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hidePivotFieldList="1" defaultThemeVersion="124226"/>
  <mc:AlternateContent xmlns:mc="http://schemas.openxmlformats.org/markup-compatibility/2006">
    <mc:Choice Requires="x15">
      <x15ac:absPath xmlns:x15ac="http://schemas.microsoft.com/office/spreadsheetml/2010/11/ac" url="N:\Environmental\Tribal Air Program\DATA\Data Logbook\"/>
    </mc:Choice>
  </mc:AlternateContent>
  <bookViews>
    <workbookView xWindow="120" yWindow="120" windowWidth="24915" windowHeight="12075" tabRatio="714"/>
  </bookViews>
  <sheets>
    <sheet name="Data Logbook" sheetId="25" r:id="rId1"/>
    <sheet name="Level 2 Review" sheetId="7" r:id="rId2"/>
    <sheet name="Logs&amp;Info" sheetId="8" r:id="rId3"/>
    <sheet name="PM2.5-FRM" sheetId="10" r:id="rId4"/>
    <sheet name="PM2.5-FEM" sheetId="26" r:id="rId5"/>
    <sheet name="O3" sheetId="2" r:id="rId6"/>
    <sheet name="AirVision" sheetId="19" r:id="rId7"/>
    <sheet name="Weather" sheetId="28" r:id="rId8"/>
    <sheet name="vs ARB" sheetId="4" r:id="rId9"/>
    <sheet name="vs lowcost" sheetId="17" r:id="rId10"/>
    <sheet name="vs Purple Air" sheetId="18" r:id="rId11"/>
    <sheet name="Flags&amp;Qualifiers" sheetId="3" r:id="rId12"/>
  </sheets>
  <externalReferences>
    <externalReference r:id="rId13"/>
  </externalReferences>
  <definedNames>
    <definedName name="_xlnm._FilterDatabase" localSheetId="6" hidden="1">AirVision!$A$3:$AF$747</definedName>
    <definedName name="_xlnm._FilterDatabase" localSheetId="5" hidden="1">'O3'!$A$6:$AR$6</definedName>
    <definedName name="_xlnm._FilterDatabase" localSheetId="4" hidden="1">'PM2.5-FEM'!$A$7:$AR$7</definedName>
    <definedName name="_xlnm._FilterDatabase" localSheetId="10" hidden="1">'vs Purple Air'!$A$41:$M$41</definedName>
    <definedName name="Days">ROW(INDIRECT("1:31"))</definedName>
    <definedName name="HerStarting">'[1]2019 graph'!$A$24</definedName>
    <definedName name="HisStarting">'[1]2019 graph'!$A$7</definedName>
    <definedName name="_xlnm.Print_Area" localSheetId="6">AirVision!$A$1</definedName>
    <definedName name="_xlnm.Print_Area" localSheetId="11">'Flags&amp;Qualifiers'!$A$1:$F$49</definedName>
    <definedName name="_xlnm.Print_Area" localSheetId="1">'Level 2 Review'!$A:$AN</definedName>
    <definedName name="_xlnm.Print_Area" localSheetId="2">'Logs&amp;Info'!$A:$L</definedName>
    <definedName name="_xlnm.Print_Area" localSheetId="5">'O3'!$A:$AR</definedName>
    <definedName name="_xlnm.Print_Area" localSheetId="4">'PM2.5-FEM'!$A:$AR</definedName>
    <definedName name="_xlnm.Print_Area" localSheetId="3">'PM2.5-FRM'!$A:$T</definedName>
    <definedName name="_xlnm.Print_Area" localSheetId="8">'vs ARB'!$A$1:$N$71</definedName>
    <definedName name="_xlnm.Print_Area" localSheetId="9">'vs lowcost'!$A:$BI</definedName>
    <definedName name="_xlnm.Print_Area" localSheetId="10">'vs Purple Air'!$A:$M</definedName>
    <definedName name="_xlnm.Print_Area" localSheetId="7">Weather!$A$1:$L$71</definedName>
    <definedName name="_xlnm.Print_Titles" localSheetId="5">'O3'!$6:$6</definedName>
    <definedName name="_xlnm.Print_Titles" localSheetId="4">'PM2.5-FEM'!$7:$7</definedName>
  </definedNames>
  <calcPr calcId="162913"/>
</workbook>
</file>

<file path=xl/calcChain.xml><?xml version="1.0" encoding="utf-8"?>
<calcChain xmlns="http://schemas.openxmlformats.org/spreadsheetml/2006/main">
  <c r="A4" i="19" l="1"/>
  <c r="A5" i="19"/>
  <c r="A6" i="19"/>
  <c r="A7" i="19"/>
  <c r="A8" i="19"/>
  <c r="A9" i="19"/>
  <c r="A10" i="19"/>
  <c r="A11" i="19"/>
  <c r="A12" i="19"/>
  <c r="A13" i="19"/>
  <c r="A14" i="19"/>
  <c r="A15" i="19"/>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112" i="19"/>
  <c r="A113" i="19"/>
  <c r="A114" i="19"/>
  <c r="A115" i="19"/>
  <c r="A116" i="19"/>
  <c r="A117" i="19"/>
  <c r="A118" i="19"/>
  <c r="A119" i="19"/>
  <c r="A120" i="19"/>
  <c r="A121" i="19"/>
  <c r="A122" i="19"/>
  <c r="A123" i="19"/>
  <c r="A124" i="19"/>
  <c r="A125" i="19"/>
  <c r="A126" i="19"/>
  <c r="A127" i="19"/>
  <c r="A128" i="19"/>
  <c r="A129" i="19"/>
  <c r="A130" i="19"/>
  <c r="A131" i="19"/>
  <c r="A132" i="19"/>
  <c r="A133" i="19"/>
  <c r="A134" i="19"/>
  <c r="A135" i="19"/>
  <c r="A136" i="19"/>
  <c r="A137" i="19"/>
  <c r="A138" i="19"/>
  <c r="A139" i="19"/>
  <c r="A140" i="19"/>
  <c r="A141" i="19"/>
  <c r="A142" i="19"/>
  <c r="A143" i="19"/>
  <c r="A144" i="19"/>
  <c r="A145" i="19"/>
  <c r="A146" i="19"/>
  <c r="A147" i="19"/>
  <c r="A148" i="19"/>
  <c r="A149" i="19"/>
  <c r="A150" i="19"/>
  <c r="A151" i="19"/>
  <c r="A152" i="19"/>
  <c r="A153" i="19"/>
  <c r="A154" i="19"/>
  <c r="A155" i="19"/>
  <c r="A156" i="19"/>
  <c r="A157" i="19"/>
  <c r="A158" i="19"/>
  <c r="A159" i="19"/>
  <c r="A160" i="19"/>
  <c r="A161" i="19"/>
  <c r="A162" i="19"/>
  <c r="A163" i="19"/>
  <c r="A164" i="19"/>
  <c r="A165" i="19"/>
  <c r="A166" i="19"/>
  <c r="A167" i="19"/>
  <c r="A168" i="19"/>
  <c r="A169" i="19"/>
  <c r="A170" i="19"/>
  <c r="A171" i="19"/>
  <c r="A172" i="19"/>
  <c r="A173" i="19"/>
  <c r="A174" i="19"/>
  <c r="A175" i="19"/>
  <c r="A176" i="19"/>
  <c r="A177" i="19"/>
  <c r="A178" i="19"/>
  <c r="A179" i="19"/>
  <c r="A180" i="19"/>
  <c r="A181" i="19"/>
  <c r="A182" i="19"/>
  <c r="A183" i="19"/>
  <c r="A184" i="19"/>
  <c r="A185" i="19"/>
  <c r="A186" i="19"/>
  <c r="A187" i="19"/>
  <c r="A188" i="19"/>
  <c r="A189" i="19"/>
  <c r="A190" i="19"/>
  <c r="A191" i="19"/>
  <c r="A192" i="19"/>
  <c r="A193" i="19"/>
  <c r="A194" i="19"/>
  <c r="A195" i="19"/>
  <c r="A196" i="19"/>
  <c r="A197" i="19"/>
  <c r="A198" i="19"/>
  <c r="A199" i="19"/>
  <c r="A200" i="19"/>
  <c r="A201" i="19"/>
  <c r="A202" i="19"/>
  <c r="A203" i="19"/>
  <c r="A204" i="19"/>
  <c r="A205" i="19"/>
  <c r="A206" i="19"/>
  <c r="A207" i="19"/>
  <c r="A208" i="19"/>
  <c r="A209" i="19"/>
  <c r="A210" i="19"/>
  <c r="A211" i="19"/>
  <c r="A212" i="19"/>
  <c r="A213" i="19"/>
  <c r="A214" i="19"/>
  <c r="A215" i="19"/>
  <c r="A216" i="19"/>
  <c r="A217" i="19"/>
  <c r="A218" i="19"/>
  <c r="A219" i="19"/>
  <c r="A220" i="19"/>
  <c r="A221" i="19"/>
  <c r="A222" i="19"/>
  <c r="A223" i="19"/>
  <c r="A224" i="19"/>
  <c r="A225" i="19"/>
  <c r="A226" i="19"/>
  <c r="A227" i="19"/>
  <c r="A228" i="19"/>
  <c r="A229" i="19"/>
  <c r="A230" i="19"/>
  <c r="A231" i="19"/>
  <c r="A232" i="19"/>
  <c r="A233" i="19"/>
  <c r="A234" i="19"/>
  <c r="A235" i="19"/>
  <c r="A236" i="19"/>
  <c r="A237" i="19"/>
  <c r="A238" i="19"/>
  <c r="A239" i="19"/>
  <c r="A240" i="19"/>
  <c r="A241" i="19"/>
  <c r="A242" i="19"/>
  <c r="A243" i="19"/>
  <c r="A244" i="19"/>
  <c r="A245" i="19"/>
  <c r="A246" i="19"/>
  <c r="A247" i="19"/>
  <c r="A248" i="19"/>
  <c r="A249" i="19"/>
  <c r="A250" i="19"/>
  <c r="A251" i="19"/>
  <c r="A252" i="19"/>
  <c r="A253" i="19"/>
  <c r="A254" i="19"/>
  <c r="A255" i="19"/>
  <c r="A256" i="19"/>
  <c r="A257" i="19"/>
  <c r="A258" i="19"/>
  <c r="A259" i="19"/>
  <c r="A260" i="19"/>
  <c r="A261" i="19"/>
  <c r="A262" i="19"/>
  <c r="A263" i="19"/>
  <c r="A264" i="19"/>
  <c r="A265" i="19"/>
  <c r="A266" i="19"/>
  <c r="A267" i="19"/>
  <c r="A268" i="19"/>
  <c r="A269" i="19"/>
  <c r="A270" i="19"/>
  <c r="A271" i="19"/>
  <c r="A272" i="19"/>
  <c r="A273" i="19"/>
  <c r="A274" i="19"/>
  <c r="A275" i="19"/>
  <c r="A276" i="19"/>
  <c r="A277" i="19"/>
  <c r="A278" i="19"/>
  <c r="A279" i="19"/>
  <c r="A280" i="19"/>
  <c r="A281" i="19"/>
  <c r="A282" i="19"/>
  <c r="A283" i="19"/>
  <c r="A284" i="19"/>
  <c r="A285"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0" i="19"/>
  <c r="A311" i="19"/>
  <c r="A312" i="19"/>
  <c r="A313" i="19"/>
  <c r="A314" i="19"/>
  <c r="A315" i="19"/>
  <c r="A316" i="19"/>
  <c r="A317" i="19"/>
  <c r="A318" i="19"/>
  <c r="A319" i="19"/>
  <c r="A320" i="19"/>
  <c r="A321" i="19"/>
  <c r="A322" i="19"/>
  <c r="A323" i="19"/>
  <c r="A324" i="19"/>
  <c r="A325" i="19"/>
  <c r="A326" i="19"/>
  <c r="A327" i="19"/>
  <c r="A328"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1" i="19"/>
  <c r="A362" i="19"/>
  <c r="A363" i="19"/>
  <c r="A364" i="19"/>
  <c r="A365" i="19"/>
  <c r="A366" i="19"/>
  <c r="A367" i="19"/>
  <c r="A368" i="19"/>
  <c r="A369" i="19"/>
  <c r="A370" i="19"/>
  <c r="A371" i="19"/>
  <c r="A372" i="19"/>
  <c r="A373" i="19"/>
  <c r="A374" i="19"/>
  <c r="A375" i="19"/>
  <c r="A376" i="19"/>
  <c r="A377" i="19"/>
  <c r="A378" i="19"/>
  <c r="A379" i="19"/>
  <c r="A380" i="19"/>
  <c r="A381" i="19"/>
  <c r="A382" i="19"/>
  <c r="A383" i="19"/>
  <c r="A384" i="19"/>
  <c r="A385" i="19"/>
  <c r="A386" i="19"/>
  <c r="A387" i="19"/>
  <c r="A388" i="19"/>
  <c r="A389" i="19"/>
  <c r="A390" i="19"/>
  <c r="A391" i="19"/>
  <c r="A392" i="19"/>
  <c r="A393" i="19"/>
  <c r="A394" i="19"/>
  <c r="A395" i="19"/>
  <c r="A396" i="19"/>
  <c r="A397" i="19"/>
  <c r="A398" i="19"/>
  <c r="A399" i="19"/>
  <c r="A400" i="19"/>
  <c r="A401" i="19"/>
  <c r="A402" i="19"/>
  <c r="A403" i="19"/>
  <c r="A404" i="19"/>
  <c r="A405" i="19"/>
  <c r="A406" i="19"/>
  <c r="A407" i="19"/>
  <c r="A408" i="19"/>
  <c r="A409" i="19"/>
  <c r="A410" i="19"/>
  <c r="A411" i="19"/>
  <c r="A412" i="19"/>
  <c r="A413" i="19"/>
  <c r="A414" i="19"/>
  <c r="A415" i="19"/>
  <c r="A416" i="19"/>
  <c r="A417" i="19"/>
  <c r="A418" i="19"/>
  <c r="A419" i="19"/>
  <c r="A420" i="19"/>
  <c r="A421" i="19"/>
  <c r="A422" i="19"/>
  <c r="A423" i="19"/>
  <c r="A424" i="19"/>
  <c r="A425" i="19"/>
  <c r="A426" i="19"/>
  <c r="A427" i="19"/>
  <c r="A428" i="19"/>
  <c r="A429" i="19"/>
  <c r="A430" i="19"/>
  <c r="A431" i="19"/>
  <c r="A432" i="19"/>
  <c r="A433" i="19"/>
  <c r="A434" i="19"/>
  <c r="A435" i="19"/>
  <c r="A436" i="19"/>
  <c r="A437" i="19"/>
  <c r="A438" i="19"/>
  <c r="A439" i="19"/>
  <c r="A440" i="19"/>
  <c r="A441" i="19"/>
  <c r="A442" i="19"/>
  <c r="A443" i="19"/>
  <c r="A444" i="19"/>
  <c r="A445" i="19"/>
  <c r="A446" i="19"/>
  <c r="A447" i="19"/>
  <c r="A448" i="19"/>
  <c r="A449" i="19"/>
  <c r="A450" i="19"/>
  <c r="A451" i="19"/>
  <c r="A452" i="19"/>
  <c r="A453" i="19"/>
  <c r="A454" i="19"/>
  <c r="A455" i="19"/>
  <c r="A456" i="19"/>
  <c r="A457" i="19"/>
  <c r="A458" i="19"/>
  <c r="A459" i="19"/>
  <c r="A460" i="19"/>
  <c r="A461" i="19"/>
  <c r="A462" i="19"/>
  <c r="A463" i="19"/>
  <c r="A464" i="19"/>
  <c r="A465" i="19"/>
  <c r="A466" i="19"/>
  <c r="A467" i="19"/>
  <c r="A468" i="19"/>
  <c r="A469" i="19"/>
  <c r="A470" i="19"/>
  <c r="A471" i="19"/>
  <c r="A472" i="19"/>
  <c r="A473" i="19"/>
  <c r="A474" i="19"/>
  <c r="A475" i="19"/>
  <c r="A476" i="19"/>
  <c r="A477" i="19"/>
  <c r="A478" i="19"/>
  <c r="A479" i="19"/>
  <c r="A480" i="19"/>
  <c r="A481" i="19"/>
  <c r="A482" i="19"/>
  <c r="A483" i="19"/>
  <c r="A484" i="19"/>
  <c r="A485" i="19"/>
  <c r="A486" i="19"/>
  <c r="A487" i="19"/>
  <c r="A488" i="19"/>
  <c r="A489" i="19"/>
  <c r="A490" i="19"/>
  <c r="A491" i="19"/>
  <c r="A492" i="19"/>
  <c r="A493" i="19"/>
  <c r="A494" i="19"/>
  <c r="A495" i="19"/>
  <c r="A496" i="19"/>
  <c r="A497" i="19"/>
  <c r="A498" i="19"/>
  <c r="A499" i="19"/>
  <c r="A500" i="19"/>
  <c r="A501" i="19"/>
  <c r="A502" i="19"/>
  <c r="A503" i="19"/>
  <c r="A504" i="19"/>
  <c r="A505" i="19"/>
  <c r="A506" i="19"/>
  <c r="A507" i="19"/>
  <c r="A508" i="19"/>
  <c r="A509" i="19"/>
  <c r="A510" i="19"/>
  <c r="A511" i="19"/>
  <c r="A512" i="19"/>
  <c r="A513" i="19"/>
  <c r="A514" i="19"/>
  <c r="A515" i="19"/>
  <c r="A516" i="19"/>
  <c r="A517" i="19"/>
  <c r="A518" i="19"/>
  <c r="A519" i="19"/>
  <c r="A520" i="19"/>
  <c r="A521" i="19"/>
  <c r="A522" i="19"/>
  <c r="A523" i="19"/>
  <c r="A524" i="19"/>
  <c r="A525" i="19"/>
  <c r="A526" i="19"/>
  <c r="A527" i="19"/>
  <c r="A528" i="19"/>
  <c r="A529" i="19"/>
  <c r="A530" i="19"/>
  <c r="A531" i="19"/>
  <c r="A532" i="19"/>
  <c r="A533" i="19"/>
  <c r="A534" i="19"/>
  <c r="A535" i="19"/>
  <c r="A536" i="19"/>
  <c r="A537" i="19"/>
  <c r="A538" i="19"/>
  <c r="A539" i="19"/>
  <c r="A540" i="19"/>
  <c r="A541" i="19"/>
  <c r="A542" i="19"/>
  <c r="A543" i="19"/>
  <c r="A544" i="19"/>
  <c r="A545" i="19"/>
  <c r="A546" i="19"/>
  <c r="A547" i="19"/>
  <c r="A548" i="19"/>
  <c r="A549" i="19"/>
  <c r="A550" i="19"/>
  <c r="A551" i="19"/>
  <c r="A552" i="19"/>
  <c r="A553" i="19"/>
  <c r="A554" i="19"/>
  <c r="A555" i="19"/>
  <c r="A556" i="19"/>
  <c r="A557" i="19"/>
  <c r="A558" i="19"/>
  <c r="A559" i="19"/>
  <c r="A560" i="19"/>
  <c r="A561" i="19"/>
  <c r="A562" i="19"/>
  <c r="A563" i="19"/>
  <c r="A564" i="19"/>
  <c r="A565" i="19"/>
  <c r="A566" i="19"/>
  <c r="A567" i="19"/>
  <c r="A568" i="19"/>
  <c r="A569" i="19"/>
  <c r="A570" i="19"/>
  <c r="A571" i="19"/>
  <c r="A572" i="19"/>
  <c r="A573" i="19"/>
  <c r="A574" i="19"/>
  <c r="A575" i="19"/>
  <c r="A576" i="19"/>
  <c r="A577" i="19"/>
  <c r="A578" i="19"/>
  <c r="A579" i="19"/>
  <c r="A580" i="19"/>
  <c r="A581" i="19"/>
  <c r="A582" i="19"/>
  <c r="A583" i="19"/>
  <c r="A584" i="19"/>
  <c r="A585" i="19"/>
  <c r="A586" i="19"/>
  <c r="A587" i="19"/>
  <c r="A588" i="19"/>
  <c r="A589" i="19"/>
  <c r="A590" i="19"/>
  <c r="A591" i="19"/>
  <c r="A592" i="19"/>
  <c r="A593" i="19"/>
  <c r="A594" i="19"/>
  <c r="A595" i="19"/>
  <c r="A596" i="19"/>
  <c r="A597" i="19"/>
  <c r="A598" i="19"/>
  <c r="A599" i="19"/>
  <c r="A600" i="19"/>
  <c r="A601" i="19"/>
  <c r="A602" i="19"/>
  <c r="A603" i="19"/>
  <c r="A604" i="19"/>
  <c r="A605" i="19"/>
  <c r="A606" i="19"/>
  <c r="A607" i="19"/>
  <c r="A608" i="19"/>
  <c r="A609" i="19"/>
  <c r="A610" i="19"/>
  <c r="A611" i="19"/>
  <c r="A612" i="19"/>
  <c r="A613" i="19"/>
  <c r="A614" i="19"/>
  <c r="A615" i="19"/>
  <c r="A616" i="19"/>
  <c r="A617" i="19"/>
  <c r="A618" i="19"/>
  <c r="A619" i="19"/>
  <c r="A620" i="19"/>
  <c r="A621" i="19"/>
  <c r="A622" i="19"/>
  <c r="A623" i="19"/>
  <c r="A624" i="19"/>
  <c r="A625" i="19"/>
  <c r="A626" i="19"/>
  <c r="A627" i="19"/>
  <c r="A628" i="19"/>
  <c r="A629" i="19"/>
  <c r="A630" i="19"/>
  <c r="A631" i="19"/>
  <c r="A632" i="19"/>
  <c r="A633" i="19"/>
  <c r="A634" i="19"/>
  <c r="A635" i="19"/>
  <c r="A636" i="19"/>
  <c r="A637" i="19"/>
  <c r="A638" i="19"/>
  <c r="A639" i="19"/>
  <c r="A640" i="19"/>
  <c r="A641" i="19"/>
  <c r="A642" i="19"/>
  <c r="A643" i="19"/>
  <c r="A644" i="19"/>
  <c r="A645" i="19"/>
  <c r="A646" i="19"/>
  <c r="A647" i="19"/>
  <c r="A648" i="19"/>
  <c r="A649" i="19"/>
  <c r="A650" i="19"/>
  <c r="A651" i="19"/>
  <c r="A652" i="19"/>
  <c r="A653" i="19"/>
  <c r="A654" i="19"/>
  <c r="A655" i="19"/>
  <c r="A656" i="19"/>
  <c r="A657" i="19"/>
  <c r="A658" i="19"/>
  <c r="A659" i="19"/>
  <c r="A660" i="19"/>
  <c r="A661" i="19"/>
  <c r="A662" i="19"/>
  <c r="A663" i="19"/>
  <c r="A664" i="19"/>
  <c r="A665" i="19"/>
  <c r="A666" i="19"/>
  <c r="A667" i="19"/>
  <c r="A668" i="19"/>
  <c r="A669" i="19"/>
  <c r="A670" i="19"/>
  <c r="A671" i="19"/>
  <c r="A672" i="19"/>
  <c r="A673" i="19"/>
  <c r="A674" i="19"/>
  <c r="A675" i="19"/>
  <c r="A676" i="19"/>
  <c r="A677" i="19"/>
  <c r="A678" i="19"/>
  <c r="A679" i="19"/>
  <c r="A680" i="19"/>
  <c r="A681" i="19"/>
  <c r="A682" i="19"/>
  <c r="A683" i="19"/>
  <c r="A684" i="19"/>
  <c r="A685" i="19"/>
  <c r="A686" i="19"/>
  <c r="A687" i="19"/>
  <c r="A688" i="19"/>
  <c r="A689" i="19"/>
  <c r="A690" i="19"/>
  <c r="A691" i="19"/>
  <c r="A692" i="19"/>
  <c r="A693" i="19"/>
  <c r="A694" i="19"/>
  <c r="A695" i="19"/>
  <c r="A696" i="19"/>
  <c r="A697" i="19"/>
  <c r="A698" i="19"/>
  <c r="A699" i="19"/>
  <c r="A700" i="19"/>
  <c r="A701" i="19"/>
  <c r="A702" i="19"/>
  <c r="A703" i="19"/>
  <c r="A704" i="19"/>
  <c r="A705" i="19"/>
  <c r="A706" i="19"/>
  <c r="A707" i="19"/>
  <c r="A708" i="19"/>
  <c r="A709" i="19"/>
  <c r="A710" i="19"/>
  <c r="A711" i="19"/>
  <c r="A712" i="19"/>
  <c r="A713" i="19"/>
  <c r="A714" i="19"/>
  <c r="A715" i="19"/>
  <c r="A716" i="19"/>
  <c r="A717" i="19"/>
  <c r="A718" i="19"/>
  <c r="A719" i="19"/>
  <c r="A720" i="19"/>
  <c r="A721" i="19"/>
  <c r="A722" i="19"/>
  <c r="A723" i="19"/>
  <c r="A724" i="19"/>
  <c r="A725" i="19"/>
  <c r="A726" i="19"/>
  <c r="A727" i="19"/>
  <c r="A728" i="19"/>
  <c r="A729" i="19"/>
  <c r="A730" i="19"/>
  <c r="A731" i="19"/>
  <c r="A732" i="19"/>
  <c r="A733" i="19"/>
  <c r="A734" i="19"/>
  <c r="A735" i="19"/>
  <c r="A736" i="19"/>
  <c r="A737" i="19"/>
  <c r="A738" i="19"/>
  <c r="A739" i="19"/>
  <c r="A740" i="19"/>
  <c r="A741" i="19"/>
  <c r="A742" i="19"/>
  <c r="A743" i="19"/>
  <c r="A744" i="19"/>
  <c r="A745" i="19"/>
  <c r="A746" i="19"/>
  <c r="A747" i="19"/>
  <c r="H20" i="10" l="1"/>
  <c r="I20" i="10" s="1"/>
  <c r="H19" i="10"/>
  <c r="I19" i="10" s="1"/>
  <c r="E20" i="10"/>
  <c r="E19" i="10"/>
  <c r="B1" i="7" l="1"/>
  <c r="AA165" i="17" l="1"/>
  <c r="Z165" i="17"/>
  <c r="BF164" i="17"/>
  <c r="BE164" i="17"/>
  <c r="AA164" i="17"/>
  <c r="Z164" i="17"/>
  <c r="BF163" i="17"/>
  <c r="BE163" i="17"/>
  <c r="AA163" i="17"/>
  <c r="Z163" i="17"/>
  <c r="BF162" i="17"/>
  <c r="BE162" i="17"/>
  <c r="AA162" i="17"/>
  <c r="Z162" i="17"/>
  <c r="BF161" i="17"/>
  <c r="BE161" i="17"/>
  <c r="AA161" i="17"/>
  <c r="Z161" i="17"/>
  <c r="BF160" i="17"/>
  <c r="BE160" i="17"/>
  <c r="AA160" i="17"/>
  <c r="Z160" i="17"/>
  <c r="BF159" i="17"/>
  <c r="BE159" i="17"/>
  <c r="AA159" i="17"/>
  <c r="Z159" i="17"/>
  <c r="BF158" i="17"/>
  <c r="BE158" i="17"/>
  <c r="AA158" i="17"/>
  <c r="Z158" i="17"/>
  <c r="BF157" i="17"/>
  <c r="BE157" i="17"/>
  <c r="AA157" i="17"/>
  <c r="Z157" i="17"/>
  <c r="BF156" i="17"/>
  <c r="BE156" i="17"/>
  <c r="AA156" i="17"/>
  <c r="Z156" i="17"/>
  <c r="BF155" i="17"/>
  <c r="BE155" i="17"/>
  <c r="AA155" i="17"/>
  <c r="Z155" i="17"/>
  <c r="BF154" i="17"/>
  <c r="BE154" i="17"/>
  <c r="AA154" i="17"/>
  <c r="Z154" i="17"/>
  <c r="BF153" i="17"/>
  <c r="BE153" i="17"/>
  <c r="AA153" i="17"/>
  <c r="Z153" i="17"/>
  <c r="BF152" i="17"/>
  <c r="BE152" i="17"/>
  <c r="AA152" i="17"/>
  <c r="Z152" i="17"/>
  <c r="BF151" i="17"/>
  <c r="BE151" i="17"/>
  <c r="AA151" i="17"/>
  <c r="Z151" i="17"/>
  <c r="BF150" i="17"/>
  <c r="BE150" i="17"/>
  <c r="AA150" i="17"/>
  <c r="Z150" i="17"/>
  <c r="BF149" i="17"/>
  <c r="BE149" i="17"/>
  <c r="AA149" i="17"/>
  <c r="Z149" i="17"/>
  <c r="BF148" i="17"/>
  <c r="BE148" i="17"/>
  <c r="AA148" i="17"/>
  <c r="Z148" i="17"/>
  <c r="BF147" i="17"/>
  <c r="BE147" i="17"/>
  <c r="AA147" i="17"/>
  <c r="Z147" i="17"/>
  <c r="BF146" i="17"/>
  <c r="BE146" i="17"/>
  <c r="AA146" i="17"/>
  <c r="Z146" i="17"/>
  <c r="BF145" i="17"/>
  <c r="BE145" i="17"/>
  <c r="AA145" i="17"/>
  <c r="Z145" i="17"/>
  <c r="BF144" i="17"/>
  <c r="BE144" i="17"/>
  <c r="AA144" i="17"/>
  <c r="Z144" i="17"/>
  <c r="BF143" i="17"/>
  <c r="BE143" i="17"/>
  <c r="AA143" i="17"/>
  <c r="Z143" i="17"/>
  <c r="BF142" i="17"/>
  <c r="BE142" i="17"/>
  <c r="AA142" i="17"/>
  <c r="Z142" i="17"/>
  <c r="BF141" i="17"/>
  <c r="BE141" i="17"/>
  <c r="AA141" i="17"/>
  <c r="Z141" i="17"/>
  <c r="BF140" i="17"/>
  <c r="BE140" i="17"/>
  <c r="AA140" i="17"/>
  <c r="Z140" i="17"/>
  <c r="BF139" i="17"/>
  <c r="BE139" i="17"/>
  <c r="AA139" i="17"/>
  <c r="Z139" i="17"/>
  <c r="BF138" i="17"/>
  <c r="BE138" i="17"/>
  <c r="AA138" i="17"/>
  <c r="Z138" i="17"/>
  <c r="BF137" i="17"/>
  <c r="BE137" i="17"/>
  <c r="AA137" i="17"/>
  <c r="Z137" i="17"/>
  <c r="BF136" i="17"/>
  <c r="BE136" i="17"/>
  <c r="AA136" i="17"/>
  <c r="Z136" i="17"/>
  <c r="BF135" i="17"/>
  <c r="BE135" i="17"/>
  <c r="AA135" i="17"/>
  <c r="Z135" i="17"/>
  <c r="BF134" i="17"/>
  <c r="BF165" i="17" s="1"/>
  <c r="BE134" i="17"/>
  <c r="BE165" i="17" s="1"/>
  <c r="AA134" i="17"/>
  <c r="Z134" i="17"/>
  <c r="C25" i="10" l="1"/>
  <c r="C24" i="10"/>
  <c r="BI12" i="10" l="1"/>
  <c r="BI13" i="10"/>
  <c r="BI14" i="10"/>
  <c r="BI15" i="10"/>
  <c r="BH10" i="10"/>
  <c r="BI10" i="10" s="1"/>
  <c r="BH11" i="10"/>
  <c r="BI11" i="10" s="1"/>
  <c r="BH12" i="10"/>
  <c r="BH13" i="10"/>
  <c r="BH14" i="10"/>
  <c r="BH15" i="10"/>
  <c r="BH9" i="10"/>
  <c r="BI9" i="10" s="1"/>
  <c r="BI8" i="10" l="1"/>
  <c r="D30" i="10" s="1"/>
  <c r="E42" i="10"/>
  <c r="J24" i="10"/>
  <c r="B36" i="10"/>
  <c r="B37" i="10"/>
  <c r="B38" i="10"/>
  <c r="B39" i="10"/>
  <c r="B40" i="10"/>
  <c r="B41" i="10"/>
  <c r="B35" i="10"/>
  <c r="A13" i="10"/>
  <c r="G11" i="10"/>
  <c r="G10" i="10"/>
  <c r="BF3" i="26" l="1"/>
  <c r="BB3" i="26"/>
  <c r="BA3" i="26"/>
  <c r="AZ3" i="26"/>
  <c r="AK4" i="26"/>
  <c r="AJ4" i="26"/>
  <c r="AI4" i="26"/>
  <c r="AK3" i="26"/>
  <c r="AJ3" i="26"/>
  <c r="AI3" i="26"/>
  <c r="AL4" i="26" l="1"/>
  <c r="AO4" i="26" s="1"/>
  <c r="BC3" i="26"/>
  <c r="AL3" i="26"/>
  <c r="AO3" i="26" s="1"/>
  <c r="S18" i="7" l="1"/>
  <c r="N4" i="26"/>
  <c r="D41" i="10" l="1"/>
  <c r="A41" i="10"/>
  <c r="K41" i="10" s="1"/>
  <c r="H41" i="10"/>
  <c r="G41" i="10"/>
  <c r="F41" i="10"/>
  <c r="Q30" i="10"/>
  <c r="O30" i="10"/>
  <c r="N30" i="10"/>
  <c r="M30" i="10"/>
  <c r="L30" i="10"/>
  <c r="K30" i="10"/>
  <c r="L25" i="10"/>
  <c r="L24" i="10"/>
  <c r="D25" i="10"/>
  <c r="E25" i="10"/>
  <c r="F25" i="10"/>
  <c r="G25" i="10"/>
  <c r="G24" i="10"/>
  <c r="F24" i="10"/>
  <c r="E24" i="10"/>
  <c r="D24" i="10"/>
  <c r="BG15" i="10"/>
  <c r="L36" i="10"/>
  <c r="L37" i="10"/>
  <c r="L38" i="10"/>
  <c r="L39" i="10"/>
  <c r="L40" i="10"/>
  <c r="L35" i="10"/>
  <c r="J30" i="10"/>
  <c r="I30" i="10"/>
  <c r="F30" i="10"/>
  <c r="G30" i="10"/>
  <c r="E30" i="10"/>
  <c r="B30" i="10"/>
  <c r="BG10" i="10"/>
  <c r="BG11" i="10"/>
  <c r="BG12" i="10"/>
  <c r="BG13" i="10"/>
  <c r="BG14" i="10"/>
  <c r="BG9" i="10"/>
  <c r="A30" i="10"/>
  <c r="N22" i="7"/>
  <c r="N25" i="25" s="1"/>
  <c r="L41" i="10" l="1"/>
  <c r="R30" i="10"/>
  <c r="Q16" i="7"/>
  <c r="K24" i="10"/>
  <c r="A8" i="10"/>
  <c r="H11" i="10"/>
  <c r="P15" i="10"/>
  <c r="N15" i="10"/>
  <c r="O15" i="10" s="1"/>
  <c r="M15" i="10"/>
  <c r="L15" i="10"/>
  <c r="K11" i="10"/>
  <c r="L11" i="10"/>
  <c r="N11" i="10" s="1"/>
  <c r="M11" i="10"/>
  <c r="P11" i="10"/>
  <c r="P10" i="10"/>
  <c r="M10" i="10"/>
  <c r="L10" i="10"/>
  <c r="K10" i="10"/>
  <c r="H10" i="10"/>
  <c r="P36" i="10"/>
  <c r="P37" i="10"/>
  <c r="P38" i="10"/>
  <c r="P39" i="10"/>
  <c r="P40" i="10"/>
  <c r="P41" i="10"/>
  <c r="P35" i="10"/>
  <c r="O36" i="10"/>
  <c r="O37" i="10"/>
  <c r="O38" i="10"/>
  <c r="O39" i="10"/>
  <c r="O40" i="10"/>
  <c r="O41" i="10"/>
  <c r="O35" i="10"/>
  <c r="AP8" i="26"/>
  <c r="U38" i="10"/>
  <c r="M38" i="10" s="1"/>
  <c r="V38" i="10" s="1"/>
  <c r="U39" i="10"/>
  <c r="M39" i="10" s="1"/>
  <c r="V39" i="10" s="1"/>
  <c r="U40" i="10"/>
  <c r="M40" i="10" s="1"/>
  <c r="V40" i="10" s="1"/>
  <c r="U41" i="10"/>
  <c r="W24" i="10"/>
  <c r="W25" i="10" s="1"/>
  <c r="W26" i="10" s="1"/>
  <c r="W27" i="10" s="1"/>
  <c r="W28" i="10" s="1"/>
  <c r="W29" i="10" s="1"/>
  <c r="W30" i="10" s="1"/>
  <c r="W31" i="10" s="1"/>
  <c r="W32" i="10" s="1"/>
  <c r="W33" i="10" s="1"/>
  <c r="W34" i="10" s="1"/>
  <c r="W35" i="10" s="1"/>
  <c r="W36" i="10" s="1"/>
  <c r="W37" i="10" s="1"/>
  <c r="W38" i="10" s="1"/>
  <c r="W39" i="10" s="1"/>
  <c r="W40" i="10" s="1"/>
  <c r="W41" i="10" s="1"/>
  <c r="W42" i="10" s="1"/>
  <c r="W43" i="10" s="1"/>
  <c r="W44" i="10" s="1"/>
  <c r="W45" i="10" s="1"/>
  <c r="W46" i="10" s="1"/>
  <c r="W47" i="10" s="1"/>
  <c r="W48" i="10" s="1"/>
  <c r="W49" i="10" s="1"/>
  <c r="W50" i="10" s="1"/>
  <c r="W51" i="10" s="1"/>
  <c r="W52" i="10" s="1"/>
  <c r="W53" i="10" s="1"/>
  <c r="W54" i="10" s="1"/>
  <c r="W55" i="10" s="1"/>
  <c r="W56" i="10" s="1"/>
  <c r="W57" i="10" s="1"/>
  <c r="W58" i="10" s="1"/>
  <c r="W59" i="10" s="1"/>
  <c r="W60" i="10" s="1"/>
  <c r="W61" i="10" s="1"/>
  <c r="W62" i="10" s="1"/>
  <c r="W63" i="10" s="1"/>
  <c r="W64" i="10" s="1"/>
  <c r="W65" i="10" s="1"/>
  <c r="W66" i="10" s="1"/>
  <c r="W67" i="10" s="1"/>
  <c r="W68" i="10" s="1"/>
  <c r="W69" i="10" s="1"/>
  <c r="W70" i="10" s="1"/>
  <c r="W71" i="10" s="1"/>
  <c r="W72" i="10" s="1"/>
  <c r="W73" i="10" s="1"/>
  <c r="W74" i="10" s="1"/>
  <c r="W75" i="10" s="1"/>
  <c r="W76" i="10" s="1"/>
  <c r="W77" i="10" s="1"/>
  <c r="W78" i="10" s="1"/>
  <c r="W79" i="10" s="1"/>
  <c r="W80" i="10" s="1"/>
  <c r="W81" i="10" s="1"/>
  <c r="W82" i="10" s="1"/>
  <c r="O20" i="10"/>
  <c r="O19" i="10"/>
  <c r="U18" i="7" l="1"/>
  <c r="M41" i="10"/>
  <c r="V41" i="10" s="1"/>
  <c r="J25" i="10"/>
  <c r="K25" i="10" s="1"/>
  <c r="A22" i="10" s="1"/>
  <c r="W16" i="7" s="1"/>
  <c r="A27" i="10"/>
  <c r="Y16" i="7" s="1"/>
  <c r="S30" i="10"/>
  <c r="N10" i="10"/>
  <c r="Q20" i="7"/>
  <c r="O16" i="7" l="1"/>
  <c r="M16" i="7"/>
  <c r="A12" i="7"/>
  <c r="A7" i="7"/>
  <c r="D10" i="7"/>
  <c r="U32" i="25"/>
  <c r="AD30" i="25"/>
  <c r="Y29" i="25"/>
  <c r="AF24" i="25"/>
  <c r="S18" i="25"/>
  <c r="S22" i="25"/>
  <c r="AA5" i="25"/>
  <c r="AH17" i="25"/>
  <c r="AJ16" i="25"/>
  <c r="AF12" i="25"/>
  <c r="I1" i="7"/>
  <c r="S4" i="7" s="1"/>
  <c r="AE3" i="25"/>
  <c r="AE16" i="7"/>
  <c r="X19" i="25"/>
  <c r="M7" i="28"/>
  <c r="M8" i="28"/>
  <c r="M9" i="28" s="1"/>
  <c r="M10" i="28" s="1"/>
  <c r="M11" i="28" s="1"/>
  <c r="M12" i="28" s="1"/>
  <c r="M13" i="28" s="1"/>
  <c r="M14" i="28" s="1"/>
  <c r="M15" i="28" s="1"/>
  <c r="M16" i="28" s="1"/>
  <c r="M17" i="28" s="1"/>
  <c r="M18" i="28" s="1"/>
  <c r="M19" i="28" s="1"/>
  <c r="M20" i="28" s="1"/>
  <c r="M21" i="28" s="1"/>
  <c r="M22" i="28" s="1"/>
  <c r="M23" i="28" s="1"/>
  <c r="M24" i="28" s="1"/>
  <c r="M25" i="28" s="1"/>
  <c r="M26" i="28" s="1"/>
  <c r="M27" i="28" s="1"/>
  <c r="M28" i="28" s="1"/>
  <c r="M29" i="28" s="1"/>
  <c r="M30" i="28" s="1"/>
  <c r="M31" i="28" s="1"/>
  <c r="M32" i="28" s="1"/>
  <c r="M33" i="28" s="1"/>
  <c r="M34" i="28" s="1"/>
  <c r="M35" i="28" s="1"/>
  <c r="M6" i="28"/>
  <c r="EZ3" i="28"/>
  <c r="AR3" i="28"/>
  <c r="CV3" i="28"/>
  <c r="FZ748" i="28"/>
  <c r="FY748" i="28"/>
  <c r="FX748" i="28"/>
  <c r="FW748" i="28"/>
  <c r="FV748" i="28"/>
  <c r="FZ747" i="28"/>
  <c r="FY747" i="28"/>
  <c r="FX747" i="28"/>
  <c r="FW747" i="28"/>
  <c r="FV747" i="28"/>
  <c r="FZ746" i="28"/>
  <c r="FY746" i="28"/>
  <c r="FX746" i="28"/>
  <c r="FW746" i="28"/>
  <c r="FV746" i="28"/>
  <c r="FZ745" i="28"/>
  <c r="FY745" i="28"/>
  <c r="FX745" i="28"/>
  <c r="FW745" i="28"/>
  <c r="FV745" i="28"/>
  <c r="FZ744" i="28"/>
  <c r="FY744" i="28"/>
  <c r="FX744" i="28"/>
  <c r="FW744" i="28"/>
  <c r="FV744" i="28"/>
  <c r="FZ743" i="28"/>
  <c r="FY743" i="28"/>
  <c r="FX743" i="28"/>
  <c r="FW743" i="28"/>
  <c r="FV743" i="28"/>
  <c r="FZ742" i="28"/>
  <c r="FY742" i="28"/>
  <c r="FX742" i="28"/>
  <c r="FW742" i="28"/>
  <c r="FV742" i="28"/>
  <c r="FZ741" i="28"/>
  <c r="FY741" i="28"/>
  <c r="FX741" i="28"/>
  <c r="FW741" i="28"/>
  <c r="FV741" i="28"/>
  <c r="FZ740" i="28"/>
  <c r="FY740" i="28"/>
  <c r="FX740" i="28"/>
  <c r="FW740" i="28"/>
  <c r="FV740" i="28"/>
  <c r="FZ739" i="28"/>
  <c r="FY739" i="28"/>
  <c r="FX739" i="28"/>
  <c r="FW739" i="28"/>
  <c r="FV739" i="28"/>
  <c r="FZ738" i="28"/>
  <c r="FY738" i="28"/>
  <c r="FX738" i="28"/>
  <c r="FW738" i="28"/>
  <c r="FV738" i="28"/>
  <c r="FZ737" i="28"/>
  <c r="FY737" i="28"/>
  <c r="FX737" i="28"/>
  <c r="FW737" i="28"/>
  <c r="FV737" i="28"/>
  <c r="FZ736" i="28"/>
  <c r="FY736" i="28"/>
  <c r="FX736" i="28"/>
  <c r="FW736" i="28"/>
  <c r="FV736" i="28"/>
  <c r="FZ735" i="28"/>
  <c r="FY735" i="28"/>
  <c r="FX735" i="28"/>
  <c r="FW735" i="28"/>
  <c r="FV735" i="28"/>
  <c r="FZ734" i="28"/>
  <c r="FY734" i="28"/>
  <c r="FX734" i="28"/>
  <c r="FW734" i="28"/>
  <c r="FV734" i="28"/>
  <c r="FZ733" i="28"/>
  <c r="FY733" i="28"/>
  <c r="FX733" i="28"/>
  <c r="FW733" i="28"/>
  <c r="FV733" i="28"/>
  <c r="FZ732" i="28"/>
  <c r="FY732" i="28"/>
  <c r="FX732" i="28"/>
  <c r="FW732" i="28"/>
  <c r="FV732" i="28"/>
  <c r="FZ731" i="28"/>
  <c r="FY731" i="28"/>
  <c r="FX731" i="28"/>
  <c r="FW731" i="28"/>
  <c r="FV731" i="28"/>
  <c r="FZ730" i="28"/>
  <c r="FY730" i="28"/>
  <c r="FX730" i="28"/>
  <c r="FW730" i="28"/>
  <c r="FV730" i="28"/>
  <c r="FZ729" i="28"/>
  <c r="FY729" i="28"/>
  <c r="FX729" i="28"/>
  <c r="FW729" i="28"/>
  <c r="FV729" i="28"/>
  <c r="FZ728" i="28"/>
  <c r="FY728" i="28"/>
  <c r="FX728" i="28"/>
  <c r="FW728" i="28"/>
  <c r="FV728" i="28"/>
  <c r="FZ727" i="28"/>
  <c r="FY727" i="28"/>
  <c r="FX727" i="28"/>
  <c r="FW727" i="28"/>
  <c r="FV727" i="28"/>
  <c r="FZ726" i="28"/>
  <c r="FY726" i="28"/>
  <c r="FX726" i="28"/>
  <c r="FW726" i="28"/>
  <c r="FV726" i="28"/>
  <c r="FZ725" i="28"/>
  <c r="FY725" i="28"/>
  <c r="FX725" i="28"/>
  <c r="FW725" i="28"/>
  <c r="FV725" i="28"/>
  <c r="FZ724" i="28"/>
  <c r="FY724" i="28"/>
  <c r="FX724" i="28"/>
  <c r="FW724" i="28"/>
  <c r="FV724" i="28"/>
  <c r="FZ723" i="28"/>
  <c r="FY723" i="28"/>
  <c r="FX723" i="28"/>
  <c r="FW723" i="28"/>
  <c r="FV723" i="28"/>
  <c r="FZ722" i="28"/>
  <c r="FY722" i="28"/>
  <c r="FX722" i="28"/>
  <c r="FW722" i="28"/>
  <c r="FV722" i="28"/>
  <c r="FZ721" i="28"/>
  <c r="FY721" i="28"/>
  <c r="FX721" i="28"/>
  <c r="FW721" i="28"/>
  <c r="FV721" i="28"/>
  <c r="FZ720" i="28"/>
  <c r="FY720" i="28"/>
  <c r="FX720" i="28"/>
  <c r="FW720" i="28"/>
  <c r="FV720" i="28"/>
  <c r="FZ719" i="28"/>
  <c r="FY719" i="28"/>
  <c r="FX719" i="28"/>
  <c r="FW719" i="28"/>
  <c r="FV719" i="28"/>
  <c r="FZ718" i="28"/>
  <c r="FY718" i="28"/>
  <c r="FX718" i="28"/>
  <c r="FW718" i="28"/>
  <c r="FV718" i="28"/>
  <c r="FZ717" i="28"/>
  <c r="FY717" i="28"/>
  <c r="FX717" i="28"/>
  <c r="FW717" i="28"/>
  <c r="FV717" i="28"/>
  <c r="FZ716" i="28"/>
  <c r="FY716" i="28"/>
  <c r="FX716" i="28"/>
  <c r="FW716" i="28"/>
  <c r="FV716" i="28"/>
  <c r="FZ715" i="28"/>
  <c r="FY715" i="28"/>
  <c r="FX715" i="28"/>
  <c r="FW715" i="28"/>
  <c r="FV715" i="28"/>
  <c r="FZ714" i="28"/>
  <c r="FY714" i="28"/>
  <c r="FX714" i="28"/>
  <c r="FW714" i="28"/>
  <c r="FV714" i="28"/>
  <c r="FZ713" i="28"/>
  <c r="FY713" i="28"/>
  <c r="FX713" i="28"/>
  <c r="FW713" i="28"/>
  <c r="FV713" i="28"/>
  <c r="FZ712" i="28"/>
  <c r="FY712" i="28"/>
  <c r="FX712" i="28"/>
  <c r="FW712" i="28"/>
  <c r="FV712" i="28"/>
  <c r="FZ711" i="28"/>
  <c r="FY711" i="28"/>
  <c r="FX711" i="28"/>
  <c r="FW711" i="28"/>
  <c r="FV711" i="28"/>
  <c r="FZ710" i="28"/>
  <c r="FY710" i="28"/>
  <c r="FX710" i="28"/>
  <c r="FW710" i="28"/>
  <c r="FV710" i="28"/>
  <c r="FZ709" i="28"/>
  <c r="FY709" i="28"/>
  <c r="FX709" i="28"/>
  <c r="FW709" i="28"/>
  <c r="FV709" i="28"/>
  <c r="FZ708" i="28"/>
  <c r="FY708" i="28"/>
  <c r="FX708" i="28"/>
  <c r="FW708" i="28"/>
  <c r="FV708" i="28"/>
  <c r="FZ707" i="28"/>
  <c r="FY707" i="28"/>
  <c r="FX707" i="28"/>
  <c r="FW707" i="28"/>
  <c r="FV707" i="28"/>
  <c r="FZ706" i="28"/>
  <c r="FY706" i="28"/>
  <c r="FX706" i="28"/>
  <c r="FW706" i="28"/>
  <c r="FV706" i="28"/>
  <c r="FZ705" i="28"/>
  <c r="FY705" i="28"/>
  <c r="FX705" i="28"/>
  <c r="FW705" i="28"/>
  <c r="FV705" i="28"/>
  <c r="FZ704" i="28"/>
  <c r="FY704" i="28"/>
  <c r="FX704" i="28"/>
  <c r="FW704" i="28"/>
  <c r="FV704" i="28"/>
  <c r="FZ703" i="28"/>
  <c r="FY703" i="28"/>
  <c r="FX703" i="28"/>
  <c r="FW703" i="28"/>
  <c r="FV703" i="28"/>
  <c r="FZ702" i="28"/>
  <c r="FY702" i="28"/>
  <c r="FX702" i="28"/>
  <c r="FW702" i="28"/>
  <c r="FV702" i="28"/>
  <c r="FZ701" i="28"/>
  <c r="FY701" i="28"/>
  <c r="FX701" i="28"/>
  <c r="FW701" i="28"/>
  <c r="FV701" i="28"/>
  <c r="FZ700" i="28"/>
  <c r="FY700" i="28"/>
  <c r="FX700" i="28"/>
  <c r="FW700" i="28"/>
  <c r="FV700" i="28"/>
  <c r="FZ699" i="28"/>
  <c r="FY699" i="28"/>
  <c r="FX699" i="28"/>
  <c r="FW699" i="28"/>
  <c r="FV699" i="28"/>
  <c r="FZ698" i="28"/>
  <c r="FY698" i="28"/>
  <c r="FX698" i="28"/>
  <c r="FW698" i="28"/>
  <c r="FV698" i="28"/>
  <c r="FZ697" i="28"/>
  <c r="FY697" i="28"/>
  <c r="FX697" i="28"/>
  <c r="FW697" i="28"/>
  <c r="FV697" i="28"/>
  <c r="FZ696" i="28"/>
  <c r="FY696" i="28"/>
  <c r="FX696" i="28"/>
  <c r="FW696" i="28"/>
  <c r="FV696" i="28"/>
  <c r="FZ695" i="28"/>
  <c r="FY695" i="28"/>
  <c r="FX695" i="28"/>
  <c r="FW695" i="28"/>
  <c r="FV695" i="28"/>
  <c r="FZ694" i="28"/>
  <c r="FY694" i="28"/>
  <c r="FX694" i="28"/>
  <c r="FW694" i="28"/>
  <c r="FV694" i="28"/>
  <c r="FZ693" i="28"/>
  <c r="FY693" i="28"/>
  <c r="FX693" i="28"/>
  <c r="FW693" i="28"/>
  <c r="FV693" i="28"/>
  <c r="FZ692" i="28"/>
  <c r="FY692" i="28"/>
  <c r="FX692" i="28"/>
  <c r="FW692" i="28"/>
  <c r="FV692" i="28"/>
  <c r="FZ691" i="28"/>
  <c r="FY691" i="28"/>
  <c r="FX691" i="28"/>
  <c r="FW691" i="28"/>
  <c r="FV691" i="28"/>
  <c r="FZ690" i="28"/>
  <c r="FY690" i="28"/>
  <c r="FX690" i="28"/>
  <c r="FW690" i="28"/>
  <c r="FV690" i="28"/>
  <c r="FZ689" i="28"/>
  <c r="FY689" i="28"/>
  <c r="FX689" i="28"/>
  <c r="FW689" i="28"/>
  <c r="FV689" i="28"/>
  <c r="FZ688" i="28"/>
  <c r="FY688" i="28"/>
  <c r="FX688" i="28"/>
  <c r="FW688" i="28"/>
  <c r="FV688" i="28"/>
  <c r="FZ687" i="28"/>
  <c r="FY687" i="28"/>
  <c r="FX687" i="28"/>
  <c r="FW687" i="28"/>
  <c r="FV687" i="28"/>
  <c r="FZ686" i="28"/>
  <c r="FY686" i="28"/>
  <c r="FX686" i="28"/>
  <c r="FW686" i="28"/>
  <c r="FV686" i="28"/>
  <c r="FZ685" i="28"/>
  <c r="FY685" i="28"/>
  <c r="FX685" i="28"/>
  <c r="FW685" i="28"/>
  <c r="FV685" i="28"/>
  <c r="FZ684" i="28"/>
  <c r="FY684" i="28"/>
  <c r="FX684" i="28"/>
  <c r="FW684" i="28"/>
  <c r="FV684" i="28"/>
  <c r="FZ683" i="28"/>
  <c r="FY683" i="28"/>
  <c r="FX683" i="28"/>
  <c r="FW683" i="28"/>
  <c r="FV683" i="28"/>
  <c r="FZ682" i="28"/>
  <c r="FY682" i="28"/>
  <c r="FX682" i="28"/>
  <c r="FW682" i="28"/>
  <c r="FV682" i="28"/>
  <c r="FZ681" i="28"/>
  <c r="FY681" i="28"/>
  <c r="FX681" i="28"/>
  <c r="FW681" i="28"/>
  <c r="FV681" i="28"/>
  <c r="FZ680" i="28"/>
  <c r="FY680" i="28"/>
  <c r="FX680" i="28"/>
  <c r="FW680" i="28"/>
  <c r="FV680" i="28"/>
  <c r="FZ679" i="28"/>
  <c r="FY679" i="28"/>
  <c r="FX679" i="28"/>
  <c r="FW679" i="28"/>
  <c r="FV679" i="28"/>
  <c r="FZ678" i="28"/>
  <c r="FY678" i="28"/>
  <c r="FX678" i="28"/>
  <c r="FW678" i="28"/>
  <c r="FV678" i="28"/>
  <c r="FZ677" i="28"/>
  <c r="FY677" i="28"/>
  <c r="FX677" i="28"/>
  <c r="FW677" i="28"/>
  <c r="FV677" i="28"/>
  <c r="FZ676" i="28"/>
  <c r="FY676" i="28"/>
  <c r="FX676" i="28"/>
  <c r="FW676" i="28"/>
  <c r="FV676" i="28"/>
  <c r="FZ675" i="28"/>
  <c r="FY675" i="28"/>
  <c r="FX675" i="28"/>
  <c r="FW675" i="28"/>
  <c r="FV675" i="28"/>
  <c r="FZ674" i="28"/>
  <c r="FY674" i="28"/>
  <c r="FX674" i="28"/>
  <c r="FW674" i="28"/>
  <c r="FV674" i="28"/>
  <c r="FZ673" i="28"/>
  <c r="FY673" i="28"/>
  <c r="FX673" i="28"/>
  <c r="FW673" i="28"/>
  <c r="FV673" i="28"/>
  <c r="FZ672" i="28"/>
  <c r="FY672" i="28"/>
  <c r="FX672" i="28"/>
  <c r="FW672" i="28"/>
  <c r="FV672" i="28"/>
  <c r="FZ671" i="28"/>
  <c r="FY671" i="28"/>
  <c r="FX671" i="28"/>
  <c r="FW671" i="28"/>
  <c r="FV671" i="28"/>
  <c r="FZ670" i="28"/>
  <c r="FY670" i="28"/>
  <c r="FX670" i="28"/>
  <c r="FW670" i="28"/>
  <c r="FV670" i="28"/>
  <c r="FZ669" i="28"/>
  <c r="FY669" i="28"/>
  <c r="FX669" i="28"/>
  <c r="FW669" i="28"/>
  <c r="FV669" i="28"/>
  <c r="FZ668" i="28"/>
  <c r="FY668" i="28"/>
  <c r="FX668" i="28"/>
  <c r="FW668" i="28"/>
  <c r="FV668" i="28"/>
  <c r="FZ667" i="28"/>
  <c r="FY667" i="28"/>
  <c r="FX667" i="28"/>
  <c r="FW667" i="28"/>
  <c r="FV667" i="28"/>
  <c r="FZ666" i="28"/>
  <c r="FY666" i="28"/>
  <c r="FX666" i="28"/>
  <c r="FW666" i="28"/>
  <c r="FV666" i="28"/>
  <c r="FZ665" i="28"/>
  <c r="FY665" i="28"/>
  <c r="FX665" i="28"/>
  <c r="FW665" i="28"/>
  <c r="FV665" i="28"/>
  <c r="FZ664" i="28"/>
  <c r="FY664" i="28"/>
  <c r="FX664" i="28"/>
  <c r="FW664" i="28"/>
  <c r="FV664" i="28"/>
  <c r="FZ663" i="28"/>
  <c r="FY663" i="28"/>
  <c r="FX663" i="28"/>
  <c r="FW663" i="28"/>
  <c r="FV663" i="28"/>
  <c r="FZ662" i="28"/>
  <c r="FY662" i="28"/>
  <c r="FX662" i="28"/>
  <c r="FW662" i="28"/>
  <c r="FV662" i="28"/>
  <c r="FZ661" i="28"/>
  <c r="FY661" i="28"/>
  <c r="FX661" i="28"/>
  <c r="FW661" i="28"/>
  <c r="FV661" i="28"/>
  <c r="FZ660" i="28"/>
  <c r="FY660" i="28"/>
  <c r="FX660" i="28"/>
  <c r="FW660" i="28"/>
  <c r="FV660" i="28"/>
  <c r="FZ659" i="28"/>
  <c r="FY659" i="28"/>
  <c r="FX659" i="28"/>
  <c r="FW659" i="28"/>
  <c r="FV659" i="28"/>
  <c r="FZ658" i="28"/>
  <c r="FY658" i="28"/>
  <c r="FX658" i="28"/>
  <c r="FW658" i="28"/>
  <c r="FV658" i="28"/>
  <c r="FZ657" i="28"/>
  <c r="FY657" i="28"/>
  <c r="FX657" i="28"/>
  <c r="FW657" i="28"/>
  <c r="FV657" i="28"/>
  <c r="FZ656" i="28"/>
  <c r="FY656" i="28"/>
  <c r="FX656" i="28"/>
  <c r="FW656" i="28"/>
  <c r="FV656" i="28"/>
  <c r="FZ655" i="28"/>
  <c r="FY655" i="28"/>
  <c r="FX655" i="28"/>
  <c r="FW655" i="28"/>
  <c r="FV655" i="28"/>
  <c r="FZ654" i="28"/>
  <c r="FY654" i="28"/>
  <c r="FX654" i="28"/>
  <c r="FW654" i="28"/>
  <c r="FV654" i="28"/>
  <c r="FZ653" i="28"/>
  <c r="FY653" i="28"/>
  <c r="FX653" i="28"/>
  <c r="FW653" i="28"/>
  <c r="FV653" i="28"/>
  <c r="FZ652" i="28"/>
  <c r="FY652" i="28"/>
  <c r="FX652" i="28"/>
  <c r="FW652" i="28"/>
  <c r="FV652" i="28"/>
  <c r="FZ651" i="28"/>
  <c r="FY651" i="28"/>
  <c r="FX651" i="28"/>
  <c r="FW651" i="28"/>
  <c r="FV651" i="28"/>
  <c r="FZ650" i="28"/>
  <c r="FY650" i="28"/>
  <c r="FX650" i="28"/>
  <c r="FW650" i="28"/>
  <c r="FV650" i="28"/>
  <c r="FZ649" i="28"/>
  <c r="FY649" i="28"/>
  <c r="FX649" i="28"/>
  <c r="FW649" i="28"/>
  <c r="FV649" i="28"/>
  <c r="FZ648" i="28"/>
  <c r="FY648" i="28"/>
  <c r="FX648" i="28"/>
  <c r="FW648" i="28"/>
  <c r="FV648" i="28"/>
  <c r="FZ647" i="28"/>
  <c r="FY647" i="28"/>
  <c r="FX647" i="28"/>
  <c r="FW647" i="28"/>
  <c r="FV647" i="28"/>
  <c r="FZ646" i="28"/>
  <c r="FY646" i="28"/>
  <c r="FX646" i="28"/>
  <c r="FW646" i="28"/>
  <c r="FV646" i="28"/>
  <c r="FZ645" i="28"/>
  <c r="FY645" i="28"/>
  <c r="FX645" i="28"/>
  <c r="FW645" i="28"/>
  <c r="FV645" i="28"/>
  <c r="FZ644" i="28"/>
  <c r="FY644" i="28"/>
  <c r="FX644" i="28"/>
  <c r="FW644" i="28"/>
  <c r="FV644" i="28"/>
  <c r="FZ643" i="28"/>
  <c r="FY643" i="28"/>
  <c r="FX643" i="28"/>
  <c r="FW643" i="28"/>
  <c r="FV643" i="28"/>
  <c r="FZ642" i="28"/>
  <c r="FY642" i="28"/>
  <c r="FX642" i="28"/>
  <c r="FW642" i="28"/>
  <c r="FV642" i="28"/>
  <c r="FZ641" i="28"/>
  <c r="FY641" i="28"/>
  <c r="FX641" i="28"/>
  <c r="FW641" i="28"/>
  <c r="FV641" i="28"/>
  <c r="FZ640" i="28"/>
  <c r="FY640" i="28"/>
  <c r="FX640" i="28"/>
  <c r="FW640" i="28"/>
  <c r="FV640" i="28"/>
  <c r="FZ639" i="28"/>
  <c r="FY639" i="28"/>
  <c r="FX639" i="28"/>
  <c r="FW639" i="28"/>
  <c r="FV639" i="28"/>
  <c r="FZ638" i="28"/>
  <c r="FY638" i="28"/>
  <c r="FX638" i="28"/>
  <c r="FW638" i="28"/>
  <c r="FV638" i="28"/>
  <c r="FZ637" i="28"/>
  <c r="FY637" i="28"/>
  <c r="FX637" i="28"/>
  <c r="FW637" i="28"/>
  <c r="FV637" i="28"/>
  <c r="FZ636" i="28"/>
  <c r="FY636" i="28"/>
  <c r="FX636" i="28"/>
  <c r="FW636" i="28"/>
  <c r="FV636" i="28"/>
  <c r="FZ635" i="28"/>
  <c r="FY635" i="28"/>
  <c r="FX635" i="28"/>
  <c r="FW635" i="28"/>
  <c r="FV635" i="28"/>
  <c r="FZ634" i="28"/>
  <c r="FY634" i="28"/>
  <c r="FX634" i="28"/>
  <c r="FW634" i="28"/>
  <c r="FV634" i="28"/>
  <c r="FZ633" i="28"/>
  <c r="FY633" i="28"/>
  <c r="FX633" i="28"/>
  <c r="FW633" i="28"/>
  <c r="FV633" i="28"/>
  <c r="FZ632" i="28"/>
  <c r="FY632" i="28"/>
  <c r="FX632" i="28"/>
  <c r="FW632" i="28"/>
  <c r="FV632" i="28"/>
  <c r="FZ631" i="28"/>
  <c r="FY631" i="28"/>
  <c r="FX631" i="28"/>
  <c r="FW631" i="28"/>
  <c r="FV631" i="28"/>
  <c r="FZ630" i="28"/>
  <c r="FY630" i="28"/>
  <c r="FX630" i="28"/>
  <c r="FW630" i="28"/>
  <c r="FV630" i="28"/>
  <c r="FZ629" i="28"/>
  <c r="FY629" i="28"/>
  <c r="FX629" i="28"/>
  <c r="FW629" i="28"/>
  <c r="FV629" i="28"/>
  <c r="FZ628" i="28"/>
  <c r="FY628" i="28"/>
  <c r="FX628" i="28"/>
  <c r="FW628" i="28"/>
  <c r="FV628" i="28"/>
  <c r="FZ627" i="28"/>
  <c r="FY627" i="28"/>
  <c r="FX627" i="28"/>
  <c r="FW627" i="28"/>
  <c r="FV627" i="28"/>
  <c r="FZ626" i="28"/>
  <c r="FY626" i="28"/>
  <c r="FX626" i="28"/>
  <c r="FW626" i="28"/>
  <c r="FV626" i="28"/>
  <c r="FZ625" i="28"/>
  <c r="FY625" i="28"/>
  <c r="FX625" i="28"/>
  <c r="FW625" i="28"/>
  <c r="FV625" i="28"/>
  <c r="FZ624" i="28"/>
  <c r="FY624" i="28"/>
  <c r="FX624" i="28"/>
  <c r="FW624" i="28"/>
  <c r="FV624" i="28"/>
  <c r="FZ623" i="28"/>
  <c r="FY623" i="28"/>
  <c r="FX623" i="28"/>
  <c r="FW623" i="28"/>
  <c r="FV623" i="28"/>
  <c r="FZ622" i="28"/>
  <c r="FY622" i="28"/>
  <c r="FX622" i="28"/>
  <c r="FW622" i="28"/>
  <c r="FV622" i="28"/>
  <c r="FZ621" i="28"/>
  <c r="FY621" i="28"/>
  <c r="FX621" i="28"/>
  <c r="FW621" i="28"/>
  <c r="FV621" i="28"/>
  <c r="FZ620" i="28"/>
  <c r="FY620" i="28"/>
  <c r="FX620" i="28"/>
  <c r="FW620" i="28"/>
  <c r="FV620" i="28"/>
  <c r="FZ619" i="28"/>
  <c r="FY619" i="28"/>
  <c r="FX619" i="28"/>
  <c r="FW619" i="28"/>
  <c r="FV619" i="28"/>
  <c r="FZ618" i="28"/>
  <c r="FY618" i="28"/>
  <c r="FX618" i="28"/>
  <c r="FW618" i="28"/>
  <c r="FV618" i="28"/>
  <c r="FZ617" i="28"/>
  <c r="FY617" i="28"/>
  <c r="FX617" i="28"/>
  <c r="FW617" i="28"/>
  <c r="FV617" i="28"/>
  <c r="FZ616" i="28"/>
  <c r="FY616" i="28"/>
  <c r="FX616" i="28"/>
  <c r="FW616" i="28"/>
  <c r="FV616" i="28"/>
  <c r="FZ615" i="28"/>
  <c r="FY615" i="28"/>
  <c r="FX615" i="28"/>
  <c r="FW615" i="28"/>
  <c r="FV615" i="28"/>
  <c r="FZ614" i="28"/>
  <c r="FY614" i="28"/>
  <c r="FX614" i="28"/>
  <c r="FW614" i="28"/>
  <c r="FV614" i="28"/>
  <c r="FZ613" i="28"/>
  <c r="FY613" i="28"/>
  <c r="FX613" i="28"/>
  <c r="FW613" i="28"/>
  <c r="FV613" i="28"/>
  <c r="FZ612" i="28"/>
  <c r="FY612" i="28"/>
  <c r="FX612" i="28"/>
  <c r="FW612" i="28"/>
  <c r="FV612" i="28"/>
  <c r="FZ611" i="28"/>
  <c r="FY611" i="28"/>
  <c r="FX611" i="28"/>
  <c r="FW611" i="28"/>
  <c r="FV611" i="28"/>
  <c r="FZ610" i="28"/>
  <c r="FY610" i="28"/>
  <c r="FX610" i="28"/>
  <c r="FW610" i="28"/>
  <c r="FV610" i="28"/>
  <c r="FZ609" i="28"/>
  <c r="FY609" i="28"/>
  <c r="FX609" i="28"/>
  <c r="FW609" i="28"/>
  <c r="FV609" i="28"/>
  <c r="FZ608" i="28"/>
  <c r="FY608" i="28"/>
  <c r="FX608" i="28"/>
  <c r="FW608" i="28"/>
  <c r="FV608" i="28"/>
  <c r="FZ607" i="28"/>
  <c r="FY607" i="28"/>
  <c r="FX607" i="28"/>
  <c r="FW607" i="28"/>
  <c r="FV607" i="28"/>
  <c r="FZ606" i="28"/>
  <c r="FY606" i="28"/>
  <c r="FX606" i="28"/>
  <c r="FW606" i="28"/>
  <c r="FV606" i="28"/>
  <c r="FZ605" i="28"/>
  <c r="FY605" i="28"/>
  <c r="FX605" i="28"/>
  <c r="FW605" i="28"/>
  <c r="FV605" i="28"/>
  <c r="FZ604" i="28"/>
  <c r="FY604" i="28"/>
  <c r="FX604" i="28"/>
  <c r="FW604" i="28"/>
  <c r="FV604" i="28"/>
  <c r="FZ603" i="28"/>
  <c r="FY603" i="28"/>
  <c r="FX603" i="28"/>
  <c r="FW603" i="28"/>
  <c r="FV603" i="28"/>
  <c r="FZ602" i="28"/>
  <c r="FY602" i="28"/>
  <c r="FX602" i="28"/>
  <c r="FW602" i="28"/>
  <c r="FV602" i="28"/>
  <c r="FZ601" i="28"/>
  <c r="FY601" i="28"/>
  <c r="FX601" i="28"/>
  <c r="FW601" i="28"/>
  <c r="FV601" i="28"/>
  <c r="FZ600" i="28"/>
  <c r="FY600" i="28"/>
  <c r="FX600" i="28"/>
  <c r="FW600" i="28"/>
  <c r="FV600" i="28"/>
  <c r="FZ599" i="28"/>
  <c r="FY599" i="28"/>
  <c r="FX599" i="28"/>
  <c r="FW599" i="28"/>
  <c r="FV599" i="28"/>
  <c r="FZ598" i="28"/>
  <c r="FY598" i="28"/>
  <c r="FX598" i="28"/>
  <c r="FW598" i="28"/>
  <c r="FV598" i="28"/>
  <c r="FZ597" i="28"/>
  <c r="FY597" i="28"/>
  <c r="FX597" i="28"/>
  <c r="FW597" i="28"/>
  <c r="FV597" i="28"/>
  <c r="FZ596" i="28"/>
  <c r="FY596" i="28"/>
  <c r="FX596" i="28"/>
  <c r="FW596" i="28"/>
  <c r="FV596" i="28"/>
  <c r="FZ595" i="28"/>
  <c r="FY595" i="28"/>
  <c r="FX595" i="28"/>
  <c r="FW595" i="28"/>
  <c r="FV595" i="28"/>
  <c r="FZ594" i="28"/>
  <c r="FY594" i="28"/>
  <c r="FX594" i="28"/>
  <c r="FW594" i="28"/>
  <c r="FV594" i="28"/>
  <c r="FZ593" i="28"/>
  <c r="FY593" i="28"/>
  <c r="FX593" i="28"/>
  <c r="FW593" i="28"/>
  <c r="FV593" i="28"/>
  <c r="FZ592" i="28"/>
  <c r="FY592" i="28"/>
  <c r="FX592" i="28"/>
  <c r="FW592" i="28"/>
  <c r="FV592" i="28"/>
  <c r="FZ591" i="28"/>
  <c r="FY591" i="28"/>
  <c r="FX591" i="28"/>
  <c r="FW591" i="28"/>
  <c r="FV591" i="28"/>
  <c r="FZ590" i="28"/>
  <c r="FY590" i="28"/>
  <c r="FX590" i="28"/>
  <c r="FW590" i="28"/>
  <c r="FV590" i="28"/>
  <c r="FZ589" i="28"/>
  <c r="FY589" i="28"/>
  <c r="FX589" i="28"/>
  <c r="FW589" i="28"/>
  <c r="FV589" i="28"/>
  <c r="FZ588" i="28"/>
  <c r="FY588" i="28"/>
  <c r="FX588" i="28"/>
  <c r="FW588" i="28"/>
  <c r="FV588" i="28"/>
  <c r="FZ587" i="28"/>
  <c r="FY587" i="28"/>
  <c r="FX587" i="28"/>
  <c r="FW587" i="28"/>
  <c r="FV587" i="28"/>
  <c r="FZ586" i="28"/>
  <c r="FY586" i="28"/>
  <c r="FX586" i="28"/>
  <c r="FW586" i="28"/>
  <c r="FV586" i="28"/>
  <c r="FZ585" i="28"/>
  <c r="FY585" i="28"/>
  <c r="FX585" i="28"/>
  <c r="FW585" i="28"/>
  <c r="FV585" i="28"/>
  <c r="FZ584" i="28"/>
  <c r="FY584" i="28"/>
  <c r="FX584" i="28"/>
  <c r="FW584" i="28"/>
  <c r="FV584" i="28"/>
  <c r="FZ583" i="28"/>
  <c r="FY583" i="28"/>
  <c r="FX583" i="28"/>
  <c r="FW583" i="28"/>
  <c r="FV583" i="28"/>
  <c r="FZ582" i="28"/>
  <c r="FY582" i="28"/>
  <c r="FX582" i="28"/>
  <c r="FW582" i="28"/>
  <c r="FV582" i="28"/>
  <c r="FZ581" i="28"/>
  <c r="FY581" i="28"/>
  <c r="FX581" i="28"/>
  <c r="FW581" i="28"/>
  <c r="FV581" i="28"/>
  <c r="FZ580" i="28"/>
  <c r="FY580" i="28"/>
  <c r="FX580" i="28"/>
  <c r="FW580" i="28"/>
  <c r="FV580" i="28"/>
  <c r="FZ579" i="28"/>
  <c r="FY579" i="28"/>
  <c r="FX579" i="28"/>
  <c r="FW579" i="28"/>
  <c r="FV579" i="28"/>
  <c r="FZ578" i="28"/>
  <c r="FY578" i="28"/>
  <c r="FX578" i="28"/>
  <c r="FW578" i="28"/>
  <c r="FV578" i="28"/>
  <c r="FZ577" i="28"/>
  <c r="FY577" i="28"/>
  <c r="FX577" i="28"/>
  <c r="FW577" i="28"/>
  <c r="FV577" i="28"/>
  <c r="FZ576" i="28"/>
  <c r="FY576" i="28"/>
  <c r="FX576" i="28"/>
  <c r="FW576" i="28"/>
  <c r="FV576" i="28"/>
  <c r="FZ575" i="28"/>
  <c r="FY575" i="28"/>
  <c r="FX575" i="28"/>
  <c r="FW575" i="28"/>
  <c r="FV575" i="28"/>
  <c r="FZ574" i="28"/>
  <c r="FY574" i="28"/>
  <c r="FX574" i="28"/>
  <c r="FW574" i="28"/>
  <c r="FV574" i="28"/>
  <c r="FZ573" i="28"/>
  <c r="FY573" i="28"/>
  <c r="FX573" i="28"/>
  <c r="FW573" i="28"/>
  <c r="FV573" i="28"/>
  <c r="FZ572" i="28"/>
  <c r="FY572" i="28"/>
  <c r="FX572" i="28"/>
  <c r="FW572" i="28"/>
  <c r="FV572" i="28"/>
  <c r="FZ571" i="28"/>
  <c r="FY571" i="28"/>
  <c r="FX571" i="28"/>
  <c r="FW571" i="28"/>
  <c r="FV571" i="28"/>
  <c r="FZ570" i="28"/>
  <c r="FY570" i="28"/>
  <c r="FX570" i="28"/>
  <c r="FW570" i="28"/>
  <c r="FV570" i="28"/>
  <c r="FZ569" i="28"/>
  <c r="FY569" i="28"/>
  <c r="FX569" i="28"/>
  <c r="FW569" i="28"/>
  <c r="FV569" i="28"/>
  <c r="FZ568" i="28"/>
  <c r="FY568" i="28"/>
  <c r="FX568" i="28"/>
  <c r="FW568" i="28"/>
  <c r="FV568" i="28"/>
  <c r="FZ567" i="28"/>
  <c r="FY567" i="28"/>
  <c r="FX567" i="28"/>
  <c r="FW567" i="28"/>
  <c r="FV567" i="28"/>
  <c r="FZ566" i="28"/>
  <c r="FY566" i="28"/>
  <c r="FX566" i="28"/>
  <c r="FW566" i="28"/>
  <c r="FV566" i="28"/>
  <c r="FZ565" i="28"/>
  <c r="FY565" i="28"/>
  <c r="FX565" i="28"/>
  <c r="FW565" i="28"/>
  <c r="FV565" i="28"/>
  <c r="FZ564" i="28"/>
  <c r="FY564" i="28"/>
  <c r="FX564" i="28"/>
  <c r="FW564" i="28"/>
  <c r="FV564" i="28"/>
  <c r="FZ563" i="28"/>
  <c r="FY563" i="28"/>
  <c r="FX563" i="28"/>
  <c r="FW563" i="28"/>
  <c r="FV563" i="28"/>
  <c r="FZ562" i="28"/>
  <c r="FY562" i="28"/>
  <c r="FX562" i="28"/>
  <c r="FW562" i="28"/>
  <c r="FV562" i="28"/>
  <c r="FZ561" i="28"/>
  <c r="FY561" i="28"/>
  <c r="FX561" i="28"/>
  <c r="FW561" i="28"/>
  <c r="FV561" i="28"/>
  <c r="FZ560" i="28"/>
  <c r="FY560" i="28"/>
  <c r="FX560" i="28"/>
  <c r="FW560" i="28"/>
  <c r="FV560" i="28"/>
  <c r="FZ559" i="28"/>
  <c r="FY559" i="28"/>
  <c r="FX559" i="28"/>
  <c r="FW559" i="28"/>
  <c r="FV559" i="28"/>
  <c r="FZ558" i="28"/>
  <c r="FY558" i="28"/>
  <c r="FX558" i="28"/>
  <c r="FW558" i="28"/>
  <c r="FV558" i="28"/>
  <c r="FZ557" i="28"/>
  <c r="FY557" i="28"/>
  <c r="FX557" i="28"/>
  <c r="FW557" i="28"/>
  <c r="FV557" i="28"/>
  <c r="FZ556" i="28"/>
  <c r="FY556" i="28"/>
  <c r="FX556" i="28"/>
  <c r="FW556" i="28"/>
  <c r="FV556" i="28"/>
  <c r="FZ555" i="28"/>
  <c r="FY555" i="28"/>
  <c r="FX555" i="28"/>
  <c r="FW555" i="28"/>
  <c r="FV555" i="28"/>
  <c r="FZ554" i="28"/>
  <c r="FY554" i="28"/>
  <c r="FX554" i="28"/>
  <c r="FW554" i="28"/>
  <c r="FV554" i="28"/>
  <c r="FZ553" i="28"/>
  <c r="FY553" i="28"/>
  <c r="FX553" i="28"/>
  <c r="FW553" i="28"/>
  <c r="FV553" i="28"/>
  <c r="FZ552" i="28"/>
  <c r="FY552" i="28"/>
  <c r="FX552" i="28"/>
  <c r="FW552" i="28"/>
  <c r="FV552" i="28"/>
  <c r="FZ551" i="28"/>
  <c r="FY551" i="28"/>
  <c r="FX551" i="28"/>
  <c r="FW551" i="28"/>
  <c r="FV551" i="28"/>
  <c r="FZ550" i="28"/>
  <c r="FY550" i="28"/>
  <c r="FX550" i="28"/>
  <c r="FW550" i="28"/>
  <c r="FV550" i="28"/>
  <c r="FZ549" i="28"/>
  <c r="FY549" i="28"/>
  <c r="FX549" i="28"/>
  <c r="FW549" i="28"/>
  <c r="FV549" i="28"/>
  <c r="FZ548" i="28"/>
  <c r="FY548" i="28"/>
  <c r="FX548" i="28"/>
  <c r="FW548" i="28"/>
  <c r="FV548" i="28"/>
  <c r="FZ547" i="28"/>
  <c r="FY547" i="28"/>
  <c r="FX547" i="28"/>
  <c r="FW547" i="28"/>
  <c r="FV547" i="28"/>
  <c r="FZ546" i="28"/>
  <c r="FY546" i="28"/>
  <c r="FX546" i="28"/>
  <c r="FW546" i="28"/>
  <c r="FV546" i="28"/>
  <c r="FZ545" i="28"/>
  <c r="FY545" i="28"/>
  <c r="FX545" i="28"/>
  <c r="FW545" i="28"/>
  <c r="FV545" i="28"/>
  <c r="FZ544" i="28"/>
  <c r="FY544" i="28"/>
  <c r="FX544" i="28"/>
  <c r="FW544" i="28"/>
  <c r="FV544" i="28"/>
  <c r="FZ543" i="28"/>
  <c r="FY543" i="28"/>
  <c r="FX543" i="28"/>
  <c r="FW543" i="28"/>
  <c r="FV543" i="28"/>
  <c r="FZ542" i="28"/>
  <c r="FY542" i="28"/>
  <c r="FX542" i="28"/>
  <c r="FW542" i="28"/>
  <c r="FV542" i="28"/>
  <c r="FZ541" i="28"/>
  <c r="FY541" i="28"/>
  <c r="FX541" i="28"/>
  <c r="FW541" i="28"/>
  <c r="FV541" i="28"/>
  <c r="FZ540" i="28"/>
  <c r="FY540" i="28"/>
  <c r="FX540" i="28"/>
  <c r="FW540" i="28"/>
  <c r="FV540" i="28"/>
  <c r="FZ539" i="28"/>
  <c r="FY539" i="28"/>
  <c r="FX539" i="28"/>
  <c r="FW539" i="28"/>
  <c r="FV539" i="28"/>
  <c r="FZ538" i="28"/>
  <c r="FY538" i="28"/>
  <c r="FX538" i="28"/>
  <c r="FW538" i="28"/>
  <c r="FV538" i="28"/>
  <c r="FZ537" i="28"/>
  <c r="FY537" i="28"/>
  <c r="FX537" i="28"/>
  <c r="FW537" i="28"/>
  <c r="FV537" i="28"/>
  <c r="FZ536" i="28"/>
  <c r="FY536" i="28"/>
  <c r="FX536" i="28"/>
  <c r="FW536" i="28"/>
  <c r="FV536" i="28"/>
  <c r="FZ535" i="28"/>
  <c r="FY535" i="28"/>
  <c r="FX535" i="28"/>
  <c r="FW535" i="28"/>
  <c r="FV535" i="28"/>
  <c r="FZ534" i="28"/>
  <c r="FY534" i="28"/>
  <c r="FX534" i="28"/>
  <c r="FW534" i="28"/>
  <c r="FV534" i="28"/>
  <c r="FZ533" i="28"/>
  <c r="FY533" i="28"/>
  <c r="FX533" i="28"/>
  <c r="FW533" i="28"/>
  <c r="FV533" i="28"/>
  <c r="FZ532" i="28"/>
  <c r="FY532" i="28"/>
  <c r="FX532" i="28"/>
  <c r="FW532" i="28"/>
  <c r="FV532" i="28"/>
  <c r="FZ531" i="28"/>
  <c r="FY531" i="28"/>
  <c r="FX531" i="28"/>
  <c r="FW531" i="28"/>
  <c r="FV531" i="28"/>
  <c r="FZ530" i="28"/>
  <c r="FY530" i="28"/>
  <c r="FX530" i="28"/>
  <c r="FW530" i="28"/>
  <c r="FV530" i="28"/>
  <c r="FZ529" i="28"/>
  <c r="FY529" i="28"/>
  <c r="FX529" i="28"/>
  <c r="FW529" i="28"/>
  <c r="FV529" i="28"/>
  <c r="FZ528" i="28"/>
  <c r="FY528" i="28"/>
  <c r="FX528" i="28"/>
  <c r="FW528" i="28"/>
  <c r="FV528" i="28"/>
  <c r="FZ527" i="28"/>
  <c r="FY527" i="28"/>
  <c r="FX527" i="28"/>
  <c r="FW527" i="28"/>
  <c r="FV527" i="28"/>
  <c r="FZ526" i="28"/>
  <c r="FY526" i="28"/>
  <c r="FX526" i="28"/>
  <c r="FW526" i="28"/>
  <c r="FV526" i="28"/>
  <c r="FZ525" i="28"/>
  <c r="FY525" i="28"/>
  <c r="FX525" i="28"/>
  <c r="FW525" i="28"/>
  <c r="FV525" i="28"/>
  <c r="FZ524" i="28"/>
  <c r="FY524" i="28"/>
  <c r="FX524" i="28"/>
  <c r="FW524" i="28"/>
  <c r="FV524" i="28"/>
  <c r="FZ523" i="28"/>
  <c r="FY523" i="28"/>
  <c r="FX523" i="28"/>
  <c r="FW523" i="28"/>
  <c r="FV523" i="28"/>
  <c r="FZ522" i="28"/>
  <c r="FY522" i="28"/>
  <c r="FX522" i="28"/>
  <c r="FW522" i="28"/>
  <c r="FV522" i="28"/>
  <c r="FZ521" i="28"/>
  <c r="FY521" i="28"/>
  <c r="FX521" i="28"/>
  <c r="FW521" i="28"/>
  <c r="FV521" i="28"/>
  <c r="FZ520" i="28"/>
  <c r="FY520" i="28"/>
  <c r="FX520" i="28"/>
  <c r="FW520" i="28"/>
  <c r="FV520" i="28"/>
  <c r="FZ519" i="28"/>
  <c r="FY519" i="28"/>
  <c r="FX519" i="28"/>
  <c r="FW519" i="28"/>
  <c r="FV519" i="28"/>
  <c r="FZ518" i="28"/>
  <c r="FY518" i="28"/>
  <c r="FX518" i="28"/>
  <c r="FW518" i="28"/>
  <c r="FV518" i="28"/>
  <c r="FZ517" i="28"/>
  <c r="FY517" i="28"/>
  <c r="FX517" i="28"/>
  <c r="FW517" i="28"/>
  <c r="FV517" i="28"/>
  <c r="FZ516" i="28"/>
  <c r="FY516" i="28"/>
  <c r="FX516" i="28"/>
  <c r="FW516" i="28"/>
  <c r="FV516" i="28"/>
  <c r="FZ515" i="28"/>
  <c r="FY515" i="28"/>
  <c r="FX515" i="28"/>
  <c r="FW515" i="28"/>
  <c r="FV515" i="28"/>
  <c r="FZ514" i="28"/>
  <c r="FY514" i="28"/>
  <c r="FX514" i="28"/>
  <c r="FW514" i="28"/>
  <c r="FV514" i="28"/>
  <c r="FZ513" i="28"/>
  <c r="FY513" i="28"/>
  <c r="FX513" i="28"/>
  <c r="FW513" i="28"/>
  <c r="FV513" i="28"/>
  <c r="FZ512" i="28"/>
  <c r="FY512" i="28"/>
  <c r="FX512" i="28"/>
  <c r="FW512" i="28"/>
  <c r="FV512" i="28"/>
  <c r="FZ511" i="28"/>
  <c r="FY511" i="28"/>
  <c r="FX511" i="28"/>
  <c r="FW511" i="28"/>
  <c r="FV511" i="28"/>
  <c r="FZ510" i="28"/>
  <c r="FY510" i="28"/>
  <c r="FX510" i="28"/>
  <c r="FW510" i="28"/>
  <c r="FV510" i="28"/>
  <c r="FZ509" i="28"/>
  <c r="FY509" i="28"/>
  <c r="FX509" i="28"/>
  <c r="FW509" i="28"/>
  <c r="FV509" i="28"/>
  <c r="FZ508" i="28"/>
  <c r="FY508" i="28"/>
  <c r="FX508" i="28"/>
  <c r="FW508" i="28"/>
  <c r="FV508" i="28"/>
  <c r="FZ507" i="28"/>
  <c r="FY507" i="28"/>
  <c r="FX507" i="28"/>
  <c r="FW507" i="28"/>
  <c r="FV507" i="28"/>
  <c r="FZ506" i="28"/>
  <c r="FY506" i="28"/>
  <c r="FX506" i="28"/>
  <c r="FW506" i="28"/>
  <c r="FV506" i="28"/>
  <c r="FZ505" i="28"/>
  <c r="FY505" i="28"/>
  <c r="FX505" i="28"/>
  <c r="FW505" i="28"/>
  <c r="FV505" i="28"/>
  <c r="FZ504" i="28"/>
  <c r="FY504" i="28"/>
  <c r="FX504" i="28"/>
  <c r="FW504" i="28"/>
  <c r="FV504" i="28"/>
  <c r="FZ503" i="28"/>
  <c r="FY503" i="28"/>
  <c r="FX503" i="28"/>
  <c r="FW503" i="28"/>
  <c r="FV503" i="28"/>
  <c r="FZ502" i="28"/>
  <c r="FY502" i="28"/>
  <c r="FX502" i="28"/>
  <c r="FW502" i="28"/>
  <c r="FV502" i="28"/>
  <c r="FZ501" i="28"/>
  <c r="FY501" i="28"/>
  <c r="FX501" i="28"/>
  <c r="FW501" i="28"/>
  <c r="FV501" i="28"/>
  <c r="FZ500" i="28"/>
  <c r="FY500" i="28"/>
  <c r="FX500" i="28"/>
  <c r="FW500" i="28"/>
  <c r="FV500" i="28"/>
  <c r="FZ499" i="28"/>
  <c r="FY499" i="28"/>
  <c r="FX499" i="28"/>
  <c r="FW499" i="28"/>
  <c r="FV499" i="28"/>
  <c r="FZ498" i="28"/>
  <c r="FY498" i="28"/>
  <c r="FX498" i="28"/>
  <c r="FW498" i="28"/>
  <c r="FV498" i="28"/>
  <c r="FZ497" i="28"/>
  <c r="FY497" i="28"/>
  <c r="FX497" i="28"/>
  <c r="FW497" i="28"/>
  <c r="FV497" i="28"/>
  <c r="FZ496" i="28"/>
  <c r="FY496" i="28"/>
  <c r="FX496" i="28"/>
  <c r="FW496" i="28"/>
  <c r="FV496" i="28"/>
  <c r="FZ495" i="28"/>
  <c r="FY495" i="28"/>
  <c r="FX495" i="28"/>
  <c r="FW495" i="28"/>
  <c r="FV495" i="28"/>
  <c r="FZ494" i="28"/>
  <c r="FY494" i="28"/>
  <c r="FX494" i="28"/>
  <c r="FW494" i="28"/>
  <c r="FV494" i="28"/>
  <c r="FZ493" i="28"/>
  <c r="FY493" i="28"/>
  <c r="FX493" i="28"/>
  <c r="FW493" i="28"/>
  <c r="FV493" i="28"/>
  <c r="FZ492" i="28"/>
  <c r="FY492" i="28"/>
  <c r="FX492" i="28"/>
  <c r="FW492" i="28"/>
  <c r="FV492" i="28"/>
  <c r="FZ491" i="28"/>
  <c r="FY491" i="28"/>
  <c r="FX491" i="28"/>
  <c r="FW491" i="28"/>
  <c r="FV491" i="28"/>
  <c r="FZ490" i="28"/>
  <c r="FY490" i="28"/>
  <c r="FX490" i="28"/>
  <c r="FW490" i="28"/>
  <c r="FV490" i="28"/>
  <c r="FZ489" i="28"/>
  <c r="FY489" i="28"/>
  <c r="FX489" i="28"/>
  <c r="FW489" i="28"/>
  <c r="FV489" i="28"/>
  <c r="FZ488" i="28"/>
  <c r="FY488" i="28"/>
  <c r="FX488" i="28"/>
  <c r="FW488" i="28"/>
  <c r="FV488" i="28"/>
  <c r="FZ487" i="28"/>
  <c r="FY487" i="28"/>
  <c r="FX487" i="28"/>
  <c r="FW487" i="28"/>
  <c r="FV487" i="28"/>
  <c r="FZ486" i="28"/>
  <c r="FY486" i="28"/>
  <c r="FX486" i="28"/>
  <c r="FW486" i="28"/>
  <c r="FV486" i="28"/>
  <c r="FZ485" i="28"/>
  <c r="FY485" i="28"/>
  <c r="FX485" i="28"/>
  <c r="FW485" i="28"/>
  <c r="FV485" i="28"/>
  <c r="FZ484" i="28"/>
  <c r="FY484" i="28"/>
  <c r="FX484" i="28"/>
  <c r="FW484" i="28"/>
  <c r="FV484" i="28"/>
  <c r="FZ483" i="28"/>
  <c r="FY483" i="28"/>
  <c r="FX483" i="28"/>
  <c r="FW483" i="28"/>
  <c r="FV483" i="28"/>
  <c r="FZ482" i="28"/>
  <c r="FY482" i="28"/>
  <c r="FX482" i="28"/>
  <c r="FW482" i="28"/>
  <c r="FV482" i="28"/>
  <c r="FZ481" i="28"/>
  <c r="FY481" i="28"/>
  <c r="FX481" i="28"/>
  <c r="FW481" i="28"/>
  <c r="FV481" i="28"/>
  <c r="FZ480" i="28"/>
  <c r="FY480" i="28"/>
  <c r="FX480" i="28"/>
  <c r="FW480" i="28"/>
  <c r="FV480" i="28"/>
  <c r="FZ479" i="28"/>
  <c r="FY479" i="28"/>
  <c r="FX479" i="28"/>
  <c r="FW479" i="28"/>
  <c r="FV479" i="28"/>
  <c r="FZ478" i="28"/>
  <c r="FY478" i="28"/>
  <c r="FX478" i="28"/>
  <c r="FW478" i="28"/>
  <c r="FV478" i="28"/>
  <c r="FZ477" i="28"/>
  <c r="FY477" i="28"/>
  <c r="FX477" i="28"/>
  <c r="FW477" i="28"/>
  <c r="FV477" i="28"/>
  <c r="FZ476" i="28"/>
  <c r="FY476" i="28"/>
  <c r="FX476" i="28"/>
  <c r="FW476" i="28"/>
  <c r="FV476" i="28"/>
  <c r="FZ475" i="28"/>
  <c r="FY475" i="28"/>
  <c r="FX475" i="28"/>
  <c r="FW475" i="28"/>
  <c r="FV475" i="28"/>
  <c r="FZ474" i="28"/>
  <c r="FY474" i="28"/>
  <c r="FX474" i="28"/>
  <c r="FW474" i="28"/>
  <c r="FV474" i="28"/>
  <c r="FZ473" i="28"/>
  <c r="FY473" i="28"/>
  <c r="FX473" i="28"/>
  <c r="FW473" i="28"/>
  <c r="FV473" i="28"/>
  <c r="FZ472" i="28"/>
  <c r="FY472" i="28"/>
  <c r="FX472" i="28"/>
  <c r="FW472" i="28"/>
  <c r="FV472" i="28"/>
  <c r="FZ471" i="28"/>
  <c r="FY471" i="28"/>
  <c r="FX471" i="28"/>
  <c r="FW471" i="28"/>
  <c r="FV471" i="28"/>
  <c r="FZ470" i="28"/>
  <c r="FY470" i="28"/>
  <c r="FX470" i="28"/>
  <c r="FW470" i="28"/>
  <c r="FV470" i="28"/>
  <c r="FZ469" i="28"/>
  <c r="FY469" i="28"/>
  <c r="FX469" i="28"/>
  <c r="FW469" i="28"/>
  <c r="FV469" i="28"/>
  <c r="FZ468" i="28"/>
  <c r="FY468" i="28"/>
  <c r="FX468" i="28"/>
  <c r="FW468" i="28"/>
  <c r="FV468" i="28"/>
  <c r="FZ467" i="28"/>
  <c r="FY467" i="28"/>
  <c r="FX467" i="28"/>
  <c r="FW467" i="28"/>
  <c r="FV467" i="28"/>
  <c r="FZ466" i="28"/>
  <c r="FY466" i="28"/>
  <c r="FX466" i="28"/>
  <c r="FW466" i="28"/>
  <c r="FV466" i="28"/>
  <c r="FZ465" i="28"/>
  <c r="FY465" i="28"/>
  <c r="FX465" i="28"/>
  <c r="FW465" i="28"/>
  <c r="FV465" i="28"/>
  <c r="FZ464" i="28"/>
  <c r="FY464" i="28"/>
  <c r="FX464" i="28"/>
  <c r="FW464" i="28"/>
  <c r="FV464" i="28"/>
  <c r="FZ463" i="28"/>
  <c r="FY463" i="28"/>
  <c r="FX463" i="28"/>
  <c r="FW463" i="28"/>
  <c r="FV463" i="28"/>
  <c r="FZ462" i="28"/>
  <c r="FY462" i="28"/>
  <c r="FX462" i="28"/>
  <c r="FW462" i="28"/>
  <c r="FV462" i="28"/>
  <c r="FZ461" i="28"/>
  <c r="FY461" i="28"/>
  <c r="FX461" i="28"/>
  <c r="FW461" i="28"/>
  <c r="FV461" i="28"/>
  <c r="FZ460" i="28"/>
  <c r="FY460" i="28"/>
  <c r="FX460" i="28"/>
  <c r="FW460" i="28"/>
  <c r="FV460" i="28"/>
  <c r="FZ459" i="28"/>
  <c r="FY459" i="28"/>
  <c r="FX459" i="28"/>
  <c r="FW459" i="28"/>
  <c r="FV459" i="28"/>
  <c r="FZ458" i="28"/>
  <c r="FY458" i="28"/>
  <c r="FX458" i="28"/>
  <c r="FW458" i="28"/>
  <c r="FV458" i="28"/>
  <c r="FZ457" i="28"/>
  <c r="FY457" i="28"/>
  <c r="FX457" i="28"/>
  <c r="FW457" i="28"/>
  <c r="FV457" i="28"/>
  <c r="FZ456" i="28"/>
  <c r="FY456" i="28"/>
  <c r="FX456" i="28"/>
  <c r="FW456" i="28"/>
  <c r="FV456" i="28"/>
  <c r="FZ455" i="28"/>
  <c r="FY455" i="28"/>
  <c r="FX455" i="28"/>
  <c r="FW455" i="28"/>
  <c r="FV455" i="28"/>
  <c r="FZ454" i="28"/>
  <c r="FY454" i="28"/>
  <c r="FX454" i="28"/>
  <c r="FW454" i="28"/>
  <c r="FV454" i="28"/>
  <c r="FZ453" i="28"/>
  <c r="FY453" i="28"/>
  <c r="FX453" i="28"/>
  <c r="FW453" i="28"/>
  <c r="FV453" i="28"/>
  <c r="FZ452" i="28"/>
  <c r="FY452" i="28"/>
  <c r="FX452" i="28"/>
  <c r="FW452" i="28"/>
  <c r="FV452" i="28"/>
  <c r="FZ451" i="28"/>
  <c r="FY451" i="28"/>
  <c r="FX451" i="28"/>
  <c r="FW451" i="28"/>
  <c r="FV451" i="28"/>
  <c r="FZ450" i="28"/>
  <c r="FY450" i="28"/>
  <c r="FX450" i="28"/>
  <c r="FW450" i="28"/>
  <c r="FV450" i="28"/>
  <c r="FZ449" i="28"/>
  <c r="FY449" i="28"/>
  <c r="FX449" i="28"/>
  <c r="FW449" i="28"/>
  <c r="FV449" i="28"/>
  <c r="FZ448" i="28"/>
  <c r="FY448" i="28"/>
  <c r="FX448" i="28"/>
  <c r="FW448" i="28"/>
  <c r="FV448" i="28"/>
  <c r="FZ447" i="28"/>
  <c r="FY447" i="28"/>
  <c r="FX447" i="28"/>
  <c r="FW447" i="28"/>
  <c r="FV447" i="28"/>
  <c r="FZ446" i="28"/>
  <c r="FY446" i="28"/>
  <c r="FX446" i="28"/>
  <c r="FW446" i="28"/>
  <c r="FV446" i="28"/>
  <c r="FZ445" i="28"/>
  <c r="FY445" i="28"/>
  <c r="FX445" i="28"/>
  <c r="FW445" i="28"/>
  <c r="FV445" i="28"/>
  <c r="FZ444" i="28"/>
  <c r="FY444" i="28"/>
  <c r="FX444" i="28"/>
  <c r="FW444" i="28"/>
  <c r="FV444" i="28"/>
  <c r="FZ443" i="28"/>
  <c r="FY443" i="28"/>
  <c r="FX443" i="28"/>
  <c r="FW443" i="28"/>
  <c r="FV443" i="28"/>
  <c r="FZ442" i="28"/>
  <c r="FY442" i="28"/>
  <c r="FX442" i="28"/>
  <c r="FW442" i="28"/>
  <c r="FV442" i="28"/>
  <c r="FZ441" i="28"/>
  <c r="FY441" i="28"/>
  <c r="FX441" i="28"/>
  <c r="FW441" i="28"/>
  <c r="FV441" i="28"/>
  <c r="FZ440" i="28"/>
  <c r="FY440" i="28"/>
  <c r="FX440" i="28"/>
  <c r="FW440" i="28"/>
  <c r="FV440" i="28"/>
  <c r="FZ439" i="28"/>
  <c r="FY439" i="28"/>
  <c r="FX439" i="28"/>
  <c r="FW439" i="28"/>
  <c r="FV439" i="28"/>
  <c r="FZ438" i="28"/>
  <c r="FY438" i="28"/>
  <c r="FX438" i="28"/>
  <c r="FW438" i="28"/>
  <c r="FV438" i="28"/>
  <c r="FZ437" i="28"/>
  <c r="FY437" i="28"/>
  <c r="FX437" i="28"/>
  <c r="FW437" i="28"/>
  <c r="FV437" i="28"/>
  <c r="FZ436" i="28"/>
  <c r="FY436" i="28"/>
  <c r="FX436" i="28"/>
  <c r="FW436" i="28"/>
  <c r="FV436" i="28"/>
  <c r="FZ435" i="28"/>
  <c r="FY435" i="28"/>
  <c r="FX435" i="28"/>
  <c r="FW435" i="28"/>
  <c r="FV435" i="28"/>
  <c r="FZ434" i="28"/>
  <c r="FY434" i="28"/>
  <c r="FX434" i="28"/>
  <c r="FW434" i="28"/>
  <c r="FV434" i="28"/>
  <c r="FZ433" i="28"/>
  <c r="FY433" i="28"/>
  <c r="FX433" i="28"/>
  <c r="FW433" i="28"/>
  <c r="FV433" i="28"/>
  <c r="FZ432" i="28"/>
  <c r="FY432" i="28"/>
  <c r="FX432" i="28"/>
  <c r="FW432" i="28"/>
  <c r="FV432" i="28"/>
  <c r="FZ431" i="28"/>
  <c r="FY431" i="28"/>
  <c r="FX431" i="28"/>
  <c r="FW431" i="28"/>
  <c r="FV431" i="28"/>
  <c r="FZ430" i="28"/>
  <c r="FY430" i="28"/>
  <c r="FX430" i="28"/>
  <c r="FW430" i="28"/>
  <c r="FV430" i="28"/>
  <c r="FZ429" i="28"/>
  <c r="FY429" i="28"/>
  <c r="FX429" i="28"/>
  <c r="FW429" i="28"/>
  <c r="FV429" i="28"/>
  <c r="FZ428" i="28"/>
  <c r="FY428" i="28"/>
  <c r="FX428" i="28"/>
  <c r="FW428" i="28"/>
  <c r="FV428" i="28"/>
  <c r="FZ427" i="28"/>
  <c r="FY427" i="28"/>
  <c r="FX427" i="28"/>
  <c r="FW427" i="28"/>
  <c r="FV427" i="28"/>
  <c r="FZ426" i="28"/>
  <c r="FY426" i="28"/>
  <c r="FX426" i="28"/>
  <c r="FW426" i="28"/>
  <c r="FV426" i="28"/>
  <c r="FZ425" i="28"/>
  <c r="FY425" i="28"/>
  <c r="FX425" i="28"/>
  <c r="FW425" i="28"/>
  <c r="FV425" i="28"/>
  <c r="FZ424" i="28"/>
  <c r="FY424" i="28"/>
  <c r="FX424" i="28"/>
  <c r="FW424" i="28"/>
  <c r="FV424" i="28"/>
  <c r="FZ423" i="28"/>
  <c r="FY423" i="28"/>
  <c r="FX423" i="28"/>
  <c r="FW423" i="28"/>
  <c r="FV423" i="28"/>
  <c r="FZ422" i="28"/>
  <c r="FY422" i="28"/>
  <c r="FX422" i="28"/>
  <c r="FW422" i="28"/>
  <c r="FV422" i="28"/>
  <c r="FZ421" i="28"/>
  <c r="FY421" i="28"/>
  <c r="FX421" i="28"/>
  <c r="FW421" i="28"/>
  <c r="FV421" i="28"/>
  <c r="FZ420" i="28"/>
  <c r="FY420" i="28"/>
  <c r="FX420" i="28"/>
  <c r="FW420" i="28"/>
  <c r="FV420" i="28"/>
  <c r="FZ419" i="28"/>
  <c r="FY419" i="28"/>
  <c r="FX419" i="28"/>
  <c r="FW419" i="28"/>
  <c r="FV419" i="28"/>
  <c r="FZ418" i="28"/>
  <c r="FY418" i="28"/>
  <c r="FX418" i="28"/>
  <c r="FW418" i="28"/>
  <c r="FV418" i="28"/>
  <c r="FZ417" i="28"/>
  <c r="FY417" i="28"/>
  <c r="FX417" i="28"/>
  <c r="FW417" i="28"/>
  <c r="FV417" i="28"/>
  <c r="FZ416" i="28"/>
  <c r="FY416" i="28"/>
  <c r="FX416" i="28"/>
  <c r="FW416" i="28"/>
  <c r="FV416" i="28"/>
  <c r="FZ415" i="28"/>
  <c r="FY415" i="28"/>
  <c r="FX415" i="28"/>
  <c r="FW415" i="28"/>
  <c r="FV415" i="28"/>
  <c r="FZ414" i="28"/>
  <c r="FY414" i="28"/>
  <c r="FX414" i="28"/>
  <c r="FW414" i="28"/>
  <c r="FV414" i="28"/>
  <c r="FZ413" i="28"/>
  <c r="FY413" i="28"/>
  <c r="FX413" i="28"/>
  <c r="FW413" i="28"/>
  <c r="FV413" i="28"/>
  <c r="FZ412" i="28"/>
  <c r="FY412" i="28"/>
  <c r="FX412" i="28"/>
  <c r="FW412" i="28"/>
  <c r="FV412" i="28"/>
  <c r="FZ411" i="28"/>
  <c r="FY411" i="28"/>
  <c r="FX411" i="28"/>
  <c r="FW411" i="28"/>
  <c r="FV411" i="28"/>
  <c r="FZ410" i="28"/>
  <c r="FY410" i="28"/>
  <c r="FX410" i="28"/>
  <c r="FW410" i="28"/>
  <c r="FV410" i="28"/>
  <c r="FZ409" i="28"/>
  <c r="FY409" i="28"/>
  <c r="FX409" i="28"/>
  <c r="FW409" i="28"/>
  <c r="FV409" i="28"/>
  <c r="FZ408" i="28"/>
  <c r="FY408" i="28"/>
  <c r="FX408" i="28"/>
  <c r="FW408" i="28"/>
  <c r="FV408" i="28"/>
  <c r="FZ407" i="28"/>
  <c r="FY407" i="28"/>
  <c r="FX407" i="28"/>
  <c r="FW407" i="28"/>
  <c r="FV407" i="28"/>
  <c r="FZ406" i="28"/>
  <c r="FY406" i="28"/>
  <c r="FX406" i="28"/>
  <c r="FW406" i="28"/>
  <c r="FV406" i="28"/>
  <c r="FZ405" i="28"/>
  <c r="FY405" i="28"/>
  <c r="FX405" i="28"/>
  <c r="FW405" i="28"/>
  <c r="FV405" i="28"/>
  <c r="FZ404" i="28"/>
  <c r="FY404" i="28"/>
  <c r="FX404" i="28"/>
  <c r="FW404" i="28"/>
  <c r="FV404" i="28"/>
  <c r="FZ403" i="28"/>
  <c r="FY403" i="28"/>
  <c r="FX403" i="28"/>
  <c r="FW403" i="28"/>
  <c r="FV403" i="28"/>
  <c r="FZ402" i="28"/>
  <c r="FY402" i="28"/>
  <c r="FX402" i="28"/>
  <c r="FW402" i="28"/>
  <c r="FV402" i="28"/>
  <c r="FZ401" i="28"/>
  <c r="FY401" i="28"/>
  <c r="FX401" i="28"/>
  <c r="FW401" i="28"/>
  <c r="FV401" i="28"/>
  <c r="FZ400" i="28"/>
  <c r="FY400" i="28"/>
  <c r="FX400" i="28"/>
  <c r="FW400" i="28"/>
  <c r="FV400" i="28"/>
  <c r="FZ399" i="28"/>
  <c r="FY399" i="28"/>
  <c r="FX399" i="28"/>
  <c r="FW399" i="28"/>
  <c r="FV399" i="28"/>
  <c r="FZ398" i="28"/>
  <c r="FY398" i="28"/>
  <c r="FX398" i="28"/>
  <c r="FW398" i="28"/>
  <c r="FV398" i="28"/>
  <c r="FZ397" i="28"/>
  <c r="FY397" i="28"/>
  <c r="FX397" i="28"/>
  <c r="FW397" i="28"/>
  <c r="FV397" i="28"/>
  <c r="FZ396" i="28"/>
  <c r="FY396" i="28"/>
  <c r="FX396" i="28"/>
  <c r="FW396" i="28"/>
  <c r="FV396" i="28"/>
  <c r="FZ395" i="28"/>
  <c r="FY395" i="28"/>
  <c r="FX395" i="28"/>
  <c r="FW395" i="28"/>
  <c r="FV395" i="28"/>
  <c r="FZ394" i="28"/>
  <c r="FY394" i="28"/>
  <c r="FX394" i="28"/>
  <c r="FW394" i="28"/>
  <c r="FV394" i="28"/>
  <c r="FZ393" i="28"/>
  <c r="FY393" i="28"/>
  <c r="FX393" i="28"/>
  <c r="FW393" i="28"/>
  <c r="FV393" i="28"/>
  <c r="FZ392" i="28"/>
  <c r="FY392" i="28"/>
  <c r="FX392" i="28"/>
  <c r="FW392" i="28"/>
  <c r="FV392" i="28"/>
  <c r="FZ391" i="28"/>
  <c r="FY391" i="28"/>
  <c r="FX391" i="28"/>
  <c r="FW391" i="28"/>
  <c r="FV391" i="28"/>
  <c r="FZ390" i="28"/>
  <c r="FY390" i="28"/>
  <c r="FX390" i="28"/>
  <c r="FW390" i="28"/>
  <c r="FV390" i="28"/>
  <c r="FZ389" i="28"/>
  <c r="FY389" i="28"/>
  <c r="FX389" i="28"/>
  <c r="FW389" i="28"/>
  <c r="FV389" i="28"/>
  <c r="FZ388" i="28"/>
  <c r="FY388" i="28"/>
  <c r="FX388" i="28"/>
  <c r="FW388" i="28"/>
  <c r="FV388" i="28"/>
  <c r="FZ387" i="28"/>
  <c r="FY387" i="28"/>
  <c r="FX387" i="28"/>
  <c r="FW387" i="28"/>
  <c r="FV387" i="28"/>
  <c r="FZ386" i="28"/>
  <c r="FY386" i="28"/>
  <c r="FX386" i="28"/>
  <c r="FW386" i="28"/>
  <c r="FV386" i="28"/>
  <c r="FZ385" i="28"/>
  <c r="FY385" i="28"/>
  <c r="FX385" i="28"/>
  <c r="FW385" i="28"/>
  <c r="FV385" i="28"/>
  <c r="FZ384" i="28"/>
  <c r="FY384" i="28"/>
  <c r="FX384" i="28"/>
  <c r="FW384" i="28"/>
  <c r="FV384" i="28"/>
  <c r="FZ383" i="28"/>
  <c r="FY383" i="28"/>
  <c r="FX383" i="28"/>
  <c r="FW383" i="28"/>
  <c r="FV383" i="28"/>
  <c r="FZ382" i="28"/>
  <c r="FY382" i="28"/>
  <c r="FX382" i="28"/>
  <c r="FW382" i="28"/>
  <c r="FV382" i="28"/>
  <c r="FZ381" i="28"/>
  <c r="FY381" i="28"/>
  <c r="FX381" i="28"/>
  <c r="FW381" i="28"/>
  <c r="FV381" i="28"/>
  <c r="FZ380" i="28"/>
  <c r="FY380" i="28"/>
  <c r="FX380" i="28"/>
  <c r="FW380" i="28"/>
  <c r="FV380" i="28"/>
  <c r="FZ379" i="28"/>
  <c r="FY379" i="28"/>
  <c r="FX379" i="28"/>
  <c r="FW379" i="28"/>
  <c r="FV379" i="28"/>
  <c r="FZ378" i="28"/>
  <c r="FY378" i="28"/>
  <c r="FX378" i="28"/>
  <c r="FW378" i="28"/>
  <c r="FV378" i="28"/>
  <c r="FZ377" i="28"/>
  <c r="FY377" i="28"/>
  <c r="FX377" i="28"/>
  <c r="FW377" i="28"/>
  <c r="FV377" i="28"/>
  <c r="FZ376" i="28"/>
  <c r="FY376" i="28"/>
  <c r="FX376" i="28"/>
  <c r="FW376" i="28"/>
  <c r="FV376" i="28"/>
  <c r="FZ375" i="28"/>
  <c r="FY375" i="28"/>
  <c r="FX375" i="28"/>
  <c r="FW375" i="28"/>
  <c r="FV375" i="28"/>
  <c r="FZ374" i="28"/>
  <c r="FY374" i="28"/>
  <c r="FX374" i="28"/>
  <c r="FW374" i="28"/>
  <c r="FV374" i="28"/>
  <c r="FZ373" i="28"/>
  <c r="FY373" i="28"/>
  <c r="FX373" i="28"/>
  <c r="FW373" i="28"/>
  <c r="FV373" i="28"/>
  <c r="FZ372" i="28"/>
  <c r="FY372" i="28"/>
  <c r="FX372" i="28"/>
  <c r="FW372" i="28"/>
  <c r="FV372" i="28"/>
  <c r="FZ371" i="28"/>
  <c r="FY371" i="28"/>
  <c r="FX371" i="28"/>
  <c r="FW371" i="28"/>
  <c r="FV371" i="28"/>
  <c r="FZ370" i="28"/>
  <c r="FY370" i="28"/>
  <c r="FX370" i="28"/>
  <c r="FW370" i="28"/>
  <c r="FV370" i="28"/>
  <c r="FZ369" i="28"/>
  <c r="FY369" i="28"/>
  <c r="FX369" i="28"/>
  <c r="FW369" i="28"/>
  <c r="FV369" i="28"/>
  <c r="FZ368" i="28"/>
  <c r="FY368" i="28"/>
  <c r="FX368" i="28"/>
  <c r="FW368" i="28"/>
  <c r="FV368" i="28"/>
  <c r="FZ367" i="28"/>
  <c r="FY367" i="28"/>
  <c r="FX367" i="28"/>
  <c r="FW367" i="28"/>
  <c r="FV367" i="28"/>
  <c r="FZ366" i="28"/>
  <c r="FY366" i="28"/>
  <c r="FX366" i="28"/>
  <c r="FW366" i="28"/>
  <c r="FV366" i="28"/>
  <c r="FZ365" i="28"/>
  <c r="FY365" i="28"/>
  <c r="FX365" i="28"/>
  <c r="FW365" i="28"/>
  <c r="FV365" i="28"/>
  <c r="FZ364" i="28"/>
  <c r="FY364" i="28"/>
  <c r="FX364" i="28"/>
  <c r="FW364" i="28"/>
  <c r="FV364" i="28"/>
  <c r="FZ363" i="28"/>
  <c r="FY363" i="28"/>
  <c r="FX363" i="28"/>
  <c r="FW363" i="28"/>
  <c r="FV363" i="28"/>
  <c r="FZ362" i="28"/>
  <c r="FY362" i="28"/>
  <c r="FX362" i="28"/>
  <c r="FW362" i="28"/>
  <c r="FV362" i="28"/>
  <c r="FZ361" i="28"/>
  <c r="FY361" i="28"/>
  <c r="FX361" i="28"/>
  <c r="FW361" i="28"/>
  <c r="FV361" i="28"/>
  <c r="FZ360" i="28"/>
  <c r="FY360" i="28"/>
  <c r="FX360" i="28"/>
  <c r="FW360" i="28"/>
  <c r="FV360" i="28"/>
  <c r="FZ359" i="28"/>
  <c r="FY359" i="28"/>
  <c r="FX359" i="28"/>
  <c r="FW359" i="28"/>
  <c r="FV359" i="28"/>
  <c r="FZ358" i="28"/>
  <c r="FY358" i="28"/>
  <c r="FX358" i="28"/>
  <c r="FW358" i="28"/>
  <c r="FV358" i="28"/>
  <c r="FZ357" i="28"/>
  <c r="FY357" i="28"/>
  <c r="FX357" i="28"/>
  <c r="FW357" i="28"/>
  <c r="FV357" i="28"/>
  <c r="FZ356" i="28"/>
  <c r="FY356" i="28"/>
  <c r="FX356" i="28"/>
  <c r="FW356" i="28"/>
  <c r="FV356" i="28"/>
  <c r="FZ355" i="28"/>
  <c r="FY355" i="28"/>
  <c r="FX355" i="28"/>
  <c r="FW355" i="28"/>
  <c r="FV355" i="28"/>
  <c r="FZ354" i="28"/>
  <c r="FY354" i="28"/>
  <c r="FX354" i="28"/>
  <c r="FW354" i="28"/>
  <c r="FV354" i="28"/>
  <c r="FZ353" i="28"/>
  <c r="FY353" i="28"/>
  <c r="FX353" i="28"/>
  <c r="FW353" i="28"/>
  <c r="FV353" i="28"/>
  <c r="FZ352" i="28"/>
  <c r="FY352" i="28"/>
  <c r="FX352" i="28"/>
  <c r="FW352" i="28"/>
  <c r="FV352" i="28"/>
  <c r="FZ351" i="28"/>
  <c r="FY351" i="28"/>
  <c r="FX351" i="28"/>
  <c r="FW351" i="28"/>
  <c r="FV351" i="28"/>
  <c r="FZ350" i="28"/>
  <c r="FY350" i="28"/>
  <c r="FX350" i="28"/>
  <c r="FW350" i="28"/>
  <c r="FV350" i="28"/>
  <c r="FZ349" i="28"/>
  <c r="FY349" i="28"/>
  <c r="FX349" i="28"/>
  <c r="FW349" i="28"/>
  <c r="FV349" i="28"/>
  <c r="FZ348" i="28"/>
  <c r="FY348" i="28"/>
  <c r="FX348" i="28"/>
  <c r="FW348" i="28"/>
  <c r="FV348" i="28"/>
  <c r="FZ347" i="28"/>
  <c r="FY347" i="28"/>
  <c r="FX347" i="28"/>
  <c r="FW347" i="28"/>
  <c r="FV347" i="28"/>
  <c r="FZ346" i="28"/>
  <c r="FY346" i="28"/>
  <c r="FX346" i="28"/>
  <c r="FW346" i="28"/>
  <c r="FV346" i="28"/>
  <c r="FZ345" i="28"/>
  <c r="FY345" i="28"/>
  <c r="FX345" i="28"/>
  <c r="FW345" i="28"/>
  <c r="FV345" i="28"/>
  <c r="FZ344" i="28"/>
  <c r="FY344" i="28"/>
  <c r="FX344" i="28"/>
  <c r="FW344" i="28"/>
  <c r="FV344" i="28"/>
  <c r="FZ343" i="28"/>
  <c r="FY343" i="28"/>
  <c r="FX343" i="28"/>
  <c r="FW343" i="28"/>
  <c r="FV343" i="28"/>
  <c r="FZ342" i="28"/>
  <c r="FY342" i="28"/>
  <c r="FX342" i="28"/>
  <c r="FW342" i="28"/>
  <c r="FV342" i="28"/>
  <c r="FZ341" i="28"/>
  <c r="FY341" i="28"/>
  <c r="FX341" i="28"/>
  <c r="FW341" i="28"/>
  <c r="FV341" i="28"/>
  <c r="FZ340" i="28"/>
  <c r="FY340" i="28"/>
  <c r="FX340" i="28"/>
  <c r="FW340" i="28"/>
  <c r="FV340" i="28"/>
  <c r="FZ339" i="28"/>
  <c r="FY339" i="28"/>
  <c r="FX339" i="28"/>
  <c r="FW339" i="28"/>
  <c r="FV339" i="28"/>
  <c r="FZ338" i="28"/>
  <c r="FY338" i="28"/>
  <c r="FX338" i="28"/>
  <c r="FW338" i="28"/>
  <c r="FV338" i="28"/>
  <c r="FZ337" i="28"/>
  <c r="FY337" i="28"/>
  <c r="FX337" i="28"/>
  <c r="FW337" i="28"/>
  <c r="FV337" i="28"/>
  <c r="FZ336" i="28"/>
  <c r="FY336" i="28"/>
  <c r="FX336" i="28"/>
  <c r="FW336" i="28"/>
  <c r="FV336" i="28"/>
  <c r="FZ335" i="28"/>
  <c r="FY335" i="28"/>
  <c r="FX335" i="28"/>
  <c r="FW335" i="28"/>
  <c r="FV335" i="28"/>
  <c r="FZ334" i="28"/>
  <c r="FY334" i="28"/>
  <c r="FX334" i="28"/>
  <c r="FW334" i="28"/>
  <c r="FV334" i="28"/>
  <c r="FZ333" i="28"/>
  <c r="FY333" i="28"/>
  <c r="FX333" i="28"/>
  <c r="FW333" i="28"/>
  <c r="FV333" i="28"/>
  <c r="FZ332" i="28"/>
  <c r="FY332" i="28"/>
  <c r="FX332" i="28"/>
  <c r="FW332" i="28"/>
  <c r="FV332" i="28"/>
  <c r="FZ331" i="28"/>
  <c r="FY331" i="28"/>
  <c r="FX331" i="28"/>
  <c r="FW331" i="28"/>
  <c r="FV331" i="28"/>
  <c r="FZ330" i="28"/>
  <c r="FY330" i="28"/>
  <c r="FX330" i="28"/>
  <c r="FW330" i="28"/>
  <c r="FV330" i="28"/>
  <c r="FZ329" i="28"/>
  <c r="FY329" i="28"/>
  <c r="FX329" i="28"/>
  <c r="FW329" i="28"/>
  <c r="FV329" i="28"/>
  <c r="FZ328" i="28"/>
  <c r="FY328" i="28"/>
  <c r="FX328" i="28"/>
  <c r="FW328" i="28"/>
  <c r="FV328" i="28"/>
  <c r="FZ327" i="28"/>
  <c r="FY327" i="28"/>
  <c r="FX327" i="28"/>
  <c r="FW327" i="28"/>
  <c r="FV327" i="28"/>
  <c r="FZ326" i="28"/>
  <c r="FY326" i="28"/>
  <c r="FX326" i="28"/>
  <c r="FW326" i="28"/>
  <c r="FV326" i="28"/>
  <c r="FZ325" i="28"/>
  <c r="FY325" i="28"/>
  <c r="FX325" i="28"/>
  <c r="FW325" i="28"/>
  <c r="FV325" i="28"/>
  <c r="FZ324" i="28"/>
  <c r="FY324" i="28"/>
  <c r="FX324" i="28"/>
  <c r="FW324" i="28"/>
  <c r="FV324" i="28"/>
  <c r="FZ323" i="28"/>
  <c r="FY323" i="28"/>
  <c r="FX323" i="28"/>
  <c r="FW323" i="28"/>
  <c r="FV323" i="28"/>
  <c r="FZ322" i="28"/>
  <c r="FY322" i="28"/>
  <c r="FX322" i="28"/>
  <c r="FW322" i="28"/>
  <c r="FV322" i="28"/>
  <c r="FZ321" i="28"/>
  <c r="FY321" i="28"/>
  <c r="FX321" i="28"/>
  <c r="FW321" i="28"/>
  <c r="FV321" i="28"/>
  <c r="FZ320" i="28"/>
  <c r="FY320" i="28"/>
  <c r="FX320" i="28"/>
  <c r="FW320" i="28"/>
  <c r="FV320" i="28"/>
  <c r="FZ319" i="28"/>
  <c r="FY319" i="28"/>
  <c r="FX319" i="28"/>
  <c r="FW319" i="28"/>
  <c r="FV319" i="28"/>
  <c r="FZ318" i="28"/>
  <c r="FY318" i="28"/>
  <c r="FX318" i="28"/>
  <c r="FW318" i="28"/>
  <c r="FV318" i="28"/>
  <c r="FZ317" i="28"/>
  <c r="FY317" i="28"/>
  <c r="FX317" i="28"/>
  <c r="FW317" i="28"/>
  <c r="FV317" i="28"/>
  <c r="FZ316" i="28"/>
  <c r="FY316" i="28"/>
  <c r="FX316" i="28"/>
  <c r="FW316" i="28"/>
  <c r="FV316" i="28"/>
  <c r="FZ315" i="28"/>
  <c r="FY315" i="28"/>
  <c r="FX315" i="28"/>
  <c r="FW315" i="28"/>
  <c r="FV315" i="28"/>
  <c r="FZ314" i="28"/>
  <c r="FY314" i="28"/>
  <c r="FX314" i="28"/>
  <c r="FW314" i="28"/>
  <c r="FV314" i="28"/>
  <c r="FZ313" i="28"/>
  <c r="FY313" i="28"/>
  <c r="FX313" i="28"/>
  <c r="FW313" i="28"/>
  <c r="FV313" i="28"/>
  <c r="FZ312" i="28"/>
  <c r="FY312" i="28"/>
  <c r="FX312" i="28"/>
  <c r="FW312" i="28"/>
  <c r="FV312" i="28"/>
  <c r="FZ311" i="28"/>
  <c r="FY311" i="28"/>
  <c r="FX311" i="28"/>
  <c r="FW311" i="28"/>
  <c r="FV311" i="28"/>
  <c r="FZ310" i="28"/>
  <c r="FY310" i="28"/>
  <c r="FX310" i="28"/>
  <c r="FW310" i="28"/>
  <c r="FV310" i="28"/>
  <c r="FZ309" i="28"/>
  <c r="FY309" i="28"/>
  <c r="FX309" i="28"/>
  <c r="FW309" i="28"/>
  <c r="FV309" i="28"/>
  <c r="FZ308" i="28"/>
  <c r="FY308" i="28"/>
  <c r="FX308" i="28"/>
  <c r="FW308" i="28"/>
  <c r="FV308" i="28"/>
  <c r="FZ307" i="28"/>
  <c r="FY307" i="28"/>
  <c r="FX307" i="28"/>
  <c r="FW307" i="28"/>
  <c r="FV307" i="28"/>
  <c r="FZ306" i="28"/>
  <c r="FY306" i="28"/>
  <c r="FX306" i="28"/>
  <c r="FW306" i="28"/>
  <c r="FV306" i="28"/>
  <c r="FZ305" i="28"/>
  <c r="FY305" i="28"/>
  <c r="FX305" i="28"/>
  <c r="FW305" i="28"/>
  <c r="FV305" i="28"/>
  <c r="FZ304" i="28"/>
  <c r="FY304" i="28"/>
  <c r="FX304" i="28"/>
  <c r="FW304" i="28"/>
  <c r="FV304" i="28"/>
  <c r="FZ303" i="28"/>
  <c r="FY303" i="28"/>
  <c r="FX303" i="28"/>
  <c r="FW303" i="28"/>
  <c r="FV303" i="28"/>
  <c r="FZ302" i="28"/>
  <c r="FY302" i="28"/>
  <c r="FX302" i="28"/>
  <c r="FW302" i="28"/>
  <c r="FV302" i="28"/>
  <c r="FZ301" i="28"/>
  <c r="FY301" i="28"/>
  <c r="FX301" i="28"/>
  <c r="FW301" i="28"/>
  <c r="FV301" i="28"/>
  <c r="FZ300" i="28"/>
  <c r="FY300" i="28"/>
  <c r="FX300" i="28"/>
  <c r="FW300" i="28"/>
  <c r="FV300" i="28"/>
  <c r="FZ299" i="28"/>
  <c r="FY299" i="28"/>
  <c r="FX299" i="28"/>
  <c r="FW299" i="28"/>
  <c r="FV299" i="28"/>
  <c r="FZ298" i="28"/>
  <c r="FY298" i="28"/>
  <c r="FX298" i="28"/>
  <c r="FW298" i="28"/>
  <c r="FV298" i="28"/>
  <c r="FZ297" i="28"/>
  <c r="FY297" i="28"/>
  <c r="FX297" i="28"/>
  <c r="FW297" i="28"/>
  <c r="FV297" i="28"/>
  <c r="FZ296" i="28"/>
  <c r="FY296" i="28"/>
  <c r="FX296" i="28"/>
  <c r="FW296" i="28"/>
  <c r="FV296" i="28"/>
  <c r="FZ295" i="28"/>
  <c r="FY295" i="28"/>
  <c r="FX295" i="28"/>
  <c r="FW295" i="28"/>
  <c r="FV295" i="28"/>
  <c r="FZ294" i="28"/>
  <c r="FY294" i="28"/>
  <c r="FX294" i="28"/>
  <c r="FW294" i="28"/>
  <c r="FV294" i="28"/>
  <c r="FZ293" i="28"/>
  <c r="FY293" i="28"/>
  <c r="FX293" i="28"/>
  <c r="FW293" i="28"/>
  <c r="FV293" i="28"/>
  <c r="FZ292" i="28"/>
  <c r="FY292" i="28"/>
  <c r="FX292" i="28"/>
  <c r="FW292" i="28"/>
  <c r="FV292" i="28"/>
  <c r="FZ291" i="28"/>
  <c r="FY291" i="28"/>
  <c r="FX291" i="28"/>
  <c r="FW291" i="28"/>
  <c r="FV291" i="28"/>
  <c r="FZ290" i="28"/>
  <c r="FY290" i="28"/>
  <c r="FX290" i="28"/>
  <c r="FW290" i="28"/>
  <c r="FV290" i="28"/>
  <c r="FZ289" i="28"/>
  <c r="FY289" i="28"/>
  <c r="FX289" i="28"/>
  <c r="FW289" i="28"/>
  <c r="FV289" i="28"/>
  <c r="FZ288" i="28"/>
  <c r="FY288" i="28"/>
  <c r="FX288" i="28"/>
  <c r="FW288" i="28"/>
  <c r="FV288" i="28"/>
  <c r="FZ287" i="28"/>
  <c r="FY287" i="28"/>
  <c r="FX287" i="28"/>
  <c r="FW287" i="28"/>
  <c r="FV287" i="28"/>
  <c r="FZ286" i="28"/>
  <c r="FY286" i="28"/>
  <c r="FX286" i="28"/>
  <c r="FW286" i="28"/>
  <c r="FV286" i="28"/>
  <c r="FZ285" i="28"/>
  <c r="FY285" i="28"/>
  <c r="FX285" i="28"/>
  <c r="FW285" i="28"/>
  <c r="FV285" i="28"/>
  <c r="FZ284" i="28"/>
  <c r="FY284" i="28"/>
  <c r="FX284" i="28"/>
  <c r="FW284" i="28"/>
  <c r="FV284" i="28"/>
  <c r="FZ283" i="28"/>
  <c r="FY283" i="28"/>
  <c r="FX283" i="28"/>
  <c r="FW283" i="28"/>
  <c r="FV283" i="28"/>
  <c r="FZ282" i="28"/>
  <c r="FY282" i="28"/>
  <c r="FX282" i="28"/>
  <c r="FW282" i="28"/>
  <c r="FV282" i="28"/>
  <c r="FZ281" i="28"/>
  <c r="FY281" i="28"/>
  <c r="FX281" i="28"/>
  <c r="FW281" i="28"/>
  <c r="FV281" i="28"/>
  <c r="FZ280" i="28"/>
  <c r="FY280" i="28"/>
  <c r="FX280" i="28"/>
  <c r="FW280" i="28"/>
  <c r="FV280" i="28"/>
  <c r="FZ279" i="28"/>
  <c r="FY279" i="28"/>
  <c r="FX279" i="28"/>
  <c r="FW279" i="28"/>
  <c r="FV279" i="28"/>
  <c r="FZ278" i="28"/>
  <c r="FY278" i="28"/>
  <c r="FX278" i="28"/>
  <c r="FW278" i="28"/>
  <c r="FV278" i="28"/>
  <c r="FZ277" i="28"/>
  <c r="FY277" i="28"/>
  <c r="FX277" i="28"/>
  <c r="FW277" i="28"/>
  <c r="FV277" i="28"/>
  <c r="FZ276" i="28"/>
  <c r="FY276" i="28"/>
  <c r="FX276" i="28"/>
  <c r="FW276" i="28"/>
  <c r="FV276" i="28"/>
  <c r="FZ275" i="28"/>
  <c r="FY275" i="28"/>
  <c r="FX275" i="28"/>
  <c r="FW275" i="28"/>
  <c r="FV275" i="28"/>
  <c r="FZ274" i="28"/>
  <c r="FY274" i="28"/>
  <c r="FX274" i="28"/>
  <c r="FW274" i="28"/>
  <c r="FV274" i="28"/>
  <c r="FZ273" i="28"/>
  <c r="FY273" i="28"/>
  <c r="FX273" i="28"/>
  <c r="FW273" i="28"/>
  <c r="FV273" i="28"/>
  <c r="FZ272" i="28"/>
  <c r="FY272" i="28"/>
  <c r="FX272" i="28"/>
  <c r="FW272" i="28"/>
  <c r="FV272" i="28"/>
  <c r="FZ271" i="28"/>
  <c r="FY271" i="28"/>
  <c r="FX271" i="28"/>
  <c r="FW271" i="28"/>
  <c r="FV271" i="28"/>
  <c r="FZ270" i="28"/>
  <c r="FY270" i="28"/>
  <c r="FX270" i="28"/>
  <c r="FW270" i="28"/>
  <c r="FV270" i="28"/>
  <c r="FZ269" i="28"/>
  <c r="FY269" i="28"/>
  <c r="FX269" i="28"/>
  <c r="FW269" i="28"/>
  <c r="FV269" i="28"/>
  <c r="FZ268" i="28"/>
  <c r="FY268" i="28"/>
  <c r="FX268" i="28"/>
  <c r="FW268" i="28"/>
  <c r="FV268" i="28"/>
  <c r="FZ267" i="28"/>
  <c r="FY267" i="28"/>
  <c r="FX267" i="28"/>
  <c r="FW267" i="28"/>
  <c r="FV267" i="28"/>
  <c r="FZ266" i="28"/>
  <c r="FY266" i="28"/>
  <c r="FX266" i="28"/>
  <c r="FW266" i="28"/>
  <c r="FV266" i="28"/>
  <c r="FZ265" i="28"/>
  <c r="FY265" i="28"/>
  <c r="FX265" i="28"/>
  <c r="FW265" i="28"/>
  <c r="FV265" i="28"/>
  <c r="FZ264" i="28"/>
  <c r="FY264" i="28"/>
  <c r="FX264" i="28"/>
  <c r="FW264" i="28"/>
  <c r="FV264" i="28"/>
  <c r="FZ263" i="28"/>
  <c r="FY263" i="28"/>
  <c r="FX263" i="28"/>
  <c r="FW263" i="28"/>
  <c r="FV263" i="28"/>
  <c r="FZ262" i="28"/>
  <c r="FY262" i="28"/>
  <c r="FX262" i="28"/>
  <c r="FW262" i="28"/>
  <c r="FV262" i="28"/>
  <c r="FZ261" i="28"/>
  <c r="FY261" i="28"/>
  <c r="FX261" i="28"/>
  <c r="FW261" i="28"/>
  <c r="FV261" i="28"/>
  <c r="FZ260" i="28"/>
  <c r="FY260" i="28"/>
  <c r="FX260" i="28"/>
  <c r="FW260" i="28"/>
  <c r="FV260" i="28"/>
  <c r="FZ259" i="28"/>
  <c r="FY259" i="28"/>
  <c r="FX259" i="28"/>
  <c r="FW259" i="28"/>
  <c r="FV259" i="28"/>
  <c r="FZ258" i="28"/>
  <c r="FY258" i="28"/>
  <c r="FX258" i="28"/>
  <c r="FW258" i="28"/>
  <c r="FV258" i="28"/>
  <c r="FZ257" i="28"/>
  <c r="FY257" i="28"/>
  <c r="FX257" i="28"/>
  <c r="FW257" i="28"/>
  <c r="FV257" i="28"/>
  <c r="FZ256" i="28"/>
  <c r="FY256" i="28"/>
  <c r="FX256" i="28"/>
  <c r="FW256" i="28"/>
  <c r="FV256" i="28"/>
  <c r="FZ255" i="28"/>
  <c r="FY255" i="28"/>
  <c r="FX255" i="28"/>
  <c r="FW255" i="28"/>
  <c r="FV255" i="28"/>
  <c r="FZ254" i="28"/>
  <c r="FY254" i="28"/>
  <c r="FX254" i="28"/>
  <c r="FW254" i="28"/>
  <c r="FV254" i="28"/>
  <c r="FZ253" i="28"/>
  <c r="FY253" i="28"/>
  <c r="FX253" i="28"/>
  <c r="FW253" i="28"/>
  <c r="FV253" i="28"/>
  <c r="FZ252" i="28"/>
  <c r="FY252" i="28"/>
  <c r="FX252" i="28"/>
  <c r="FW252" i="28"/>
  <c r="FV252" i="28"/>
  <c r="FZ251" i="28"/>
  <c r="FY251" i="28"/>
  <c r="FX251" i="28"/>
  <c r="FW251" i="28"/>
  <c r="FV251" i="28"/>
  <c r="FZ250" i="28"/>
  <c r="FY250" i="28"/>
  <c r="FX250" i="28"/>
  <c r="FW250" i="28"/>
  <c r="FV250" i="28"/>
  <c r="FZ249" i="28"/>
  <c r="FY249" i="28"/>
  <c r="FX249" i="28"/>
  <c r="FW249" i="28"/>
  <c r="FV249" i="28"/>
  <c r="FZ248" i="28"/>
  <c r="FY248" i="28"/>
  <c r="FX248" i="28"/>
  <c r="FW248" i="28"/>
  <c r="FV248" i="28"/>
  <c r="FZ247" i="28"/>
  <c r="FY247" i="28"/>
  <c r="FX247" i="28"/>
  <c r="FW247" i="28"/>
  <c r="FV247" i="28"/>
  <c r="FZ246" i="28"/>
  <c r="FY246" i="28"/>
  <c r="FX246" i="28"/>
  <c r="FW246" i="28"/>
  <c r="FV246" i="28"/>
  <c r="FZ245" i="28"/>
  <c r="FY245" i="28"/>
  <c r="FX245" i="28"/>
  <c r="FW245" i="28"/>
  <c r="FV245" i="28"/>
  <c r="FZ244" i="28"/>
  <c r="FY244" i="28"/>
  <c r="FX244" i="28"/>
  <c r="FW244" i="28"/>
  <c r="FV244" i="28"/>
  <c r="FZ243" i="28"/>
  <c r="FY243" i="28"/>
  <c r="FX243" i="28"/>
  <c r="FW243" i="28"/>
  <c r="FV243" i="28"/>
  <c r="FZ242" i="28"/>
  <c r="FY242" i="28"/>
  <c r="FX242" i="28"/>
  <c r="FW242" i="28"/>
  <c r="FV242" i="28"/>
  <c r="FZ241" i="28"/>
  <c r="FY241" i="28"/>
  <c r="FX241" i="28"/>
  <c r="FW241" i="28"/>
  <c r="FV241" i="28"/>
  <c r="FZ240" i="28"/>
  <c r="FY240" i="28"/>
  <c r="FX240" i="28"/>
  <c r="FW240" i="28"/>
  <c r="FV240" i="28"/>
  <c r="FZ239" i="28"/>
  <c r="FY239" i="28"/>
  <c r="FX239" i="28"/>
  <c r="FW239" i="28"/>
  <c r="FV239" i="28"/>
  <c r="FZ238" i="28"/>
  <c r="FY238" i="28"/>
  <c r="FX238" i="28"/>
  <c r="FW238" i="28"/>
  <c r="FV238" i="28"/>
  <c r="FZ237" i="28"/>
  <c r="FY237" i="28"/>
  <c r="FX237" i="28"/>
  <c r="FW237" i="28"/>
  <c r="FV237" i="28"/>
  <c r="FZ236" i="28"/>
  <c r="FY236" i="28"/>
  <c r="FX236" i="28"/>
  <c r="FW236" i="28"/>
  <c r="FV236" i="28"/>
  <c r="FZ235" i="28"/>
  <c r="FY235" i="28"/>
  <c r="FX235" i="28"/>
  <c r="FW235" i="28"/>
  <c r="FV235" i="28"/>
  <c r="FZ234" i="28"/>
  <c r="FY234" i="28"/>
  <c r="FX234" i="28"/>
  <c r="FW234" i="28"/>
  <c r="FV234" i="28"/>
  <c r="FZ233" i="28"/>
  <c r="FY233" i="28"/>
  <c r="FX233" i="28"/>
  <c r="FW233" i="28"/>
  <c r="FV233" i="28"/>
  <c r="FZ232" i="28"/>
  <c r="FY232" i="28"/>
  <c r="FX232" i="28"/>
  <c r="FW232" i="28"/>
  <c r="FV232" i="28"/>
  <c r="FZ231" i="28"/>
  <c r="FY231" i="28"/>
  <c r="FX231" i="28"/>
  <c r="FW231" i="28"/>
  <c r="FV231" i="28"/>
  <c r="FZ230" i="28"/>
  <c r="FY230" i="28"/>
  <c r="FX230" i="28"/>
  <c r="FW230" i="28"/>
  <c r="FV230" i="28"/>
  <c r="FZ229" i="28"/>
  <c r="FY229" i="28"/>
  <c r="FX229" i="28"/>
  <c r="FW229" i="28"/>
  <c r="FV229" i="28"/>
  <c r="FZ228" i="28"/>
  <c r="FY228" i="28"/>
  <c r="FX228" i="28"/>
  <c r="FW228" i="28"/>
  <c r="FV228" i="28"/>
  <c r="FZ227" i="28"/>
  <c r="FY227" i="28"/>
  <c r="FX227" i="28"/>
  <c r="FW227" i="28"/>
  <c r="FV227" i="28"/>
  <c r="FZ226" i="28"/>
  <c r="FY226" i="28"/>
  <c r="FX226" i="28"/>
  <c r="FW226" i="28"/>
  <c r="FV226" i="28"/>
  <c r="FZ225" i="28"/>
  <c r="FY225" i="28"/>
  <c r="FX225" i="28"/>
  <c r="FW225" i="28"/>
  <c r="FV225" i="28"/>
  <c r="FZ224" i="28"/>
  <c r="FY224" i="28"/>
  <c r="FX224" i="28"/>
  <c r="FW224" i="28"/>
  <c r="FV224" i="28"/>
  <c r="FZ223" i="28"/>
  <c r="FY223" i="28"/>
  <c r="FX223" i="28"/>
  <c r="FW223" i="28"/>
  <c r="FV223" i="28"/>
  <c r="FZ222" i="28"/>
  <c r="FY222" i="28"/>
  <c r="FX222" i="28"/>
  <c r="FW222" i="28"/>
  <c r="FV222" i="28"/>
  <c r="FZ221" i="28"/>
  <c r="FY221" i="28"/>
  <c r="FX221" i="28"/>
  <c r="FW221" i="28"/>
  <c r="FV221" i="28"/>
  <c r="FZ220" i="28"/>
  <c r="FY220" i="28"/>
  <c r="FX220" i="28"/>
  <c r="FW220" i="28"/>
  <c r="FV220" i="28"/>
  <c r="FZ219" i="28"/>
  <c r="FY219" i="28"/>
  <c r="FX219" i="28"/>
  <c r="FW219" i="28"/>
  <c r="FV219" i="28"/>
  <c r="FZ218" i="28"/>
  <c r="FY218" i="28"/>
  <c r="FX218" i="28"/>
  <c r="FW218" i="28"/>
  <c r="FV218" i="28"/>
  <c r="FZ217" i="28"/>
  <c r="FY217" i="28"/>
  <c r="FX217" i="28"/>
  <c r="FW217" i="28"/>
  <c r="FV217" i="28"/>
  <c r="FZ216" i="28"/>
  <c r="FY216" i="28"/>
  <c r="FX216" i="28"/>
  <c r="FW216" i="28"/>
  <c r="FV216" i="28"/>
  <c r="FZ215" i="28"/>
  <c r="FY215" i="28"/>
  <c r="FX215" i="28"/>
  <c r="FW215" i="28"/>
  <c r="FV215" i="28"/>
  <c r="FZ214" i="28"/>
  <c r="FY214" i="28"/>
  <c r="FX214" i="28"/>
  <c r="FW214" i="28"/>
  <c r="FV214" i="28"/>
  <c r="FZ213" i="28"/>
  <c r="FY213" i="28"/>
  <c r="FX213" i="28"/>
  <c r="FW213" i="28"/>
  <c r="FV213" i="28"/>
  <c r="FZ212" i="28"/>
  <c r="FY212" i="28"/>
  <c r="FX212" i="28"/>
  <c r="FW212" i="28"/>
  <c r="FV212" i="28"/>
  <c r="FZ211" i="28"/>
  <c r="FY211" i="28"/>
  <c r="FX211" i="28"/>
  <c r="FW211" i="28"/>
  <c r="FV211" i="28"/>
  <c r="FZ210" i="28"/>
  <c r="FY210" i="28"/>
  <c r="FX210" i="28"/>
  <c r="FW210" i="28"/>
  <c r="FV210" i="28"/>
  <c r="FZ209" i="28"/>
  <c r="FY209" i="28"/>
  <c r="FX209" i="28"/>
  <c r="FW209" i="28"/>
  <c r="FV209" i="28"/>
  <c r="FZ208" i="28"/>
  <c r="FY208" i="28"/>
  <c r="FX208" i="28"/>
  <c r="FW208" i="28"/>
  <c r="FV208" i="28"/>
  <c r="FZ207" i="28"/>
  <c r="FY207" i="28"/>
  <c r="FX207" i="28"/>
  <c r="FW207" i="28"/>
  <c r="FV207" i="28"/>
  <c r="FZ206" i="28"/>
  <c r="FY206" i="28"/>
  <c r="FX206" i="28"/>
  <c r="FW206" i="28"/>
  <c r="FV206" i="28"/>
  <c r="FZ205" i="28"/>
  <c r="FY205" i="28"/>
  <c r="FX205" i="28"/>
  <c r="FW205" i="28"/>
  <c r="FV205" i="28"/>
  <c r="FZ204" i="28"/>
  <c r="FY204" i="28"/>
  <c r="FX204" i="28"/>
  <c r="FW204" i="28"/>
  <c r="FV204" i="28"/>
  <c r="FZ203" i="28"/>
  <c r="FY203" i="28"/>
  <c r="FX203" i="28"/>
  <c r="FW203" i="28"/>
  <c r="FV203" i="28"/>
  <c r="FZ202" i="28"/>
  <c r="FY202" i="28"/>
  <c r="FX202" i="28"/>
  <c r="FW202" i="28"/>
  <c r="FV202" i="28"/>
  <c r="FZ201" i="28"/>
  <c r="FY201" i="28"/>
  <c r="FX201" i="28"/>
  <c r="FW201" i="28"/>
  <c r="FV201" i="28"/>
  <c r="FZ200" i="28"/>
  <c r="FY200" i="28"/>
  <c r="FX200" i="28"/>
  <c r="FW200" i="28"/>
  <c r="FV200" i="28"/>
  <c r="FZ199" i="28"/>
  <c r="FY199" i="28"/>
  <c r="FX199" i="28"/>
  <c r="FW199" i="28"/>
  <c r="FV199" i="28"/>
  <c r="FZ198" i="28"/>
  <c r="FY198" i="28"/>
  <c r="FX198" i="28"/>
  <c r="FW198" i="28"/>
  <c r="FV198" i="28"/>
  <c r="FZ197" i="28"/>
  <c r="FY197" i="28"/>
  <c r="FX197" i="28"/>
  <c r="FW197" i="28"/>
  <c r="FV197" i="28"/>
  <c r="FZ196" i="28"/>
  <c r="FY196" i="28"/>
  <c r="FX196" i="28"/>
  <c r="FW196" i="28"/>
  <c r="FV196" i="28"/>
  <c r="FZ195" i="28"/>
  <c r="FY195" i="28"/>
  <c r="FX195" i="28"/>
  <c r="FW195" i="28"/>
  <c r="FV195" i="28"/>
  <c r="FZ194" i="28"/>
  <c r="FY194" i="28"/>
  <c r="FX194" i="28"/>
  <c r="FW194" i="28"/>
  <c r="FV194" i="28"/>
  <c r="FZ193" i="28"/>
  <c r="FY193" i="28"/>
  <c r="FX193" i="28"/>
  <c r="FW193" i="28"/>
  <c r="FV193" i="28"/>
  <c r="FZ192" i="28"/>
  <c r="FY192" i="28"/>
  <c r="FX192" i="28"/>
  <c r="FW192" i="28"/>
  <c r="FV192" i="28"/>
  <c r="FZ191" i="28"/>
  <c r="FY191" i="28"/>
  <c r="FX191" i="28"/>
  <c r="FW191" i="28"/>
  <c r="FV191" i="28"/>
  <c r="FZ190" i="28"/>
  <c r="FY190" i="28"/>
  <c r="FX190" i="28"/>
  <c r="FW190" i="28"/>
  <c r="FV190" i="28"/>
  <c r="FZ189" i="28"/>
  <c r="FY189" i="28"/>
  <c r="FX189" i="28"/>
  <c r="FW189" i="28"/>
  <c r="FV189" i="28"/>
  <c r="FZ188" i="28"/>
  <c r="FY188" i="28"/>
  <c r="FX188" i="28"/>
  <c r="FW188" i="28"/>
  <c r="FV188" i="28"/>
  <c r="FZ187" i="28"/>
  <c r="FY187" i="28"/>
  <c r="FX187" i="28"/>
  <c r="FW187" i="28"/>
  <c r="FV187" i="28"/>
  <c r="FZ186" i="28"/>
  <c r="FY186" i="28"/>
  <c r="FX186" i="28"/>
  <c r="FW186" i="28"/>
  <c r="FV186" i="28"/>
  <c r="FZ185" i="28"/>
  <c r="FY185" i="28"/>
  <c r="FX185" i="28"/>
  <c r="FW185" i="28"/>
  <c r="FV185" i="28"/>
  <c r="FZ184" i="28"/>
  <c r="FY184" i="28"/>
  <c r="FX184" i="28"/>
  <c r="FW184" i="28"/>
  <c r="FV184" i="28"/>
  <c r="FZ183" i="28"/>
  <c r="FY183" i="28"/>
  <c r="FX183" i="28"/>
  <c r="FW183" i="28"/>
  <c r="FV183" i="28"/>
  <c r="FZ182" i="28"/>
  <c r="FY182" i="28"/>
  <c r="FX182" i="28"/>
  <c r="FW182" i="28"/>
  <c r="FV182" i="28"/>
  <c r="FZ181" i="28"/>
  <c r="FY181" i="28"/>
  <c r="FX181" i="28"/>
  <c r="FW181" i="28"/>
  <c r="FV181" i="28"/>
  <c r="FZ180" i="28"/>
  <c r="FY180" i="28"/>
  <c r="FX180" i="28"/>
  <c r="FW180" i="28"/>
  <c r="FV180" i="28"/>
  <c r="FZ179" i="28"/>
  <c r="FY179" i="28"/>
  <c r="FX179" i="28"/>
  <c r="FW179" i="28"/>
  <c r="FV179" i="28"/>
  <c r="FZ178" i="28"/>
  <c r="FY178" i="28"/>
  <c r="FX178" i="28"/>
  <c r="FW178" i="28"/>
  <c r="FV178" i="28"/>
  <c r="FZ177" i="28"/>
  <c r="FY177" i="28"/>
  <c r="FX177" i="28"/>
  <c r="FW177" i="28"/>
  <c r="FV177" i="28"/>
  <c r="FZ176" i="28"/>
  <c r="FY176" i="28"/>
  <c r="FX176" i="28"/>
  <c r="FW176" i="28"/>
  <c r="FV176" i="28"/>
  <c r="FZ175" i="28"/>
  <c r="FY175" i="28"/>
  <c r="FX175" i="28"/>
  <c r="FW175" i="28"/>
  <c r="FV175" i="28"/>
  <c r="FZ174" i="28"/>
  <c r="FY174" i="28"/>
  <c r="FX174" i="28"/>
  <c r="FW174" i="28"/>
  <c r="FV174" i="28"/>
  <c r="FZ173" i="28"/>
  <c r="FY173" i="28"/>
  <c r="FX173" i="28"/>
  <c r="FW173" i="28"/>
  <c r="FV173" i="28"/>
  <c r="FZ172" i="28"/>
  <c r="FY172" i="28"/>
  <c r="FX172" i="28"/>
  <c r="FW172" i="28"/>
  <c r="FV172" i="28"/>
  <c r="FZ171" i="28"/>
  <c r="FY171" i="28"/>
  <c r="FX171" i="28"/>
  <c r="FW171" i="28"/>
  <c r="FV171" i="28"/>
  <c r="FZ170" i="28"/>
  <c r="FY170" i="28"/>
  <c r="FX170" i="28"/>
  <c r="FW170" i="28"/>
  <c r="FV170" i="28"/>
  <c r="FZ169" i="28"/>
  <c r="FY169" i="28"/>
  <c r="FX169" i="28"/>
  <c r="FW169" i="28"/>
  <c r="FV169" i="28"/>
  <c r="FZ168" i="28"/>
  <c r="FY168" i="28"/>
  <c r="FX168" i="28"/>
  <c r="FW168" i="28"/>
  <c r="FV168" i="28"/>
  <c r="FZ167" i="28"/>
  <c r="FY167" i="28"/>
  <c r="FX167" i="28"/>
  <c r="FW167" i="28"/>
  <c r="FV167" i="28"/>
  <c r="FZ166" i="28"/>
  <c r="FY166" i="28"/>
  <c r="FX166" i="28"/>
  <c r="FW166" i="28"/>
  <c r="FV166" i="28"/>
  <c r="FZ165" i="28"/>
  <c r="FY165" i="28"/>
  <c r="FX165" i="28"/>
  <c r="FW165" i="28"/>
  <c r="FV165" i="28"/>
  <c r="FZ164" i="28"/>
  <c r="FY164" i="28"/>
  <c r="FX164" i="28"/>
  <c r="FW164" i="28"/>
  <c r="FV164" i="28"/>
  <c r="FZ163" i="28"/>
  <c r="FY163" i="28"/>
  <c r="FX163" i="28"/>
  <c r="FW163" i="28"/>
  <c r="FV163" i="28"/>
  <c r="FZ162" i="28"/>
  <c r="FY162" i="28"/>
  <c r="FX162" i="28"/>
  <c r="FW162" i="28"/>
  <c r="FV162" i="28"/>
  <c r="FZ161" i="28"/>
  <c r="FY161" i="28"/>
  <c r="FX161" i="28"/>
  <c r="FW161" i="28"/>
  <c r="FV161" i="28"/>
  <c r="FZ160" i="28"/>
  <c r="FY160" i="28"/>
  <c r="FX160" i="28"/>
  <c r="FW160" i="28"/>
  <c r="FV160" i="28"/>
  <c r="FZ159" i="28"/>
  <c r="FY159" i="28"/>
  <c r="FX159" i="28"/>
  <c r="FW159" i="28"/>
  <c r="FV159" i="28"/>
  <c r="FZ158" i="28"/>
  <c r="FY158" i="28"/>
  <c r="FX158" i="28"/>
  <c r="FW158" i="28"/>
  <c r="FV158" i="28"/>
  <c r="FZ157" i="28"/>
  <c r="FY157" i="28"/>
  <c r="FX157" i="28"/>
  <c r="FW157" i="28"/>
  <c r="FV157" i="28"/>
  <c r="FZ156" i="28"/>
  <c r="FY156" i="28"/>
  <c r="FX156" i="28"/>
  <c r="FW156" i="28"/>
  <c r="FV156" i="28"/>
  <c r="FZ155" i="28"/>
  <c r="FY155" i="28"/>
  <c r="FX155" i="28"/>
  <c r="FW155" i="28"/>
  <c r="FV155" i="28"/>
  <c r="FZ154" i="28"/>
  <c r="FY154" i="28"/>
  <c r="FX154" i="28"/>
  <c r="FW154" i="28"/>
  <c r="FV154" i="28"/>
  <c r="FZ153" i="28"/>
  <c r="FY153" i="28"/>
  <c r="FX153" i="28"/>
  <c r="FW153" i="28"/>
  <c r="FV153" i="28"/>
  <c r="FZ152" i="28"/>
  <c r="FY152" i="28"/>
  <c r="FX152" i="28"/>
  <c r="FW152" i="28"/>
  <c r="FV152" i="28"/>
  <c r="FZ151" i="28"/>
  <c r="FY151" i="28"/>
  <c r="FX151" i="28"/>
  <c r="FW151" i="28"/>
  <c r="FV151" i="28"/>
  <c r="FZ150" i="28"/>
  <c r="FY150" i="28"/>
  <c r="FX150" i="28"/>
  <c r="FW150" i="28"/>
  <c r="FV150" i="28"/>
  <c r="FZ149" i="28"/>
  <c r="FY149" i="28"/>
  <c r="FX149" i="28"/>
  <c r="FW149" i="28"/>
  <c r="FV149" i="28"/>
  <c r="FZ148" i="28"/>
  <c r="FY148" i="28"/>
  <c r="FX148" i="28"/>
  <c r="FW148" i="28"/>
  <c r="FV148" i="28"/>
  <c r="FZ147" i="28"/>
  <c r="FY147" i="28"/>
  <c r="FX147" i="28"/>
  <c r="FW147" i="28"/>
  <c r="FV147" i="28"/>
  <c r="FZ146" i="28"/>
  <c r="FY146" i="28"/>
  <c r="FX146" i="28"/>
  <c r="FW146" i="28"/>
  <c r="FV146" i="28"/>
  <c r="FZ145" i="28"/>
  <c r="FY145" i="28"/>
  <c r="FX145" i="28"/>
  <c r="FW145" i="28"/>
  <c r="FV145" i="28"/>
  <c r="FZ144" i="28"/>
  <c r="FY144" i="28"/>
  <c r="FX144" i="28"/>
  <c r="FW144" i="28"/>
  <c r="FV144" i="28"/>
  <c r="FZ143" i="28"/>
  <c r="FY143" i="28"/>
  <c r="FX143" i="28"/>
  <c r="FW143" i="28"/>
  <c r="FV143" i="28"/>
  <c r="FZ142" i="28"/>
  <c r="FY142" i="28"/>
  <c r="FX142" i="28"/>
  <c r="FW142" i="28"/>
  <c r="FV142" i="28"/>
  <c r="FZ141" i="28"/>
  <c r="FY141" i="28"/>
  <c r="FX141" i="28"/>
  <c r="FW141" i="28"/>
  <c r="FV141" i="28"/>
  <c r="FZ140" i="28"/>
  <c r="FY140" i="28"/>
  <c r="FX140" i="28"/>
  <c r="FW140" i="28"/>
  <c r="FV140" i="28"/>
  <c r="FZ139" i="28"/>
  <c r="FY139" i="28"/>
  <c r="FX139" i="28"/>
  <c r="FW139" i="28"/>
  <c r="FV139" i="28"/>
  <c r="FZ138" i="28"/>
  <c r="FY138" i="28"/>
  <c r="FX138" i="28"/>
  <c r="FW138" i="28"/>
  <c r="FV138" i="28"/>
  <c r="FZ137" i="28"/>
  <c r="FY137" i="28"/>
  <c r="FX137" i="28"/>
  <c r="FW137" i="28"/>
  <c r="FV137" i="28"/>
  <c r="FZ136" i="28"/>
  <c r="FY136" i="28"/>
  <c r="FX136" i="28"/>
  <c r="FW136" i="28"/>
  <c r="FV136" i="28"/>
  <c r="FZ135" i="28"/>
  <c r="FY135" i="28"/>
  <c r="FX135" i="28"/>
  <c r="FW135" i="28"/>
  <c r="FV135" i="28"/>
  <c r="FZ134" i="28"/>
  <c r="FY134" i="28"/>
  <c r="FX134" i="28"/>
  <c r="FW134" i="28"/>
  <c r="FV134" i="28"/>
  <c r="FZ133" i="28"/>
  <c r="FY133" i="28"/>
  <c r="FX133" i="28"/>
  <c r="FW133" i="28"/>
  <c r="FV133" i="28"/>
  <c r="FZ132" i="28"/>
  <c r="FY132" i="28"/>
  <c r="FX132" i="28"/>
  <c r="FW132" i="28"/>
  <c r="FV132" i="28"/>
  <c r="FZ131" i="28"/>
  <c r="FY131" i="28"/>
  <c r="FX131" i="28"/>
  <c r="FW131" i="28"/>
  <c r="FV131" i="28"/>
  <c r="FZ130" i="28"/>
  <c r="FY130" i="28"/>
  <c r="FX130" i="28"/>
  <c r="FW130" i="28"/>
  <c r="FV130" i="28"/>
  <c r="FZ129" i="28"/>
  <c r="FY129" i="28"/>
  <c r="FX129" i="28"/>
  <c r="FW129" i="28"/>
  <c r="FV129" i="28"/>
  <c r="FZ128" i="28"/>
  <c r="FY128" i="28"/>
  <c r="FX128" i="28"/>
  <c r="FW128" i="28"/>
  <c r="FV128" i="28"/>
  <c r="FZ127" i="28"/>
  <c r="FY127" i="28"/>
  <c r="FX127" i="28"/>
  <c r="FW127" i="28"/>
  <c r="FV127" i="28"/>
  <c r="FZ126" i="28"/>
  <c r="FY126" i="28"/>
  <c r="FX126" i="28"/>
  <c r="FW126" i="28"/>
  <c r="FV126" i="28"/>
  <c r="FZ125" i="28"/>
  <c r="FY125" i="28"/>
  <c r="FX125" i="28"/>
  <c r="FW125" i="28"/>
  <c r="FV125" i="28"/>
  <c r="FZ124" i="28"/>
  <c r="FY124" i="28"/>
  <c r="FX124" i="28"/>
  <c r="FW124" i="28"/>
  <c r="FV124" i="28"/>
  <c r="FZ123" i="28"/>
  <c r="FY123" i="28"/>
  <c r="FX123" i="28"/>
  <c r="FW123" i="28"/>
  <c r="FV123" i="28"/>
  <c r="FZ122" i="28"/>
  <c r="FY122" i="28"/>
  <c r="FX122" i="28"/>
  <c r="FW122" i="28"/>
  <c r="FV122" i="28"/>
  <c r="FZ121" i="28"/>
  <c r="FY121" i="28"/>
  <c r="FX121" i="28"/>
  <c r="FW121" i="28"/>
  <c r="FV121" i="28"/>
  <c r="FZ120" i="28"/>
  <c r="FY120" i="28"/>
  <c r="FX120" i="28"/>
  <c r="FW120" i="28"/>
  <c r="FV120" i="28"/>
  <c r="FZ119" i="28"/>
  <c r="FY119" i="28"/>
  <c r="FX119" i="28"/>
  <c r="FW119" i="28"/>
  <c r="FV119" i="28"/>
  <c r="FZ118" i="28"/>
  <c r="FY118" i="28"/>
  <c r="FX118" i="28"/>
  <c r="FW118" i="28"/>
  <c r="FV118" i="28"/>
  <c r="FZ117" i="28"/>
  <c r="FY117" i="28"/>
  <c r="FX117" i="28"/>
  <c r="FW117" i="28"/>
  <c r="FV117" i="28"/>
  <c r="FZ116" i="28"/>
  <c r="FY116" i="28"/>
  <c r="FX116" i="28"/>
  <c r="FW116" i="28"/>
  <c r="FV116" i="28"/>
  <c r="FZ115" i="28"/>
  <c r="FY115" i="28"/>
  <c r="FX115" i="28"/>
  <c r="FW115" i="28"/>
  <c r="FV115" i="28"/>
  <c r="FZ114" i="28"/>
  <c r="FY114" i="28"/>
  <c r="FX114" i="28"/>
  <c r="FW114" i="28"/>
  <c r="FV114" i="28"/>
  <c r="FZ113" i="28"/>
  <c r="FY113" i="28"/>
  <c r="FX113" i="28"/>
  <c r="FW113" i="28"/>
  <c r="FV113" i="28"/>
  <c r="FZ112" i="28"/>
  <c r="FY112" i="28"/>
  <c r="FX112" i="28"/>
  <c r="FW112" i="28"/>
  <c r="FV112" i="28"/>
  <c r="FZ111" i="28"/>
  <c r="FY111" i="28"/>
  <c r="FX111" i="28"/>
  <c r="FW111" i="28"/>
  <c r="FV111" i="28"/>
  <c r="FZ110" i="28"/>
  <c r="FY110" i="28"/>
  <c r="FX110" i="28"/>
  <c r="FW110" i="28"/>
  <c r="FV110" i="28"/>
  <c r="FZ109" i="28"/>
  <c r="FY109" i="28"/>
  <c r="FX109" i="28"/>
  <c r="FW109" i="28"/>
  <c r="FV109" i="28"/>
  <c r="FZ108" i="28"/>
  <c r="FY108" i="28"/>
  <c r="FX108" i="28"/>
  <c r="FW108" i="28"/>
  <c r="FV108" i="28"/>
  <c r="FZ107" i="28"/>
  <c r="FY107" i="28"/>
  <c r="FX107" i="28"/>
  <c r="FW107" i="28"/>
  <c r="FV107" i="28"/>
  <c r="FZ106" i="28"/>
  <c r="FY106" i="28"/>
  <c r="FX106" i="28"/>
  <c r="FW106" i="28"/>
  <c r="FV106" i="28"/>
  <c r="FZ105" i="28"/>
  <c r="FY105" i="28"/>
  <c r="FX105" i="28"/>
  <c r="FW105" i="28"/>
  <c r="FV105" i="28"/>
  <c r="FZ104" i="28"/>
  <c r="FY104" i="28"/>
  <c r="FX104" i="28"/>
  <c r="FW104" i="28"/>
  <c r="FV104" i="28"/>
  <c r="FZ103" i="28"/>
  <c r="FY103" i="28"/>
  <c r="FX103" i="28"/>
  <c r="FW103" i="28"/>
  <c r="FV103" i="28"/>
  <c r="FZ102" i="28"/>
  <c r="FY102" i="28"/>
  <c r="FX102" i="28"/>
  <c r="FW102" i="28"/>
  <c r="FV102" i="28"/>
  <c r="FZ101" i="28"/>
  <c r="FY101" i="28"/>
  <c r="FX101" i="28"/>
  <c r="FW101" i="28"/>
  <c r="FV101" i="28"/>
  <c r="FZ100" i="28"/>
  <c r="FY100" i="28"/>
  <c r="FX100" i="28"/>
  <c r="FW100" i="28"/>
  <c r="FV100" i="28"/>
  <c r="FZ99" i="28"/>
  <c r="FY99" i="28"/>
  <c r="FX99" i="28"/>
  <c r="FW99" i="28"/>
  <c r="FV99" i="28"/>
  <c r="FZ98" i="28"/>
  <c r="FY98" i="28"/>
  <c r="FX98" i="28"/>
  <c r="FW98" i="28"/>
  <c r="FV98" i="28"/>
  <c r="FZ97" i="28"/>
  <c r="FY97" i="28"/>
  <c r="FX97" i="28"/>
  <c r="FW97" i="28"/>
  <c r="FV97" i="28"/>
  <c r="FZ96" i="28"/>
  <c r="FY96" i="28"/>
  <c r="FX96" i="28"/>
  <c r="FW96" i="28"/>
  <c r="FV96" i="28"/>
  <c r="FZ95" i="28"/>
  <c r="FY95" i="28"/>
  <c r="FX95" i="28"/>
  <c r="FW95" i="28"/>
  <c r="FV95" i="28"/>
  <c r="FZ94" i="28"/>
  <c r="FY94" i="28"/>
  <c r="FX94" i="28"/>
  <c r="FW94" i="28"/>
  <c r="FV94" i="28"/>
  <c r="FZ93" i="28"/>
  <c r="FY93" i="28"/>
  <c r="FX93" i="28"/>
  <c r="FW93" i="28"/>
  <c r="FV93" i="28"/>
  <c r="FZ92" i="28"/>
  <c r="FY92" i="28"/>
  <c r="FX92" i="28"/>
  <c r="FW92" i="28"/>
  <c r="FV92" i="28"/>
  <c r="FZ91" i="28"/>
  <c r="FY91" i="28"/>
  <c r="FX91" i="28"/>
  <c r="FW91" i="28"/>
  <c r="FV91" i="28"/>
  <c r="FZ90" i="28"/>
  <c r="FY90" i="28"/>
  <c r="FX90" i="28"/>
  <c r="FW90" i="28"/>
  <c r="FV90" i="28"/>
  <c r="FZ89" i="28"/>
  <c r="FY89" i="28"/>
  <c r="FX89" i="28"/>
  <c r="FW89" i="28"/>
  <c r="FV89" i="28"/>
  <c r="FZ88" i="28"/>
  <c r="FY88" i="28"/>
  <c r="FX88" i="28"/>
  <c r="FW88" i="28"/>
  <c r="FV88" i="28"/>
  <c r="FZ87" i="28"/>
  <c r="FY87" i="28"/>
  <c r="FX87" i="28"/>
  <c r="FW87" i="28"/>
  <c r="FV87" i="28"/>
  <c r="FZ86" i="28"/>
  <c r="FY86" i="28"/>
  <c r="FX86" i="28"/>
  <c r="FW86" i="28"/>
  <c r="FV86" i="28"/>
  <c r="FZ85" i="28"/>
  <c r="FY85" i="28"/>
  <c r="FX85" i="28"/>
  <c r="FW85" i="28"/>
  <c r="FV85" i="28"/>
  <c r="FZ84" i="28"/>
  <c r="FY84" i="28"/>
  <c r="FX84" i="28"/>
  <c r="FW84" i="28"/>
  <c r="FV84" i="28"/>
  <c r="FZ83" i="28"/>
  <c r="FY83" i="28"/>
  <c r="FX83" i="28"/>
  <c r="FW83" i="28"/>
  <c r="FV83" i="28"/>
  <c r="FZ82" i="28"/>
  <c r="FY82" i="28"/>
  <c r="FX82" i="28"/>
  <c r="FW82" i="28"/>
  <c r="FV82" i="28"/>
  <c r="FZ81" i="28"/>
  <c r="FY81" i="28"/>
  <c r="FX81" i="28"/>
  <c r="FW81" i="28"/>
  <c r="FV81" i="28"/>
  <c r="FZ80" i="28"/>
  <c r="FY80" i="28"/>
  <c r="FX80" i="28"/>
  <c r="FW80" i="28"/>
  <c r="FV80" i="28"/>
  <c r="FZ79" i="28"/>
  <c r="FY79" i="28"/>
  <c r="FX79" i="28"/>
  <c r="FW79" i="28"/>
  <c r="FV79" i="28"/>
  <c r="FZ78" i="28"/>
  <c r="FY78" i="28"/>
  <c r="FX78" i="28"/>
  <c r="FW78" i="28"/>
  <c r="FV78" i="28"/>
  <c r="FZ77" i="28"/>
  <c r="FY77" i="28"/>
  <c r="FX77" i="28"/>
  <c r="FW77" i="28"/>
  <c r="FV77" i="28"/>
  <c r="FZ76" i="28"/>
  <c r="FY76" i="28"/>
  <c r="FX76" i="28"/>
  <c r="FW76" i="28"/>
  <c r="FV76" i="28"/>
  <c r="FZ75" i="28"/>
  <c r="FY75" i="28"/>
  <c r="FX75" i="28"/>
  <c r="FW75" i="28"/>
  <c r="FV75" i="28"/>
  <c r="FZ74" i="28"/>
  <c r="FY74" i="28"/>
  <c r="FX74" i="28"/>
  <c r="FW74" i="28"/>
  <c r="FV74" i="28"/>
  <c r="FZ73" i="28"/>
  <c r="FY73" i="28"/>
  <c r="FX73" i="28"/>
  <c r="FW73" i="28"/>
  <c r="FV73" i="28"/>
  <c r="FZ72" i="28"/>
  <c r="FY72" i="28"/>
  <c r="FX72" i="28"/>
  <c r="FW72" i="28"/>
  <c r="FV72" i="28"/>
  <c r="FZ71" i="28"/>
  <c r="FY71" i="28"/>
  <c r="FX71" i="28"/>
  <c r="FW71" i="28"/>
  <c r="FV71" i="28"/>
  <c r="FZ70" i="28"/>
  <c r="FY70" i="28"/>
  <c r="FX70" i="28"/>
  <c r="FW70" i="28"/>
  <c r="FV70" i="28"/>
  <c r="FZ69" i="28"/>
  <c r="FY69" i="28"/>
  <c r="FX69" i="28"/>
  <c r="FW69" i="28"/>
  <c r="FV69" i="28"/>
  <c r="FZ68" i="28"/>
  <c r="FY68" i="28"/>
  <c r="FX68" i="28"/>
  <c r="FW68" i="28"/>
  <c r="FV68" i="28"/>
  <c r="FZ67" i="28"/>
  <c r="FY67" i="28"/>
  <c r="FX67" i="28"/>
  <c r="FW67" i="28"/>
  <c r="FV67" i="28"/>
  <c r="FZ66" i="28"/>
  <c r="FY66" i="28"/>
  <c r="FX66" i="28"/>
  <c r="FW66" i="28"/>
  <c r="FV66" i="28"/>
  <c r="FZ65" i="28"/>
  <c r="FY65" i="28"/>
  <c r="FX65" i="28"/>
  <c r="FW65" i="28"/>
  <c r="FV65" i="28"/>
  <c r="FZ64" i="28"/>
  <c r="FY64" i="28"/>
  <c r="FX64" i="28"/>
  <c r="FW64" i="28"/>
  <c r="FV64" i="28"/>
  <c r="FZ63" i="28"/>
  <c r="FY63" i="28"/>
  <c r="FX63" i="28"/>
  <c r="FW63" i="28"/>
  <c r="FV63" i="28"/>
  <c r="FZ62" i="28"/>
  <c r="FY62" i="28"/>
  <c r="FX62" i="28"/>
  <c r="FW62" i="28"/>
  <c r="FV62" i="28"/>
  <c r="FZ61" i="28"/>
  <c r="FY61" i="28"/>
  <c r="FX61" i="28"/>
  <c r="FW61" i="28"/>
  <c r="FV61" i="28"/>
  <c r="FZ60" i="28"/>
  <c r="FY60" i="28"/>
  <c r="FX60" i="28"/>
  <c r="FW60" i="28"/>
  <c r="FV60" i="28"/>
  <c r="FZ59" i="28"/>
  <c r="FY59" i="28"/>
  <c r="FX59" i="28"/>
  <c r="FW59" i="28"/>
  <c r="FV59" i="28"/>
  <c r="FZ58" i="28"/>
  <c r="FY58" i="28"/>
  <c r="FX58" i="28"/>
  <c r="FW58" i="28"/>
  <c r="FV58" i="28"/>
  <c r="FZ57" i="28"/>
  <c r="FY57" i="28"/>
  <c r="FX57" i="28"/>
  <c r="FW57" i="28"/>
  <c r="FV57" i="28"/>
  <c r="FZ56" i="28"/>
  <c r="FY56" i="28"/>
  <c r="FX56" i="28"/>
  <c r="FW56" i="28"/>
  <c r="FV56" i="28"/>
  <c r="FZ55" i="28"/>
  <c r="FY55" i="28"/>
  <c r="FX55" i="28"/>
  <c r="FW55" i="28"/>
  <c r="FV55" i="28"/>
  <c r="FZ54" i="28"/>
  <c r="FY54" i="28"/>
  <c r="FX54" i="28"/>
  <c r="FW54" i="28"/>
  <c r="FV54" i="28"/>
  <c r="FZ53" i="28"/>
  <c r="FY53" i="28"/>
  <c r="FX53" i="28"/>
  <c r="FW53" i="28"/>
  <c r="FV53" i="28"/>
  <c r="FZ52" i="28"/>
  <c r="FY52" i="28"/>
  <c r="FX52" i="28"/>
  <c r="FW52" i="28"/>
  <c r="FV52" i="28"/>
  <c r="FZ51" i="28"/>
  <c r="FY51" i="28"/>
  <c r="FX51" i="28"/>
  <c r="FW51" i="28"/>
  <c r="FV51" i="28"/>
  <c r="FZ50" i="28"/>
  <c r="FY50" i="28"/>
  <c r="FX50" i="28"/>
  <c r="FW50" i="28"/>
  <c r="FV50" i="28"/>
  <c r="FZ49" i="28"/>
  <c r="FY49" i="28"/>
  <c r="FX49" i="28"/>
  <c r="FW49" i="28"/>
  <c r="FV49" i="28"/>
  <c r="FZ48" i="28"/>
  <c r="FY48" i="28"/>
  <c r="FX48" i="28"/>
  <c r="FW48" i="28"/>
  <c r="FV48" i="28"/>
  <c r="FZ47" i="28"/>
  <c r="FY47" i="28"/>
  <c r="FX47" i="28"/>
  <c r="FW47" i="28"/>
  <c r="FV47" i="28"/>
  <c r="FZ46" i="28"/>
  <c r="FY46" i="28"/>
  <c r="FX46" i="28"/>
  <c r="FW46" i="28"/>
  <c r="FV46" i="28"/>
  <c r="FZ45" i="28"/>
  <c r="FY45" i="28"/>
  <c r="FX45" i="28"/>
  <c r="FW45" i="28"/>
  <c r="FV45" i="28"/>
  <c r="FZ44" i="28"/>
  <c r="FY44" i="28"/>
  <c r="FX44" i="28"/>
  <c r="FW44" i="28"/>
  <c r="FV44" i="28"/>
  <c r="FZ43" i="28"/>
  <c r="FY43" i="28"/>
  <c r="FX43" i="28"/>
  <c r="FW43" i="28"/>
  <c r="FV43" i="28"/>
  <c r="FZ42" i="28"/>
  <c r="FY42" i="28"/>
  <c r="FX42" i="28"/>
  <c r="FW42" i="28"/>
  <c r="FV42" i="28"/>
  <c r="FZ41" i="28"/>
  <c r="FY41" i="28"/>
  <c r="FX41" i="28"/>
  <c r="FW41" i="28"/>
  <c r="FV41" i="28"/>
  <c r="FZ40" i="28"/>
  <c r="FY40" i="28"/>
  <c r="FX40" i="28"/>
  <c r="FW40" i="28"/>
  <c r="FV40" i="28"/>
  <c r="FZ39" i="28"/>
  <c r="FY39" i="28"/>
  <c r="FX39" i="28"/>
  <c r="FW39" i="28"/>
  <c r="FV39" i="28"/>
  <c r="FZ38" i="28"/>
  <c r="FY38" i="28"/>
  <c r="FX38" i="28"/>
  <c r="FW38" i="28"/>
  <c r="FV38" i="28"/>
  <c r="FZ37" i="28"/>
  <c r="FY37" i="28"/>
  <c r="FX37" i="28"/>
  <c r="FW37" i="28"/>
  <c r="FV37" i="28"/>
  <c r="FZ36" i="28"/>
  <c r="FY36" i="28"/>
  <c r="FX36" i="28"/>
  <c r="FW36" i="28"/>
  <c r="FV36" i="28"/>
  <c r="FZ35" i="28"/>
  <c r="FY35" i="28"/>
  <c r="FX35" i="28"/>
  <c r="FW35" i="28"/>
  <c r="FV35" i="28"/>
  <c r="FZ34" i="28"/>
  <c r="FY34" i="28"/>
  <c r="FX34" i="28"/>
  <c r="FW34" i="28"/>
  <c r="FV34" i="28"/>
  <c r="FZ33" i="28"/>
  <c r="FY33" i="28"/>
  <c r="FX33" i="28"/>
  <c r="FW33" i="28"/>
  <c r="FV33" i="28"/>
  <c r="FZ32" i="28"/>
  <c r="FY32" i="28"/>
  <c r="FX32" i="28"/>
  <c r="FW32" i="28"/>
  <c r="FV32" i="28"/>
  <c r="FZ31" i="28"/>
  <c r="FY31" i="28"/>
  <c r="FX31" i="28"/>
  <c r="FW31" i="28"/>
  <c r="FV31" i="28"/>
  <c r="FZ30" i="28"/>
  <c r="FY30" i="28"/>
  <c r="FX30" i="28"/>
  <c r="FW30" i="28"/>
  <c r="FV30" i="28"/>
  <c r="FZ29" i="28"/>
  <c r="FY29" i="28"/>
  <c r="FX29" i="28"/>
  <c r="FW29" i="28"/>
  <c r="FV29" i="28"/>
  <c r="FZ28" i="28"/>
  <c r="FY28" i="28"/>
  <c r="FX28" i="28"/>
  <c r="FW28" i="28"/>
  <c r="FV28" i="28"/>
  <c r="FZ27" i="28"/>
  <c r="FY27" i="28"/>
  <c r="FX27" i="28"/>
  <c r="FW27" i="28"/>
  <c r="FV27" i="28"/>
  <c r="FZ26" i="28"/>
  <c r="FY26" i="28"/>
  <c r="FX26" i="28"/>
  <c r="FW26" i="28"/>
  <c r="FV26" i="28"/>
  <c r="FZ25" i="28"/>
  <c r="FY25" i="28"/>
  <c r="FX25" i="28"/>
  <c r="FW25" i="28"/>
  <c r="FV25" i="28"/>
  <c r="FZ24" i="28"/>
  <c r="FY24" i="28"/>
  <c r="FX24" i="28"/>
  <c r="FW24" i="28"/>
  <c r="FV24" i="28"/>
  <c r="FZ23" i="28"/>
  <c r="FY23" i="28"/>
  <c r="FX23" i="28"/>
  <c r="FW23" i="28"/>
  <c r="FV23" i="28"/>
  <c r="FZ22" i="28"/>
  <c r="FY22" i="28"/>
  <c r="FX22" i="28"/>
  <c r="FW22" i="28"/>
  <c r="FV22" i="28"/>
  <c r="FZ21" i="28"/>
  <c r="FY21" i="28"/>
  <c r="FX21" i="28"/>
  <c r="FW21" i="28"/>
  <c r="FV21" i="28"/>
  <c r="FZ20" i="28"/>
  <c r="FY20" i="28"/>
  <c r="FX20" i="28"/>
  <c r="FW20" i="28"/>
  <c r="FV20" i="28"/>
  <c r="FZ19" i="28"/>
  <c r="FY19" i="28"/>
  <c r="FX19" i="28"/>
  <c r="FW19" i="28"/>
  <c r="FV19" i="28"/>
  <c r="FZ18" i="28"/>
  <c r="FY18" i="28"/>
  <c r="FX18" i="28"/>
  <c r="FW18" i="28"/>
  <c r="FV18" i="28"/>
  <c r="FZ17" i="28"/>
  <c r="FY17" i="28"/>
  <c r="FX17" i="28"/>
  <c r="FW17" i="28"/>
  <c r="FV17" i="28"/>
  <c r="FZ16" i="28"/>
  <c r="FY16" i="28"/>
  <c r="FX16" i="28"/>
  <c r="FW16" i="28"/>
  <c r="FV16" i="28"/>
  <c r="FZ15" i="28"/>
  <c r="FY15" i="28"/>
  <c r="FX15" i="28"/>
  <c r="FW15" i="28"/>
  <c r="FV15" i="28"/>
  <c r="FZ14" i="28"/>
  <c r="FY14" i="28"/>
  <c r="FX14" i="28"/>
  <c r="FW14" i="28"/>
  <c r="FV14" i="28"/>
  <c r="FZ13" i="28"/>
  <c r="FY13" i="28"/>
  <c r="FX13" i="28"/>
  <c r="FW13" i="28"/>
  <c r="FV13" i="28"/>
  <c r="FZ12" i="28"/>
  <c r="FY12" i="28"/>
  <c r="FX12" i="28"/>
  <c r="FW12" i="28"/>
  <c r="FV12" i="28"/>
  <c r="FZ11" i="28"/>
  <c r="FY11" i="28"/>
  <c r="FX11" i="28"/>
  <c r="FW11" i="28"/>
  <c r="FV11" i="28"/>
  <c r="FZ10" i="28"/>
  <c r="FY10" i="28"/>
  <c r="FX10" i="28"/>
  <c r="FW10" i="28"/>
  <c r="FV10" i="28"/>
  <c r="FZ9" i="28"/>
  <c r="FY9" i="28"/>
  <c r="FX9" i="28"/>
  <c r="FW9" i="28"/>
  <c r="FV9" i="28"/>
  <c r="FZ8" i="28"/>
  <c r="FY8" i="28"/>
  <c r="FX8" i="28"/>
  <c r="FW8" i="28"/>
  <c r="FV8" i="28"/>
  <c r="FZ7" i="28"/>
  <c r="FY7" i="28"/>
  <c r="FX7" i="28"/>
  <c r="FW7" i="28"/>
  <c r="FV7" i="28"/>
  <c r="H5" i="28" s="1"/>
  <c r="H36" i="28" s="1"/>
  <c r="FZ6" i="28"/>
  <c r="FY6" i="28"/>
  <c r="FX6" i="28"/>
  <c r="FW6" i="28"/>
  <c r="FV6" i="28"/>
  <c r="FZ5" i="28"/>
  <c r="FY5" i="28"/>
  <c r="FX5" i="28"/>
  <c r="FW5" i="28"/>
  <c r="I5" i="28" s="1"/>
  <c r="I36" i="28" s="1"/>
  <c r="FV5" i="28"/>
  <c r="EK3" i="28"/>
  <c r="EJ3" i="28"/>
  <c r="EI3" i="28"/>
  <c r="EH3" i="28"/>
  <c r="EG3" i="28"/>
  <c r="EF3" i="28"/>
  <c r="EB3" i="28"/>
  <c r="EA3" i="28"/>
  <c r="DZ3" i="28"/>
  <c r="DW3" i="28"/>
  <c r="DV748" i="28"/>
  <c r="DU748" i="28"/>
  <c r="DT748" i="28"/>
  <c r="DS748" i="28"/>
  <c r="DR748" i="28"/>
  <c r="DV747" i="28"/>
  <c r="DU747" i="28"/>
  <c r="DT747" i="28"/>
  <c r="DS747" i="28"/>
  <c r="DR747" i="28"/>
  <c r="DV746" i="28"/>
  <c r="DU746" i="28"/>
  <c r="DT746" i="28"/>
  <c r="DS746" i="28"/>
  <c r="DR746" i="28"/>
  <c r="DV745" i="28"/>
  <c r="DU745" i="28"/>
  <c r="DT745" i="28"/>
  <c r="DS745" i="28"/>
  <c r="DR745" i="28"/>
  <c r="DV744" i="28"/>
  <c r="DU744" i="28"/>
  <c r="DT744" i="28"/>
  <c r="DS744" i="28"/>
  <c r="DR744" i="28"/>
  <c r="DV743" i="28"/>
  <c r="DU743" i="28"/>
  <c r="DT743" i="28"/>
  <c r="DS743" i="28"/>
  <c r="DR743" i="28"/>
  <c r="DV742" i="28"/>
  <c r="DU742" i="28"/>
  <c r="DT742" i="28"/>
  <c r="DS742" i="28"/>
  <c r="DR742" i="28"/>
  <c r="DV741" i="28"/>
  <c r="DU741" i="28"/>
  <c r="DT741" i="28"/>
  <c r="DS741" i="28"/>
  <c r="DR741" i="28"/>
  <c r="DV740" i="28"/>
  <c r="DU740" i="28"/>
  <c r="DT740" i="28"/>
  <c r="DS740" i="28"/>
  <c r="DR740" i="28"/>
  <c r="DV739" i="28"/>
  <c r="DU739" i="28"/>
  <c r="DT739" i="28"/>
  <c r="DS739" i="28"/>
  <c r="DR739" i="28"/>
  <c r="DV738" i="28"/>
  <c r="DU738" i="28"/>
  <c r="DT738" i="28"/>
  <c r="DS738" i="28"/>
  <c r="DR738" i="28"/>
  <c r="DV737" i="28"/>
  <c r="DU737" i="28"/>
  <c r="DT737" i="28"/>
  <c r="DS737" i="28"/>
  <c r="DR737" i="28"/>
  <c r="DV736" i="28"/>
  <c r="DU736" i="28"/>
  <c r="DT736" i="28"/>
  <c r="DS736" i="28"/>
  <c r="DR736" i="28"/>
  <c r="DV735" i="28"/>
  <c r="DU735" i="28"/>
  <c r="DT735" i="28"/>
  <c r="DS735" i="28"/>
  <c r="DR735" i="28"/>
  <c r="DV734" i="28"/>
  <c r="DU734" i="28"/>
  <c r="DT734" i="28"/>
  <c r="DS734" i="28"/>
  <c r="DR734" i="28"/>
  <c r="DV733" i="28"/>
  <c r="DU733" i="28"/>
  <c r="DT733" i="28"/>
  <c r="DS733" i="28"/>
  <c r="DR733" i="28"/>
  <c r="DV732" i="28"/>
  <c r="DU732" i="28"/>
  <c r="DT732" i="28"/>
  <c r="DS732" i="28"/>
  <c r="DR732" i="28"/>
  <c r="DV731" i="28"/>
  <c r="DU731" i="28"/>
  <c r="DT731" i="28"/>
  <c r="DS731" i="28"/>
  <c r="DR731" i="28"/>
  <c r="DV730" i="28"/>
  <c r="DU730" i="28"/>
  <c r="DT730" i="28"/>
  <c r="DS730" i="28"/>
  <c r="DR730" i="28"/>
  <c r="DV729" i="28"/>
  <c r="DU729" i="28"/>
  <c r="DT729" i="28"/>
  <c r="DS729" i="28"/>
  <c r="DR729" i="28"/>
  <c r="DV728" i="28"/>
  <c r="DU728" i="28"/>
  <c r="DT728" i="28"/>
  <c r="DS728" i="28"/>
  <c r="DR728" i="28"/>
  <c r="DV727" i="28"/>
  <c r="DU727" i="28"/>
  <c r="DT727" i="28"/>
  <c r="DS727" i="28"/>
  <c r="DR727" i="28"/>
  <c r="DV726" i="28"/>
  <c r="DU726" i="28"/>
  <c r="DT726" i="28"/>
  <c r="DS726" i="28"/>
  <c r="DR726" i="28"/>
  <c r="DV725" i="28"/>
  <c r="DU725" i="28"/>
  <c r="DT725" i="28"/>
  <c r="DS725" i="28"/>
  <c r="DR725" i="28"/>
  <c r="DV724" i="28"/>
  <c r="DU724" i="28"/>
  <c r="DT724" i="28"/>
  <c r="DS724" i="28"/>
  <c r="DR724" i="28"/>
  <c r="DV723" i="28"/>
  <c r="DU723" i="28"/>
  <c r="DT723" i="28"/>
  <c r="DS723" i="28"/>
  <c r="DR723" i="28"/>
  <c r="DV722" i="28"/>
  <c r="DU722" i="28"/>
  <c r="DT722" i="28"/>
  <c r="DS722" i="28"/>
  <c r="DR722" i="28"/>
  <c r="DV721" i="28"/>
  <c r="DU721" i="28"/>
  <c r="DT721" i="28"/>
  <c r="DS721" i="28"/>
  <c r="DR721" i="28"/>
  <c r="DV720" i="28"/>
  <c r="DU720" i="28"/>
  <c r="DT720" i="28"/>
  <c r="DS720" i="28"/>
  <c r="DR720" i="28"/>
  <c r="DV719" i="28"/>
  <c r="DU719" i="28"/>
  <c r="DT719" i="28"/>
  <c r="DS719" i="28"/>
  <c r="DR719" i="28"/>
  <c r="DV718" i="28"/>
  <c r="DU718" i="28"/>
  <c r="DT718" i="28"/>
  <c r="DS718" i="28"/>
  <c r="DR718" i="28"/>
  <c r="DV717" i="28"/>
  <c r="DU717" i="28"/>
  <c r="DT717" i="28"/>
  <c r="DS717" i="28"/>
  <c r="DR717" i="28"/>
  <c r="DV716" i="28"/>
  <c r="DU716" i="28"/>
  <c r="DT716" i="28"/>
  <c r="DS716" i="28"/>
  <c r="DR716" i="28"/>
  <c r="DV715" i="28"/>
  <c r="DU715" i="28"/>
  <c r="DT715" i="28"/>
  <c r="DS715" i="28"/>
  <c r="DR715" i="28"/>
  <c r="DV714" i="28"/>
  <c r="DU714" i="28"/>
  <c r="DT714" i="28"/>
  <c r="DS714" i="28"/>
  <c r="DR714" i="28"/>
  <c r="DV713" i="28"/>
  <c r="DU713" i="28"/>
  <c r="DT713" i="28"/>
  <c r="DS713" i="28"/>
  <c r="DR713" i="28"/>
  <c r="DV712" i="28"/>
  <c r="DU712" i="28"/>
  <c r="DT712" i="28"/>
  <c r="DS712" i="28"/>
  <c r="DR712" i="28"/>
  <c r="DV711" i="28"/>
  <c r="DU711" i="28"/>
  <c r="DT711" i="28"/>
  <c r="DS711" i="28"/>
  <c r="DR711" i="28"/>
  <c r="DV710" i="28"/>
  <c r="DU710" i="28"/>
  <c r="DT710" i="28"/>
  <c r="DS710" i="28"/>
  <c r="DR710" i="28"/>
  <c r="DV709" i="28"/>
  <c r="DU709" i="28"/>
  <c r="DT709" i="28"/>
  <c r="DS709" i="28"/>
  <c r="DR709" i="28"/>
  <c r="DV708" i="28"/>
  <c r="DU708" i="28"/>
  <c r="DT708" i="28"/>
  <c r="DS708" i="28"/>
  <c r="DR708" i="28"/>
  <c r="DV707" i="28"/>
  <c r="DU707" i="28"/>
  <c r="DT707" i="28"/>
  <c r="DS707" i="28"/>
  <c r="DR707" i="28"/>
  <c r="DV706" i="28"/>
  <c r="DU706" i="28"/>
  <c r="DT706" i="28"/>
  <c r="DS706" i="28"/>
  <c r="DR706" i="28"/>
  <c r="DV705" i="28"/>
  <c r="DU705" i="28"/>
  <c r="DT705" i="28"/>
  <c r="DS705" i="28"/>
  <c r="DR705" i="28"/>
  <c r="DV704" i="28"/>
  <c r="DU704" i="28"/>
  <c r="DT704" i="28"/>
  <c r="DS704" i="28"/>
  <c r="DR704" i="28"/>
  <c r="DV703" i="28"/>
  <c r="DU703" i="28"/>
  <c r="DT703" i="28"/>
  <c r="DS703" i="28"/>
  <c r="DR703" i="28"/>
  <c r="DV702" i="28"/>
  <c r="DU702" i="28"/>
  <c r="DT702" i="28"/>
  <c r="DS702" i="28"/>
  <c r="DR702" i="28"/>
  <c r="DV701" i="28"/>
  <c r="DU701" i="28"/>
  <c r="DT701" i="28"/>
  <c r="DS701" i="28"/>
  <c r="DR701" i="28"/>
  <c r="DV700" i="28"/>
  <c r="DU700" i="28"/>
  <c r="DT700" i="28"/>
  <c r="DS700" i="28"/>
  <c r="DR700" i="28"/>
  <c r="DV699" i="28"/>
  <c r="DU699" i="28"/>
  <c r="DT699" i="28"/>
  <c r="DS699" i="28"/>
  <c r="DR699" i="28"/>
  <c r="DV698" i="28"/>
  <c r="DU698" i="28"/>
  <c r="DT698" i="28"/>
  <c r="DS698" i="28"/>
  <c r="DR698" i="28"/>
  <c r="DV697" i="28"/>
  <c r="DU697" i="28"/>
  <c r="DT697" i="28"/>
  <c r="DS697" i="28"/>
  <c r="DR697" i="28"/>
  <c r="DV696" i="28"/>
  <c r="DU696" i="28"/>
  <c r="DT696" i="28"/>
  <c r="DS696" i="28"/>
  <c r="DR696" i="28"/>
  <c r="DV695" i="28"/>
  <c r="DU695" i="28"/>
  <c r="DT695" i="28"/>
  <c r="DS695" i="28"/>
  <c r="DR695" i="28"/>
  <c r="DV694" i="28"/>
  <c r="DU694" i="28"/>
  <c r="DT694" i="28"/>
  <c r="DS694" i="28"/>
  <c r="DR694" i="28"/>
  <c r="DV693" i="28"/>
  <c r="DU693" i="28"/>
  <c r="DT693" i="28"/>
  <c r="DS693" i="28"/>
  <c r="DR693" i="28"/>
  <c r="DV692" i="28"/>
  <c r="DU692" i="28"/>
  <c r="DT692" i="28"/>
  <c r="DS692" i="28"/>
  <c r="DR692" i="28"/>
  <c r="DV691" i="28"/>
  <c r="DU691" i="28"/>
  <c r="DT691" i="28"/>
  <c r="DS691" i="28"/>
  <c r="DR691" i="28"/>
  <c r="DV690" i="28"/>
  <c r="DU690" i="28"/>
  <c r="DT690" i="28"/>
  <c r="DS690" i="28"/>
  <c r="DR690" i="28"/>
  <c r="DV689" i="28"/>
  <c r="DU689" i="28"/>
  <c r="DT689" i="28"/>
  <c r="DS689" i="28"/>
  <c r="DR689" i="28"/>
  <c r="DV688" i="28"/>
  <c r="DU688" i="28"/>
  <c r="DT688" i="28"/>
  <c r="DS688" i="28"/>
  <c r="DR688" i="28"/>
  <c r="DV687" i="28"/>
  <c r="DU687" i="28"/>
  <c r="DT687" i="28"/>
  <c r="DS687" i="28"/>
  <c r="DR687" i="28"/>
  <c r="DV686" i="28"/>
  <c r="DU686" i="28"/>
  <c r="DT686" i="28"/>
  <c r="DS686" i="28"/>
  <c r="DR686" i="28"/>
  <c r="DV685" i="28"/>
  <c r="DU685" i="28"/>
  <c r="DT685" i="28"/>
  <c r="DS685" i="28"/>
  <c r="DR685" i="28"/>
  <c r="DV684" i="28"/>
  <c r="DU684" i="28"/>
  <c r="DT684" i="28"/>
  <c r="DS684" i="28"/>
  <c r="DR684" i="28"/>
  <c r="DV683" i="28"/>
  <c r="DU683" i="28"/>
  <c r="DT683" i="28"/>
  <c r="DS683" i="28"/>
  <c r="DR683" i="28"/>
  <c r="DV682" i="28"/>
  <c r="DU682" i="28"/>
  <c r="DT682" i="28"/>
  <c r="DS682" i="28"/>
  <c r="DR682" i="28"/>
  <c r="DV681" i="28"/>
  <c r="DU681" i="28"/>
  <c r="DT681" i="28"/>
  <c r="DS681" i="28"/>
  <c r="DR681" i="28"/>
  <c r="DV680" i="28"/>
  <c r="DU680" i="28"/>
  <c r="DT680" i="28"/>
  <c r="DS680" i="28"/>
  <c r="DR680" i="28"/>
  <c r="DV679" i="28"/>
  <c r="DU679" i="28"/>
  <c r="DT679" i="28"/>
  <c r="DS679" i="28"/>
  <c r="DR679" i="28"/>
  <c r="DV678" i="28"/>
  <c r="DU678" i="28"/>
  <c r="DT678" i="28"/>
  <c r="DS678" i="28"/>
  <c r="DR678" i="28"/>
  <c r="DV677" i="28"/>
  <c r="DU677" i="28"/>
  <c r="DT677" i="28"/>
  <c r="DS677" i="28"/>
  <c r="DR677" i="28"/>
  <c r="DV676" i="28"/>
  <c r="DU676" i="28"/>
  <c r="DT676" i="28"/>
  <c r="DS676" i="28"/>
  <c r="DR676" i="28"/>
  <c r="DV675" i="28"/>
  <c r="DU675" i="28"/>
  <c r="DT675" i="28"/>
  <c r="DS675" i="28"/>
  <c r="DR675" i="28"/>
  <c r="DV674" i="28"/>
  <c r="DU674" i="28"/>
  <c r="DT674" i="28"/>
  <c r="DS674" i="28"/>
  <c r="DR674" i="28"/>
  <c r="DV673" i="28"/>
  <c r="DU673" i="28"/>
  <c r="DT673" i="28"/>
  <c r="DS673" i="28"/>
  <c r="DR673" i="28"/>
  <c r="DV672" i="28"/>
  <c r="DU672" i="28"/>
  <c r="DT672" i="28"/>
  <c r="DS672" i="28"/>
  <c r="DR672" i="28"/>
  <c r="DV671" i="28"/>
  <c r="DU671" i="28"/>
  <c r="DT671" i="28"/>
  <c r="DS671" i="28"/>
  <c r="DR671" i="28"/>
  <c r="DV670" i="28"/>
  <c r="DU670" i="28"/>
  <c r="DT670" i="28"/>
  <c r="DS670" i="28"/>
  <c r="DR670" i="28"/>
  <c r="DV669" i="28"/>
  <c r="DU669" i="28"/>
  <c r="DT669" i="28"/>
  <c r="DS669" i="28"/>
  <c r="DR669" i="28"/>
  <c r="DV668" i="28"/>
  <c r="DU668" i="28"/>
  <c r="DT668" i="28"/>
  <c r="DS668" i="28"/>
  <c r="DR668" i="28"/>
  <c r="DV667" i="28"/>
  <c r="DU667" i="28"/>
  <c r="DT667" i="28"/>
  <c r="DS667" i="28"/>
  <c r="DR667" i="28"/>
  <c r="DV666" i="28"/>
  <c r="DU666" i="28"/>
  <c r="DT666" i="28"/>
  <c r="DS666" i="28"/>
  <c r="DR666" i="28"/>
  <c r="DV665" i="28"/>
  <c r="DU665" i="28"/>
  <c r="DT665" i="28"/>
  <c r="DS665" i="28"/>
  <c r="DR665" i="28"/>
  <c r="DV664" i="28"/>
  <c r="DU664" i="28"/>
  <c r="DT664" i="28"/>
  <c r="DS664" i="28"/>
  <c r="DR664" i="28"/>
  <c r="DV663" i="28"/>
  <c r="DU663" i="28"/>
  <c r="DT663" i="28"/>
  <c r="DS663" i="28"/>
  <c r="DR663" i="28"/>
  <c r="DV662" i="28"/>
  <c r="DU662" i="28"/>
  <c r="DT662" i="28"/>
  <c r="DS662" i="28"/>
  <c r="DR662" i="28"/>
  <c r="DV661" i="28"/>
  <c r="DU661" i="28"/>
  <c r="DT661" i="28"/>
  <c r="DS661" i="28"/>
  <c r="DR661" i="28"/>
  <c r="DV660" i="28"/>
  <c r="DU660" i="28"/>
  <c r="DT660" i="28"/>
  <c r="DS660" i="28"/>
  <c r="DR660" i="28"/>
  <c r="DV659" i="28"/>
  <c r="DU659" i="28"/>
  <c r="DT659" i="28"/>
  <c r="DS659" i="28"/>
  <c r="DR659" i="28"/>
  <c r="DV658" i="28"/>
  <c r="DU658" i="28"/>
  <c r="DT658" i="28"/>
  <c r="DS658" i="28"/>
  <c r="DR658" i="28"/>
  <c r="DV657" i="28"/>
  <c r="DU657" i="28"/>
  <c r="DT657" i="28"/>
  <c r="DS657" i="28"/>
  <c r="DR657" i="28"/>
  <c r="DV656" i="28"/>
  <c r="DU656" i="28"/>
  <c r="DT656" i="28"/>
  <c r="DS656" i="28"/>
  <c r="DR656" i="28"/>
  <c r="DV655" i="28"/>
  <c r="DU655" i="28"/>
  <c r="DT655" i="28"/>
  <c r="DS655" i="28"/>
  <c r="DR655" i="28"/>
  <c r="DV654" i="28"/>
  <c r="DU654" i="28"/>
  <c r="DT654" i="28"/>
  <c r="DS654" i="28"/>
  <c r="DR654" i="28"/>
  <c r="DV653" i="28"/>
  <c r="DU653" i="28"/>
  <c r="DT653" i="28"/>
  <c r="DS653" i="28"/>
  <c r="DR653" i="28"/>
  <c r="DV652" i="28"/>
  <c r="DU652" i="28"/>
  <c r="DT652" i="28"/>
  <c r="DS652" i="28"/>
  <c r="DR652" i="28"/>
  <c r="DV651" i="28"/>
  <c r="DU651" i="28"/>
  <c r="DT651" i="28"/>
  <c r="DS651" i="28"/>
  <c r="DR651" i="28"/>
  <c r="DV650" i="28"/>
  <c r="DU650" i="28"/>
  <c r="DT650" i="28"/>
  <c r="DS650" i="28"/>
  <c r="DR650" i="28"/>
  <c r="DV649" i="28"/>
  <c r="DU649" i="28"/>
  <c r="DT649" i="28"/>
  <c r="DS649" i="28"/>
  <c r="DR649" i="28"/>
  <c r="DV648" i="28"/>
  <c r="DU648" i="28"/>
  <c r="DT648" i="28"/>
  <c r="DS648" i="28"/>
  <c r="DR648" i="28"/>
  <c r="DV647" i="28"/>
  <c r="DU647" i="28"/>
  <c r="DT647" i="28"/>
  <c r="DS647" i="28"/>
  <c r="DR647" i="28"/>
  <c r="DV646" i="28"/>
  <c r="DU646" i="28"/>
  <c r="DT646" i="28"/>
  <c r="DS646" i="28"/>
  <c r="DR646" i="28"/>
  <c r="DV645" i="28"/>
  <c r="DU645" i="28"/>
  <c r="DT645" i="28"/>
  <c r="DS645" i="28"/>
  <c r="DR645" i="28"/>
  <c r="DV644" i="28"/>
  <c r="DU644" i="28"/>
  <c r="DT644" i="28"/>
  <c r="DS644" i="28"/>
  <c r="DR644" i="28"/>
  <c r="DV643" i="28"/>
  <c r="DU643" i="28"/>
  <c r="DT643" i="28"/>
  <c r="DS643" i="28"/>
  <c r="DR643" i="28"/>
  <c r="DV642" i="28"/>
  <c r="DU642" i="28"/>
  <c r="DT642" i="28"/>
  <c r="DS642" i="28"/>
  <c r="DR642" i="28"/>
  <c r="DV641" i="28"/>
  <c r="DU641" i="28"/>
  <c r="DT641" i="28"/>
  <c r="DS641" i="28"/>
  <c r="DR641" i="28"/>
  <c r="DV640" i="28"/>
  <c r="DU640" i="28"/>
  <c r="DT640" i="28"/>
  <c r="DS640" i="28"/>
  <c r="DR640" i="28"/>
  <c r="DV639" i="28"/>
  <c r="DU639" i="28"/>
  <c r="DT639" i="28"/>
  <c r="DS639" i="28"/>
  <c r="DR639" i="28"/>
  <c r="DV638" i="28"/>
  <c r="DU638" i="28"/>
  <c r="DT638" i="28"/>
  <c r="DS638" i="28"/>
  <c r="DR638" i="28"/>
  <c r="DV637" i="28"/>
  <c r="DU637" i="28"/>
  <c r="DT637" i="28"/>
  <c r="DS637" i="28"/>
  <c r="DR637" i="28"/>
  <c r="DV636" i="28"/>
  <c r="DU636" i="28"/>
  <c r="DT636" i="28"/>
  <c r="DS636" i="28"/>
  <c r="DR636" i="28"/>
  <c r="DV635" i="28"/>
  <c r="DU635" i="28"/>
  <c r="DT635" i="28"/>
  <c r="DS635" i="28"/>
  <c r="DR635" i="28"/>
  <c r="DV634" i="28"/>
  <c r="DU634" i="28"/>
  <c r="DT634" i="28"/>
  <c r="DS634" i="28"/>
  <c r="DR634" i="28"/>
  <c r="DV633" i="28"/>
  <c r="DU633" i="28"/>
  <c r="DT633" i="28"/>
  <c r="DS633" i="28"/>
  <c r="DR633" i="28"/>
  <c r="DV632" i="28"/>
  <c r="DU632" i="28"/>
  <c r="DT632" i="28"/>
  <c r="DS632" i="28"/>
  <c r="DR632" i="28"/>
  <c r="DV631" i="28"/>
  <c r="DU631" i="28"/>
  <c r="DT631" i="28"/>
  <c r="DS631" i="28"/>
  <c r="DR631" i="28"/>
  <c r="DV630" i="28"/>
  <c r="DU630" i="28"/>
  <c r="DT630" i="28"/>
  <c r="DS630" i="28"/>
  <c r="DR630" i="28"/>
  <c r="DV629" i="28"/>
  <c r="DU629" i="28"/>
  <c r="DT629" i="28"/>
  <c r="DS629" i="28"/>
  <c r="DR629" i="28"/>
  <c r="DV628" i="28"/>
  <c r="DU628" i="28"/>
  <c r="DT628" i="28"/>
  <c r="DS628" i="28"/>
  <c r="DR628" i="28"/>
  <c r="DV627" i="28"/>
  <c r="DU627" i="28"/>
  <c r="DT627" i="28"/>
  <c r="DS627" i="28"/>
  <c r="DR627" i="28"/>
  <c r="DV626" i="28"/>
  <c r="DU626" i="28"/>
  <c r="DT626" i="28"/>
  <c r="DS626" i="28"/>
  <c r="DR626" i="28"/>
  <c r="DV625" i="28"/>
  <c r="DU625" i="28"/>
  <c r="DT625" i="28"/>
  <c r="DS625" i="28"/>
  <c r="DR625" i="28"/>
  <c r="DV624" i="28"/>
  <c r="DU624" i="28"/>
  <c r="DT624" i="28"/>
  <c r="DS624" i="28"/>
  <c r="DR624" i="28"/>
  <c r="DV623" i="28"/>
  <c r="DU623" i="28"/>
  <c r="DT623" i="28"/>
  <c r="DS623" i="28"/>
  <c r="DR623" i="28"/>
  <c r="DV622" i="28"/>
  <c r="DU622" i="28"/>
  <c r="DT622" i="28"/>
  <c r="DS622" i="28"/>
  <c r="DR622" i="28"/>
  <c r="DV621" i="28"/>
  <c r="DU621" i="28"/>
  <c r="DT621" i="28"/>
  <c r="DS621" i="28"/>
  <c r="DR621" i="28"/>
  <c r="DV620" i="28"/>
  <c r="DU620" i="28"/>
  <c r="DT620" i="28"/>
  <c r="DS620" i="28"/>
  <c r="DR620" i="28"/>
  <c r="DV619" i="28"/>
  <c r="DU619" i="28"/>
  <c r="DT619" i="28"/>
  <c r="DS619" i="28"/>
  <c r="DR619" i="28"/>
  <c r="DV618" i="28"/>
  <c r="DU618" i="28"/>
  <c r="DT618" i="28"/>
  <c r="DS618" i="28"/>
  <c r="DR618" i="28"/>
  <c r="DV617" i="28"/>
  <c r="DU617" i="28"/>
  <c r="DT617" i="28"/>
  <c r="DS617" i="28"/>
  <c r="DR617" i="28"/>
  <c r="DV616" i="28"/>
  <c r="DU616" i="28"/>
  <c r="DT616" i="28"/>
  <c r="DS616" i="28"/>
  <c r="DR616" i="28"/>
  <c r="DV615" i="28"/>
  <c r="DU615" i="28"/>
  <c r="DT615" i="28"/>
  <c r="DS615" i="28"/>
  <c r="DR615" i="28"/>
  <c r="DV614" i="28"/>
  <c r="DU614" i="28"/>
  <c r="DT614" i="28"/>
  <c r="DS614" i="28"/>
  <c r="DR614" i="28"/>
  <c r="DV613" i="28"/>
  <c r="DU613" i="28"/>
  <c r="DT613" i="28"/>
  <c r="DS613" i="28"/>
  <c r="DR613" i="28"/>
  <c r="DV612" i="28"/>
  <c r="DU612" i="28"/>
  <c r="DT612" i="28"/>
  <c r="DS612" i="28"/>
  <c r="DR612" i="28"/>
  <c r="DV611" i="28"/>
  <c r="DU611" i="28"/>
  <c r="DT611" i="28"/>
  <c r="DS611" i="28"/>
  <c r="DR611" i="28"/>
  <c r="DV610" i="28"/>
  <c r="DU610" i="28"/>
  <c r="DT610" i="28"/>
  <c r="DS610" i="28"/>
  <c r="DR610" i="28"/>
  <c r="DV609" i="28"/>
  <c r="DU609" i="28"/>
  <c r="DT609" i="28"/>
  <c r="DS609" i="28"/>
  <c r="DR609" i="28"/>
  <c r="DV608" i="28"/>
  <c r="DU608" i="28"/>
  <c r="DT608" i="28"/>
  <c r="DS608" i="28"/>
  <c r="DR608" i="28"/>
  <c r="DV607" i="28"/>
  <c r="DU607" i="28"/>
  <c r="DT607" i="28"/>
  <c r="DS607" i="28"/>
  <c r="DR607" i="28"/>
  <c r="DV606" i="28"/>
  <c r="DU606" i="28"/>
  <c r="DT606" i="28"/>
  <c r="DS606" i="28"/>
  <c r="DR606" i="28"/>
  <c r="DV605" i="28"/>
  <c r="DU605" i="28"/>
  <c r="DT605" i="28"/>
  <c r="DS605" i="28"/>
  <c r="DR605" i="28"/>
  <c r="DV604" i="28"/>
  <c r="DU604" i="28"/>
  <c r="DT604" i="28"/>
  <c r="DS604" i="28"/>
  <c r="DR604" i="28"/>
  <c r="DV603" i="28"/>
  <c r="DU603" i="28"/>
  <c r="DT603" i="28"/>
  <c r="DS603" i="28"/>
  <c r="DR603" i="28"/>
  <c r="DV602" i="28"/>
  <c r="DU602" i="28"/>
  <c r="DT602" i="28"/>
  <c r="DS602" i="28"/>
  <c r="DR602" i="28"/>
  <c r="DV601" i="28"/>
  <c r="DU601" i="28"/>
  <c r="DT601" i="28"/>
  <c r="DS601" i="28"/>
  <c r="DR601" i="28"/>
  <c r="DV600" i="28"/>
  <c r="DU600" i="28"/>
  <c r="DT600" i="28"/>
  <c r="DS600" i="28"/>
  <c r="DR600" i="28"/>
  <c r="DV599" i="28"/>
  <c r="DU599" i="28"/>
  <c r="DT599" i="28"/>
  <c r="DS599" i="28"/>
  <c r="DR599" i="28"/>
  <c r="DV598" i="28"/>
  <c r="DU598" i="28"/>
  <c r="DT598" i="28"/>
  <c r="DS598" i="28"/>
  <c r="DR598" i="28"/>
  <c r="DV597" i="28"/>
  <c r="DU597" i="28"/>
  <c r="DT597" i="28"/>
  <c r="DS597" i="28"/>
  <c r="DR597" i="28"/>
  <c r="DV596" i="28"/>
  <c r="DU596" i="28"/>
  <c r="DT596" i="28"/>
  <c r="DS596" i="28"/>
  <c r="DR596" i="28"/>
  <c r="DV595" i="28"/>
  <c r="DU595" i="28"/>
  <c r="DT595" i="28"/>
  <c r="DS595" i="28"/>
  <c r="DR595" i="28"/>
  <c r="DV594" i="28"/>
  <c r="DU594" i="28"/>
  <c r="DT594" i="28"/>
  <c r="DS594" i="28"/>
  <c r="DR594" i="28"/>
  <c r="DV593" i="28"/>
  <c r="DU593" i="28"/>
  <c r="DT593" i="28"/>
  <c r="DS593" i="28"/>
  <c r="DR593" i="28"/>
  <c r="DV592" i="28"/>
  <c r="DU592" i="28"/>
  <c r="DT592" i="28"/>
  <c r="DS592" i="28"/>
  <c r="DR592" i="28"/>
  <c r="DV591" i="28"/>
  <c r="DU591" i="28"/>
  <c r="DT591" i="28"/>
  <c r="DS591" i="28"/>
  <c r="DR591" i="28"/>
  <c r="DV590" i="28"/>
  <c r="DU590" i="28"/>
  <c r="DT590" i="28"/>
  <c r="DS590" i="28"/>
  <c r="DR590" i="28"/>
  <c r="DV589" i="28"/>
  <c r="DU589" i="28"/>
  <c r="DT589" i="28"/>
  <c r="DS589" i="28"/>
  <c r="DR589" i="28"/>
  <c r="DV588" i="28"/>
  <c r="DU588" i="28"/>
  <c r="DT588" i="28"/>
  <c r="DS588" i="28"/>
  <c r="DR588" i="28"/>
  <c r="DV587" i="28"/>
  <c r="DU587" i="28"/>
  <c r="DT587" i="28"/>
  <c r="DS587" i="28"/>
  <c r="DR587" i="28"/>
  <c r="DV586" i="28"/>
  <c r="DU586" i="28"/>
  <c r="DT586" i="28"/>
  <c r="DS586" i="28"/>
  <c r="DR586" i="28"/>
  <c r="DV585" i="28"/>
  <c r="DU585" i="28"/>
  <c r="DT585" i="28"/>
  <c r="DS585" i="28"/>
  <c r="DR585" i="28"/>
  <c r="DV584" i="28"/>
  <c r="DU584" i="28"/>
  <c r="DT584" i="28"/>
  <c r="DS584" i="28"/>
  <c r="DR584" i="28"/>
  <c r="DV583" i="28"/>
  <c r="DU583" i="28"/>
  <c r="DT583" i="28"/>
  <c r="DS583" i="28"/>
  <c r="DR583" i="28"/>
  <c r="DV582" i="28"/>
  <c r="DU582" i="28"/>
  <c r="DT582" i="28"/>
  <c r="DS582" i="28"/>
  <c r="DR582" i="28"/>
  <c r="DV581" i="28"/>
  <c r="DU581" i="28"/>
  <c r="DT581" i="28"/>
  <c r="DS581" i="28"/>
  <c r="DR581" i="28"/>
  <c r="DV580" i="28"/>
  <c r="DU580" i="28"/>
  <c r="DT580" i="28"/>
  <c r="DS580" i="28"/>
  <c r="DR580" i="28"/>
  <c r="DV579" i="28"/>
  <c r="DU579" i="28"/>
  <c r="DT579" i="28"/>
  <c r="DS579" i="28"/>
  <c r="DR579" i="28"/>
  <c r="DV578" i="28"/>
  <c r="DU578" i="28"/>
  <c r="DT578" i="28"/>
  <c r="DS578" i="28"/>
  <c r="DR578" i="28"/>
  <c r="DV577" i="28"/>
  <c r="DU577" i="28"/>
  <c r="DT577" i="28"/>
  <c r="DS577" i="28"/>
  <c r="DR577" i="28"/>
  <c r="DV576" i="28"/>
  <c r="DU576" i="28"/>
  <c r="DT576" i="28"/>
  <c r="DS576" i="28"/>
  <c r="DR576" i="28"/>
  <c r="DV575" i="28"/>
  <c r="DU575" i="28"/>
  <c r="DT575" i="28"/>
  <c r="DS575" i="28"/>
  <c r="DR575" i="28"/>
  <c r="DV574" i="28"/>
  <c r="DU574" i="28"/>
  <c r="DT574" i="28"/>
  <c r="DS574" i="28"/>
  <c r="DR574" i="28"/>
  <c r="DV573" i="28"/>
  <c r="DU573" i="28"/>
  <c r="DT573" i="28"/>
  <c r="DS573" i="28"/>
  <c r="DR573" i="28"/>
  <c r="DV572" i="28"/>
  <c r="DU572" i="28"/>
  <c r="DT572" i="28"/>
  <c r="DS572" i="28"/>
  <c r="DR572" i="28"/>
  <c r="DV571" i="28"/>
  <c r="DU571" i="28"/>
  <c r="DT571" i="28"/>
  <c r="DS571" i="28"/>
  <c r="DR571" i="28"/>
  <c r="DV570" i="28"/>
  <c r="DU570" i="28"/>
  <c r="DT570" i="28"/>
  <c r="DS570" i="28"/>
  <c r="DR570" i="28"/>
  <c r="DV569" i="28"/>
  <c r="DU569" i="28"/>
  <c r="DT569" i="28"/>
  <c r="DS569" i="28"/>
  <c r="DR569" i="28"/>
  <c r="DV568" i="28"/>
  <c r="DU568" i="28"/>
  <c r="DT568" i="28"/>
  <c r="DS568" i="28"/>
  <c r="DR568" i="28"/>
  <c r="DV567" i="28"/>
  <c r="DU567" i="28"/>
  <c r="DT567" i="28"/>
  <c r="DS567" i="28"/>
  <c r="DR567" i="28"/>
  <c r="DV566" i="28"/>
  <c r="DU566" i="28"/>
  <c r="DT566" i="28"/>
  <c r="DS566" i="28"/>
  <c r="DR566" i="28"/>
  <c r="DV565" i="28"/>
  <c r="DU565" i="28"/>
  <c r="DT565" i="28"/>
  <c r="DS565" i="28"/>
  <c r="DR565" i="28"/>
  <c r="DV564" i="28"/>
  <c r="DU564" i="28"/>
  <c r="DT564" i="28"/>
  <c r="DS564" i="28"/>
  <c r="DR564" i="28"/>
  <c r="DV563" i="28"/>
  <c r="DU563" i="28"/>
  <c r="DT563" i="28"/>
  <c r="DS563" i="28"/>
  <c r="DR563" i="28"/>
  <c r="DV562" i="28"/>
  <c r="DU562" i="28"/>
  <c r="DT562" i="28"/>
  <c r="DS562" i="28"/>
  <c r="DR562" i="28"/>
  <c r="DV561" i="28"/>
  <c r="DU561" i="28"/>
  <c r="DT561" i="28"/>
  <c r="DS561" i="28"/>
  <c r="DR561" i="28"/>
  <c r="DV560" i="28"/>
  <c r="DU560" i="28"/>
  <c r="DT560" i="28"/>
  <c r="DS560" i="28"/>
  <c r="DR560" i="28"/>
  <c r="DV559" i="28"/>
  <c r="DU559" i="28"/>
  <c r="DT559" i="28"/>
  <c r="DS559" i="28"/>
  <c r="DR559" i="28"/>
  <c r="DV558" i="28"/>
  <c r="DU558" i="28"/>
  <c r="DT558" i="28"/>
  <c r="DS558" i="28"/>
  <c r="DR558" i="28"/>
  <c r="DV557" i="28"/>
  <c r="DU557" i="28"/>
  <c r="DT557" i="28"/>
  <c r="DS557" i="28"/>
  <c r="DR557" i="28"/>
  <c r="DV556" i="28"/>
  <c r="DU556" i="28"/>
  <c r="DT556" i="28"/>
  <c r="DS556" i="28"/>
  <c r="DR556" i="28"/>
  <c r="DV555" i="28"/>
  <c r="DU555" i="28"/>
  <c r="DT555" i="28"/>
  <c r="DS555" i="28"/>
  <c r="DR555" i="28"/>
  <c r="DV554" i="28"/>
  <c r="DU554" i="28"/>
  <c r="DT554" i="28"/>
  <c r="DS554" i="28"/>
  <c r="DR554" i="28"/>
  <c r="DV553" i="28"/>
  <c r="DU553" i="28"/>
  <c r="DT553" i="28"/>
  <c r="DS553" i="28"/>
  <c r="DR553" i="28"/>
  <c r="DV552" i="28"/>
  <c r="DU552" i="28"/>
  <c r="DT552" i="28"/>
  <c r="DS552" i="28"/>
  <c r="DR552" i="28"/>
  <c r="DV551" i="28"/>
  <c r="DU551" i="28"/>
  <c r="DT551" i="28"/>
  <c r="DS551" i="28"/>
  <c r="DR551" i="28"/>
  <c r="DV550" i="28"/>
  <c r="DU550" i="28"/>
  <c r="DT550" i="28"/>
  <c r="DS550" i="28"/>
  <c r="DR550" i="28"/>
  <c r="DV549" i="28"/>
  <c r="DU549" i="28"/>
  <c r="DT549" i="28"/>
  <c r="DS549" i="28"/>
  <c r="DR549" i="28"/>
  <c r="DV548" i="28"/>
  <c r="DU548" i="28"/>
  <c r="DT548" i="28"/>
  <c r="DS548" i="28"/>
  <c r="DR548" i="28"/>
  <c r="DV547" i="28"/>
  <c r="DU547" i="28"/>
  <c r="DT547" i="28"/>
  <c r="DS547" i="28"/>
  <c r="DR547" i="28"/>
  <c r="DV546" i="28"/>
  <c r="DU546" i="28"/>
  <c r="DT546" i="28"/>
  <c r="DS546" i="28"/>
  <c r="DR546" i="28"/>
  <c r="DV545" i="28"/>
  <c r="DU545" i="28"/>
  <c r="DT545" i="28"/>
  <c r="DS545" i="28"/>
  <c r="DR545" i="28"/>
  <c r="DV544" i="28"/>
  <c r="DU544" i="28"/>
  <c r="DT544" i="28"/>
  <c r="DS544" i="28"/>
  <c r="DR544" i="28"/>
  <c r="DV543" i="28"/>
  <c r="DU543" i="28"/>
  <c r="DT543" i="28"/>
  <c r="DS543" i="28"/>
  <c r="DR543" i="28"/>
  <c r="DV542" i="28"/>
  <c r="DU542" i="28"/>
  <c r="DT542" i="28"/>
  <c r="DS542" i="28"/>
  <c r="DR542" i="28"/>
  <c r="DV541" i="28"/>
  <c r="DU541" i="28"/>
  <c r="DT541" i="28"/>
  <c r="DS541" i="28"/>
  <c r="DR541" i="28"/>
  <c r="DV540" i="28"/>
  <c r="DU540" i="28"/>
  <c r="DT540" i="28"/>
  <c r="DS540" i="28"/>
  <c r="DR540" i="28"/>
  <c r="DV539" i="28"/>
  <c r="DU539" i="28"/>
  <c r="DT539" i="28"/>
  <c r="DS539" i="28"/>
  <c r="DR539" i="28"/>
  <c r="DV538" i="28"/>
  <c r="DU538" i="28"/>
  <c r="DT538" i="28"/>
  <c r="DS538" i="28"/>
  <c r="DR538" i="28"/>
  <c r="DV537" i="28"/>
  <c r="DU537" i="28"/>
  <c r="DT537" i="28"/>
  <c r="DS537" i="28"/>
  <c r="DR537" i="28"/>
  <c r="DV536" i="28"/>
  <c r="DU536" i="28"/>
  <c r="DT536" i="28"/>
  <c r="DS536" i="28"/>
  <c r="DR536" i="28"/>
  <c r="DV535" i="28"/>
  <c r="DU535" i="28"/>
  <c r="DT535" i="28"/>
  <c r="DS535" i="28"/>
  <c r="DR535" i="28"/>
  <c r="DV534" i="28"/>
  <c r="DU534" i="28"/>
  <c r="DT534" i="28"/>
  <c r="DS534" i="28"/>
  <c r="DR534" i="28"/>
  <c r="DV533" i="28"/>
  <c r="DU533" i="28"/>
  <c r="DT533" i="28"/>
  <c r="DS533" i="28"/>
  <c r="DR533" i="28"/>
  <c r="DV532" i="28"/>
  <c r="DU532" i="28"/>
  <c r="DT532" i="28"/>
  <c r="DS532" i="28"/>
  <c r="DR532" i="28"/>
  <c r="DV531" i="28"/>
  <c r="DU531" i="28"/>
  <c r="DT531" i="28"/>
  <c r="DS531" i="28"/>
  <c r="DR531" i="28"/>
  <c r="DV530" i="28"/>
  <c r="DU530" i="28"/>
  <c r="DT530" i="28"/>
  <c r="DS530" i="28"/>
  <c r="DR530" i="28"/>
  <c r="DV529" i="28"/>
  <c r="DU529" i="28"/>
  <c r="DT529" i="28"/>
  <c r="DS529" i="28"/>
  <c r="DR529" i="28"/>
  <c r="DV528" i="28"/>
  <c r="DU528" i="28"/>
  <c r="DT528" i="28"/>
  <c r="DS528" i="28"/>
  <c r="DR528" i="28"/>
  <c r="DV527" i="28"/>
  <c r="DU527" i="28"/>
  <c r="DT527" i="28"/>
  <c r="DS527" i="28"/>
  <c r="DR527" i="28"/>
  <c r="DV526" i="28"/>
  <c r="DU526" i="28"/>
  <c r="DT526" i="28"/>
  <c r="DS526" i="28"/>
  <c r="DR526" i="28"/>
  <c r="DV525" i="28"/>
  <c r="DU525" i="28"/>
  <c r="DT525" i="28"/>
  <c r="DS525" i="28"/>
  <c r="DR525" i="28"/>
  <c r="DV524" i="28"/>
  <c r="DU524" i="28"/>
  <c r="DT524" i="28"/>
  <c r="DS524" i="28"/>
  <c r="DR524" i="28"/>
  <c r="DV523" i="28"/>
  <c r="DU523" i="28"/>
  <c r="DT523" i="28"/>
  <c r="DS523" i="28"/>
  <c r="DR523" i="28"/>
  <c r="DV522" i="28"/>
  <c r="DU522" i="28"/>
  <c r="DT522" i="28"/>
  <c r="DS522" i="28"/>
  <c r="DR522" i="28"/>
  <c r="DV521" i="28"/>
  <c r="DU521" i="28"/>
  <c r="DT521" i="28"/>
  <c r="DS521" i="28"/>
  <c r="DR521" i="28"/>
  <c r="DV520" i="28"/>
  <c r="DU520" i="28"/>
  <c r="DT520" i="28"/>
  <c r="DS520" i="28"/>
  <c r="DR520" i="28"/>
  <c r="DV519" i="28"/>
  <c r="DU519" i="28"/>
  <c r="DT519" i="28"/>
  <c r="DS519" i="28"/>
  <c r="DR519" i="28"/>
  <c r="DV518" i="28"/>
  <c r="DU518" i="28"/>
  <c r="DT518" i="28"/>
  <c r="DS518" i="28"/>
  <c r="DR518" i="28"/>
  <c r="DV517" i="28"/>
  <c r="DU517" i="28"/>
  <c r="DT517" i="28"/>
  <c r="DS517" i="28"/>
  <c r="DR517" i="28"/>
  <c r="DV516" i="28"/>
  <c r="DU516" i="28"/>
  <c r="DT516" i="28"/>
  <c r="DS516" i="28"/>
  <c r="DR516" i="28"/>
  <c r="DV515" i="28"/>
  <c r="DU515" i="28"/>
  <c r="DT515" i="28"/>
  <c r="DS515" i="28"/>
  <c r="DR515" i="28"/>
  <c r="DV514" i="28"/>
  <c r="DU514" i="28"/>
  <c r="DT514" i="28"/>
  <c r="DS514" i="28"/>
  <c r="DR514" i="28"/>
  <c r="DV513" i="28"/>
  <c r="DU513" i="28"/>
  <c r="DT513" i="28"/>
  <c r="DS513" i="28"/>
  <c r="DR513" i="28"/>
  <c r="DV512" i="28"/>
  <c r="DU512" i="28"/>
  <c r="DT512" i="28"/>
  <c r="DS512" i="28"/>
  <c r="DR512" i="28"/>
  <c r="DV511" i="28"/>
  <c r="DU511" i="28"/>
  <c r="DT511" i="28"/>
  <c r="DS511" i="28"/>
  <c r="DR511" i="28"/>
  <c r="DV510" i="28"/>
  <c r="DU510" i="28"/>
  <c r="DT510" i="28"/>
  <c r="DS510" i="28"/>
  <c r="DR510" i="28"/>
  <c r="DV509" i="28"/>
  <c r="DU509" i="28"/>
  <c r="DT509" i="28"/>
  <c r="DS509" i="28"/>
  <c r="DR509" i="28"/>
  <c r="DV508" i="28"/>
  <c r="DU508" i="28"/>
  <c r="DT508" i="28"/>
  <c r="DS508" i="28"/>
  <c r="DR508" i="28"/>
  <c r="DV507" i="28"/>
  <c r="DU507" i="28"/>
  <c r="DT507" i="28"/>
  <c r="DS507" i="28"/>
  <c r="DR507" i="28"/>
  <c r="DV506" i="28"/>
  <c r="DU506" i="28"/>
  <c r="DT506" i="28"/>
  <c r="DS506" i="28"/>
  <c r="DR506" i="28"/>
  <c r="DV505" i="28"/>
  <c r="DU505" i="28"/>
  <c r="DT505" i="28"/>
  <c r="DS505" i="28"/>
  <c r="DR505" i="28"/>
  <c r="DV504" i="28"/>
  <c r="DU504" i="28"/>
  <c r="DT504" i="28"/>
  <c r="DS504" i="28"/>
  <c r="DR504" i="28"/>
  <c r="DV503" i="28"/>
  <c r="DU503" i="28"/>
  <c r="DT503" i="28"/>
  <c r="DS503" i="28"/>
  <c r="DR503" i="28"/>
  <c r="DV502" i="28"/>
  <c r="DU502" i="28"/>
  <c r="DT502" i="28"/>
  <c r="DS502" i="28"/>
  <c r="DR502" i="28"/>
  <c r="DV501" i="28"/>
  <c r="DU501" i="28"/>
  <c r="DT501" i="28"/>
  <c r="DS501" i="28"/>
  <c r="DR501" i="28"/>
  <c r="DV500" i="28"/>
  <c r="DU500" i="28"/>
  <c r="DT500" i="28"/>
  <c r="DS500" i="28"/>
  <c r="DR500" i="28"/>
  <c r="DV499" i="28"/>
  <c r="DU499" i="28"/>
  <c r="DT499" i="28"/>
  <c r="DS499" i="28"/>
  <c r="DR499" i="28"/>
  <c r="DV498" i="28"/>
  <c r="DU498" i="28"/>
  <c r="DT498" i="28"/>
  <c r="DS498" i="28"/>
  <c r="DR498" i="28"/>
  <c r="DV497" i="28"/>
  <c r="DU497" i="28"/>
  <c r="DT497" i="28"/>
  <c r="DS497" i="28"/>
  <c r="DR497" i="28"/>
  <c r="DV496" i="28"/>
  <c r="DU496" i="28"/>
  <c r="DT496" i="28"/>
  <c r="DS496" i="28"/>
  <c r="DR496" i="28"/>
  <c r="DV495" i="28"/>
  <c r="DU495" i="28"/>
  <c r="DT495" i="28"/>
  <c r="DS495" i="28"/>
  <c r="DR495" i="28"/>
  <c r="DV494" i="28"/>
  <c r="DU494" i="28"/>
  <c r="DT494" i="28"/>
  <c r="DS494" i="28"/>
  <c r="DR494" i="28"/>
  <c r="DV493" i="28"/>
  <c r="DU493" i="28"/>
  <c r="DT493" i="28"/>
  <c r="DS493" i="28"/>
  <c r="DR493" i="28"/>
  <c r="DV492" i="28"/>
  <c r="DU492" i="28"/>
  <c r="DT492" i="28"/>
  <c r="DS492" i="28"/>
  <c r="DR492" i="28"/>
  <c r="DV491" i="28"/>
  <c r="DU491" i="28"/>
  <c r="DT491" i="28"/>
  <c r="DS491" i="28"/>
  <c r="DR491" i="28"/>
  <c r="DV490" i="28"/>
  <c r="DU490" i="28"/>
  <c r="DT490" i="28"/>
  <c r="DS490" i="28"/>
  <c r="DR490" i="28"/>
  <c r="DV489" i="28"/>
  <c r="DU489" i="28"/>
  <c r="DT489" i="28"/>
  <c r="DS489" i="28"/>
  <c r="DR489" i="28"/>
  <c r="DV488" i="28"/>
  <c r="DU488" i="28"/>
  <c r="DT488" i="28"/>
  <c r="DS488" i="28"/>
  <c r="DR488" i="28"/>
  <c r="DV487" i="28"/>
  <c r="DU487" i="28"/>
  <c r="DT487" i="28"/>
  <c r="DS487" i="28"/>
  <c r="DR487" i="28"/>
  <c r="DV486" i="28"/>
  <c r="DU486" i="28"/>
  <c r="DT486" i="28"/>
  <c r="DS486" i="28"/>
  <c r="DR486" i="28"/>
  <c r="DV485" i="28"/>
  <c r="DU485" i="28"/>
  <c r="DT485" i="28"/>
  <c r="DS485" i="28"/>
  <c r="DR485" i="28"/>
  <c r="DV484" i="28"/>
  <c r="DU484" i="28"/>
  <c r="DT484" i="28"/>
  <c r="DS484" i="28"/>
  <c r="DR484" i="28"/>
  <c r="DV483" i="28"/>
  <c r="DU483" i="28"/>
  <c r="DT483" i="28"/>
  <c r="DS483" i="28"/>
  <c r="DR483" i="28"/>
  <c r="DV482" i="28"/>
  <c r="DU482" i="28"/>
  <c r="DT482" i="28"/>
  <c r="DS482" i="28"/>
  <c r="DR482" i="28"/>
  <c r="DV481" i="28"/>
  <c r="DU481" i="28"/>
  <c r="DT481" i="28"/>
  <c r="DS481" i="28"/>
  <c r="DR481" i="28"/>
  <c r="DV480" i="28"/>
  <c r="DU480" i="28"/>
  <c r="DT480" i="28"/>
  <c r="DS480" i="28"/>
  <c r="DR480" i="28"/>
  <c r="DV479" i="28"/>
  <c r="DU479" i="28"/>
  <c r="DT479" i="28"/>
  <c r="DS479" i="28"/>
  <c r="DR479" i="28"/>
  <c r="DV478" i="28"/>
  <c r="DU478" i="28"/>
  <c r="DT478" i="28"/>
  <c r="DS478" i="28"/>
  <c r="DR478" i="28"/>
  <c r="DV477" i="28"/>
  <c r="DU477" i="28"/>
  <c r="DT477" i="28"/>
  <c r="DS477" i="28"/>
  <c r="DR477" i="28"/>
  <c r="DV476" i="28"/>
  <c r="DU476" i="28"/>
  <c r="DT476" i="28"/>
  <c r="DS476" i="28"/>
  <c r="DR476" i="28"/>
  <c r="DV475" i="28"/>
  <c r="DU475" i="28"/>
  <c r="DT475" i="28"/>
  <c r="DS475" i="28"/>
  <c r="DR475" i="28"/>
  <c r="DV474" i="28"/>
  <c r="DU474" i="28"/>
  <c r="DT474" i="28"/>
  <c r="DS474" i="28"/>
  <c r="DR474" i="28"/>
  <c r="DV473" i="28"/>
  <c r="DU473" i="28"/>
  <c r="DT473" i="28"/>
  <c r="DS473" i="28"/>
  <c r="DR473" i="28"/>
  <c r="DV472" i="28"/>
  <c r="DU472" i="28"/>
  <c r="DT472" i="28"/>
  <c r="DS472" i="28"/>
  <c r="DR472" i="28"/>
  <c r="DV471" i="28"/>
  <c r="DU471" i="28"/>
  <c r="DT471" i="28"/>
  <c r="DS471" i="28"/>
  <c r="DR471" i="28"/>
  <c r="DV470" i="28"/>
  <c r="DU470" i="28"/>
  <c r="DT470" i="28"/>
  <c r="DS470" i="28"/>
  <c r="DR470" i="28"/>
  <c r="DV469" i="28"/>
  <c r="DU469" i="28"/>
  <c r="DT469" i="28"/>
  <c r="DS469" i="28"/>
  <c r="DR469" i="28"/>
  <c r="DV468" i="28"/>
  <c r="DU468" i="28"/>
  <c r="DT468" i="28"/>
  <c r="DS468" i="28"/>
  <c r="DR468" i="28"/>
  <c r="DV467" i="28"/>
  <c r="DU467" i="28"/>
  <c r="DT467" i="28"/>
  <c r="DS467" i="28"/>
  <c r="DR467" i="28"/>
  <c r="DV466" i="28"/>
  <c r="DU466" i="28"/>
  <c r="DT466" i="28"/>
  <c r="DS466" i="28"/>
  <c r="DR466" i="28"/>
  <c r="DV465" i="28"/>
  <c r="DU465" i="28"/>
  <c r="DT465" i="28"/>
  <c r="DS465" i="28"/>
  <c r="DR465" i="28"/>
  <c r="DV464" i="28"/>
  <c r="DU464" i="28"/>
  <c r="DT464" i="28"/>
  <c r="DS464" i="28"/>
  <c r="DR464" i="28"/>
  <c r="DV463" i="28"/>
  <c r="DU463" i="28"/>
  <c r="DT463" i="28"/>
  <c r="DS463" i="28"/>
  <c r="DR463" i="28"/>
  <c r="DV462" i="28"/>
  <c r="DU462" i="28"/>
  <c r="DT462" i="28"/>
  <c r="DS462" i="28"/>
  <c r="DR462" i="28"/>
  <c r="DV461" i="28"/>
  <c r="DU461" i="28"/>
  <c r="DT461" i="28"/>
  <c r="DS461" i="28"/>
  <c r="DR461" i="28"/>
  <c r="DV460" i="28"/>
  <c r="DU460" i="28"/>
  <c r="DT460" i="28"/>
  <c r="DS460" i="28"/>
  <c r="DR460" i="28"/>
  <c r="DV459" i="28"/>
  <c r="DU459" i="28"/>
  <c r="DT459" i="28"/>
  <c r="DS459" i="28"/>
  <c r="DR459" i="28"/>
  <c r="DV458" i="28"/>
  <c r="DU458" i="28"/>
  <c r="DT458" i="28"/>
  <c r="DS458" i="28"/>
  <c r="DR458" i="28"/>
  <c r="DV457" i="28"/>
  <c r="DU457" i="28"/>
  <c r="DT457" i="28"/>
  <c r="DS457" i="28"/>
  <c r="DR457" i="28"/>
  <c r="DV456" i="28"/>
  <c r="DU456" i="28"/>
  <c r="DT456" i="28"/>
  <c r="DS456" i="28"/>
  <c r="DR456" i="28"/>
  <c r="DV455" i="28"/>
  <c r="DU455" i="28"/>
  <c r="DT455" i="28"/>
  <c r="DS455" i="28"/>
  <c r="DR455" i="28"/>
  <c r="DV454" i="28"/>
  <c r="DU454" i="28"/>
  <c r="DT454" i="28"/>
  <c r="DS454" i="28"/>
  <c r="DR454" i="28"/>
  <c r="DV453" i="28"/>
  <c r="DU453" i="28"/>
  <c r="DT453" i="28"/>
  <c r="DS453" i="28"/>
  <c r="DR453" i="28"/>
  <c r="DV452" i="28"/>
  <c r="DU452" i="28"/>
  <c r="DT452" i="28"/>
  <c r="DS452" i="28"/>
  <c r="DR452" i="28"/>
  <c r="DV451" i="28"/>
  <c r="DU451" i="28"/>
  <c r="DT451" i="28"/>
  <c r="DS451" i="28"/>
  <c r="DR451" i="28"/>
  <c r="DV450" i="28"/>
  <c r="DU450" i="28"/>
  <c r="DT450" i="28"/>
  <c r="DS450" i="28"/>
  <c r="DR450" i="28"/>
  <c r="DV449" i="28"/>
  <c r="DU449" i="28"/>
  <c r="DT449" i="28"/>
  <c r="DS449" i="28"/>
  <c r="DR449" i="28"/>
  <c r="DV448" i="28"/>
  <c r="DU448" i="28"/>
  <c r="DT448" i="28"/>
  <c r="DS448" i="28"/>
  <c r="DR448" i="28"/>
  <c r="DV447" i="28"/>
  <c r="DU447" i="28"/>
  <c r="DT447" i="28"/>
  <c r="DS447" i="28"/>
  <c r="DR447" i="28"/>
  <c r="DV446" i="28"/>
  <c r="DU446" i="28"/>
  <c r="DT446" i="28"/>
  <c r="DS446" i="28"/>
  <c r="DR446" i="28"/>
  <c r="DV445" i="28"/>
  <c r="DU445" i="28"/>
  <c r="DT445" i="28"/>
  <c r="DS445" i="28"/>
  <c r="DR445" i="28"/>
  <c r="DV444" i="28"/>
  <c r="DU444" i="28"/>
  <c r="DT444" i="28"/>
  <c r="DS444" i="28"/>
  <c r="DR444" i="28"/>
  <c r="DV443" i="28"/>
  <c r="DU443" i="28"/>
  <c r="DT443" i="28"/>
  <c r="DS443" i="28"/>
  <c r="DR443" i="28"/>
  <c r="DV442" i="28"/>
  <c r="DU442" i="28"/>
  <c r="DT442" i="28"/>
  <c r="DS442" i="28"/>
  <c r="DR442" i="28"/>
  <c r="DV441" i="28"/>
  <c r="DU441" i="28"/>
  <c r="DT441" i="28"/>
  <c r="DS441" i="28"/>
  <c r="DR441" i="28"/>
  <c r="DV440" i="28"/>
  <c r="DU440" i="28"/>
  <c r="DT440" i="28"/>
  <c r="DS440" i="28"/>
  <c r="DR440" i="28"/>
  <c r="DV439" i="28"/>
  <c r="DU439" i="28"/>
  <c r="DT439" i="28"/>
  <c r="DS439" i="28"/>
  <c r="DR439" i="28"/>
  <c r="DV438" i="28"/>
  <c r="DU438" i="28"/>
  <c r="DT438" i="28"/>
  <c r="DS438" i="28"/>
  <c r="DR438" i="28"/>
  <c r="DV437" i="28"/>
  <c r="DU437" i="28"/>
  <c r="DT437" i="28"/>
  <c r="DS437" i="28"/>
  <c r="DR437" i="28"/>
  <c r="DV436" i="28"/>
  <c r="DU436" i="28"/>
  <c r="DT436" i="28"/>
  <c r="DS436" i="28"/>
  <c r="DR436" i="28"/>
  <c r="DV435" i="28"/>
  <c r="DU435" i="28"/>
  <c r="DT435" i="28"/>
  <c r="DS435" i="28"/>
  <c r="DR435" i="28"/>
  <c r="DV434" i="28"/>
  <c r="DU434" i="28"/>
  <c r="DT434" i="28"/>
  <c r="DS434" i="28"/>
  <c r="DR434" i="28"/>
  <c r="DV433" i="28"/>
  <c r="DU433" i="28"/>
  <c r="DT433" i="28"/>
  <c r="DS433" i="28"/>
  <c r="DR433" i="28"/>
  <c r="DV432" i="28"/>
  <c r="DU432" i="28"/>
  <c r="DT432" i="28"/>
  <c r="DS432" i="28"/>
  <c r="DR432" i="28"/>
  <c r="DV431" i="28"/>
  <c r="DU431" i="28"/>
  <c r="DT431" i="28"/>
  <c r="DS431" i="28"/>
  <c r="DR431" i="28"/>
  <c r="DV430" i="28"/>
  <c r="DU430" i="28"/>
  <c r="DT430" i="28"/>
  <c r="DS430" i="28"/>
  <c r="DR430" i="28"/>
  <c r="DV429" i="28"/>
  <c r="DU429" i="28"/>
  <c r="DT429" i="28"/>
  <c r="DS429" i="28"/>
  <c r="DR429" i="28"/>
  <c r="DV428" i="28"/>
  <c r="DU428" i="28"/>
  <c r="DT428" i="28"/>
  <c r="DS428" i="28"/>
  <c r="DR428" i="28"/>
  <c r="DV427" i="28"/>
  <c r="DU427" i="28"/>
  <c r="DT427" i="28"/>
  <c r="DS427" i="28"/>
  <c r="DR427" i="28"/>
  <c r="DV426" i="28"/>
  <c r="DU426" i="28"/>
  <c r="DT426" i="28"/>
  <c r="DS426" i="28"/>
  <c r="DR426" i="28"/>
  <c r="DV425" i="28"/>
  <c r="DU425" i="28"/>
  <c r="DT425" i="28"/>
  <c r="DS425" i="28"/>
  <c r="DR425" i="28"/>
  <c r="DV424" i="28"/>
  <c r="DU424" i="28"/>
  <c r="DT424" i="28"/>
  <c r="DS424" i="28"/>
  <c r="DR424" i="28"/>
  <c r="DV423" i="28"/>
  <c r="DU423" i="28"/>
  <c r="DT423" i="28"/>
  <c r="DS423" i="28"/>
  <c r="DR423" i="28"/>
  <c r="DV422" i="28"/>
  <c r="DU422" i="28"/>
  <c r="DT422" i="28"/>
  <c r="DS422" i="28"/>
  <c r="DR422" i="28"/>
  <c r="DV421" i="28"/>
  <c r="DU421" i="28"/>
  <c r="DT421" i="28"/>
  <c r="DS421" i="28"/>
  <c r="DR421" i="28"/>
  <c r="DV420" i="28"/>
  <c r="DU420" i="28"/>
  <c r="DT420" i="28"/>
  <c r="DS420" i="28"/>
  <c r="DR420" i="28"/>
  <c r="DV419" i="28"/>
  <c r="DU419" i="28"/>
  <c r="DT419" i="28"/>
  <c r="DS419" i="28"/>
  <c r="DR419" i="28"/>
  <c r="DV418" i="28"/>
  <c r="DU418" i="28"/>
  <c r="DT418" i="28"/>
  <c r="DS418" i="28"/>
  <c r="DR418" i="28"/>
  <c r="DV417" i="28"/>
  <c r="DU417" i="28"/>
  <c r="DT417" i="28"/>
  <c r="DS417" i="28"/>
  <c r="DR417" i="28"/>
  <c r="DV416" i="28"/>
  <c r="DU416" i="28"/>
  <c r="DT416" i="28"/>
  <c r="DS416" i="28"/>
  <c r="DR416" i="28"/>
  <c r="DV415" i="28"/>
  <c r="DU415" i="28"/>
  <c r="DT415" i="28"/>
  <c r="DS415" i="28"/>
  <c r="DR415" i="28"/>
  <c r="DV414" i="28"/>
  <c r="DU414" i="28"/>
  <c r="DT414" i="28"/>
  <c r="DS414" i="28"/>
  <c r="DR414" i="28"/>
  <c r="DV413" i="28"/>
  <c r="DU413" i="28"/>
  <c r="DT413" i="28"/>
  <c r="DS413" i="28"/>
  <c r="DR413" i="28"/>
  <c r="DV412" i="28"/>
  <c r="DU412" i="28"/>
  <c r="DT412" i="28"/>
  <c r="DS412" i="28"/>
  <c r="DR412" i="28"/>
  <c r="DV411" i="28"/>
  <c r="DU411" i="28"/>
  <c r="DT411" i="28"/>
  <c r="DS411" i="28"/>
  <c r="DR411" i="28"/>
  <c r="DV410" i="28"/>
  <c r="DU410" i="28"/>
  <c r="DT410" i="28"/>
  <c r="DS410" i="28"/>
  <c r="DR410" i="28"/>
  <c r="DV409" i="28"/>
  <c r="DU409" i="28"/>
  <c r="DT409" i="28"/>
  <c r="DS409" i="28"/>
  <c r="DR409" i="28"/>
  <c r="DV408" i="28"/>
  <c r="DU408" i="28"/>
  <c r="DT408" i="28"/>
  <c r="DS408" i="28"/>
  <c r="DR408" i="28"/>
  <c r="DV407" i="28"/>
  <c r="DU407" i="28"/>
  <c r="DT407" i="28"/>
  <c r="DS407" i="28"/>
  <c r="DR407" i="28"/>
  <c r="DV406" i="28"/>
  <c r="DU406" i="28"/>
  <c r="DT406" i="28"/>
  <c r="DS406" i="28"/>
  <c r="DR406" i="28"/>
  <c r="DV405" i="28"/>
  <c r="DU405" i="28"/>
  <c r="DT405" i="28"/>
  <c r="DS405" i="28"/>
  <c r="DR405" i="28"/>
  <c r="DV404" i="28"/>
  <c r="DU404" i="28"/>
  <c r="DT404" i="28"/>
  <c r="DS404" i="28"/>
  <c r="DR404" i="28"/>
  <c r="DV403" i="28"/>
  <c r="DU403" i="28"/>
  <c r="DT403" i="28"/>
  <c r="DS403" i="28"/>
  <c r="DR403" i="28"/>
  <c r="DV402" i="28"/>
  <c r="DU402" i="28"/>
  <c r="DT402" i="28"/>
  <c r="DS402" i="28"/>
  <c r="DR402" i="28"/>
  <c r="DV401" i="28"/>
  <c r="DU401" i="28"/>
  <c r="DT401" i="28"/>
  <c r="DS401" i="28"/>
  <c r="DR401" i="28"/>
  <c r="DV400" i="28"/>
  <c r="DU400" i="28"/>
  <c r="DT400" i="28"/>
  <c r="DS400" i="28"/>
  <c r="DR400" i="28"/>
  <c r="DV399" i="28"/>
  <c r="DU399" i="28"/>
  <c r="DT399" i="28"/>
  <c r="DS399" i="28"/>
  <c r="DR399" i="28"/>
  <c r="DV398" i="28"/>
  <c r="DU398" i="28"/>
  <c r="DT398" i="28"/>
  <c r="DS398" i="28"/>
  <c r="DR398" i="28"/>
  <c r="DV397" i="28"/>
  <c r="DU397" i="28"/>
  <c r="DT397" i="28"/>
  <c r="DS397" i="28"/>
  <c r="DR397" i="28"/>
  <c r="DV396" i="28"/>
  <c r="DU396" i="28"/>
  <c r="DT396" i="28"/>
  <c r="DS396" i="28"/>
  <c r="DR396" i="28"/>
  <c r="DV395" i="28"/>
  <c r="DU395" i="28"/>
  <c r="DT395" i="28"/>
  <c r="DS395" i="28"/>
  <c r="DR395" i="28"/>
  <c r="DV394" i="28"/>
  <c r="DU394" i="28"/>
  <c r="DT394" i="28"/>
  <c r="DS394" i="28"/>
  <c r="DR394" i="28"/>
  <c r="DV393" i="28"/>
  <c r="DU393" i="28"/>
  <c r="DT393" i="28"/>
  <c r="DS393" i="28"/>
  <c r="DR393" i="28"/>
  <c r="DV392" i="28"/>
  <c r="DU392" i="28"/>
  <c r="DT392" i="28"/>
  <c r="DS392" i="28"/>
  <c r="DR392" i="28"/>
  <c r="DV391" i="28"/>
  <c r="DU391" i="28"/>
  <c r="DT391" i="28"/>
  <c r="DS391" i="28"/>
  <c r="DR391" i="28"/>
  <c r="DV390" i="28"/>
  <c r="DU390" i="28"/>
  <c r="DT390" i="28"/>
  <c r="DS390" i="28"/>
  <c r="DR390" i="28"/>
  <c r="DV389" i="28"/>
  <c r="DU389" i="28"/>
  <c r="DT389" i="28"/>
  <c r="DS389" i="28"/>
  <c r="DR389" i="28"/>
  <c r="DV388" i="28"/>
  <c r="DU388" i="28"/>
  <c r="DT388" i="28"/>
  <c r="DS388" i="28"/>
  <c r="DR388" i="28"/>
  <c r="DV387" i="28"/>
  <c r="DU387" i="28"/>
  <c r="DT387" i="28"/>
  <c r="DS387" i="28"/>
  <c r="DR387" i="28"/>
  <c r="DV386" i="28"/>
  <c r="DU386" i="28"/>
  <c r="DT386" i="28"/>
  <c r="DS386" i="28"/>
  <c r="DR386" i="28"/>
  <c r="DV385" i="28"/>
  <c r="DU385" i="28"/>
  <c r="DT385" i="28"/>
  <c r="DS385" i="28"/>
  <c r="DR385" i="28"/>
  <c r="DV384" i="28"/>
  <c r="DU384" i="28"/>
  <c r="DT384" i="28"/>
  <c r="DS384" i="28"/>
  <c r="DR384" i="28"/>
  <c r="DV383" i="28"/>
  <c r="DU383" i="28"/>
  <c r="DT383" i="28"/>
  <c r="DS383" i="28"/>
  <c r="DR383" i="28"/>
  <c r="DV382" i="28"/>
  <c r="DU382" i="28"/>
  <c r="DT382" i="28"/>
  <c r="DS382" i="28"/>
  <c r="DR382" i="28"/>
  <c r="DV381" i="28"/>
  <c r="DU381" i="28"/>
  <c r="DT381" i="28"/>
  <c r="DS381" i="28"/>
  <c r="DR381" i="28"/>
  <c r="DV380" i="28"/>
  <c r="DU380" i="28"/>
  <c r="DT380" i="28"/>
  <c r="DS380" i="28"/>
  <c r="DR380" i="28"/>
  <c r="DV379" i="28"/>
  <c r="DU379" i="28"/>
  <c r="DT379" i="28"/>
  <c r="DS379" i="28"/>
  <c r="DR379" i="28"/>
  <c r="DV378" i="28"/>
  <c r="DU378" i="28"/>
  <c r="DT378" i="28"/>
  <c r="DS378" i="28"/>
  <c r="DR378" i="28"/>
  <c r="DV377" i="28"/>
  <c r="DU377" i="28"/>
  <c r="DT377" i="28"/>
  <c r="DS377" i="28"/>
  <c r="DR377" i="28"/>
  <c r="DV376" i="28"/>
  <c r="DU376" i="28"/>
  <c r="DT376" i="28"/>
  <c r="DS376" i="28"/>
  <c r="DR376" i="28"/>
  <c r="DV375" i="28"/>
  <c r="DU375" i="28"/>
  <c r="DT375" i="28"/>
  <c r="DS375" i="28"/>
  <c r="DR375" i="28"/>
  <c r="DV374" i="28"/>
  <c r="DU374" i="28"/>
  <c r="DT374" i="28"/>
  <c r="DS374" i="28"/>
  <c r="DR374" i="28"/>
  <c r="DV373" i="28"/>
  <c r="DU373" i="28"/>
  <c r="DT373" i="28"/>
  <c r="DS373" i="28"/>
  <c r="DR373" i="28"/>
  <c r="DV372" i="28"/>
  <c r="DU372" i="28"/>
  <c r="DT372" i="28"/>
  <c r="DS372" i="28"/>
  <c r="DR372" i="28"/>
  <c r="DV371" i="28"/>
  <c r="DU371" i="28"/>
  <c r="DT371" i="28"/>
  <c r="DS371" i="28"/>
  <c r="DR371" i="28"/>
  <c r="DV370" i="28"/>
  <c r="DU370" i="28"/>
  <c r="DT370" i="28"/>
  <c r="DS370" i="28"/>
  <c r="DR370" i="28"/>
  <c r="DV369" i="28"/>
  <c r="DU369" i="28"/>
  <c r="DT369" i="28"/>
  <c r="DS369" i="28"/>
  <c r="DR369" i="28"/>
  <c r="DV368" i="28"/>
  <c r="DU368" i="28"/>
  <c r="DT368" i="28"/>
  <c r="DS368" i="28"/>
  <c r="DR368" i="28"/>
  <c r="DV367" i="28"/>
  <c r="DU367" i="28"/>
  <c r="DT367" i="28"/>
  <c r="DS367" i="28"/>
  <c r="DR367" i="28"/>
  <c r="DV366" i="28"/>
  <c r="DU366" i="28"/>
  <c r="DT366" i="28"/>
  <c r="DS366" i="28"/>
  <c r="DR366" i="28"/>
  <c r="DV365" i="28"/>
  <c r="DU365" i="28"/>
  <c r="DT365" i="28"/>
  <c r="DS365" i="28"/>
  <c r="DR365" i="28"/>
  <c r="DV364" i="28"/>
  <c r="DU364" i="28"/>
  <c r="DT364" i="28"/>
  <c r="DS364" i="28"/>
  <c r="DR364" i="28"/>
  <c r="DV363" i="28"/>
  <c r="DU363" i="28"/>
  <c r="DT363" i="28"/>
  <c r="DS363" i="28"/>
  <c r="DR363" i="28"/>
  <c r="DV362" i="28"/>
  <c r="DU362" i="28"/>
  <c r="DT362" i="28"/>
  <c r="DS362" i="28"/>
  <c r="DR362" i="28"/>
  <c r="DV361" i="28"/>
  <c r="DU361" i="28"/>
  <c r="DT361" i="28"/>
  <c r="DS361" i="28"/>
  <c r="DR361" i="28"/>
  <c r="DV360" i="28"/>
  <c r="DU360" i="28"/>
  <c r="DT360" i="28"/>
  <c r="DS360" i="28"/>
  <c r="DR360" i="28"/>
  <c r="DV359" i="28"/>
  <c r="DU359" i="28"/>
  <c r="DT359" i="28"/>
  <c r="DS359" i="28"/>
  <c r="DR359" i="28"/>
  <c r="DV358" i="28"/>
  <c r="DU358" i="28"/>
  <c r="DT358" i="28"/>
  <c r="DS358" i="28"/>
  <c r="DR358" i="28"/>
  <c r="DV357" i="28"/>
  <c r="DU357" i="28"/>
  <c r="DT357" i="28"/>
  <c r="DS357" i="28"/>
  <c r="DR357" i="28"/>
  <c r="DV356" i="28"/>
  <c r="DU356" i="28"/>
  <c r="DT356" i="28"/>
  <c r="DS356" i="28"/>
  <c r="DR356" i="28"/>
  <c r="DV355" i="28"/>
  <c r="DU355" i="28"/>
  <c r="DT355" i="28"/>
  <c r="DS355" i="28"/>
  <c r="DR355" i="28"/>
  <c r="DV354" i="28"/>
  <c r="DU354" i="28"/>
  <c r="DT354" i="28"/>
  <c r="DS354" i="28"/>
  <c r="DR354" i="28"/>
  <c r="DV353" i="28"/>
  <c r="DU353" i="28"/>
  <c r="DT353" i="28"/>
  <c r="DS353" i="28"/>
  <c r="DR353" i="28"/>
  <c r="DV352" i="28"/>
  <c r="DU352" i="28"/>
  <c r="DT352" i="28"/>
  <c r="DS352" i="28"/>
  <c r="DR352" i="28"/>
  <c r="DV351" i="28"/>
  <c r="DU351" i="28"/>
  <c r="DT351" i="28"/>
  <c r="DS351" i="28"/>
  <c r="DR351" i="28"/>
  <c r="DV350" i="28"/>
  <c r="DU350" i="28"/>
  <c r="DT350" i="28"/>
  <c r="DS350" i="28"/>
  <c r="DR350" i="28"/>
  <c r="DV349" i="28"/>
  <c r="DU349" i="28"/>
  <c r="DT349" i="28"/>
  <c r="DS349" i="28"/>
  <c r="DR349" i="28"/>
  <c r="DV348" i="28"/>
  <c r="DU348" i="28"/>
  <c r="DT348" i="28"/>
  <c r="DS348" i="28"/>
  <c r="DR348" i="28"/>
  <c r="DV347" i="28"/>
  <c r="DU347" i="28"/>
  <c r="DT347" i="28"/>
  <c r="DS347" i="28"/>
  <c r="DR347" i="28"/>
  <c r="DV346" i="28"/>
  <c r="DU346" i="28"/>
  <c r="DT346" i="28"/>
  <c r="DS346" i="28"/>
  <c r="DR346" i="28"/>
  <c r="DV345" i="28"/>
  <c r="DU345" i="28"/>
  <c r="DT345" i="28"/>
  <c r="DS345" i="28"/>
  <c r="DR345" i="28"/>
  <c r="DV344" i="28"/>
  <c r="DU344" i="28"/>
  <c r="DT344" i="28"/>
  <c r="DS344" i="28"/>
  <c r="DR344" i="28"/>
  <c r="DV343" i="28"/>
  <c r="DU343" i="28"/>
  <c r="DT343" i="28"/>
  <c r="DS343" i="28"/>
  <c r="DR343" i="28"/>
  <c r="DV342" i="28"/>
  <c r="DU342" i="28"/>
  <c r="DT342" i="28"/>
  <c r="DS342" i="28"/>
  <c r="DR342" i="28"/>
  <c r="DV341" i="28"/>
  <c r="DU341" i="28"/>
  <c r="DT341" i="28"/>
  <c r="DS341" i="28"/>
  <c r="DR341" i="28"/>
  <c r="DV340" i="28"/>
  <c r="DU340" i="28"/>
  <c r="DT340" i="28"/>
  <c r="DS340" i="28"/>
  <c r="DR340" i="28"/>
  <c r="DV339" i="28"/>
  <c r="DU339" i="28"/>
  <c r="DT339" i="28"/>
  <c r="DS339" i="28"/>
  <c r="DR339" i="28"/>
  <c r="DV338" i="28"/>
  <c r="DU338" i="28"/>
  <c r="DT338" i="28"/>
  <c r="DS338" i="28"/>
  <c r="DR338" i="28"/>
  <c r="DV337" i="28"/>
  <c r="DU337" i="28"/>
  <c r="DT337" i="28"/>
  <c r="DS337" i="28"/>
  <c r="DR337" i="28"/>
  <c r="DV336" i="28"/>
  <c r="DU336" i="28"/>
  <c r="DT336" i="28"/>
  <c r="DS336" i="28"/>
  <c r="DR336" i="28"/>
  <c r="DV335" i="28"/>
  <c r="DU335" i="28"/>
  <c r="DT335" i="28"/>
  <c r="DS335" i="28"/>
  <c r="DR335" i="28"/>
  <c r="DV334" i="28"/>
  <c r="DU334" i="28"/>
  <c r="DT334" i="28"/>
  <c r="DS334" i="28"/>
  <c r="DR334" i="28"/>
  <c r="DV333" i="28"/>
  <c r="DU333" i="28"/>
  <c r="DT333" i="28"/>
  <c r="DS333" i="28"/>
  <c r="DR333" i="28"/>
  <c r="DV332" i="28"/>
  <c r="DU332" i="28"/>
  <c r="DT332" i="28"/>
  <c r="DS332" i="28"/>
  <c r="DR332" i="28"/>
  <c r="DV331" i="28"/>
  <c r="DU331" i="28"/>
  <c r="DT331" i="28"/>
  <c r="DS331" i="28"/>
  <c r="DR331" i="28"/>
  <c r="DV330" i="28"/>
  <c r="DU330" i="28"/>
  <c r="DT330" i="28"/>
  <c r="DS330" i="28"/>
  <c r="DR330" i="28"/>
  <c r="DV329" i="28"/>
  <c r="DU329" i="28"/>
  <c r="DT329" i="28"/>
  <c r="DS329" i="28"/>
  <c r="DR329" i="28"/>
  <c r="DV328" i="28"/>
  <c r="DU328" i="28"/>
  <c r="DT328" i="28"/>
  <c r="DS328" i="28"/>
  <c r="DR328" i="28"/>
  <c r="DV327" i="28"/>
  <c r="DU327" i="28"/>
  <c r="DT327" i="28"/>
  <c r="DS327" i="28"/>
  <c r="DR327" i="28"/>
  <c r="DV326" i="28"/>
  <c r="DU326" i="28"/>
  <c r="DT326" i="28"/>
  <c r="DS326" i="28"/>
  <c r="DR326" i="28"/>
  <c r="DV325" i="28"/>
  <c r="DU325" i="28"/>
  <c r="DT325" i="28"/>
  <c r="DS325" i="28"/>
  <c r="DR325" i="28"/>
  <c r="DV324" i="28"/>
  <c r="DU324" i="28"/>
  <c r="DT324" i="28"/>
  <c r="DS324" i="28"/>
  <c r="DR324" i="28"/>
  <c r="DV323" i="28"/>
  <c r="DU323" i="28"/>
  <c r="DT323" i="28"/>
  <c r="DS323" i="28"/>
  <c r="DR323" i="28"/>
  <c r="DV322" i="28"/>
  <c r="DU322" i="28"/>
  <c r="DT322" i="28"/>
  <c r="DS322" i="28"/>
  <c r="DR322" i="28"/>
  <c r="DV321" i="28"/>
  <c r="DU321" i="28"/>
  <c r="DT321" i="28"/>
  <c r="DS321" i="28"/>
  <c r="DR321" i="28"/>
  <c r="DV320" i="28"/>
  <c r="DU320" i="28"/>
  <c r="DT320" i="28"/>
  <c r="DS320" i="28"/>
  <c r="DR320" i="28"/>
  <c r="DV319" i="28"/>
  <c r="DU319" i="28"/>
  <c r="DT319" i="28"/>
  <c r="DS319" i="28"/>
  <c r="DR319" i="28"/>
  <c r="DV318" i="28"/>
  <c r="DU318" i="28"/>
  <c r="DT318" i="28"/>
  <c r="DS318" i="28"/>
  <c r="DR318" i="28"/>
  <c r="DV317" i="28"/>
  <c r="DU317" i="28"/>
  <c r="DT317" i="28"/>
  <c r="DS317" i="28"/>
  <c r="DR317" i="28"/>
  <c r="DV316" i="28"/>
  <c r="DU316" i="28"/>
  <c r="DT316" i="28"/>
  <c r="DS316" i="28"/>
  <c r="DR316" i="28"/>
  <c r="DV315" i="28"/>
  <c r="DU315" i="28"/>
  <c r="DT315" i="28"/>
  <c r="DS315" i="28"/>
  <c r="DR315" i="28"/>
  <c r="DV314" i="28"/>
  <c r="DU314" i="28"/>
  <c r="DT314" i="28"/>
  <c r="DS314" i="28"/>
  <c r="DR314" i="28"/>
  <c r="DV313" i="28"/>
  <c r="DU313" i="28"/>
  <c r="DT313" i="28"/>
  <c r="DS313" i="28"/>
  <c r="DR313" i="28"/>
  <c r="DV312" i="28"/>
  <c r="DU312" i="28"/>
  <c r="DT312" i="28"/>
  <c r="DS312" i="28"/>
  <c r="DR312" i="28"/>
  <c r="DV311" i="28"/>
  <c r="DU311" i="28"/>
  <c r="DT311" i="28"/>
  <c r="DS311" i="28"/>
  <c r="DR311" i="28"/>
  <c r="DV310" i="28"/>
  <c r="DU310" i="28"/>
  <c r="DT310" i="28"/>
  <c r="DS310" i="28"/>
  <c r="DR310" i="28"/>
  <c r="DV309" i="28"/>
  <c r="DU309" i="28"/>
  <c r="DT309" i="28"/>
  <c r="DS309" i="28"/>
  <c r="DR309" i="28"/>
  <c r="DV308" i="28"/>
  <c r="DU308" i="28"/>
  <c r="DT308" i="28"/>
  <c r="DS308" i="28"/>
  <c r="DR308" i="28"/>
  <c r="DV307" i="28"/>
  <c r="DU307" i="28"/>
  <c r="DT307" i="28"/>
  <c r="DS307" i="28"/>
  <c r="DR307" i="28"/>
  <c r="DV306" i="28"/>
  <c r="DU306" i="28"/>
  <c r="DT306" i="28"/>
  <c r="DS306" i="28"/>
  <c r="DR306" i="28"/>
  <c r="DV305" i="28"/>
  <c r="DU305" i="28"/>
  <c r="DT305" i="28"/>
  <c r="DS305" i="28"/>
  <c r="DR305" i="28"/>
  <c r="DV304" i="28"/>
  <c r="DU304" i="28"/>
  <c r="DT304" i="28"/>
  <c r="DS304" i="28"/>
  <c r="DR304" i="28"/>
  <c r="DV303" i="28"/>
  <c r="DU303" i="28"/>
  <c r="DT303" i="28"/>
  <c r="DS303" i="28"/>
  <c r="DR303" i="28"/>
  <c r="DV302" i="28"/>
  <c r="DU302" i="28"/>
  <c r="DT302" i="28"/>
  <c r="DS302" i="28"/>
  <c r="DR302" i="28"/>
  <c r="DV301" i="28"/>
  <c r="DU301" i="28"/>
  <c r="DT301" i="28"/>
  <c r="DS301" i="28"/>
  <c r="DR301" i="28"/>
  <c r="DV300" i="28"/>
  <c r="DU300" i="28"/>
  <c r="DT300" i="28"/>
  <c r="DS300" i="28"/>
  <c r="DR300" i="28"/>
  <c r="DV299" i="28"/>
  <c r="DU299" i="28"/>
  <c r="DT299" i="28"/>
  <c r="DS299" i="28"/>
  <c r="DR299" i="28"/>
  <c r="DV298" i="28"/>
  <c r="DU298" i="28"/>
  <c r="DT298" i="28"/>
  <c r="DS298" i="28"/>
  <c r="DR298" i="28"/>
  <c r="DV297" i="28"/>
  <c r="DU297" i="28"/>
  <c r="DT297" i="28"/>
  <c r="DS297" i="28"/>
  <c r="DR297" i="28"/>
  <c r="DV296" i="28"/>
  <c r="DU296" i="28"/>
  <c r="DT296" i="28"/>
  <c r="DS296" i="28"/>
  <c r="DR296" i="28"/>
  <c r="DV295" i="28"/>
  <c r="DU295" i="28"/>
  <c r="DT295" i="28"/>
  <c r="DS295" i="28"/>
  <c r="DR295" i="28"/>
  <c r="DV294" i="28"/>
  <c r="DU294" i="28"/>
  <c r="DT294" i="28"/>
  <c r="DS294" i="28"/>
  <c r="DR294" i="28"/>
  <c r="DV293" i="28"/>
  <c r="DU293" i="28"/>
  <c r="DT293" i="28"/>
  <c r="DS293" i="28"/>
  <c r="DR293" i="28"/>
  <c r="DV292" i="28"/>
  <c r="DU292" i="28"/>
  <c r="DT292" i="28"/>
  <c r="DS292" i="28"/>
  <c r="DR292" i="28"/>
  <c r="DV291" i="28"/>
  <c r="DU291" i="28"/>
  <c r="DT291" i="28"/>
  <c r="DS291" i="28"/>
  <c r="DR291" i="28"/>
  <c r="DV290" i="28"/>
  <c r="DU290" i="28"/>
  <c r="DT290" i="28"/>
  <c r="DS290" i="28"/>
  <c r="DR290" i="28"/>
  <c r="DV289" i="28"/>
  <c r="DU289" i="28"/>
  <c r="DT289" i="28"/>
  <c r="DS289" i="28"/>
  <c r="DR289" i="28"/>
  <c r="DV288" i="28"/>
  <c r="DU288" i="28"/>
  <c r="DT288" i="28"/>
  <c r="DS288" i="28"/>
  <c r="DR288" i="28"/>
  <c r="DV287" i="28"/>
  <c r="DU287" i="28"/>
  <c r="DT287" i="28"/>
  <c r="DS287" i="28"/>
  <c r="DR287" i="28"/>
  <c r="DV286" i="28"/>
  <c r="DU286" i="28"/>
  <c r="DT286" i="28"/>
  <c r="DS286" i="28"/>
  <c r="DR286" i="28"/>
  <c r="DV285" i="28"/>
  <c r="DU285" i="28"/>
  <c r="DT285" i="28"/>
  <c r="DS285" i="28"/>
  <c r="DR285" i="28"/>
  <c r="DV284" i="28"/>
  <c r="DU284" i="28"/>
  <c r="DT284" i="28"/>
  <c r="DS284" i="28"/>
  <c r="DR284" i="28"/>
  <c r="DV283" i="28"/>
  <c r="DU283" i="28"/>
  <c r="DT283" i="28"/>
  <c r="DS283" i="28"/>
  <c r="DR283" i="28"/>
  <c r="DV282" i="28"/>
  <c r="DU282" i="28"/>
  <c r="DT282" i="28"/>
  <c r="DS282" i="28"/>
  <c r="DR282" i="28"/>
  <c r="DV281" i="28"/>
  <c r="DU281" i="28"/>
  <c r="DT281" i="28"/>
  <c r="DS281" i="28"/>
  <c r="DR281" i="28"/>
  <c r="DV280" i="28"/>
  <c r="DU280" i="28"/>
  <c r="DT280" i="28"/>
  <c r="DS280" i="28"/>
  <c r="DR280" i="28"/>
  <c r="DV279" i="28"/>
  <c r="DU279" i="28"/>
  <c r="DT279" i="28"/>
  <c r="DS279" i="28"/>
  <c r="DR279" i="28"/>
  <c r="DV278" i="28"/>
  <c r="DU278" i="28"/>
  <c r="DT278" i="28"/>
  <c r="DS278" i="28"/>
  <c r="DR278" i="28"/>
  <c r="DV277" i="28"/>
  <c r="DU277" i="28"/>
  <c r="DT277" i="28"/>
  <c r="DS277" i="28"/>
  <c r="DR277" i="28"/>
  <c r="DV276" i="28"/>
  <c r="DU276" i="28"/>
  <c r="DT276" i="28"/>
  <c r="DS276" i="28"/>
  <c r="DR276" i="28"/>
  <c r="DV275" i="28"/>
  <c r="DU275" i="28"/>
  <c r="DT275" i="28"/>
  <c r="DS275" i="28"/>
  <c r="DR275" i="28"/>
  <c r="DV274" i="28"/>
  <c r="DU274" i="28"/>
  <c r="DT274" i="28"/>
  <c r="DS274" i="28"/>
  <c r="DR274" i="28"/>
  <c r="DV273" i="28"/>
  <c r="DU273" i="28"/>
  <c r="DT273" i="28"/>
  <c r="DS273" i="28"/>
  <c r="DR273" i="28"/>
  <c r="DV272" i="28"/>
  <c r="DU272" i="28"/>
  <c r="DT272" i="28"/>
  <c r="DS272" i="28"/>
  <c r="DR272" i="28"/>
  <c r="DV271" i="28"/>
  <c r="DU271" i="28"/>
  <c r="DT271" i="28"/>
  <c r="DS271" i="28"/>
  <c r="DR271" i="28"/>
  <c r="DV270" i="28"/>
  <c r="DU270" i="28"/>
  <c r="DT270" i="28"/>
  <c r="DS270" i="28"/>
  <c r="DR270" i="28"/>
  <c r="DV269" i="28"/>
  <c r="DU269" i="28"/>
  <c r="DT269" i="28"/>
  <c r="DS269" i="28"/>
  <c r="DR269" i="28"/>
  <c r="DV268" i="28"/>
  <c r="DU268" i="28"/>
  <c r="DT268" i="28"/>
  <c r="DS268" i="28"/>
  <c r="DR268" i="28"/>
  <c r="DV267" i="28"/>
  <c r="DU267" i="28"/>
  <c r="DT267" i="28"/>
  <c r="DS267" i="28"/>
  <c r="DR267" i="28"/>
  <c r="DV266" i="28"/>
  <c r="DU266" i="28"/>
  <c r="DT266" i="28"/>
  <c r="DS266" i="28"/>
  <c r="DR266" i="28"/>
  <c r="DV265" i="28"/>
  <c r="DU265" i="28"/>
  <c r="DT265" i="28"/>
  <c r="DS265" i="28"/>
  <c r="DR265" i="28"/>
  <c r="DV264" i="28"/>
  <c r="DU264" i="28"/>
  <c r="DT264" i="28"/>
  <c r="DS264" i="28"/>
  <c r="DR264" i="28"/>
  <c r="DV263" i="28"/>
  <c r="DU263" i="28"/>
  <c r="DT263" i="28"/>
  <c r="DS263" i="28"/>
  <c r="DR263" i="28"/>
  <c r="DV262" i="28"/>
  <c r="DU262" i="28"/>
  <c r="DT262" i="28"/>
  <c r="DS262" i="28"/>
  <c r="DR262" i="28"/>
  <c r="DV261" i="28"/>
  <c r="DU261" i="28"/>
  <c r="DT261" i="28"/>
  <c r="DS261" i="28"/>
  <c r="DR261" i="28"/>
  <c r="DV260" i="28"/>
  <c r="DU260" i="28"/>
  <c r="DT260" i="28"/>
  <c r="DS260" i="28"/>
  <c r="DR260" i="28"/>
  <c r="DV259" i="28"/>
  <c r="DU259" i="28"/>
  <c r="DT259" i="28"/>
  <c r="DS259" i="28"/>
  <c r="DR259" i="28"/>
  <c r="DV258" i="28"/>
  <c r="DU258" i="28"/>
  <c r="DT258" i="28"/>
  <c r="DS258" i="28"/>
  <c r="DR258" i="28"/>
  <c r="DV257" i="28"/>
  <c r="DU257" i="28"/>
  <c r="DT257" i="28"/>
  <c r="DS257" i="28"/>
  <c r="DR257" i="28"/>
  <c r="DV256" i="28"/>
  <c r="DU256" i="28"/>
  <c r="DT256" i="28"/>
  <c r="DS256" i="28"/>
  <c r="DR256" i="28"/>
  <c r="DV255" i="28"/>
  <c r="DU255" i="28"/>
  <c r="DT255" i="28"/>
  <c r="DS255" i="28"/>
  <c r="DR255" i="28"/>
  <c r="DV254" i="28"/>
  <c r="DU254" i="28"/>
  <c r="DT254" i="28"/>
  <c r="DS254" i="28"/>
  <c r="DR254" i="28"/>
  <c r="DV253" i="28"/>
  <c r="DU253" i="28"/>
  <c r="DT253" i="28"/>
  <c r="DS253" i="28"/>
  <c r="DR253" i="28"/>
  <c r="DV252" i="28"/>
  <c r="DU252" i="28"/>
  <c r="DT252" i="28"/>
  <c r="DS252" i="28"/>
  <c r="DR252" i="28"/>
  <c r="DV251" i="28"/>
  <c r="DU251" i="28"/>
  <c r="DT251" i="28"/>
  <c r="DS251" i="28"/>
  <c r="DR251" i="28"/>
  <c r="DV250" i="28"/>
  <c r="DU250" i="28"/>
  <c r="DT250" i="28"/>
  <c r="DS250" i="28"/>
  <c r="DR250" i="28"/>
  <c r="DV249" i="28"/>
  <c r="DU249" i="28"/>
  <c r="DT249" i="28"/>
  <c r="DS249" i="28"/>
  <c r="DR249" i="28"/>
  <c r="DV248" i="28"/>
  <c r="DU248" i="28"/>
  <c r="DT248" i="28"/>
  <c r="DS248" i="28"/>
  <c r="DR248" i="28"/>
  <c r="DV247" i="28"/>
  <c r="DU247" i="28"/>
  <c r="DT247" i="28"/>
  <c r="DS247" i="28"/>
  <c r="DR247" i="28"/>
  <c r="DV246" i="28"/>
  <c r="DU246" i="28"/>
  <c r="DT246" i="28"/>
  <c r="DS246" i="28"/>
  <c r="DR246" i="28"/>
  <c r="DV245" i="28"/>
  <c r="DU245" i="28"/>
  <c r="DT245" i="28"/>
  <c r="DS245" i="28"/>
  <c r="DR245" i="28"/>
  <c r="DV244" i="28"/>
  <c r="DU244" i="28"/>
  <c r="DT244" i="28"/>
  <c r="DS244" i="28"/>
  <c r="DR244" i="28"/>
  <c r="DV243" i="28"/>
  <c r="DU243" i="28"/>
  <c r="DT243" i="28"/>
  <c r="DS243" i="28"/>
  <c r="DR243" i="28"/>
  <c r="DV242" i="28"/>
  <c r="DU242" i="28"/>
  <c r="DT242" i="28"/>
  <c r="DS242" i="28"/>
  <c r="DR242" i="28"/>
  <c r="DV241" i="28"/>
  <c r="DU241" i="28"/>
  <c r="DT241" i="28"/>
  <c r="DS241" i="28"/>
  <c r="DR241" i="28"/>
  <c r="DV240" i="28"/>
  <c r="DU240" i="28"/>
  <c r="DT240" i="28"/>
  <c r="DS240" i="28"/>
  <c r="DR240" i="28"/>
  <c r="DV239" i="28"/>
  <c r="DU239" i="28"/>
  <c r="DT239" i="28"/>
  <c r="DS239" i="28"/>
  <c r="DR239" i="28"/>
  <c r="DV238" i="28"/>
  <c r="DU238" i="28"/>
  <c r="DT238" i="28"/>
  <c r="DS238" i="28"/>
  <c r="DR238" i="28"/>
  <c r="DV237" i="28"/>
  <c r="DU237" i="28"/>
  <c r="DT237" i="28"/>
  <c r="DS237" i="28"/>
  <c r="DR237" i="28"/>
  <c r="DV236" i="28"/>
  <c r="DU236" i="28"/>
  <c r="DT236" i="28"/>
  <c r="DS236" i="28"/>
  <c r="DR236" i="28"/>
  <c r="DV235" i="28"/>
  <c r="DU235" i="28"/>
  <c r="DT235" i="28"/>
  <c r="DS235" i="28"/>
  <c r="DR235" i="28"/>
  <c r="DV234" i="28"/>
  <c r="DU234" i="28"/>
  <c r="DT234" i="28"/>
  <c r="DS234" i="28"/>
  <c r="DR234" i="28"/>
  <c r="DV233" i="28"/>
  <c r="DU233" i="28"/>
  <c r="DT233" i="28"/>
  <c r="DS233" i="28"/>
  <c r="DR233" i="28"/>
  <c r="DV232" i="28"/>
  <c r="DU232" i="28"/>
  <c r="DT232" i="28"/>
  <c r="DS232" i="28"/>
  <c r="DR232" i="28"/>
  <c r="DV231" i="28"/>
  <c r="DU231" i="28"/>
  <c r="DT231" i="28"/>
  <c r="DS231" i="28"/>
  <c r="DR231" i="28"/>
  <c r="DV230" i="28"/>
  <c r="DU230" i="28"/>
  <c r="DT230" i="28"/>
  <c r="DS230" i="28"/>
  <c r="DR230" i="28"/>
  <c r="DV229" i="28"/>
  <c r="DU229" i="28"/>
  <c r="DT229" i="28"/>
  <c r="DS229" i="28"/>
  <c r="DR229" i="28"/>
  <c r="DV228" i="28"/>
  <c r="DU228" i="28"/>
  <c r="DT228" i="28"/>
  <c r="DS228" i="28"/>
  <c r="DR228" i="28"/>
  <c r="DV227" i="28"/>
  <c r="DU227" i="28"/>
  <c r="DT227" i="28"/>
  <c r="DS227" i="28"/>
  <c r="DR227" i="28"/>
  <c r="DV226" i="28"/>
  <c r="DU226" i="28"/>
  <c r="DT226" i="28"/>
  <c r="DS226" i="28"/>
  <c r="DR226" i="28"/>
  <c r="DV225" i="28"/>
  <c r="DU225" i="28"/>
  <c r="DT225" i="28"/>
  <c r="DS225" i="28"/>
  <c r="DR225" i="28"/>
  <c r="DV224" i="28"/>
  <c r="DU224" i="28"/>
  <c r="DT224" i="28"/>
  <c r="DS224" i="28"/>
  <c r="DR224" i="28"/>
  <c r="DV223" i="28"/>
  <c r="DU223" i="28"/>
  <c r="DT223" i="28"/>
  <c r="DS223" i="28"/>
  <c r="DR223" i="28"/>
  <c r="DV222" i="28"/>
  <c r="DU222" i="28"/>
  <c r="DT222" i="28"/>
  <c r="DS222" i="28"/>
  <c r="DR222" i="28"/>
  <c r="DV221" i="28"/>
  <c r="DU221" i="28"/>
  <c r="DT221" i="28"/>
  <c r="DS221" i="28"/>
  <c r="DR221" i="28"/>
  <c r="DV220" i="28"/>
  <c r="DU220" i="28"/>
  <c r="DT220" i="28"/>
  <c r="DS220" i="28"/>
  <c r="DR220" i="28"/>
  <c r="DV219" i="28"/>
  <c r="DU219" i="28"/>
  <c r="DT219" i="28"/>
  <c r="DS219" i="28"/>
  <c r="DR219" i="28"/>
  <c r="DV218" i="28"/>
  <c r="DU218" i="28"/>
  <c r="DT218" i="28"/>
  <c r="DS218" i="28"/>
  <c r="DR218" i="28"/>
  <c r="DV217" i="28"/>
  <c r="DU217" i="28"/>
  <c r="DT217" i="28"/>
  <c r="DS217" i="28"/>
  <c r="DR217" i="28"/>
  <c r="DV216" i="28"/>
  <c r="DU216" i="28"/>
  <c r="DT216" i="28"/>
  <c r="DS216" i="28"/>
  <c r="DR216" i="28"/>
  <c r="DV215" i="28"/>
  <c r="DU215" i="28"/>
  <c r="DT215" i="28"/>
  <c r="DS215" i="28"/>
  <c r="DR215" i="28"/>
  <c r="DV214" i="28"/>
  <c r="DU214" i="28"/>
  <c r="DT214" i="28"/>
  <c r="DS214" i="28"/>
  <c r="DR214" i="28"/>
  <c r="DV213" i="28"/>
  <c r="DU213" i="28"/>
  <c r="DT213" i="28"/>
  <c r="DS213" i="28"/>
  <c r="DR213" i="28"/>
  <c r="DV212" i="28"/>
  <c r="DU212" i="28"/>
  <c r="DT212" i="28"/>
  <c r="DS212" i="28"/>
  <c r="DR212" i="28"/>
  <c r="DV211" i="28"/>
  <c r="DU211" i="28"/>
  <c r="DT211" i="28"/>
  <c r="DS211" i="28"/>
  <c r="DR211" i="28"/>
  <c r="DV210" i="28"/>
  <c r="DU210" i="28"/>
  <c r="DT210" i="28"/>
  <c r="DS210" i="28"/>
  <c r="DR210" i="28"/>
  <c r="DV209" i="28"/>
  <c r="DU209" i="28"/>
  <c r="DT209" i="28"/>
  <c r="DS209" i="28"/>
  <c r="DR209" i="28"/>
  <c r="DV208" i="28"/>
  <c r="DU208" i="28"/>
  <c r="DT208" i="28"/>
  <c r="DS208" i="28"/>
  <c r="DR208" i="28"/>
  <c r="DV207" i="28"/>
  <c r="DU207" i="28"/>
  <c r="DT207" i="28"/>
  <c r="DS207" i="28"/>
  <c r="DR207" i="28"/>
  <c r="DV206" i="28"/>
  <c r="DU206" i="28"/>
  <c r="DT206" i="28"/>
  <c r="DS206" i="28"/>
  <c r="DR206" i="28"/>
  <c r="DV205" i="28"/>
  <c r="DU205" i="28"/>
  <c r="DT205" i="28"/>
  <c r="DS205" i="28"/>
  <c r="DR205" i="28"/>
  <c r="DV204" i="28"/>
  <c r="DU204" i="28"/>
  <c r="DT204" i="28"/>
  <c r="DS204" i="28"/>
  <c r="DR204" i="28"/>
  <c r="DV203" i="28"/>
  <c r="DU203" i="28"/>
  <c r="DT203" i="28"/>
  <c r="DS203" i="28"/>
  <c r="DR203" i="28"/>
  <c r="DV202" i="28"/>
  <c r="DU202" i="28"/>
  <c r="DT202" i="28"/>
  <c r="DS202" i="28"/>
  <c r="DR202" i="28"/>
  <c r="DV201" i="28"/>
  <c r="DU201" i="28"/>
  <c r="DT201" i="28"/>
  <c r="DS201" i="28"/>
  <c r="DR201" i="28"/>
  <c r="DV200" i="28"/>
  <c r="DU200" i="28"/>
  <c r="DT200" i="28"/>
  <c r="DS200" i="28"/>
  <c r="DR200" i="28"/>
  <c r="DV199" i="28"/>
  <c r="DU199" i="28"/>
  <c r="DT199" i="28"/>
  <c r="DS199" i="28"/>
  <c r="DR199" i="28"/>
  <c r="DV198" i="28"/>
  <c r="DU198" i="28"/>
  <c r="DT198" i="28"/>
  <c r="DS198" i="28"/>
  <c r="DR198" i="28"/>
  <c r="DV197" i="28"/>
  <c r="DU197" i="28"/>
  <c r="DT197" i="28"/>
  <c r="DS197" i="28"/>
  <c r="DR197" i="28"/>
  <c r="DV196" i="28"/>
  <c r="DU196" i="28"/>
  <c r="DT196" i="28"/>
  <c r="DS196" i="28"/>
  <c r="DR196" i="28"/>
  <c r="DV195" i="28"/>
  <c r="DU195" i="28"/>
  <c r="DT195" i="28"/>
  <c r="DS195" i="28"/>
  <c r="DR195" i="28"/>
  <c r="DV194" i="28"/>
  <c r="DU194" i="28"/>
  <c r="DT194" i="28"/>
  <c r="DS194" i="28"/>
  <c r="DR194" i="28"/>
  <c r="DV193" i="28"/>
  <c r="DU193" i="28"/>
  <c r="DT193" i="28"/>
  <c r="DS193" i="28"/>
  <c r="DR193" i="28"/>
  <c r="DV192" i="28"/>
  <c r="DU192" i="28"/>
  <c r="DT192" i="28"/>
  <c r="DS192" i="28"/>
  <c r="DR192" i="28"/>
  <c r="DV191" i="28"/>
  <c r="DU191" i="28"/>
  <c r="DT191" i="28"/>
  <c r="DS191" i="28"/>
  <c r="DR191" i="28"/>
  <c r="DV190" i="28"/>
  <c r="DU190" i="28"/>
  <c r="DT190" i="28"/>
  <c r="DS190" i="28"/>
  <c r="DR190" i="28"/>
  <c r="DV189" i="28"/>
  <c r="DU189" i="28"/>
  <c r="DT189" i="28"/>
  <c r="DS189" i="28"/>
  <c r="DR189" i="28"/>
  <c r="DV188" i="28"/>
  <c r="DU188" i="28"/>
  <c r="DT188" i="28"/>
  <c r="DS188" i="28"/>
  <c r="DR188" i="28"/>
  <c r="DV187" i="28"/>
  <c r="DU187" i="28"/>
  <c r="DT187" i="28"/>
  <c r="DS187" i="28"/>
  <c r="DR187" i="28"/>
  <c r="DV186" i="28"/>
  <c r="DU186" i="28"/>
  <c r="DT186" i="28"/>
  <c r="DS186" i="28"/>
  <c r="DR186" i="28"/>
  <c r="DV185" i="28"/>
  <c r="DU185" i="28"/>
  <c r="DT185" i="28"/>
  <c r="DS185" i="28"/>
  <c r="DR185" i="28"/>
  <c r="DV184" i="28"/>
  <c r="DU184" i="28"/>
  <c r="DT184" i="28"/>
  <c r="DS184" i="28"/>
  <c r="DR184" i="28"/>
  <c r="DV183" i="28"/>
  <c r="DU183" i="28"/>
  <c r="DT183" i="28"/>
  <c r="DS183" i="28"/>
  <c r="DR183" i="28"/>
  <c r="DV182" i="28"/>
  <c r="DU182" i="28"/>
  <c r="DT182" i="28"/>
  <c r="DS182" i="28"/>
  <c r="DR182" i="28"/>
  <c r="DV181" i="28"/>
  <c r="DU181" i="28"/>
  <c r="DT181" i="28"/>
  <c r="DS181" i="28"/>
  <c r="DR181" i="28"/>
  <c r="DV180" i="28"/>
  <c r="DU180" i="28"/>
  <c r="DT180" i="28"/>
  <c r="DS180" i="28"/>
  <c r="DR180" i="28"/>
  <c r="DV179" i="28"/>
  <c r="DU179" i="28"/>
  <c r="DT179" i="28"/>
  <c r="DS179" i="28"/>
  <c r="DR179" i="28"/>
  <c r="DV178" i="28"/>
  <c r="DU178" i="28"/>
  <c r="DT178" i="28"/>
  <c r="DS178" i="28"/>
  <c r="DR178" i="28"/>
  <c r="DV177" i="28"/>
  <c r="DU177" i="28"/>
  <c r="DT177" i="28"/>
  <c r="DS177" i="28"/>
  <c r="DR177" i="28"/>
  <c r="DV176" i="28"/>
  <c r="DU176" i="28"/>
  <c r="DT176" i="28"/>
  <c r="DS176" i="28"/>
  <c r="DR176" i="28"/>
  <c r="DV175" i="28"/>
  <c r="DU175" i="28"/>
  <c r="DT175" i="28"/>
  <c r="DS175" i="28"/>
  <c r="DR175" i="28"/>
  <c r="DV174" i="28"/>
  <c r="DU174" i="28"/>
  <c r="DT174" i="28"/>
  <c r="DS174" i="28"/>
  <c r="DR174" i="28"/>
  <c r="DV173" i="28"/>
  <c r="DU173" i="28"/>
  <c r="DT173" i="28"/>
  <c r="DS173" i="28"/>
  <c r="DR173" i="28"/>
  <c r="DV172" i="28"/>
  <c r="DU172" i="28"/>
  <c r="DT172" i="28"/>
  <c r="DS172" i="28"/>
  <c r="DR172" i="28"/>
  <c r="DV171" i="28"/>
  <c r="DU171" i="28"/>
  <c r="DT171" i="28"/>
  <c r="DS171" i="28"/>
  <c r="DR171" i="28"/>
  <c r="DV170" i="28"/>
  <c r="DU170" i="28"/>
  <c r="DT170" i="28"/>
  <c r="DS170" i="28"/>
  <c r="DR170" i="28"/>
  <c r="DV169" i="28"/>
  <c r="DU169" i="28"/>
  <c r="DT169" i="28"/>
  <c r="DS169" i="28"/>
  <c r="DR169" i="28"/>
  <c r="DV168" i="28"/>
  <c r="DU168" i="28"/>
  <c r="DT168" i="28"/>
  <c r="DS168" i="28"/>
  <c r="DR168" i="28"/>
  <c r="DV167" i="28"/>
  <c r="DU167" i="28"/>
  <c r="DT167" i="28"/>
  <c r="DS167" i="28"/>
  <c r="DR167" i="28"/>
  <c r="DV166" i="28"/>
  <c r="DU166" i="28"/>
  <c r="DT166" i="28"/>
  <c r="DS166" i="28"/>
  <c r="DR166" i="28"/>
  <c r="DV165" i="28"/>
  <c r="DU165" i="28"/>
  <c r="DT165" i="28"/>
  <c r="DS165" i="28"/>
  <c r="DR165" i="28"/>
  <c r="DV164" i="28"/>
  <c r="DU164" i="28"/>
  <c r="DT164" i="28"/>
  <c r="DS164" i="28"/>
  <c r="DR164" i="28"/>
  <c r="DV163" i="28"/>
  <c r="DU163" i="28"/>
  <c r="DT163" i="28"/>
  <c r="DS163" i="28"/>
  <c r="DR163" i="28"/>
  <c r="DV162" i="28"/>
  <c r="DU162" i="28"/>
  <c r="DT162" i="28"/>
  <c r="DS162" i="28"/>
  <c r="DR162" i="28"/>
  <c r="DV161" i="28"/>
  <c r="DU161" i="28"/>
  <c r="DT161" i="28"/>
  <c r="DS161" i="28"/>
  <c r="DR161" i="28"/>
  <c r="DV160" i="28"/>
  <c r="DU160" i="28"/>
  <c r="DT160" i="28"/>
  <c r="DS160" i="28"/>
  <c r="DR160" i="28"/>
  <c r="DV159" i="28"/>
  <c r="DU159" i="28"/>
  <c r="DT159" i="28"/>
  <c r="DS159" i="28"/>
  <c r="DR159" i="28"/>
  <c r="DV158" i="28"/>
  <c r="DU158" i="28"/>
  <c r="DT158" i="28"/>
  <c r="DS158" i="28"/>
  <c r="DR158" i="28"/>
  <c r="DV157" i="28"/>
  <c r="DU157" i="28"/>
  <c r="DT157" i="28"/>
  <c r="DS157" i="28"/>
  <c r="DR157" i="28"/>
  <c r="DV156" i="28"/>
  <c r="DU156" i="28"/>
  <c r="DT156" i="28"/>
  <c r="DS156" i="28"/>
  <c r="DR156" i="28"/>
  <c r="DV155" i="28"/>
  <c r="DU155" i="28"/>
  <c r="DT155" i="28"/>
  <c r="DS155" i="28"/>
  <c r="DR155" i="28"/>
  <c r="DV154" i="28"/>
  <c r="DU154" i="28"/>
  <c r="DT154" i="28"/>
  <c r="DS154" i="28"/>
  <c r="DR154" i="28"/>
  <c r="DV153" i="28"/>
  <c r="DU153" i="28"/>
  <c r="DT153" i="28"/>
  <c r="DS153" i="28"/>
  <c r="DR153" i="28"/>
  <c r="DV152" i="28"/>
  <c r="DU152" i="28"/>
  <c r="DT152" i="28"/>
  <c r="DS152" i="28"/>
  <c r="DR152" i="28"/>
  <c r="DV151" i="28"/>
  <c r="DU151" i="28"/>
  <c r="DT151" i="28"/>
  <c r="DS151" i="28"/>
  <c r="DR151" i="28"/>
  <c r="DV150" i="28"/>
  <c r="DU150" i="28"/>
  <c r="DT150" i="28"/>
  <c r="DS150" i="28"/>
  <c r="DR150" i="28"/>
  <c r="DV149" i="28"/>
  <c r="DU149" i="28"/>
  <c r="DT149" i="28"/>
  <c r="DS149" i="28"/>
  <c r="DR149" i="28"/>
  <c r="DV148" i="28"/>
  <c r="DU148" i="28"/>
  <c r="DT148" i="28"/>
  <c r="DS148" i="28"/>
  <c r="DR148" i="28"/>
  <c r="DV147" i="28"/>
  <c r="DU147" i="28"/>
  <c r="DT147" i="28"/>
  <c r="DS147" i="28"/>
  <c r="DR147" i="28"/>
  <c r="DV146" i="28"/>
  <c r="DU146" i="28"/>
  <c r="DT146" i="28"/>
  <c r="DS146" i="28"/>
  <c r="DR146" i="28"/>
  <c r="DV145" i="28"/>
  <c r="DU145" i="28"/>
  <c r="DT145" i="28"/>
  <c r="DS145" i="28"/>
  <c r="DR145" i="28"/>
  <c r="DV144" i="28"/>
  <c r="DU144" i="28"/>
  <c r="DT144" i="28"/>
  <c r="DS144" i="28"/>
  <c r="DR144" i="28"/>
  <c r="DV143" i="28"/>
  <c r="DU143" i="28"/>
  <c r="DT143" i="28"/>
  <c r="DS143" i="28"/>
  <c r="DR143" i="28"/>
  <c r="DV142" i="28"/>
  <c r="DU142" i="28"/>
  <c r="DT142" i="28"/>
  <c r="DS142" i="28"/>
  <c r="DR142" i="28"/>
  <c r="DV141" i="28"/>
  <c r="DU141" i="28"/>
  <c r="DT141" i="28"/>
  <c r="DS141" i="28"/>
  <c r="DR141" i="28"/>
  <c r="DV140" i="28"/>
  <c r="DU140" i="28"/>
  <c r="DT140" i="28"/>
  <c r="DS140" i="28"/>
  <c r="DR140" i="28"/>
  <c r="DV139" i="28"/>
  <c r="DU139" i="28"/>
  <c r="DT139" i="28"/>
  <c r="DS139" i="28"/>
  <c r="DR139" i="28"/>
  <c r="DV138" i="28"/>
  <c r="DU138" i="28"/>
  <c r="DT138" i="28"/>
  <c r="DS138" i="28"/>
  <c r="DR138" i="28"/>
  <c r="DV137" i="28"/>
  <c r="DU137" i="28"/>
  <c r="DT137" i="28"/>
  <c r="DS137" i="28"/>
  <c r="DR137" i="28"/>
  <c r="DV136" i="28"/>
  <c r="DU136" i="28"/>
  <c r="DT136" i="28"/>
  <c r="DS136" i="28"/>
  <c r="DR136" i="28"/>
  <c r="DV135" i="28"/>
  <c r="DU135" i="28"/>
  <c r="DT135" i="28"/>
  <c r="DS135" i="28"/>
  <c r="DR135" i="28"/>
  <c r="DV134" i="28"/>
  <c r="DU134" i="28"/>
  <c r="DT134" i="28"/>
  <c r="DS134" i="28"/>
  <c r="DR134" i="28"/>
  <c r="DV133" i="28"/>
  <c r="DU133" i="28"/>
  <c r="DT133" i="28"/>
  <c r="DS133" i="28"/>
  <c r="DR133" i="28"/>
  <c r="DV132" i="28"/>
  <c r="DU132" i="28"/>
  <c r="DT132" i="28"/>
  <c r="DS132" i="28"/>
  <c r="DR132" i="28"/>
  <c r="DV131" i="28"/>
  <c r="DU131" i="28"/>
  <c r="DT131" i="28"/>
  <c r="DS131" i="28"/>
  <c r="DR131" i="28"/>
  <c r="DV130" i="28"/>
  <c r="DU130" i="28"/>
  <c r="DT130" i="28"/>
  <c r="DS130" i="28"/>
  <c r="DR130" i="28"/>
  <c r="DV129" i="28"/>
  <c r="DU129" i="28"/>
  <c r="DT129" i="28"/>
  <c r="DS129" i="28"/>
  <c r="DR129" i="28"/>
  <c r="DV128" i="28"/>
  <c r="DU128" i="28"/>
  <c r="DT128" i="28"/>
  <c r="DS128" i="28"/>
  <c r="DR128" i="28"/>
  <c r="DV127" i="28"/>
  <c r="DU127" i="28"/>
  <c r="DT127" i="28"/>
  <c r="DS127" i="28"/>
  <c r="DR127" i="28"/>
  <c r="DV126" i="28"/>
  <c r="DU126" i="28"/>
  <c r="DT126" i="28"/>
  <c r="DS126" i="28"/>
  <c r="DR126" i="28"/>
  <c r="DV125" i="28"/>
  <c r="DU125" i="28"/>
  <c r="DT125" i="28"/>
  <c r="DS125" i="28"/>
  <c r="DR125" i="28"/>
  <c r="DV124" i="28"/>
  <c r="DU124" i="28"/>
  <c r="DT124" i="28"/>
  <c r="DS124" i="28"/>
  <c r="DR124" i="28"/>
  <c r="DV123" i="28"/>
  <c r="DU123" i="28"/>
  <c r="DT123" i="28"/>
  <c r="DS123" i="28"/>
  <c r="DR123" i="28"/>
  <c r="DV122" i="28"/>
  <c r="DU122" i="28"/>
  <c r="DT122" i="28"/>
  <c r="DS122" i="28"/>
  <c r="DR122" i="28"/>
  <c r="DV121" i="28"/>
  <c r="DU121" i="28"/>
  <c r="DT121" i="28"/>
  <c r="DS121" i="28"/>
  <c r="DR121" i="28"/>
  <c r="DV120" i="28"/>
  <c r="DU120" i="28"/>
  <c r="DT120" i="28"/>
  <c r="DS120" i="28"/>
  <c r="DR120" i="28"/>
  <c r="DV119" i="28"/>
  <c r="DU119" i="28"/>
  <c r="DT119" i="28"/>
  <c r="DS119" i="28"/>
  <c r="DR119" i="28"/>
  <c r="DV118" i="28"/>
  <c r="DU118" i="28"/>
  <c r="DT118" i="28"/>
  <c r="DS118" i="28"/>
  <c r="DR118" i="28"/>
  <c r="DV117" i="28"/>
  <c r="DU117" i="28"/>
  <c r="DT117" i="28"/>
  <c r="DS117" i="28"/>
  <c r="DR117" i="28"/>
  <c r="DV116" i="28"/>
  <c r="DU116" i="28"/>
  <c r="DT116" i="28"/>
  <c r="DS116" i="28"/>
  <c r="DR116" i="28"/>
  <c r="DV115" i="28"/>
  <c r="DU115" i="28"/>
  <c r="DT115" i="28"/>
  <c r="DS115" i="28"/>
  <c r="DR115" i="28"/>
  <c r="DV114" i="28"/>
  <c r="DU114" i="28"/>
  <c r="DT114" i="28"/>
  <c r="DS114" i="28"/>
  <c r="DR114" i="28"/>
  <c r="DV113" i="28"/>
  <c r="DU113" i="28"/>
  <c r="DT113" i="28"/>
  <c r="DS113" i="28"/>
  <c r="DR113" i="28"/>
  <c r="DV112" i="28"/>
  <c r="DU112" i="28"/>
  <c r="DT112" i="28"/>
  <c r="DS112" i="28"/>
  <c r="DR112" i="28"/>
  <c r="DV111" i="28"/>
  <c r="DU111" i="28"/>
  <c r="DT111" i="28"/>
  <c r="DS111" i="28"/>
  <c r="DR111" i="28"/>
  <c r="DV110" i="28"/>
  <c r="DU110" i="28"/>
  <c r="DT110" i="28"/>
  <c r="DS110" i="28"/>
  <c r="DR110" i="28"/>
  <c r="DV109" i="28"/>
  <c r="DU109" i="28"/>
  <c r="DT109" i="28"/>
  <c r="DS109" i="28"/>
  <c r="DR109" i="28"/>
  <c r="DV108" i="28"/>
  <c r="DU108" i="28"/>
  <c r="DT108" i="28"/>
  <c r="DS108" i="28"/>
  <c r="DR108" i="28"/>
  <c r="DV107" i="28"/>
  <c r="DU107" i="28"/>
  <c r="DT107" i="28"/>
  <c r="DS107" i="28"/>
  <c r="DR107" i="28"/>
  <c r="DV106" i="28"/>
  <c r="DU106" i="28"/>
  <c r="DT106" i="28"/>
  <c r="DS106" i="28"/>
  <c r="DR106" i="28"/>
  <c r="DV105" i="28"/>
  <c r="DU105" i="28"/>
  <c r="DT105" i="28"/>
  <c r="DS105" i="28"/>
  <c r="DR105" i="28"/>
  <c r="DV104" i="28"/>
  <c r="DU104" i="28"/>
  <c r="DT104" i="28"/>
  <c r="DS104" i="28"/>
  <c r="DR104" i="28"/>
  <c r="DV103" i="28"/>
  <c r="DU103" i="28"/>
  <c r="DT103" i="28"/>
  <c r="DS103" i="28"/>
  <c r="DR103" i="28"/>
  <c r="DV102" i="28"/>
  <c r="DU102" i="28"/>
  <c r="DT102" i="28"/>
  <c r="DS102" i="28"/>
  <c r="DR102" i="28"/>
  <c r="DV101" i="28"/>
  <c r="DU101" i="28"/>
  <c r="DT101" i="28"/>
  <c r="DS101" i="28"/>
  <c r="DR101" i="28"/>
  <c r="DV100" i="28"/>
  <c r="DU100" i="28"/>
  <c r="DT100" i="28"/>
  <c r="DS100" i="28"/>
  <c r="DR100" i="28"/>
  <c r="DV99" i="28"/>
  <c r="DU99" i="28"/>
  <c r="DT99" i="28"/>
  <c r="DS99" i="28"/>
  <c r="DR99" i="28"/>
  <c r="DV98" i="28"/>
  <c r="DU98" i="28"/>
  <c r="DT98" i="28"/>
  <c r="DS98" i="28"/>
  <c r="DR98" i="28"/>
  <c r="DV97" i="28"/>
  <c r="DU97" i="28"/>
  <c r="DT97" i="28"/>
  <c r="DS97" i="28"/>
  <c r="DR97" i="28"/>
  <c r="DV96" i="28"/>
  <c r="DU96" i="28"/>
  <c r="DT96" i="28"/>
  <c r="DS96" i="28"/>
  <c r="DR96" i="28"/>
  <c r="DV95" i="28"/>
  <c r="DU95" i="28"/>
  <c r="DT95" i="28"/>
  <c r="DS95" i="28"/>
  <c r="DR95" i="28"/>
  <c r="DV94" i="28"/>
  <c r="DU94" i="28"/>
  <c r="DT94" i="28"/>
  <c r="DS94" i="28"/>
  <c r="DR94" i="28"/>
  <c r="DV93" i="28"/>
  <c r="DU93" i="28"/>
  <c r="DT93" i="28"/>
  <c r="DS93" i="28"/>
  <c r="DR93" i="28"/>
  <c r="DV92" i="28"/>
  <c r="DU92" i="28"/>
  <c r="DT92" i="28"/>
  <c r="DS92" i="28"/>
  <c r="DR92" i="28"/>
  <c r="DV91" i="28"/>
  <c r="DU91" i="28"/>
  <c r="DT91" i="28"/>
  <c r="DS91" i="28"/>
  <c r="DR91" i="28"/>
  <c r="DV90" i="28"/>
  <c r="DU90" i="28"/>
  <c r="DT90" i="28"/>
  <c r="DS90" i="28"/>
  <c r="DR90" i="28"/>
  <c r="DV89" i="28"/>
  <c r="DU89" i="28"/>
  <c r="DT89" i="28"/>
  <c r="DS89" i="28"/>
  <c r="DR89" i="28"/>
  <c r="DV88" i="28"/>
  <c r="DU88" i="28"/>
  <c r="DT88" i="28"/>
  <c r="DS88" i="28"/>
  <c r="DR88" i="28"/>
  <c r="DV87" i="28"/>
  <c r="DU87" i="28"/>
  <c r="DT87" i="28"/>
  <c r="DS87" i="28"/>
  <c r="DR87" i="28"/>
  <c r="DV86" i="28"/>
  <c r="DU86" i="28"/>
  <c r="DT86" i="28"/>
  <c r="DS86" i="28"/>
  <c r="DR86" i="28"/>
  <c r="DV85" i="28"/>
  <c r="DU85" i="28"/>
  <c r="DT85" i="28"/>
  <c r="DS85" i="28"/>
  <c r="DR85" i="28"/>
  <c r="DV84" i="28"/>
  <c r="DU84" i="28"/>
  <c r="DT84" i="28"/>
  <c r="DS84" i="28"/>
  <c r="DR84" i="28"/>
  <c r="DV83" i="28"/>
  <c r="DU83" i="28"/>
  <c r="DT83" i="28"/>
  <c r="DS83" i="28"/>
  <c r="DR83" i="28"/>
  <c r="DV82" i="28"/>
  <c r="DU82" i="28"/>
  <c r="DT82" i="28"/>
  <c r="DS82" i="28"/>
  <c r="DR82" i="28"/>
  <c r="DV81" i="28"/>
  <c r="DU81" i="28"/>
  <c r="DT81" i="28"/>
  <c r="DS81" i="28"/>
  <c r="DR81" i="28"/>
  <c r="DV80" i="28"/>
  <c r="DU80" i="28"/>
  <c r="DT80" i="28"/>
  <c r="DS80" i="28"/>
  <c r="DR80" i="28"/>
  <c r="DV79" i="28"/>
  <c r="DU79" i="28"/>
  <c r="DT79" i="28"/>
  <c r="DS79" i="28"/>
  <c r="DR79" i="28"/>
  <c r="DV78" i="28"/>
  <c r="DU78" i="28"/>
  <c r="DT78" i="28"/>
  <c r="DS78" i="28"/>
  <c r="DR78" i="28"/>
  <c r="DV77" i="28"/>
  <c r="DU77" i="28"/>
  <c r="DT77" i="28"/>
  <c r="DS77" i="28"/>
  <c r="DR77" i="28"/>
  <c r="DV76" i="28"/>
  <c r="DU76" i="28"/>
  <c r="DT76" i="28"/>
  <c r="DS76" i="28"/>
  <c r="DR76" i="28"/>
  <c r="DV75" i="28"/>
  <c r="DU75" i="28"/>
  <c r="DT75" i="28"/>
  <c r="DS75" i="28"/>
  <c r="DR75" i="28"/>
  <c r="DV74" i="28"/>
  <c r="DU74" i="28"/>
  <c r="DT74" i="28"/>
  <c r="DS74" i="28"/>
  <c r="DR74" i="28"/>
  <c r="DV73" i="28"/>
  <c r="DU73" i="28"/>
  <c r="DT73" i="28"/>
  <c r="DS73" i="28"/>
  <c r="DR73" i="28"/>
  <c r="DV72" i="28"/>
  <c r="DU72" i="28"/>
  <c r="DT72" i="28"/>
  <c r="DS72" i="28"/>
  <c r="DR72" i="28"/>
  <c r="DV71" i="28"/>
  <c r="DU71" i="28"/>
  <c r="DT71" i="28"/>
  <c r="DS71" i="28"/>
  <c r="DR71" i="28"/>
  <c r="DV70" i="28"/>
  <c r="DU70" i="28"/>
  <c r="DT70" i="28"/>
  <c r="DS70" i="28"/>
  <c r="DR70" i="28"/>
  <c r="DV69" i="28"/>
  <c r="DU69" i="28"/>
  <c r="DT69" i="28"/>
  <c r="DS69" i="28"/>
  <c r="DR69" i="28"/>
  <c r="DV68" i="28"/>
  <c r="DU68" i="28"/>
  <c r="DT68" i="28"/>
  <c r="DS68" i="28"/>
  <c r="DR68" i="28"/>
  <c r="DV67" i="28"/>
  <c r="DU67" i="28"/>
  <c r="DT67" i="28"/>
  <c r="DS67" i="28"/>
  <c r="DR67" i="28"/>
  <c r="DV66" i="28"/>
  <c r="DU66" i="28"/>
  <c r="DT66" i="28"/>
  <c r="DS66" i="28"/>
  <c r="DR66" i="28"/>
  <c r="DV65" i="28"/>
  <c r="DU65" i="28"/>
  <c r="DT65" i="28"/>
  <c r="DS65" i="28"/>
  <c r="DR65" i="28"/>
  <c r="DV64" i="28"/>
  <c r="DU64" i="28"/>
  <c r="DT64" i="28"/>
  <c r="DS64" i="28"/>
  <c r="DR64" i="28"/>
  <c r="DV63" i="28"/>
  <c r="DU63" i="28"/>
  <c r="DT63" i="28"/>
  <c r="DS63" i="28"/>
  <c r="DR63" i="28"/>
  <c r="DV62" i="28"/>
  <c r="DU62" i="28"/>
  <c r="DT62" i="28"/>
  <c r="DS62" i="28"/>
  <c r="DR62" i="28"/>
  <c r="DV61" i="28"/>
  <c r="DU61" i="28"/>
  <c r="DT61" i="28"/>
  <c r="DS61" i="28"/>
  <c r="DR61" i="28"/>
  <c r="DV60" i="28"/>
  <c r="DU60" i="28"/>
  <c r="DT60" i="28"/>
  <c r="DS60" i="28"/>
  <c r="DR60" i="28"/>
  <c r="DV59" i="28"/>
  <c r="DU59" i="28"/>
  <c r="DT59" i="28"/>
  <c r="DS59" i="28"/>
  <c r="DR59" i="28"/>
  <c r="DV58" i="28"/>
  <c r="DU58" i="28"/>
  <c r="DT58" i="28"/>
  <c r="DS58" i="28"/>
  <c r="DR58" i="28"/>
  <c r="DV57" i="28"/>
  <c r="DU57" i="28"/>
  <c r="DT57" i="28"/>
  <c r="DS57" i="28"/>
  <c r="DR57" i="28"/>
  <c r="DV56" i="28"/>
  <c r="DU56" i="28"/>
  <c r="DT56" i="28"/>
  <c r="DS56" i="28"/>
  <c r="DR56" i="28"/>
  <c r="DV55" i="28"/>
  <c r="DU55" i="28"/>
  <c r="DT55" i="28"/>
  <c r="DS55" i="28"/>
  <c r="DR55" i="28"/>
  <c r="DV54" i="28"/>
  <c r="DU54" i="28"/>
  <c r="DT54" i="28"/>
  <c r="DS54" i="28"/>
  <c r="DR54" i="28"/>
  <c r="DV53" i="28"/>
  <c r="DU53" i="28"/>
  <c r="DT53" i="28"/>
  <c r="DS53" i="28"/>
  <c r="DR53" i="28"/>
  <c r="DV52" i="28"/>
  <c r="DU52" i="28"/>
  <c r="DT52" i="28"/>
  <c r="DS52" i="28"/>
  <c r="DR52" i="28"/>
  <c r="DV51" i="28"/>
  <c r="DU51" i="28"/>
  <c r="DT51" i="28"/>
  <c r="DS51" i="28"/>
  <c r="DR51" i="28"/>
  <c r="DV50" i="28"/>
  <c r="DU50" i="28"/>
  <c r="DT50" i="28"/>
  <c r="DS50" i="28"/>
  <c r="DR50" i="28"/>
  <c r="DV49" i="28"/>
  <c r="DU49" i="28"/>
  <c r="DT49" i="28"/>
  <c r="DS49" i="28"/>
  <c r="DR49" i="28"/>
  <c r="DV48" i="28"/>
  <c r="DU48" i="28"/>
  <c r="DT48" i="28"/>
  <c r="DS48" i="28"/>
  <c r="DR48" i="28"/>
  <c r="DV47" i="28"/>
  <c r="DU47" i="28"/>
  <c r="DT47" i="28"/>
  <c r="DS47" i="28"/>
  <c r="DR47" i="28"/>
  <c r="DV46" i="28"/>
  <c r="DU46" i="28"/>
  <c r="DT46" i="28"/>
  <c r="DS46" i="28"/>
  <c r="DR46" i="28"/>
  <c r="DV45" i="28"/>
  <c r="DU45" i="28"/>
  <c r="DT45" i="28"/>
  <c r="DS45" i="28"/>
  <c r="DR45" i="28"/>
  <c r="DV44" i="28"/>
  <c r="DU44" i="28"/>
  <c r="DT44" i="28"/>
  <c r="DS44" i="28"/>
  <c r="DR44" i="28"/>
  <c r="DV43" i="28"/>
  <c r="DU43" i="28"/>
  <c r="DT43" i="28"/>
  <c r="DS43" i="28"/>
  <c r="DR43" i="28"/>
  <c r="DV42" i="28"/>
  <c r="DU42" i="28"/>
  <c r="DT42" i="28"/>
  <c r="DS42" i="28"/>
  <c r="DR42" i="28"/>
  <c r="DV41" i="28"/>
  <c r="DU41" i="28"/>
  <c r="DT41" i="28"/>
  <c r="DS41" i="28"/>
  <c r="DR41" i="28"/>
  <c r="DV40" i="28"/>
  <c r="DU40" i="28"/>
  <c r="DT40" i="28"/>
  <c r="DS40" i="28"/>
  <c r="DR40" i="28"/>
  <c r="DV39" i="28"/>
  <c r="DU39" i="28"/>
  <c r="DT39" i="28"/>
  <c r="DS39" i="28"/>
  <c r="DR39" i="28"/>
  <c r="DV38" i="28"/>
  <c r="DU38" i="28"/>
  <c r="DT38" i="28"/>
  <c r="DS38" i="28"/>
  <c r="DR38" i="28"/>
  <c r="DV37" i="28"/>
  <c r="DU37" i="28"/>
  <c r="DT37" i="28"/>
  <c r="DS37" i="28"/>
  <c r="DR37" i="28"/>
  <c r="DV36" i="28"/>
  <c r="DU36" i="28"/>
  <c r="DT36" i="28"/>
  <c r="DS36" i="28"/>
  <c r="DR36" i="28"/>
  <c r="DV35" i="28"/>
  <c r="DU35" i="28"/>
  <c r="DT35" i="28"/>
  <c r="DS35" i="28"/>
  <c r="DR35" i="28"/>
  <c r="DV34" i="28"/>
  <c r="DU34" i="28"/>
  <c r="DT34" i="28"/>
  <c r="DS34" i="28"/>
  <c r="DR34" i="28"/>
  <c r="DV33" i="28"/>
  <c r="DU33" i="28"/>
  <c r="DT33" i="28"/>
  <c r="DS33" i="28"/>
  <c r="DR33" i="28"/>
  <c r="DV32" i="28"/>
  <c r="DU32" i="28"/>
  <c r="DT32" i="28"/>
  <c r="DS32" i="28"/>
  <c r="DR32" i="28"/>
  <c r="DV31" i="28"/>
  <c r="DU31" i="28"/>
  <c r="DT31" i="28"/>
  <c r="DS31" i="28"/>
  <c r="DR31" i="28"/>
  <c r="DV30" i="28"/>
  <c r="DU30" i="28"/>
  <c r="DT30" i="28"/>
  <c r="DS30" i="28"/>
  <c r="DR30" i="28"/>
  <c r="DV29" i="28"/>
  <c r="DU29" i="28"/>
  <c r="DT29" i="28"/>
  <c r="DS29" i="28"/>
  <c r="DR29" i="28"/>
  <c r="DV28" i="28"/>
  <c r="DU28" i="28"/>
  <c r="DT28" i="28"/>
  <c r="DS28" i="28"/>
  <c r="DR28" i="28"/>
  <c r="DV27" i="28"/>
  <c r="DU27" i="28"/>
  <c r="DT27" i="28"/>
  <c r="DS27" i="28"/>
  <c r="DR27" i="28"/>
  <c r="DV26" i="28"/>
  <c r="DU26" i="28"/>
  <c r="DT26" i="28"/>
  <c r="DS26" i="28"/>
  <c r="DR26" i="28"/>
  <c r="DV25" i="28"/>
  <c r="DU25" i="28"/>
  <c r="DT25" i="28"/>
  <c r="DS25" i="28"/>
  <c r="DR25" i="28"/>
  <c r="DV24" i="28"/>
  <c r="DU24" i="28"/>
  <c r="DT24" i="28"/>
  <c r="DS24" i="28"/>
  <c r="DR24" i="28"/>
  <c r="DV23" i="28"/>
  <c r="DU23" i="28"/>
  <c r="DT23" i="28"/>
  <c r="DS23" i="28"/>
  <c r="DR23" i="28"/>
  <c r="DV22" i="28"/>
  <c r="DU22" i="28"/>
  <c r="DT22" i="28"/>
  <c r="DS22" i="28"/>
  <c r="DR22" i="28"/>
  <c r="DV21" i="28"/>
  <c r="DU21" i="28"/>
  <c r="DT21" i="28"/>
  <c r="DS21" i="28"/>
  <c r="DR21" i="28"/>
  <c r="DV20" i="28"/>
  <c r="DU20" i="28"/>
  <c r="DT20" i="28"/>
  <c r="DS20" i="28"/>
  <c r="DR20" i="28"/>
  <c r="DV19" i="28"/>
  <c r="DU19" i="28"/>
  <c r="DT19" i="28"/>
  <c r="DS19" i="28"/>
  <c r="DR19" i="28"/>
  <c r="DV18" i="28"/>
  <c r="DU18" i="28"/>
  <c r="DT18" i="28"/>
  <c r="DS18" i="28"/>
  <c r="DR18" i="28"/>
  <c r="DV17" i="28"/>
  <c r="DU17" i="28"/>
  <c r="DT17" i="28"/>
  <c r="DS17" i="28"/>
  <c r="DR17" i="28"/>
  <c r="DV16" i="28"/>
  <c r="DU16" i="28"/>
  <c r="DT16" i="28"/>
  <c r="DS16" i="28"/>
  <c r="DR16" i="28"/>
  <c r="DV15" i="28"/>
  <c r="DU15" i="28"/>
  <c r="DT15" i="28"/>
  <c r="DS15" i="28"/>
  <c r="DR15" i="28"/>
  <c r="DV14" i="28"/>
  <c r="DU14" i="28"/>
  <c r="DT14" i="28"/>
  <c r="DS14" i="28"/>
  <c r="DR14" i="28"/>
  <c r="DV13" i="28"/>
  <c r="DU13" i="28"/>
  <c r="DT13" i="28"/>
  <c r="DS13" i="28"/>
  <c r="DR13" i="28"/>
  <c r="DV12" i="28"/>
  <c r="DU12" i="28"/>
  <c r="DT12" i="28"/>
  <c r="DS12" i="28"/>
  <c r="DR12" i="28"/>
  <c r="DV11" i="28"/>
  <c r="DU11" i="28"/>
  <c r="DT11" i="28"/>
  <c r="DS11" i="28"/>
  <c r="DR11" i="28"/>
  <c r="DV10" i="28"/>
  <c r="DU10" i="28"/>
  <c r="DT10" i="28"/>
  <c r="DS10" i="28"/>
  <c r="DR10" i="28"/>
  <c r="DV9" i="28"/>
  <c r="DU9" i="28"/>
  <c r="DT9" i="28"/>
  <c r="DS9" i="28"/>
  <c r="DR9" i="28"/>
  <c r="DV8" i="28"/>
  <c r="DU8" i="28"/>
  <c r="DT8" i="28"/>
  <c r="DS8" i="28"/>
  <c r="DR8" i="28"/>
  <c r="DV7" i="28"/>
  <c r="DU7" i="28"/>
  <c r="DT7" i="28"/>
  <c r="DS7" i="28"/>
  <c r="DR7" i="28"/>
  <c r="DV6" i="28"/>
  <c r="DU6" i="28"/>
  <c r="DT6" i="28"/>
  <c r="DS6" i="28"/>
  <c r="DR6" i="28"/>
  <c r="DV5" i="28"/>
  <c r="DU5" i="28"/>
  <c r="DT5" i="28"/>
  <c r="DS5" i="28"/>
  <c r="DR5" i="28"/>
  <c r="CG3" i="28"/>
  <c r="CF3" i="28"/>
  <c r="CE3" i="28"/>
  <c r="CD3" i="28"/>
  <c r="CC3" i="28"/>
  <c r="CB3" i="28"/>
  <c r="BX3" i="28"/>
  <c r="BW3" i="28"/>
  <c r="BV3" i="28"/>
  <c r="BS3" i="28"/>
  <c r="BN6" i="28"/>
  <c r="BO6" i="28"/>
  <c r="BP6" i="28"/>
  <c r="BQ6" i="28"/>
  <c r="BR6" i="28"/>
  <c r="BN7" i="28"/>
  <c r="BO7" i="28"/>
  <c r="BP7" i="28"/>
  <c r="BQ7" i="28"/>
  <c r="BR7" i="28"/>
  <c r="BN8" i="28"/>
  <c r="BO8" i="28"/>
  <c r="BP8" i="28"/>
  <c r="BQ8" i="28"/>
  <c r="BR8" i="28"/>
  <c r="BN9" i="28"/>
  <c r="BO9" i="28"/>
  <c r="BP9" i="28"/>
  <c r="BQ9" i="28"/>
  <c r="BR9" i="28"/>
  <c r="BN10" i="28"/>
  <c r="BO10" i="28"/>
  <c r="BP10" i="28"/>
  <c r="BQ10" i="28"/>
  <c r="BR10" i="28"/>
  <c r="BN11" i="28"/>
  <c r="BO11" i="28"/>
  <c r="BP11" i="28"/>
  <c r="BQ11" i="28"/>
  <c r="BR11" i="28"/>
  <c r="BN12" i="28"/>
  <c r="BO12" i="28"/>
  <c r="BP12" i="28"/>
  <c r="BQ12" i="28"/>
  <c r="BR12" i="28"/>
  <c r="BN13" i="28"/>
  <c r="BO13" i="28"/>
  <c r="BP13" i="28"/>
  <c r="BQ13" i="28"/>
  <c r="BR13" i="28"/>
  <c r="BN14" i="28"/>
  <c r="BO14" i="28"/>
  <c r="BP14" i="28"/>
  <c r="BQ14" i="28"/>
  <c r="BR14" i="28"/>
  <c r="BN15" i="28"/>
  <c r="BO15" i="28"/>
  <c r="BP15" i="28"/>
  <c r="BQ15" i="28"/>
  <c r="BR15" i="28"/>
  <c r="BN16" i="28"/>
  <c r="BO16" i="28"/>
  <c r="BP16" i="28"/>
  <c r="BQ16" i="28"/>
  <c r="BR16" i="28"/>
  <c r="BN17" i="28"/>
  <c r="BO17" i="28"/>
  <c r="BP17" i="28"/>
  <c r="BQ17" i="28"/>
  <c r="BR17" i="28"/>
  <c r="BN18" i="28"/>
  <c r="BO18" i="28"/>
  <c r="BP18" i="28"/>
  <c r="BQ18" i="28"/>
  <c r="BR18" i="28"/>
  <c r="BN19" i="28"/>
  <c r="BO19" i="28"/>
  <c r="BP19" i="28"/>
  <c r="BQ19" i="28"/>
  <c r="BR19" i="28"/>
  <c r="BN20" i="28"/>
  <c r="BO20" i="28"/>
  <c r="BP20" i="28"/>
  <c r="BQ20" i="28"/>
  <c r="BR20" i="28"/>
  <c r="BN21" i="28"/>
  <c r="BO21" i="28"/>
  <c r="BP21" i="28"/>
  <c r="BQ21" i="28"/>
  <c r="BR21" i="28"/>
  <c r="BN22" i="28"/>
  <c r="BO22" i="28"/>
  <c r="BP22" i="28"/>
  <c r="BQ22" i="28"/>
  <c r="BR22" i="28"/>
  <c r="BN23" i="28"/>
  <c r="BO23" i="28"/>
  <c r="BP23" i="28"/>
  <c r="BQ23" i="28"/>
  <c r="BR23" i="28"/>
  <c r="BN24" i="28"/>
  <c r="BO24" i="28"/>
  <c r="BP24" i="28"/>
  <c r="BQ24" i="28"/>
  <c r="BR24" i="28"/>
  <c r="BN25" i="28"/>
  <c r="BO25" i="28"/>
  <c r="BP25" i="28"/>
  <c r="BQ25" i="28"/>
  <c r="BR25" i="28"/>
  <c r="BN26" i="28"/>
  <c r="BO26" i="28"/>
  <c r="BP26" i="28"/>
  <c r="BQ26" i="28"/>
  <c r="BR26" i="28"/>
  <c r="BN27" i="28"/>
  <c r="BO27" i="28"/>
  <c r="BP27" i="28"/>
  <c r="BQ27" i="28"/>
  <c r="BR27" i="28"/>
  <c r="BN28" i="28"/>
  <c r="BO28" i="28"/>
  <c r="BP28" i="28"/>
  <c r="BQ28" i="28"/>
  <c r="BR28" i="28"/>
  <c r="BN29" i="28"/>
  <c r="BO29" i="28"/>
  <c r="BP29" i="28"/>
  <c r="BQ29" i="28"/>
  <c r="BR29" i="28"/>
  <c r="BN30" i="28"/>
  <c r="BO30" i="28"/>
  <c r="BP30" i="28"/>
  <c r="BQ30" i="28"/>
  <c r="BR30" i="28"/>
  <c r="BN31" i="28"/>
  <c r="BO31" i="28"/>
  <c r="BP31" i="28"/>
  <c r="BQ31" i="28"/>
  <c r="BR31" i="28"/>
  <c r="BN32" i="28"/>
  <c r="BO32" i="28"/>
  <c r="BP32" i="28"/>
  <c r="BQ32" i="28"/>
  <c r="BR32" i="28"/>
  <c r="BN33" i="28"/>
  <c r="BO33" i="28"/>
  <c r="BP33" i="28"/>
  <c r="BQ33" i="28"/>
  <c r="BR33" i="28"/>
  <c r="BN34" i="28"/>
  <c r="BO34" i="28"/>
  <c r="BP34" i="28"/>
  <c r="BQ34" i="28"/>
  <c r="BR34" i="28"/>
  <c r="BN35" i="28"/>
  <c r="BO35" i="28"/>
  <c r="BP35" i="28"/>
  <c r="BQ35" i="28"/>
  <c r="BR35" i="28"/>
  <c r="BN36" i="28"/>
  <c r="BO36" i="28"/>
  <c r="BP36" i="28"/>
  <c r="BQ36" i="28"/>
  <c r="BR36" i="28"/>
  <c r="BN37" i="28"/>
  <c r="BO37" i="28"/>
  <c r="BP37" i="28"/>
  <c r="BQ37" i="28"/>
  <c r="BR37" i="28"/>
  <c r="BN38" i="28"/>
  <c r="BO38" i="28"/>
  <c r="BP38" i="28"/>
  <c r="BQ38" i="28"/>
  <c r="BR38" i="28"/>
  <c r="BN39" i="28"/>
  <c r="BO39" i="28"/>
  <c r="BP39" i="28"/>
  <c r="BQ39" i="28"/>
  <c r="BR39" i="28"/>
  <c r="BN40" i="28"/>
  <c r="BO40" i="28"/>
  <c r="BP40" i="28"/>
  <c r="BQ40" i="28"/>
  <c r="BR40" i="28"/>
  <c r="BN41" i="28"/>
  <c r="BO41" i="28"/>
  <c r="BP41" i="28"/>
  <c r="BQ41" i="28"/>
  <c r="BR41" i="28"/>
  <c r="BN42" i="28"/>
  <c r="BO42" i="28"/>
  <c r="BP42" i="28"/>
  <c r="BQ42" i="28"/>
  <c r="BR42" i="28"/>
  <c r="BN43" i="28"/>
  <c r="BO43" i="28"/>
  <c r="BP43" i="28"/>
  <c r="BQ43" i="28"/>
  <c r="BR43" i="28"/>
  <c r="BN44" i="28"/>
  <c r="BO44" i="28"/>
  <c r="BP44" i="28"/>
  <c r="BQ44" i="28"/>
  <c r="BR44" i="28"/>
  <c r="BN45" i="28"/>
  <c r="BO45" i="28"/>
  <c r="BP45" i="28"/>
  <c r="BQ45" i="28"/>
  <c r="BR45" i="28"/>
  <c r="BN46" i="28"/>
  <c r="BO46" i="28"/>
  <c r="BP46" i="28"/>
  <c r="BQ46" i="28"/>
  <c r="BR46" i="28"/>
  <c r="BN47" i="28"/>
  <c r="BO47" i="28"/>
  <c r="BP47" i="28"/>
  <c r="BQ47" i="28"/>
  <c r="BR47" i="28"/>
  <c r="BN48" i="28"/>
  <c r="BO48" i="28"/>
  <c r="BP48" i="28"/>
  <c r="BQ48" i="28"/>
  <c r="BR48" i="28"/>
  <c r="BN49" i="28"/>
  <c r="BO49" i="28"/>
  <c r="BP49" i="28"/>
  <c r="BQ49" i="28"/>
  <c r="BR49" i="28"/>
  <c r="BN50" i="28"/>
  <c r="BO50" i="28"/>
  <c r="BP50" i="28"/>
  <c r="BQ50" i="28"/>
  <c r="BR50" i="28"/>
  <c r="BN51" i="28"/>
  <c r="BO51" i="28"/>
  <c r="BP51" i="28"/>
  <c r="BQ51" i="28"/>
  <c r="BR51" i="28"/>
  <c r="BN52" i="28"/>
  <c r="BO52" i="28"/>
  <c r="BP52" i="28"/>
  <c r="BQ52" i="28"/>
  <c r="BR52" i="28"/>
  <c r="BN53" i="28"/>
  <c r="BO53" i="28"/>
  <c r="BP53" i="28"/>
  <c r="BQ53" i="28"/>
  <c r="BR53" i="28"/>
  <c r="BN54" i="28"/>
  <c r="BO54" i="28"/>
  <c r="BP54" i="28"/>
  <c r="BQ54" i="28"/>
  <c r="BR54" i="28"/>
  <c r="BN55" i="28"/>
  <c r="BO55" i="28"/>
  <c r="BP55" i="28"/>
  <c r="BQ55" i="28"/>
  <c r="BR55" i="28"/>
  <c r="BN56" i="28"/>
  <c r="BO56" i="28"/>
  <c r="BP56" i="28"/>
  <c r="BQ56" i="28"/>
  <c r="BR56" i="28"/>
  <c r="BN57" i="28"/>
  <c r="BO57" i="28"/>
  <c r="BP57" i="28"/>
  <c r="BQ57" i="28"/>
  <c r="BR57" i="28"/>
  <c r="BN58" i="28"/>
  <c r="BO58" i="28"/>
  <c r="BP58" i="28"/>
  <c r="BQ58" i="28"/>
  <c r="BR58" i="28"/>
  <c r="BN59" i="28"/>
  <c r="BO59" i="28"/>
  <c r="BP59" i="28"/>
  <c r="BQ59" i="28"/>
  <c r="BR59" i="28"/>
  <c r="BN60" i="28"/>
  <c r="BO60" i="28"/>
  <c r="BP60" i="28"/>
  <c r="BQ60" i="28"/>
  <c r="BR60" i="28"/>
  <c r="BN61" i="28"/>
  <c r="BO61" i="28"/>
  <c r="BP61" i="28"/>
  <c r="BQ61" i="28"/>
  <c r="BR61" i="28"/>
  <c r="BN62" i="28"/>
  <c r="BO62" i="28"/>
  <c r="BP62" i="28"/>
  <c r="BQ62" i="28"/>
  <c r="BR62" i="28"/>
  <c r="BN63" i="28"/>
  <c r="BO63" i="28"/>
  <c r="BP63" i="28"/>
  <c r="BQ63" i="28"/>
  <c r="BR63" i="28"/>
  <c r="BN64" i="28"/>
  <c r="BO64" i="28"/>
  <c r="BP64" i="28"/>
  <c r="BQ64" i="28"/>
  <c r="BR64" i="28"/>
  <c r="BN65" i="28"/>
  <c r="BO65" i="28"/>
  <c r="BP65" i="28"/>
  <c r="BQ65" i="28"/>
  <c r="BR65" i="28"/>
  <c r="BN66" i="28"/>
  <c r="BO66" i="28"/>
  <c r="BP66" i="28"/>
  <c r="BQ66" i="28"/>
  <c r="BR66" i="28"/>
  <c r="BN67" i="28"/>
  <c r="BO67" i="28"/>
  <c r="BP67" i="28"/>
  <c r="BQ67" i="28"/>
  <c r="BR67" i="28"/>
  <c r="BN68" i="28"/>
  <c r="BO68" i="28"/>
  <c r="BP68" i="28"/>
  <c r="BQ68" i="28"/>
  <c r="BR68" i="28"/>
  <c r="BN69" i="28"/>
  <c r="BO69" i="28"/>
  <c r="BP69" i="28"/>
  <c r="BQ69" i="28"/>
  <c r="BR69" i="28"/>
  <c r="BN70" i="28"/>
  <c r="BO70" i="28"/>
  <c r="BP70" i="28"/>
  <c r="BQ70" i="28"/>
  <c r="BR70" i="28"/>
  <c r="BN71" i="28"/>
  <c r="BO71" i="28"/>
  <c r="BP71" i="28"/>
  <c r="BQ71" i="28"/>
  <c r="BR71" i="28"/>
  <c r="BN72" i="28"/>
  <c r="BO72" i="28"/>
  <c r="BP72" i="28"/>
  <c r="BQ72" i="28"/>
  <c r="BR72" i="28"/>
  <c r="BN73" i="28"/>
  <c r="BO73" i="28"/>
  <c r="BP73" i="28"/>
  <c r="BQ73" i="28"/>
  <c r="BR73" i="28"/>
  <c r="BN74" i="28"/>
  <c r="BO74" i="28"/>
  <c r="BP74" i="28"/>
  <c r="BQ74" i="28"/>
  <c r="BR74" i="28"/>
  <c r="BN75" i="28"/>
  <c r="BO75" i="28"/>
  <c r="BP75" i="28"/>
  <c r="BQ75" i="28"/>
  <c r="BR75" i="28"/>
  <c r="BN76" i="28"/>
  <c r="BO76" i="28"/>
  <c r="BP76" i="28"/>
  <c r="BQ76" i="28"/>
  <c r="BR76" i="28"/>
  <c r="BN77" i="28"/>
  <c r="BO77" i="28"/>
  <c r="BP77" i="28"/>
  <c r="BQ77" i="28"/>
  <c r="BR77" i="28"/>
  <c r="BN78" i="28"/>
  <c r="BO78" i="28"/>
  <c r="BP78" i="28"/>
  <c r="BQ78" i="28"/>
  <c r="BR78" i="28"/>
  <c r="BN79" i="28"/>
  <c r="BO79" i="28"/>
  <c r="BP79" i="28"/>
  <c r="BQ79" i="28"/>
  <c r="BR79" i="28"/>
  <c r="BN80" i="28"/>
  <c r="BO80" i="28"/>
  <c r="BP80" i="28"/>
  <c r="BQ80" i="28"/>
  <c r="BR80" i="28"/>
  <c r="BN81" i="28"/>
  <c r="BO81" i="28"/>
  <c r="BP81" i="28"/>
  <c r="BQ81" i="28"/>
  <c r="BR81" i="28"/>
  <c r="BN82" i="28"/>
  <c r="BO82" i="28"/>
  <c r="BP82" i="28"/>
  <c r="BQ82" i="28"/>
  <c r="BR82" i="28"/>
  <c r="BN83" i="28"/>
  <c r="BO83" i="28"/>
  <c r="BP83" i="28"/>
  <c r="BQ83" i="28"/>
  <c r="BR83" i="28"/>
  <c r="BN84" i="28"/>
  <c r="BO84" i="28"/>
  <c r="BP84" i="28"/>
  <c r="BQ84" i="28"/>
  <c r="BR84" i="28"/>
  <c r="BN85" i="28"/>
  <c r="BO85" i="28"/>
  <c r="BP85" i="28"/>
  <c r="BQ85" i="28"/>
  <c r="BR85" i="28"/>
  <c r="BN86" i="28"/>
  <c r="BO86" i="28"/>
  <c r="BP86" i="28"/>
  <c r="BQ86" i="28"/>
  <c r="BR86" i="28"/>
  <c r="BN87" i="28"/>
  <c r="BO87" i="28"/>
  <c r="BP87" i="28"/>
  <c r="BQ87" i="28"/>
  <c r="BR87" i="28"/>
  <c r="BN88" i="28"/>
  <c r="BO88" i="28"/>
  <c r="BP88" i="28"/>
  <c r="BQ88" i="28"/>
  <c r="BR88" i="28"/>
  <c r="BN89" i="28"/>
  <c r="BO89" i="28"/>
  <c r="BP89" i="28"/>
  <c r="BQ89" i="28"/>
  <c r="BR89" i="28"/>
  <c r="BN90" i="28"/>
  <c r="BO90" i="28"/>
  <c r="BP90" i="28"/>
  <c r="BQ90" i="28"/>
  <c r="BR90" i="28"/>
  <c r="BN91" i="28"/>
  <c r="BO91" i="28"/>
  <c r="BP91" i="28"/>
  <c r="BQ91" i="28"/>
  <c r="BR91" i="28"/>
  <c r="BN92" i="28"/>
  <c r="BO92" i="28"/>
  <c r="BP92" i="28"/>
  <c r="BQ92" i="28"/>
  <c r="BR92" i="28"/>
  <c r="BN93" i="28"/>
  <c r="BO93" i="28"/>
  <c r="BP93" i="28"/>
  <c r="BQ93" i="28"/>
  <c r="BR93" i="28"/>
  <c r="BN94" i="28"/>
  <c r="BO94" i="28"/>
  <c r="BP94" i="28"/>
  <c r="BQ94" i="28"/>
  <c r="BR94" i="28"/>
  <c r="BN95" i="28"/>
  <c r="BO95" i="28"/>
  <c r="BP95" i="28"/>
  <c r="BQ95" i="28"/>
  <c r="BR95" i="28"/>
  <c r="BN96" i="28"/>
  <c r="BO96" i="28"/>
  <c r="BP96" i="28"/>
  <c r="BQ96" i="28"/>
  <c r="BR96" i="28"/>
  <c r="BN97" i="28"/>
  <c r="BO97" i="28"/>
  <c r="BP97" i="28"/>
  <c r="BQ97" i="28"/>
  <c r="BR97" i="28"/>
  <c r="BN98" i="28"/>
  <c r="BO98" i="28"/>
  <c r="BP98" i="28"/>
  <c r="BQ98" i="28"/>
  <c r="BR98" i="28"/>
  <c r="BN99" i="28"/>
  <c r="BO99" i="28"/>
  <c r="BP99" i="28"/>
  <c r="BQ99" i="28"/>
  <c r="BR99" i="28"/>
  <c r="BN100" i="28"/>
  <c r="BO100" i="28"/>
  <c r="BP100" i="28"/>
  <c r="BQ100" i="28"/>
  <c r="BR100" i="28"/>
  <c r="BN101" i="28"/>
  <c r="BO101" i="28"/>
  <c r="BP101" i="28"/>
  <c r="BQ101" i="28"/>
  <c r="BR101" i="28"/>
  <c r="BN102" i="28"/>
  <c r="BO102" i="28"/>
  <c r="BP102" i="28"/>
  <c r="BQ102" i="28"/>
  <c r="BR102" i="28"/>
  <c r="BN103" i="28"/>
  <c r="BO103" i="28"/>
  <c r="BP103" i="28"/>
  <c r="BQ103" i="28"/>
  <c r="BR103" i="28"/>
  <c r="BN104" i="28"/>
  <c r="BO104" i="28"/>
  <c r="BP104" i="28"/>
  <c r="BQ104" i="28"/>
  <c r="BR104" i="28"/>
  <c r="BN105" i="28"/>
  <c r="BO105" i="28"/>
  <c r="BP105" i="28"/>
  <c r="BQ105" i="28"/>
  <c r="BR105" i="28"/>
  <c r="BN106" i="28"/>
  <c r="BO106" i="28"/>
  <c r="BP106" i="28"/>
  <c r="BQ106" i="28"/>
  <c r="BR106" i="28"/>
  <c r="BN107" i="28"/>
  <c r="BO107" i="28"/>
  <c r="BP107" i="28"/>
  <c r="BQ107" i="28"/>
  <c r="BR107" i="28"/>
  <c r="BN108" i="28"/>
  <c r="BO108" i="28"/>
  <c r="BP108" i="28"/>
  <c r="BQ108" i="28"/>
  <c r="BR108" i="28"/>
  <c r="BN109" i="28"/>
  <c r="BO109" i="28"/>
  <c r="BP109" i="28"/>
  <c r="BQ109" i="28"/>
  <c r="BR109" i="28"/>
  <c r="BN110" i="28"/>
  <c r="BO110" i="28"/>
  <c r="BP110" i="28"/>
  <c r="BQ110" i="28"/>
  <c r="BR110" i="28"/>
  <c r="BN111" i="28"/>
  <c r="BO111" i="28"/>
  <c r="BP111" i="28"/>
  <c r="BQ111" i="28"/>
  <c r="BR111" i="28"/>
  <c r="BN112" i="28"/>
  <c r="BO112" i="28"/>
  <c r="BP112" i="28"/>
  <c r="BQ112" i="28"/>
  <c r="BR112" i="28"/>
  <c r="BN113" i="28"/>
  <c r="BO113" i="28"/>
  <c r="BP113" i="28"/>
  <c r="BQ113" i="28"/>
  <c r="BR113" i="28"/>
  <c r="BN114" i="28"/>
  <c r="BO114" i="28"/>
  <c r="BP114" i="28"/>
  <c r="BQ114" i="28"/>
  <c r="BR114" i="28"/>
  <c r="BN115" i="28"/>
  <c r="BO115" i="28"/>
  <c r="BP115" i="28"/>
  <c r="BQ115" i="28"/>
  <c r="BR115" i="28"/>
  <c r="BN116" i="28"/>
  <c r="BO116" i="28"/>
  <c r="BP116" i="28"/>
  <c r="BQ116" i="28"/>
  <c r="BR116" i="28"/>
  <c r="BN117" i="28"/>
  <c r="BO117" i="28"/>
  <c r="BP117" i="28"/>
  <c r="BQ117" i="28"/>
  <c r="BR117" i="28"/>
  <c r="BN118" i="28"/>
  <c r="BO118" i="28"/>
  <c r="BP118" i="28"/>
  <c r="BQ118" i="28"/>
  <c r="BR118" i="28"/>
  <c r="BN119" i="28"/>
  <c r="BO119" i="28"/>
  <c r="BP119" i="28"/>
  <c r="BQ119" i="28"/>
  <c r="BR119" i="28"/>
  <c r="BN120" i="28"/>
  <c r="BO120" i="28"/>
  <c r="BP120" i="28"/>
  <c r="BQ120" i="28"/>
  <c r="BR120" i="28"/>
  <c r="BN121" i="28"/>
  <c r="BO121" i="28"/>
  <c r="BP121" i="28"/>
  <c r="BQ121" i="28"/>
  <c r="BR121" i="28"/>
  <c r="BN122" i="28"/>
  <c r="BO122" i="28"/>
  <c r="BP122" i="28"/>
  <c r="BQ122" i="28"/>
  <c r="BR122" i="28"/>
  <c r="BN123" i="28"/>
  <c r="BO123" i="28"/>
  <c r="BP123" i="28"/>
  <c r="BQ123" i="28"/>
  <c r="BR123" i="28"/>
  <c r="BN124" i="28"/>
  <c r="BO124" i="28"/>
  <c r="BP124" i="28"/>
  <c r="BQ124" i="28"/>
  <c r="BR124" i="28"/>
  <c r="BN125" i="28"/>
  <c r="BO125" i="28"/>
  <c r="BP125" i="28"/>
  <c r="BQ125" i="28"/>
  <c r="BR125" i="28"/>
  <c r="BN126" i="28"/>
  <c r="BO126" i="28"/>
  <c r="BP126" i="28"/>
  <c r="BQ126" i="28"/>
  <c r="BR126" i="28"/>
  <c r="BN127" i="28"/>
  <c r="BO127" i="28"/>
  <c r="BP127" i="28"/>
  <c r="BQ127" i="28"/>
  <c r="BR127" i="28"/>
  <c r="BN128" i="28"/>
  <c r="BO128" i="28"/>
  <c r="BP128" i="28"/>
  <c r="BQ128" i="28"/>
  <c r="BR128" i="28"/>
  <c r="BN129" i="28"/>
  <c r="BO129" i="28"/>
  <c r="BP129" i="28"/>
  <c r="BQ129" i="28"/>
  <c r="BR129" i="28"/>
  <c r="BN130" i="28"/>
  <c r="BO130" i="28"/>
  <c r="BP130" i="28"/>
  <c r="BQ130" i="28"/>
  <c r="BR130" i="28"/>
  <c r="BN131" i="28"/>
  <c r="BO131" i="28"/>
  <c r="BP131" i="28"/>
  <c r="BQ131" i="28"/>
  <c r="BR131" i="28"/>
  <c r="BN132" i="28"/>
  <c r="BO132" i="28"/>
  <c r="BP132" i="28"/>
  <c r="BQ132" i="28"/>
  <c r="BR132" i="28"/>
  <c r="BN133" i="28"/>
  <c r="BO133" i="28"/>
  <c r="BP133" i="28"/>
  <c r="BQ133" i="28"/>
  <c r="BR133" i="28"/>
  <c r="BN134" i="28"/>
  <c r="BO134" i="28"/>
  <c r="BP134" i="28"/>
  <c r="BQ134" i="28"/>
  <c r="BR134" i="28"/>
  <c r="BN135" i="28"/>
  <c r="BO135" i="28"/>
  <c r="BP135" i="28"/>
  <c r="BQ135" i="28"/>
  <c r="BR135" i="28"/>
  <c r="BN136" i="28"/>
  <c r="BO136" i="28"/>
  <c r="BP136" i="28"/>
  <c r="BQ136" i="28"/>
  <c r="BR136" i="28"/>
  <c r="BN137" i="28"/>
  <c r="BO137" i="28"/>
  <c r="BP137" i="28"/>
  <c r="BQ137" i="28"/>
  <c r="BR137" i="28"/>
  <c r="BN138" i="28"/>
  <c r="BO138" i="28"/>
  <c r="BP138" i="28"/>
  <c r="BQ138" i="28"/>
  <c r="BR138" i="28"/>
  <c r="BN139" i="28"/>
  <c r="BO139" i="28"/>
  <c r="BP139" i="28"/>
  <c r="BQ139" i="28"/>
  <c r="BR139" i="28"/>
  <c r="BN140" i="28"/>
  <c r="BO140" i="28"/>
  <c r="BP140" i="28"/>
  <c r="BQ140" i="28"/>
  <c r="BR140" i="28"/>
  <c r="BN141" i="28"/>
  <c r="BO141" i="28"/>
  <c r="BP141" i="28"/>
  <c r="BQ141" i="28"/>
  <c r="BR141" i="28"/>
  <c r="BN142" i="28"/>
  <c r="BO142" i="28"/>
  <c r="BP142" i="28"/>
  <c r="BQ142" i="28"/>
  <c r="BR142" i="28"/>
  <c r="BN143" i="28"/>
  <c r="BO143" i="28"/>
  <c r="BP143" i="28"/>
  <c r="BQ143" i="28"/>
  <c r="BR143" i="28"/>
  <c r="BN144" i="28"/>
  <c r="BO144" i="28"/>
  <c r="BP144" i="28"/>
  <c r="BQ144" i="28"/>
  <c r="BR144" i="28"/>
  <c r="BN145" i="28"/>
  <c r="BO145" i="28"/>
  <c r="BP145" i="28"/>
  <c r="BQ145" i="28"/>
  <c r="BR145" i="28"/>
  <c r="BN146" i="28"/>
  <c r="BO146" i="28"/>
  <c r="BP146" i="28"/>
  <c r="BQ146" i="28"/>
  <c r="BR146" i="28"/>
  <c r="BN147" i="28"/>
  <c r="BO147" i="28"/>
  <c r="BP147" i="28"/>
  <c r="BQ147" i="28"/>
  <c r="BR147" i="28"/>
  <c r="BN148" i="28"/>
  <c r="BO148" i="28"/>
  <c r="BP148" i="28"/>
  <c r="BQ148" i="28"/>
  <c r="BR148" i="28"/>
  <c r="BN149" i="28"/>
  <c r="BO149" i="28"/>
  <c r="BP149" i="28"/>
  <c r="BQ149" i="28"/>
  <c r="BR149" i="28"/>
  <c r="BN150" i="28"/>
  <c r="BO150" i="28"/>
  <c r="BP150" i="28"/>
  <c r="BQ150" i="28"/>
  <c r="BR150" i="28"/>
  <c r="BN151" i="28"/>
  <c r="BO151" i="28"/>
  <c r="BP151" i="28"/>
  <c r="BQ151" i="28"/>
  <c r="BR151" i="28"/>
  <c r="BN152" i="28"/>
  <c r="BO152" i="28"/>
  <c r="BP152" i="28"/>
  <c r="BQ152" i="28"/>
  <c r="BR152" i="28"/>
  <c r="BN153" i="28"/>
  <c r="BO153" i="28"/>
  <c r="BP153" i="28"/>
  <c r="BQ153" i="28"/>
  <c r="BR153" i="28"/>
  <c r="BN154" i="28"/>
  <c r="BO154" i="28"/>
  <c r="BP154" i="28"/>
  <c r="BQ154" i="28"/>
  <c r="BR154" i="28"/>
  <c r="BN155" i="28"/>
  <c r="BO155" i="28"/>
  <c r="BP155" i="28"/>
  <c r="BQ155" i="28"/>
  <c r="BR155" i="28"/>
  <c r="BN156" i="28"/>
  <c r="BO156" i="28"/>
  <c r="BP156" i="28"/>
  <c r="BQ156" i="28"/>
  <c r="BR156" i="28"/>
  <c r="BN157" i="28"/>
  <c r="BO157" i="28"/>
  <c r="BP157" i="28"/>
  <c r="BQ157" i="28"/>
  <c r="BR157" i="28"/>
  <c r="BN158" i="28"/>
  <c r="BO158" i="28"/>
  <c r="BP158" i="28"/>
  <c r="BQ158" i="28"/>
  <c r="BR158" i="28"/>
  <c r="BN159" i="28"/>
  <c r="BO159" i="28"/>
  <c r="BP159" i="28"/>
  <c r="BQ159" i="28"/>
  <c r="BR159" i="28"/>
  <c r="BN160" i="28"/>
  <c r="BO160" i="28"/>
  <c r="BP160" i="28"/>
  <c r="BQ160" i="28"/>
  <c r="BR160" i="28"/>
  <c r="BN161" i="28"/>
  <c r="BO161" i="28"/>
  <c r="BP161" i="28"/>
  <c r="BQ161" i="28"/>
  <c r="BR161" i="28"/>
  <c r="BN162" i="28"/>
  <c r="BO162" i="28"/>
  <c r="BP162" i="28"/>
  <c r="BQ162" i="28"/>
  <c r="BR162" i="28"/>
  <c r="BN163" i="28"/>
  <c r="BO163" i="28"/>
  <c r="BP163" i="28"/>
  <c r="BQ163" i="28"/>
  <c r="BR163" i="28"/>
  <c r="BN164" i="28"/>
  <c r="BO164" i="28"/>
  <c r="BP164" i="28"/>
  <c r="BQ164" i="28"/>
  <c r="BR164" i="28"/>
  <c r="BN165" i="28"/>
  <c r="BO165" i="28"/>
  <c r="BP165" i="28"/>
  <c r="BQ165" i="28"/>
  <c r="BR165" i="28"/>
  <c r="BN166" i="28"/>
  <c r="BO166" i="28"/>
  <c r="BP166" i="28"/>
  <c r="BQ166" i="28"/>
  <c r="BR166" i="28"/>
  <c r="BN167" i="28"/>
  <c r="BO167" i="28"/>
  <c r="BP167" i="28"/>
  <c r="BQ167" i="28"/>
  <c r="BR167" i="28"/>
  <c r="BN168" i="28"/>
  <c r="BO168" i="28"/>
  <c r="BP168" i="28"/>
  <c r="BQ168" i="28"/>
  <c r="BR168" i="28"/>
  <c r="BN169" i="28"/>
  <c r="BO169" i="28"/>
  <c r="BP169" i="28"/>
  <c r="BQ169" i="28"/>
  <c r="BR169" i="28"/>
  <c r="BN170" i="28"/>
  <c r="BO170" i="28"/>
  <c r="BP170" i="28"/>
  <c r="BQ170" i="28"/>
  <c r="BR170" i="28"/>
  <c r="BN171" i="28"/>
  <c r="BO171" i="28"/>
  <c r="BP171" i="28"/>
  <c r="BQ171" i="28"/>
  <c r="BR171" i="28"/>
  <c r="BN172" i="28"/>
  <c r="BO172" i="28"/>
  <c r="BP172" i="28"/>
  <c r="BQ172" i="28"/>
  <c r="BR172" i="28"/>
  <c r="BN173" i="28"/>
  <c r="BO173" i="28"/>
  <c r="BP173" i="28"/>
  <c r="BQ173" i="28"/>
  <c r="BR173" i="28"/>
  <c r="BN174" i="28"/>
  <c r="BO174" i="28"/>
  <c r="BP174" i="28"/>
  <c r="BQ174" i="28"/>
  <c r="BR174" i="28"/>
  <c r="BN175" i="28"/>
  <c r="BO175" i="28"/>
  <c r="BP175" i="28"/>
  <c r="BQ175" i="28"/>
  <c r="BR175" i="28"/>
  <c r="BN176" i="28"/>
  <c r="BO176" i="28"/>
  <c r="BP176" i="28"/>
  <c r="BQ176" i="28"/>
  <c r="BR176" i="28"/>
  <c r="BN177" i="28"/>
  <c r="BO177" i="28"/>
  <c r="BP177" i="28"/>
  <c r="BQ177" i="28"/>
  <c r="BR177" i="28"/>
  <c r="BN178" i="28"/>
  <c r="BO178" i="28"/>
  <c r="BP178" i="28"/>
  <c r="BQ178" i="28"/>
  <c r="BR178" i="28"/>
  <c r="BN179" i="28"/>
  <c r="BO179" i="28"/>
  <c r="BP179" i="28"/>
  <c r="BQ179" i="28"/>
  <c r="BR179" i="28"/>
  <c r="BN180" i="28"/>
  <c r="BO180" i="28"/>
  <c r="BP180" i="28"/>
  <c r="BQ180" i="28"/>
  <c r="BR180" i="28"/>
  <c r="BN181" i="28"/>
  <c r="BO181" i="28"/>
  <c r="BP181" i="28"/>
  <c r="BQ181" i="28"/>
  <c r="BR181" i="28"/>
  <c r="BN182" i="28"/>
  <c r="BO182" i="28"/>
  <c r="BP182" i="28"/>
  <c r="BQ182" i="28"/>
  <c r="BR182" i="28"/>
  <c r="BN183" i="28"/>
  <c r="BO183" i="28"/>
  <c r="BP183" i="28"/>
  <c r="BQ183" i="28"/>
  <c r="BR183" i="28"/>
  <c r="BN184" i="28"/>
  <c r="BO184" i="28"/>
  <c r="BP184" i="28"/>
  <c r="BQ184" i="28"/>
  <c r="BR184" i="28"/>
  <c r="BN185" i="28"/>
  <c r="BO185" i="28"/>
  <c r="BP185" i="28"/>
  <c r="BQ185" i="28"/>
  <c r="BR185" i="28"/>
  <c r="BN186" i="28"/>
  <c r="BO186" i="28"/>
  <c r="BP186" i="28"/>
  <c r="BQ186" i="28"/>
  <c r="BR186" i="28"/>
  <c r="BN187" i="28"/>
  <c r="BO187" i="28"/>
  <c r="BP187" i="28"/>
  <c r="BQ187" i="28"/>
  <c r="BR187" i="28"/>
  <c r="BN188" i="28"/>
  <c r="BO188" i="28"/>
  <c r="BP188" i="28"/>
  <c r="BQ188" i="28"/>
  <c r="BR188" i="28"/>
  <c r="BN189" i="28"/>
  <c r="BO189" i="28"/>
  <c r="BP189" i="28"/>
  <c r="BQ189" i="28"/>
  <c r="BR189" i="28"/>
  <c r="BN190" i="28"/>
  <c r="BO190" i="28"/>
  <c r="BP190" i="28"/>
  <c r="BQ190" i="28"/>
  <c r="BR190" i="28"/>
  <c r="BN191" i="28"/>
  <c r="BO191" i="28"/>
  <c r="BP191" i="28"/>
  <c r="BQ191" i="28"/>
  <c r="BR191" i="28"/>
  <c r="BN192" i="28"/>
  <c r="BO192" i="28"/>
  <c r="BP192" i="28"/>
  <c r="BQ192" i="28"/>
  <c r="BR192" i="28"/>
  <c r="BN193" i="28"/>
  <c r="BO193" i="28"/>
  <c r="BP193" i="28"/>
  <c r="BQ193" i="28"/>
  <c r="BR193" i="28"/>
  <c r="BN194" i="28"/>
  <c r="BO194" i="28"/>
  <c r="BP194" i="28"/>
  <c r="BQ194" i="28"/>
  <c r="BR194" i="28"/>
  <c r="BN195" i="28"/>
  <c r="BO195" i="28"/>
  <c r="BP195" i="28"/>
  <c r="BQ195" i="28"/>
  <c r="BR195" i="28"/>
  <c r="BN196" i="28"/>
  <c r="BO196" i="28"/>
  <c r="BP196" i="28"/>
  <c r="BQ196" i="28"/>
  <c r="BR196" i="28"/>
  <c r="BN197" i="28"/>
  <c r="BO197" i="28"/>
  <c r="BP197" i="28"/>
  <c r="BQ197" i="28"/>
  <c r="BR197" i="28"/>
  <c r="BN198" i="28"/>
  <c r="BO198" i="28"/>
  <c r="BP198" i="28"/>
  <c r="BQ198" i="28"/>
  <c r="BR198" i="28"/>
  <c r="BN199" i="28"/>
  <c r="BO199" i="28"/>
  <c r="BP199" i="28"/>
  <c r="BQ199" i="28"/>
  <c r="BR199" i="28"/>
  <c r="BN200" i="28"/>
  <c r="BO200" i="28"/>
  <c r="BP200" i="28"/>
  <c r="BQ200" i="28"/>
  <c r="BR200" i="28"/>
  <c r="BN201" i="28"/>
  <c r="BO201" i="28"/>
  <c r="BP201" i="28"/>
  <c r="BQ201" i="28"/>
  <c r="BR201" i="28"/>
  <c r="BN202" i="28"/>
  <c r="BO202" i="28"/>
  <c r="BP202" i="28"/>
  <c r="BQ202" i="28"/>
  <c r="BR202" i="28"/>
  <c r="BN203" i="28"/>
  <c r="BO203" i="28"/>
  <c r="BP203" i="28"/>
  <c r="BQ203" i="28"/>
  <c r="BR203" i="28"/>
  <c r="BN204" i="28"/>
  <c r="BO204" i="28"/>
  <c r="BP204" i="28"/>
  <c r="BQ204" i="28"/>
  <c r="BR204" i="28"/>
  <c r="BN205" i="28"/>
  <c r="BO205" i="28"/>
  <c r="BP205" i="28"/>
  <c r="BQ205" i="28"/>
  <c r="BR205" i="28"/>
  <c r="BN206" i="28"/>
  <c r="BO206" i="28"/>
  <c r="BP206" i="28"/>
  <c r="BQ206" i="28"/>
  <c r="BR206" i="28"/>
  <c r="BN207" i="28"/>
  <c r="BO207" i="28"/>
  <c r="BP207" i="28"/>
  <c r="BQ207" i="28"/>
  <c r="BR207" i="28"/>
  <c r="BN208" i="28"/>
  <c r="BO208" i="28"/>
  <c r="BP208" i="28"/>
  <c r="BQ208" i="28"/>
  <c r="BR208" i="28"/>
  <c r="BN209" i="28"/>
  <c r="BO209" i="28"/>
  <c r="BP209" i="28"/>
  <c r="BQ209" i="28"/>
  <c r="BR209" i="28"/>
  <c r="BN210" i="28"/>
  <c r="BO210" i="28"/>
  <c r="BP210" i="28"/>
  <c r="BQ210" i="28"/>
  <c r="BR210" i="28"/>
  <c r="BN211" i="28"/>
  <c r="BO211" i="28"/>
  <c r="BP211" i="28"/>
  <c r="BQ211" i="28"/>
  <c r="BR211" i="28"/>
  <c r="BN212" i="28"/>
  <c r="BO212" i="28"/>
  <c r="BP212" i="28"/>
  <c r="BQ212" i="28"/>
  <c r="BR212" i="28"/>
  <c r="BN213" i="28"/>
  <c r="BO213" i="28"/>
  <c r="BP213" i="28"/>
  <c r="BQ213" i="28"/>
  <c r="BR213" i="28"/>
  <c r="BN214" i="28"/>
  <c r="BO214" i="28"/>
  <c r="BP214" i="28"/>
  <c r="BQ214" i="28"/>
  <c r="BR214" i="28"/>
  <c r="BN215" i="28"/>
  <c r="BO215" i="28"/>
  <c r="BP215" i="28"/>
  <c r="BQ215" i="28"/>
  <c r="BR215" i="28"/>
  <c r="BN216" i="28"/>
  <c r="BO216" i="28"/>
  <c r="BP216" i="28"/>
  <c r="BQ216" i="28"/>
  <c r="BR216" i="28"/>
  <c r="BN217" i="28"/>
  <c r="BO217" i="28"/>
  <c r="BP217" i="28"/>
  <c r="BQ217" i="28"/>
  <c r="BR217" i="28"/>
  <c r="BN218" i="28"/>
  <c r="BO218" i="28"/>
  <c r="BP218" i="28"/>
  <c r="BQ218" i="28"/>
  <c r="BR218" i="28"/>
  <c r="BN219" i="28"/>
  <c r="BO219" i="28"/>
  <c r="BP219" i="28"/>
  <c r="BQ219" i="28"/>
  <c r="BR219" i="28"/>
  <c r="BN220" i="28"/>
  <c r="BO220" i="28"/>
  <c r="BP220" i="28"/>
  <c r="BQ220" i="28"/>
  <c r="BR220" i="28"/>
  <c r="BN221" i="28"/>
  <c r="BO221" i="28"/>
  <c r="BP221" i="28"/>
  <c r="BQ221" i="28"/>
  <c r="BR221" i="28"/>
  <c r="BN222" i="28"/>
  <c r="BO222" i="28"/>
  <c r="BP222" i="28"/>
  <c r="BQ222" i="28"/>
  <c r="BR222" i="28"/>
  <c r="BN223" i="28"/>
  <c r="BO223" i="28"/>
  <c r="BP223" i="28"/>
  <c r="BQ223" i="28"/>
  <c r="BR223" i="28"/>
  <c r="BN224" i="28"/>
  <c r="BO224" i="28"/>
  <c r="BP224" i="28"/>
  <c r="BQ224" i="28"/>
  <c r="BR224" i="28"/>
  <c r="BN225" i="28"/>
  <c r="BO225" i="28"/>
  <c r="BP225" i="28"/>
  <c r="BQ225" i="28"/>
  <c r="BR225" i="28"/>
  <c r="BN226" i="28"/>
  <c r="BO226" i="28"/>
  <c r="BP226" i="28"/>
  <c r="BQ226" i="28"/>
  <c r="BR226" i="28"/>
  <c r="BN227" i="28"/>
  <c r="BO227" i="28"/>
  <c r="BP227" i="28"/>
  <c r="BQ227" i="28"/>
  <c r="BR227" i="28"/>
  <c r="BN228" i="28"/>
  <c r="BO228" i="28"/>
  <c r="BP228" i="28"/>
  <c r="BQ228" i="28"/>
  <c r="BR228" i="28"/>
  <c r="BN229" i="28"/>
  <c r="BO229" i="28"/>
  <c r="BP229" i="28"/>
  <c r="BQ229" i="28"/>
  <c r="BR229" i="28"/>
  <c r="BN230" i="28"/>
  <c r="BO230" i="28"/>
  <c r="BP230" i="28"/>
  <c r="BQ230" i="28"/>
  <c r="BR230" i="28"/>
  <c r="BN231" i="28"/>
  <c r="BO231" i="28"/>
  <c r="BP231" i="28"/>
  <c r="BQ231" i="28"/>
  <c r="BR231" i="28"/>
  <c r="BN232" i="28"/>
  <c r="BO232" i="28"/>
  <c r="BP232" i="28"/>
  <c r="BQ232" i="28"/>
  <c r="BR232" i="28"/>
  <c r="BN233" i="28"/>
  <c r="BO233" i="28"/>
  <c r="BP233" i="28"/>
  <c r="BQ233" i="28"/>
  <c r="BR233" i="28"/>
  <c r="BN234" i="28"/>
  <c r="BO234" i="28"/>
  <c r="BP234" i="28"/>
  <c r="BQ234" i="28"/>
  <c r="BR234" i="28"/>
  <c r="BN235" i="28"/>
  <c r="BO235" i="28"/>
  <c r="BP235" i="28"/>
  <c r="BQ235" i="28"/>
  <c r="BR235" i="28"/>
  <c r="BN236" i="28"/>
  <c r="BO236" i="28"/>
  <c r="BP236" i="28"/>
  <c r="BQ236" i="28"/>
  <c r="BR236" i="28"/>
  <c r="BN237" i="28"/>
  <c r="BO237" i="28"/>
  <c r="BP237" i="28"/>
  <c r="BQ237" i="28"/>
  <c r="BR237" i="28"/>
  <c r="BN238" i="28"/>
  <c r="BO238" i="28"/>
  <c r="BP238" i="28"/>
  <c r="BQ238" i="28"/>
  <c r="BR238" i="28"/>
  <c r="BN239" i="28"/>
  <c r="BO239" i="28"/>
  <c r="BP239" i="28"/>
  <c r="BQ239" i="28"/>
  <c r="BR239" i="28"/>
  <c r="BN240" i="28"/>
  <c r="BO240" i="28"/>
  <c r="BP240" i="28"/>
  <c r="BQ240" i="28"/>
  <c r="BR240" i="28"/>
  <c r="BN241" i="28"/>
  <c r="BO241" i="28"/>
  <c r="BP241" i="28"/>
  <c r="BQ241" i="28"/>
  <c r="BR241" i="28"/>
  <c r="BN242" i="28"/>
  <c r="BO242" i="28"/>
  <c r="BP242" i="28"/>
  <c r="BQ242" i="28"/>
  <c r="BR242" i="28"/>
  <c r="BN243" i="28"/>
  <c r="BO243" i="28"/>
  <c r="BP243" i="28"/>
  <c r="BQ243" i="28"/>
  <c r="BR243" i="28"/>
  <c r="BN244" i="28"/>
  <c r="BO244" i="28"/>
  <c r="BP244" i="28"/>
  <c r="BQ244" i="28"/>
  <c r="BR244" i="28"/>
  <c r="BN245" i="28"/>
  <c r="BO245" i="28"/>
  <c r="BP245" i="28"/>
  <c r="BQ245" i="28"/>
  <c r="BR245" i="28"/>
  <c r="BN246" i="28"/>
  <c r="BO246" i="28"/>
  <c r="BP246" i="28"/>
  <c r="BQ246" i="28"/>
  <c r="BR246" i="28"/>
  <c r="BN247" i="28"/>
  <c r="BO247" i="28"/>
  <c r="BP247" i="28"/>
  <c r="BQ247" i="28"/>
  <c r="BR247" i="28"/>
  <c r="BN248" i="28"/>
  <c r="BO248" i="28"/>
  <c r="BP248" i="28"/>
  <c r="BQ248" i="28"/>
  <c r="BR248" i="28"/>
  <c r="BN249" i="28"/>
  <c r="BO249" i="28"/>
  <c r="BP249" i="28"/>
  <c r="BQ249" i="28"/>
  <c r="BR249" i="28"/>
  <c r="BN250" i="28"/>
  <c r="BO250" i="28"/>
  <c r="BP250" i="28"/>
  <c r="BQ250" i="28"/>
  <c r="BR250" i="28"/>
  <c r="BN251" i="28"/>
  <c r="BO251" i="28"/>
  <c r="BP251" i="28"/>
  <c r="BQ251" i="28"/>
  <c r="BR251" i="28"/>
  <c r="BN252" i="28"/>
  <c r="BO252" i="28"/>
  <c r="BP252" i="28"/>
  <c r="BQ252" i="28"/>
  <c r="BR252" i="28"/>
  <c r="BN253" i="28"/>
  <c r="BO253" i="28"/>
  <c r="BP253" i="28"/>
  <c r="BQ253" i="28"/>
  <c r="BR253" i="28"/>
  <c r="BN254" i="28"/>
  <c r="BO254" i="28"/>
  <c r="BP254" i="28"/>
  <c r="BQ254" i="28"/>
  <c r="BR254" i="28"/>
  <c r="BN255" i="28"/>
  <c r="BO255" i="28"/>
  <c r="BP255" i="28"/>
  <c r="BQ255" i="28"/>
  <c r="BR255" i="28"/>
  <c r="BN256" i="28"/>
  <c r="BO256" i="28"/>
  <c r="BP256" i="28"/>
  <c r="BQ256" i="28"/>
  <c r="BR256" i="28"/>
  <c r="BN257" i="28"/>
  <c r="BO257" i="28"/>
  <c r="BP257" i="28"/>
  <c r="BQ257" i="28"/>
  <c r="BR257" i="28"/>
  <c r="BN258" i="28"/>
  <c r="BO258" i="28"/>
  <c r="BP258" i="28"/>
  <c r="BQ258" i="28"/>
  <c r="BR258" i="28"/>
  <c r="BN259" i="28"/>
  <c r="BO259" i="28"/>
  <c r="BP259" i="28"/>
  <c r="BQ259" i="28"/>
  <c r="BR259" i="28"/>
  <c r="BN260" i="28"/>
  <c r="BO260" i="28"/>
  <c r="BP260" i="28"/>
  <c r="BQ260" i="28"/>
  <c r="BR260" i="28"/>
  <c r="BN261" i="28"/>
  <c r="BO261" i="28"/>
  <c r="BP261" i="28"/>
  <c r="BQ261" i="28"/>
  <c r="BR261" i="28"/>
  <c r="BN262" i="28"/>
  <c r="BO262" i="28"/>
  <c r="BP262" i="28"/>
  <c r="BQ262" i="28"/>
  <c r="BR262" i="28"/>
  <c r="BN263" i="28"/>
  <c r="BO263" i="28"/>
  <c r="BP263" i="28"/>
  <c r="BQ263" i="28"/>
  <c r="BR263" i="28"/>
  <c r="BN264" i="28"/>
  <c r="BO264" i="28"/>
  <c r="BP264" i="28"/>
  <c r="BQ264" i="28"/>
  <c r="BR264" i="28"/>
  <c r="BN265" i="28"/>
  <c r="BO265" i="28"/>
  <c r="BP265" i="28"/>
  <c r="BQ265" i="28"/>
  <c r="BR265" i="28"/>
  <c r="BN266" i="28"/>
  <c r="BO266" i="28"/>
  <c r="BP266" i="28"/>
  <c r="BQ266" i="28"/>
  <c r="BR266" i="28"/>
  <c r="BN267" i="28"/>
  <c r="BO267" i="28"/>
  <c r="BP267" i="28"/>
  <c r="BQ267" i="28"/>
  <c r="BR267" i="28"/>
  <c r="BN268" i="28"/>
  <c r="BO268" i="28"/>
  <c r="BP268" i="28"/>
  <c r="BQ268" i="28"/>
  <c r="BR268" i="28"/>
  <c r="BN269" i="28"/>
  <c r="BO269" i="28"/>
  <c r="BP269" i="28"/>
  <c r="BQ269" i="28"/>
  <c r="BR269" i="28"/>
  <c r="BN270" i="28"/>
  <c r="BO270" i="28"/>
  <c r="BP270" i="28"/>
  <c r="BQ270" i="28"/>
  <c r="BR270" i="28"/>
  <c r="BN271" i="28"/>
  <c r="BO271" i="28"/>
  <c r="BP271" i="28"/>
  <c r="BQ271" i="28"/>
  <c r="BR271" i="28"/>
  <c r="BN272" i="28"/>
  <c r="BO272" i="28"/>
  <c r="BP272" i="28"/>
  <c r="BQ272" i="28"/>
  <c r="BR272" i="28"/>
  <c r="BN273" i="28"/>
  <c r="BO273" i="28"/>
  <c r="BP273" i="28"/>
  <c r="BQ273" i="28"/>
  <c r="BR273" i="28"/>
  <c r="BN274" i="28"/>
  <c r="BO274" i="28"/>
  <c r="BP274" i="28"/>
  <c r="BQ274" i="28"/>
  <c r="BR274" i="28"/>
  <c r="BN275" i="28"/>
  <c r="BO275" i="28"/>
  <c r="BP275" i="28"/>
  <c r="BQ275" i="28"/>
  <c r="BR275" i="28"/>
  <c r="BN276" i="28"/>
  <c r="BO276" i="28"/>
  <c r="BP276" i="28"/>
  <c r="BQ276" i="28"/>
  <c r="BR276" i="28"/>
  <c r="BN277" i="28"/>
  <c r="BO277" i="28"/>
  <c r="BP277" i="28"/>
  <c r="BQ277" i="28"/>
  <c r="BR277" i="28"/>
  <c r="BN278" i="28"/>
  <c r="BO278" i="28"/>
  <c r="BP278" i="28"/>
  <c r="BQ278" i="28"/>
  <c r="BR278" i="28"/>
  <c r="BN279" i="28"/>
  <c r="BO279" i="28"/>
  <c r="BP279" i="28"/>
  <c r="BQ279" i="28"/>
  <c r="BR279" i="28"/>
  <c r="BN280" i="28"/>
  <c r="BO280" i="28"/>
  <c r="BP280" i="28"/>
  <c r="BQ280" i="28"/>
  <c r="BR280" i="28"/>
  <c r="BN281" i="28"/>
  <c r="BO281" i="28"/>
  <c r="BP281" i="28"/>
  <c r="BQ281" i="28"/>
  <c r="BR281" i="28"/>
  <c r="BN282" i="28"/>
  <c r="BO282" i="28"/>
  <c r="BP282" i="28"/>
  <c r="BQ282" i="28"/>
  <c r="BR282" i="28"/>
  <c r="BN283" i="28"/>
  <c r="BO283" i="28"/>
  <c r="BP283" i="28"/>
  <c r="BQ283" i="28"/>
  <c r="BR283" i="28"/>
  <c r="BN284" i="28"/>
  <c r="BO284" i="28"/>
  <c r="BP284" i="28"/>
  <c r="BQ284" i="28"/>
  <c r="BR284" i="28"/>
  <c r="BN285" i="28"/>
  <c r="BO285" i="28"/>
  <c r="BP285" i="28"/>
  <c r="BQ285" i="28"/>
  <c r="BR285" i="28"/>
  <c r="BN286" i="28"/>
  <c r="BO286" i="28"/>
  <c r="BP286" i="28"/>
  <c r="BQ286" i="28"/>
  <c r="BR286" i="28"/>
  <c r="BN287" i="28"/>
  <c r="BO287" i="28"/>
  <c r="BP287" i="28"/>
  <c r="BQ287" i="28"/>
  <c r="BR287" i="28"/>
  <c r="BN288" i="28"/>
  <c r="BO288" i="28"/>
  <c r="BP288" i="28"/>
  <c r="BQ288" i="28"/>
  <c r="BR288" i="28"/>
  <c r="BN289" i="28"/>
  <c r="BO289" i="28"/>
  <c r="BP289" i="28"/>
  <c r="BQ289" i="28"/>
  <c r="BR289" i="28"/>
  <c r="BN290" i="28"/>
  <c r="BO290" i="28"/>
  <c r="BP290" i="28"/>
  <c r="BQ290" i="28"/>
  <c r="BR290" i="28"/>
  <c r="BN291" i="28"/>
  <c r="BO291" i="28"/>
  <c r="BP291" i="28"/>
  <c r="BQ291" i="28"/>
  <c r="BR291" i="28"/>
  <c r="BN292" i="28"/>
  <c r="BO292" i="28"/>
  <c r="BP292" i="28"/>
  <c r="BQ292" i="28"/>
  <c r="BR292" i="28"/>
  <c r="BN293" i="28"/>
  <c r="BO293" i="28"/>
  <c r="BP293" i="28"/>
  <c r="BQ293" i="28"/>
  <c r="BR293" i="28"/>
  <c r="BN294" i="28"/>
  <c r="BO294" i="28"/>
  <c r="BP294" i="28"/>
  <c r="BQ294" i="28"/>
  <c r="BR294" i="28"/>
  <c r="BN295" i="28"/>
  <c r="BO295" i="28"/>
  <c r="BP295" i="28"/>
  <c r="BQ295" i="28"/>
  <c r="BR295" i="28"/>
  <c r="BN296" i="28"/>
  <c r="BO296" i="28"/>
  <c r="BP296" i="28"/>
  <c r="BQ296" i="28"/>
  <c r="BR296" i="28"/>
  <c r="BN297" i="28"/>
  <c r="BO297" i="28"/>
  <c r="BP297" i="28"/>
  <c r="BQ297" i="28"/>
  <c r="BR297" i="28"/>
  <c r="BN298" i="28"/>
  <c r="BO298" i="28"/>
  <c r="BP298" i="28"/>
  <c r="BQ298" i="28"/>
  <c r="BR298" i="28"/>
  <c r="BN299" i="28"/>
  <c r="BO299" i="28"/>
  <c r="BP299" i="28"/>
  <c r="BQ299" i="28"/>
  <c r="BR299" i="28"/>
  <c r="BN300" i="28"/>
  <c r="BO300" i="28"/>
  <c r="BP300" i="28"/>
  <c r="BQ300" i="28"/>
  <c r="BR300" i="28"/>
  <c r="BN301" i="28"/>
  <c r="BO301" i="28"/>
  <c r="BP301" i="28"/>
  <c r="BQ301" i="28"/>
  <c r="BR301" i="28"/>
  <c r="BN302" i="28"/>
  <c r="BO302" i="28"/>
  <c r="BP302" i="28"/>
  <c r="BQ302" i="28"/>
  <c r="BR302" i="28"/>
  <c r="BN303" i="28"/>
  <c r="BO303" i="28"/>
  <c r="BP303" i="28"/>
  <c r="BQ303" i="28"/>
  <c r="BR303" i="28"/>
  <c r="BN304" i="28"/>
  <c r="BO304" i="28"/>
  <c r="BP304" i="28"/>
  <c r="BQ304" i="28"/>
  <c r="BR304" i="28"/>
  <c r="BN305" i="28"/>
  <c r="BO305" i="28"/>
  <c r="BP305" i="28"/>
  <c r="BQ305" i="28"/>
  <c r="BR305" i="28"/>
  <c r="BN306" i="28"/>
  <c r="BO306" i="28"/>
  <c r="BP306" i="28"/>
  <c r="BQ306" i="28"/>
  <c r="BR306" i="28"/>
  <c r="BN307" i="28"/>
  <c r="BO307" i="28"/>
  <c r="BP307" i="28"/>
  <c r="BQ307" i="28"/>
  <c r="BR307" i="28"/>
  <c r="BN308" i="28"/>
  <c r="BO308" i="28"/>
  <c r="BP308" i="28"/>
  <c r="BQ308" i="28"/>
  <c r="BR308" i="28"/>
  <c r="BN309" i="28"/>
  <c r="BO309" i="28"/>
  <c r="BP309" i="28"/>
  <c r="BQ309" i="28"/>
  <c r="BR309" i="28"/>
  <c r="BN310" i="28"/>
  <c r="BO310" i="28"/>
  <c r="BP310" i="28"/>
  <c r="BQ310" i="28"/>
  <c r="BR310" i="28"/>
  <c r="BN311" i="28"/>
  <c r="BO311" i="28"/>
  <c r="BP311" i="28"/>
  <c r="BQ311" i="28"/>
  <c r="BR311" i="28"/>
  <c r="BN312" i="28"/>
  <c r="BO312" i="28"/>
  <c r="BP312" i="28"/>
  <c r="BQ312" i="28"/>
  <c r="BR312" i="28"/>
  <c r="BN313" i="28"/>
  <c r="BO313" i="28"/>
  <c r="BP313" i="28"/>
  <c r="BQ313" i="28"/>
  <c r="BR313" i="28"/>
  <c r="BN314" i="28"/>
  <c r="BO314" i="28"/>
  <c r="BP314" i="28"/>
  <c r="BQ314" i="28"/>
  <c r="BR314" i="28"/>
  <c r="BN315" i="28"/>
  <c r="BO315" i="28"/>
  <c r="BP315" i="28"/>
  <c r="BQ315" i="28"/>
  <c r="BR315" i="28"/>
  <c r="BN316" i="28"/>
  <c r="BO316" i="28"/>
  <c r="BP316" i="28"/>
  <c r="BQ316" i="28"/>
  <c r="BR316" i="28"/>
  <c r="BN317" i="28"/>
  <c r="BO317" i="28"/>
  <c r="BP317" i="28"/>
  <c r="BQ317" i="28"/>
  <c r="BR317" i="28"/>
  <c r="BN318" i="28"/>
  <c r="BO318" i="28"/>
  <c r="BP318" i="28"/>
  <c r="BQ318" i="28"/>
  <c r="BR318" i="28"/>
  <c r="BN319" i="28"/>
  <c r="BO319" i="28"/>
  <c r="BP319" i="28"/>
  <c r="BQ319" i="28"/>
  <c r="BR319" i="28"/>
  <c r="BN320" i="28"/>
  <c r="BO320" i="28"/>
  <c r="BP320" i="28"/>
  <c r="BQ320" i="28"/>
  <c r="BR320" i="28"/>
  <c r="BN321" i="28"/>
  <c r="BO321" i="28"/>
  <c r="BP321" i="28"/>
  <c r="BQ321" i="28"/>
  <c r="BR321" i="28"/>
  <c r="BN322" i="28"/>
  <c r="BO322" i="28"/>
  <c r="BP322" i="28"/>
  <c r="BQ322" i="28"/>
  <c r="BR322" i="28"/>
  <c r="BN323" i="28"/>
  <c r="BO323" i="28"/>
  <c r="BP323" i="28"/>
  <c r="BQ323" i="28"/>
  <c r="BR323" i="28"/>
  <c r="BN324" i="28"/>
  <c r="BO324" i="28"/>
  <c r="BP324" i="28"/>
  <c r="BQ324" i="28"/>
  <c r="BR324" i="28"/>
  <c r="BN325" i="28"/>
  <c r="BO325" i="28"/>
  <c r="BP325" i="28"/>
  <c r="BQ325" i="28"/>
  <c r="BR325" i="28"/>
  <c r="BN326" i="28"/>
  <c r="BO326" i="28"/>
  <c r="BP326" i="28"/>
  <c r="BQ326" i="28"/>
  <c r="BR326" i="28"/>
  <c r="BN327" i="28"/>
  <c r="BO327" i="28"/>
  <c r="BP327" i="28"/>
  <c r="BQ327" i="28"/>
  <c r="BR327" i="28"/>
  <c r="BN328" i="28"/>
  <c r="BO328" i="28"/>
  <c r="BP328" i="28"/>
  <c r="BQ328" i="28"/>
  <c r="BR328" i="28"/>
  <c r="BN329" i="28"/>
  <c r="BO329" i="28"/>
  <c r="BP329" i="28"/>
  <c r="BQ329" i="28"/>
  <c r="BR329" i="28"/>
  <c r="BN330" i="28"/>
  <c r="BO330" i="28"/>
  <c r="BP330" i="28"/>
  <c r="BQ330" i="28"/>
  <c r="BR330" i="28"/>
  <c r="BN331" i="28"/>
  <c r="BO331" i="28"/>
  <c r="BP331" i="28"/>
  <c r="BQ331" i="28"/>
  <c r="BR331" i="28"/>
  <c r="BN332" i="28"/>
  <c r="BO332" i="28"/>
  <c r="BP332" i="28"/>
  <c r="BQ332" i="28"/>
  <c r="BR332" i="28"/>
  <c r="BN333" i="28"/>
  <c r="BO333" i="28"/>
  <c r="BP333" i="28"/>
  <c r="BQ333" i="28"/>
  <c r="BR333" i="28"/>
  <c r="BN334" i="28"/>
  <c r="BO334" i="28"/>
  <c r="BP334" i="28"/>
  <c r="BQ334" i="28"/>
  <c r="BR334" i="28"/>
  <c r="BN335" i="28"/>
  <c r="BO335" i="28"/>
  <c r="BP335" i="28"/>
  <c r="BQ335" i="28"/>
  <c r="BR335" i="28"/>
  <c r="BN336" i="28"/>
  <c r="BO336" i="28"/>
  <c r="BP336" i="28"/>
  <c r="BQ336" i="28"/>
  <c r="BR336" i="28"/>
  <c r="BN337" i="28"/>
  <c r="BO337" i="28"/>
  <c r="BP337" i="28"/>
  <c r="BQ337" i="28"/>
  <c r="BR337" i="28"/>
  <c r="BN338" i="28"/>
  <c r="BO338" i="28"/>
  <c r="BP338" i="28"/>
  <c r="BQ338" i="28"/>
  <c r="BR338" i="28"/>
  <c r="BN339" i="28"/>
  <c r="BO339" i="28"/>
  <c r="BP339" i="28"/>
  <c r="BQ339" i="28"/>
  <c r="BR339" i="28"/>
  <c r="BN340" i="28"/>
  <c r="BO340" i="28"/>
  <c r="BP340" i="28"/>
  <c r="BQ340" i="28"/>
  <c r="BR340" i="28"/>
  <c r="BN341" i="28"/>
  <c r="BO341" i="28"/>
  <c r="BP341" i="28"/>
  <c r="BQ341" i="28"/>
  <c r="BR341" i="28"/>
  <c r="BN342" i="28"/>
  <c r="BO342" i="28"/>
  <c r="BP342" i="28"/>
  <c r="BQ342" i="28"/>
  <c r="BR342" i="28"/>
  <c r="BN343" i="28"/>
  <c r="BO343" i="28"/>
  <c r="BP343" i="28"/>
  <c r="BQ343" i="28"/>
  <c r="BR343" i="28"/>
  <c r="BN344" i="28"/>
  <c r="BO344" i="28"/>
  <c r="BP344" i="28"/>
  <c r="BQ344" i="28"/>
  <c r="BR344" i="28"/>
  <c r="BN345" i="28"/>
  <c r="BO345" i="28"/>
  <c r="BP345" i="28"/>
  <c r="BQ345" i="28"/>
  <c r="BR345" i="28"/>
  <c r="BN346" i="28"/>
  <c r="BO346" i="28"/>
  <c r="BP346" i="28"/>
  <c r="BQ346" i="28"/>
  <c r="BR346" i="28"/>
  <c r="BN347" i="28"/>
  <c r="BO347" i="28"/>
  <c r="BP347" i="28"/>
  <c r="BQ347" i="28"/>
  <c r="BR347" i="28"/>
  <c r="BN348" i="28"/>
  <c r="BO348" i="28"/>
  <c r="BP348" i="28"/>
  <c r="BQ348" i="28"/>
  <c r="BR348" i="28"/>
  <c r="BN349" i="28"/>
  <c r="BO349" i="28"/>
  <c r="BP349" i="28"/>
  <c r="BQ349" i="28"/>
  <c r="BR349" i="28"/>
  <c r="BN350" i="28"/>
  <c r="BO350" i="28"/>
  <c r="BP350" i="28"/>
  <c r="BQ350" i="28"/>
  <c r="BR350" i="28"/>
  <c r="BN351" i="28"/>
  <c r="BO351" i="28"/>
  <c r="BP351" i="28"/>
  <c r="BQ351" i="28"/>
  <c r="BR351" i="28"/>
  <c r="BN352" i="28"/>
  <c r="BO352" i="28"/>
  <c r="BP352" i="28"/>
  <c r="BQ352" i="28"/>
  <c r="BR352" i="28"/>
  <c r="BN353" i="28"/>
  <c r="BO353" i="28"/>
  <c r="BP353" i="28"/>
  <c r="BQ353" i="28"/>
  <c r="BR353" i="28"/>
  <c r="BN354" i="28"/>
  <c r="BO354" i="28"/>
  <c r="BP354" i="28"/>
  <c r="BQ354" i="28"/>
  <c r="BR354" i="28"/>
  <c r="BN355" i="28"/>
  <c r="BO355" i="28"/>
  <c r="BP355" i="28"/>
  <c r="BQ355" i="28"/>
  <c r="BR355" i="28"/>
  <c r="BN356" i="28"/>
  <c r="BO356" i="28"/>
  <c r="BP356" i="28"/>
  <c r="BQ356" i="28"/>
  <c r="BR356" i="28"/>
  <c r="BN357" i="28"/>
  <c r="BO357" i="28"/>
  <c r="BP357" i="28"/>
  <c r="BQ357" i="28"/>
  <c r="BR357" i="28"/>
  <c r="BN358" i="28"/>
  <c r="BO358" i="28"/>
  <c r="BP358" i="28"/>
  <c r="BQ358" i="28"/>
  <c r="BR358" i="28"/>
  <c r="BN359" i="28"/>
  <c r="BO359" i="28"/>
  <c r="BP359" i="28"/>
  <c r="BQ359" i="28"/>
  <c r="BR359" i="28"/>
  <c r="BN360" i="28"/>
  <c r="BO360" i="28"/>
  <c r="BP360" i="28"/>
  <c r="BQ360" i="28"/>
  <c r="BR360" i="28"/>
  <c r="BN361" i="28"/>
  <c r="BO361" i="28"/>
  <c r="BP361" i="28"/>
  <c r="BQ361" i="28"/>
  <c r="BR361" i="28"/>
  <c r="BN362" i="28"/>
  <c r="BO362" i="28"/>
  <c r="BP362" i="28"/>
  <c r="BQ362" i="28"/>
  <c r="BR362" i="28"/>
  <c r="BN363" i="28"/>
  <c r="BO363" i="28"/>
  <c r="BP363" i="28"/>
  <c r="BQ363" i="28"/>
  <c r="BR363" i="28"/>
  <c r="BN364" i="28"/>
  <c r="BO364" i="28"/>
  <c r="BP364" i="28"/>
  <c r="BQ364" i="28"/>
  <c r="BR364" i="28"/>
  <c r="BN365" i="28"/>
  <c r="BO365" i="28"/>
  <c r="BP365" i="28"/>
  <c r="BQ365" i="28"/>
  <c r="BR365" i="28"/>
  <c r="BN366" i="28"/>
  <c r="BO366" i="28"/>
  <c r="BP366" i="28"/>
  <c r="BQ366" i="28"/>
  <c r="BR366" i="28"/>
  <c r="BN367" i="28"/>
  <c r="BO367" i="28"/>
  <c r="BP367" i="28"/>
  <c r="BQ367" i="28"/>
  <c r="BR367" i="28"/>
  <c r="BN368" i="28"/>
  <c r="BO368" i="28"/>
  <c r="BP368" i="28"/>
  <c r="BQ368" i="28"/>
  <c r="BR368" i="28"/>
  <c r="BN369" i="28"/>
  <c r="BO369" i="28"/>
  <c r="BP369" i="28"/>
  <c r="BQ369" i="28"/>
  <c r="BR369" i="28"/>
  <c r="BN370" i="28"/>
  <c r="BO370" i="28"/>
  <c r="BP370" i="28"/>
  <c r="BQ370" i="28"/>
  <c r="BR370" i="28"/>
  <c r="BN371" i="28"/>
  <c r="BO371" i="28"/>
  <c r="BP371" i="28"/>
  <c r="BQ371" i="28"/>
  <c r="BR371" i="28"/>
  <c r="BN372" i="28"/>
  <c r="BO372" i="28"/>
  <c r="BP372" i="28"/>
  <c r="BQ372" i="28"/>
  <c r="BR372" i="28"/>
  <c r="BN373" i="28"/>
  <c r="BO373" i="28"/>
  <c r="BP373" i="28"/>
  <c r="BQ373" i="28"/>
  <c r="BR373" i="28"/>
  <c r="BN374" i="28"/>
  <c r="BO374" i="28"/>
  <c r="BP374" i="28"/>
  <c r="BQ374" i="28"/>
  <c r="BR374" i="28"/>
  <c r="BN375" i="28"/>
  <c r="BO375" i="28"/>
  <c r="BP375" i="28"/>
  <c r="BQ375" i="28"/>
  <c r="BR375" i="28"/>
  <c r="BN376" i="28"/>
  <c r="BO376" i="28"/>
  <c r="BP376" i="28"/>
  <c r="BQ376" i="28"/>
  <c r="BR376" i="28"/>
  <c r="BN377" i="28"/>
  <c r="BO377" i="28"/>
  <c r="BP377" i="28"/>
  <c r="BQ377" i="28"/>
  <c r="BR377" i="28"/>
  <c r="BN378" i="28"/>
  <c r="BO378" i="28"/>
  <c r="BP378" i="28"/>
  <c r="BQ378" i="28"/>
  <c r="BR378" i="28"/>
  <c r="BN379" i="28"/>
  <c r="BO379" i="28"/>
  <c r="BP379" i="28"/>
  <c r="BQ379" i="28"/>
  <c r="BR379" i="28"/>
  <c r="BN380" i="28"/>
  <c r="BO380" i="28"/>
  <c r="BP380" i="28"/>
  <c r="BQ380" i="28"/>
  <c r="BR380" i="28"/>
  <c r="BN381" i="28"/>
  <c r="BO381" i="28"/>
  <c r="BP381" i="28"/>
  <c r="BQ381" i="28"/>
  <c r="BR381" i="28"/>
  <c r="BN382" i="28"/>
  <c r="BO382" i="28"/>
  <c r="BP382" i="28"/>
  <c r="BQ382" i="28"/>
  <c r="BR382" i="28"/>
  <c r="BN383" i="28"/>
  <c r="BO383" i="28"/>
  <c r="BP383" i="28"/>
  <c r="BQ383" i="28"/>
  <c r="BR383" i="28"/>
  <c r="BN384" i="28"/>
  <c r="BO384" i="28"/>
  <c r="BP384" i="28"/>
  <c r="BQ384" i="28"/>
  <c r="BR384" i="28"/>
  <c r="BN385" i="28"/>
  <c r="BO385" i="28"/>
  <c r="BP385" i="28"/>
  <c r="BQ385" i="28"/>
  <c r="BR385" i="28"/>
  <c r="BN386" i="28"/>
  <c r="BO386" i="28"/>
  <c r="BP386" i="28"/>
  <c r="BQ386" i="28"/>
  <c r="BR386" i="28"/>
  <c r="BN387" i="28"/>
  <c r="BO387" i="28"/>
  <c r="BP387" i="28"/>
  <c r="BQ387" i="28"/>
  <c r="BR387" i="28"/>
  <c r="BN388" i="28"/>
  <c r="BO388" i="28"/>
  <c r="BP388" i="28"/>
  <c r="BQ388" i="28"/>
  <c r="BR388" i="28"/>
  <c r="BN389" i="28"/>
  <c r="BO389" i="28"/>
  <c r="BP389" i="28"/>
  <c r="BQ389" i="28"/>
  <c r="BR389" i="28"/>
  <c r="BN390" i="28"/>
  <c r="BO390" i="28"/>
  <c r="BP390" i="28"/>
  <c r="BQ390" i="28"/>
  <c r="BR390" i="28"/>
  <c r="BN391" i="28"/>
  <c r="BO391" i="28"/>
  <c r="BP391" i="28"/>
  <c r="BQ391" i="28"/>
  <c r="BR391" i="28"/>
  <c r="BN392" i="28"/>
  <c r="BO392" i="28"/>
  <c r="BP392" i="28"/>
  <c r="BQ392" i="28"/>
  <c r="BR392" i="28"/>
  <c r="BN393" i="28"/>
  <c r="BO393" i="28"/>
  <c r="BP393" i="28"/>
  <c r="BQ393" i="28"/>
  <c r="BR393" i="28"/>
  <c r="BN394" i="28"/>
  <c r="BO394" i="28"/>
  <c r="BP394" i="28"/>
  <c r="BQ394" i="28"/>
  <c r="BR394" i="28"/>
  <c r="BN395" i="28"/>
  <c r="BO395" i="28"/>
  <c r="BP395" i="28"/>
  <c r="BQ395" i="28"/>
  <c r="BR395" i="28"/>
  <c r="BN396" i="28"/>
  <c r="BO396" i="28"/>
  <c r="BP396" i="28"/>
  <c r="BQ396" i="28"/>
  <c r="BR396" i="28"/>
  <c r="BN397" i="28"/>
  <c r="BO397" i="28"/>
  <c r="BP397" i="28"/>
  <c r="BQ397" i="28"/>
  <c r="BR397" i="28"/>
  <c r="BN398" i="28"/>
  <c r="BO398" i="28"/>
  <c r="BP398" i="28"/>
  <c r="BQ398" i="28"/>
  <c r="BR398" i="28"/>
  <c r="BN399" i="28"/>
  <c r="BO399" i="28"/>
  <c r="BP399" i="28"/>
  <c r="BQ399" i="28"/>
  <c r="BR399" i="28"/>
  <c r="BN400" i="28"/>
  <c r="BO400" i="28"/>
  <c r="BP400" i="28"/>
  <c r="BQ400" i="28"/>
  <c r="BR400" i="28"/>
  <c r="BN401" i="28"/>
  <c r="BO401" i="28"/>
  <c r="BP401" i="28"/>
  <c r="BQ401" i="28"/>
  <c r="BR401" i="28"/>
  <c r="BN402" i="28"/>
  <c r="BO402" i="28"/>
  <c r="BP402" i="28"/>
  <c r="BQ402" i="28"/>
  <c r="BR402" i="28"/>
  <c r="BN403" i="28"/>
  <c r="BO403" i="28"/>
  <c r="BP403" i="28"/>
  <c r="BQ403" i="28"/>
  <c r="BR403" i="28"/>
  <c r="BN404" i="28"/>
  <c r="BO404" i="28"/>
  <c r="BP404" i="28"/>
  <c r="BQ404" i="28"/>
  <c r="BR404" i="28"/>
  <c r="BN405" i="28"/>
  <c r="BO405" i="28"/>
  <c r="BP405" i="28"/>
  <c r="BQ405" i="28"/>
  <c r="BR405" i="28"/>
  <c r="BN406" i="28"/>
  <c r="BO406" i="28"/>
  <c r="BP406" i="28"/>
  <c r="BQ406" i="28"/>
  <c r="BR406" i="28"/>
  <c r="BN407" i="28"/>
  <c r="BO407" i="28"/>
  <c r="BP407" i="28"/>
  <c r="BQ407" i="28"/>
  <c r="BR407" i="28"/>
  <c r="BN408" i="28"/>
  <c r="BO408" i="28"/>
  <c r="BP408" i="28"/>
  <c r="BQ408" i="28"/>
  <c r="BR408" i="28"/>
  <c r="BN409" i="28"/>
  <c r="BO409" i="28"/>
  <c r="BP409" i="28"/>
  <c r="BQ409" i="28"/>
  <c r="BR409" i="28"/>
  <c r="BN410" i="28"/>
  <c r="BO410" i="28"/>
  <c r="BP410" i="28"/>
  <c r="BQ410" i="28"/>
  <c r="BR410" i="28"/>
  <c r="BN411" i="28"/>
  <c r="BO411" i="28"/>
  <c r="BP411" i="28"/>
  <c r="BQ411" i="28"/>
  <c r="BR411" i="28"/>
  <c r="BN412" i="28"/>
  <c r="BO412" i="28"/>
  <c r="BP412" i="28"/>
  <c r="BQ412" i="28"/>
  <c r="BR412" i="28"/>
  <c r="BN413" i="28"/>
  <c r="BO413" i="28"/>
  <c r="BP413" i="28"/>
  <c r="BQ413" i="28"/>
  <c r="BR413" i="28"/>
  <c r="BN414" i="28"/>
  <c r="BO414" i="28"/>
  <c r="BP414" i="28"/>
  <c r="BQ414" i="28"/>
  <c r="BR414" i="28"/>
  <c r="BN415" i="28"/>
  <c r="BO415" i="28"/>
  <c r="BP415" i="28"/>
  <c r="BQ415" i="28"/>
  <c r="BR415" i="28"/>
  <c r="BN416" i="28"/>
  <c r="BO416" i="28"/>
  <c r="BP416" i="28"/>
  <c r="BQ416" i="28"/>
  <c r="BR416" i="28"/>
  <c r="BN417" i="28"/>
  <c r="BO417" i="28"/>
  <c r="BP417" i="28"/>
  <c r="BQ417" i="28"/>
  <c r="BR417" i="28"/>
  <c r="BN418" i="28"/>
  <c r="BO418" i="28"/>
  <c r="BP418" i="28"/>
  <c r="BQ418" i="28"/>
  <c r="BR418" i="28"/>
  <c r="BN419" i="28"/>
  <c r="BO419" i="28"/>
  <c r="BP419" i="28"/>
  <c r="BQ419" i="28"/>
  <c r="BR419" i="28"/>
  <c r="BN420" i="28"/>
  <c r="BO420" i="28"/>
  <c r="BP420" i="28"/>
  <c r="BQ420" i="28"/>
  <c r="BR420" i="28"/>
  <c r="BN421" i="28"/>
  <c r="BO421" i="28"/>
  <c r="BP421" i="28"/>
  <c r="BQ421" i="28"/>
  <c r="BR421" i="28"/>
  <c r="BN422" i="28"/>
  <c r="BO422" i="28"/>
  <c r="BP422" i="28"/>
  <c r="BQ422" i="28"/>
  <c r="BR422" i="28"/>
  <c r="BN423" i="28"/>
  <c r="BO423" i="28"/>
  <c r="BP423" i="28"/>
  <c r="BQ423" i="28"/>
  <c r="BR423" i="28"/>
  <c r="BN424" i="28"/>
  <c r="BO424" i="28"/>
  <c r="BP424" i="28"/>
  <c r="BQ424" i="28"/>
  <c r="BR424" i="28"/>
  <c r="BN425" i="28"/>
  <c r="BO425" i="28"/>
  <c r="BP425" i="28"/>
  <c r="BQ425" i="28"/>
  <c r="BR425" i="28"/>
  <c r="BN426" i="28"/>
  <c r="BO426" i="28"/>
  <c r="BP426" i="28"/>
  <c r="BQ426" i="28"/>
  <c r="BR426" i="28"/>
  <c r="BN427" i="28"/>
  <c r="BO427" i="28"/>
  <c r="BP427" i="28"/>
  <c r="BQ427" i="28"/>
  <c r="BR427" i="28"/>
  <c r="BN428" i="28"/>
  <c r="BO428" i="28"/>
  <c r="BP428" i="28"/>
  <c r="BQ428" i="28"/>
  <c r="BR428" i="28"/>
  <c r="BN429" i="28"/>
  <c r="BO429" i="28"/>
  <c r="BP429" i="28"/>
  <c r="BQ429" i="28"/>
  <c r="BR429" i="28"/>
  <c r="BN430" i="28"/>
  <c r="BO430" i="28"/>
  <c r="BP430" i="28"/>
  <c r="BQ430" i="28"/>
  <c r="BR430" i="28"/>
  <c r="BN431" i="28"/>
  <c r="BO431" i="28"/>
  <c r="BP431" i="28"/>
  <c r="BQ431" i="28"/>
  <c r="BR431" i="28"/>
  <c r="BN432" i="28"/>
  <c r="BO432" i="28"/>
  <c r="BP432" i="28"/>
  <c r="BQ432" i="28"/>
  <c r="BR432" i="28"/>
  <c r="BN433" i="28"/>
  <c r="BO433" i="28"/>
  <c r="BP433" i="28"/>
  <c r="BQ433" i="28"/>
  <c r="BR433" i="28"/>
  <c r="BN434" i="28"/>
  <c r="BO434" i="28"/>
  <c r="BP434" i="28"/>
  <c r="BQ434" i="28"/>
  <c r="BR434" i="28"/>
  <c r="BN435" i="28"/>
  <c r="BO435" i="28"/>
  <c r="BP435" i="28"/>
  <c r="BQ435" i="28"/>
  <c r="BR435" i="28"/>
  <c r="BN436" i="28"/>
  <c r="BO436" i="28"/>
  <c r="BP436" i="28"/>
  <c r="BQ436" i="28"/>
  <c r="BR436" i="28"/>
  <c r="BN437" i="28"/>
  <c r="BO437" i="28"/>
  <c r="BP437" i="28"/>
  <c r="BQ437" i="28"/>
  <c r="BR437" i="28"/>
  <c r="BN438" i="28"/>
  <c r="BO438" i="28"/>
  <c r="BP438" i="28"/>
  <c r="BQ438" i="28"/>
  <c r="BR438" i="28"/>
  <c r="BN439" i="28"/>
  <c r="BO439" i="28"/>
  <c r="BP439" i="28"/>
  <c r="BQ439" i="28"/>
  <c r="BR439" i="28"/>
  <c r="BN440" i="28"/>
  <c r="BO440" i="28"/>
  <c r="BP440" i="28"/>
  <c r="BQ440" i="28"/>
  <c r="BR440" i="28"/>
  <c r="BN441" i="28"/>
  <c r="BO441" i="28"/>
  <c r="BP441" i="28"/>
  <c r="BQ441" i="28"/>
  <c r="BR441" i="28"/>
  <c r="BN442" i="28"/>
  <c r="BO442" i="28"/>
  <c r="BP442" i="28"/>
  <c r="BQ442" i="28"/>
  <c r="BR442" i="28"/>
  <c r="BN443" i="28"/>
  <c r="BO443" i="28"/>
  <c r="BP443" i="28"/>
  <c r="BQ443" i="28"/>
  <c r="BR443" i="28"/>
  <c r="BN444" i="28"/>
  <c r="BO444" i="28"/>
  <c r="BP444" i="28"/>
  <c r="BQ444" i="28"/>
  <c r="BR444" i="28"/>
  <c r="BN445" i="28"/>
  <c r="BO445" i="28"/>
  <c r="BP445" i="28"/>
  <c r="BQ445" i="28"/>
  <c r="BR445" i="28"/>
  <c r="BN446" i="28"/>
  <c r="BO446" i="28"/>
  <c r="BP446" i="28"/>
  <c r="BQ446" i="28"/>
  <c r="BR446" i="28"/>
  <c r="BN447" i="28"/>
  <c r="BO447" i="28"/>
  <c r="BP447" i="28"/>
  <c r="BQ447" i="28"/>
  <c r="BR447" i="28"/>
  <c r="BN448" i="28"/>
  <c r="BO448" i="28"/>
  <c r="BP448" i="28"/>
  <c r="BQ448" i="28"/>
  <c r="BR448" i="28"/>
  <c r="BN449" i="28"/>
  <c r="BO449" i="28"/>
  <c r="BP449" i="28"/>
  <c r="BQ449" i="28"/>
  <c r="BR449" i="28"/>
  <c r="BN450" i="28"/>
  <c r="BO450" i="28"/>
  <c r="BP450" i="28"/>
  <c r="BQ450" i="28"/>
  <c r="BR450" i="28"/>
  <c r="BN451" i="28"/>
  <c r="BO451" i="28"/>
  <c r="BP451" i="28"/>
  <c r="BQ451" i="28"/>
  <c r="BR451" i="28"/>
  <c r="BN452" i="28"/>
  <c r="BO452" i="28"/>
  <c r="BP452" i="28"/>
  <c r="BQ452" i="28"/>
  <c r="BR452" i="28"/>
  <c r="BN453" i="28"/>
  <c r="BO453" i="28"/>
  <c r="BP453" i="28"/>
  <c r="BQ453" i="28"/>
  <c r="BR453" i="28"/>
  <c r="BN454" i="28"/>
  <c r="BO454" i="28"/>
  <c r="BP454" i="28"/>
  <c r="BQ454" i="28"/>
  <c r="BR454" i="28"/>
  <c r="BN455" i="28"/>
  <c r="BO455" i="28"/>
  <c r="BP455" i="28"/>
  <c r="BQ455" i="28"/>
  <c r="BR455" i="28"/>
  <c r="BN456" i="28"/>
  <c r="BO456" i="28"/>
  <c r="BP456" i="28"/>
  <c r="BQ456" i="28"/>
  <c r="BR456" i="28"/>
  <c r="BN457" i="28"/>
  <c r="BO457" i="28"/>
  <c r="BP457" i="28"/>
  <c r="BQ457" i="28"/>
  <c r="BR457" i="28"/>
  <c r="BN458" i="28"/>
  <c r="BO458" i="28"/>
  <c r="BP458" i="28"/>
  <c r="BQ458" i="28"/>
  <c r="BR458" i="28"/>
  <c r="BN459" i="28"/>
  <c r="BO459" i="28"/>
  <c r="BP459" i="28"/>
  <c r="BQ459" i="28"/>
  <c r="BR459" i="28"/>
  <c r="BN460" i="28"/>
  <c r="BO460" i="28"/>
  <c r="BP460" i="28"/>
  <c r="BQ460" i="28"/>
  <c r="BR460" i="28"/>
  <c r="BN461" i="28"/>
  <c r="BO461" i="28"/>
  <c r="BP461" i="28"/>
  <c r="BQ461" i="28"/>
  <c r="BR461" i="28"/>
  <c r="BN462" i="28"/>
  <c r="BO462" i="28"/>
  <c r="BP462" i="28"/>
  <c r="BQ462" i="28"/>
  <c r="BR462" i="28"/>
  <c r="BN463" i="28"/>
  <c r="BO463" i="28"/>
  <c r="BP463" i="28"/>
  <c r="BQ463" i="28"/>
  <c r="BR463" i="28"/>
  <c r="BN464" i="28"/>
  <c r="BO464" i="28"/>
  <c r="BP464" i="28"/>
  <c r="BQ464" i="28"/>
  <c r="BR464" i="28"/>
  <c r="BN465" i="28"/>
  <c r="BO465" i="28"/>
  <c r="BP465" i="28"/>
  <c r="BQ465" i="28"/>
  <c r="BR465" i="28"/>
  <c r="BN466" i="28"/>
  <c r="BO466" i="28"/>
  <c r="BP466" i="28"/>
  <c r="BQ466" i="28"/>
  <c r="BR466" i="28"/>
  <c r="BN467" i="28"/>
  <c r="BO467" i="28"/>
  <c r="BP467" i="28"/>
  <c r="BQ467" i="28"/>
  <c r="BR467" i="28"/>
  <c r="BN468" i="28"/>
  <c r="BO468" i="28"/>
  <c r="BP468" i="28"/>
  <c r="BQ468" i="28"/>
  <c r="BR468" i="28"/>
  <c r="BN469" i="28"/>
  <c r="BO469" i="28"/>
  <c r="BP469" i="28"/>
  <c r="BQ469" i="28"/>
  <c r="BR469" i="28"/>
  <c r="BN470" i="28"/>
  <c r="BO470" i="28"/>
  <c r="BP470" i="28"/>
  <c r="BQ470" i="28"/>
  <c r="BR470" i="28"/>
  <c r="BN471" i="28"/>
  <c r="BO471" i="28"/>
  <c r="BP471" i="28"/>
  <c r="BQ471" i="28"/>
  <c r="BR471" i="28"/>
  <c r="BN472" i="28"/>
  <c r="BO472" i="28"/>
  <c r="BP472" i="28"/>
  <c r="BQ472" i="28"/>
  <c r="BR472" i="28"/>
  <c r="BN473" i="28"/>
  <c r="BO473" i="28"/>
  <c r="BP473" i="28"/>
  <c r="BQ473" i="28"/>
  <c r="BR473" i="28"/>
  <c r="BN474" i="28"/>
  <c r="BO474" i="28"/>
  <c r="BP474" i="28"/>
  <c r="BQ474" i="28"/>
  <c r="BR474" i="28"/>
  <c r="BN475" i="28"/>
  <c r="BO475" i="28"/>
  <c r="BP475" i="28"/>
  <c r="BQ475" i="28"/>
  <c r="BR475" i="28"/>
  <c r="BN476" i="28"/>
  <c r="BO476" i="28"/>
  <c r="BP476" i="28"/>
  <c r="BQ476" i="28"/>
  <c r="BR476" i="28"/>
  <c r="BN477" i="28"/>
  <c r="BO477" i="28"/>
  <c r="BP477" i="28"/>
  <c r="BQ477" i="28"/>
  <c r="BR477" i="28"/>
  <c r="BN478" i="28"/>
  <c r="BO478" i="28"/>
  <c r="BP478" i="28"/>
  <c r="BQ478" i="28"/>
  <c r="BR478" i="28"/>
  <c r="BN479" i="28"/>
  <c r="BO479" i="28"/>
  <c r="BP479" i="28"/>
  <c r="BQ479" i="28"/>
  <c r="BR479" i="28"/>
  <c r="BN480" i="28"/>
  <c r="BO480" i="28"/>
  <c r="BP480" i="28"/>
  <c r="BQ480" i="28"/>
  <c r="BR480" i="28"/>
  <c r="BN481" i="28"/>
  <c r="BO481" i="28"/>
  <c r="BP481" i="28"/>
  <c r="BQ481" i="28"/>
  <c r="BR481" i="28"/>
  <c r="BN482" i="28"/>
  <c r="BO482" i="28"/>
  <c r="BP482" i="28"/>
  <c r="BQ482" i="28"/>
  <c r="BR482" i="28"/>
  <c r="BN483" i="28"/>
  <c r="BO483" i="28"/>
  <c r="BP483" i="28"/>
  <c r="BQ483" i="28"/>
  <c r="BR483" i="28"/>
  <c r="BN484" i="28"/>
  <c r="BO484" i="28"/>
  <c r="BP484" i="28"/>
  <c r="BQ484" i="28"/>
  <c r="BR484" i="28"/>
  <c r="BN485" i="28"/>
  <c r="BO485" i="28"/>
  <c r="BP485" i="28"/>
  <c r="BQ485" i="28"/>
  <c r="BR485" i="28"/>
  <c r="BN486" i="28"/>
  <c r="BO486" i="28"/>
  <c r="BP486" i="28"/>
  <c r="BQ486" i="28"/>
  <c r="BR486" i="28"/>
  <c r="BN487" i="28"/>
  <c r="BO487" i="28"/>
  <c r="BP487" i="28"/>
  <c r="BQ487" i="28"/>
  <c r="BR487" i="28"/>
  <c r="BN488" i="28"/>
  <c r="BO488" i="28"/>
  <c r="BP488" i="28"/>
  <c r="BQ488" i="28"/>
  <c r="BR488" i="28"/>
  <c r="BN489" i="28"/>
  <c r="BO489" i="28"/>
  <c r="BP489" i="28"/>
  <c r="BQ489" i="28"/>
  <c r="BR489" i="28"/>
  <c r="BN490" i="28"/>
  <c r="BO490" i="28"/>
  <c r="BP490" i="28"/>
  <c r="BQ490" i="28"/>
  <c r="BR490" i="28"/>
  <c r="BN491" i="28"/>
  <c r="BO491" i="28"/>
  <c r="BP491" i="28"/>
  <c r="BQ491" i="28"/>
  <c r="BR491" i="28"/>
  <c r="BN492" i="28"/>
  <c r="BO492" i="28"/>
  <c r="BP492" i="28"/>
  <c r="BQ492" i="28"/>
  <c r="BR492" i="28"/>
  <c r="BN493" i="28"/>
  <c r="BO493" i="28"/>
  <c r="BP493" i="28"/>
  <c r="BQ493" i="28"/>
  <c r="BR493" i="28"/>
  <c r="BN494" i="28"/>
  <c r="BO494" i="28"/>
  <c r="BP494" i="28"/>
  <c r="BQ494" i="28"/>
  <c r="BR494" i="28"/>
  <c r="BN495" i="28"/>
  <c r="BO495" i="28"/>
  <c r="BP495" i="28"/>
  <c r="BQ495" i="28"/>
  <c r="BR495" i="28"/>
  <c r="BN496" i="28"/>
  <c r="BO496" i="28"/>
  <c r="BP496" i="28"/>
  <c r="BQ496" i="28"/>
  <c r="BR496" i="28"/>
  <c r="BN497" i="28"/>
  <c r="BO497" i="28"/>
  <c r="BP497" i="28"/>
  <c r="BQ497" i="28"/>
  <c r="BR497" i="28"/>
  <c r="BN498" i="28"/>
  <c r="BO498" i="28"/>
  <c r="BP498" i="28"/>
  <c r="BQ498" i="28"/>
  <c r="BR498" i="28"/>
  <c r="BN499" i="28"/>
  <c r="BO499" i="28"/>
  <c r="BP499" i="28"/>
  <c r="BQ499" i="28"/>
  <c r="BR499" i="28"/>
  <c r="BN500" i="28"/>
  <c r="BO500" i="28"/>
  <c r="BP500" i="28"/>
  <c r="BQ500" i="28"/>
  <c r="BR500" i="28"/>
  <c r="BN501" i="28"/>
  <c r="BO501" i="28"/>
  <c r="BP501" i="28"/>
  <c r="BQ501" i="28"/>
  <c r="BR501" i="28"/>
  <c r="BN502" i="28"/>
  <c r="BO502" i="28"/>
  <c r="BP502" i="28"/>
  <c r="BQ502" i="28"/>
  <c r="BR502" i="28"/>
  <c r="BN503" i="28"/>
  <c r="BO503" i="28"/>
  <c r="BP503" i="28"/>
  <c r="BQ503" i="28"/>
  <c r="BR503" i="28"/>
  <c r="BN504" i="28"/>
  <c r="BO504" i="28"/>
  <c r="BP504" i="28"/>
  <c r="BQ504" i="28"/>
  <c r="BR504" i="28"/>
  <c r="BN505" i="28"/>
  <c r="BO505" i="28"/>
  <c r="BP505" i="28"/>
  <c r="BQ505" i="28"/>
  <c r="BR505" i="28"/>
  <c r="BN506" i="28"/>
  <c r="BO506" i="28"/>
  <c r="BP506" i="28"/>
  <c r="BQ506" i="28"/>
  <c r="BR506" i="28"/>
  <c r="BN507" i="28"/>
  <c r="BO507" i="28"/>
  <c r="BP507" i="28"/>
  <c r="BQ507" i="28"/>
  <c r="BR507" i="28"/>
  <c r="BN508" i="28"/>
  <c r="BO508" i="28"/>
  <c r="BP508" i="28"/>
  <c r="BQ508" i="28"/>
  <c r="BR508" i="28"/>
  <c r="BN509" i="28"/>
  <c r="BO509" i="28"/>
  <c r="BP509" i="28"/>
  <c r="BQ509" i="28"/>
  <c r="BR509" i="28"/>
  <c r="BN510" i="28"/>
  <c r="BO510" i="28"/>
  <c r="BP510" i="28"/>
  <c r="BQ510" i="28"/>
  <c r="BR510" i="28"/>
  <c r="BN511" i="28"/>
  <c r="BO511" i="28"/>
  <c r="BP511" i="28"/>
  <c r="BQ511" i="28"/>
  <c r="BR511" i="28"/>
  <c r="BN512" i="28"/>
  <c r="BO512" i="28"/>
  <c r="BP512" i="28"/>
  <c r="BQ512" i="28"/>
  <c r="BR512" i="28"/>
  <c r="BN513" i="28"/>
  <c r="BO513" i="28"/>
  <c r="BP513" i="28"/>
  <c r="BQ513" i="28"/>
  <c r="BR513" i="28"/>
  <c r="BN514" i="28"/>
  <c r="BO514" i="28"/>
  <c r="BP514" i="28"/>
  <c r="BQ514" i="28"/>
  <c r="BR514" i="28"/>
  <c r="BN515" i="28"/>
  <c r="BO515" i="28"/>
  <c r="BP515" i="28"/>
  <c r="BQ515" i="28"/>
  <c r="BR515" i="28"/>
  <c r="BN516" i="28"/>
  <c r="BO516" i="28"/>
  <c r="BP516" i="28"/>
  <c r="BQ516" i="28"/>
  <c r="BR516" i="28"/>
  <c r="BN517" i="28"/>
  <c r="BO517" i="28"/>
  <c r="BP517" i="28"/>
  <c r="BQ517" i="28"/>
  <c r="BR517" i="28"/>
  <c r="BN518" i="28"/>
  <c r="BO518" i="28"/>
  <c r="BP518" i="28"/>
  <c r="BQ518" i="28"/>
  <c r="BR518" i="28"/>
  <c r="BN519" i="28"/>
  <c r="BO519" i="28"/>
  <c r="BP519" i="28"/>
  <c r="BQ519" i="28"/>
  <c r="BR519" i="28"/>
  <c r="BN520" i="28"/>
  <c r="BO520" i="28"/>
  <c r="BP520" i="28"/>
  <c r="BQ520" i="28"/>
  <c r="BR520" i="28"/>
  <c r="BN521" i="28"/>
  <c r="BO521" i="28"/>
  <c r="BP521" i="28"/>
  <c r="BQ521" i="28"/>
  <c r="BR521" i="28"/>
  <c r="BN522" i="28"/>
  <c r="BO522" i="28"/>
  <c r="BP522" i="28"/>
  <c r="BQ522" i="28"/>
  <c r="BR522" i="28"/>
  <c r="BN523" i="28"/>
  <c r="BO523" i="28"/>
  <c r="BP523" i="28"/>
  <c r="BQ523" i="28"/>
  <c r="BR523" i="28"/>
  <c r="BN524" i="28"/>
  <c r="BO524" i="28"/>
  <c r="BP524" i="28"/>
  <c r="BQ524" i="28"/>
  <c r="BR524" i="28"/>
  <c r="BN525" i="28"/>
  <c r="BO525" i="28"/>
  <c r="BP525" i="28"/>
  <c r="BQ525" i="28"/>
  <c r="BR525" i="28"/>
  <c r="BN526" i="28"/>
  <c r="BO526" i="28"/>
  <c r="BP526" i="28"/>
  <c r="BQ526" i="28"/>
  <c r="BR526" i="28"/>
  <c r="BN527" i="28"/>
  <c r="BO527" i="28"/>
  <c r="BP527" i="28"/>
  <c r="BQ527" i="28"/>
  <c r="BR527" i="28"/>
  <c r="BN528" i="28"/>
  <c r="BO528" i="28"/>
  <c r="BP528" i="28"/>
  <c r="BQ528" i="28"/>
  <c r="BR528" i="28"/>
  <c r="BN529" i="28"/>
  <c r="BO529" i="28"/>
  <c r="BP529" i="28"/>
  <c r="BQ529" i="28"/>
  <c r="BR529" i="28"/>
  <c r="BN530" i="28"/>
  <c r="BO530" i="28"/>
  <c r="BP530" i="28"/>
  <c r="BQ530" i="28"/>
  <c r="BR530" i="28"/>
  <c r="BN531" i="28"/>
  <c r="BO531" i="28"/>
  <c r="BP531" i="28"/>
  <c r="BQ531" i="28"/>
  <c r="BR531" i="28"/>
  <c r="BN532" i="28"/>
  <c r="BO532" i="28"/>
  <c r="BP532" i="28"/>
  <c r="BQ532" i="28"/>
  <c r="BR532" i="28"/>
  <c r="BN533" i="28"/>
  <c r="BO533" i="28"/>
  <c r="BP533" i="28"/>
  <c r="BQ533" i="28"/>
  <c r="BR533" i="28"/>
  <c r="BN534" i="28"/>
  <c r="BO534" i="28"/>
  <c r="BP534" i="28"/>
  <c r="BQ534" i="28"/>
  <c r="BR534" i="28"/>
  <c r="BN535" i="28"/>
  <c r="BO535" i="28"/>
  <c r="BP535" i="28"/>
  <c r="BQ535" i="28"/>
  <c r="BR535" i="28"/>
  <c r="BN536" i="28"/>
  <c r="BO536" i="28"/>
  <c r="BP536" i="28"/>
  <c r="BQ536" i="28"/>
  <c r="BR536" i="28"/>
  <c r="BN537" i="28"/>
  <c r="BO537" i="28"/>
  <c r="BP537" i="28"/>
  <c r="BQ537" i="28"/>
  <c r="BR537" i="28"/>
  <c r="BN538" i="28"/>
  <c r="BO538" i="28"/>
  <c r="BP538" i="28"/>
  <c r="BQ538" i="28"/>
  <c r="BR538" i="28"/>
  <c r="BN539" i="28"/>
  <c r="BO539" i="28"/>
  <c r="BP539" i="28"/>
  <c r="BQ539" i="28"/>
  <c r="BR539" i="28"/>
  <c r="BN540" i="28"/>
  <c r="BO540" i="28"/>
  <c r="BP540" i="28"/>
  <c r="BQ540" i="28"/>
  <c r="BR540" i="28"/>
  <c r="BN541" i="28"/>
  <c r="BO541" i="28"/>
  <c r="BP541" i="28"/>
  <c r="BQ541" i="28"/>
  <c r="BR541" i="28"/>
  <c r="BN542" i="28"/>
  <c r="BO542" i="28"/>
  <c r="BP542" i="28"/>
  <c r="BQ542" i="28"/>
  <c r="BR542" i="28"/>
  <c r="BN543" i="28"/>
  <c r="BO543" i="28"/>
  <c r="BP543" i="28"/>
  <c r="BQ543" i="28"/>
  <c r="BR543" i="28"/>
  <c r="BN544" i="28"/>
  <c r="BO544" i="28"/>
  <c r="BP544" i="28"/>
  <c r="BQ544" i="28"/>
  <c r="BR544" i="28"/>
  <c r="BN545" i="28"/>
  <c r="BO545" i="28"/>
  <c r="BP545" i="28"/>
  <c r="BQ545" i="28"/>
  <c r="BR545" i="28"/>
  <c r="BN546" i="28"/>
  <c r="BO546" i="28"/>
  <c r="BP546" i="28"/>
  <c r="BQ546" i="28"/>
  <c r="BR546" i="28"/>
  <c r="BN547" i="28"/>
  <c r="BO547" i="28"/>
  <c r="BP547" i="28"/>
  <c r="BQ547" i="28"/>
  <c r="BR547" i="28"/>
  <c r="BN548" i="28"/>
  <c r="BO548" i="28"/>
  <c r="BP548" i="28"/>
  <c r="BQ548" i="28"/>
  <c r="BR548" i="28"/>
  <c r="BN549" i="28"/>
  <c r="BO549" i="28"/>
  <c r="BP549" i="28"/>
  <c r="BQ549" i="28"/>
  <c r="BR549" i="28"/>
  <c r="BN550" i="28"/>
  <c r="BO550" i="28"/>
  <c r="BP550" i="28"/>
  <c r="BQ550" i="28"/>
  <c r="BR550" i="28"/>
  <c r="BN551" i="28"/>
  <c r="BO551" i="28"/>
  <c r="BP551" i="28"/>
  <c r="BQ551" i="28"/>
  <c r="BR551" i="28"/>
  <c r="BN552" i="28"/>
  <c r="BO552" i="28"/>
  <c r="BP552" i="28"/>
  <c r="BQ552" i="28"/>
  <c r="BR552" i="28"/>
  <c r="BN553" i="28"/>
  <c r="BO553" i="28"/>
  <c r="BP553" i="28"/>
  <c r="BQ553" i="28"/>
  <c r="BR553" i="28"/>
  <c r="BN554" i="28"/>
  <c r="BO554" i="28"/>
  <c r="BP554" i="28"/>
  <c r="BQ554" i="28"/>
  <c r="BR554" i="28"/>
  <c r="BN555" i="28"/>
  <c r="BO555" i="28"/>
  <c r="BP555" i="28"/>
  <c r="BQ555" i="28"/>
  <c r="BR555" i="28"/>
  <c r="BN556" i="28"/>
  <c r="BO556" i="28"/>
  <c r="BP556" i="28"/>
  <c r="BQ556" i="28"/>
  <c r="BR556" i="28"/>
  <c r="BN557" i="28"/>
  <c r="BO557" i="28"/>
  <c r="BP557" i="28"/>
  <c r="BQ557" i="28"/>
  <c r="BR557" i="28"/>
  <c r="BN558" i="28"/>
  <c r="BO558" i="28"/>
  <c r="BP558" i="28"/>
  <c r="BQ558" i="28"/>
  <c r="BR558" i="28"/>
  <c r="BN559" i="28"/>
  <c r="BO559" i="28"/>
  <c r="BP559" i="28"/>
  <c r="BQ559" i="28"/>
  <c r="BR559" i="28"/>
  <c r="BN560" i="28"/>
  <c r="BO560" i="28"/>
  <c r="BP560" i="28"/>
  <c r="BQ560" i="28"/>
  <c r="BR560" i="28"/>
  <c r="BN561" i="28"/>
  <c r="BO561" i="28"/>
  <c r="BP561" i="28"/>
  <c r="BQ561" i="28"/>
  <c r="BR561" i="28"/>
  <c r="BN562" i="28"/>
  <c r="BO562" i="28"/>
  <c r="BP562" i="28"/>
  <c r="BQ562" i="28"/>
  <c r="BR562" i="28"/>
  <c r="BN563" i="28"/>
  <c r="BO563" i="28"/>
  <c r="BP563" i="28"/>
  <c r="BQ563" i="28"/>
  <c r="BR563" i="28"/>
  <c r="BN564" i="28"/>
  <c r="BO564" i="28"/>
  <c r="BP564" i="28"/>
  <c r="BQ564" i="28"/>
  <c r="BR564" i="28"/>
  <c r="BN565" i="28"/>
  <c r="BO565" i="28"/>
  <c r="BP565" i="28"/>
  <c r="BQ565" i="28"/>
  <c r="BR565" i="28"/>
  <c r="BN566" i="28"/>
  <c r="BO566" i="28"/>
  <c r="BP566" i="28"/>
  <c r="BQ566" i="28"/>
  <c r="BR566" i="28"/>
  <c r="BN567" i="28"/>
  <c r="BO567" i="28"/>
  <c r="BP567" i="28"/>
  <c r="BQ567" i="28"/>
  <c r="BR567" i="28"/>
  <c r="BN568" i="28"/>
  <c r="BO568" i="28"/>
  <c r="BP568" i="28"/>
  <c r="BQ568" i="28"/>
  <c r="BR568" i="28"/>
  <c r="BN569" i="28"/>
  <c r="BO569" i="28"/>
  <c r="BP569" i="28"/>
  <c r="BQ569" i="28"/>
  <c r="BR569" i="28"/>
  <c r="BN570" i="28"/>
  <c r="BO570" i="28"/>
  <c r="BP570" i="28"/>
  <c r="BQ570" i="28"/>
  <c r="BR570" i="28"/>
  <c r="BN571" i="28"/>
  <c r="BO571" i="28"/>
  <c r="BP571" i="28"/>
  <c r="BQ571" i="28"/>
  <c r="BR571" i="28"/>
  <c r="BN572" i="28"/>
  <c r="BO572" i="28"/>
  <c r="BP572" i="28"/>
  <c r="BQ572" i="28"/>
  <c r="BR572" i="28"/>
  <c r="BN573" i="28"/>
  <c r="BO573" i="28"/>
  <c r="BP573" i="28"/>
  <c r="BQ573" i="28"/>
  <c r="BR573" i="28"/>
  <c r="BN574" i="28"/>
  <c r="BO574" i="28"/>
  <c r="BP574" i="28"/>
  <c r="BQ574" i="28"/>
  <c r="BR574" i="28"/>
  <c r="BN575" i="28"/>
  <c r="BO575" i="28"/>
  <c r="BP575" i="28"/>
  <c r="BQ575" i="28"/>
  <c r="BR575" i="28"/>
  <c r="BN576" i="28"/>
  <c r="BO576" i="28"/>
  <c r="BP576" i="28"/>
  <c r="BQ576" i="28"/>
  <c r="BR576" i="28"/>
  <c r="BN577" i="28"/>
  <c r="BO577" i="28"/>
  <c r="BP577" i="28"/>
  <c r="BQ577" i="28"/>
  <c r="BR577" i="28"/>
  <c r="BN578" i="28"/>
  <c r="BO578" i="28"/>
  <c r="BP578" i="28"/>
  <c r="BQ578" i="28"/>
  <c r="BR578" i="28"/>
  <c r="BN579" i="28"/>
  <c r="BO579" i="28"/>
  <c r="BP579" i="28"/>
  <c r="BQ579" i="28"/>
  <c r="BR579" i="28"/>
  <c r="BN580" i="28"/>
  <c r="BO580" i="28"/>
  <c r="BP580" i="28"/>
  <c r="BQ580" i="28"/>
  <c r="BR580" i="28"/>
  <c r="BN581" i="28"/>
  <c r="BO581" i="28"/>
  <c r="BP581" i="28"/>
  <c r="BQ581" i="28"/>
  <c r="BR581" i="28"/>
  <c r="BN582" i="28"/>
  <c r="BO582" i="28"/>
  <c r="BP582" i="28"/>
  <c r="BQ582" i="28"/>
  <c r="BR582" i="28"/>
  <c r="BN583" i="28"/>
  <c r="BO583" i="28"/>
  <c r="BP583" i="28"/>
  <c r="BQ583" i="28"/>
  <c r="BR583" i="28"/>
  <c r="BN584" i="28"/>
  <c r="BO584" i="28"/>
  <c r="BP584" i="28"/>
  <c r="BQ584" i="28"/>
  <c r="BR584" i="28"/>
  <c r="BN585" i="28"/>
  <c r="BO585" i="28"/>
  <c r="BP585" i="28"/>
  <c r="BQ585" i="28"/>
  <c r="BR585" i="28"/>
  <c r="BN586" i="28"/>
  <c r="BO586" i="28"/>
  <c r="BP586" i="28"/>
  <c r="BQ586" i="28"/>
  <c r="BR586" i="28"/>
  <c r="BN587" i="28"/>
  <c r="BO587" i="28"/>
  <c r="BP587" i="28"/>
  <c r="BQ587" i="28"/>
  <c r="BR587" i="28"/>
  <c r="BN588" i="28"/>
  <c r="BO588" i="28"/>
  <c r="BP588" i="28"/>
  <c r="BQ588" i="28"/>
  <c r="BR588" i="28"/>
  <c r="BN589" i="28"/>
  <c r="BO589" i="28"/>
  <c r="BP589" i="28"/>
  <c r="BQ589" i="28"/>
  <c r="BR589" i="28"/>
  <c r="BN590" i="28"/>
  <c r="BO590" i="28"/>
  <c r="BP590" i="28"/>
  <c r="BQ590" i="28"/>
  <c r="BR590" i="28"/>
  <c r="BN591" i="28"/>
  <c r="BO591" i="28"/>
  <c r="BP591" i="28"/>
  <c r="BQ591" i="28"/>
  <c r="BR591" i="28"/>
  <c r="BN592" i="28"/>
  <c r="BO592" i="28"/>
  <c r="BP592" i="28"/>
  <c r="BQ592" i="28"/>
  <c r="BR592" i="28"/>
  <c r="BN593" i="28"/>
  <c r="BO593" i="28"/>
  <c r="BP593" i="28"/>
  <c r="BQ593" i="28"/>
  <c r="BR593" i="28"/>
  <c r="BN594" i="28"/>
  <c r="BO594" i="28"/>
  <c r="BP594" i="28"/>
  <c r="BQ594" i="28"/>
  <c r="BR594" i="28"/>
  <c r="BN595" i="28"/>
  <c r="BO595" i="28"/>
  <c r="BP595" i="28"/>
  <c r="BQ595" i="28"/>
  <c r="BR595" i="28"/>
  <c r="BN596" i="28"/>
  <c r="BO596" i="28"/>
  <c r="BP596" i="28"/>
  <c r="BQ596" i="28"/>
  <c r="BR596" i="28"/>
  <c r="BN597" i="28"/>
  <c r="BO597" i="28"/>
  <c r="BP597" i="28"/>
  <c r="BQ597" i="28"/>
  <c r="BR597" i="28"/>
  <c r="BN598" i="28"/>
  <c r="BO598" i="28"/>
  <c r="BP598" i="28"/>
  <c r="BQ598" i="28"/>
  <c r="BR598" i="28"/>
  <c r="BN599" i="28"/>
  <c r="BO599" i="28"/>
  <c r="BP599" i="28"/>
  <c r="BQ599" i="28"/>
  <c r="BR599" i="28"/>
  <c r="BN600" i="28"/>
  <c r="BO600" i="28"/>
  <c r="BP600" i="28"/>
  <c r="BQ600" i="28"/>
  <c r="BR600" i="28"/>
  <c r="BN601" i="28"/>
  <c r="BO601" i="28"/>
  <c r="BP601" i="28"/>
  <c r="BQ601" i="28"/>
  <c r="BR601" i="28"/>
  <c r="BN602" i="28"/>
  <c r="BO602" i="28"/>
  <c r="BP602" i="28"/>
  <c r="BQ602" i="28"/>
  <c r="BR602" i="28"/>
  <c r="BN603" i="28"/>
  <c r="BO603" i="28"/>
  <c r="BP603" i="28"/>
  <c r="BQ603" i="28"/>
  <c r="BR603" i="28"/>
  <c r="BN604" i="28"/>
  <c r="BO604" i="28"/>
  <c r="BP604" i="28"/>
  <c r="BQ604" i="28"/>
  <c r="BR604" i="28"/>
  <c r="BN605" i="28"/>
  <c r="BO605" i="28"/>
  <c r="BP605" i="28"/>
  <c r="BQ605" i="28"/>
  <c r="BR605" i="28"/>
  <c r="BN606" i="28"/>
  <c r="BO606" i="28"/>
  <c r="BP606" i="28"/>
  <c r="BQ606" i="28"/>
  <c r="BR606" i="28"/>
  <c r="BN607" i="28"/>
  <c r="BO607" i="28"/>
  <c r="BP607" i="28"/>
  <c r="BQ607" i="28"/>
  <c r="BR607" i="28"/>
  <c r="BN608" i="28"/>
  <c r="BO608" i="28"/>
  <c r="BP608" i="28"/>
  <c r="BQ608" i="28"/>
  <c r="BR608" i="28"/>
  <c r="BN609" i="28"/>
  <c r="BO609" i="28"/>
  <c r="BP609" i="28"/>
  <c r="BQ609" i="28"/>
  <c r="BR609" i="28"/>
  <c r="BN610" i="28"/>
  <c r="BO610" i="28"/>
  <c r="BP610" i="28"/>
  <c r="BQ610" i="28"/>
  <c r="BR610" i="28"/>
  <c r="BN611" i="28"/>
  <c r="BO611" i="28"/>
  <c r="BP611" i="28"/>
  <c r="BQ611" i="28"/>
  <c r="BR611" i="28"/>
  <c r="BN612" i="28"/>
  <c r="BO612" i="28"/>
  <c r="BP612" i="28"/>
  <c r="BQ612" i="28"/>
  <c r="BR612" i="28"/>
  <c r="BN613" i="28"/>
  <c r="BO613" i="28"/>
  <c r="BP613" i="28"/>
  <c r="BQ613" i="28"/>
  <c r="BR613" i="28"/>
  <c r="BN614" i="28"/>
  <c r="BO614" i="28"/>
  <c r="BP614" i="28"/>
  <c r="BQ614" i="28"/>
  <c r="BR614" i="28"/>
  <c r="BN615" i="28"/>
  <c r="BO615" i="28"/>
  <c r="BP615" i="28"/>
  <c r="BQ615" i="28"/>
  <c r="BR615" i="28"/>
  <c r="BN616" i="28"/>
  <c r="BO616" i="28"/>
  <c r="BP616" i="28"/>
  <c r="BQ616" i="28"/>
  <c r="BR616" i="28"/>
  <c r="BN617" i="28"/>
  <c r="BO617" i="28"/>
  <c r="BP617" i="28"/>
  <c r="BQ617" i="28"/>
  <c r="BR617" i="28"/>
  <c r="BN618" i="28"/>
  <c r="BO618" i="28"/>
  <c r="BP618" i="28"/>
  <c r="BQ618" i="28"/>
  <c r="BR618" i="28"/>
  <c r="BN619" i="28"/>
  <c r="BO619" i="28"/>
  <c r="BP619" i="28"/>
  <c r="BQ619" i="28"/>
  <c r="BR619" i="28"/>
  <c r="BN620" i="28"/>
  <c r="BO620" i="28"/>
  <c r="BP620" i="28"/>
  <c r="BQ620" i="28"/>
  <c r="BR620" i="28"/>
  <c r="BN621" i="28"/>
  <c r="BO621" i="28"/>
  <c r="BP621" i="28"/>
  <c r="BQ621" i="28"/>
  <c r="BR621" i="28"/>
  <c r="BN622" i="28"/>
  <c r="BO622" i="28"/>
  <c r="BP622" i="28"/>
  <c r="BQ622" i="28"/>
  <c r="BR622" i="28"/>
  <c r="BN623" i="28"/>
  <c r="BO623" i="28"/>
  <c r="BP623" i="28"/>
  <c r="BQ623" i="28"/>
  <c r="BR623" i="28"/>
  <c r="BN624" i="28"/>
  <c r="BO624" i="28"/>
  <c r="BP624" i="28"/>
  <c r="BQ624" i="28"/>
  <c r="BR624" i="28"/>
  <c r="BN625" i="28"/>
  <c r="BO625" i="28"/>
  <c r="BP625" i="28"/>
  <c r="BQ625" i="28"/>
  <c r="BR625" i="28"/>
  <c r="BN626" i="28"/>
  <c r="BO626" i="28"/>
  <c r="BP626" i="28"/>
  <c r="BQ626" i="28"/>
  <c r="BR626" i="28"/>
  <c r="BN627" i="28"/>
  <c r="BO627" i="28"/>
  <c r="BP627" i="28"/>
  <c r="BQ627" i="28"/>
  <c r="BR627" i="28"/>
  <c r="BN628" i="28"/>
  <c r="BO628" i="28"/>
  <c r="BP628" i="28"/>
  <c r="BQ628" i="28"/>
  <c r="BR628" i="28"/>
  <c r="BN629" i="28"/>
  <c r="BO629" i="28"/>
  <c r="BP629" i="28"/>
  <c r="BQ629" i="28"/>
  <c r="BR629" i="28"/>
  <c r="BN630" i="28"/>
  <c r="BO630" i="28"/>
  <c r="BP630" i="28"/>
  <c r="BQ630" i="28"/>
  <c r="BR630" i="28"/>
  <c r="BN631" i="28"/>
  <c r="BO631" i="28"/>
  <c r="BP631" i="28"/>
  <c r="BQ631" i="28"/>
  <c r="BR631" i="28"/>
  <c r="BN632" i="28"/>
  <c r="BO632" i="28"/>
  <c r="BP632" i="28"/>
  <c r="BQ632" i="28"/>
  <c r="BR632" i="28"/>
  <c r="BN633" i="28"/>
  <c r="BO633" i="28"/>
  <c r="BP633" i="28"/>
  <c r="BQ633" i="28"/>
  <c r="BR633" i="28"/>
  <c r="BN634" i="28"/>
  <c r="BO634" i="28"/>
  <c r="BP634" i="28"/>
  <c r="BQ634" i="28"/>
  <c r="BR634" i="28"/>
  <c r="BN635" i="28"/>
  <c r="BO635" i="28"/>
  <c r="BP635" i="28"/>
  <c r="BQ635" i="28"/>
  <c r="BR635" i="28"/>
  <c r="BN636" i="28"/>
  <c r="BO636" i="28"/>
  <c r="BP636" i="28"/>
  <c r="BQ636" i="28"/>
  <c r="BR636" i="28"/>
  <c r="BN637" i="28"/>
  <c r="BO637" i="28"/>
  <c r="BP637" i="28"/>
  <c r="BQ637" i="28"/>
  <c r="BR637" i="28"/>
  <c r="BN638" i="28"/>
  <c r="BO638" i="28"/>
  <c r="BP638" i="28"/>
  <c r="BQ638" i="28"/>
  <c r="BR638" i="28"/>
  <c r="BN639" i="28"/>
  <c r="BO639" i="28"/>
  <c r="BP639" i="28"/>
  <c r="BQ639" i="28"/>
  <c r="BR639" i="28"/>
  <c r="BN640" i="28"/>
  <c r="BO640" i="28"/>
  <c r="BP640" i="28"/>
  <c r="BQ640" i="28"/>
  <c r="BR640" i="28"/>
  <c r="BN641" i="28"/>
  <c r="BO641" i="28"/>
  <c r="BP641" i="28"/>
  <c r="BQ641" i="28"/>
  <c r="BR641" i="28"/>
  <c r="BN642" i="28"/>
  <c r="BO642" i="28"/>
  <c r="BP642" i="28"/>
  <c r="BQ642" i="28"/>
  <c r="BR642" i="28"/>
  <c r="BN643" i="28"/>
  <c r="BO643" i="28"/>
  <c r="BP643" i="28"/>
  <c r="BQ643" i="28"/>
  <c r="BR643" i="28"/>
  <c r="BN644" i="28"/>
  <c r="BO644" i="28"/>
  <c r="BP644" i="28"/>
  <c r="BQ644" i="28"/>
  <c r="BR644" i="28"/>
  <c r="BN645" i="28"/>
  <c r="BO645" i="28"/>
  <c r="BP645" i="28"/>
  <c r="BQ645" i="28"/>
  <c r="BR645" i="28"/>
  <c r="BN646" i="28"/>
  <c r="BO646" i="28"/>
  <c r="BP646" i="28"/>
  <c r="BQ646" i="28"/>
  <c r="BR646" i="28"/>
  <c r="BN647" i="28"/>
  <c r="BO647" i="28"/>
  <c r="BP647" i="28"/>
  <c r="BQ647" i="28"/>
  <c r="BR647" i="28"/>
  <c r="BN648" i="28"/>
  <c r="BO648" i="28"/>
  <c r="BP648" i="28"/>
  <c r="BQ648" i="28"/>
  <c r="BR648" i="28"/>
  <c r="BN649" i="28"/>
  <c r="BO649" i="28"/>
  <c r="BP649" i="28"/>
  <c r="BQ649" i="28"/>
  <c r="BR649" i="28"/>
  <c r="BN650" i="28"/>
  <c r="BO650" i="28"/>
  <c r="BP650" i="28"/>
  <c r="BQ650" i="28"/>
  <c r="BR650" i="28"/>
  <c r="BN651" i="28"/>
  <c r="BO651" i="28"/>
  <c r="BP651" i="28"/>
  <c r="BQ651" i="28"/>
  <c r="BR651" i="28"/>
  <c r="BN652" i="28"/>
  <c r="BO652" i="28"/>
  <c r="BP652" i="28"/>
  <c r="BQ652" i="28"/>
  <c r="BR652" i="28"/>
  <c r="BN653" i="28"/>
  <c r="BO653" i="28"/>
  <c r="BP653" i="28"/>
  <c r="BQ653" i="28"/>
  <c r="BR653" i="28"/>
  <c r="BN654" i="28"/>
  <c r="BO654" i="28"/>
  <c r="BP654" i="28"/>
  <c r="BQ654" i="28"/>
  <c r="BR654" i="28"/>
  <c r="BN655" i="28"/>
  <c r="BO655" i="28"/>
  <c r="BP655" i="28"/>
  <c r="BQ655" i="28"/>
  <c r="BR655" i="28"/>
  <c r="BN656" i="28"/>
  <c r="BO656" i="28"/>
  <c r="BP656" i="28"/>
  <c r="BQ656" i="28"/>
  <c r="BR656" i="28"/>
  <c r="BN657" i="28"/>
  <c r="BO657" i="28"/>
  <c r="BP657" i="28"/>
  <c r="BQ657" i="28"/>
  <c r="BR657" i="28"/>
  <c r="BN658" i="28"/>
  <c r="BO658" i="28"/>
  <c r="BP658" i="28"/>
  <c r="BQ658" i="28"/>
  <c r="BR658" i="28"/>
  <c r="BN659" i="28"/>
  <c r="BO659" i="28"/>
  <c r="BP659" i="28"/>
  <c r="BQ659" i="28"/>
  <c r="BR659" i="28"/>
  <c r="BN660" i="28"/>
  <c r="BO660" i="28"/>
  <c r="BP660" i="28"/>
  <c r="BQ660" i="28"/>
  <c r="BR660" i="28"/>
  <c r="BN661" i="28"/>
  <c r="BO661" i="28"/>
  <c r="BP661" i="28"/>
  <c r="BQ661" i="28"/>
  <c r="BR661" i="28"/>
  <c r="BN662" i="28"/>
  <c r="BO662" i="28"/>
  <c r="BP662" i="28"/>
  <c r="BQ662" i="28"/>
  <c r="BR662" i="28"/>
  <c r="BN663" i="28"/>
  <c r="BO663" i="28"/>
  <c r="BP663" i="28"/>
  <c r="BQ663" i="28"/>
  <c r="BR663" i="28"/>
  <c r="BN664" i="28"/>
  <c r="BO664" i="28"/>
  <c r="BP664" i="28"/>
  <c r="BQ664" i="28"/>
  <c r="BR664" i="28"/>
  <c r="BN665" i="28"/>
  <c r="BO665" i="28"/>
  <c r="BP665" i="28"/>
  <c r="BQ665" i="28"/>
  <c r="BR665" i="28"/>
  <c r="BN666" i="28"/>
  <c r="BO666" i="28"/>
  <c r="BP666" i="28"/>
  <c r="BQ666" i="28"/>
  <c r="BR666" i="28"/>
  <c r="BN667" i="28"/>
  <c r="BO667" i="28"/>
  <c r="BP667" i="28"/>
  <c r="BQ667" i="28"/>
  <c r="BR667" i="28"/>
  <c r="BN668" i="28"/>
  <c r="BO668" i="28"/>
  <c r="BP668" i="28"/>
  <c r="BQ668" i="28"/>
  <c r="BR668" i="28"/>
  <c r="BN669" i="28"/>
  <c r="BO669" i="28"/>
  <c r="BP669" i="28"/>
  <c r="BQ669" i="28"/>
  <c r="BR669" i="28"/>
  <c r="BN670" i="28"/>
  <c r="BO670" i="28"/>
  <c r="BP670" i="28"/>
  <c r="BQ670" i="28"/>
  <c r="BR670" i="28"/>
  <c r="BN671" i="28"/>
  <c r="BO671" i="28"/>
  <c r="BP671" i="28"/>
  <c r="BQ671" i="28"/>
  <c r="BR671" i="28"/>
  <c r="BN672" i="28"/>
  <c r="BO672" i="28"/>
  <c r="BP672" i="28"/>
  <c r="BQ672" i="28"/>
  <c r="BR672" i="28"/>
  <c r="BN673" i="28"/>
  <c r="BO673" i="28"/>
  <c r="BP673" i="28"/>
  <c r="BQ673" i="28"/>
  <c r="BR673" i="28"/>
  <c r="BN674" i="28"/>
  <c r="BO674" i="28"/>
  <c r="BP674" i="28"/>
  <c r="BQ674" i="28"/>
  <c r="BR674" i="28"/>
  <c r="BN675" i="28"/>
  <c r="BO675" i="28"/>
  <c r="BP675" i="28"/>
  <c r="BQ675" i="28"/>
  <c r="BR675" i="28"/>
  <c r="BN676" i="28"/>
  <c r="BO676" i="28"/>
  <c r="BP676" i="28"/>
  <c r="BQ676" i="28"/>
  <c r="BR676" i="28"/>
  <c r="BN677" i="28"/>
  <c r="BO677" i="28"/>
  <c r="BP677" i="28"/>
  <c r="BQ677" i="28"/>
  <c r="BR677" i="28"/>
  <c r="BN678" i="28"/>
  <c r="BO678" i="28"/>
  <c r="BP678" i="28"/>
  <c r="BQ678" i="28"/>
  <c r="BR678" i="28"/>
  <c r="BN679" i="28"/>
  <c r="BO679" i="28"/>
  <c r="BP679" i="28"/>
  <c r="BQ679" i="28"/>
  <c r="BR679" i="28"/>
  <c r="BN680" i="28"/>
  <c r="BO680" i="28"/>
  <c r="BP680" i="28"/>
  <c r="BQ680" i="28"/>
  <c r="BR680" i="28"/>
  <c r="BN681" i="28"/>
  <c r="BO681" i="28"/>
  <c r="BP681" i="28"/>
  <c r="BQ681" i="28"/>
  <c r="BR681" i="28"/>
  <c r="BN682" i="28"/>
  <c r="BO682" i="28"/>
  <c r="BP682" i="28"/>
  <c r="BQ682" i="28"/>
  <c r="BR682" i="28"/>
  <c r="BN683" i="28"/>
  <c r="BO683" i="28"/>
  <c r="BP683" i="28"/>
  <c r="BQ683" i="28"/>
  <c r="BR683" i="28"/>
  <c r="BN684" i="28"/>
  <c r="BO684" i="28"/>
  <c r="BP684" i="28"/>
  <c r="BQ684" i="28"/>
  <c r="BR684" i="28"/>
  <c r="BN685" i="28"/>
  <c r="BO685" i="28"/>
  <c r="BP685" i="28"/>
  <c r="BQ685" i="28"/>
  <c r="BR685" i="28"/>
  <c r="BN686" i="28"/>
  <c r="BO686" i="28"/>
  <c r="BP686" i="28"/>
  <c r="BQ686" i="28"/>
  <c r="BR686" i="28"/>
  <c r="BN687" i="28"/>
  <c r="BO687" i="28"/>
  <c r="BP687" i="28"/>
  <c r="BQ687" i="28"/>
  <c r="BR687" i="28"/>
  <c r="BN688" i="28"/>
  <c r="BO688" i="28"/>
  <c r="BP688" i="28"/>
  <c r="BQ688" i="28"/>
  <c r="BR688" i="28"/>
  <c r="BN689" i="28"/>
  <c r="BO689" i="28"/>
  <c r="BP689" i="28"/>
  <c r="BQ689" i="28"/>
  <c r="BR689" i="28"/>
  <c r="BN690" i="28"/>
  <c r="BO690" i="28"/>
  <c r="BP690" i="28"/>
  <c r="BQ690" i="28"/>
  <c r="BR690" i="28"/>
  <c r="BN691" i="28"/>
  <c r="BO691" i="28"/>
  <c r="BP691" i="28"/>
  <c r="BQ691" i="28"/>
  <c r="BR691" i="28"/>
  <c r="BN692" i="28"/>
  <c r="BO692" i="28"/>
  <c r="BP692" i="28"/>
  <c r="BQ692" i="28"/>
  <c r="BR692" i="28"/>
  <c r="BN693" i="28"/>
  <c r="BO693" i="28"/>
  <c r="BP693" i="28"/>
  <c r="BQ693" i="28"/>
  <c r="BR693" i="28"/>
  <c r="BN694" i="28"/>
  <c r="BO694" i="28"/>
  <c r="BP694" i="28"/>
  <c r="BQ694" i="28"/>
  <c r="BR694" i="28"/>
  <c r="BN695" i="28"/>
  <c r="BO695" i="28"/>
  <c r="BP695" i="28"/>
  <c r="BQ695" i="28"/>
  <c r="BR695" i="28"/>
  <c r="BN696" i="28"/>
  <c r="BO696" i="28"/>
  <c r="BP696" i="28"/>
  <c r="BQ696" i="28"/>
  <c r="BR696" i="28"/>
  <c r="BN697" i="28"/>
  <c r="BO697" i="28"/>
  <c r="BP697" i="28"/>
  <c r="BQ697" i="28"/>
  <c r="BR697" i="28"/>
  <c r="BN698" i="28"/>
  <c r="BO698" i="28"/>
  <c r="BP698" i="28"/>
  <c r="BQ698" i="28"/>
  <c r="BR698" i="28"/>
  <c r="BN699" i="28"/>
  <c r="BO699" i="28"/>
  <c r="BP699" i="28"/>
  <c r="BQ699" i="28"/>
  <c r="BR699" i="28"/>
  <c r="BN700" i="28"/>
  <c r="BO700" i="28"/>
  <c r="BP700" i="28"/>
  <c r="BQ700" i="28"/>
  <c r="BR700" i="28"/>
  <c r="BN701" i="28"/>
  <c r="BO701" i="28"/>
  <c r="BP701" i="28"/>
  <c r="BQ701" i="28"/>
  <c r="BR701" i="28"/>
  <c r="BN702" i="28"/>
  <c r="BO702" i="28"/>
  <c r="BP702" i="28"/>
  <c r="BQ702" i="28"/>
  <c r="BR702" i="28"/>
  <c r="BN703" i="28"/>
  <c r="BO703" i="28"/>
  <c r="BP703" i="28"/>
  <c r="BQ703" i="28"/>
  <c r="BR703" i="28"/>
  <c r="BN704" i="28"/>
  <c r="BO704" i="28"/>
  <c r="BP704" i="28"/>
  <c r="BQ704" i="28"/>
  <c r="BR704" i="28"/>
  <c r="BN705" i="28"/>
  <c r="BO705" i="28"/>
  <c r="BP705" i="28"/>
  <c r="BQ705" i="28"/>
  <c r="BR705" i="28"/>
  <c r="BN706" i="28"/>
  <c r="BO706" i="28"/>
  <c r="BP706" i="28"/>
  <c r="BQ706" i="28"/>
  <c r="BR706" i="28"/>
  <c r="BN707" i="28"/>
  <c r="BO707" i="28"/>
  <c r="BP707" i="28"/>
  <c r="BQ707" i="28"/>
  <c r="BR707" i="28"/>
  <c r="BN708" i="28"/>
  <c r="BO708" i="28"/>
  <c r="BP708" i="28"/>
  <c r="BQ708" i="28"/>
  <c r="BR708" i="28"/>
  <c r="BN709" i="28"/>
  <c r="BO709" i="28"/>
  <c r="BP709" i="28"/>
  <c r="BQ709" i="28"/>
  <c r="BR709" i="28"/>
  <c r="BN710" i="28"/>
  <c r="BO710" i="28"/>
  <c r="BP710" i="28"/>
  <c r="BQ710" i="28"/>
  <c r="BR710" i="28"/>
  <c r="BN711" i="28"/>
  <c r="BO711" i="28"/>
  <c r="BP711" i="28"/>
  <c r="BQ711" i="28"/>
  <c r="BR711" i="28"/>
  <c r="BN712" i="28"/>
  <c r="BO712" i="28"/>
  <c r="BP712" i="28"/>
  <c r="BQ712" i="28"/>
  <c r="BR712" i="28"/>
  <c r="BN713" i="28"/>
  <c r="BO713" i="28"/>
  <c r="BP713" i="28"/>
  <c r="BQ713" i="28"/>
  <c r="BR713" i="28"/>
  <c r="BN714" i="28"/>
  <c r="BO714" i="28"/>
  <c r="BP714" i="28"/>
  <c r="BQ714" i="28"/>
  <c r="BR714" i="28"/>
  <c r="BN715" i="28"/>
  <c r="BO715" i="28"/>
  <c r="BP715" i="28"/>
  <c r="BQ715" i="28"/>
  <c r="BR715" i="28"/>
  <c r="BN716" i="28"/>
  <c r="BO716" i="28"/>
  <c r="BP716" i="28"/>
  <c r="BQ716" i="28"/>
  <c r="BR716" i="28"/>
  <c r="BN717" i="28"/>
  <c r="BO717" i="28"/>
  <c r="BP717" i="28"/>
  <c r="BQ717" i="28"/>
  <c r="BR717" i="28"/>
  <c r="BN718" i="28"/>
  <c r="BO718" i="28"/>
  <c r="BP718" i="28"/>
  <c r="BQ718" i="28"/>
  <c r="BR718" i="28"/>
  <c r="BN719" i="28"/>
  <c r="BO719" i="28"/>
  <c r="BP719" i="28"/>
  <c r="BQ719" i="28"/>
  <c r="BR719" i="28"/>
  <c r="BN720" i="28"/>
  <c r="BO720" i="28"/>
  <c r="BP720" i="28"/>
  <c r="BQ720" i="28"/>
  <c r="BR720" i="28"/>
  <c r="BN721" i="28"/>
  <c r="BO721" i="28"/>
  <c r="BP721" i="28"/>
  <c r="BQ721" i="28"/>
  <c r="BR721" i="28"/>
  <c r="BN722" i="28"/>
  <c r="BO722" i="28"/>
  <c r="BP722" i="28"/>
  <c r="BQ722" i="28"/>
  <c r="BR722" i="28"/>
  <c r="BN723" i="28"/>
  <c r="BO723" i="28"/>
  <c r="BP723" i="28"/>
  <c r="BQ723" i="28"/>
  <c r="BR723" i="28"/>
  <c r="BN724" i="28"/>
  <c r="BO724" i="28"/>
  <c r="BP724" i="28"/>
  <c r="BQ724" i="28"/>
  <c r="BR724" i="28"/>
  <c r="BN725" i="28"/>
  <c r="BO725" i="28"/>
  <c r="BP725" i="28"/>
  <c r="BQ725" i="28"/>
  <c r="BR725" i="28"/>
  <c r="BN726" i="28"/>
  <c r="BO726" i="28"/>
  <c r="BP726" i="28"/>
  <c r="BQ726" i="28"/>
  <c r="BR726" i="28"/>
  <c r="BN727" i="28"/>
  <c r="BO727" i="28"/>
  <c r="BP727" i="28"/>
  <c r="BQ727" i="28"/>
  <c r="BR727" i="28"/>
  <c r="BN728" i="28"/>
  <c r="BO728" i="28"/>
  <c r="BP728" i="28"/>
  <c r="BQ728" i="28"/>
  <c r="BR728" i="28"/>
  <c r="BN729" i="28"/>
  <c r="BO729" i="28"/>
  <c r="BP729" i="28"/>
  <c r="BQ729" i="28"/>
  <c r="BR729" i="28"/>
  <c r="BN730" i="28"/>
  <c r="BO730" i="28"/>
  <c r="BP730" i="28"/>
  <c r="BQ730" i="28"/>
  <c r="BR730" i="28"/>
  <c r="BN731" i="28"/>
  <c r="BO731" i="28"/>
  <c r="BP731" i="28"/>
  <c r="BQ731" i="28"/>
  <c r="BR731" i="28"/>
  <c r="BN732" i="28"/>
  <c r="BO732" i="28"/>
  <c r="BP732" i="28"/>
  <c r="BQ732" i="28"/>
  <c r="BR732" i="28"/>
  <c r="BN733" i="28"/>
  <c r="BO733" i="28"/>
  <c r="BP733" i="28"/>
  <c r="BQ733" i="28"/>
  <c r="BR733" i="28"/>
  <c r="BN734" i="28"/>
  <c r="BO734" i="28"/>
  <c r="BP734" i="28"/>
  <c r="BQ734" i="28"/>
  <c r="BR734" i="28"/>
  <c r="BN735" i="28"/>
  <c r="BO735" i="28"/>
  <c r="BP735" i="28"/>
  <c r="BQ735" i="28"/>
  <c r="BR735" i="28"/>
  <c r="BN736" i="28"/>
  <c r="BO736" i="28"/>
  <c r="BP736" i="28"/>
  <c r="BQ736" i="28"/>
  <c r="BR736" i="28"/>
  <c r="BN737" i="28"/>
  <c r="BO737" i="28"/>
  <c r="BP737" i="28"/>
  <c r="BQ737" i="28"/>
  <c r="BR737" i="28"/>
  <c r="BN738" i="28"/>
  <c r="BO738" i="28"/>
  <c r="BP738" i="28"/>
  <c r="BQ738" i="28"/>
  <c r="BR738" i="28"/>
  <c r="BN739" i="28"/>
  <c r="BO739" i="28"/>
  <c r="BP739" i="28"/>
  <c r="BQ739" i="28"/>
  <c r="BR739" i="28"/>
  <c r="BN740" i="28"/>
  <c r="BO740" i="28"/>
  <c r="BP740" i="28"/>
  <c r="BQ740" i="28"/>
  <c r="BR740" i="28"/>
  <c r="BN741" i="28"/>
  <c r="BO741" i="28"/>
  <c r="BP741" i="28"/>
  <c r="BQ741" i="28"/>
  <c r="BR741" i="28"/>
  <c r="BN742" i="28"/>
  <c r="BO742" i="28"/>
  <c r="BP742" i="28"/>
  <c r="BQ742" i="28"/>
  <c r="BR742" i="28"/>
  <c r="BN743" i="28"/>
  <c r="BO743" i="28"/>
  <c r="BP743" i="28"/>
  <c r="BQ743" i="28"/>
  <c r="BR743" i="28"/>
  <c r="BN744" i="28"/>
  <c r="BO744" i="28"/>
  <c r="BP744" i="28"/>
  <c r="BQ744" i="28"/>
  <c r="BR744" i="28"/>
  <c r="BN745" i="28"/>
  <c r="BO745" i="28"/>
  <c r="BP745" i="28"/>
  <c r="BQ745" i="28"/>
  <c r="BR745" i="28"/>
  <c r="BN746" i="28"/>
  <c r="BO746" i="28"/>
  <c r="BP746" i="28"/>
  <c r="BQ746" i="28"/>
  <c r="BR746" i="28"/>
  <c r="BN747" i="28"/>
  <c r="BO747" i="28"/>
  <c r="BP747" i="28"/>
  <c r="BQ747" i="28"/>
  <c r="BR747" i="28"/>
  <c r="BN748" i="28"/>
  <c r="BO748" i="28"/>
  <c r="BP748" i="28"/>
  <c r="BQ748" i="28"/>
  <c r="BR748" i="28"/>
  <c r="BR5" i="28"/>
  <c r="BQ5" i="28"/>
  <c r="BP5" i="28"/>
  <c r="BO5" i="28"/>
  <c r="BN5" i="28"/>
  <c r="R3" i="28"/>
  <c r="S3" i="28"/>
  <c r="AC3" i="28"/>
  <c r="AB3" i="28"/>
  <c r="AA3" i="28"/>
  <c r="Z3" i="28"/>
  <c r="Y3" i="28"/>
  <c r="X3" i="28"/>
  <c r="T3" i="28"/>
  <c r="N726" i="28"/>
  <c r="N727" i="28"/>
  <c r="N728" i="28"/>
  <c r="N729" i="28"/>
  <c r="N730" i="28"/>
  <c r="N731" i="28"/>
  <c r="N732" i="28"/>
  <c r="N733" i="28"/>
  <c r="N734" i="28"/>
  <c r="N735" i="28"/>
  <c r="N736" i="28"/>
  <c r="N737" i="28"/>
  <c r="N738" i="28"/>
  <c r="N739" i="28"/>
  <c r="N740" i="28"/>
  <c r="N741" i="28"/>
  <c r="N742" i="28"/>
  <c r="N743" i="28"/>
  <c r="N744" i="28"/>
  <c r="N745" i="28"/>
  <c r="N746" i="28"/>
  <c r="N747" i="28"/>
  <c r="N748" i="28"/>
  <c r="N725" i="28"/>
  <c r="O3" i="28"/>
  <c r="I104" i="28"/>
  <c r="H104" i="28"/>
  <c r="G104" i="28"/>
  <c r="F104" i="28"/>
  <c r="E104" i="28"/>
  <c r="D104" i="28"/>
  <c r="I70" i="28"/>
  <c r="H70" i="28"/>
  <c r="G70" i="28"/>
  <c r="F70" i="28"/>
  <c r="E70" i="28"/>
  <c r="D70" i="28"/>
  <c r="G36" i="28"/>
  <c r="F36" i="28"/>
  <c r="E36" i="28"/>
  <c r="D36" i="28"/>
  <c r="C104" i="28"/>
  <c r="B103" i="28"/>
  <c r="A103" i="28"/>
  <c r="DR3" i="28" l="1"/>
  <c r="DS3" i="28"/>
  <c r="DT3" i="28"/>
  <c r="DU3" i="28"/>
  <c r="DV3" i="28"/>
  <c r="FW3" i="28"/>
  <c r="FX3" i="28"/>
  <c r="FY3" i="28"/>
  <c r="FZ3" i="28"/>
  <c r="FV3" i="28"/>
  <c r="BR3" i="28"/>
  <c r="BQ3" i="28"/>
  <c r="BP3" i="28"/>
  <c r="BO3" i="28"/>
  <c r="BN3" i="28"/>
  <c r="I3" i="26"/>
  <c r="O3" i="26" s="1"/>
  <c r="P3" i="26" l="1"/>
  <c r="Q18" i="7" s="1"/>
  <c r="AQ8" i="26" l="1"/>
  <c r="C8" i="26"/>
  <c r="C9" i="26"/>
  <c r="T751" i="26" l="1"/>
  <c r="S751" i="26"/>
  <c r="AK751" i="26" s="1"/>
  <c r="R751" i="26"/>
  <c r="Q751" i="26"/>
  <c r="AL751" i="26" s="1"/>
  <c r="P751" i="26"/>
  <c r="O751" i="26"/>
  <c r="N751" i="26"/>
  <c r="M751" i="26"/>
  <c r="L751" i="26"/>
  <c r="K751" i="26"/>
  <c r="J751" i="26"/>
  <c r="I751" i="26"/>
  <c r="H751" i="26"/>
  <c r="G751" i="26"/>
  <c r="AM751" i="26" s="1"/>
  <c r="F751" i="26"/>
  <c r="E751" i="26"/>
  <c r="AF751" i="26" s="1"/>
  <c r="D751" i="26"/>
  <c r="Y751" i="26" s="1"/>
  <c r="C751" i="26"/>
  <c r="A751" i="26"/>
  <c r="B751" i="26" s="1"/>
  <c r="T750" i="26"/>
  <c r="S750" i="26"/>
  <c r="AK750" i="26" s="1"/>
  <c r="R750" i="26"/>
  <c r="Q750" i="26"/>
  <c r="AL750" i="26" s="1"/>
  <c r="P750" i="26"/>
  <c r="O750" i="26"/>
  <c r="N750" i="26"/>
  <c r="M750" i="26"/>
  <c r="L750" i="26"/>
  <c r="K750" i="26"/>
  <c r="J750" i="26"/>
  <c r="I750" i="26"/>
  <c r="H750" i="26"/>
  <c r="G750" i="26"/>
  <c r="AM750" i="26" s="1"/>
  <c r="F750" i="26"/>
  <c r="E750" i="26"/>
  <c r="AF750" i="26" s="1"/>
  <c r="D750" i="26"/>
  <c r="X750" i="26" s="1"/>
  <c r="C750" i="26"/>
  <c r="A750" i="26"/>
  <c r="B750" i="26" s="1"/>
  <c r="T749" i="26"/>
  <c r="S749" i="26"/>
  <c r="AK749" i="26" s="1"/>
  <c r="R749" i="26"/>
  <c r="Q749" i="26"/>
  <c r="AL749" i="26" s="1"/>
  <c r="P749" i="26"/>
  <c r="O749" i="26"/>
  <c r="N749" i="26"/>
  <c r="M749" i="26"/>
  <c r="L749" i="26"/>
  <c r="K749" i="26"/>
  <c r="J749" i="26"/>
  <c r="I749" i="26"/>
  <c r="H749" i="26"/>
  <c r="G749" i="26"/>
  <c r="AM749" i="26" s="1"/>
  <c r="F749" i="26"/>
  <c r="E749" i="26"/>
  <c r="AF749" i="26" s="1"/>
  <c r="D749" i="26"/>
  <c r="X749" i="26" s="1"/>
  <c r="C749" i="26"/>
  <c r="A749" i="26"/>
  <c r="B749" i="26" s="1"/>
  <c r="T748" i="26"/>
  <c r="S748" i="26"/>
  <c r="AK748" i="26" s="1"/>
  <c r="R748" i="26"/>
  <c r="Q748" i="26"/>
  <c r="AL748" i="26" s="1"/>
  <c r="P748" i="26"/>
  <c r="O748" i="26"/>
  <c r="N748" i="26"/>
  <c r="M748" i="26"/>
  <c r="L748" i="26"/>
  <c r="K748" i="26"/>
  <c r="J748" i="26"/>
  <c r="I748" i="26"/>
  <c r="H748" i="26"/>
  <c r="G748" i="26"/>
  <c r="AM748" i="26" s="1"/>
  <c r="F748" i="26"/>
  <c r="E748" i="26"/>
  <c r="AF748" i="26" s="1"/>
  <c r="D748" i="26"/>
  <c r="W748" i="26" s="1"/>
  <c r="AA748" i="26" s="1"/>
  <c r="C748" i="26"/>
  <c r="A748" i="26"/>
  <c r="B748" i="26" s="1"/>
  <c r="T747" i="26"/>
  <c r="S747" i="26"/>
  <c r="AK747" i="26" s="1"/>
  <c r="R747" i="26"/>
  <c r="Q747" i="26"/>
  <c r="AL747" i="26" s="1"/>
  <c r="P747" i="26"/>
  <c r="O747" i="26"/>
  <c r="N747" i="26"/>
  <c r="M747" i="26"/>
  <c r="L747" i="26"/>
  <c r="K747" i="26"/>
  <c r="J747" i="26"/>
  <c r="I747" i="26"/>
  <c r="H747" i="26"/>
  <c r="G747" i="26"/>
  <c r="AM747" i="26" s="1"/>
  <c r="F747" i="26"/>
  <c r="E747" i="26"/>
  <c r="AF747" i="26" s="1"/>
  <c r="D747" i="26"/>
  <c r="X747" i="26" s="1"/>
  <c r="C747" i="26"/>
  <c r="A747" i="26"/>
  <c r="B747" i="26" s="1"/>
  <c r="T746" i="26"/>
  <c r="S746" i="26"/>
  <c r="AK746" i="26" s="1"/>
  <c r="R746" i="26"/>
  <c r="Q746" i="26"/>
  <c r="AL746" i="26" s="1"/>
  <c r="P746" i="26"/>
  <c r="O746" i="26"/>
  <c r="N746" i="26"/>
  <c r="M746" i="26"/>
  <c r="L746" i="26"/>
  <c r="K746" i="26"/>
  <c r="J746" i="26"/>
  <c r="I746" i="26"/>
  <c r="H746" i="26"/>
  <c r="G746" i="26"/>
  <c r="AM746" i="26" s="1"/>
  <c r="F746" i="26"/>
  <c r="E746" i="26"/>
  <c r="AF746" i="26" s="1"/>
  <c r="D746" i="26"/>
  <c r="X746" i="26" s="1"/>
  <c r="C746" i="26"/>
  <c r="A746" i="26"/>
  <c r="B746" i="26" s="1"/>
  <c r="T745" i="26"/>
  <c r="S745" i="26"/>
  <c r="AK745" i="26" s="1"/>
  <c r="R745" i="26"/>
  <c r="Q745" i="26"/>
  <c r="AL745" i="26" s="1"/>
  <c r="P745" i="26"/>
  <c r="O745" i="26"/>
  <c r="N745" i="26"/>
  <c r="M745" i="26"/>
  <c r="L745" i="26"/>
  <c r="K745" i="26"/>
  <c r="J745" i="26"/>
  <c r="I745" i="26"/>
  <c r="H745" i="26"/>
  <c r="G745" i="26"/>
  <c r="AM745" i="26" s="1"/>
  <c r="F745" i="26"/>
  <c r="E745" i="26"/>
  <c r="AF745" i="26" s="1"/>
  <c r="D745" i="26"/>
  <c r="X745" i="26" s="1"/>
  <c r="C745" i="26"/>
  <c r="A745" i="26"/>
  <c r="B745" i="26" s="1"/>
  <c r="T744" i="26"/>
  <c r="S744" i="26"/>
  <c r="AK744" i="26" s="1"/>
  <c r="R744" i="26"/>
  <c r="Q744" i="26"/>
  <c r="AL744" i="26" s="1"/>
  <c r="P744" i="26"/>
  <c r="O744" i="26"/>
  <c r="N744" i="26"/>
  <c r="M744" i="26"/>
  <c r="L744" i="26"/>
  <c r="K744" i="26"/>
  <c r="J744" i="26"/>
  <c r="I744" i="26"/>
  <c r="H744" i="26"/>
  <c r="G744" i="26"/>
  <c r="AM744" i="26" s="1"/>
  <c r="F744" i="26"/>
  <c r="E744" i="26"/>
  <c r="AF744" i="26" s="1"/>
  <c r="D744" i="26"/>
  <c r="X744" i="26" s="1"/>
  <c r="C744" i="26"/>
  <c r="A744" i="26"/>
  <c r="B744" i="26" s="1"/>
  <c r="T743" i="26"/>
  <c r="S743" i="26"/>
  <c r="AK743" i="26" s="1"/>
  <c r="R743" i="26"/>
  <c r="Q743" i="26"/>
  <c r="AL743" i="26" s="1"/>
  <c r="P743" i="26"/>
  <c r="O743" i="26"/>
  <c r="N743" i="26"/>
  <c r="M743" i="26"/>
  <c r="L743" i="26"/>
  <c r="K743" i="26"/>
  <c r="J743" i="26"/>
  <c r="I743" i="26"/>
  <c r="H743" i="26"/>
  <c r="G743" i="26"/>
  <c r="AM743" i="26" s="1"/>
  <c r="F743" i="26"/>
  <c r="E743" i="26"/>
  <c r="AF743" i="26" s="1"/>
  <c r="D743" i="26"/>
  <c r="X743" i="26" s="1"/>
  <c r="C743" i="26"/>
  <c r="A743" i="26"/>
  <c r="B743" i="26" s="1"/>
  <c r="T742" i="26"/>
  <c r="S742" i="26"/>
  <c r="AK742" i="26" s="1"/>
  <c r="R742" i="26"/>
  <c r="Q742" i="26"/>
  <c r="AL742" i="26" s="1"/>
  <c r="P742" i="26"/>
  <c r="O742" i="26"/>
  <c r="N742" i="26"/>
  <c r="M742" i="26"/>
  <c r="L742" i="26"/>
  <c r="K742" i="26"/>
  <c r="J742" i="26"/>
  <c r="I742" i="26"/>
  <c r="H742" i="26"/>
  <c r="G742" i="26"/>
  <c r="AM742" i="26" s="1"/>
  <c r="F742" i="26"/>
  <c r="E742" i="26"/>
  <c r="AF742" i="26" s="1"/>
  <c r="D742" i="26"/>
  <c r="X742" i="26" s="1"/>
  <c r="C742" i="26"/>
  <c r="A742" i="26"/>
  <c r="B742" i="26" s="1"/>
  <c r="T741" i="26"/>
  <c r="S741" i="26"/>
  <c r="AK741" i="26" s="1"/>
  <c r="R741" i="26"/>
  <c r="Q741" i="26"/>
  <c r="AL741" i="26" s="1"/>
  <c r="P741" i="26"/>
  <c r="O741" i="26"/>
  <c r="N741" i="26"/>
  <c r="M741" i="26"/>
  <c r="L741" i="26"/>
  <c r="K741" i="26"/>
  <c r="J741" i="26"/>
  <c r="I741" i="26"/>
  <c r="H741" i="26"/>
  <c r="G741" i="26"/>
  <c r="AM741" i="26" s="1"/>
  <c r="F741" i="26"/>
  <c r="E741" i="26"/>
  <c r="AF741" i="26" s="1"/>
  <c r="D741" i="26"/>
  <c r="X741" i="26" s="1"/>
  <c r="C741" i="26"/>
  <c r="A741" i="26"/>
  <c r="B741" i="26" s="1"/>
  <c r="T740" i="26"/>
  <c r="S740" i="26"/>
  <c r="AK740" i="26" s="1"/>
  <c r="R740" i="26"/>
  <c r="Q740" i="26"/>
  <c r="AL740" i="26" s="1"/>
  <c r="P740" i="26"/>
  <c r="O740" i="26"/>
  <c r="N740" i="26"/>
  <c r="M740" i="26"/>
  <c r="L740" i="26"/>
  <c r="K740" i="26"/>
  <c r="J740" i="26"/>
  <c r="I740" i="26"/>
  <c r="H740" i="26"/>
  <c r="G740" i="26"/>
  <c r="AM740" i="26" s="1"/>
  <c r="F740" i="26"/>
  <c r="E740" i="26"/>
  <c r="AF740" i="26" s="1"/>
  <c r="D740" i="26"/>
  <c r="W740" i="26" s="1"/>
  <c r="AA740" i="26" s="1"/>
  <c r="C740" i="26"/>
  <c r="A740" i="26"/>
  <c r="B740" i="26" s="1"/>
  <c r="T739" i="26"/>
  <c r="S739" i="26"/>
  <c r="AK739" i="26" s="1"/>
  <c r="R739" i="26"/>
  <c r="Q739" i="26"/>
  <c r="AL739" i="26" s="1"/>
  <c r="P739" i="26"/>
  <c r="O739" i="26"/>
  <c r="N739" i="26"/>
  <c r="M739" i="26"/>
  <c r="L739" i="26"/>
  <c r="K739" i="26"/>
  <c r="J739" i="26"/>
  <c r="I739" i="26"/>
  <c r="H739" i="26"/>
  <c r="G739" i="26"/>
  <c r="AM739" i="26" s="1"/>
  <c r="F739" i="26"/>
  <c r="E739" i="26"/>
  <c r="AF739" i="26" s="1"/>
  <c r="D739" i="26"/>
  <c r="X739" i="26" s="1"/>
  <c r="C739" i="26"/>
  <c r="A739" i="26"/>
  <c r="B739" i="26" s="1"/>
  <c r="T738" i="26"/>
  <c r="S738" i="26"/>
  <c r="AK738" i="26" s="1"/>
  <c r="R738" i="26"/>
  <c r="Q738" i="26"/>
  <c r="AL738" i="26" s="1"/>
  <c r="P738" i="26"/>
  <c r="O738" i="26"/>
  <c r="N738" i="26"/>
  <c r="M738" i="26"/>
  <c r="L738" i="26"/>
  <c r="K738" i="26"/>
  <c r="J738" i="26"/>
  <c r="I738" i="26"/>
  <c r="H738" i="26"/>
  <c r="G738" i="26"/>
  <c r="AM738" i="26" s="1"/>
  <c r="F738" i="26"/>
  <c r="E738" i="26"/>
  <c r="AF738" i="26" s="1"/>
  <c r="D738" i="26"/>
  <c r="X738" i="26" s="1"/>
  <c r="C738" i="26"/>
  <c r="A738" i="26"/>
  <c r="B738" i="26" s="1"/>
  <c r="T737" i="26"/>
  <c r="S737" i="26"/>
  <c r="AK737" i="26" s="1"/>
  <c r="R737" i="26"/>
  <c r="Q737" i="26"/>
  <c r="AL737" i="26" s="1"/>
  <c r="P737" i="26"/>
  <c r="O737" i="26"/>
  <c r="N737" i="26"/>
  <c r="M737" i="26"/>
  <c r="L737" i="26"/>
  <c r="K737" i="26"/>
  <c r="J737" i="26"/>
  <c r="I737" i="26"/>
  <c r="H737" i="26"/>
  <c r="G737" i="26"/>
  <c r="AM737" i="26" s="1"/>
  <c r="F737" i="26"/>
  <c r="E737" i="26"/>
  <c r="AF737" i="26" s="1"/>
  <c r="D737" i="26"/>
  <c r="W737" i="26" s="1"/>
  <c r="AA737" i="26" s="1"/>
  <c r="C737" i="26"/>
  <c r="A737" i="26"/>
  <c r="B737" i="26" s="1"/>
  <c r="T736" i="26"/>
  <c r="S736" i="26"/>
  <c r="AK736" i="26" s="1"/>
  <c r="R736" i="26"/>
  <c r="Q736" i="26"/>
  <c r="AL736" i="26" s="1"/>
  <c r="P736" i="26"/>
  <c r="O736" i="26"/>
  <c r="N736" i="26"/>
  <c r="M736" i="26"/>
  <c r="L736" i="26"/>
  <c r="K736" i="26"/>
  <c r="J736" i="26"/>
  <c r="I736" i="26"/>
  <c r="H736" i="26"/>
  <c r="G736" i="26"/>
  <c r="AM736" i="26" s="1"/>
  <c r="F736" i="26"/>
  <c r="E736" i="26"/>
  <c r="AF736" i="26" s="1"/>
  <c r="D736" i="26"/>
  <c r="Y736" i="26" s="1"/>
  <c r="C736" i="26"/>
  <c r="A736" i="26"/>
  <c r="B736" i="26" s="1"/>
  <c r="T735" i="26"/>
  <c r="S735" i="26"/>
  <c r="AK735" i="26" s="1"/>
  <c r="R735" i="26"/>
  <c r="Q735" i="26"/>
  <c r="AL735" i="26" s="1"/>
  <c r="P735" i="26"/>
  <c r="O735" i="26"/>
  <c r="N735" i="26"/>
  <c r="M735" i="26"/>
  <c r="L735" i="26"/>
  <c r="K735" i="26"/>
  <c r="J735" i="26"/>
  <c r="I735" i="26"/>
  <c r="H735" i="26"/>
  <c r="G735" i="26"/>
  <c r="AM735" i="26" s="1"/>
  <c r="F735" i="26"/>
  <c r="E735" i="26"/>
  <c r="AF735" i="26" s="1"/>
  <c r="D735" i="26"/>
  <c r="X735" i="26" s="1"/>
  <c r="C735" i="26"/>
  <c r="A735" i="26"/>
  <c r="B735" i="26" s="1"/>
  <c r="T734" i="26"/>
  <c r="S734" i="26"/>
  <c r="AK734" i="26" s="1"/>
  <c r="R734" i="26"/>
  <c r="Q734" i="26"/>
  <c r="AL734" i="26" s="1"/>
  <c r="P734" i="26"/>
  <c r="O734" i="26"/>
  <c r="N734" i="26"/>
  <c r="M734" i="26"/>
  <c r="L734" i="26"/>
  <c r="K734" i="26"/>
  <c r="J734" i="26"/>
  <c r="I734" i="26"/>
  <c r="H734" i="26"/>
  <c r="G734" i="26"/>
  <c r="AM734" i="26" s="1"/>
  <c r="F734" i="26"/>
  <c r="E734" i="26"/>
  <c r="AF734" i="26" s="1"/>
  <c r="D734" i="26"/>
  <c r="W734" i="26" s="1"/>
  <c r="AA734" i="26" s="1"/>
  <c r="C734" i="26"/>
  <c r="A734" i="26"/>
  <c r="B734" i="26" s="1"/>
  <c r="T733" i="26"/>
  <c r="S733" i="26"/>
  <c r="AK733" i="26" s="1"/>
  <c r="R733" i="26"/>
  <c r="Q733" i="26"/>
  <c r="AL733" i="26" s="1"/>
  <c r="P733" i="26"/>
  <c r="O733" i="26"/>
  <c r="N733" i="26"/>
  <c r="M733" i="26"/>
  <c r="L733" i="26"/>
  <c r="K733" i="26"/>
  <c r="J733" i="26"/>
  <c r="I733" i="26"/>
  <c r="H733" i="26"/>
  <c r="G733" i="26"/>
  <c r="AM733" i="26" s="1"/>
  <c r="F733" i="26"/>
  <c r="E733" i="26"/>
  <c r="AF733" i="26" s="1"/>
  <c r="D733" i="26"/>
  <c r="X733" i="26" s="1"/>
  <c r="C733" i="26"/>
  <c r="A733" i="26"/>
  <c r="B733" i="26" s="1"/>
  <c r="T732" i="26"/>
  <c r="S732" i="26"/>
  <c r="AK732" i="26" s="1"/>
  <c r="R732" i="26"/>
  <c r="Q732" i="26"/>
  <c r="AL732" i="26" s="1"/>
  <c r="P732" i="26"/>
  <c r="O732" i="26"/>
  <c r="N732" i="26"/>
  <c r="M732" i="26"/>
  <c r="L732" i="26"/>
  <c r="K732" i="26"/>
  <c r="J732" i="26"/>
  <c r="I732" i="26"/>
  <c r="H732" i="26"/>
  <c r="G732" i="26"/>
  <c r="AM732" i="26" s="1"/>
  <c r="F732" i="26"/>
  <c r="E732" i="26"/>
  <c r="AF732" i="26" s="1"/>
  <c r="D732" i="26"/>
  <c r="W732" i="26" s="1"/>
  <c r="AA732" i="26" s="1"/>
  <c r="C732" i="26"/>
  <c r="A732" i="26"/>
  <c r="B732" i="26" s="1"/>
  <c r="T731" i="26"/>
  <c r="S731" i="26"/>
  <c r="AK731" i="26" s="1"/>
  <c r="R731" i="26"/>
  <c r="Q731" i="26"/>
  <c r="AL731" i="26" s="1"/>
  <c r="P731" i="26"/>
  <c r="O731" i="26"/>
  <c r="N731" i="26"/>
  <c r="M731" i="26"/>
  <c r="L731" i="26"/>
  <c r="K731" i="26"/>
  <c r="J731" i="26"/>
  <c r="I731" i="26"/>
  <c r="H731" i="26"/>
  <c r="G731" i="26"/>
  <c r="AM731" i="26" s="1"/>
  <c r="F731" i="26"/>
  <c r="E731" i="26"/>
  <c r="AF731" i="26" s="1"/>
  <c r="D731" i="26"/>
  <c r="X731" i="26" s="1"/>
  <c r="C731" i="26"/>
  <c r="V731" i="26" s="1"/>
  <c r="A731" i="26"/>
  <c r="B731" i="26" s="1"/>
  <c r="T730" i="26"/>
  <c r="S730" i="26"/>
  <c r="AK730" i="26" s="1"/>
  <c r="R730" i="26"/>
  <c r="Q730" i="26"/>
  <c r="AL730" i="26" s="1"/>
  <c r="P730" i="26"/>
  <c r="O730" i="26"/>
  <c r="N730" i="26"/>
  <c r="M730" i="26"/>
  <c r="L730" i="26"/>
  <c r="K730" i="26"/>
  <c r="J730" i="26"/>
  <c r="I730" i="26"/>
  <c r="H730" i="26"/>
  <c r="G730" i="26"/>
  <c r="AM730" i="26" s="1"/>
  <c r="F730" i="26"/>
  <c r="E730" i="26"/>
  <c r="AF730" i="26" s="1"/>
  <c r="D730" i="26"/>
  <c r="C730" i="26"/>
  <c r="U730" i="26" s="1"/>
  <c r="A730" i="26"/>
  <c r="B730" i="26" s="1"/>
  <c r="T729" i="26"/>
  <c r="S729" i="26"/>
  <c r="AK729" i="26" s="1"/>
  <c r="R729" i="26"/>
  <c r="Q729" i="26"/>
  <c r="AL729" i="26" s="1"/>
  <c r="P729" i="26"/>
  <c r="O729" i="26"/>
  <c r="N729" i="26"/>
  <c r="M729" i="26"/>
  <c r="L729" i="26"/>
  <c r="K729" i="26"/>
  <c r="J729" i="26"/>
  <c r="I729" i="26"/>
  <c r="H729" i="26"/>
  <c r="G729" i="26"/>
  <c r="AM729" i="26" s="1"/>
  <c r="F729" i="26"/>
  <c r="E729" i="26"/>
  <c r="AF729" i="26" s="1"/>
  <c r="D729" i="26"/>
  <c r="Y729" i="26" s="1"/>
  <c r="C729" i="26"/>
  <c r="U729" i="26" s="1"/>
  <c r="A729" i="26"/>
  <c r="B729" i="26" s="1"/>
  <c r="T728" i="26"/>
  <c r="S728" i="26"/>
  <c r="R728" i="26"/>
  <c r="Q728" i="26"/>
  <c r="AL728" i="26" s="1"/>
  <c r="P728" i="26"/>
  <c r="O728" i="26"/>
  <c r="N728" i="26"/>
  <c r="M728" i="26"/>
  <c r="L728" i="26"/>
  <c r="K728" i="26"/>
  <c r="J728" i="26"/>
  <c r="I728" i="26"/>
  <c r="H728" i="26"/>
  <c r="G728" i="26"/>
  <c r="AM728" i="26" s="1"/>
  <c r="F728" i="26"/>
  <c r="E728" i="26"/>
  <c r="AF728" i="26" s="1"/>
  <c r="D728" i="26"/>
  <c r="W728" i="26" s="1"/>
  <c r="AA728" i="26" s="1"/>
  <c r="C728" i="26"/>
  <c r="U728" i="26" s="1"/>
  <c r="A728" i="26"/>
  <c r="B728" i="26" s="1"/>
  <c r="T727" i="26"/>
  <c r="S727" i="26"/>
  <c r="AK727" i="26" s="1"/>
  <c r="R727" i="26"/>
  <c r="Q727" i="26"/>
  <c r="AL727" i="26" s="1"/>
  <c r="P727" i="26"/>
  <c r="O727" i="26"/>
  <c r="N727" i="26"/>
  <c r="M727" i="26"/>
  <c r="L727" i="26"/>
  <c r="K727" i="26"/>
  <c r="J727" i="26"/>
  <c r="I727" i="26"/>
  <c r="H727" i="26"/>
  <c r="G727" i="26"/>
  <c r="AM727" i="26" s="1"/>
  <c r="F727" i="26"/>
  <c r="E727" i="26"/>
  <c r="AF727" i="26" s="1"/>
  <c r="D727" i="26"/>
  <c r="C727" i="26"/>
  <c r="V727" i="26" s="1"/>
  <c r="B727" i="26"/>
  <c r="T726" i="26"/>
  <c r="S726" i="26"/>
  <c r="AK726" i="26" s="1"/>
  <c r="R726" i="26"/>
  <c r="Q726" i="26"/>
  <c r="AL726" i="26" s="1"/>
  <c r="P726" i="26"/>
  <c r="O726" i="26"/>
  <c r="N726" i="26"/>
  <c r="M726" i="26"/>
  <c r="L726" i="26"/>
  <c r="K726" i="26"/>
  <c r="J726" i="26"/>
  <c r="I726" i="26"/>
  <c r="H726" i="26"/>
  <c r="G726" i="26"/>
  <c r="AM726" i="26" s="1"/>
  <c r="F726" i="26"/>
  <c r="E726" i="26"/>
  <c r="AF726" i="26" s="1"/>
  <c r="D726" i="26"/>
  <c r="Y726" i="26" s="1"/>
  <c r="C726" i="26"/>
  <c r="U726" i="26" s="1"/>
  <c r="B726" i="26"/>
  <c r="T725" i="26"/>
  <c r="S725" i="26"/>
  <c r="AK725" i="26" s="1"/>
  <c r="R725" i="26"/>
  <c r="Q725" i="26"/>
  <c r="AL725" i="26" s="1"/>
  <c r="P725" i="26"/>
  <c r="O725" i="26"/>
  <c r="N725" i="26"/>
  <c r="M725" i="26"/>
  <c r="L725" i="26"/>
  <c r="K725" i="26"/>
  <c r="J725" i="26"/>
  <c r="I725" i="26"/>
  <c r="H725" i="26"/>
  <c r="G725" i="26"/>
  <c r="AM725" i="26" s="1"/>
  <c r="F725" i="26"/>
  <c r="E725" i="26"/>
  <c r="AF725" i="26" s="1"/>
  <c r="D725" i="26"/>
  <c r="W725" i="26" s="1"/>
  <c r="AA725" i="26" s="1"/>
  <c r="C725" i="26"/>
  <c r="U725" i="26" s="1"/>
  <c r="B725" i="26"/>
  <c r="T724" i="26"/>
  <c r="S724" i="26"/>
  <c r="AK724" i="26" s="1"/>
  <c r="R724" i="26"/>
  <c r="Q724" i="26"/>
  <c r="AL724" i="26" s="1"/>
  <c r="P724" i="26"/>
  <c r="O724" i="26"/>
  <c r="N724" i="26"/>
  <c r="M724" i="26"/>
  <c r="L724" i="26"/>
  <c r="K724" i="26"/>
  <c r="J724" i="26"/>
  <c r="I724" i="26"/>
  <c r="H724" i="26"/>
  <c r="G724" i="26"/>
  <c r="AM724" i="26" s="1"/>
  <c r="F724" i="26"/>
  <c r="E724" i="26"/>
  <c r="AF724" i="26" s="1"/>
  <c r="D724" i="26"/>
  <c r="C724" i="26"/>
  <c r="V724" i="26" s="1"/>
  <c r="B724" i="26"/>
  <c r="T723" i="26"/>
  <c r="S723" i="26"/>
  <c r="AK723" i="26" s="1"/>
  <c r="R723" i="26"/>
  <c r="Q723" i="26"/>
  <c r="AL723" i="26" s="1"/>
  <c r="P723" i="26"/>
  <c r="O723" i="26"/>
  <c r="N723" i="26"/>
  <c r="M723" i="26"/>
  <c r="L723" i="26"/>
  <c r="K723" i="26"/>
  <c r="J723" i="26"/>
  <c r="I723" i="26"/>
  <c r="H723" i="26"/>
  <c r="G723" i="26"/>
  <c r="AM723" i="26" s="1"/>
  <c r="F723" i="26"/>
  <c r="E723" i="26"/>
  <c r="AF723" i="26" s="1"/>
  <c r="D723" i="26"/>
  <c r="C723" i="26"/>
  <c r="U723" i="26" s="1"/>
  <c r="B723" i="26"/>
  <c r="T722" i="26"/>
  <c r="S722" i="26"/>
  <c r="AK722" i="26" s="1"/>
  <c r="R722" i="26"/>
  <c r="Q722" i="26"/>
  <c r="AL722" i="26" s="1"/>
  <c r="P722" i="26"/>
  <c r="O722" i="26"/>
  <c r="N722" i="26"/>
  <c r="M722" i="26"/>
  <c r="L722" i="26"/>
  <c r="K722" i="26"/>
  <c r="J722" i="26"/>
  <c r="I722" i="26"/>
  <c r="H722" i="26"/>
  <c r="G722" i="26"/>
  <c r="AM722" i="26" s="1"/>
  <c r="F722" i="26"/>
  <c r="E722" i="26"/>
  <c r="AF722" i="26" s="1"/>
  <c r="D722" i="26"/>
  <c r="W722" i="26" s="1"/>
  <c r="AA722" i="26" s="1"/>
  <c r="C722" i="26"/>
  <c r="B722" i="26"/>
  <c r="T721" i="26"/>
  <c r="S721" i="26"/>
  <c r="AK721" i="26" s="1"/>
  <c r="R721" i="26"/>
  <c r="Q721" i="26"/>
  <c r="AL721" i="26" s="1"/>
  <c r="P721" i="26"/>
  <c r="O721" i="26"/>
  <c r="N721" i="26"/>
  <c r="M721" i="26"/>
  <c r="L721" i="26"/>
  <c r="K721" i="26"/>
  <c r="J721" i="26"/>
  <c r="I721" i="26"/>
  <c r="H721" i="26"/>
  <c r="G721" i="26"/>
  <c r="AM721" i="26" s="1"/>
  <c r="F721" i="26"/>
  <c r="E721" i="26"/>
  <c r="AF721" i="26" s="1"/>
  <c r="D721" i="26"/>
  <c r="Y721" i="26" s="1"/>
  <c r="C721" i="26"/>
  <c r="V721" i="26" s="1"/>
  <c r="B721" i="26"/>
  <c r="T720" i="26"/>
  <c r="S720" i="26"/>
  <c r="AK720" i="26" s="1"/>
  <c r="R720" i="26"/>
  <c r="Q720" i="26"/>
  <c r="AL720" i="26" s="1"/>
  <c r="P720" i="26"/>
  <c r="O720" i="26"/>
  <c r="N720" i="26"/>
  <c r="M720" i="26"/>
  <c r="L720" i="26"/>
  <c r="K720" i="26"/>
  <c r="J720" i="26"/>
  <c r="I720" i="26"/>
  <c r="H720" i="26"/>
  <c r="G720" i="26"/>
  <c r="AM720" i="26" s="1"/>
  <c r="F720" i="26"/>
  <c r="E720" i="26"/>
  <c r="AF720" i="26" s="1"/>
  <c r="D720" i="26"/>
  <c r="W720" i="26" s="1"/>
  <c r="AA720" i="26" s="1"/>
  <c r="C720" i="26"/>
  <c r="U720" i="26" s="1"/>
  <c r="B720" i="26"/>
  <c r="T719" i="26"/>
  <c r="S719" i="26"/>
  <c r="AK719" i="26" s="1"/>
  <c r="R719" i="26"/>
  <c r="Q719" i="26"/>
  <c r="AL719" i="26" s="1"/>
  <c r="P719" i="26"/>
  <c r="O719" i="26"/>
  <c r="N719" i="26"/>
  <c r="M719" i="26"/>
  <c r="L719" i="26"/>
  <c r="K719" i="26"/>
  <c r="J719" i="26"/>
  <c r="I719" i="26"/>
  <c r="H719" i="26"/>
  <c r="G719" i="26"/>
  <c r="AM719" i="26" s="1"/>
  <c r="F719" i="26"/>
  <c r="E719" i="26"/>
  <c r="AF719" i="26" s="1"/>
  <c r="D719" i="26"/>
  <c r="W719" i="26" s="1"/>
  <c r="AA719" i="26" s="1"/>
  <c r="C719" i="26"/>
  <c r="B719" i="26"/>
  <c r="T718" i="26"/>
  <c r="S718" i="26"/>
  <c r="AK718" i="26" s="1"/>
  <c r="R718" i="26"/>
  <c r="Q718" i="26"/>
  <c r="AL718" i="26" s="1"/>
  <c r="P718" i="26"/>
  <c r="O718" i="26"/>
  <c r="N718" i="26"/>
  <c r="M718" i="26"/>
  <c r="L718" i="26"/>
  <c r="K718" i="26"/>
  <c r="J718" i="26"/>
  <c r="I718" i="26"/>
  <c r="H718" i="26"/>
  <c r="G718" i="26"/>
  <c r="AM718" i="26" s="1"/>
  <c r="F718" i="26"/>
  <c r="E718" i="26"/>
  <c r="AF718" i="26" s="1"/>
  <c r="D718" i="26"/>
  <c r="Y718" i="26" s="1"/>
  <c r="C718" i="26"/>
  <c r="B718" i="26"/>
  <c r="T717" i="26"/>
  <c r="S717" i="26"/>
  <c r="AK717" i="26" s="1"/>
  <c r="R717" i="26"/>
  <c r="Q717" i="26"/>
  <c r="AL717" i="26" s="1"/>
  <c r="P717" i="26"/>
  <c r="O717" i="26"/>
  <c r="N717" i="26"/>
  <c r="M717" i="26"/>
  <c r="L717" i="26"/>
  <c r="K717" i="26"/>
  <c r="J717" i="26"/>
  <c r="I717" i="26"/>
  <c r="H717" i="26"/>
  <c r="G717" i="26"/>
  <c r="AM717" i="26" s="1"/>
  <c r="F717" i="26"/>
  <c r="E717" i="26"/>
  <c r="AF717" i="26" s="1"/>
  <c r="D717" i="26"/>
  <c r="W717" i="26" s="1"/>
  <c r="AA717" i="26" s="1"/>
  <c r="C717" i="26"/>
  <c r="U717" i="26" s="1"/>
  <c r="B717" i="26"/>
  <c r="T716" i="26"/>
  <c r="S716" i="26"/>
  <c r="AK716" i="26" s="1"/>
  <c r="R716" i="26"/>
  <c r="Q716" i="26"/>
  <c r="AL716" i="26" s="1"/>
  <c r="P716" i="26"/>
  <c r="O716" i="26"/>
  <c r="N716" i="26"/>
  <c r="M716" i="26"/>
  <c r="L716" i="26"/>
  <c r="K716" i="26"/>
  <c r="J716" i="26"/>
  <c r="I716" i="26"/>
  <c r="H716" i="26"/>
  <c r="G716" i="26"/>
  <c r="AM716" i="26" s="1"/>
  <c r="F716" i="26"/>
  <c r="E716" i="26"/>
  <c r="AF716" i="26" s="1"/>
  <c r="D716" i="26"/>
  <c r="W716" i="26" s="1"/>
  <c r="AA716" i="26" s="1"/>
  <c r="C716" i="26"/>
  <c r="B716" i="26"/>
  <c r="T715" i="26"/>
  <c r="S715" i="26"/>
  <c r="AK715" i="26" s="1"/>
  <c r="R715" i="26"/>
  <c r="Q715" i="26"/>
  <c r="AL715" i="26" s="1"/>
  <c r="P715" i="26"/>
  <c r="O715" i="26"/>
  <c r="N715" i="26"/>
  <c r="M715" i="26"/>
  <c r="L715" i="26"/>
  <c r="K715" i="26"/>
  <c r="J715" i="26"/>
  <c r="I715" i="26"/>
  <c r="H715" i="26"/>
  <c r="G715" i="26"/>
  <c r="AM715" i="26" s="1"/>
  <c r="F715" i="26"/>
  <c r="E715" i="26"/>
  <c r="AF715" i="26" s="1"/>
  <c r="D715" i="26"/>
  <c r="Y715" i="26" s="1"/>
  <c r="C715" i="26"/>
  <c r="B715" i="26"/>
  <c r="T714" i="26"/>
  <c r="S714" i="26"/>
  <c r="AK714" i="26" s="1"/>
  <c r="R714" i="26"/>
  <c r="Q714" i="26"/>
  <c r="AL714" i="26" s="1"/>
  <c r="P714" i="26"/>
  <c r="O714" i="26"/>
  <c r="N714" i="26"/>
  <c r="M714" i="26"/>
  <c r="L714" i="26"/>
  <c r="K714" i="26"/>
  <c r="J714" i="26"/>
  <c r="I714" i="26"/>
  <c r="H714" i="26"/>
  <c r="G714" i="26"/>
  <c r="AM714" i="26" s="1"/>
  <c r="F714" i="26"/>
  <c r="E714" i="26"/>
  <c r="AF714" i="26" s="1"/>
  <c r="D714" i="26"/>
  <c r="W714" i="26" s="1"/>
  <c r="AA714" i="26" s="1"/>
  <c r="C714" i="26"/>
  <c r="U714" i="26" s="1"/>
  <c r="B714" i="26"/>
  <c r="T713" i="26"/>
  <c r="S713" i="26"/>
  <c r="AK713" i="26" s="1"/>
  <c r="R713" i="26"/>
  <c r="Q713" i="26"/>
  <c r="AL713" i="26" s="1"/>
  <c r="P713" i="26"/>
  <c r="O713" i="26"/>
  <c r="N713" i="26"/>
  <c r="M713" i="26"/>
  <c r="L713" i="26"/>
  <c r="K713" i="26"/>
  <c r="J713" i="26"/>
  <c r="I713" i="26"/>
  <c r="H713" i="26"/>
  <c r="G713" i="26"/>
  <c r="AM713" i="26" s="1"/>
  <c r="F713" i="26"/>
  <c r="E713" i="26"/>
  <c r="AF713" i="26" s="1"/>
  <c r="D713" i="26"/>
  <c r="W713" i="26" s="1"/>
  <c r="AA713" i="26" s="1"/>
  <c r="C713" i="26"/>
  <c r="B713" i="26"/>
  <c r="T712" i="26"/>
  <c r="S712" i="26"/>
  <c r="AK712" i="26" s="1"/>
  <c r="R712" i="26"/>
  <c r="Q712" i="26"/>
  <c r="AL712" i="26" s="1"/>
  <c r="P712" i="26"/>
  <c r="O712" i="26"/>
  <c r="N712" i="26"/>
  <c r="M712" i="26"/>
  <c r="L712" i="26"/>
  <c r="K712" i="26"/>
  <c r="J712" i="26"/>
  <c r="I712" i="26"/>
  <c r="H712" i="26"/>
  <c r="G712" i="26"/>
  <c r="AM712" i="26" s="1"/>
  <c r="F712" i="26"/>
  <c r="E712" i="26"/>
  <c r="AF712" i="26" s="1"/>
  <c r="D712" i="26"/>
  <c r="Y712" i="26" s="1"/>
  <c r="C712" i="26"/>
  <c r="B712" i="26"/>
  <c r="T711" i="26"/>
  <c r="S711" i="26"/>
  <c r="AK711" i="26" s="1"/>
  <c r="R711" i="26"/>
  <c r="Q711" i="26"/>
  <c r="AL711" i="26" s="1"/>
  <c r="P711" i="26"/>
  <c r="O711" i="26"/>
  <c r="N711" i="26"/>
  <c r="M711" i="26"/>
  <c r="L711" i="26"/>
  <c r="K711" i="26"/>
  <c r="J711" i="26"/>
  <c r="I711" i="26"/>
  <c r="H711" i="26"/>
  <c r="G711" i="26"/>
  <c r="AM711" i="26" s="1"/>
  <c r="F711" i="26"/>
  <c r="E711" i="26"/>
  <c r="AF711" i="26" s="1"/>
  <c r="D711" i="26"/>
  <c r="W711" i="26" s="1"/>
  <c r="AA711" i="26" s="1"/>
  <c r="C711" i="26"/>
  <c r="U711" i="26" s="1"/>
  <c r="B711" i="26"/>
  <c r="T710" i="26"/>
  <c r="S710" i="26"/>
  <c r="AK710" i="26" s="1"/>
  <c r="R710" i="26"/>
  <c r="Q710" i="26"/>
  <c r="AL710" i="26" s="1"/>
  <c r="P710" i="26"/>
  <c r="O710" i="26"/>
  <c r="N710" i="26"/>
  <c r="M710" i="26"/>
  <c r="L710" i="26"/>
  <c r="K710" i="26"/>
  <c r="J710" i="26"/>
  <c r="I710" i="26"/>
  <c r="H710" i="26"/>
  <c r="G710" i="26"/>
  <c r="AM710" i="26" s="1"/>
  <c r="F710" i="26"/>
  <c r="E710" i="26"/>
  <c r="AF710" i="26" s="1"/>
  <c r="D710" i="26"/>
  <c r="W710" i="26" s="1"/>
  <c r="AA710" i="26" s="1"/>
  <c r="C710" i="26"/>
  <c r="B710" i="26"/>
  <c r="T709" i="26"/>
  <c r="S709" i="26"/>
  <c r="AK709" i="26" s="1"/>
  <c r="R709" i="26"/>
  <c r="Q709" i="26"/>
  <c r="AL709" i="26" s="1"/>
  <c r="P709" i="26"/>
  <c r="O709" i="26"/>
  <c r="N709" i="26"/>
  <c r="M709" i="26"/>
  <c r="L709" i="26"/>
  <c r="K709" i="26"/>
  <c r="J709" i="26"/>
  <c r="I709" i="26"/>
  <c r="H709" i="26"/>
  <c r="G709" i="26"/>
  <c r="AM709" i="26" s="1"/>
  <c r="F709" i="26"/>
  <c r="E709" i="26"/>
  <c r="AF709" i="26" s="1"/>
  <c r="D709" i="26"/>
  <c r="Y709" i="26" s="1"/>
  <c r="C709" i="26"/>
  <c r="B709" i="26"/>
  <c r="T708" i="26"/>
  <c r="S708" i="26"/>
  <c r="AK708" i="26" s="1"/>
  <c r="R708" i="26"/>
  <c r="Q708" i="26"/>
  <c r="AL708" i="26" s="1"/>
  <c r="P708" i="26"/>
  <c r="O708" i="26"/>
  <c r="N708" i="26"/>
  <c r="M708" i="26"/>
  <c r="L708" i="26"/>
  <c r="K708" i="26"/>
  <c r="J708" i="26"/>
  <c r="I708" i="26"/>
  <c r="H708" i="26"/>
  <c r="G708" i="26"/>
  <c r="AM708" i="26" s="1"/>
  <c r="F708" i="26"/>
  <c r="E708" i="26"/>
  <c r="AF708" i="26" s="1"/>
  <c r="D708" i="26"/>
  <c r="W708" i="26" s="1"/>
  <c r="AA708" i="26" s="1"/>
  <c r="C708" i="26"/>
  <c r="U708" i="26" s="1"/>
  <c r="B708" i="26"/>
  <c r="T707" i="26"/>
  <c r="S707" i="26"/>
  <c r="AK707" i="26" s="1"/>
  <c r="R707" i="26"/>
  <c r="Q707" i="26"/>
  <c r="AL707" i="26" s="1"/>
  <c r="P707" i="26"/>
  <c r="O707" i="26"/>
  <c r="N707" i="26"/>
  <c r="M707" i="26"/>
  <c r="L707" i="26"/>
  <c r="K707" i="26"/>
  <c r="J707" i="26"/>
  <c r="I707" i="26"/>
  <c r="H707" i="26"/>
  <c r="G707" i="26"/>
  <c r="AM707" i="26" s="1"/>
  <c r="F707" i="26"/>
  <c r="E707" i="26"/>
  <c r="AF707" i="26" s="1"/>
  <c r="D707" i="26"/>
  <c r="W707" i="26" s="1"/>
  <c r="AA707" i="26" s="1"/>
  <c r="C707" i="26"/>
  <c r="B707" i="26"/>
  <c r="T706" i="26"/>
  <c r="S706" i="26"/>
  <c r="AK706" i="26" s="1"/>
  <c r="R706" i="26"/>
  <c r="Q706" i="26"/>
  <c r="AL706" i="26" s="1"/>
  <c r="P706" i="26"/>
  <c r="O706" i="26"/>
  <c r="N706" i="26"/>
  <c r="M706" i="26"/>
  <c r="L706" i="26"/>
  <c r="K706" i="26"/>
  <c r="J706" i="26"/>
  <c r="I706" i="26"/>
  <c r="H706" i="26"/>
  <c r="G706" i="26"/>
  <c r="AM706" i="26" s="1"/>
  <c r="F706" i="26"/>
  <c r="E706" i="26"/>
  <c r="AF706" i="26" s="1"/>
  <c r="D706" i="26"/>
  <c r="X706" i="26" s="1"/>
  <c r="C706" i="26"/>
  <c r="V706" i="26" s="1"/>
  <c r="B706" i="26"/>
  <c r="T705" i="26"/>
  <c r="S705" i="26"/>
  <c r="AK705" i="26" s="1"/>
  <c r="R705" i="26"/>
  <c r="Q705" i="26"/>
  <c r="AL705" i="26" s="1"/>
  <c r="P705" i="26"/>
  <c r="O705" i="26"/>
  <c r="N705" i="26"/>
  <c r="M705" i="26"/>
  <c r="L705" i="26"/>
  <c r="K705" i="26"/>
  <c r="J705" i="26"/>
  <c r="I705" i="26"/>
  <c r="H705" i="26"/>
  <c r="G705" i="26"/>
  <c r="AM705" i="26" s="1"/>
  <c r="F705" i="26"/>
  <c r="E705" i="26"/>
  <c r="AF705" i="26" s="1"/>
  <c r="D705" i="26"/>
  <c r="X705" i="26" s="1"/>
  <c r="C705" i="26"/>
  <c r="B705" i="26"/>
  <c r="T704" i="26"/>
  <c r="S704" i="26"/>
  <c r="R704" i="26"/>
  <c r="Q704" i="26"/>
  <c r="AL704" i="26" s="1"/>
  <c r="P704" i="26"/>
  <c r="O704" i="26"/>
  <c r="N704" i="26"/>
  <c r="M704" i="26"/>
  <c r="L704" i="26"/>
  <c r="K704" i="26"/>
  <c r="J704" i="26"/>
  <c r="I704" i="26"/>
  <c r="H704" i="26"/>
  <c r="G704" i="26"/>
  <c r="AM704" i="26" s="1"/>
  <c r="F704" i="26"/>
  <c r="E704" i="26"/>
  <c r="AF704" i="26" s="1"/>
  <c r="D704" i="26"/>
  <c r="X704" i="26" s="1"/>
  <c r="C704" i="26"/>
  <c r="B704" i="26"/>
  <c r="T703" i="26"/>
  <c r="S703" i="26"/>
  <c r="AK703" i="26" s="1"/>
  <c r="R703" i="26"/>
  <c r="Q703" i="26"/>
  <c r="AL703" i="26" s="1"/>
  <c r="P703" i="26"/>
  <c r="O703" i="26"/>
  <c r="N703" i="26"/>
  <c r="M703" i="26"/>
  <c r="L703" i="26"/>
  <c r="K703" i="26"/>
  <c r="J703" i="26"/>
  <c r="I703" i="26"/>
  <c r="H703" i="26"/>
  <c r="G703" i="26"/>
  <c r="AM703" i="26" s="1"/>
  <c r="F703" i="26"/>
  <c r="E703" i="26"/>
  <c r="AF703" i="26" s="1"/>
  <c r="D703" i="26"/>
  <c r="W703" i="26" s="1"/>
  <c r="AA703" i="26" s="1"/>
  <c r="C703" i="26"/>
  <c r="V703" i="26" s="1"/>
  <c r="B703" i="26"/>
  <c r="T702" i="26"/>
  <c r="S702" i="26"/>
  <c r="AK702" i="26" s="1"/>
  <c r="R702" i="26"/>
  <c r="Q702" i="26"/>
  <c r="AL702" i="26" s="1"/>
  <c r="P702" i="26"/>
  <c r="O702" i="26"/>
  <c r="N702" i="26"/>
  <c r="M702" i="26"/>
  <c r="L702" i="26"/>
  <c r="K702" i="26"/>
  <c r="J702" i="26"/>
  <c r="I702" i="26"/>
  <c r="H702" i="26"/>
  <c r="G702" i="26"/>
  <c r="AM702" i="26" s="1"/>
  <c r="F702" i="26"/>
  <c r="E702" i="26"/>
  <c r="AF702" i="26" s="1"/>
  <c r="D702" i="26"/>
  <c r="X702" i="26" s="1"/>
  <c r="C702" i="26"/>
  <c r="B702" i="26"/>
  <c r="T701" i="26"/>
  <c r="S701" i="26"/>
  <c r="AK701" i="26" s="1"/>
  <c r="R701" i="26"/>
  <c r="Q701" i="26"/>
  <c r="AL701" i="26" s="1"/>
  <c r="P701" i="26"/>
  <c r="O701" i="26"/>
  <c r="N701" i="26"/>
  <c r="M701" i="26"/>
  <c r="L701" i="26"/>
  <c r="K701" i="26"/>
  <c r="J701" i="26"/>
  <c r="I701" i="26"/>
  <c r="H701" i="26"/>
  <c r="G701" i="26"/>
  <c r="AM701" i="26" s="1"/>
  <c r="F701" i="26"/>
  <c r="E701" i="26"/>
  <c r="AF701" i="26" s="1"/>
  <c r="D701" i="26"/>
  <c r="X701" i="26" s="1"/>
  <c r="C701" i="26"/>
  <c r="V701" i="26" s="1"/>
  <c r="B701" i="26"/>
  <c r="T700" i="26"/>
  <c r="S700" i="26"/>
  <c r="AK700" i="26" s="1"/>
  <c r="R700" i="26"/>
  <c r="Q700" i="26"/>
  <c r="AL700" i="26" s="1"/>
  <c r="P700" i="26"/>
  <c r="O700" i="26"/>
  <c r="N700" i="26"/>
  <c r="M700" i="26"/>
  <c r="L700" i="26"/>
  <c r="K700" i="26"/>
  <c r="J700" i="26"/>
  <c r="I700" i="26"/>
  <c r="H700" i="26"/>
  <c r="G700" i="26"/>
  <c r="AM700" i="26" s="1"/>
  <c r="F700" i="26"/>
  <c r="E700" i="26"/>
  <c r="AF700" i="26" s="1"/>
  <c r="D700" i="26"/>
  <c r="W700" i="26" s="1"/>
  <c r="AA700" i="26" s="1"/>
  <c r="C700" i="26"/>
  <c r="B700" i="26"/>
  <c r="T699" i="26"/>
  <c r="S699" i="26"/>
  <c r="AK699" i="26" s="1"/>
  <c r="R699" i="26"/>
  <c r="Q699" i="26"/>
  <c r="AL699" i="26" s="1"/>
  <c r="P699" i="26"/>
  <c r="O699" i="26"/>
  <c r="N699" i="26"/>
  <c r="M699" i="26"/>
  <c r="L699" i="26"/>
  <c r="K699" i="26"/>
  <c r="J699" i="26"/>
  <c r="I699" i="26"/>
  <c r="H699" i="26"/>
  <c r="G699" i="26"/>
  <c r="AM699" i="26" s="1"/>
  <c r="F699" i="26"/>
  <c r="E699" i="26"/>
  <c r="AF699" i="26" s="1"/>
  <c r="D699" i="26"/>
  <c r="W699" i="26" s="1"/>
  <c r="AA699" i="26" s="1"/>
  <c r="C699" i="26"/>
  <c r="B699" i="26"/>
  <c r="T698" i="26"/>
  <c r="S698" i="26"/>
  <c r="AK698" i="26" s="1"/>
  <c r="R698" i="26"/>
  <c r="Q698" i="26"/>
  <c r="AL698" i="26" s="1"/>
  <c r="P698" i="26"/>
  <c r="O698" i="26"/>
  <c r="N698" i="26"/>
  <c r="M698" i="26"/>
  <c r="L698" i="26"/>
  <c r="K698" i="26"/>
  <c r="J698" i="26"/>
  <c r="I698" i="26"/>
  <c r="H698" i="26"/>
  <c r="G698" i="26"/>
  <c r="AM698" i="26" s="1"/>
  <c r="F698" i="26"/>
  <c r="E698" i="26"/>
  <c r="AF698" i="26" s="1"/>
  <c r="D698" i="26"/>
  <c r="X698" i="26" s="1"/>
  <c r="C698" i="26"/>
  <c r="V698" i="26" s="1"/>
  <c r="B698" i="26"/>
  <c r="T697" i="26"/>
  <c r="S697" i="26"/>
  <c r="AK697" i="26" s="1"/>
  <c r="R697" i="26"/>
  <c r="Q697" i="26"/>
  <c r="AL697" i="26" s="1"/>
  <c r="P697" i="26"/>
  <c r="O697" i="26"/>
  <c r="N697" i="26"/>
  <c r="M697" i="26"/>
  <c r="L697" i="26"/>
  <c r="K697" i="26"/>
  <c r="J697" i="26"/>
  <c r="I697" i="26"/>
  <c r="H697" i="26"/>
  <c r="G697" i="26"/>
  <c r="AM697" i="26" s="1"/>
  <c r="F697" i="26"/>
  <c r="E697" i="26"/>
  <c r="AF697" i="26" s="1"/>
  <c r="D697" i="26"/>
  <c r="W697" i="26" s="1"/>
  <c r="AA697" i="26" s="1"/>
  <c r="C697" i="26"/>
  <c r="V697" i="26" s="1"/>
  <c r="B697" i="26"/>
  <c r="T696" i="26"/>
  <c r="S696" i="26"/>
  <c r="AK696" i="26" s="1"/>
  <c r="R696" i="26"/>
  <c r="Q696" i="26"/>
  <c r="AL696" i="26" s="1"/>
  <c r="P696" i="26"/>
  <c r="O696" i="26"/>
  <c r="N696" i="26"/>
  <c r="M696" i="26"/>
  <c r="L696" i="26"/>
  <c r="K696" i="26"/>
  <c r="J696" i="26"/>
  <c r="I696" i="26"/>
  <c r="H696" i="26"/>
  <c r="G696" i="26"/>
  <c r="AM696" i="26" s="1"/>
  <c r="F696" i="26"/>
  <c r="E696" i="26"/>
  <c r="AF696" i="26" s="1"/>
  <c r="D696" i="26"/>
  <c r="X696" i="26" s="1"/>
  <c r="C696" i="26"/>
  <c r="B696" i="26"/>
  <c r="T695" i="26"/>
  <c r="S695" i="26"/>
  <c r="AK695" i="26" s="1"/>
  <c r="R695" i="26"/>
  <c r="Q695" i="26"/>
  <c r="AL695" i="26" s="1"/>
  <c r="P695" i="26"/>
  <c r="O695" i="26"/>
  <c r="N695" i="26"/>
  <c r="M695" i="26"/>
  <c r="L695" i="26"/>
  <c r="K695" i="26"/>
  <c r="J695" i="26"/>
  <c r="I695" i="26"/>
  <c r="H695" i="26"/>
  <c r="G695" i="26"/>
  <c r="AM695" i="26" s="1"/>
  <c r="F695" i="26"/>
  <c r="E695" i="26"/>
  <c r="AF695" i="26" s="1"/>
  <c r="D695" i="26"/>
  <c r="X695" i="26" s="1"/>
  <c r="C695" i="26"/>
  <c r="B695" i="26"/>
  <c r="T694" i="26"/>
  <c r="S694" i="26"/>
  <c r="AK694" i="26" s="1"/>
  <c r="R694" i="26"/>
  <c r="Q694" i="26"/>
  <c r="AL694" i="26" s="1"/>
  <c r="P694" i="26"/>
  <c r="O694" i="26"/>
  <c r="N694" i="26"/>
  <c r="M694" i="26"/>
  <c r="L694" i="26"/>
  <c r="K694" i="26"/>
  <c r="J694" i="26"/>
  <c r="I694" i="26"/>
  <c r="H694" i="26"/>
  <c r="G694" i="26"/>
  <c r="AM694" i="26" s="1"/>
  <c r="F694" i="26"/>
  <c r="E694" i="26"/>
  <c r="AF694" i="26" s="1"/>
  <c r="D694" i="26"/>
  <c r="W694" i="26" s="1"/>
  <c r="AA694" i="26" s="1"/>
  <c r="C694" i="26"/>
  <c r="V694" i="26" s="1"/>
  <c r="B694" i="26"/>
  <c r="T693" i="26"/>
  <c r="S693" i="26"/>
  <c r="AK693" i="26" s="1"/>
  <c r="R693" i="26"/>
  <c r="Q693" i="26"/>
  <c r="AL693" i="26" s="1"/>
  <c r="P693" i="26"/>
  <c r="O693" i="26"/>
  <c r="N693" i="26"/>
  <c r="M693" i="26"/>
  <c r="L693" i="26"/>
  <c r="K693" i="26"/>
  <c r="J693" i="26"/>
  <c r="I693" i="26"/>
  <c r="H693" i="26"/>
  <c r="G693" i="26"/>
  <c r="AM693" i="26" s="1"/>
  <c r="F693" i="26"/>
  <c r="E693" i="26"/>
  <c r="AF693" i="26" s="1"/>
  <c r="D693" i="26"/>
  <c r="X693" i="26" s="1"/>
  <c r="C693" i="26"/>
  <c r="B693" i="26"/>
  <c r="T692" i="26"/>
  <c r="S692" i="26"/>
  <c r="AK692" i="26" s="1"/>
  <c r="R692" i="26"/>
  <c r="Q692" i="26"/>
  <c r="AL692" i="26" s="1"/>
  <c r="P692" i="26"/>
  <c r="O692" i="26"/>
  <c r="N692" i="26"/>
  <c r="M692" i="26"/>
  <c r="L692" i="26"/>
  <c r="K692" i="26"/>
  <c r="J692" i="26"/>
  <c r="I692" i="26"/>
  <c r="H692" i="26"/>
  <c r="G692" i="26"/>
  <c r="AM692" i="26" s="1"/>
  <c r="F692" i="26"/>
  <c r="E692" i="26"/>
  <c r="AF692" i="26" s="1"/>
  <c r="D692" i="26"/>
  <c r="X692" i="26" s="1"/>
  <c r="C692" i="26"/>
  <c r="V692" i="26" s="1"/>
  <c r="B692" i="26"/>
  <c r="T691" i="26"/>
  <c r="S691" i="26"/>
  <c r="AK691" i="26" s="1"/>
  <c r="R691" i="26"/>
  <c r="Q691" i="26"/>
  <c r="AL691" i="26" s="1"/>
  <c r="P691" i="26"/>
  <c r="O691" i="26"/>
  <c r="N691" i="26"/>
  <c r="M691" i="26"/>
  <c r="L691" i="26"/>
  <c r="K691" i="26"/>
  <c r="J691" i="26"/>
  <c r="I691" i="26"/>
  <c r="H691" i="26"/>
  <c r="G691" i="26"/>
  <c r="AM691" i="26" s="1"/>
  <c r="F691" i="26"/>
  <c r="E691" i="26"/>
  <c r="AF691" i="26" s="1"/>
  <c r="D691" i="26"/>
  <c r="Y691" i="26" s="1"/>
  <c r="C691" i="26"/>
  <c r="V691" i="26" s="1"/>
  <c r="B691" i="26"/>
  <c r="T690" i="26"/>
  <c r="S690" i="26"/>
  <c r="AK690" i="26" s="1"/>
  <c r="R690" i="26"/>
  <c r="Q690" i="26"/>
  <c r="AL690" i="26" s="1"/>
  <c r="P690" i="26"/>
  <c r="O690" i="26"/>
  <c r="N690" i="26"/>
  <c r="M690" i="26"/>
  <c r="L690" i="26"/>
  <c r="K690" i="26"/>
  <c r="J690" i="26"/>
  <c r="I690" i="26"/>
  <c r="H690" i="26"/>
  <c r="G690" i="26"/>
  <c r="AM690" i="26" s="1"/>
  <c r="F690" i="26"/>
  <c r="E690" i="26"/>
  <c r="AF690" i="26" s="1"/>
  <c r="D690" i="26"/>
  <c r="X690" i="26" s="1"/>
  <c r="C690" i="26"/>
  <c r="B690" i="26"/>
  <c r="T689" i="26"/>
  <c r="S689" i="26"/>
  <c r="AK689" i="26" s="1"/>
  <c r="R689" i="26"/>
  <c r="Q689" i="26"/>
  <c r="AL689" i="26" s="1"/>
  <c r="P689" i="26"/>
  <c r="O689" i="26"/>
  <c r="N689" i="26"/>
  <c r="M689" i="26"/>
  <c r="L689" i="26"/>
  <c r="K689" i="26"/>
  <c r="J689" i="26"/>
  <c r="I689" i="26"/>
  <c r="H689" i="26"/>
  <c r="G689" i="26"/>
  <c r="AM689" i="26" s="1"/>
  <c r="F689" i="26"/>
  <c r="E689" i="26"/>
  <c r="AF689" i="26" s="1"/>
  <c r="D689" i="26"/>
  <c r="X689" i="26" s="1"/>
  <c r="C689" i="26"/>
  <c r="B689" i="26"/>
  <c r="T688" i="26"/>
  <c r="S688" i="26"/>
  <c r="AK688" i="26" s="1"/>
  <c r="R688" i="26"/>
  <c r="Q688" i="26"/>
  <c r="AL688" i="26" s="1"/>
  <c r="P688" i="26"/>
  <c r="O688" i="26"/>
  <c r="N688" i="26"/>
  <c r="M688" i="26"/>
  <c r="L688" i="26"/>
  <c r="K688" i="26"/>
  <c r="J688" i="26"/>
  <c r="I688" i="26"/>
  <c r="H688" i="26"/>
  <c r="G688" i="26"/>
  <c r="AM688" i="26" s="1"/>
  <c r="F688" i="26"/>
  <c r="E688" i="26"/>
  <c r="AF688" i="26" s="1"/>
  <c r="D688" i="26"/>
  <c r="W688" i="26" s="1"/>
  <c r="AA688" i="26" s="1"/>
  <c r="C688" i="26"/>
  <c r="V688" i="26" s="1"/>
  <c r="B688" i="26"/>
  <c r="T687" i="26"/>
  <c r="S687" i="26"/>
  <c r="AK687" i="26" s="1"/>
  <c r="R687" i="26"/>
  <c r="Q687" i="26"/>
  <c r="AL687" i="26" s="1"/>
  <c r="P687" i="26"/>
  <c r="O687" i="26"/>
  <c r="N687" i="26"/>
  <c r="M687" i="26"/>
  <c r="L687" i="26"/>
  <c r="K687" i="26"/>
  <c r="J687" i="26"/>
  <c r="I687" i="26"/>
  <c r="H687" i="26"/>
  <c r="G687" i="26"/>
  <c r="AM687" i="26" s="1"/>
  <c r="F687" i="26"/>
  <c r="E687" i="26"/>
  <c r="AF687" i="26" s="1"/>
  <c r="D687" i="26"/>
  <c r="Y687" i="26" s="1"/>
  <c r="C687" i="26"/>
  <c r="B687" i="26"/>
  <c r="T686" i="26"/>
  <c r="S686" i="26"/>
  <c r="AK686" i="26" s="1"/>
  <c r="R686" i="26"/>
  <c r="Q686" i="26"/>
  <c r="AL686" i="26" s="1"/>
  <c r="P686" i="26"/>
  <c r="O686" i="26"/>
  <c r="N686" i="26"/>
  <c r="M686" i="26"/>
  <c r="L686" i="26"/>
  <c r="K686" i="26"/>
  <c r="J686" i="26"/>
  <c r="I686" i="26"/>
  <c r="H686" i="26"/>
  <c r="G686" i="26"/>
  <c r="AM686" i="26" s="1"/>
  <c r="F686" i="26"/>
  <c r="E686" i="26"/>
  <c r="AF686" i="26" s="1"/>
  <c r="D686" i="26"/>
  <c r="C686" i="26"/>
  <c r="U686" i="26" s="1"/>
  <c r="B686" i="26"/>
  <c r="T685" i="26"/>
  <c r="S685" i="26"/>
  <c r="AK685" i="26" s="1"/>
  <c r="R685" i="26"/>
  <c r="Q685" i="26"/>
  <c r="AL685" i="26" s="1"/>
  <c r="P685" i="26"/>
  <c r="O685" i="26"/>
  <c r="N685" i="26"/>
  <c r="M685" i="26"/>
  <c r="L685" i="26"/>
  <c r="K685" i="26"/>
  <c r="J685" i="26"/>
  <c r="I685" i="26"/>
  <c r="H685" i="26"/>
  <c r="G685" i="26"/>
  <c r="AM685" i="26" s="1"/>
  <c r="F685" i="26"/>
  <c r="E685" i="26"/>
  <c r="AF685" i="26" s="1"/>
  <c r="D685" i="26"/>
  <c r="Y685" i="26" s="1"/>
  <c r="C685" i="26"/>
  <c r="U685" i="26" s="1"/>
  <c r="B685" i="26"/>
  <c r="T684" i="26"/>
  <c r="S684" i="26"/>
  <c r="AK684" i="26" s="1"/>
  <c r="R684" i="26"/>
  <c r="Q684" i="26"/>
  <c r="AL684" i="26" s="1"/>
  <c r="P684" i="26"/>
  <c r="O684" i="26"/>
  <c r="N684" i="26"/>
  <c r="M684" i="26"/>
  <c r="L684" i="26"/>
  <c r="K684" i="26"/>
  <c r="J684" i="26"/>
  <c r="I684" i="26"/>
  <c r="H684" i="26"/>
  <c r="G684" i="26"/>
  <c r="AM684" i="26" s="1"/>
  <c r="F684" i="26"/>
  <c r="E684" i="26"/>
  <c r="AF684" i="26" s="1"/>
  <c r="D684" i="26"/>
  <c r="W684" i="26" s="1"/>
  <c r="AA684" i="26" s="1"/>
  <c r="C684" i="26"/>
  <c r="U684" i="26" s="1"/>
  <c r="B684" i="26"/>
  <c r="T683" i="26"/>
  <c r="S683" i="26"/>
  <c r="AK683" i="26" s="1"/>
  <c r="R683" i="26"/>
  <c r="Q683" i="26"/>
  <c r="AL683" i="26" s="1"/>
  <c r="P683" i="26"/>
  <c r="O683" i="26"/>
  <c r="N683" i="26"/>
  <c r="M683" i="26"/>
  <c r="L683" i="26"/>
  <c r="K683" i="26"/>
  <c r="J683" i="26"/>
  <c r="I683" i="26"/>
  <c r="H683" i="26"/>
  <c r="G683" i="26"/>
  <c r="AM683" i="26" s="1"/>
  <c r="F683" i="26"/>
  <c r="E683" i="26"/>
  <c r="AF683" i="26" s="1"/>
  <c r="D683" i="26"/>
  <c r="Y683" i="26" s="1"/>
  <c r="C683" i="26"/>
  <c r="V683" i="26" s="1"/>
  <c r="B683" i="26"/>
  <c r="T682" i="26"/>
  <c r="S682" i="26"/>
  <c r="AK682" i="26" s="1"/>
  <c r="R682" i="26"/>
  <c r="Q682" i="26"/>
  <c r="AL682" i="26" s="1"/>
  <c r="P682" i="26"/>
  <c r="O682" i="26"/>
  <c r="N682" i="26"/>
  <c r="M682" i="26"/>
  <c r="L682" i="26"/>
  <c r="K682" i="26"/>
  <c r="J682" i="26"/>
  <c r="I682" i="26"/>
  <c r="H682" i="26"/>
  <c r="G682" i="26"/>
  <c r="AM682" i="26" s="1"/>
  <c r="F682" i="26"/>
  <c r="E682" i="26"/>
  <c r="AF682" i="26" s="1"/>
  <c r="D682" i="26"/>
  <c r="Y682" i="26" s="1"/>
  <c r="C682" i="26"/>
  <c r="U682" i="26" s="1"/>
  <c r="B682" i="26"/>
  <c r="T681" i="26"/>
  <c r="S681" i="26"/>
  <c r="AK681" i="26" s="1"/>
  <c r="R681" i="26"/>
  <c r="Q681" i="26"/>
  <c r="AL681" i="26" s="1"/>
  <c r="P681" i="26"/>
  <c r="O681" i="26"/>
  <c r="N681" i="26"/>
  <c r="M681" i="26"/>
  <c r="L681" i="26"/>
  <c r="K681" i="26"/>
  <c r="J681" i="26"/>
  <c r="I681" i="26"/>
  <c r="H681" i="26"/>
  <c r="G681" i="26"/>
  <c r="AM681" i="26" s="1"/>
  <c r="F681" i="26"/>
  <c r="E681" i="26"/>
  <c r="AF681" i="26" s="1"/>
  <c r="D681" i="26"/>
  <c r="Y681" i="26" s="1"/>
  <c r="C681" i="26"/>
  <c r="U681" i="26" s="1"/>
  <c r="B681" i="26"/>
  <c r="T680" i="26"/>
  <c r="S680" i="26"/>
  <c r="R680" i="26"/>
  <c r="Q680" i="26"/>
  <c r="AL680" i="26" s="1"/>
  <c r="P680" i="26"/>
  <c r="O680" i="26"/>
  <c r="N680" i="26"/>
  <c r="M680" i="26"/>
  <c r="L680" i="26"/>
  <c r="K680" i="26"/>
  <c r="J680" i="26"/>
  <c r="I680" i="26"/>
  <c r="H680" i="26"/>
  <c r="G680" i="26"/>
  <c r="AM680" i="26" s="1"/>
  <c r="F680" i="26"/>
  <c r="E680" i="26"/>
  <c r="AF680" i="26" s="1"/>
  <c r="D680" i="26"/>
  <c r="Y680" i="26" s="1"/>
  <c r="C680" i="26"/>
  <c r="B680" i="26"/>
  <c r="T679" i="26"/>
  <c r="S679" i="26"/>
  <c r="AK679" i="26" s="1"/>
  <c r="R679" i="26"/>
  <c r="Q679" i="26"/>
  <c r="AL679" i="26" s="1"/>
  <c r="P679" i="26"/>
  <c r="O679" i="26"/>
  <c r="N679" i="26"/>
  <c r="M679" i="26"/>
  <c r="L679" i="26"/>
  <c r="K679" i="26"/>
  <c r="J679" i="26"/>
  <c r="I679" i="26"/>
  <c r="H679" i="26"/>
  <c r="G679" i="26"/>
  <c r="AM679" i="26" s="1"/>
  <c r="F679" i="26"/>
  <c r="E679" i="26"/>
  <c r="AF679" i="26" s="1"/>
  <c r="D679" i="26"/>
  <c r="Y679" i="26" s="1"/>
  <c r="C679" i="26"/>
  <c r="B679" i="26"/>
  <c r="T678" i="26"/>
  <c r="S678" i="26"/>
  <c r="AK678" i="26" s="1"/>
  <c r="R678" i="26"/>
  <c r="Q678" i="26"/>
  <c r="AL678" i="26" s="1"/>
  <c r="P678" i="26"/>
  <c r="O678" i="26"/>
  <c r="N678" i="26"/>
  <c r="M678" i="26"/>
  <c r="L678" i="26"/>
  <c r="K678" i="26"/>
  <c r="J678" i="26"/>
  <c r="I678" i="26"/>
  <c r="H678" i="26"/>
  <c r="G678" i="26"/>
  <c r="AM678" i="26" s="1"/>
  <c r="F678" i="26"/>
  <c r="E678" i="26"/>
  <c r="AF678" i="26" s="1"/>
  <c r="D678" i="26"/>
  <c r="C678" i="26"/>
  <c r="U678" i="26" s="1"/>
  <c r="B678" i="26"/>
  <c r="T677" i="26"/>
  <c r="S677" i="26"/>
  <c r="AK677" i="26" s="1"/>
  <c r="R677" i="26"/>
  <c r="Q677" i="26"/>
  <c r="AL677" i="26" s="1"/>
  <c r="P677" i="26"/>
  <c r="O677" i="26"/>
  <c r="N677" i="26"/>
  <c r="M677" i="26"/>
  <c r="L677" i="26"/>
  <c r="K677" i="26"/>
  <c r="J677" i="26"/>
  <c r="I677" i="26"/>
  <c r="H677" i="26"/>
  <c r="G677" i="26"/>
  <c r="AM677" i="26" s="1"/>
  <c r="F677" i="26"/>
  <c r="E677" i="26"/>
  <c r="AF677" i="26" s="1"/>
  <c r="D677" i="26"/>
  <c r="W677" i="26" s="1"/>
  <c r="AA677" i="26" s="1"/>
  <c r="C677" i="26"/>
  <c r="U677" i="26" s="1"/>
  <c r="B677" i="26"/>
  <c r="T676" i="26"/>
  <c r="S676" i="26"/>
  <c r="AK676" i="26" s="1"/>
  <c r="R676" i="26"/>
  <c r="Q676" i="26"/>
  <c r="AL676" i="26" s="1"/>
  <c r="P676" i="26"/>
  <c r="O676" i="26"/>
  <c r="N676" i="26"/>
  <c r="M676" i="26"/>
  <c r="L676" i="26"/>
  <c r="K676" i="26"/>
  <c r="J676" i="26"/>
  <c r="I676" i="26"/>
  <c r="H676" i="26"/>
  <c r="G676" i="26"/>
  <c r="AM676" i="26" s="1"/>
  <c r="F676" i="26"/>
  <c r="E676" i="26"/>
  <c r="AF676" i="26" s="1"/>
  <c r="D676" i="26"/>
  <c r="Y676" i="26" s="1"/>
  <c r="C676" i="26"/>
  <c r="U676" i="26" s="1"/>
  <c r="B676" i="26"/>
  <c r="T675" i="26"/>
  <c r="S675" i="26"/>
  <c r="AK675" i="26" s="1"/>
  <c r="R675" i="26"/>
  <c r="Q675" i="26"/>
  <c r="AL675" i="26" s="1"/>
  <c r="P675" i="26"/>
  <c r="O675" i="26"/>
  <c r="N675" i="26"/>
  <c r="M675" i="26"/>
  <c r="L675" i="26"/>
  <c r="K675" i="26"/>
  <c r="J675" i="26"/>
  <c r="I675" i="26"/>
  <c r="H675" i="26"/>
  <c r="G675" i="26"/>
  <c r="AM675" i="26" s="1"/>
  <c r="F675" i="26"/>
  <c r="E675" i="26"/>
  <c r="AF675" i="26" s="1"/>
  <c r="D675" i="26"/>
  <c r="W675" i="26" s="1"/>
  <c r="AA675" i="26" s="1"/>
  <c r="C675" i="26"/>
  <c r="U675" i="26" s="1"/>
  <c r="B675" i="26"/>
  <c r="T674" i="26"/>
  <c r="S674" i="26"/>
  <c r="AK674" i="26" s="1"/>
  <c r="R674" i="26"/>
  <c r="Q674" i="26"/>
  <c r="AL674" i="26" s="1"/>
  <c r="P674" i="26"/>
  <c r="O674" i="26"/>
  <c r="N674" i="26"/>
  <c r="M674" i="26"/>
  <c r="L674" i="26"/>
  <c r="K674" i="26"/>
  <c r="J674" i="26"/>
  <c r="I674" i="26"/>
  <c r="H674" i="26"/>
  <c r="G674" i="26"/>
  <c r="AM674" i="26" s="1"/>
  <c r="F674" i="26"/>
  <c r="E674" i="26"/>
  <c r="AF674" i="26" s="1"/>
  <c r="D674" i="26"/>
  <c r="Y674" i="26" s="1"/>
  <c r="C674" i="26"/>
  <c r="U674" i="26" s="1"/>
  <c r="B674" i="26"/>
  <c r="T673" i="26"/>
  <c r="S673" i="26"/>
  <c r="AK673" i="26" s="1"/>
  <c r="R673" i="26"/>
  <c r="Q673" i="26"/>
  <c r="AL673" i="26" s="1"/>
  <c r="P673" i="26"/>
  <c r="O673" i="26"/>
  <c r="N673" i="26"/>
  <c r="M673" i="26"/>
  <c r="L673" i="26"/>
  <c r="K673" i="26"/>
  <c r="J673" i="26"/>
  <c r="I673" i="26"/>
  <c r="H673" i="26"/>
  <c r="G673" i="26"/>
  <c r="AM673" i="26" s="1"/>
  <c r="F673" i="26"/>
  <c r="E673" i="26"/>
  <c r="AF673" i="26" s="1"/>
  <c r="D673" i="26"/>
  <c r="Y673" i="26" s="1"/>
  <c r="C673" i="26"/>
  <c r="U673" i="26" s="1"/>
  <c r="B673" i="26"/>
  <c r="T672" i="26"/>
  <c r="S672" i="26"/>
  <c r="AK672" i="26" s="1"/>
  <c r="R672" i="26"/>
  <c r="Q672" i="26"/>
  <c r="AL672" i="26" s="1"/>
  <c r="P672" i="26"/>
  <c r="O672" i="26"/>
  <c r="N672" i="26"/>
  <c r="M672" i="26"/>
  <c r="L672" i="26"/>
  <c r="K672" i="26"/>
  <c r="J672" i="26"/>
  <c r="I672" i="26"/>
  <c r="H672" i="26"/>
  <c r="G672" i="26"/>
  <c r="AM672" i="26" s="1"/>
  <c r="F672" i="26"/>
  <c r="E672" i="26"/>
  <c r="AF672" i="26" s="1"/>
  <c r="D672" i="26"/>
  <c r="C672" i="26"/>
  <c r="U672" i="26" s="1"/>
  <c r="B672" i="26"/>
  <c r="T671" i="26"/>
  <c r="S671" i="26"/>
  <c r="AK671" i="26" s="1"/>
  <c r="R671" i="26"/>
  <c r="Q671" i="26"/>
  <c r="AL671" i="26" s="1"/>
  <c r="P671" i="26"/>
  <c r="O671" i="26"/>
  <c r="N671" i="26"/>
  <c r="M671" i="26"/>
  <c r="L671" i="26"/>
  <c r="K671" i="26"/>
  <c r="J671" i="26"/>
  <c r="I671" i="26"/>
  <c r="H671" i="26"/>
  <c r="G671" i="26"/>
  <c r="AM671" i="26" s="1"/>
  <c r="F671" i="26"/>
  <c r="E671" i="26"/>
  <c r="AF671" i="26" s="1"/>
  <c r="D671" i="26"/>
  <c r="Y671" i="26" s="1"/>
  <c r="C671" i="26"/>
  <c r="U671" i="26" s="1"/>
  <c r="B671" i="26"/>
  <c r="T670" i="26"/>
  <c r="S670" i="26"/>
  <c r="AK670" i="26" s="1"/>
  <c r="R670" i="26"/>
  <c r="Q670" i="26"/>
  <c r="AL670" i="26" s="1"/>
  <c r="P670" i="26"/>
  <c r="O670" i="26"/>
  <c r="N670" i="26"/>
  <c r="M670" i="26"/>
  <c r="L670" i="26"/>
  <c r="K670" i="26"/>
  <c r="J670" i="26"/>
  <c r="I670" i="26"/>
  <c r="H670" i="26"/>
  <c r="G670" i="26"/>
  <c r="AM670" i="26" s="1"/>
  <c r="F670" i="26"/>
  <c r="E670" i="26"/>
  <c r="AF670" i="26" s="1"/>
  <c r="D670" i="26"/>
  <c r="Y670" i="26" s="1"/>
  <c r="C670" i="26"/>
  <c r="U670" i="26" s="1"/>
  <c r="B670" i="26"/>
  <c r="T669" i="26"/>
  <c r="S669" i="26"/>
  <c r="AK669" i="26" s="1"/>
  <c r="R669" i="26"/>
  <c r="Q669" i="26"/>
  <c r="AL669" i="26" s="1"/>
  <c r="P669" i="26"/>
  <c r="O669" i="26"/>
  <c r="N669" i="26"/>
  <c r="M669" i="26"/>
  <c r="L669" i="26"/>
  <c r="K669" i="26"/>
  <c r="J669" i="26"/>
  <c r="I669" i="26"/>
  <c r="H669" i="26"/>
  <c r="G669" i="26"/>
  <c r="AM669" i="26" s="1"/>
  <c r="F669" i="26"/>
  <c r="E669" i="26"/>
  <c r="AF669" i="26" s="1"/>
  <c r="D669" i="26"/>
  <c r="C669" i="26"/>
  <c r="U669" i="26" s="1"/>
  <c r="B669" i="26"/>
  <c r="T668" i="26"/>
  <c r="S668" i="26"/>
  <c r="AK668" i="26" s="1"/>
  <c r="R668" i="26"/>
  <c r="Q668" i="26"/>
  <c r="AL668" i="26" s="1"/>
  <c r="P668" i="26"/>
  <c r="O668" i="26"/>
  <c r="N668" i="26"/>
  <c r="M668" i="26"/>
  <c r="L668" i="26"/>
  <c r="K668" i="26"/>
  <c r="J668" i="26"/>
  <c r="I668" i="26"/>
  <c r="H668" i="26"/>
  <c r="G668" i="26"/>
  <c r="AM668" i="26" s="1"/>
  <c r="F668" i="26"/>
  <c r="E668" i="26"/>
  <c r="AF668" i="26" s="1"/>
  <c r="D668" i="26"/>
  <c r="Y668" i="26" s="1"/>
  <c r="C668" i="26"/>
  <c r="U668" i="26" s="1"/>
  <c r="B668" i="26"/>
  <c r="T667" i="26"/>
  <c r="S667" i="26"/>
  <c r="AK667" i="26" s="1"/>
  <c r="R667" i="26"/>
  <c r="Q667" i="26"/>
  <c r="AL667" i="26" s="1"/>
  <c r="P667" i="26"/>
  <c r="O667" i="26"/>
  <c r="N667" i="26"/>
  <c r="M667" i="26"/>
  <c r="L667" i="26"/>
  <c r="K667" i="26"/>
  <c r="J667" i="26"/>
  <c r="I667" i="26"/>
  <c r="H667" i="26"/>
  <c r="G667" i="26"/>
  <c r="AM667" i="26" s="1"/>
  <c r="F667" i="26"/>
  <c r="E667" i="26"/>
  <c r="AF667" i="26" s="1"/>
  <c r="D667" i="26"/>
  <c r="C667" i="26"/>
  <c r="U667" i="26" s="1"/>
  <c r="B667" i="26"/>
  <c r="T666" i="26"/>
  <c r="S666" i="26"/>
  <c r="AK666" i="26" s="1"/>
  <c r="R666" i="26"/>
  <c r="Q666" i="26"/>
  <c r="AL666" i="26" s="1"/>
  <c r="P666" i="26"/>
  <c r="O666" i="26"/>
  <c r="N666" i="26"/>
  <c r="M666" i="26"/>
  <c r="L666" i="26"/>
  <c r="K666" i="26"/>
  <c r="J666" i="26"/>
  <c r="I666" i="26"/>
  <c r="H666" i="26"/>
  <c r="G666" i="26"/>
  <c r="AM666" i="26" s="1"/>
  <c r="F666" i="26"/>
  <c r="E666" i="26"/>
  <c r="AF666" i="26" s="1"/>
  <c r="D666" i="26"/>
  <c r="C666" i="26"/>
  <c r="U666" i="26" s="1"/>
  <c r="B666" i="26"/>
  <c r="T665" i="26"/>
  <c r="S665" i="26"/>
  <c r="AK665" i="26" s="1"/>
  <c r="R665" i="26"/>
  <c r="Q665" i="26"/>
  <c r="AL665" i="26" s="1"/>
  <c r="P665" i="26"/>
  <c r="O665" i="26"/>
  <c r="N665" i="26"/>
  <c r="M665" i="26"/>
  <c r="L665" i="26"/>
  <c r="K665" i="26"/>
  <c r="J665" i="26"/>
  <c r="I665" i="26"/>
  <c r="H665" i="26"/>
  <c r="G665" i="26"/>
  <c r="AM665" i="26" s="1"/>
  <c r="F665" i="26"/>
  <c r="E665" i="26"/>
  <c r="AF665" i="26" s="1"/>
  <c r="D665" i="26"/>
  <c r="W665" i="26" s="1"/>
  <c r="AA665" i="26" s="1"/>
  <c r="C665" i="26"/>
  <c r="U665" i="26" s="1"/>
  <c r="B665" i="26"/>
  <c r="T664" i="26"/>
  <c r="S664" i="26"/>
  <c r="AK664" i="26" s="1"/>
  <c r="R664" i="26"/>
  <c r="Q664" i="26"/>
  <c r="AL664" i="26" s="1"/>
  <c r="P664" i="26"/>
  <c r="O664" i="26"/>
  <c r="N664" i="26"/>
  <c r="M664" i="26"/>
  <c r="L664" i="26"/>
  <c r="K664" i="26"/>
  <c r="J664" i="26"/>
  <c r="I664" i="26"/>
  <c r="H664" i="26"/>
  <c r="G664" i="26"/>
  <c r="AM664" i="26" s="1"/>
  <c r="F664" i="26"/>
  <c r="E664" i="26"/>
  <c r="AF664" i="26" s="1"/>
  <c r="D664" i="26"/>
  <c r="C664" i="26"/>
  <c r="U664" i="26" s="1"/>
  <c r="B664" i="26"/>
  <c r="T663" i="26"/>
  <c r="S663" i="26"/>
  <c r="AK663" i="26" s="1"/>
  <c r="R663" i="26"/>
  <c r="Q663" i="26"/>
  <c r="AL663" i="26" s="1"/>
  <c r="P663" i="26"/>
  <c r="O663" i="26"/>
  <c r="N663" i="26"/>
  <c r="M663" i="26"/>
  <c r="L663" i="26"/>
  <c r="K663" i="26"/>
  <c r="J663" i="26"/>
  <c r="I663" i="26"/>
  <c r="H663" i="26"/>
  <c r="G663" i="26"/>
  <c r="AM663" i="26" s="1"/>
  <c r="F663" i="26"/>
  <c r="E663" i="26"/>
  <c r="AF663" i="26" s="1"/>
  <c r="D663" i="26"/>
  <c r="C663" i="26"/>
  <c r="U663" i="26" s="1"/>
  <c r="B663" i="26"/>
  <c r="T662" i="26"/>
  <c r="S662" i="26"/>
  <c r="AK662" i="26" s="1"/>
  <c r="R662" i="26"/>
  <c r="Q662" i="26"/>
  <c r="AL662" i="26" s="1"/>
  <c r="P662" i="26"/>
  <c r="O662" i="26"/>
  <c r="N662" i="26"/>
  <c r="M662" i="26"/>
  <c r="L662" i="26"/>
  <c r="K662" i="26"/>
  <c r="J662" i="26"/>
  <c r="I662" i="26"/>
  <c r="H662" i="26"/>
  <c r="G662" i="26"/>
  <c r="AM662" i="26" s="1"/>
  <c r="F662" i="26"/>
  <c r="E662" i="26"/>
  <c r="AF662" i="26" s="1"/>
  <c r="D662" i="26"/>
  <c r="Y662" i="26" s="1"/>
  <c r="C662" i="26"/>
  <c r="U662" i="26" s="1"/>
  <c r="B662" i="26"/>
  <c r="T661" i="26"/>
  <c r="S661" i="26"/>
  <c r="AK661" i="26" s="1"/>
  <c r="R661" i="26"/>
  <c r="Q661" i="26"/>
  <c r="AL661" i="26" s="1"/>
  <c r="P661" i="26"/>
  <c r="O661" i="26"/>
  <c r="N661" i="26"/>
  <c r="M661" i="26"/>
  <c r="L661" i="26"/>
  <c r="K661" i="26"/>
  <c r="J661" i="26"/>
  <c r="I661" i="26"/>
  <c r="H661" i="26"/>
  <c r="G661" i="26"/>
  <c r="AM661" i="26" s="1"/>
  <c r="F661" i="26"/>
  <c r="E661" i="26"/>
  <c r="AF661" i="26" s="1"/>
  <c r="D661" i="26"/>
  <c r="W661" i="26" s="1"/>
  <c r="AA661" i="26" s="1"/>
  <c r="C661" i="26"/>
  <c r="U661" i="26" s="1"/>
  <c r="B661" i="26"/>
  <c r="T660" i="26"/>
  <c r="S660" i="26"/>
  <c r="AK660" i="26" s="1"/>
  <c r="R660" i="26"/>
  <c r="Q660" i="26"/>
  <c r="AL660" i="26" s="1"/>
  <c r="P660" i="26"/>
  <c r="O660" i="26"/>
  <c r="N660" i="26"/>
  <c r="M660" i="26"/>
  <c r="L660" i="26"/>
  <c r="K660" i="26"/>
  <c r="J660" i="26"/>
  <c r="I660" i="26"/>
  <c r="H660" i="26"/>
  <c r="G660" i="26"/>
  <c r="AM660" i="26" s="1"/>
  <c r="F660" i="26"/>
  <c r="E660" i="26"/>
  <c r="AF660" i="26" s="1"/>
  <c r="D660" i="26"/>
  <c r="C660" i="26"/>
  <c r="U660" i="26" s="1"/>
  <c r="B660" i="26"/>
  <c r="T659" i="26"/>
  <c r="S659" i="26"/>
  <c r="AK659" i="26" s="1"/>
  <c r="R659" i="26"/>
  <c r="Q659" i="26"/>
  <c r="AL659" i="26" s="1"/>
  <c r="P659" i="26"/>
  <c r="O659" i="26"/>
  <c r="N659" i="26"/>
  <c r="M659" i="26"/>
  <c r="L659" i="26"/>
  <c r="K659" i="26"/>
  <c r="J659" i="26"/>
  <c r="I659" i="26"/>
  <c r="H659" i="26"/>
  <c r="G659" i="26"/>
  <c r="AM659" i="26" s="1"/>
  <c r="F659" i="26"/>
  <c r="E659" i="26"/>
  <c r="AF659" i="26" s="1"/>
  <c r="D659" i="26"/>
  <c r="Y659" i="26" s="1"/>
  <c r="C659" i="26"/>
  <c r="U659" i="26" s="1"/>
  <c r="B659" i="26"/>
  <c r="T658" i="26"/>
  <c r="S658" i="26"/>
  <c r="AK658" i="26" s="1"/>
  <c r="R658" i="26"/>
  <c r="Q658" i="26"/>
  <c r="AL658" i="26" s="1"/>
  <c r="P658" i="26"/>
  <c r="O658" i="26"/>
  <c r="N658" i="26"/>
  <c r="M658" i="26"/>
  <c r="L658" i="26"/>
  <c r="K658" i="26"/>
  <c r="J658" i="26"/>
  <c r="I658" i="26"/>
  <c r="H658" i="26"/>
  <c r="G658" i="26"/>
  <c r="AM658" i="26" s="1"/>
  <c r="F658" i="26"/>
  <c r="E658" i="26"/>
  <c r="AF658" i="26" s="1"/>
  <c r="D658" i="26"/>
  <c r="W658" i="26" s="1"/>
  <c r="AA658" i="26" s="1"/>
  <c r="C658" i="26"/>
  <c r="U658" i="26" s="1"/>
  <c r="B658" i="26"/>
  <c r="T657" i="26"/>
  <c r="S657" i="26"/>
  <c r="AK657" i="26" s="1"/>
  <c r="R657" i="26"/>
  <c r="Q657" i="26"/>
  <c r="AL657" i="26" s="1"/>
  <c r="P657" i="26"/>
  <c r="O657" i="26"/>
  <c r="N657" i="26"/>
  <c r="M657" i="26"/>
  <c r="L657" i="26"/>
  <c r="K657" i="26"/>
  <c r="J657" i="26"/>
  <c r="I657" i="26"/>
  <c r="H657" i="26"/>
  <c r="G657" i="26"/>
  <c r="AM657" i="26" s="1"/>
  <c r="F657" i="26"/>
  <c r="E657" i="26"/>
  <c r="AF657" i="26" s="1"/>
  <c r="D657" i="26"/>
  <c r="X657" i="26" s="1"/>
  <c r="C657" i="26"/>
  <c r="V657" i="26" s="1"/>
  <c r="B657" i="26"/>
  <c r="T656" i="26"/>
  <c r="S656" i="26"/>
  <c r="R656" i="26"/>
  <c r="Q656" i="26"/>
  <c r="AL656" i="26" s="1"/>
  <c r="P656" i="26"/>
  <c r="O656" i="26"/>
  <c r="N656" i="26"/>
  <c r="M656" i="26"/>
  <c r="L656" i="26"/>
  <c r="K656" i="26"/>
  <c r="J656" i="26"/>
  <c r="I656" i="26"/>
  <c r="H656" i="26"/>
  <c r="G656" i="26"/>
  <c r="AM656" i="26" s="1"/>
  <c r="F656" i="26"/>
  <c r="E656" i="26"/>
  <c r="AF656" i="26" s="1"/>
  <c r="D656" i="26"/>
  <c r="Y656" i="26" s="1"/>
  <c r="C656" i="26"/>
  <c r="U656" i="26" s="1"/>
  <c r="B656" i="26"/>
  <c r="T655" i="26"/>
  <c r="S655" i="26"/>
  <c r="AK655" i="26" s="1"/>
  <c r="R655" i="26"/>
  <c r="Q655" i="26"/>
  <c r="AL655" i="26" s="1"/>
  <c r="P655" i="26"/>
  <c r="O655" i="26"/>
  <c r="N655" i="26"/>
  <c r="M655" i="26"/>
  <c r="L655" i="26"/>
  <c r="K655" i="26"/>
  <c r="J655" i="26"/>
  <c r="I655" i="26"/>
  <c r="H655" i="26"/>
  <c r="G655" i="26"/>
  <c r="AM655" i="26" s="1"/>
  <c r="F655" i="26"/>
  <c r="E655" i="26"/>
  <c r="AF655" i="26" s="1"/>
  <c r="D655" i="26"/>
  <c r="W655" i="26" s="1"/>
  <c r="AA655" i="26" s="1"/>
  <c r="C655" i="26"/>
  <c r="U655" i="26" s="1"/>
  <c r="B655" i="26"/>
  <c r="T654" i="26"/>
  <c r="S654" i="26"/>
  <c r="AK654" i="26" s="1"/>
  <c r="R654" i="26"/>
  <c r="Q654" i="26"/>
  <c r="AL654" i="26" s="1"/>
  <c r="P654" i="26"/>
  <c r="O654" i="26"/>
  <c r="N654" i="26"/>
  <c r="M654" i="26"/>
  <c r="L654" i="26"/>
  <c r="K654" i="26"/>
  <c r="J654" i="26"/>
  <c r="I654" i="26"/>
  <c r="H654" i="26"/>
  <c r="G654" i="26"/>
  <c r="AM654" i="26" s="1"/>
  <c r="F654" i="26"/>
  <c r="E654" i="26"/>
  <c r="AF654" i="26" s="1"/>
  <c r="D654" i="26"/>
  <c r="X654" i="26" s="1"/>
  <c r="C654" i="26"/>
  <c r="U654" i="26" s="1"/>
  <c r="B654" i="26"/>
  <c r="T653" i="26"/>
  <c r="S653" i="26"/>
  <c r="AK653" i="26" s="1"/>
  <c r="R653" i="26"/>
  <c r="Q653" i="26"/>
  <c r="AL653" i="26" s="1"/>
  <c r="P653" i="26"/>
  <c r="O653" i="26"/>
  <c r="N653" i="26"/>
  <c r="M653" i="26"/>
  <c r="L653" i="26"/>
  <c r="K653" i="26"/>
  <c r="J653" i="26"/>
  <c r="I653" i="26"/>
  <c r="H653" i="26"/>
  <c r="G653" i="26"/>
  <c r="AM653" i="26" s="1"/>
  <c r="F653" i="26"/>
  <c r="E653" i="26"/>
  <c r="AF653" i="26" s="1"/>
  <c r="D653" i="26"/>
  <c r="Y653" i="26" s="1"/>
  <c r="C653" i="26"/>
  <c r="U653" i="26" s="1"/>
  <c r="B653" i="26"/>
  <c r="T652" i="26"/>
  <c r="S652" i="26"/>
  <c r="AK652" i="26" s="1"/>
  <c r="R652" i="26"/>
  <c r="Q652" i="26"/>
  <c r="AL652" i="26" s="1"/>
  <c r="P652" i="26"/>
  <c r="O652" i="26"/>
  <c r="N652" i="26"/>
  <c r="M652" i="26"/>
  <c r="L652" i="26"/>
  <c r="K652" i="26"/>
  <c r="J652" i="26"/>
  <c r="I652" i="26"/>
  <c r="H652" i="26"/>
  <c r="G652" i="26"/>
  <c r="AM652" i="26" s="1"/>
  <c r="F652" i="26"/>
  <c r="E652" i="26"/>
  <c r="AF652" i="26" s="1"/>
  <c r="D652" i="26"/>
  <c r="C652" i="26"/>
  <c r="U652" i="26" s="1"/>
  <c r="B652" i="26"/>
  <c r="T651" i="26"/>
  <c r="S651" i="26"/>
  <c r="AK651" i="26" s="1"/>
  <c r="R651" i="26"/>
  <c r="Q651" i="26"/>
  <c r="AL651" i="26" s="1"/>
  <c r="P651" i="26"/>
  <c r="O651" i="26"/>
  <c r="N651" i="26"/>
  <c r="M651" i="26"/>
  <c r="L651" i="26"/>
  <c r="K651" i="26"/>
  <c r="J651" i="26"/>
  <c r="I651" i="26"/>
  <c r="H651" i="26"/>
  <c r="G651" i="26"/>
  <c r="AM651" i="26" s="1"/>
  <c r="F651" i="26"/>
  <c r="E651" i="26"/>
  <c r="AF651" i="26" s="1"/>
  <c r="D651" i="26"/>
  <c r="W651" i="26" s="1"/>
  <c r="AA651" i="26" s="1"/>
  <c r="C651" i="26"/>
  <c r="U651" i="26" s="1"/>
  <c r="B651" i="26"/>
  <c r="T650" i="26"/>
  <c r="S650" i="26"/>
  <c r="AK650" i="26" s="1"/>
  <c r="R650" i="26"/>
  <c r="Q650" i="26"/>
  <c r="AL650" i="26" s="1"/>
  <c r="P650" i="26"/>
  <c r="O650" i="26"/>
  <c r="N650" i="26"/>
  <c r="M650" i="26"/>
  <c r="L650" i="26"/>
  <c r="K650" i="26"/>
  <c r="J650" i="26"/>
  <c r="I650" i="26"/>
  <c r="H650" i="26"/>
  <c r="G650" i="26"/>
  <c r="AM650" i="26" s="1"/>
  <c r="F650" i="26"/>
  <c r="E650" i="26"/>
  <c r="AF650" i="26" s="1"/>
  <c r="D650" i="26"/>
  <c r="Y650" i="26" s="1"/>
  <c r="C650" i="26"/>
  <c r="U650" i="26" s="1"/>
  <c r="B650" i="26"/>
  <c r="T649" i="26"/>
  <c r="S649" i="26"/>
  <c r="AK649" i="26" s="1"/>
  <c r="R649" i="26"/>
  <c r="Q649" i="26"/>
  <c r="AL649" i="26" s="1"/>
  <c r="P649" i="26"/>
  <c r="O649" i="26"/>
  <c r="N649" i="26"/>
  <c r="M649" i="26"/>
  <c r="L649" i="26"/>
  <c r="K649" i="26"/>
  <c r="J649" i="26"/>
  <c r="I649" i="26"/>
  <c r="H649" i="26"/>
  <c r="G649" i="26"/>
  <c r="AM649" i="26" s="1"/>
  <c r="F649" i="26"/>
  <c r="E649" i="26"/>
  <c r="AF649" i="26" s="1"/>
  <c r="D649" i="26"/>
  <c r="C649" i="26"/>
  <c r="U649" i="26" s="1"/>
  <c r="B649" i="26"/>
  <c r="T648" i="26"/>
  <c r="S648" i="26"/>
  <c r="AK648" i="26" s="1"/>
  <c r="R648" i="26"/>
  <c r="Q648" i="26"/>
  <c r="AL648" i="26" s="1"/>
  <c r="P648" i="26"/>
  <c r="O648" i="26"/>
  <c r="N648" i="26"/>
  <c r="M648" i="26"/>
  <c r="L648" i="26"/>
  <c r="K648" i="26"/>
  <c r="J648" i="26"/>
  <c r="I648" i="26"/>
  <c r="H648" i="26"/>
  <c r="G648" i="26"/>
  <c r="AM648" i="26" s="1"/>
  <c r="F648" i="26"/>
  <c r="E648" i="26"/>
  <c r="AF648" i="26" s="1"/>
  <c r="D648" i="26"/>
  <c r="W648" i="26" s="1"/>
  <c r="AA648" i="26" s="1"/>
  <c r="C648" i="26"/>
  <c r="U648" i="26" s="1"/>
  <c r="B648" i="26"/>
  <c r="T647" i="26"/>
  <c r="S647" i="26"/>
  <c r="AK647" i="26" s="1"/>
  <c r="R647" i="26"/>
  <c r="Q647" i="26"/>
  <c r="AL647" i="26" s="1"/>
  <c r="P647" i="26"/>
  <c r="O647" i="26"/>
  <c r="N647" i="26"/>
  <c r="M647" i="26"/>
  <c r="L647" i="26"/>
  <c r="K647" i="26"/>
  <c r="J647" i="26"/>
  <c r="I647" i="26"/>
  <c r="H647" i="26"/>
  <c r="G647" i="26"/>
  <c r="AM647" i="26" s="1"/>
  <c r="F647" i="26"/>
  <c r="E647" i="26"/>
  <c r="AF647" i="26" s="1"/>
  <c r="D647" i="26"/>
  <c r="Y647" i="26" s="1"/>
  <c r="C647" i="26"/>
  <c r="U647" i="26" s="1"/>
  <c r="B647" i="26"/>
  <c r="T646" i="26"/>
  <c r="S646" i="26"/>
  <c r="AK646" i="26" s="1"/>
  <c r="R646" i="26"/>
  <c r="Q646" i="26"/>
  <c r="AL646" i="26" s="1"/>
  <c r="P646" i="26"/>
  <c r="O646" i="26"/>
  <c r="N646" i="26"/>
  <c r="M646" i="26"/>
  <c r="L646" i="26"/>
  <c r="K646" i="26"/>
  <c r="J646" i="26"/>
  <c r="I646" i="26"/>
  <c r="H646" i="26"/>
  <c r="G646" i="26"/>
  <c r="AM646" i="26" s="1"/>
  <c r="F646" i="26"/>
  <c r="E646" i="26"/>
  <c r="AF646" i="26" s="1"/>
  <c r="D646" i="26"/>
  <c r="C646" i="26"/>
  <c r="U646" i="26" s="1"/>
  <c r="B646" i="26"/>
  <c r="T645" i="26"/>
  <c r="S645" i="26"/>
  <c r="AK645" i="26" s="1"/>
  <c r="R645" i="26"/>
  <c r="Q645" i="26"/>
  <c r="AL645" i="26" s="1"/>
  <c r="P645" i="26"/>
  <c r="O645" i="26"/>
  <c r="N645" i="26"/>
  <c r="M645" i="26"/>
  <c r="L645" i="26"/>
  <c r="K645" i="26"/>
  <c r="J645" i="26"/>
  <c r="I645" i="26"/>
  <c r="H645" i="26"/>
  <c r="G645" i="26"/>
  <c r="AM645" i="26" s="1"/>
  <c r="F645" i="26"/>
  <c r="E645" i="26"/>
  <c r="AF645" i="26" s="1"/>
  <c r="D645" i="26"/>
  <c r="W645" i="26" s="1"/>
  <c r="AA645" i="26" s="1"/>
  <c r="C645" i="26"/>
  <c r="V645" i="26" s="1"/>
  <c r="B645" i="26"/>
  <c r="T644" i="26"/>
  <c r="S644" i="26"/>
  <c r="AK644" i="26" s="1"/>
  <c r="R644" i="26"/>
  <c r="Q644" i="26"/>
  <c r="AL644" i="26" s="1"/>
  <c r="P644" i="26"/>
  <c r="O644" i="26"/>
  <c r="N644" i="26"/>
  <c r="M644" i="26"/>
  <c r="L644" i="26"/>
  <c r="K644" i="26"/>
  <c r="J644" i="26"/>
  <c r="I644" i="26"/>
  <c r="H644" i="26"/>
  <c r="G644" i="26"/>
  <c r="AM644" i="26" s="1"/>
  <c r="F644" i="26"/>
  <c r="E644" i="26"/>
  <c r="AF644" i="26" s="1"/>
  <c r="D644" i="26"/>
  <c r="Y644" i="26" s="1"/>
  <c r="C644" i="26"/>
  <c r="U644" i="26" s="1"/>
  <c r="B644" i="26"/>
  <c r="T643" i="26"/>
  <c r="S643" i="26"/>
  <c r="AK643" i="26" s="1"/>
  <c r="R643" i="26"/>
  <c r="Q643" i="26"/>
  <c r="AL643" i="26" s="1"/>
  <c r="P643" i="26"/>
  <c r="O643" i="26"/>
  <c r="N643" i="26"/>
  <c r="M643" i="26"/>
  <c r="L643" i="26"/>
  <c r="K643" i="26"/>
  <c r="J643" i="26"/>
  <c r="I643" i="26"/>
  <c r="H643" i="26"/>
  <c r="G643" i="26"/>
  <c r="AM643" i="26" s="1"/>
  <c r="F643" i="26"/>
  <c r="E643" i="26"/>
  <c r="AF643" i="26" s="1"/>
  <c r="D643" i="26"/>
  <c r="C643" i="26"/>
  <c r="U643" i="26" s="1"/>
  <c r="B643" i="26"/>
  <c r="T642" i="26"/>
  <c r="S642" i="26"/>
  <c r="AK642" i="26" s="1"/>
  <c r="R642" i="26"/>
  <c r="Q642" i="26"/>
  <c r="AL642" i="26" s="1"/>
  <c r="P642" i="26"/>
  <c r="O642" i="26"/>
  <c r="N642" i="26"/>
  <c r="M642" i="26"/>
  <c r="L642" i="26"/>
  <c r="K642" i="26"/>
  <c r="J642" i="26"/>
  <c r="I642" i="26"/>
  <c r="H642" i="26"/>
  <c r="G642" i="26"/>
  <c r="AM642" i="26" s="1"/>
  <c r="F642" i="26"/>
  <c r="E642" i="26"/>
  <c r="AF642" i="26" s="1"/>
  <c r="D642" i="26"/>
  <c r="C642" i="26"/>
  <c r="U642" i="26" s="1"/>
  <c r="B642" i="26"/>
  <c r="T641" i="26"/>
  <c r="S641" i="26"/>
  <c r="AK641" i="26" s="1"/>
  <c r="R641" i="26"/>
  <c r="Q641" i="26"/>
  <c r="AL641" i="26" s="1"/>
  <c r="P641" i="26"/>
  <c r="O641" i="26"/>
  <c r="N641" i="26"/>
  <c r="M641" i="26"/>
  <c r="L641" i="26"/>
  <c r="K641" i="26"/>
  <c r="J641" i="26"/>
  <c r="I641" i="26"/>
  <c r="H641" i="26"/>
  <c r="G641" i="26"/>
  <c r="AM641" i="26" s="1"/>
  <c r="F641" i="26"/>
  <c r="E641" i="26"/>
  <c r="AF641" i="26" s="1"/>
  <c r="D641" i="26"/>
  <c r="Y641" i="26" s="1"/>
  <c r="C641" i="26"/>
  <c r="U641" i="26" s="1"/>
  <c r="B641" i="26"/>
  <c r="T640" i="26"/>
  <c r="S640" i="26"/>
  <c r="AK640" i="26" s="1"/>
  <c r="R640" i="26"/>
  <c r="Q640" i="26"/>
  <c r="AL640" i="26" s="1"/>
  <c r="P640" i="26"/>
  <c r="O640" i="26"/>
  <c r="N640" i="26"/>
  <c r="M640" i="26"/>
  <c r="L640" i="26"/>
  <c r="K640" i="26"/>
  <c r="J640" i="26"/>
  <c r="I640" i="26"/>
  <c r="H640" i="26"/>
  <c r="G640" i="26"/>
  <c r="AM640" i="26" s="1"/>
  <c r="F640" i="26"/>
  <c r="E640" i="26"/>
  <c r="AF640" i="26" s="1"/>
  <c r="D640" i="26"/>
  <c r="C640" i="26"/>
  <c r="U640" i="26" s="1"/>
  <c r="B640" i="26"/>
  <c r="T639" i="26"/>
  <c r="S639" i="26"/>
  <c r="AK639" i="26" s="1"/>
  <c r="R639" i="26"/>
  <c r="Q639" i="26"/>
  <c r="AL639" i="26" s="1"/>
  <c r="P639" i="26"/>
  <c r="O639" i="26"/>
  <c r="N639" i="26"/>
  <c r="M639" i="26"/>
  <c r="L639" i="26"/>
  <c r="K639" i="26"/>
  <c r="J639" i="26"/>
  <c r="I639" i="26"/>
  <c r="H639" i="26"/>
  <c r="G639" i="26"/>
  <c r="AM639" i="26" s="1"/>
  <c r="F639" i="26"/>
  <c r="E639" i="26"/>
  <c r="AF639" i="26" s="1"/>
  <c r="D639" i="26"/>
  <c r="W639" i="26" s="1"/>
  <c r="AA639" i="26" s="1"/>
  <c r="C639" i="26"/>
  <c r="U639" i="26" s="1"/>
  <c r="B639" i="26"/>
  <c r="T638" i="26"/>
  <c r="S638" i="26"/>
  <c r="AK638" i="26" s="1"/>
  <c r="R638" i="26"/>
  <c r="Q638" i="26"/>
  <c r="AL638" i="26" s="1"/>
  <c r="P638" i="26"/>
  <c r="O638" i="26"/>
  <c r="N638" i="26"/>
  <c r="M638" i="26"/>
  <c r="L638" i="26"/>
  <c r="K638" i="26"/>
  <c r="J638" i="26"/>
  <c r="I638" i="26"/>
  <c r="H638" i="26"/>
  <c r="G638" i="26"/>
  <c r="AM638" i="26" s="1"/>
  <c r="F638" i="26"/>
  <c r="E638" i="26"/>
  <c r="AF638" i="26" s="1"/>
  <c r="D638" i="26"/>
  <c r="Y638" i="26" s="1"/>
  <c r="C638" i="26"/>
  <c r="U638" i="26" s="1"/>
  <c r="B638" i="26"/>
  <c r="T637" i="26"/>
  <c r="S637" i="26"/>
  <c r="AK637" i="26" s="1"/>
  <c r="R637" i="26"/>
  <c r="Q637" i="26"/>
  <c r="AL637" i="26" s="1"/>
  <c r="P637" i="26"/>
  <c r="O637" i="26"/>
  <c r="N637" i="26"/>
  <c r="M637" i="26"/>
  <c r="L637" i="26"/>
  <c r="K637" i="26"/>
  <c r="J637" i="26"/>
  <c r="I637" i="26"/>
  <c r="H637" i="26"/>
  <c r="G637" i="26"/>
  <c r="AM637" i="26" s="1"/>
  <c r="F637" i="26"/>
  <c r="E637" i="26"/>
  <c r="AF637" i="26" s="1"/>
  <c r="D637" i="26"/>
  <c r="C637" i="26"/>
  <c r="U637" i="26" s="1"/>
  <c r="B637" i="26"/>
  <c r="T636" i="26"/>
  <c r="S636" i="26"/>
  <c r="AK636" i="26" s="1"/>
  <c r="R636" i="26"/>
  <c r="Q636" i="26"/>
  <c r="AL636" i="26" s="1"/>
  <c r="P636" i="26"/>
  <c r="O636" i="26"/>
  <c r="N636" i="26"/>
  <c r="M636" i="26"/>
  <c r="L636" i="26"/>
  <c r="K636" i="26"/>
  <c r="J636" i="26"/>
  <c r="I636" i="26"/>
  <c r="H636" i="26"/>
  <c r="G636" i="26"/>
  <c r="AM636" i="26" s="1"/>
  <c r="F636" i="26"/>
  <c r="E636" i="26"/>
  <c r="AF636" i="26" s="1"/>
  <c r="D636" i="26"/>
  <c r="C636" i="26"/>
  <c r="U636" i="26" s="1"/>
  <c r="B636" i="26"/>
  <c r="T635" i="26"/>
  <c r="S635" i="26"/>
  <c r="AK635" i="26" s="1"/>
  <c r="R635" i="26"/>
  <c r="Q635" i="26"/>
  <c r="AL635" i="26" s="1"/>
  <c r="P635" i="26"/>
  <c r="O635" i="26"/>
  <c r="N635" i="26"/>
  <c r="M635" i="26"/>
  <c r="L635" i="26"/>
  <c r="K635" i="26"/>
  <c r="J635" i="26"/>
  <c r="I635" i="26"/>
  <c r="H635" i="26"/>
  <c r="G635" i="26"/>
  <c r="AM635" i="26" s="1"/>
  <c r="F635" i="26"/>
  <c r="E635" i="26"/>
  <c r="AF635" i="26" s="1"/>
  <c r="D635" i="26"/>
  <c r="C635" i="26"/>
  <c r="U635" i="26" s="1"/>
  <c r="B635" i="26"/>
  <c r="T634" i="26"/>
  <c r="S634" i="26"/>
  <c r="AK634" i="26" s="1"/>
  <c r="R634" i="26"/>
  <c r="Q634" i="26"/>
  <c r="AL634" i="26" s="1"/>
  <c r="P634" i="26"/>
  <c r="O634" i="26"/>
  <c r="N634" i="26"/>
  <c r="M634" i="26"/>
  <c r="L634" i="26"/>
  <c r="K634" i="26"/>
  <c r="J634" i="26"/>
  <c r="I634" i="26"/>
  <c r="H634" i="26"/>
  <c r="G634" i="26"/>
  <c r="AM634" i="26" s="1"/>
  <c r="F634" i="26"/>
  <c r="E634" i="26"/>
  <c r="AF634" i="26" s="1"/>
  <c r="D634" i="26"/>
  <c r="C634" i="26"/>
  <c r="U634" i="26" s="1"/>
  <c r="B634" i="26"/>
  <c r="T633" i="26"/>
  <c r="S633" i="26"/>
  <c r="AK633" i="26" s="1"/>
  <c r="R633" i="26"/>
  <c r="Q633" i="26"/>
  <c r="AL633" i="26" s="1"/>
  <c r="P633" i="26"/>
  <c r="O633" i="26"/>
  <c r="N633" i="26"/>
  <c r="M633" i="26"/>
  <c r="L633" i="26"/>
  <c r="K633" i="26"/>
  <c r="J633" i="26"/>
  <c r="I633" i="26"/>
  <c r="H633" i="26"/>
  <c r="G633" i="26"/>
  <c r="AM633" i="26" s="1"/>
  <c r="F633" i="26"/>
  <c r="E633" i="26"/>
  <c r="AF633" i="26" s="1"/>
  <c r="D633" i="26"/>
  <c r="C633" i="26"/>
  <c r="U633" i="26" s="1"/>
  <c r="B633" i="26"/>
  <c r="T632" i="26"/>
  <c r="S632" i="26"/>
  <c r="R632" i="26"/>
  <c r="Q632" i="26"/>
  <c r="AL632" i="26" s="1"/>
  <c r="P632" i="26"/>
  <c r="O632" i="26"/>
  <c r="N632" i="26"/>
  <c r="M632" i="26"/>
  <c r="L632" i="26"/>
  <c r="K632" i="26"/>
  <c r="J632" i="26"/>
  <c r="I632" i="26"/>
  <c r="H632" i="26"/>
  <c r="G632" i="26"/>
  <c r="AM632" i="26" s="1"/>
  <c r="F632" i="26"/>
  <c r="E632" i="26"/>
  <c r="AF632" i="26" s="1"/>
  <c r="D632" i="26"/>
  <c r="C632" i="26"/>
  <c r="U632" i="26" s="1"/>
  <c r="B632" i="26"/>
  <c r="T631" i="26"/>
  <c r="S631" i="26"/>
  <c r="AK631" i="26" s="1"/>
  <c r="R631" i="26"/>
  <c r="Q631" i="26"/>
  <c r="AL631" i="26" s="1"/>
  <c r="P631" i="26"/>
  <c r="O631" i="26"/>
  <c r="N631" i="26"/>
  <c r="M631" i="26"/>
  <c r="L631" i="26"/>
  <c r="K631" i="26"/>
  <c r="J631" i="26"/>
  <c r="I631" i="26"/>
  <c r="H631" i="26"/>
  <c r="G631" i="26"/>
  <c r="AM631" i="26" s="1"/>
  <c r="F631" i="26"/>
  <c r="E631" i="26"/>
  <c r="AF631" i="26" s="1"/>
  <c r="D631" i="26"/>
  <c r="C631" i="26"/>
  <c r="U631" i="26" s="1"/>
  <c r="B631" i="26"/>
  <c r="T630" i="26"/>
  <c r="S630" i="26"/>
  <c r="AK630" i="26" s="1"/>
  <c r="R630" i="26"/>
  <c r="Q630" i="26"/>
  <c r="AL630" i="26" s="1"/>
  <c r="P630" i="26"/>
  <c r="O630" i="26"/>
  <c r="N630" i="26"/>
  <c r="M630" i="26"/>
  <c r="L630" i="26"/>
  <c r="K630" i="26"/>
  <c r="J630" i="26"/>
  <c r="I630" i="26"/>
  <c r="H630" i="26"/>
  <c r="G630" i="26"/>
  <c r="AM630" i="26" s="1"/>
  <c r="F630" i="26"/>
  <c r="E630" i="26"/>
  <c r="AF630" i="26" s="1"/>
  <c r="D630" i="26"/>
  <c r="X630" i="26" s="1"/>
  <c r="C630" i="26"/>
  <c r="V630" i="26" s="1"/>
  <c r="B630" i="26"/>
  <c r="T629" i="26"/>
  <c r="S629" i="26"/>
  <c r="AK629" i="26" s="1"/>
  <c r="R629" i="26"/>
  <c r="Q629" i="26"/>
  <c r="AL629" i="26" s="1"/>
  <c r="P629" i="26"/>
  <c r="O629" i="26"/>
  <c r="N629" i="26"/>
  <c r="M629" i="26"/>
  <c r="L629" i="26"/>
  <c r="K629" i="26"/>
  <c r="J629" i="26"/>
  <c r="I629" i="26"/>
  <c r="H629" i="26"/>
  <c r="G629" i="26"/>
  <c r="AM629" i="26" s="1"/>
  <c r="F629" i="26"/>
  <c r="E629" i="26"/>
  <c r="AF629" i="26" s="1"/>
  <c r="D629" i="26"/>
  <c r="Y629" i="26" s="1"/>
  <c r="C629" i="26"/>
  <c r="U629" i="26" s="1"/>
  <c r="B629" i="26"/>
  <c r="T628" i="26"/>
  <c r="S628" i="26"/>
  <c r="AK628" i="26" s="1"/>
  <c r="R628" i="26"/>
  <c r="Q628" i="26"/>
  <c r="AL628" i="26" s="1"/>
  <c r="P628" i="26"/>
  <c r="O628" i="26"/>
  <c r="N628" i="26"/>
  <c r="M628" i="26"/>
  <c r="L628" i="26"/>
  <c r="K628" i="26"/>
  <c r="J628" i="26"/>
  <c r="I628" i="26"/>
  <c r="H628" i="26"/>
  <c r="G628" i="26"/>
  <c r="AM628" i="26" s="1"/>
  <c r="F628" i="26"/>
  <c r="E628" i="26"/>
  <c r="AF628" i="26" s="1"/>
  <c r="D628" i="26"/>
  <c r="W628" i="26" s="1"/>
  <c r="AA628" i="26" s="1"/>
  <c r="C628" i="26"/>
  <c r="U628" i="26" s="1"/>
  <c r="B628" i="26"/>
  <c r="T627" i="26"/>
  <c r="S627" i="26"/>
  <c r="AK627" i="26" s="1"/>
  <c r="R627" i="26"/>
  <c r="Q627" i="26"/>
  <c r="AL627" i="26" s="1"/>
  <c r="P627" i="26"/>
  <c r="O627" i="26"/>
  <c r="N627" i="26"/>
  <c r="M627" i="26"/>
  <c r="L627" i="26"/>
  <c r="K627" i="26"/>
  <c r="J627" i="26"/>
  <c r="I627" i="26"/>
  <c r="H627" i="26"/>
  <c r="G627" i="26"/>
  <c r="AM627" i="26" s="1"/>
  <c r="F627" i="26"/>
  <c r="E627" i="26"/>
  <c r="AF627" i="26" s="1"/>
  <c r="D627" i="26"/>
  <c r="X627" i="26" s="1"/>
  <c r="C627" i="26"/>
  <c r="V627" i="26" s="1"/>
  <c r="B627" i="26"/>
  <c r="T626" i="26"/>
  <c r="S626" i="26"/>
  <c r="AK626" i="26" s="1"/>
  <c r="R626" i="26"/>
  <c r="Q626" i="26"/>
  <c r="AL626" i="26" s="1"/>
  <c r="P626" i="26"/>
  <c r="O626" i="26"/>
  <c r="N626" i="26"/>
  <c r="M626" i="26"/>
  <c r="L626" i="26"/>
  <c r="K626" i="26"/>
  <c r="J626" i="26"/>
  <c r="I626" i="26"/>
  <c r="H626" i="26"/>
  <c r="G626" i="26"/>
  <c r="AM626" i="26" s="1"/>
  <c r="F626" i="26"/>
  <c r="E626" i="26"/>
  <c r="AF626" i="26" s="1"/>
  <c r="D626" i="26"/>
  <c r="Y626" i="26" s="1"/>
  <c r="C626" i="26"/>
  <c r="U626" i="26" s="1"/>
  <c r="B626" i="26"/>
  <c r="T625" i="26"/>
  <c r="S625" i="26"/>
  <c r="AK625" i="26" s="1"/>
  <c r="R625" i="26"/>
  <c r="Q625" i="26"/>
  <c r="AL625" i="26" s="1"/>
  <c r="P625" i="26"/>
  <c r="O625" i="26"/>
  <c r="N625" i="26"/>
  <c r="M625" i="26"/>
  <c r="L625" i="26"/>
  <c r="K625" i="26"/>
  <c r="J625" i="26"/>
  <c r="I625" i="26"/>
  <c r="H625" i="26"/>
  <c r="G625" i="26"/>
  <c r="AM625" i="26" s="1"/>
  <c r="F625" i="26"/>
  <c r="E625" i="26"/>
  <c r="AF625" i="26" s="1"/>
  <c r="D625" i="26"/>
  <c r="W625" i="26" s="1"/>
  <c r="AA625" i="26" s="1"/>
  <c r="C625" i="26"/>
  <c r="U625" i="26" s="1"/>
  <c r="B625" i="26"/>
  <c r="T624" i="26"/>
  <c r="S624" i="26"/>
  <c r="AK624" i="26" s="1"/>
  <c r="R624" i="26"/>
  <c r="Q624" i="26"/>
  <c r="AL624" i="26" s="1"/>
  <c r="P624" i="26"/>
  <c r="O624" i="26"/>
  <c r="N624" i="26"/>
  <c r="M624" i="26"/>
  <c r="L624" i="26"/>
  <c r="K624" i="26"/>
  <c r="J624" i="26"/>
  <c r="I624" i="26"/>
  <c r="H624" i="26"/>
  <c r="G624" i="26"/>
  <c r="AM624" i="26" s="1"/>
  <c r="F624" i="26"/>
  <c r="E624" i="26"/>
  <c r="AF624" i="26" s="1"/>
  <c r="D624" i="26"/>
  <c r="X624" i="26" s="1"/>
  <c r="C624" i="26"/>
  <c r="V624" i="26" s="1"/>
  <c r="B624" i="26"/>
  <c r="T623" i="26"/>
  <c r="S623" i="26"/>
  <c r="AK623" i="26" s="1"/>
  <c r="R623" i="26"/>
  <c r="Q623" i="26"/>
  <c r="AL623" i="26" s="1"/>
  <c r="P623" i="26"/>
  <c r="O623" i="26"/>
  <c r="N623" i="26"/>
  <c r="M623" i="26"/>
  <c r="L623" i="26"/>
  <c r="K623" i="26"/>
  <c r="J623" i="26"/>
  <c r="I623" i="26"/>
  <c r="H623" i="26"/>
  <c r="G623" i="26"/>
  <c r="AM623" i="26" s="1"/>
  <c r="F623" i="26"/>
  <c r="E623" i="26"/>
  <c r="AF623" i="26" s="1"/>
  <c r="D623" i="26"/>
  <c r="Y623" i="26" s="1"/>
  <c r="C623" i="26"/>
  <c r="U623" i="26" s="1"/>
  <c r="B623" i="26"/>
  <c r="T622" i="26"/>
  <c r="S622" i="26"/>
  <c r="AK622" i="26" s="1"/>
  <c r="R622" i="26"/>
  <c r="Q622" i="26"/>
  <c r="AL622" i="26" s="1"/>
  <c r="P622" i="26"/>
  <c r="O622" i="26"/>
  <c r="N622" i="26"/>
  <c r="M622" i="26"/>
  <c r="L622" i="26"/>
  <c r="K622" i="26"/>
  <c r="J622" i="26"/>
  <c r="I622" i="26"/>
  <c r="H622" i="26"/>
  <c r="G622" i="26"/>
  <c r="AM622" i="26" s="1"/>
  <c r="F622" i="26"/>
  <c r="E622" i="26"/>
  <c r="AF622" i="26" s="1"/>
  <c r="D622" i="26"/>
  <c r="W622" i="26" s="1"/>
  <c r="AA622" i="26" s="1"/>
  <c r="C622" i="26"/>
  <c r="U622" i="26" s="1"/>
  <c r="B622" i="26"/>
  <c r="T621" i="26"/>
  <c r="S621" i="26"/>
  <c r="AK621" i="26" s="1"/>
  <c r="R621" i="26"/>
  <c r="Q621" i="26"/>
  <c r="AL621" i="26" s="1"/>
  <c r="P621" i="26"/>
  <c r="O621" i="26"/>
  <c r="N621" i="26"/>
  <c r="M621" i="26"/>
  <c r="L621" i="26"/>
  <c r="K621" i="26"/>
  <c r="J621" i="26"/>
  <c r="I621" i="26"/>
  <c r="H621" i="26"/>
  <c r="G621" i="26"/>
  <c r="AM621" i="26" s="1"/>
  <c r="F621" i="26"/>
  <c r="E621" i="26"/>
  <c r="AF621" i="26" s="1"/>
  <c r="D621" i="26"/>
  <c r="X621" i="26" s="1"/>
  <c r="C621" i="26"/>
  <c r="V621" i="26" s="1"/>
  <c r="B621" i="26"/>
  <c r="T620" i="26"/>
  <c r="S620" i="26"/>
  <c r="AK620" i="26" s="1"/>
  <c r="R620" i="26"/>
  <c r="Q620" i="26"/>
  <c r="AL620" i="26" s="1"/>
  <c r="P620" i="26"/>
  <c r="O620" i="26"/>
  <c r="N620" i="26"/>
  <c r="M620" i="26"/>
  <c r="L620" i="26"/>
  <c r="K620" i="26"/>
  <c r="J620" i="26"/>
  <c r="I620" i="26"/>
  <c r="H620" i="26"/>
  <c r="G620" i="26"/>
  <c r="AM620" i="26" s="1"/>
  <c r="F620" i="26"/>
  <c r="E620" i="26"/>
  <c r="AF620" i="26" s="1"/>
  <c r="D620" i="26"/>
  <c r="Y620" i="26" s="1"/>
  <c r="C620" i="26"/>
  <c r="U620" i="26" s="1"/>
  <c r="B620" i="26"/>
  <c r="T619" i="26"/>
  <c r="S619" i="26"/>
  <c r="AK619" i="26" s="1"/>
  <c r="R619" i="26"/>
  <c r="Q619" i="26"/>
  <c r="AL619" i="26" s="1"/>
  <c r="P619" i="26"/>
  <c r="O619" i="26"/>
  <c r="N619" i="26"/>
  <c r="M619" i="26"/>
  <c r="L619" i="26"/>
  <c r="K619" i="26"/>
  <c r="J619" i="26"/>
  <c r="I619" i="26"/>
  <c r="H619" i="26"/>
  <c r="G619" i="26"/>
  <c r="AM619" i="26" s="1"/>
  <c r="F619" i="26"/>
  <c r="E619" i="26"/>
  <c r="AF619" i="26" s="1"/>
  <c r="D619" i="26"/>
  <c r="W619" i="26" s="1"/>
  <c r="AA619" i="26" s="1"/>
  <c r="C619" i="26"/>
  <c r="U619" i="26" s="1"/>
  <c r="B619" i="26"/>
  <c r="T618" i="26"/>
  <c r="S618" i="26"/>
  <c r="AK618" i="26" s="1"/>
  <c r="R618" i="26"/>
  <c r="Q618" i="26"/>
  <c r="AL618" i="26" s="1"/>
  <c r="P618" i="26"/>
  <c r="O618" i="26"/>
  <c r="N618" i="26"/>
  <c r="M618" i="26"/>
  <c r="L618" i="26"/>
  <c r="K618" i="26"/>
  <c r="J618" i="26"/>
  <c r="I618" i="26"/>
  <c r="H618" i="26"/>
  <c r="G618" i="26"/>
  <c r="AM618" i="26" s="1"/>
  <c r="F618" i="26"/>
  <c r="E618" i="26"/>
  <c r="AF618" i="26" s="1"/>
  <c r="D618" i="26"/>
  <c r="X618" i="26" s="1"/>
  <c r="C618" i="26"/>
  <c r="V618" i="26" s="1"/>
  <c r="B618" i="26"/>
  <c r="T617" i="26"/>
  <c r="S617" i="26"/>
  <c r="AK617" i="26" s="1"/>
  <c r="R617" i="26"/>
  <c r="Q617" i="26"/>
  <c r="AL617" i="26" s="1"/>
  <c r="P617" i="26"/>
  <c r="O617" i="26"/>
  <c r="N617" i="26"/>
  <c r="M617" i="26"/>
  <c r="L617" i="26"/>
  <c r="K617" i="26"/>
  <c r="J617" i="26"/>
  <c r="I617" i="26"/>
  <c r="H617" i="26"/>
  <c r="G617" i="26"/>
  <c r="AM617" i="26" s="1"/>
  <c r="F617" i="26"/>
  <c r="E617" i="26"/>
  <c r="AF617" i="26" s="1"/>
  <c r="D617" i="26"/>
  <c r="W617" i="26" s="1"/>
  <c r="AA617" i="26" s="1"/>
  <c r="C617" i="26"/>
  <c r="U617" i="26" s="1"/>
  <c r="B617" i="26"/>
  <c r="T616" i="26"/>
  <c r="S616" i="26"/>
  <c r="AK616" i="26" s="1"/>
  <c r="R616" i="26"/>
  <c r="Q616" i="26"/>
  <c r="AL616" i="26" s="1"/>
  <c r="P616" i="26"/>
  <c r="O616" i="26"/>
  <c r="N616" i="26"/>
  <c r="M616" i="26"/>
  <c r="L616" i="26"/>
  <c r="K616" i="26"/>
  <c r="J616" i="26"/>
  <c r="I616" i="26"/>
  <c r="H616" i="26"/>
  <c r="G616" i="26"/>
  <c r="AM616" i="26" s="1"/>
  <c r="F616" i="26"/>
  <c r="E616" i="26"/>
  <c r="AF616" i="26" s="1"/>
  <c r="D616" i="26"/>
  <c r="W616" i="26" s="1"/>
  <c r="AA616" i="26" s="1"/>
  <c r="C616" i="26"/>
  <c r="B616" i="26"/>
  <c r="T615" i="26"/>
  <c r="S615" i="26"/>
  <c r="AK615" i="26" s="1"/>
  <c r="R615" i="26"/>
  <c r="Q615" i="26"/>
  <c r="AL615" i="26" s="1"/>
  <c r="P615" i="26"/>
  <c r="O615" i="26"/>
  <c r="N615" i="26"/>
  <c r="M615" i="26"/>
  <c r="L615" i="26"/>
  <c r="K615" i="26"/>
  <c r="J615" i="26"/>
  <c r="I615" i="26"/>
  <c r="H615" i="26"/>
  <c r="G615" i="26"/>
  <c r="AM615" i="26" s="1"/>
  <c r="F615" i="26"/>
  <c r="E615" i="26"/>
  <c r="AF615" i="26" s="1"/>
  <c r="D615" i="26"/>
  <c r="C615" i="26"/>
  <c r="U615" i="26" s="1"/>
  <c r="B615" i="26"/>
  <c r="T614" i="26"/>
  <c r="S614" i="26"/>
  <c r="AK614" i="26" s="1"/>
  <c r="R614" i="26"/>
  <c r="Q614" i="26"/>
  <c r="AL614" i="26" s="1"/>
  <c r="P614" i="26"/>
  <c r="O614" i="26"/>
  <c r="N614" i="26"/>
  <c r="M614" i="26"/>
  <c r="L614" i="26"/>
  <c r="K614" i="26"/>
  <c r="J614" i="26"/>
  <c r="I614" i="26"/>
  <c r="H614" i="26"/>
  <c r="G614" i="26"/>
  <c r="AM614" i="26" s="1"/>
  <c r="F614" i="26"/>
  <c r="E614" i="26"/>
  <c r="AF614" i="26" s="1"/>
  <c r="D614" i="26"/>
  <c r="W614" i="26" s="1"/>
  <c r="AA614" i="26" s="1"/>
  <c r="C614" i="26"/>
  <c r="U614" i="26" s="1"/>
  <c r="B614" i="26"/>
  <c r="T613" i="26"/>
  <c r="S613" i="26"/>
  <c r="AK613" i="26" s="1"/>
  <c r="R613" i="26"/>
  <c r="Q613" i="26"/>
  <c r="AL613" i="26" s="1"/>
  <c r="P613" i="26"/>
  <c r="O613" i="26"/>
  <c r="N613" i="26"/>
  <c r="M613" i="26"/>
  <c r="L613" i="26"/>
  <c r="K613" i="26"/>
  <c r="J613" i="26"/>
  <c r="I613" i="26"/>
  <c r="H613" i="26"/>
  <c r="G613" i="26"/>
  <c r="AM613" i="26" s="1"/>
  <c r="F613" i="26"/>
  <c r="E613" i="26"/>
  <c r="AF613" i="26" s="1"/>
  <c r="D613" i="26"/>
  <c r="W613" i="26" s="1"/>
  <c r="AA613" i="26" s="1"/>
  <c r="C613" i="26"/>
  <c r="B613" i="26"/>
  <c r="T612" i="26"/>
  <c r="S612" i="26"/>
  <c r="AK612" i="26" s="1"/>
  <c r="R612" i="26"/>
  <c r="Q612" i="26"/>
  <c r="AL612" i="26" s="1"/>
  <c r="P612" i="26"/>
  <c r="O612" i="26"/>
  <c r="N612" i="26"/>
  <c r="M612" i="26"/>
  <c r="L612" i="26"/>
  <c r="K612" i="26"/>
  <c r="J612" i="26"/>
  <c r="I612" i="26"/>
  <c r="H612" i="26"/>
  <c r="G612" i="26"/>
  <c r="AM612" i="26" s="1"/>
  <c r="F612" i="26"/>
  <c r="E612" i="26"/>
  <c r="AF612" i="26" s="1"/>
  <c r="D612" i="26"/>
  <c r="C612" i="26"/>
  <c r="U612" i="26" s="1"/>
  <c r="B612" i="26"/>
  <c r="T611" i="26"/>
  <c r="S611" i="26"/>
  <c r="AK611" i="26" s="1"/>
  <c r="R611" i="26"/>
  <c r="Q611" i="26"/>
  <c r="AL611" i="26" s="1"/>
  <c r="P611" i="26"/>
  <c r="O611" i="26"/>
  <c r="N611" i="26"/>
  <c r="M611" i="26"/>
  <c r="L611" i="26"/>
  <c r="K611" i="26"/>
  <c r="J611" i="26"/>
  <c r="I611" i="26"/>
  <c r="H611" i="26"/>
  <c r="G611" i="26"/>
  <c r="AM611" i="26" s="1"/>
  <c r="F611" i="26"/>
  <c r="E611" i="26"/>
  <c r="AF611" i="26" s="1"/>
  <c r="D611" i="26"/>
  <c r="W611" i="26" s="1"/>
  <c r="AA611" i="26" s="1"/>
  <c r="C611" i="26"/>
  <c r="U611" i="26" s="1"/>
  <c r="B611" i="26"/>
  <c r="T610" i="26"/>
  <c r="S610" i="26"/>
  <c r="AK610" i="26" s="1"/>
  <c r="R610" i="26"/>
  <c r="Q610" i="26"/>
  <c r="AL610" i="26" s="1"/>
  <c r="P610" i="26"/>
  <c r="O610" i="26"/>
  <c r="N610" i="26"/>
  <c r="M610" i="26"/>
  <c r="L610" i="26"/>
  <c r="K610" i="26"/>
  <c r="J610" i="26"/>
  <c r="I610" i="26"/>
  <c r="H610" i="26"/>
  <c r="G610" i="26"/>
  <c r="AM610" i="26" s="1"/>
  <c r="F610" i="26"/>
  <c r="E610" i="26"/>
  <c r="AF610" i="26" s="1"/>
  <c r="D610" i="26"/>
  <c r="W610" i="26" s="1"/>
  <c r="AA610" i="26" s="1"/>
  <c r="C610" i="26"/>
  <c r="B610" i="26"/>
  <c r="T609" i="26"/>
  <c r="S609" i="26"/>
  <c r="AK609" i="26" s="1"/>
  <c r="R609" i="26"/>
  <c r="Q609" i="26"/>
  <c r="AL609" i="26" s="1"/>
  <c r="P609" i="26"/>
  <c r="O609" i="26"/>
  <c r="N609" i="26"/>
  <c r="M609" i="26"/>
  <c r="L609" i="26"/>
  <c r="K609" i="26"/>
  <c r="J609" i="26"/>
  <c r="I609" i="26"/>
  <c r="H609" i="26"/>
  <c r="G609" i="26"/>
  <c r="AM609" i="26" s="1"/>
  <c r="F609" i="26"/>
  <c r="E609" i="26"/>
  <c r="AF609" i="26" s="1"/>
  <c r="D609" i="26"/>
  <c r="C609" i="26"/>
  <c r="U609" i="26" s="1"/>
  <c r="B609" i="26"/>
  <c r="T608" i="26"/>
  <c r="S608" i="26"/>
  <c r="R608" i="26"/>
  <c r="Q608" i="26"/>
  <c r="AL608" i="26" s="1"/>
  <c r="P608" i="26"/>
  <c r="O608" i="26"/>
  <c r="N608" i="26"/>
  <c r="M608" i="26"/>
  <c r="L608" i="26"/>
  <c r="K608" i="26"/>
  <c r="J608" i="26"/>
  <c r="I608" i="26"/>
  <c r="H608" i="26"/>
  <c r="G608" i="26"/>
  <c r="AM608" i="26" s="1"/>
  <c r="F608" i="26"/>
  <c r="E608" i="26"/>
  <c r="AF608" i="26" s="1"/>
  <c r="D608" i="26"/>
  <c r="W608" i="26" s="1"/>
  <c r="AA608" i="26" s="1"/>
  <c r="C608" i="26"/>
  <c r="B608" i="26"/>
  <c r="T607" i="26"/>
  <c r="S607" i="26"/>
  <c r="AK607" i="26" s="1"/>
  <c r="R607" i="26"/>
  <c r="Q607" i="26"/>
  <c r="AL607" i="26" s="1"/>
  <c r="P607" i="26"/>
  <c r="O607" i="26"/>
  <c r="N607" i="26"/>
  <c r="M607" i="26"/>
  <c r="L607" i="26"/>
  <c r="K607" i="26"/>
  <c r="J607" i="26"/>
  <c r="I607" i="26"/>
  <c r="H607" i="26"/>
  <c r="G607" i="26"/>
  <c r="AM607" i="26" s="1"/>
  <c r="F607" i="26"/>
  <c r="E607" i="26"/>
  <c r="AF607" i="26" s="1"/>
  <c r="D607" i="26"/>
  <c r="X607" i="26" s="1"/>
  <c r="C607" i="26"/>
  <c r="B607" i="26"/>
  <c r="T606" i="26"/>
  <c r="S606" i="26"/>
  <c r="AK606" i="26" s="1"/>
  <c r="R606" i="26"/>
  <c r="Q606" i="26"/>
  <c r="AL606" i="26" s="1"/>
  <c r="P606" i="26"/>
  <c r="O606" i="26"/>
  <c r="N606" i="26"/>
  <c r="M606" i="26"/>
  <c r="L606" i="26"/>
  <c r="K606" i="26"/>
  <c r="J606" i="26"/>
  <c r="I606" i="26"/>
  <c r="H606" i="26"/>
  <c r="G606" i="26"/>
  <c r="AM606" i="26" s="1"/>
  <c r="F606" i="26"/>
  <c r="E606" i="26"/>
  <c r="AF606" i="26" s="1"/>
  <c r="D606" i="26"/>
  <c r="C606" i="26"/>
  <c r="U606" i="26" s="1"/>
  <c r="B606" i="26"/>
  <c r="T605" i="26"/>
  <c r="S605" i="26"/>
  <c r="AK605" i="26" s="1"/>
  <c r="R605" i="26"/>
  <c r="Q605" i="26"/>
  <c r="AL605" i="26" s="1"/>
  <c r="P605" i="26"/>
  <c r="O605" i="26"/>
  <c r="N605" i="26"/>
  <c r="M605" i="26"/>
  <c r="L605" i="26"/>
  <c r="K605" i="26"/>
  <c r="J605" i="26"/>
  <c r="I605" i="26"/>
  <c r="H605" i="26"/>
  <c r="G605" i="26"/>
  <c r="AM605" i="26" s="1"/>
  <c r="F605" i="26"/>
  <c r="E605" i="26"/>
  <c r="AF605" i="26" s="1"/>
  <c r="D605" i="26"/>
  <c r="W605" i="26" s="1"/>
  <c r="AA605" i="26" s="1"/>
  <c r="C605" i="26"/>
  <c r="B605" i="26"/>
  <c r="T604" i="26"/>
  <c r="S604" i="26"/>
  <c r="AK604" i="26" s="1"/>
  <c r="R604" i="26"/>
  <c r="Q604" i="26"/>
  <c r="AL604" i="26" s="1"/>
  <c r="P604" i="26"/>
  <c r="O604" i="26"/>
  <c r="N604" i="26"/>
  <c r="M604" i="26"/>
  <c r="L604" i="26"/>
  <c r="K604" i="26"/>
  <c r="J604" i="26"/>
  <c r="I604" i="26"/>
  <c r="H604" i="26"/>
  <c r="G604" i="26"/>
  <c r="AM604" i="26" s="1"/>
  <c r="F604" i="26"/>
  <c r="E604" i="26"/>
  <c r="AF604" i="26" s="1"/>
  <c r="D604" i="26"/>
  <c r="Y604" i="26" s="1"/>
  <c r="C604" i="26"/>
  <c r="B604" i="26"/>
  <c r="T603" i="26"/>
  <c r="S603" i="26"/>
  <c r="AK603" i="26" s="1"/>
  <c r="R603" i="26"/>
  <c r="Q603" i="26"/>
  <c r="AL603" i="26" s="1"/>
  <c r="P603" i="26"/>
  <c r="O603" i="26"/>
  <c r="N603" i="26"/>
  <c r="M603" i="26"/>
  <c r="L603" i="26"/>
  <c r="K603" i="26"/>
  <c r="J603" i="26"/>
  <c r="I603" i="26"/>
  <c r="H603" i="26"/>
  <c r="G603" i="26"/>
  <c r="AM603" i="26" s="1"/>
  <c r="F603" i="26"/>
  <c r="E603" i="26"/>
  <c r="AF603" i="26" s="1"/>
  <c r="D603" i="26"/>
  <c r="C603" i="26"/>
  <c r="U603" i="26" s="1"/>
  <c r="B603" i="26"/>
  <c r="T602" i="26"/>
  <c r="S602" i="26"/>
  <c r="AK602" i="26" s="1"/>
  <c r="R602" i="26"/>
  <c r="Q602" i="26"/>
  <c r="AL602" i="26" s="1"/>
  <c r="P602" i="26"/>
  <c r="O602" i="26"/>
  <c r="N602" i="26"/>
  <c r="M602" i="26"/>
  <c r="L602" i="26"/>
  <c r="K602" i="26"/>
  <c r="J602" i="26"/>
  <c r="I602" i="26"/>
  <c r="H602" i="26"/>
  <c r="G602" i="26"/>
  <c r="AM602" i="26" s="1"/>
  <c r="F602" i="26"/>
  <c r="E602" i="26"/>
  <c r="AF602" i="26" s="1"/>
  <c r="D602" i="26"/>
  <c r="C602" i="26"/>
  <c r="B602" i="26"/>
  <c r="T601" i="26"/>
  <c r="S601" i="26"/>
  <c r="AK601" i="26" s="1"/>
  <c r="R601" i="26"/>
  <c r="Q601" i="26"/>
  <c r="AL601" i="26" s="1"/>
  <c r="P601" i="26"/>
  <c r="O601" i="26"/>
  <c r="N601" i="26"/>
  <c r="M601" i="26"/>
  <c r="L601" i="26"/>
  <c r="K601" i="26"/>
  <c r="J601" i="26"/>
  <c r="I601" i="26"/>
  <c r="H601" i="26"/>
  <c r="G601" i="26"/>
  <c r="AM601" i="26" s="1"/>
  <c r="F601" i="26"/>
  <c r="E601" i="26"/>
  <c r="AF601" i="26" s="1"/>
  <c r="D601" i="26"/>
  <c r="X601" i="26" s="1"/>
  <c r="C601" i="26"/>
  <c r="B601" i="26"/>
  <c r="T600" i="26"/>
  <c r="S600" i="26"/>
  <c r="AK600" i="26" s="1"/>
  <c r="R600" i="26"/>
  <c r="Q600" i="26"/>
  <c r="AL600" i="26" s="1"/>
  <c r="P600" i="26"/>
  <c r="O600" i="26"/>
  <c r="N600" i="26"/>
  <c r="M600" i="26"/>
  <c r="L600" i="26"/>
  <c r="K600" i="26"/>
  <c r="J600" i="26"/>
  <c r="I600" i="26"/>
  <c r="H600" i="26"/>
  <c r="G600" i="26"/>
  <c r="AM600" i="26" s="1"/>
  <c r="F600" i="26"/>
  <c r="E600" i="26"/>
  <c r="AF600" i="26" s="1"/>
  <c r="D600" i="26"/>
  <c r="C600" i="26"/>
  <c r="U600" i="26" s="1"/>
  <c r="B600" i="26"/>
  <c r="T599" i="26"/>
  <c r="S599" i="26"/>
  <c r="AK599" i="26" s="1"/>
  <c r="R599" i="26"/>
  <c r="Q599" i="26"/>
  <c r="AL599" i="26" s="1"/>
  <c r="P599" i="26"/>
  <c r="O599" i="26"/>
  <c r="N599" i="26"/>
  <c r="M599" i="26"/>
  <c r="L599" i="26"/>
  <c r="K599" i="26"/>
  <c r="J599" i="26"/>
  <c r="I599" i="26"/>
  <c r="H599" i="26"/>
  <c r="G599" i="26"/>
  <c r="AM599" i="26" s="1"/>
  <c r="F599" i="26"/>
  <c r="E599" i="26"/>
  <c r="AF599" i="26" s="1"/>
  <c r="D599" i="26"/>
  <c r="C599" i="26"/>
  <c r="B599" i="26"/>
  <c r="T598" i="26"/>
  <c r="S598" i="26"/>
  <c r="AK598" i="26" s="1"/>
  <c r="R598" i="26"/>
  <c r="Q598" i="26"/>
  <c r="AL598" i="26" s="1"/>
  <c r="P598" i="26"/>
  <c r="O598" i="26"/>
  <c r="N598" i="26"/>
  <c r="M598" i="26"/>
  <c r="L598" i="26"/>
  <c r="K598" i="26"/>
  <c r="J598" i="26"/>
  <c r="I598" i="26"/>
  <c r="H598" i="26"/>
  <c r="G598" i="26"/>
  <c r="AM598" i="26" s="1"/>
  <c r="F598" i="26"/>
  <c r="E598" i="26"/>
  <c r="AF598" i="26" s="1"/>
  <c r="D598" i="26"/>
  <c r="X598" i="26" s="1"/>
  <c r="C598" i="26"/>
  <c r="B598" i="26"/>
  <c r="T597" i="26"/>
  <c r="S597" i="26"/>
  <c r="AK597" i="26" s="1"/>
  <c r="R597" i="26"/>
  <c r="Q597" i="26"/>
  <c r="AL597" i="26" s="1"/>
  <c r="P597" i="26"/>
  <c r="O597" i="26"/>
  <c r="N597" i="26"/>
  <c r="M597" i="26"/>
  <c r="L597" i="26"/>
  <c r="K597" i="26"/>
  <c r="J597" i="26"/>
  <c r="I597" i="26"/>
  <c r="H597" i="26"/>
  <c r="G597" i="26"/>
  <c r="AM597" i="26" s="1"/>
  <c r="F597" i="26"/>
  <c r="E597" i="26"/>
  <c r="AF597" i="26" s="1"/>
  <c r="D597" i="26"/>
  <c r="C597" i="26"/>
  <c r="U597" i="26" s="1"/>
  <c r="B597" i="26"/>
  <c r="T596" i="26"/>
  <c r="S596" i="26"/>
  <c r="AK596" i="26" s="1"/>
  <c r="R596" i="26"/>
  <c r="Q596" i="26"/>
  <c r="AL596" i="26" s="1"/>
  <c r="P596" i="26"/>
  <c r="O596" i="26"/>
  <c r="N596" i="26"/>
  <c r="M596" i="26"/>
  <c r="L596" i="26"/>
  <c r="K596" i="26"/>
  <c r="J596" i="26"/>
  <c r="I596" i="26"/>
  <c r="H596" i="26"/>
  <c r="G596" i="26"/>
  <c r="AM596" i="26" s="1"/>
  <c r="F596" i="26"/>
  <c r="E596" i="26"/>
  <c r="AF596" i="26" s="1"/>
  <c r="D596" i="26"/>
  <c r="C596" i="26"/>
  <c r="V596" i="26" s="1"/>
  <c r="B596" i="26"/>
  <c r="T595" i="26"/>
  <c r="S595" i="26"/>
  <c r="AK595" i="26" s="1"/>
  <c r="R595" i="26"/>
  <c r="Q595" i="26"/>
  <c r="AL595" i="26" s="1"/>
  <c r="P595" i="26"/>
  <c r="O595" i="26"/>
  <c r="N595" i="26"/>
  <c r="M595" i="26"/>
  <c r="L595" i="26"/>
  <c r="K595" i="26"/>
  <c r="J595" i="26"/>
  <c r="I595" i="26"/>
  <c r="H595" i="26"/>
  <c r="G595" i="26"/>
  <c r="AM595" i="26" s="1"/>
  <c r="F595" i="26"/>
  <c r="E595" i="26"/>
  <c r="AF595" i="26" s="1"/>
  <c r="D595" i="26"/>
  <c r="X595" i="26" s="1"/>
  <c r="C595" i="26"/>
  <c r="B595" i="26"/>
  <c r="T594" i="26"/>
  <c r="S594" i="26"/>
  <c r="AK594" i="26" s="1"/>
  <c r="R594" i="26"/>
  <c r="Q594" i="26"/>
  <c r="AL594" i="26" s="1"/>
  <c r="P594" i="26"/>
  <c r="O594" i="26"/>
  <c r="N594" i="26"/>
  <c r="M594" i="26"/>
  <c r="L594" i="26"/>
  <c r="K594" i="26"/>
  <c r="J594" i="26"/>
  <c r="I594" i="26"/>
  <c r="H594" i="26"/>
  <c r="G594" i="26"/>
  <c r="AM594" i="26" s="1"/>
  <c r="F594" i="26"/>
  <c r="E594" i="26"/>
  <c r="AF594" i="26" s="1"/>
  <c r="D594" i="26"/>
  <c r="C594" i="26"/>
  <c r="U594" i="26" s="1"/>
  <c r="B594" i="26"/>
  <c r="T593" i="26"/>
  <c r="S593" i="26"/>
  <c r="AK593" i="26" s="1"/>
  <c r="R593" i="26"/>
  <c r="Q593" i="26"/>
  <c r="AL593" i="26" s="1"/>
  <c r="P593" i="26"/>
  <c r="O593" i="26"/>
  <c r="N593" i="26"/>
  <c r="M593" i="26"/>
  <c r="L593" i="26"/>
  <c r="K593" i="26"/>
  <c r="J593" i="26"/>
  <c r="I593" i="26"/>
  <c r="H593" i="26"/>
  <c r="G593" i="26"/>
  <c r="AM593" i="26" s="1"/>
  <c r="F593" i="26"/>
  <c r="E593" i="26"/>
  <c r="AF593" i="26" s="1"/>
  <c r="D593" i="26"/>
  <c r="Y593" i="26" s="1"/>
  <c r="C593" i="26"/>
  <c r="V593" i="26" s="1"/>
  <c r="B593" i="26"/>
  <c r="T592" i="26"/>
  <c r="S592" i="26"/>
  <c r="AK592" i="26" s="1"/>
  <c r="R592" i="26"/>
  <c r="Q592" i="26"/>
  <c r="AL592" i="26" s="1"/>
  <c r="P592" i="26"/>
  <c r="O592" i="26"/>
  <c r="N592" i="26"/>
  <c r="M592" i="26"/>
  <c r="L592" i="26"/>
  <c r="K592" i="26"/>
  <c r="J592" i="26"/>
  <c r="I592" i="26"/>
  <c r="H592" i="26"/>
  <c r="G592" i="26"/>
  <c r="AM592" i="26" s="1"/>
  <c r="F592" i="26"/>
  <c r="E592" i="26"/>
  <c r="AF592" i="26" s="1"/>
  <c r="D592" i="26"/>
  <c r="X592" i="26" s="1"/>
  <c r="C592" i="26"/>
  <c r="B592" i="26"/>
  <c r="T591" i="26"/>
  <c r="S591" i="26"/>
  <c r="AK591" i="26" s="1"/>
  <c r="R591" i="26"/>
  <c r="Q591" i="26"/>
  <c r="AL591" i="26" s="1"/>
  <c r="P591" i="26"/>
  <c r="O591" i="26"/>
  <c r="N591" i="26"/>
  <c r="M591" i="26"/>
  <c r="L591" i="26"/>
  <c r="K591" i="26"/>
  <c r="J591" i="26"/>
  <c r="I591" i="26"/>
  <c r="H591" i="26"/>
  <c r="G591" i="26"/>
  <c r="AM591" i="26" s="1"/>
  <c r="F591" i="26"/>
  <c r="E591" i="26"/>
  <c r="AF591" i="26" s="1"/>
  <c r="D591" i="26"/>
  <c r="C591" i="26"/>
  <c r="V591" i="26" s="1"/>
  <c r="B591" i="26"/>
  <c r="T590" i="26"/>
  <c r="S590" i="26"/>
  <c r="AK590" i="26" s="1"/>
  <c r="R590" i="26"/>
  <c r="Q590" i="26"/>
  <c r="AL590" i="26" s="1"/>
  <c r="P590" i="26"/>
  <c r="O590" i="26"/>
  <c r="N590" i="26"/>
  <c r="M590" i="26"/>
  <c r="L590" i="26"/>
  <c r="K590" i="26"/>
  <c r="J590" i="26"/>
  <c r="I590" i="26"/>
  <c r="H590" i="26"/>
  <c r="G590" i="26"/>
  <c r="AM590" i="26" s="1"/>
  <c r="F590" i="26"/>
  <c r="E590" i="26"/>
  <c r="AF590" i="26" s="1"/>
  <c r="D590" i="26"/>
  <c r="Y590" i="26" s="1"/>
  <c r="C590" i="26"/>
  <c r="V590" i="26" s="1"/>
  <c r="B590" i="26"/>
  <c r="T589" i="26"/>
  <c r="S589" i="26"/>
  <c r="AK589" i="26" s="1"/>
  <c r="R589" i="26"/>
  <c r="Q589" i="26"/>
  <c r="AL589" i="26" s="1"/>
  <c r="P589" i="26"/>
  <c r="O589" i="26"/>
  <c r="N589" i="26"/>
  <c r="M589" i="26"/>
  <c r="L589" i="26"/>
  <c r="K589" i="26"/>
  <c r="J589" i="26"/>
  <c r="I589" i="26"/>
  <c r="H589" i="26"/>
  <c r="G589" i="26"/>
  <c r="AM589" i="26" s="1"/>
  <c r="F589" i="26"/>
  <c r="E589" i="26"/>
  <c r="AF589" i="26" s="1"/>
  <c r="D589" i="26"/>
  <c r="X589" i="26" s="1"/>
  <c r="C589" i="26"/>
  <c r="B589" i="26"/>
  <c r="T588" i="26"/>
  <c r="S588" i="26"/>
  <c r="AK588" i="26" s="1"/>
  <c r="R588" i="26"/>
  <c r="Q588" i="26"/>
  <c r="AL588" i="26" s="1"/>
  <c r="P588" i="26"/>
  <c r="O588" i="26"/>
  <c r="N588" i="26"/>
  <c r="M588" i="26"/>
  <c r="L588" i="26"/>
  <c r="K588" i="26"/>
  <c r="J588" i="26"/>
  <c r="I588" i="26"/>
  <c r="H588" i="26"/>
  <c r="G588" i="26"/>
  <c r="AM588" i="26" s="1"/>
  <c r="F588" i="26"/>
  <c r="E588" i="26"/>
  <c r="AF588" i="26" s="1"/>
  <c r="D588" i="26"/>
  <c r="C588" i="26"/>
  <c r="V588" i="26" s="1"/>
  <c r="B588" i="26"/>
  <c r="T587" i="26"/>
  <c r="S587" i="26"/>
  <c r="AK587" i="26" s="1"/>
  <c r="R587" i="26"/>
  <c r="Q587" i="26"/>
  <c r="AL587" i="26" s="1"/>
  <c r="P587" i="26"/>
  <c r="O587" i="26"/>
  <c r="N587" i="26"/>
  <c r="M587" i="26"/>
  <c r="L587" i="26"/>
  <c r="K587" i="26"/>
  <c r="J587" i="26"/>
  <c r="I587" i="26"/>
  <c r="H587" i="26"/>
  <c r="G587" i="26"/>
  <c r="AM587" i="26" s="1"/>
  <c r="F587" i="26"/>
  <c r="E587" i="26"/>
  <c r="AF587" i="26" s="1"/>
  <c r="D587" i="26"/>
  <c r="Y587" i="26" s="1"/>
  <c r="C587" i="26"/>
  <c r="V587" i="26" s="1"/>
  <c r="B587" i="26"/>
  <c r="T586" i="26"/>
  <c r="S586" i="26"/>
  <c r="AK586" i="26" s="1"/>
  <c r="R586" i="26"/>
  <c r="Q586" i="26"/>
  <c r="AL586" i="26" s="1"/>
  <c r="P586" i="26"/>
  <c r="O586" i="26"/>
  <c r="N586" i="26"/>
  <c r="M586" i="26"/>
  <c r="L586" i="26"/>
  <c r="K586" i="26"/>
  <c r="J586" i="26"/>
  <c r="I586" i="26"/>
  <c r="H586" i="26"/>
  <c r="G586" i="26"/>
  <c r="AM586" i="26" s="1"/>
  <c r="F586" i="26"/>
  <c r="E586" i="26"/>
  <c r="AF586" i="26" s="1"/>
  <c r="D586" i="26"/>
  <c r="X586" i="26" s="1"/>
  <c r="C586" i="26"/>
  <c r="B586" i="26"/>
  <c r="T585" i="26"/>
  <c r="S585" i="26"/>
  <c r="AK585" i="26" s="1"/>
  <c r="R585" i="26"/>
  <c r="Q585" i="26"/>
  <c r="AL585" i="26" s="1"/>
  <c r="P585" i="26"/>
  <c r="O585" i="26"/>
  <c r="N585" i="26"/>
  <c r="M585" i="26"/>
  <c r="L585" i="26"/>
  <c r="K585" i="26"/>
  <c r="J585" i="26"/>
  <c r="I585" i="26"/>
  <c r="H585" i="26"/>
  <c r="G585" i="26"/>
  <c r="AM585" i="26" s="1"/>
  <c r="F585" i="26"/>
  <c r="E585" i="26"/>
  <c r="AF585" i="26" s="1"/>
  <c r="D585" i="26"/>
  <c r="C585" i="26"/>
  <c r="V585" i="26" s="1"/>
  <c r="B585" i="26"/>
  <c r="T584" i="26"/>
  <c r="S584" i="26"/>
  <c r="R584" i="26"/>
  <c r="Q584" i="26"/>
  <c r="AL584" i="26" s="1"/>
  <c r="P584" i="26"/>
  <c r="O584" i="26"/>
  <c r="N584" i="26"/>
  <c r="M584" i="26"/>
  <c r="L584" i="26"/>
  <c r="K584" i="26"/>
  <c r="J584" i="26"/>
  <c r="I584" i="26"/>
  <c r="H584" i="26"/>
  <c r="G584" i="26"/>
  <c r="AM584" i="26" s="1"/>
  <c r="F584" i="26"/>
  <c r="E584" i="26"/>
  <c r="AF584" i="26" s="1"/>
  <c r="D584" i="26"/>
  <c r="Y584" i="26" s="1"/>
  <c r="C584" i="26"/>
  <c r="U584" i="26" s="1"/>
  <c r="B584" i="26"/>
  <c r="T583" i="26"/>
  <c r="S583" i="26"/>
  <c r="AK583" i="26" s="1"/>
  <c r="R583" i="26"/>
  <c r="Q583" i="26"/>
  <c r="AL583" i="26" s="1"/>
  <c r="P583" i="26"/>
  <c r="O583" i="26"/>
  <c r="N583" i="26"/>
  <c r="M583" i="26"/>
  <c r="L583" i="26"/>
  <c r="K583" i="26"/>
  <c r="J583" i="26"/>
  <c r="I583" i="26"/>
  <c r="H583" i="26"/>
  <c r="G583" i="26"/>
  <c r="AM583" i="26" s="1"/>
  <c r="F583" i="26"/>
  <c r="E583" i="26"/>
  <c r="AF583" i="26" s="1"/>
  <c r="D583" i="26"/>
  <c r="C583" i="26"/>
  <c r="U583" i="26" s="1"/>
  <c r="B583" i="26"/>
  <c r="T582" i="26"/>
  <c r="S582" i="26"/>
  <c r="AK582" i="26" s="1"/>
  <c r="R582" i="26"/>
  <c r="Q582" i="26"/>
  <c r="AL582" i="26" s="1"/>
  <c r="P582" i="26"/>
  <c r="O582" i="26"/>
  <c r="N582" i="26"/>
  <c r="M582" i="26"/>
  <c r="L582" i="26"/>
  <c r="K582" i="26"/>
  <c r="J582" i="26"/>
  <c r="I582" i="26"/>
  <c r="H582" i="26"/>
  <c r="G582" i="26"/>
  <c r="AM582" i="26" s="1"/>
  <c r="F582" i="26"/>
  <c r="E582" i="26"/>
  <c r="AF582" i="26" s="1"/>
  <c r="D582" i="26"/>
  <c r="W582" i="26" s="1"/>
  <c r="AA582" i="26" s="1"/>
  <c r="C582" i="26"/>
  <c r="B582" i="26"/>
  <c r="T581" i="26"/>
  <c r="S581" i="26"/>
  <c r="AK581" i="26" s="1"/>
  <c r="R581" i="26"/>
  <c r="Q581" i="26"/>
  <c r="AL581" i="26" s="1"/>
  <c r="P581" i="26"/>
  <c r="O581" i="26"/>
  <c r="N581" i="26"/>
  <c r="M581" i="26"/>
  <c r="L581" i="26"/>
  <c r="K581" i="26"/>
  <c r="J581" i="26"/>
  <c r="I581" i="26"/>
  <c r="H581" i="26"/>
  <c r="G581" i="26"/>
  <c r="AM581" i="26" s="1"/>
  <c r="F581" i="26"/>
  <c r="E581" i="26"/>
  <c r="AF581" i="26" s="1"/>
  <c r="D581" i="26"/>
  <c r="Y581" i="26" s="1"/>
  <c r="C581" i="26"/>
  <c r="U581" i="26" s="1"/>
  <c r="B581" i="26"/>
  <c r="T580" i="26"/>
  <c r="S580" i="26"/>
  <c r="AK580" i="26" s="1"/>
  <c r="R580" i="26"/>
  <c r="Q580" i="26"/>
  <c r="AL580" i="26" s="1"/>
  <c r="P580" i="26"/>
  <c r="O580" i="26"/>
  <c r="N580" i="26"/>
  <c r="M580" i="26"/>
  <c r="L580" i="26"/>
  <c r="K580" i="26"/>
  <c r="J580" i="26"/>
  <c r="I580" i="26"/>
  <c r="H580" i="26"/>
  <c r="G580" i="26"/>
  <c r="AM580" i="26" s="1"/>
  <c r="F580" i="26"/>
  <c r="E580" i="26"/>
  <c r="AF580" i="26" s="1"/>
  <c r="D580" i="26"/>
  <c r="C580" i="26"/>
  <c r="U580" i="26" s="1"/>
  <c r="B580" i="26"/>
  <c r="T579" i="26"/>
  <c r="S579" i="26"/>
  <c r="AK579" i="26" s="1"/>
  <c r="R579" i="26"/>
  <c r="Q579" i="26"/>
  <c r="AL579" i="26" s="1"/>
  <c r="P579" i="26"/>
  <c r="O579" i="26"/>
  <c r="N579" i="26"/>
  <c r="M579" i="26"/>
  <c r="L579" i="26"/>
  <c r="K579" i="26"/>
  <c r="J579" i="26"/>
  <c r="I579" i="26"/>
  <c r="H579" i="26"/>
  <c r="G579" i="26"/>
  <c r="AM579" i="26" s="1"/>
  <c r="F579" i="26"/>
  <c r="E579" i="26"/>
  <c r="AF579" i="26" s="1"/>
  <c r="D579" i="26"/>
  <c r="W579" i="26" s="1"/>
  <c r="AA579" i="26" s="1"/>
  <c r="C579" i="26"/>
  <c r="B579" i="26"/>
  <c r="T578" i="26"/>
  <c r="S578" i="26"/>
  <c r="AK578" i="26" s="1"/>
  <c r="R578" i="26"/>
  <c r="Q578" i="26"/>
  <c r="AL578" i="26" s="1"/>
  <c r="P578" i="26"/>
  <c r="O578" i="26"/>
  <c r="N578" i="26"/>
  <c r="M578" i="26"/>
  <c r="L578" i="26"/>
  <c r="K578" i="26"/>
  <c r="J578" i="26"/>
  <c r="I578" i="26"/>
  <c r="H578" i="26"/>
  <c r="G578" i="26"/>
  <c r="AM578" i="26" s="1"/>
  <c r="F578" i="26"/>
  <c r="E578" i="26"/>
  <c r="AF578" i="26" s="1"/>
  <c r="D578" i="26"/>
  <c r="Y578" i="26" s="1"/>
  <c r="C578" i="26"/>
  <c r="U578" i="26" s="1"/>
  <c r="B578" i="26"/>
  <c r="T577" i="26"/>
  <c r="S577" i="26"/>
  <c r="AK577" i="26" s="1"/>
  <c r="R577" i="26"/>
  <c r="Q577" i="26"/>
  <c r="AL577" i="26" s="1"/>
  <c r="P577" i="26"/>
  <c r="O577" i="26"/>
  <c r="N577" i="26"/>
  <c r="M577" i="26"/>
  <c r="L577" i="26"/>
  <c r="K577" i="26"/>
  <c r="J577" i="26"/>
  <c r="I577" i="26"/>
  <c r="H577" i="26"/>
  <c r="G577" i="26"/>
  <c r="AM577" i="26" s="1"/>
  <c r="F577" i="26"/>
  <c r="E577" i="26"/>
  <c r="AF577" i="26" s="1"/>
  <c r="D577" i="26"/>
  <c r="C577" i="26"/>
  <c r="U577" i="26" s="1"/>
  <c r="B577" i="26"/>
  <c r="T576" i="26"/>
  <c r="S576" i="26"/>
  <c r="AK576" i="26" s="1"/>
  <c r="R576" i="26"/>
  <c r="Q576" i="26"/>
  <c r="AL576" i="26" s="1"/>
  <c r="P576" i="26"/>
  <c r="O576" i="26"/>
  <c r="N576" i="26"/>
  <c r="M576" i="26"/>
  <c r="L576" i="26"/>
  <c r="K576" i="26"/>
  <c r="J576" i="26"/>
  <c r="I576" i="26"/>
  <c r="H576" i="26"/>
  <c r="G576" i="26"/>
  <c r="AM576" i="26" s="1"/>
  <c r="F576" i="26"/>
  <c r="E576" i="26"/>
  <c r="AF576" i="26" s="1"/>
  <c r="D576" i="26"/>
  <c r="C576" i="26"/>
  <c r="B576" i="26"/>
  <c r="T575" i="26"/>
  <c r="S575" i="26"/>
  <c r="AK575" i="26" s="1"/>
  <c r="R575" i="26"/>
  <c r="Q575" i="26"/>
  <c r="AL575" i="26" s="1"/>
  <c r="P575" i="26"/>
  <c r="O575" i="26"/>
  <c r="N575" i="26"/>
  <c r="M575" i="26"/>
  <c r="L575" i="26"/>
  <c r="K575" i="26"/>
  <c r="J575" i="26"/>
  <c r="I575" i="26"/>
  <c r="H575" i="26"/>
  <c r="G575" i="26"/>
  <c r="AM575" i="26" s="1"/>
  <c r="F575" i="26"/>
  <c r="E575" i="26"/>
  <c r="AF575" i="26" s="1"/>
  <c r="D575" i="26"/>
  <c r="Y575" i="26" s="1"/>
  <c r="C575" i="26"/>
  <c r="U575" i="26" s="1"/>
  <c r="B575" i="26"/>
  <c r="T574" i="26"/>
  <c r="S574" i="26"/>
  <c r="AK574" i="26" s="1"/>
  <c r="R574" i="26"/>
  <c r="Q574" i="26"/>
  <c r="AL574" i="26" s="1"/>
  <c r="P574" i="26"/>
  <c r="O574" i="26"/>
  <c r="N574" i="26"/>
  <c r="M574" i="26"/>
  <c r="L574" i="26"/>
  <c r="K574" i="26"/>
  <c r="J574" i="26"/>
  <c r="I574" i="26"/>
  <c r="H574" i="26"/>
  <c r="G574" i="26"/>
  <c r="AM574" i="26" s="1"/>
  <c r="F574" i="26"/>
  <c r="E574" i="26"/>
  <c r="AF574" i="26" s="1"/>
  <c r="D574" i="26"/>
  <c r="C574" i="26"/>
  <c r="U574" i="26" s="1"/>
  <c r="B574" i="26"/>
  <c r="T573" i="26"/>
  <c r="S573" i="26"/>
  <c r="AK573" i="26" s="1"/>
  <c r="R573" i="26"/>
  <c r="Q573" i="26"/>
  <c r="AL573" i="26" s="1"/>
  <c r="P573" i="26"/>
  <c r="O573" i="26"/>
  <c r="N573" i="26"/>
  <c r="M573" i="26"/>
  <c r="L573" i="26"/>
  <c r="K573" i="26"/>
  <c r="J573" i="26"/>
  <c r="I573" i="26"/>
  <c r="H573" i="26"/>
  <c r="G573" i="26"/>
  <c r="AM573" i="26" s="1"/>
  <c r="F573" i="26"/>
  <c r="E573" i="26"/>
  <c r="AF573" i="26" s="1"/>
  <c r="D573" i="26"/>
  <c r="W573" i="26" s="1"/>
  <c r="AA573" i="26" s="1"/>
  <c r="C573" i="26"/>
  <c r="B573" i="26"/>
  <c r="T572" i="26"/>
  <c r="S572" i="26"/>
  <c r="AK572" i="26" s="1"/>
  <c r="R572" i="26"/>
  <c r="Q572" i="26"/>
  <c r="AL572" i="26" s="1"/>
  <c r="P572" i="26"/>
  <c r="O572" i="26"/>
  <c r="N572" i="26"/>
  <c r="M572" i="26"/>
  <c r="L572" i="26"/>
  <c r="K572" i="26"/>
  <c r="J572" i="26"/>
  <c r="I572" i="26"/>
  <c r="H572" i="26"/>
  <c r="G572" i="26"/>
  <c r="AM572" i="26" s="1"/>
  <c r="F572" i="26"/>
  <c r="E572" i="26"/>
  <c r="AF572" i="26" s="1"/>
  <c r="D572" i="26"/>
  <c r="Y572" i="26" s="1"/>
  <c r="C572" i="26"/>
  <c r="U572" i="26" s="1"/>
  <c r="B572" i="26"/>
  <c r="T571" i="26"/>
  <c r="S571" i="26"/>
  <c r="AK571" i="26" s="1"/>
  <c r="R571" i="26"/>
  <c r="Q571" i="26"/>
  <c r="AL571" i="26" s="1"/>
  <c r="P571" i="26"/>
  <c r="O571" i="26"/>
  <c r="N571" i="26"/>
  <c r="M571" i="26"/>
  <c r="L571" i="26"/>
  <c r="K571" i="26"/>
  <c r="J571" i="26"/>
  <c r="I571" i="26"/>
  <c r="H571" i="26"/>
  <c r="G571" i="26"/>
  <c r="AM571" i="26" s="1"/>
  <c r="F571" i="26"/>
  <c r="E571" i="26"/>
  <c r="AF571" i="26" s="1"/>
  <c r="D571" i="26"/>
  <c r="C571" i="26"/>
  <c r="U571" i="26" s="1"/>
  <c r="B571" i="26"/>
  <c r="T570" i="26"/>
  <c r="S570" i="26"/>
  <c r="AK570" i="26" s="1"/>
  <c r="R570" i="26"/>
  <c r="Q570" i="26"/>
  <c r="AL570" i="26" s="1"/>
  <c r="P570" i="26"/>
  <c r="O570" i="26"/>
  <c r="N570" i="26"/>
  <c r="M570" i="26"/>
  <c r="L570" i="26"/>
  <c r="K570" i="26"/>
  <c r="J570" i="26"/>
  <c r="I570" i="26"/>
  <c r="H570" i="26"/>
  <c r="G570" i="26"/>
  <c r="AM570" i="26" s="1"/>
  <c r="F570" i="26"/>
  <c r="E570" i="26"/>
  <c r="AF570" i="26" s="1"/>
  <c r="D570" i="26"/>
  <c r="W570" i="26" s="1"/>
  <c r="AA570" i="26" s="1"/>
  <c r="C570" i="26"/>
  <c r="U570" i="26" s="1"/>
  <c r="B570" i="26"/>
  <c r="T569" i="26"/>
  <c r="S569" i="26"/>
  <c r="AK569" i="26" s="1"/>
  <c r="R569" i="26"/>
  <c r="Q569" i="26"/>
  <c r="AL569" i="26" s="1"/>
  <c r="P569" i="26"/>
  <c r="O569" i="26"/>
  <c r="N569" i="26"/>
  <c r="M569" i="26"/>
  <c r="L569" i="26"/>
  <c r="K569" i="26"/>
  <c r="J569" i="26"/>
  <c r="I569" i="26"/>
  <c r="H569" i="26"/>
  <c r="G569" i="26"/>
  <c r="AM569" i="26" s="1"/>
  <c r="F569" i="26"/>
  <c r="E569" i="26"/>
  <c r="AF569" i="26" s="1"/>
  <c r="D569" i="26"/>
  <c r="Y569" i="26" s="1"/>
  <c r="C569" i="26"/>
  <c r="U569" i="26" s="1"/>
  <c r="B569" i="26"/>
  <c r="T568" i="26"/>
  <c r="S568" i="26"/>
  <c r="AK568" i="26" s="1"/>
  <c r="R568" i="26"/>
  <c r="Q568" i="26"/>
  <c r="AL568" i="26" s="1"/>
  <c r="P568" i="26"/>
  <c r="O568" i="26"/>
  <c r="N568" i="26"/>
  <c r="M568" i="26"/>
  <c r="L568" i="26"/>
  <c r="K568" i="26"/>
  <c r="J568" i="26"/>
  <c r="I568" i="26"/>
  <c r="H568" i="26"/>
  <c r="G568" i="26"/>
  <c r="AM568" i="26" s="1"/>
  <c r="F568" i="26"/>
  <c r="E568" i="26"/>
  <c r="AF568" i="26" s="1"/>
  <c r="D568" i="26"/>
  <c r="C568" i="26"/>
  <c r="U568" i="26" s="1"/>
  <c r="B568" i="26"/>
  <c r="T567" i="26"/>
  <c r="S567" i="26"/>
  <c r="AK567" i="26" s="1"/>
  <c r="R567" i="26"/>
  <c r="Q567" i="26"/>
  <c r="AL567" i="26" s="1"/>
  <c r="P567" i="26"/>
  <c r="O567" i="26"/>
  <c r="N567" i="26"/>
  <c r="M567" i="26"/>
  <c r="L567" i="26"/>
  <c r="K567" i="26"/>
  <c r="J567" i="26"/>
  <c r="I567" i="26"/>
  <c r="H567" i="26"/>
  <c r="G567" i="26"/>
  <c r="AM567" i="26" s="1"/>
  <c r="F567" i="26"/>
  <c r="E567" i="26"/>
  <c r="AF567" i="26" s="1"/>
  <c r="D567" i="26"/>
  <c r="W567" i="26" s="1"/>
  <c r="AA567" i="26" s="1"/>
  <c r="C567" i="26"/>
  <c r="U567" i="26" s="1"/>
  <c r="B567" i="26"/>
  <c r="T566" i="26"/>
  <c r="S566" i="26"/>
  <c r="AK566" i="26" s="1"/>
  <c r="R566" i="26"/>
  <c r="Q566" i="26"/>
  <c r="AL566" i="26" s="1"/>
  <c r="P566" i="26"/>
  <c r="O566" i="26"/>
  <c r="N566" i="26"/>
  <c r="M566" i="26"/>
  <c r="L566" i="26"/>
  <c r="K566" i="26"/>
  <c r="J566" i="26"/>
  <c r="I566" i="26"/>
  <c r="H566" i="26"/>
  <c r="G566" i="26"/>
  <c r="AM566" i="26" s="1"/>
  <c r="F566" i="26"/>
  <c r="E566" i="26"/>
  <c r="AF566" i="26" s="1"/>
  <c r="D566" i="26"/>
  <c r="Y566" i="26" s="1"/>
  <c r="C566" i="26"/>
  <c r="U566" i="26" s="1"/>
  <c r="B566" i="26"/>
  <c r="T565" i="26"/>
  <c r="S565" i="26"/>
  <c r="AK565" i="26" s="1"/>
  <c r="R565" i="26"/>
  <c r="Q565" i="26"/>
  <c r="AL565" i="26" s="1"/>
  <c r="P565" i="26"/>
  <c r="O565" i="26"/>
  <c r="N565" i="26"/>
  <c r="M565" i="26"/>
  <c r="L565" i="26"/>
  <c r="K565" i="26"/>
  <c r="J565" i="26"/>
  <c r="I565" i="26"/>
  <c r="H565" i="26"/>
  <c r="G565" i="26"/>
  <c r="AM565" i="26" s="1"/>
  <c r="F565" i="26"/>
  <c r="E565" i="26"/>
  <c r="AF565" i="26" s="1"/>
  <c r="D565" i="26"/>
  <c r="C565" i="26"/>
  <c r="U565" i="26" s="1"/>
  <c r="B565" i="26"/>
  <c r="T564" i="26"/>
  <c r="S564" i="26"/>
  <c r="AK564" i="26" s="1"/>
  <c r="R564" i="26"/>
  <c r="Q564" i="26"/>
  <c r="AL564" i="26" s="1"/>
  <c r="P564" i="26"/>
  <c r="O564" i="26"/>
  <c r="N564" i="26"/>
  <c r="M564" i="26"/>
  <c r="L564" i="26"/>
  <c r="K564" i="26"/>
  <c r="J564" i="26"/>
  <c r="I564" i="26"/>
  <c r="H564" i="26"/>
  <c r="G564" i="26"/>
  <c r="AM564" i="26" s="1"/>
  <c r="F564" i="26"/>
  <c r="E564" i="26"/>
  <c r="AF564" i="26" s="1"/>
  <c r="D564" i="26"/>
  <c r="W564" i="26" s="1"/>
  <c r="AA564" i="26" s="1"/>
  <c r="C564" i="26"/>
  <c r="U564" i="26" s="1"/>
  <c r="B564" i="26"/>
  <c r="T563" i="26"/>
  <c r="S563" i="26"/>
  <c r="AK563" i="26" s="1"/>
  <c r="R563" i="26"/>
  <c r="Q563" i="26"/>
  <c r="AL563" i="26" s="1"/>
  <c r="P563" i="26"/>
  <c r="O563" i="26"/>
  <c r="N563" i="26"/>
  <c r="M563" i="26"/>
  <c r="L563" i="26"/>
  <c r="K563" i="26"/>
  <c r="J563" i="26"/>
  <c r="I563" i="26"/>
  <c r="H563" i="26"/>
  <c r="G563" i="26"/>
  <c r="AM563" i="26" s="1"/>
  <c r="F563" i="26"/>
  <c r="E563" i="26"/>
  <c r="AF563" i="26" s="1"/>
  <c r="D563" i="26"/>
  <c r="Y563" i="26" s="1"/>
  <c r="C563" i="26"/>
  <c r="B563" i="26"/>
  <c r="T562" i="26"/>
  <c r="S562" i="26"/>
  <c r="AK562" i="26" s="1"/>
  <c r="R562" i="26"/>
  <c r="Q562" i="26"/>
  <c r="AL562" i="26" s="1"/>
  <c r="P562" i="26"/>
  <c r="O562" i="26"/>
  <c r="N562" i="26"/>
  <c r="M562" i="26"/>
  <c r="L562" i="26"/>
  <c r="K562" i="26"/>
  <c r="J562" i="26"/>
  <c r="I562" i="26"/>
  <c r="H562" i="26"/>
  <c r="G562" i="26"/>
  <c r="AM562" i="26" s="1"/>
  <c r="F562" i="26"/>
  <c r="E562" i="26"/>
  <c r="AF562" i="26" s="1"/>
  <c r="D562" i="26"/>
  <c r="C562" i="26"/>
  <c r="U562" i="26" s="1"/>
  <c r="B562" i="26"/>
  <c r="T561" i="26"/>
  <c r="S561" i="26"/>
  <c r="AK561" i="26" s="1"/>
  <c r="R561" i="26"/>
  <c r="Q561" i="26"/>
  <c r="AL561" i="26" s="1"/>
  <c r="P561" i="26"/>
  <c r="O561" i="26"/>
  <c r="N561" i="26"/>
  <c r="M561" i="26"/>
  <c r="L561" i="26"/>
  <c r="K561" i="26"/>
  <c r="J561" i="26"/>
  <c r="I561" i="26"/>
  <c r="H561" i="26"/>
  <c r="G561" i="26"/>
  <c r="AM561" i="26" s="1"/>
  <c r="F561" i="26"/>
  <c r="E561" i="26"/>
  <c r="AF561" i="26" s="1"/>
  <c r="D561" i="26"/>
  <c r="W561" i="26" s="1"/>
  <c r="AA561" i="26" s="1"/>
  <c r="C561" i="26"/>
  <c r="U561" i="26" s="1"/>
  <c r="B561" i="26"/>
  <c r="T560" i="26"/>
  <c r="S560" i="26"/>
  <c r="R560" i="26"/>
  <c r="Q560" i="26"/>
  <c r="AL560" i="26" s="1"/>
  <c r="P560" i="26"/>
  <c r="O560" i="26"/>
  <c r="N560" i="26"/>
  <c r="M560" i="26"/>
  <c r="L560" i="26"/>
  <c r="K560" i="26"/>
  <c r="J560" i="26"/>
  <c r="I560" i="26"/>
  <c r="H560" i="26"/>
  <c r="G560" i="26"/>
  <c r="AM560" i="26" s="1"/>
  <c r="F560" i="26"/>
  <c r="E560" i="26"/>
  <c r="AF560" i="26" s="1"/>
  <c r="D560" i="26"/>
  <c r="C560" i="26"/>
  <c r="U560" i="26" s="1"/>
  <c r="B560" i="26"/>
  <c r="T559" i="26"/>
  <c r="S559" i="26"/>
  <c r="AK559" i="26" s="1"/>
  <c r="R559" i="26"/>
  <c r="Q559" i="26"/>
  <c r="AL559" i="26" s="1"/>
  <c r="P559" i="26"/>
  <c r="O559" i="26"/>
  <c r="N559" i="26"/>
  <c r="M559" i="26"/>
  <c r="L559" i="26"/>
  <c r="K559" i="26"/>
  <c r="J559" i="26"/>
  <c r="I559" i="26"/>
  <c r="H559" i="26"/>
  <c r="G559" i="26"/>
  <c r="AM559" i="26" s="1"/>
  <c r="F559" i="26"/>
  <c r="E559" i="26"/>
  <c r="AF559" i="26" s="1"/>
  <c r="D559" i="26"/>
  <c r="C559" i="26"/>
  <c r="U559" i="26" s="1"/>
  <c r="B559" i="26"/>
  <c r="T558" i="26"/>
  <c r="S558" i="26"/>
  <c r="AK558" i="26" s="1"/>
  <c r="R558" i="26"/>
  <c r="Q558" i="26"/>
  <c r="AL558" i="26" s="1"/>
  <c r="P558" i="26"/>
  <c r="O558" i="26"/>
  <c r="N558" i="26"/>
  <c r="M558" i="26"/>
  <c r="L558" i="26"/>
  <c r="K558" i="26"/>
  <c r="J558" i="26"/>
  <c r="I558" i="26"/>
  <c r="H558" i="26"/>
  <c r="G558" i="26"/>
  <c r="AM558" i="26" s="1"/>
  <c r="F558" i="26"/>
  <c r="E558" i="26"/>
  <c r="AF558" i="26" s="1"/>
  <c r="D558" i="26"/>
  <c r="W558" i="26" s="1"/>
  <c r="AA558" i="26" s="1"/>
  <c r="C558" i="26"/>
  <c r="U558" i="26" s="1"/>
  <c r="B558" i="26"/>
  <c r="T557" i="26"/>
  <c r="S557" i="26"/>
  <c r="AK557" i="26" s="1"/>
  <c r="R557" i="26"/>
  <c r="Q557" i="26"/>
  <c r="AL557" i="26" s="1"/>
  <c r="P557" i="26"/>
  <c r="O557" i="26"/>
  <c r="N557" i="26"/>
  <c r="M557" i="26"/>
  <c r="L557" i="26"/>
  <c r="K557" i="26"/>
  <c r="J557" i="26"/>
  <c r="I557" i="26"/>
  <c r="H557" i="26"/>
  <c r="G557" i="26"/>
  <c r="AM557" i="26" s="1"/>
  <c r="F557" i="26"/>
  <c r="E557" i="26"/>
  <c r="AF557" i="26" s="1"/>
  <c r="D557" i="26"/>
  <c r="C557" i="26"/>
  <c r="B557" i="26"/>
  <c r="T556" i="26"/>
  <c r="S556" i="26"/>
  <c r="AK556" i="26" s="1"/>
  <c r="R556" i="26"/>
  <c r="Q556" i="26"/>
  <c r="AL556" i="26" s="1"/>
  <c r="P556" i="26"/>
  <c r="O556" i="26"/>
  <c r="N556" i="26"/>
  <c r="M556" i="26"/>
  <c r="L556" i="26"/>
  <c r="K556" i="26"/>
  <c r="J556" i="26"/>
  <c r="I556" i="26"/>
  <c r="H556" i="26"/>
  <c r="G556" i="26"/>
  <c r="AM556" i="26" s="1"/>
  <c r="F556" i="26"/>
  <c r="E556" i="26"/>
  <c r="AF556" i="26" s="1"/>
  <c r="D556" i="26"/>
  <c r="C556" i="26"/>
  <c r="U556" i="26" s="1"/>
  <c r="B556" i="26"/>
  <c r="T555" i="26"/>
  <c r="S555" i="26"/>
  <c r="AK555" i="26" s="1"/>
  <c r="R555" i="26"/>
  <c r="Q555" i="26"/>
  <c r="AL555" i="26" s="1"/>
  <c r="P555" i="26"/>
  <c r="O555" i="26"/>
  <c r="N555" i="26"/>
  <c r="M555" i="26"/>
  <c r="L555" i="26"/>
  <c r="K555" i="26"/>
  <c r="J555" i="26"/>
  <c r="I555" i="26"/>
  <c r="H555" i="26"/>
  <c r="G555" i="26"/>
  <c r="AM555" i="26" s="1"/>
  <c r="F555" i="26"/>
  <c r="E555" i="26"/>
  <c r="AF555" i="26" s="1"/>
  <c r="D555" i="26"/>
  <c r="C555" i="26"/>
  <c r="U555" i="26" s="1"/>
  <c r="B555" i="26"/>
  <c r="T554" i="26"/>
  <c r="S554" i="26"/>
  <c r="AK554" i="26" s="1"/>
  <c r="R554" i="26"/>
  <c r="Q554" i="26"/>
  <c r="AL554" i="26" s="1"/>
  <c r="P554" i="26"/>
  <c r="O554" i="26"/>
  <c r="N554" i="26"/>
  <c r="M554" i="26"/>
  <c r="L554" i="26"/>
  <c r="K554" i="26"/>
  <c r="J554" i="26"/>
  <c r="I554" i="26"/>
  <c r="H554" i="26"/>
  <c r="G554" i="26"/>
  <c r="AM554" i="26" s="1"/>
  <c r="F554" i="26"/>
  <c r="E554" i="26"/>
  <c r="AF554" i="26" s="1"/>
  <c r="D554" i="26"/>
  <c r="C554" i="26"/>
  <c r="U554" i="26" s="1"/>
  <c r="B554" i="26"/>
  <c r="T553" i="26"/>
  <c r="S553" i="26"/>
  <c r="AK553" i="26" s="1"/>
  <c r="R553" i="26"/>
  <c r="Q553" i="26"/>
  <c r="AL553" i="26" s="1"/>
  <c r="P553" i="26"/>
  <c r="O553" i="26"/>
  <c r="N553" i="26"/>
  <c r="M553" i="26"/>
  <c r="L553" i="26"/>
  <c r="K553" i="26"/>
  <c r="J553" i="26"/>
  <c r="I553" i="26"/>
  <c r="H553" i="26"/>
  <c r="G553" i="26"/>
  <c r="AM553" i="26" s="1"/>
  <c r="F553" i="26"/>
  <c r="E553" i="26"/>
  <c r="AF553" i="26" s="1"/>
  <c r="D553" i="26"/>
  <c r="C553" i="26"/>
  <c r="U553" i="26" s="1"/>
  <c r="B553" i="26"/>
  <c r="T552" i="26"/>
  <c r="S552" i="26"/>
  <c r="AK552" i="26" s="1"/>
  <c r="R552" i="26"/>
  <c r="Q552" i="26"/>
  <c r="AL552" i="26" s="1"/>
  <c r="P552" i="26"/>
  <c r="O552" i="26"/>
  <c r="N552" i="26"/>
  <c r="M552" i="26"/>
  <c r="L552" i="26"/>
  <c r="K552" i="26"/>
  <c r="J552" i="26"/>
  <c r="I552" i="26"/>
  <c r="H552" i="26"/>
  <c r="G552" i="26"/>
  <c r="AM552" i="26" s="1"/>
  <c r="F552" i="26"/>
  <c r="E552" i="26"/>
  <c r="AF552" i="26" s="1"/>
  <c r="D552" i="26"/>
  <c r="C552" i="26"/>
  <c r="U552" i="26" s="1"/>
  <c r="B552" i="26"/>
  <c r="T551" i="26"/>
  <c r="S551" i="26"/>
  <c r="AK551" i="26" s="1"/>
  <c r="R551" i="26"/>
  <c r="Q551" i="26"/>
  <c r="AL551" i="26" s="1"/>
  <c r="P551" i="26"/>
  <c r="O551" i="26"/>
  <c r="N551" i="26"/>
  <c r="M551" i="26"/>
  <c r="L551" i="26"/>
  <c r="K551" i="26"/>
  <c r="J551" i="26"/>
  <c r="I551" i="26"/>
  <c r="H551" i="26"/>
  <c r="G551" i="26"/>
  <c r="AM551" i="26" s="1"/>
  <c r="F551" i="26"/>
  <c r="E551" i="26"/>
  <c r="AF551" i="26" s="1"/>
  <c r="D551" i="26"/>
  <c r="Y551" i="26" s="1"/>
  <c r="C551" i="26"/>
  <c r="U551" i="26" s="1"/>
  <c r="B551" i="26"/>
  <c r="T550" i="26"/>
  <c r="S550" i="26"/>
  <c r="AK550" i="26" s="1"/>
  <c r="R550" i="26"/>
  <c r="Q550" i="26"/>
  <c r="AL550" i="26" s="1"/>
  <c r="P550" i="26"/>
  <c r="O550" i="26"/>
  <c r="N550" i="26"/>
  <c r="M550" i="26"/>
  <c r="L550" i="26"/>
  <c r="K550" i="26"/>
  <c r="J550" i="26"/>
  <c r="I550" i="26"/>
  <c r="H550" i="26"/>
  <c r="G550" i="26"/>
  <c r="AM550" i="26" s="1"/>
  <c r="F550" i="26"/>
  <c r="E550" i="26"/>
  <c r="AF550" i="26" s="1"/>
  <c r="D550" i="26"/>
  <c r="W550" i="26" s="1"/>
  <c r="AA550" i="26" s="1"/>
  <c r="C550" i="26"/>
  <c r="U550" i="26" s="1"/>
  <c r="B550" i="26"/>
  <c r="T549" i="26"/>
  <c r="S549" i="26"/>
  <c r="AK549" i="26" s="1"/>
  <c r="R549" i="26"/>
  <c r="Q549" i="26"/>
  <c r="AL549" i="26" s="1"/>
  <c r="P549" i="26"/>
  <c r="O549" i="26"/>
  <c r="N549" i="26"/>
  <c r="M549" i="26"/>
  <c r="L549" i="26"/>
  <c r="K549" i="26"/>
  <c r="J549" i="26"/>
  <c r="I549" i="26"/>
  <c r="H549" i="26"/>
  <c r="G549" i="26"/>
  <c r="AM549" i="26" s="1"/>
  <c r="F549" i="26"/>
  <c r="E549" i="26"/>
  <c r="AF549" i="26" s="1"/>
  <c r="D549" i="26"/>
  <c r="X549" i="26" s="1"/>
  <c r="C549" i="26"/>
  <c r="V549" i="26" s="1"/>
  <c r="B549" i="26"/>
  <c r="T548" i="26"/>
  <c r="S548" i="26"/>
  <c r="AK548" i="26" s="1"/>
  <c r="R548" i="26"/>
  <c r="Q548" i="26"/>
  <c r="AL548" i="26" s="1"/>
  <c r="P548" i="26"/>
  <c r="O548" i="26"/>
  <c r="N548" i="26"/>
  <c r="M548" i="26"/>
  <c r="L548" i="26"/>
  <c r="K548" i="26"/>
  <c r="J548" i="26"/>
  <c r="I548" i="26"/>
  <c r="H548" i="26"/>
  <c r="G548" i="26"/>
  <c r="AM548" i="26" s="1"/>
  <c r="F548" i="26"/>
  <c r="E548" i="26"/>
  <c r="AF548" i="26" s="1"/>
  <c r="D548" i="26"/>
  <c r="Y548" i="26" s="1"/>
  <c r="C548" i="26"/>
  <c r="U548" i="26" s="1"/>
  <c r="B548" i="26"/>
  <c r="T547" i="26"/>
  <c r="S547" i="26"/>
  <c r="AK547" i="26" s="1"/>
  <c r="R547" i="26"/>
  <c r="Q547" i="26"/>
  <c r="AL547" i="26" s="1"/>
  <c r="P547" i="26"/>
  <c r="O547" i="26"/>
  <c r="N547" i="26"/>
  <c r="M547" i="26"/>
  <c r="L547" i="26"/>
  <c r="K547" i="26"/>
  <c r="J547" i="26"/>
  <c r="I547" i="26"/>
  <c r="H547" i="26"/>
  <c r="G547" i="26"/>
  <c r="AM547" i="26" s="1"/>
  <c r="F547" i="26"/>
  <c r="E547" i="26"/>
  <c r="AF547" i="26" s="1"/>
  <c r="D547" i="26"/>
  <c r="W547" i="26" s="1"/>
  <c r="AA547" i="26" s="1"/>
  <c r="C547" i="26"/>
  <c r="U547" i="26" s="1"/>
  <c r="B547" i="26"/>
  <c r="T546" i="26"/>
  <c r="S546" i="26"/>
  <c r="AK546" i="26" s="1"/>
  <c r="R546" i="26"/>
  <c r="Q546" i="26"/>
  <c r="AL546" i="26" s="1"/>
  <c r="P546" i="26"/>
  <c r="O546" i="26"/>
  <c r="N546" i="26"/>
  <c r="M546" i="26"/>
  <c r="L546" i="26"/>
  <c r="K546" i="26"/>
  <c r="J546" i="26"/>
  <c r="I546" i="26"/>
  <c r="H546" i="26"/>
  <c r="G546" i="26"/>
  <c r="AM546" i="26" s="1"/>
  <c r="F546" i="26"/>
  <c r="E546" i="26"/>
  <c r="AF546" i="26" s="1"/>
  <c r="D546" i="26"/>
  <c r="X546" i="26" s="1"/>
  <c r="C546" i="26"/>
  <c r="V546" i="26" s="1"/>
  <c r="B546" i="26"/>
  <c r="T545" i="26"/>
  <c r="S545" i="26"/>
  <c r="AK545" i="26" s="1"/>
  <c r="R545" i="26"/>
  <c r="Q545" i="26"/>
  <c r="AL545" i="26" s="1"/>
  <c r="P545" i="26"/>
  <c r="O545" i="26"/>
  <c r="N545" i="26"/>
  <c r="M545" i="26"/>
  <c r="L545" i="26"/>
  <c r="K545" i="26"/>
  <c r="J545" i="26"/>
  <c r="I545" i="26"/>
  <c r="H545" i="26"/>
  <c r="G545" i="26"/>
  <c r="AM545" i="26" s="1"/>
  <c r="F545" i="26"/>
  <c r="E545" i="26"/>
  <c r="AF545" i="26" s="1"/>
  <c r="D545" i="26"/>
  <c r="Y545" i="26" s="1"/>
  <c r="C545" i="26"/>
  <c r="U545" i="26" s="1"/>
  <c r="B545" i="26"/>
  <c r="T544" i="26"/>
  <c r="S544" i="26"/>
  <c r="AK544" i="26" s="1"/>
  <c r="R544" i="26"/>
  <c r="Q544" i="26"/>
  <c r="AL544" i="26" s="1"/>
  <c r="P544" i="26"/>
  <c r="O544" i="26"/>
  <c r="N544" i="26"/>
  <c r="M544" i="26"/>
  <c r="L544" i="26"/>
  <c r="K544" i="26"/>
  <c r="J544" i="26"/>
  <c r="I544" i="26"/>
  <c r="H544" i="26"/>
  <c r="G544" i="26"/>
  <c r="AM544" i="26" s="1"/>
  <c r="F544" i="26"/>
  <c r="E544" i="26"/>
  <c r="AF544" i="26" s="1"/>
  <c r="D544" i="26"/>
  <c r="W544" i="26" s="1"/>
  <c r="AA544" i="26" s="1"/>
  <c r="C544" i="26"/>
  <c r="U544" i="26" s="1"/>
  <c r="B544" i="26"/>
  <c r="T543" i="26"/>
  <c r="S543" i="26"/>
  <c r="AK543" i="26" s="1"/>
  <c r="R543" i="26"/>
  <c r="Q543" i="26"/>
  <c r="AL543" i="26" s="1"/>
  <c r="P543" i="26"/>
  <c r="O543" i="26"/>
  <c r="N543" i="26"/>
  <c r="M543" i="26"/>
  <c r="L543" i="26"/>
  <c r="K543" i="26"/>
  <c r="J543" i="26"/>
  <c r="I543" i="26"/>
  <c r="H543" i="26"/>
  <c r="G543" i="26"/>
  <c r="AM543" i="26" s="1"/>
  <c r="F543" i="26"/>
  <c r="E543" i="26"/>
  <c r="AF543" i="26" s="1"/>
  <c r="D543" i="26"/>
  <c r="X543" i="26" s="1"/>
  <c r="C543" i="26"/>
  <c r="V543" i="26" s="1"/>
  <c r="B543" i="26"/>
  <c r="T542" i="26"/>
  <c r="S542" i="26"/>
  <c r="AK542" i="26" s="1"/>
  <c r="R542" i="26"/>
  <c r="Q542" i="26"/>
  <c r="AL542" i="26" s="1"/>
  <c r="P542" i="26"/>
  <c r="O542" i="26"/>
  <c r="N542" i="26"/>
  <c r="M542" i="26"/>
  <c r="L542" i="26"/>
  <c r="K542" i="26"/>
  <c r="J542" i="26"/>
  <c r="I542" i="26"/>
  <c r="H542" i="26"/>
  <c r="G542" i="26"/>
  <c r="AM542" i="26" s="1"/>
  <c r="F542" i="26"/>
  <c r="E542" i="26"/>
  <c r="AF542" i="26" s="1"/>
  <c r="D542" i="26"/>
  <c r="Y542" i="26" s="1"/>
  <c r="C542" i="26"/>
  <c r="U542" i="26" s="1"/>
  <c r="B542" i="26"/>
  <c r="T541" i="26"/>
  <c r="S541" i="26"/>
  <c r="AK541" i="26" s="1"/>
  <c r="R541" i="26"/>
  <c r="Q541" i="26"/>
  <c r="AL541" i="26" s="1"/>
  <c r="P541" i="26"/>
  <c r="O541" i="26"/>
  <c r="N541" i="26"/>
  <c r="M541" i="26"/>
  <c r="L541" i="26"/>
  <c r="K541" i="26"/>
  <c r="J541" i="26"/>
  <c r="I541" i="26"/>
  <c r="H541" i="26"/>
  <c r="G541" i="26"/>
  <c r="AM541" i="26" s="1"/>
  <c r="F541" i="26"/>
  <c r="E541" i="26"/>
  <c r="AF541" i="26" s="1"/>
  <c r="D541" i="26"/>
  <c r="W541" i="26" s="1"/>
  <c r="AA541" i="26" s="1"/>
  <c r="C541" i="26"/>
  <c r="U541" i="26" s="1"/>
  <c r="B541" i="26"/>
  <c r="T540" i="26"/>
  <c r="S540" i="26"/>
  <c r="AK540" i="26" s="1"/>
  <c r="R540" i="26"/>
  <c r="Q540" i="26"/>
  <c r="AL540" i="26" s="1"/>
  <c r="P540" i="26"/>
  <c r="O540" i="26"/>
  <c r="N540" i="26"/>
  <c r="M540" i="26"/>
  <c r="L540" i="26"/>
  <c r="K540" i="26"/>
  <c r="J540" i="26"/>
  <c r="I540" i="26"/>
  <c r="H540" i="26"/>
  <c r="G540" i="26"/>
  <c r="AM540" i="26" s="1"/>
  <c r="F540" i="26"/>
  <c r="E540" i="26"/>
  <c r="AF540" i="26" s="1"/>
  <c r="D540" i="26"/>
  <c r="X540" i="26" s="1"/>
  <c r="C540" i="26"/>
  <c r="V540" i="26" s="1"/>
  <c r="B540" i="26"/>
  <c r="T539" i="26"/>
  <c r="S539" i="26"/>
  <c r="AK539" i="26" s="1"/>
  <c r="R539" i="26"/>
  <c r="Q539" i="26"/>
  <c r="AL539" i="26" s="1"/>
  <c r="P539" i="26"/>
  <c r="O539" i="26"/>
  <c r="N539" i="26"/>
  <c r="M539" i="26"/>
  <c r="L539" i="26"/>
  <c r="K539" i="26"/>
  <c r="J539" i="26"/>
  <c r="I539" i="26"/>
  <c r="H539" i="26"/>
  <c r="G539" i="26"/>
  <c r="AM539" i="26" s="1"/>
  <c r="F539" i="26"/>
  <c r="E539" i="26"/>
  <c r="AF539" i="26" s="1"/>
  <c r="D539" i="26"/>
  <c r="Y539" i="26" s="1"/>
  <c r="C539" i="26"/>
  <c r="U539" i="26" s="1"/>
  <c r="B539" i="26"/>
  <c r="T538" i="26"/>
  <c r="S538" i="26"/>
  <c r="AK538" i="26" s="1"/>
  <c r="R538" i="26"/>
  <c r="Q538" i="26"/>
  <c r="AL538" i="26" s="1"/>
  <c r="P538" i="26"/>
  <c r="O538" i="26"/>
  <c r="N538" i="26"/>
  <c r="M538" i="26"/>
  <c r="L538" i="26"/>
  <c r="K538" i="26"/>
  <c r="J538" i="26"/>
  <c r="I538" i="26"/>
  <c r="H538" i="26"/>
  <c r="G538" i="26"/>
  <c r="AM538" i="26" s="1"/>
  <c r="F538" i="26"/>
  <c r="E538" i="26"/>
  <c r="AF538" i="26" s="1"/>
  <c r="D538" i="26"/>
  <c r="W538" i="26" s="1"/>
  <c r="AA538" i="26" s="1"/>
  <c r="C538" i="26"/>
  <c r="B538" i="26"/>
  <c r="T537" i="26"/>
  <c r="S537" i="26"/>
  <c r="AK537" i="26" s="1"/>
  <c r="R537" i="26"/>
  <c r="Q537" i="26"/>
  <c r="AL537" i="26" s="1"/>
  <c r="P537" i="26"/>
  <c r="O537" i="26"/>
  <c r="N537" i="26"/>
  <c r="M537" i="26"/>
  <c r="L537" i="26"/>
  <c r="K537" i="26"/>
  <c r="J537" i="26"/>
  <c r="I537" i="26"/>
  <c r="H537" i="26"/>
  <c r="G537" i="26"/>
  <c r="AM537" i="26" s="1"/>
  <c r="F537" i="26"/>
  <c r="E537" i="26"/>
  <c r="AF537" i="26" s="1"/>
  <c r="D537" i="26"/>
  <c r="Y537" i="26" s="1"/>
  <c r="C537" i="26"/>
  <c r="U537" i="26" s="1"/>
  <c r="B537" i="26"/>
  <c r="T536" i="26"/>
  <c r="S536" i="26"/>
  <c r="R536" i="26"/>
  <c r="Q536" i="26"/>
  <c r="AL536" i="26" s="1"/>
  <c r="P536" i="26"/>
  <c r="O536" i="26"/>
  <c r="N536" i="26"/>
  <c r="M536" i="26"/>
  <c r="L536" i="26"/>
  <c r="K536" i="26"/>
  <c r="J536" i="26"/>
  <c r="I536" i="26"/>
  <c r="H536" i="26"/>
  <c r="G536" i="26"/>
  <c r="AM536" i="26" s="1"/>
  <c r="F536" i="26"/>
  <c r="E536" i="26"/>
  <c r="AF536" i="26" s="1"/>
  <c r="D536" i="26"/>
  <c r="X536" i="26" s="1"/>
  <c r="C536" i="26"/>
  <c r="B536" i="26"/>
  <c r="T535" i="26"/>
  <c r="S535" i="26"/>
  <c r="AK535" i="26" s="1"/>
  <c r="R535" i="26"/>
  <c r="Q535" i="26"/>
  <c r="AL535" i="26" s="1"/>
  <c r="P535" i="26"/>
  <c r="O535" i="26"/>
  <c r="N535" i="26"/>
  <c r="M535" i="26"/>
  <c r="L535" i="26"/>
  <c r="K535" i="26"/>
  <c r="J535" i="26"/>
  <c r="I535" i="26"/>
  <c r="H535" i="26"/>
  <c r="G535" i="26"/>
  <c r="AM535" i="26" s="1"/>
  <c r="F535" i="26"/>
  <c r="E535" i="26"/>
  <c r="AF535" i="26" s="1"/>
  <c r="D535" i="26"/>
  <c r="X535" i="26" s="1"/>
  <c r="C535" i="26"/>
  <c r="B535" i="26"/>
  <c r="T534" i="26"/>
  <c r="S534" i="26"/>
  <c r="AK534" i="26" s="1"/>
  <c r="R534" i="26"/>
  <c r="Q534" i="26"/>
  <c r="AL534" i="26" s="1"/>
  <c r="P534" i="26"/>
  <c r="O534" i="26"/>
  <c r="N534" i="26"/>
  <c r="M534" i="26"/>
  <c r="L534" i="26"/>
  <c r="K534" i="26"/>
  <c r="J534" i="26"/>
  <c r="I534" i="26"/>
  <c r="H534" i="26"/>
  <c r="G534" i="26"/>
  <c r="AM534" i="26" s="1"/>
  <c r="F534" i="26"/>
  <c r="E534" i="26"/>
  <c r="AF534" i="26" s="1"/>
  <c r="D534" i="26"/>
  <c r="X534" i="26" s="1"/>
  <c r="C534" i="26"/>
  <c r="U534" i="26" s="1"/>
  <c r="B534" i="26"/>
  <c r="T533" i="26"/>
  <c r="S533" i="26"/>
  <c r="AK533" i="26" s="1"/>
  <c r="R533" i="26"/>
  <c r="Q533" i="26"/>
  <c r="AL533" i="26" s="1"/>
  <c r="P533" i="26"/>
  <c r="O533" i="26"/>
  <c r="N533" i="26"/>
  <c r="M533" i="26"/>
  <c r="L533" i="26"/>
  <c r="K533" i="26"/>
  <c r="J533" i="26"/>
  <c r="I533" i="26"/>
  <c r="H533" i="26"/>
  <c r="G533" i="26"/>
  <c r="AM533" i="26" s="1"/>
  <c r="F533" i="26"/>
  <c r="E533" i="26"/>
  <c r="AF533" i="26" s="1"/>
  <c r="D533" i="26"/>
  <c r="X533" i="26" s="1"/>
  <c r="C533" i="26"/>
  <c r="B533" i="26"/>
  <c r="T532" i="26"/>
  <c r="S532" i="26"/>
  <c r="AK532" i="26" s="1"/>
  <c r="R532" i="26"/>
  <c r="Q532" i="26"/>
  <c r="AL532" i="26" s="1"/>
  <c r="P532" i="26"/>
  <c r="O532" i="26"/>
  <c r="N532" i="26"/>
  <c r="M532" i="26"/>
  <c r="L532" i="26"/>
  <c r="K532" i="26"/>
  <c r="J532" i="26"/>
  <c r="I532" i="26"/>
  <c r="H532" i="26"/>
  <c r="G532" i="26"/>
  <c r="AM532" i="26" s="1"/>
  <c r="F532" i="26"/>
  <c r="E532" i="26"/>
  <c r="AF532" i="26" s="1"/>
  <c r="D532" i="26"/>
  <c r="X532" i="26" s="1"/>
  <c r="C532" i="26"/>
  <c r="B532" i="26"/>
  <c r="T531" i="26"/>
  <c r="S531" i="26"/>
  <c r="AK531" i="26" s="1"/>
  <c r="R531" i="26"/>
  <c r="Q531" i="26"/>
  <c r="AL531" i="26" s="1"/>
  <c r="P531" i="26"/>
  <c r="O531" i="26"/>
  <c r="N531" i="26"/>
  <c r="M531" i="26"/>
  <c r="L531" i="26"/>
  <c r="K531" i="26"/>
  <c r="J531" i="26"/>
  <c r="I531" i="26"/>
  <c r="H531" i="26"/>
  <c r="G531" i="26"/>
  <c r="AM531" i="26" s="1"/>
  <c r="F531" i="26"/>
  <c r="E531" i="26"/>
  <c r="AF531" i="26" s="1"/>
  <c r="D531" i="26"/>
  <c r="X531" i="26" s="1"/>
  <c r="C531" i="26"/>
  <c r="U531" i="26" s="1"/>
  <c r="B531" i="26"/>
  <c r="T530" i="26"/>
  <c r="S530" i="26"/>
  <c r="AK530" i="26" s="1"/>
  <c r="R530" i="26"/>
  <c r="Q530" i="26"/>
  <c r="AL530" i="26" s="1"/>
  <c r="P530" i="26"/>
  <c r="O530" i="26"/>
  <c r="N530" i="26"/>
  <c r="M530" i="26"/>
  <c r="L530" i="26"/>
  <c r="K530" i="26"/>
  <c r="J530" i="26"/>
  <c r="I530" i="26"/>
  <c r="H530" i="26"/>
  <c r="G530" i="26"/>
  <c r="AM530" i="26" s="1"/>
  <c r="F530" i="26"/>
  <c r="E530" i="26"/>
  <c r="AF530" i="26" s="1"/>
  <c r="D530" i="26"/>
  <c r="X530" i="26" s="1"/>
  <c r="C530" i="26"/>
  <c r="B530" i="26"/>
  <c r="T529" i="26"/>
  <c r="S529" i="26"/>
  <c r="AK529" i="26" s="1"/>
  <c r="R529" i="26"/>
  <c r="Q529" i="26"/>
  <c r="AL529" i="26" s="1"/>
  <c r="P529" i="26"/>
  <c r="O529" i="26"/>
  <c r="N529" i="26"/>
  <c r="M529" i="26"/>
  <c r="L529" i="26"/>
  <c r="K529" i="26"/>
  <c r="J529" i="26"/>
  <c r="I529" i="26"/>
  <c r="H529" i="26"/>
  <c r="G529" i="26"/>
  <c r="AM529" i="26" s="1"/>
  <c r="F529" i="26"/>
  <c r="E529" i="26"/>
  <c r="AF529" i="26" s="1"/>
  <c r="D529" i="26"/>
  <c r="X529" i="26" s="1"/>
  <c r="C529" i="26"/>
  <c r="B529" i="26"/>
  <c r="T528" i="26"/>
  <c r="S528" i="26"/>
  <c r="AK528" i="26" s="1"/>
  <c r="R528" i="26"/>
  <c r="Q528" i="26"/>
  <c r="AL528" i="26" s="1"/>
  <c r="P528" i="26"/>
  <c r="O528" i="26"/>
  <c r="N528" i="26"/>
  <c r="M528" i="26"/>
  <c r="L528" i="26"/>
  <c r="K528" i="26"/>
  <c r="J528" i="26"/>
  <c r="I528" i="26"/>
  <c r="H528" i="26"/>
  <c r="G528" i="26"/>
  <c r="AM528" i="26" s="1"/>
  <c r="F528" i="26"/>
  <c r="E528" i="26"/>
  <c r="AF528" i="26" s="1"/>
  <c r="D528" i="26"/>
  <c r="X528" i="26" s="1"/>
  <c r="C528" i="26"/>
  <c r="U528" i="26" s="1"/>
  <c r="B528" i="26"/>
  <c r="T527" i="26"/>
  <c r="S527" i="26"/>
  <c r="AK527" i="26" s="1"/>
  <c r="R527" i="26"/>
  <c r="Q527" i="26"/>
  <c r="AL527" i="26" s="1"/>
  <c r="P527" i="26"/>
  <c r="O527" i="26"/>
  <c r="N527" i="26"/>
  <c r="M527" i="26"/>
  <c r="L527" i="26"/>
  <c r="K527" i="26"/>
  <c r="J527" i="26"/>
  <c r="I527" i="26"/>
  <c r="H527" i="26"/>
  <c r="G527" i="26"/>
  <c r="AM527" i="26" s="1"/>
  <c r="F527" i="26"/>
  <c r="E527" i="26"/>
  <c r="AF527" i="26" s="1"/>
  <c r="D527" i="26"/>
  <c r="X527" i="26" s="1"/>
  <c r="C527" i="26"/>
  <c r="B527" i="26"/>
  <c r="T526" i="26"/>
  <c r="S526" i="26"/>
  <c r="AK526" i="26" s="1"/>
  <c r="R526" i="26"/>
  <c r="Q526" i="26"/>
  <c r="AL526" i="26" s="1"/>
  <c r="P526" i="26"/>
  <c r="O526" i="26"/>
  <c r="N526" i="26"/>
  <c r="M526" i="26"/>
  <c r="L526" i="26"/>
  <c r="K526" i="26"/>
  <c r="J526" i="26"/>
  <c r="I526" i="26"/>
  <c r="H526" i="26"/>
  <c r="G526" i="26"/>
  <c r="AM526" i="26" s="1"/>
  <c r="F526" i="26"/>
  <c r="E526" i="26"/>
  <c r="AF526" i="26" s="1"/>
  <c r="D526" i="26"/>
  <c r="X526" i="26" s="1"/>
  <c r="C526" i="26"/>
  <c r="B526" i="26"/>
  <c r="T525" i="26"/>
  <c r="S525" i="26"/>
  <c r="AK525" i="26" s="1"/>
  <c r="R525" i="26"/>
  <c r="Q525" i="26"/>
  <c r="AL525" i="26" s="1"/>
  <c r="P525" i="26"/>
  <c r="O525" i="26"/>
  <c r="N525" i="26"/>
  <c r="M525" i="26"/>
  <c r="L525" i="26"/>
  <c r="K525" i="26"/>
  <c r="J525" i="26"/>
  <c r="I525" i="26"/>
  <c r="H525" i="26"/>
  <c r="G525" i="26"/>
  <c r="AM525" i="26" s="1"/>
  <c r="F525" i="26"/>
  <c r="E525" i="26"/>
  <c r="AF525" i="26" s="1"/>
  <c r="D525" i="26"/>
  <c r="X525" i="26" s="1"/>
  <c r="C525" i="26"/>
  <c r="U525" i="26" s="1"/>
  <c r="B525" i="26"/>
  <c r="T524" i="26"/>
  <c r="S524" i="26"/>
  <c r="AK524" i="26" s="1"/>
  <c r="R524" i="26"/>
  <c r="Q524" i="26"/>
  <c r="AL524" i="26" s="1"/>
  <c r="P524" i="26"/>
  <c r="O524" i="26"/>
  <c r="N524" i="26"/>
  <c r="M524" i="26"/>
  <c r="L524" i="26"/>
  <c r="K524" i="26"/>
  <c r="J524" i="26"/>
  <c r="I524" i="26"/>
  <c r="H524" i="26"/>
  <c r="G524" i="26"/>
  <c r="AM524" i="26" s="1"/>
  <c r="F524" i="26"/>
  <c r="E524" i="26"/>
  <c r="AF524" i="26" s="1"/>
  <c r="D524" i="26"/>
  <c r="X524" i="26" s="1"/>
  <c r="C524" i="26"/>
  <c r="B524" i="26"/>
  <c r="T523" i="26"/>
  <c r="S523" i="26"/>
  <c r="AK523" i="26" s="1"/>
  <c r="R523" i="26"/>
  <c r="Q523" i="26"/>
  <c r="AL523" i="26" s="1"/>
  <c r="P523" i="26"/>
  <c r="O523" i="26"/>
  <c r="N523" i="26"/>
  <c r="M523" i="26"/>
  <c r="L523" i="26"/>
  <c r="K523" i="26"/>
  <c r="J523" i="26"/>
  <c r="I523" i="26"/>
  <c r="H523" i="26"/>
  <c r="G523" i="26"/>
  <c r="AM523" i="26" s="1"/>
  <c r="F523" i="26"/>
  <c r="E523" i="26"/>
  <c r="AF523" i="26" s="1"/>
  <c r="D523" i="26"/>
  <c r="X523" i="26" s="1"/>
  <c r="C523" i="26"/>
  <c r="B523" i="26"/>
  <c r="T522" i="26"/>
  <c r="S522" i="26"/>
  <c r="AK522" i="26" s="1"/>
  <c r="R522" i="26"/>
  <c r="Q522" i="26"/>
  <c r="AL522" i="26" s="1"/>
  <c r="P522" i="26"/>
  <c r="O522" i="26"/>
  <c r="N522" i="26"/>
  <c r="M522" i="26"/>
  <c r="L522" i="26"/>
  <c r="K522" i="26"/>
  <c r="J522" i="26"/>
  <c r="I522" i="26"/>
  <c r="H522" i="26"/>
  <c r="G522" i="26"/>
  <c r="AM522" i="26" s="1"/>
  <c r="F522" i="26"/>
  <c r="E522" i="26"/>
  <c r="AF522" i="26" s="1"/>
  <c r="D522" i="26"/>
  <c r="X522" i="26" s="1"/>
  <c r="C522" i="26"/>
  <c r="U522" i="26" s="1"/>
  <c r="B522" i="26"/>
  <c r="T521" i="26"/>
  <c r="S521" i="26"/>
  <c r="AK521" i="26" s="1"/>
  <c r="R521" i="26"/>
  <c r="Q521" i="26"/>
  <c r="AL521" i="26" s="1"/>
  <c r="P521" i="26"/>
  <c r="O521" i="26"/>
  <c r="N521" i="26"/>
  <c r="M521" i="26"/>
  <c r="L521" i="26"/>
  <c r="K521" i="26"/>
  <c r="J521" i="26"/>
  <c r="I521" i="26"/>
  <c r="H521" i="26"/>
  <c r="G521" i="26"/>
  <c r="AM521" i="26" s="1"/>
  <c r="F521" i="26"/>
  <c r="E521" i="26"/>
  <c r="AF521" i="26" s="1"/>
  <c r="D521" i="26"/>
  <c r="X521" i="26" s="1"/>
  <c r="C521" i="26"/>
  <c r="B521" i="26"/>
  <c r="T520" i="26"/>
  <c r="S520" i="26"/>
  <c r="AK520" i="26" s="1"/>
  <c r="R520" i="26"/>
  <c r="Q520" i="26"/>
  <c r="AL520" i="26" s="1"/>
  <c r="P520" i="26"/>
  <c r="O520" i="26"/>
  <c r="N520" i="26"/>
  <c r="M520" i="26"/>
  <c r="L520" i="26"/>
  <c r="K520" i="26"/>
  <c r="J520" i="26"/>
  <c r="I520" i="26"/>
  <c r="H520" i="26"/>
  <c r="G520" i="26"/>
  <c r="AM520" i="26" s="1"/>
  <c r="F520" i="26"/>
  <c r="E520" i="26"/>
  <c r="AF520" i="26" s="1"/>
  <c r="D520" i="26"/>
  <c r="Y520" i="26" s="1"/>
  <c r="C520" i="26"/>
  <c r="B520" i="26"/>
  <c r="T519" i="26"/>
  <c r="S519" i="26"/>
  <c r="AK519" i="26" s="1"/>
  <c r="R519" i="26"/>
  <c r="Q519" i="26"/>
  <c r="AL519" i="26" s="1"/>
  <c r="P519" i="26"/>
  <c r="O519" i="26"/>
  <c r="N519" i="26"/>
  <c r="M519" i="26"/>
  <c r="L519" i="26"/>
  <c r="K519" i="26"/>
  <c r="J519" i="26"/>
  <c r="I519" i="26"/>
  <c r="H519" i="26"/>
  <c r="G519" i="26"/>
  <c r="AM519" i="26" s="1"/>
  <c r="F519" i="26"/>
  <c r="E519" i="26"/>
  <c r="AF519" i="26" s="1"/>
  <c r="D519" i="26"/>
  <c r="C519" i="26"/>
  <c r="U519" i="26" s="1"/>
  <c r="B519" i="26"/>
  <c r="T518" i="26"/>
  <c r="S518" i="26"/>
  <c r="AK518" i="26" s="1"/>
  <c r="R518" i="26"/>
  <c r="Q518" i="26"/>
  <c r="AL518" i="26" s="1"/>
  <c r="P518" i="26"/>
  <c r="O518" i="26"/>
  <c r="N518" i="26"/>
  <c r="M518" i="26"/>
  <c r="L518" i="26"/>
  <c r="K518" i="26"/>
  <c r="J518" i="26"/>
  <c r="I518" i="26"/>
  <c r="H518" i="26"/>
  <c r="G518" i="26"/>
  <c r="AM518" i="26" s="1"/>
  <c r="F518" i="26"/>
  <c r="E518" i="26"/>
  <c r="AF518" i="26" s="1"/>
  <c r="D518" i="26"/>
  <c r="Y518" i="26" s="1"/>
  <c r="C518" i="26"/>
  <c r="B518" i="26"/>
  <c r="T517" i="26"/>
  <c r="S517" i="26"/>
  <c r="AK517" i="26" s="1"/>
  <c r="R517" i="26"/>
  <c r="Q517" i="26"/>
  <c r="AL517" i="26" s="1"/>
  <c r="P517" i="26"/>
  <c r="O517" i="26"/>
  <c r="N517" i="26"/>
  <c r="M517" i="26"/>
  <c r="L517" i="26"/>
  <c r="K517" i="26"/>
  <c r="J517" i="26"/>
  <c r="I517" i="26"/>
  <c r="H517" i="26"/>
  <c r="G517" i="26"/>
  <c r="AM517" i="26" s="1"/>
  <c r="F517" i="26"/>
  <c r="E517" i="26"/>
  <c r="AF517" i="26" s="1"/>
  <c r="D517" i="26"/>
  <c r="X517" i="26" s="1"/>
  <c r="C517" i="26"/>
  <c r="B517" i="26"/>
  <c r="T516" i="26"/>
  <c r="S516" i="26"/>
  <c r="AK516" i="26" s="1"/>
  <c r="R516" i="26"/>
  <c r="Q516" i="26"/>
  <c r="AL516" i="26" s="1"/>
  <c r="P516" i="26"/>
  <c r="O516" i="26"/>
  <c r="N516" i="26"/>
  <c r="M516" i="26"/>
  <c r="L516" i="26"/>
  <c r="K516" i="26"/>
  <c r="J516" i="26"/>
  <c r="I516" i="26"/>
  <c r="H516" i="26"/>
  <c r="G516" i="26"/>
  <c r="AM516" i="26" s="1"/>
  <c r="F516" i="26"/>
  <c r="E516" i="26"/>
  <c r="AF516" i="26" s="1"/>
  <c r="D516" i="26"/>
  <c r="C516" i="26"/>
  <c r="U516" i="26" s="1"/>
  <c r="B516" i="26"/>
  <c r="T515" i="26"/>
  <c r="S515" i="26"/>
  <c r="AK515" i="26" s="1"/>
  <c r="R515" i="26"/>
  <c r="Q515" i="26"/>
  <c r="AL515" i="26" s="1"/>
  <c r="P515" i="26"/>
  <c r="O515" i="26"/>
  <c r="N515" i="26"/>
  <c r="M515" i="26"/>
  <c r="L515" i="26"/>
  <c r="K515" i="26"/>
  <c r="J515" i="26"/>
  <c r="I515" i="26"/>
  <c r="H515" i="26"/>
  <c r="G515" i="26"/>
  <c r="AM515" i="26" s="1"/>
  <c r="F515" i="26"/>
  <c r="E515" i="26"/>
  <c r="AF515" i="26" s="1"/>
  <c r="D515" i="26"/>
  <c r="X515" i="26" s="1"/>
  <c r="C515" i="26"/>
  <c r="B515" i="26"/>
  <c r="T514" i="26"/>
  <c r="S514" i="26"/>
  <c r="AK514" i="26" s="1"/>
  <c r="R514" i="26"/>
  <c r="Q514" i="26"/>
  <c r="AL514" i="26" s="1"/>
  <c r="P514" i="26"/>
  <c r="O514" i="26"/>
  <c r="N514" i="26"/>
  <c r="M514" i="26"/>
  <c r="L514" i="26"/>
  <c r="K514" i="26"/>
  <c r="J514" i="26"/>
  <c r="I514" i="26"/>
  <c r="H514" i="26"/>
  <c r="G514" i="26"/>
  <c r="AM514" i="26" s="1"/>
  <c r="F514" i="26"/>
  <c r="E514" i="26"/>
  <c r="AF514" i="26" s="1"/>
  <c r="D514" i="26"/>
  <c r="Y514" i="26" s="1"/>
  <c r="C514" i="26"/>
  <c r="B514" i="26"/>
  <c r="T513" i="26"/>
  <c r="S513" i="26"/>
  <c r="AK513" i="26" s="1"/>
  <c r="R513" i="26"/>
  <c r="Q513" i="26"/>
  <c r="AL513" i="26" s="1"/>
  <c r="P513" i="26"/>
  <c r="O513" i="26"/>
  <c r="N513" i="26"/>
  <c r="M513" i="26"/>
  <c r="L513" i="26"/>
  <c r="K513" i="26"/>
  <c r="J513" i="26"/>
  <c r="I513" i="26"/>
  <c r="H513" i="26"/>
  <c r="G513" i="26"/>
  <c r="AM513" i="26" s="1"/>
  <c r="F513" i="26"/>
  <c r="E513" i="26"/>
  <c r="AF513" i="26" s="1"/>
  <c r="D513" i="26"/>
  <c r="C513" i="26"/>
  <c r="U513" i="26" s="1"/>
  <c r="B513" i="26"/>
  <c r="T512" i="26"/>
  <c r="S512" i="26"/>
  <c r="R512" i="26"/>
  <c r="Q512" i="26"/>
  <c r="AL512" i="26" s="1"/>
  <c r="P512" i="26"/>
  <c r="O512" i="26"/>
  <c r="N512" i="26"/>
  <c r="M512" i="26"/>
  <c r="L512" i="26"/>
  <c r="K512" i="26"/>
  <c r="J512" i="26"/>
  <c r="I512" i="26"/>
  <c r="H512" i="26"/>
  <c r="G512" i="26"/>
  <c r="AM512" i="26" s="1"/>
  <c r="F512" i="26"/>
  <c r="E512" i="26"/>
  <c r="AF512" i="26" s="1"/>
  <c r="D512" i="26"/>
  <c r="Y512" i="26" s="1"/>
  <c r="C512" i="26"/>
  <c r="B512" i="26"/>
  <c r="T511" i="26"/>
  <c r="S511" i="26"/>
  <c r="AK511" i="26" s="1"/>
  <c r="R511" i="26"/>
  <c r="Q511" i="26"/>
  <c r="AL511" i="26" s="1"/>
  <c r="P511" i="26"/>
  <c r="O511" i="26"/>
  <c r="N511" i="26"/>
  <c r="M511" i="26"/>
  <c r="L511" i="26"/>
  <c r="K511" i="26"/>
  <c r="J511" i="26"/>
  <c r="I511" i="26"/>
  <c r="H511" i="26"/>
  <c r="G511" i="26"/>
  <c r="AM511" i="26" s="1"/>
  <c r="F511" i="26"/>
  <c r="E511" i="26"/>
  <c r="AF511" i="26" s="1"/>
  <c r="D511" i="26"/>
  <c r="X511" i="26" s="1"/>
  <c r="C511" i="26"/>
  <c r="B511" i="26"/>
  <c r="T510" i="26"/>
  <c r="S510" i="26"/>
  <c r="AK510" i="26" s="1"/>
  <c r="R510" i="26"/>
  <c r="Q510" i="26"/>
  <c r="AL510" i="26" s="1"/>
  <c r="P510" i="26"/>
  <c r="O510" i="26"/>
  <c r="N510" i="26"/>
  <c r="M510" i="26"/>
  <c r="L510" i="26"/>
  <c r="K510" i="26"/>
  <c r="J510" i="26"/>
  <c r="I510" i="26"/>
  <c r="H510" i="26"/>
  <c r="G510" i="26"/>
  <c r="AM510" i="26" s="1"/>
  <c r="F510" i="26"/>
  <c r="E510" i="26"/>
  <c r="AF510" i="26" s="1"/>
  <c r="D510" i="26"/>
  <c r="C510" i="26"/>
  <c r="U510" i="26" s="1"/>
  <c r="B510" i="26"/>
  <c r="T509" i="26"/>
  <c r="S509" i="26"/>
  <c r="AK509" i="26" s="1"/>
  <c r="R509" i="26"/>
  <c r="Q509" i="26"/>
  <c r="AL509" i="26" s="1"/>
  <c r="P509" i="26"/>
  <c r="O509" i="26"/>
  <c r="N509" i="26"/>
  <c r="M509" i="26"/>
  <c r="L509" i="26"/>
  <c r="K509" i="26"/>
  <c r="J509" i="26"/>
  <c r="I509" i="26"/>
  <c r="H509" i="26"/>
  <c r="G509" i="26"/>
  <c r="AM509" i="26" s="1"/>
  <c r="F509" i="26"/>
  <c r="E509" i="26"/>
  <c r="AF509" i="26" s="1"/>
  <c r="D509" i="26"/>
  <c r="X509" i="26" s="1"/>
  <c r="C509" i="26"/>
  <c r="B509" i="26"/>
  <c r="T508" i="26"/>
  <c r="S508" i="26"/>
  <c r="AK508" i="26" s="1"/>
  <c r="R508" i="26"/>
  <c r="Q508" i="26"/>
  <c r="AL508" i="26" s="1"/>
  <c r="P508" i="26"/>
  <c r="O508" i="26"/>
  <c r="N508" i="26"/>
  <c r="M508" i="26"/>
  <c r="L508" i="26"/>
  <c r="K508" i="26"/>
  <c r="J508" i="26"/>
  <c r="I508" i="26"/>
  <c r="H508" i="26"/>
  <c r="G508" i="26"/>
  <c r="AM508" i="26" s="1"/>
  <c r="F508" i="26"/>
  <c r="E508" i="26"/>
  <c r="AF508" i="26" s="1"/>
  <c r="D508" i="26"/>
  <c r="X508" i="26" s="1"/>
  <c r="C508" i="26"/>
  <c r="B508" i="26"/>
  <c r="T507" i="26"/>
  <c r="S507" i="26"/>
  <c r="AK507" i="26" s="1"/>
  <c r="R507" i="26"/>
  <c r="Q507" i="26"/>
  <c r="AL507" i="26" s="1"/>
  <c r="P507" i="26"/>
  <c r="O507" i="26"/>
  <c r="N507" i="26"/>
  <c r="M507" i="26"/>
  <c r="L507" i="26"/>
  <c r="K507" i="26"/>
  <c r="J507" i="26"/>
  <c r="I507" i="26"/>
  <c r="H507" i="26"/>
  <c r="G507" i="26"/>
  <c r="AM507" i="26" s="1"/>
  <c r="F507" i="26"/>
  <c r="E507" i="26"/>
  <c r="AF507" i="26" s="1"/>
  <c r="D507" i="26"/>
  <c r="C507" i="26"/>
  <c r="V507" i="26" s="1"/>
  <c r="B507" i="26"/>
  <c r="T506" i="26"/>
  <c r="S506" i="26"/>
  <c r="AK506" i="26" s="1"/>
  <c r="R506" i="26"/>
  <c r="Q506" i="26"/>
  <c r="AL506" i="26" s="1"/>
  <c r="P506" i="26"/>
  <c r="O506" i="26"/>
  <c r="N506" i="26"/>
  <c r="M506" i="26"/>
  <c r="L506" i="26"/>
  <c r="K506" i="26"/>
  <c r="J506" i="26"/>
  <c r="I506" i="26"/>
  <c r="H506" i="26"/>
  <c r="G506" i="26"/>
  <c r="AM506" i="26" s="1"/>
  <c r="F506" i="26"/>
  <c r="E506" i="26"/>
  <c r="AF506" i="26" s="1"/>
  <c r="D506" i="26"/>
  <c r="X506" i="26" s="1"/>
  <c r="C506" i="26"/>
  <c r="B506" i="26"/>
  <c r="T505" i="26"/>
  <c r="S505" i="26"/>
  <c r="AK505" i="26" s="1"/>
  <c r="R505" i="26"/>
  <c r="Q505" i="26"/>
  <c r="AL505" i="26" s="1"/>
  <c r="P505" i="26"/>
  <c r="O505" i="26"/>
  <c r="N505" i="26"/>
  <c r="M505" i="26"/>
  <c r="L505" i="26"/>
  <c r="K505" i="26"/>
  <c r="J505" i="26"/>
  <c r="I505" i="26"/>
  <c r="H505" i="26"/>
  <c r="G505" i="26"/>
  <c r="AM505" i="26" s="1"/>
  <c r="F505" i="26"/>
  <c r="E505" i="26"/>
  <c r="AF505" i="26" s="1"/>
  <c r="D505" i="26"/>
  <c r="X505" i="26" s="1"/>
  <c r="C505" i="26"/>
  <c r="B505" i="26"/>
  <c r="T504" i="26"/>
  <c r="S504" i="26"/>
  <c r="AK504" i="26" s="1"/>
  <c r="R504" i="26"/>
  <c r="Q504" i="26"/>
  <c r="AL504" i="26" s="1"/>
  <c r="P504" i="26"/>
  <c r="O504" i="26"/>
  <c r="N504" i="26"/>
  <c r="M504" i="26"/>
  <c r="L504" i="26"/>
  <c r="K504" i="26"/>
  <c r="J504" i="26"/>
  <c r="I504" i="26"/>
  <c r="H504" i="26"/>
  <c r="G504" i="26"/>
  <c r="AM504" i="26" s="1"/>
  <c r="F504" i="26"/>
  <c r="E504" i="26"/>
  <c r="AF504" i="26" s="1"/>
  <c r="D504" i="26"/>
  <c r="X504" i="26" s="1"/>
  <c r="C504" i="26"/>
  <c r="V504" i="26" s="1"/>
  <c r="B504" i="26"/>
  <c r="T503" i="26"/>
  <c r="S503" i="26"/>
  <c r="AK503" i="26" s="1"/>
  <c r="R503" i="26"/>
  <c r="Q503" i="26"/>
  <c r="AL503" i="26" s="1"/>
  <c r="P503" i="26"/>
  <c r="O503" i="26"/>
  <c r="N503" i="26"/>
  <c r="M503" i="26"/>
  <c r="L503" i="26"/>
  <c r="K503" i="26"/>
  <c r="J503" i="26"/>
  <c r="I503" i="26"/>
  <c r="H503" i="26"/>
  <c r="G503" i="26"/>
  <c r="AM503" i="26" s="1"/>
  <c r="F503" i="26"/>
  <c r="E503" i="26"/>
  <c r="AF503" i="26" s="1"/>
  <c r="D503" i="26"/>
  <c r="C503" i="26"/>
  <c r="B503" i="26"/>
  <c r="T502" i="26"/>
  <c r="S502" i="26"/>
  <c r="AK502" i="26" s="1"/>
  <c r="R502" i="26"/>
  <c r="Q502" i="26"/>
  <c r="AL502" i="26" s="1"/>
  <c r="P502" i="26"/>
  <c r="O502" i="26"/>
  <c r="N502" i="26"/>
  <c r="M502" i="26"/>
  <c r="L502" i="26"/>
  <c r="K502" i="26"/>
  <c r="J502" i="26"/>
  <c r="I502" i="26"/>
  <c r="H502" i="26"/>
  <c r="G502" i="26"/>
  <c r="AM502" i="26" s="1"/>
  <c r="F502" i="26"/>
  <c r="E502" i="26"/>
  <c r="AF502" i="26" s="1"/>
  <c r="D502" i="26"/>
  <c r="X502" i="26" s="1"/>
  <c r="C502" i="26"/>
  <c r="B502" i="26"/>
  <c r="T501" i="26"/>
  <c r="S501" i="26"/>
  <c r="AK501" i="26" s="1"/>
  <c r="R501" i="26"/>
  <c r="Q501" i="26"/>
  <c r="AL501" i="26" s="1"/>
  <c r="P501" i="26"/>
  <c r="O501" i="26"/>
  <c r="N501" i="26"/>
  <c r="M501" i="26"/>
  <c r="L501" i="26"/>
  <c r="K501" i="26"/>
  <c r="J501" i="26"/>
  <c r="I501" i="26"/>
  <c r="H501" i="26"/>
  <c r="G501" i="26"/>
  <c r="AM501" i="26" s="1"/>
  <c r="F501" i="26"/>
  <c r="E501" i="26"/>
  <c r="AF501" i="26" s="1"/>
  <c r="D501" i="26"/>
  <c r="C501" i="26"/>
  <c r="V501" i="26" s="1"/>
  <c r="B501" i="26"/>
  <c r="T500" i="26"/>
  <c r="S500" i="26"/>
  <c r="AK500" i="26" s="1"/>
  <c r="R500" i="26"/>
  <c r="Q500" i="26"/>
  <c r="AL500" i="26" s="1"/>
  <c r="P500" i="26"/>
  <c r="O500" i="26"/>
  <c r="N500" i="26"/>
  <c r="M500" i="26"/>
  <c r="L500" i="26"/>
  <c r="K500" i="26"/>
  <c r="J500" i="26"/>
  <c r="I500" i="26"/>
  <c r="H500" i="26"/>
  <c r="G500" i="26"/>
  <c r="AM500" i="26" s="1"/>
  <c r="F500" i="26"/>
  <c r="E500" i="26"/>
  <c r="AF500" i="26" s="1"/>
  <c r="D500" i="26"/>
  <c r="X500" i="26" s="1"/>
  <c r="C500" i="26"/>
  <c r="B500" i="26"/>
  <c r="T499" i="26"/>
  <c r="S499" i="26"/>
  <c r="AK499" i="26" s="1"/>
  <c r="R499" i="26"/>
  <c r="Q499" i="26"/>
  <c r="AL499" i="26" s="1"/>
  <c r="P499" i="26"/>
  <c r="O499" i="26"/>
  <c r="N499" i="26"/>
  <c r="M499" i="26"/>
  <c r="L499" i="26"/>
  <c r="K499" i="26"/>
  <c r="J499" i="26"/>
  <c r="I499" i="26"/>
  <c r="H499" i="26"/>
  <c r="G499" i="26"/>
  <c r="AM499" i="26" s="1"/>
  <c r="F499" i="26"/>
  <c r="E499" i="26"/>
  <c r="AF499" i="26" s="1"/>
  <c r="D499" i="26"/>
  <c r="X499" i="26" s="1"/>
  <c r="C499" i="26"/>
  <c r="B499" i="26"/>
  <c r="T498" i="26"/>
  <c r="S498" i="26"/>
  <c r="AK498" i="26" s="1"/>
  <c r="R498" i="26"/>
  <c r="Q498" i="26"/>
  <c r="AL498" i="26" s="1"/>
  <c r="P498" i="26"/>
  <c r="O498" i="26"/>
  <c r="N498" i="26"/>
  <c r="M498" i="26"/>
  <c r="L498" i="26"/>
  <c r="K498" i="26"/>
  <c r="J498" i="26"/>
  <c r="I498" i="26"/>
  <c r="H498" i="26"/>
  <c r="G498" i="26"/>
  <c r="AM498" i="26" s="1"/>
  <c r="F498" i="26"/>
  <c r="E498" i="26"/>
  <c r="AF498" i="26" s="1"/>
  <c r="D498" i="26"/>
  <c r="X498" i="26" s="1"/>
  <c r="C498" i="26"/>
  <c r="V498" i="26" s="1"/>
  <c r="B498" i="26"/>
  <c r="T497" i="26"/>
  <c r="S497" i="26"/>
  <c r="AK497" i="26" s="1"/>
  <c r="R497" i="26"/>
  <c r="Q497" i="26"/>
  <c r="AL497" i="26" s="1"/>
  <c r="P497" i="26"/>
  <c r="O497" i="26"/>
  <c r="N497" i="26"/>
  <c r="M497" i="26"/>
  <c r="L497" i="26"/>
  <c r="K497" i="26"/>
  <c r="J497" i="26"/>
  <c r="I497" i="26"/>
  <c r="H497" i="26"/>
  <c r="G497" i="26"/>
  <c r="AM497" i="26" s="1"/>
  <c r="F497" i="26"/>
  <c r="E497" i="26"/>
  <c r="AF497" i="26" s="1"/>
  <c r="D497" i="26"/>
  <c r="C497" i="26"/>
  <c r="B497" i="26"/>
  <c r="T496" i="26"/>
  <c r="S496" i="26"/>
  <c r="AK496" i="26" s="1"/>
  <c r="R496" i="26"/>
  <c r="Q496" i="26"/>
  <c r="AL496" i="26" s="1"/>
  <c r="P496" i="26"/>
  <c r="O496" i="26"/>
  <c r="N496" i="26"/>
  <c r="M496" i="26"/>
  <c r="L496" i="26"/>
  <c r="K496" i="26"/>
  <c r="J496" i="26"/>
  <c r="I496" i="26"/>
  <c r="H496" i="26"/>
  <c r="G496" i="26"/>
  <c r="AM496" i="26" s="1"/>
  <c r="F496" i="26"/>
  <c r="E496" i="26"/>
  <c r="AF496" i="26" s="1"/>
  <c r="D496" i="26"/>
  <c r="X496" i="26" s="1"/>
  <c r="C496" i="26"/>
  <c r="B496" i="26"/>
  <c r="T495" i="26"/>
  <c r="S495" i="26"/>
  <c r="AK495" i="26" s="1"/>
  <c r="R495" i="26"/>
  <c r="Q495" i="26"/>
  <c r="AL495" i="26" s="1"/>
  <c r="P495" i="26"/>
  <c r="O495" i="26"/>
  <c r="N495" i="26"/>
  <c r="M495" i="26"/>
  <c r="L495" i="26"/>
  <c r="K495" i="26"/>
  <c r="J495" i="26"/>
  <c r="I495" i="26"/>
  <c r="H495" i="26"/>
  <c r="G495" i="26"/>
  <c r="AM495" i="26" s="1"/>
  <c r="F495" i="26"/>
  <c r="E495" i="26"/>
  <c r="AF495" i="26" s="1"/>
  <c r="D495" i="26"/>
  <c r="X495" i="26" s="1"/>
  <c r="C495" i="26"/>
  <c r="V495" i="26" s="1"/>
  <c r="B495" i="26"/>
  <c r="T494" i="26"/>
  <c r="S494" i="26"/>
  <c r="AK494" i="26" s="1"/>
  <c r="R494" i="26"/>
  <c r="Q494" i="26"/>
  <c r="AL494" i="26" s="1"/>
  <c r="P494" i="26"/>
  <c r="O494" i="26"/>
  <c r="N494" i="26"/>
  <c r="M494" i="26"/>
  <c r="L494" i="26"/>
  <c r="K494" i="26"/>
  <c r="J494" i="26"/>
  <c r="I494" i="26"/>
  <c r="H494" i="26"/>
  <c r="G494" i="26"/>
  <c r="AM494" i="26" s="1"/>
  <c r="F494" i="26"/>
  <c r="E494" i="26"/>
  <c r="AF494" i="26" s="1"/>
  <c r="D494" i="26"/>
  <c r="X494" i="26" s="1"/>
  <c r="C494" i="26"/>
  <c r="B494" i="26"/>
  <c r="T493" i="26"/>
  <c r="S493" i="26"/>
  <c r="AK493" i="26" s="1"/>
  <c r="R493" i="26"/>
  <c r="Q493" i="26"/>
  <c r="AL493" i="26" s="1"/>
  <c r="P493" i="26"/>
  <c r="O493" i="26"/>
  <c r="N493" i="26"/>
  <c r="M493" i="26"/>
  <c r="L493" i="26"/>
  <c r="K493" i="26"/>
  <c r="J493" i="26"/>
  <c r="I493" i="26"/>
  <c r="H493" i="26"/>
  <c r="G493" i="26"/>
  <c r="AM493" i="26" s="1"/>
  <c r="F493" i="26"/>
  <c r="E493" i="26"/>
  <c r="AF493" i="26" s="1"/>
  <c r="D493" i="26"/>
  <c r="X493" i="26" s="1"/>
  <c r="C493" i="26"/>
  <c r="B493" i="26"/>
  <c r="T492" i="26"/>
  <c r="S492" i="26"/>
  <c r="AK492" i="26" s="1"/>
  <c r="R492" i="26"/>
  <c r="Q492" i="26"/>
  <c r="AL492" i="26" s="1"/>
  <c r="P492" i="26"/>
  <c r="O492" i="26"/>
  <c r="N492" i="26"/>
  <c r="M492" i="26"/>
  <c r="L492" i="26"/>
  <c r="K492" i="26"/>
  <c r="J492" i="26"/>
  <c r="I492" i="26"/>
  <c r="H492" i="26"/>
  <c r="G492" i="26"/>
  <c r="AM492" i="26" s="1"/>
  <c r="F492" i="26"/>
  <c r="E492" i="26"/>
  <c r="AF492" i="26" s="1"/>
  <c r="D492" i="26"/>
  <c r="C492" i="26"/>
  <c r="V492" i="26" s="1"/>
  <c r="B492" i="26"/>
  <c r="T491" i="26"/>
  <c r="S491" i="26"/>
  <c r="AK491" i="26" s="1"/>
  <c r="R491" i="26"/>
  <c r="Q491" i="26"/>
  <c r="AL491" i="26" s="1"/>
  <c r="P491" i="26"/>
  <c r="O491" i="26"/>
  <c r="N491" i="26"/>
  <c r="M491" i="26"/>
  <c r="L491" i="26"/>
  <c r="K491" i="26"/>
  <c r="J491" i="26"/>
  <c r="I491" i="26"/>
  <c r="H491" i="26"/>
  <c r="G491" i="26"/>
  <c r="AM491" i="26" s="1"/>
  <c r="F491" i="26"/>
  <c r="E491" i="26"/>
  <c r="AF491" i="26" s="1"/>
  <c r="D491" i="26"/>
  <c r="W491" i="26" s="1"/>
  <c r="AA491" i="26" s="1"/>
  <c r="C491" i="26"/>
  <c r="B491" i="26"/>
  <c r="T490" i="26"/>
  <c r="S490" i="26"/>
  <c r="AK490" i="26" s="1"/>
  <c r="R490" i="26"/>
  <c r="Q490" i="26"/>
  <c r="AL490" i="26" s="1"/>
  <c r="P490" i="26"/>
  <c r="O490" i="26"/>
  <c r="N490" i="26"/>
  <c r="M490" i="26"/>
  <c r="L490" i="26"/>
  <c r="K490" i="26"/>
  <c r="J490" i="26"/>
  <c r="I490" i="26"/>
  <c r="H490" i="26"/>
  <c r="G490" i="26"/>
  <c r="AM490" i="26" s="1"/>
  <c r="F490" i="26"/>
  <c r="E490" i="26"/>
  <c r="AF490" i="26" s="1"/>
  <c r="D490" i="26"/>
  <c r="C490" i="26"/>
  <c r="B490" i="26"/>
  <c r="T489" i="26"/>
  <c r="S489" i="26"/>
  <c r="AK489" i="26" s="1"/>
  <c r="R489" i="26"/>
  <c r="Q489" i="26"/>
  <c r="AL489" i="26" s="1"/>
  <c r="P489" i="26"/>
  <c r="O489" i="26"/>
  <c r="N489" i="26"/>
  <c r="M489" i="26"/>
  <c r="L489" i="26"/>
  <c r="K489" i="26"/>
  <c r="J489" i="26"/>
  <c r="I489" i="26"/>
  <c r="H489" i="26"/>
  <c r="G489" i="26"/>
  <c r="AM489" i="26" s="1"/>
  <c r="F489" i="26"/>
  <c r="E489" i="26"/>
  <c r="AF489" i="26" s="1"/>
  <c r="D489" i="26"/>
  <c r="C489" i="26"/>
  <c r="U489" i="26" s="1"/>
  <c r="B489" i="26"/>
  <c r="T488" i="26"/>
  <c r="S488" i="26"/>
  <c r="R488" i="26"/>
  <c r="Q488" i="26"/>
  <c r="AL488" i="26" s="1"/>
  <c r="P488" i="26"/>
  <c r="O488" i="26"/>
  <c r="N488" i="26"/>
  <c r="M488" i="26"/>
  <c r="L488" i="26"/>
  <c r="K488" i="26"/>
  <c r="J488" i="26"/>
  <c r="I488" i="26"/>
  <c r="H488" i="26"/>
  <c r="G488" i="26"/>
  <c r="AM488" i="26" s="1"/>
  <c r="F488" i="26"/>
  <c r="E488" i="26"/>
  <c r="AF488" i="26" s="1"/>
  <c r="D488" i="26"/>
  <c r="X488" i="26" s="1"/>
  <c r="C488" i="26"/>
  <c r="B488" i="26"/>
  <c r="T487" i="26"/>
  <c r="S487" i="26"/>
  <c r="AK487" i="26" s="1"/>
  <c r="R487" i="26"/>
  <c r="Q487" i="26"/>
  <c r="AL487" i="26" s="1"/>
  <c r="P487" i="26"/>
  <c r="O487" i="26"/>
  <c r="N487" i="26"/>
  <c r="M487" i="26"/>
  <c r="L487" i="26"/>
  <c r="K487" i="26"/>
  <c r="J487" i="26"/>
  <c r="I487" i="26"/>
  <c r="H487" i="26"/>
  <c r="G487" i="26"/>
  <c r="AM487" i="26" s="1"/>
  <c r="F487" i="26"/>
  <c r="E487" i="26"/>
  <c r="AF487" i="26" s="1"/>
  <c r="D487" i="26"/>
  <c r="X487" i="26" s="1"/>
  <c r="C487" i="26"/>
  <c r="V487" i="26" s="1"/>
  <c r="B487" i="26"/>
  <c r="T486" i="26"/>
  <c r="S486" i="26"/>
  <c r="AK486" i="26" s="1"/>
  <c r="R486" i="26"/>
  <c r="Q486" i="26"/>
  <c r="AL486" i="26" s="1"/>
  <c r="P486" i="26"/>
  <c r="O486" i="26"/>
  <c r="N486" i="26"/>
  <c r="M486" i="26"/>
  <c r="L486" i="26"/>
  <c r="K486" i="26"/>
  <c r="J486" i="26"/>
  <c r="I486" i="26"/>
  <c r="H486" i="26"/>
  <c r="G486" i="26"/>
  <c r="AM486" i="26" s="1"/>
  <c r="F486" i="26"/>
  <c r="E486" i="26"/>
  <c r="AF486" i="26" s="1"/>
  <c r="D486" i="26"/>
  <c r="Y486" i="26" s="1"/>
  <c r="C486" i="26"/>
  <c r="U486" i="26" s="1"/>
  <c r="B486" i="26"/>
  <c r="T485" i="26"/>
  <c r="S485" i="26"/>
  <c r="AK485" i="26" s="1"/>
  <c r="R485" i="26"/>
  <c r="Q485" i="26"/>
  <c r="AL485" i="26" s="1"/>
  <c r="P485" i="26"/>
  <c r="O485" i="26"/>
  <c r="N485" i="26"/>
  <c r="M485" i="26"/>
  <c r="L485" i="26"/>
  <c r="K485" i="26"/>
  <c r="J485" i="26"/>
  <c r="I485" i="26"/>
  <c r="H485" i="26"/>
  <c r="G485" i="26"/>
  <c r="AM485" i="26" s="1"/>
  <c r="F485" i="26"/>
  <c r="E485" i="26"/>
  <c r="AF485" i="26" s="1"/>
  <c r="D485" i="26"/>
  <c r="C485" i="26"/>
  <c r="U485" i="26" s="1"/>
  <c r="B485" i="26"/>
  <c r="T484" i="26"/>
  <c r="S484" i="26"/>
  <c r="AK484" i="26" s="1"/>
  <c r="R484" i="26"/>
  <c r="Q484" i="26"/>
  <c r="AL484" i="26" s="1"/>
  <c r="P484" i="26"/>
  <c r="O484" i="26"/>
  <c r="N484" i="26"/>
  <c r="M484" i="26"/>
  <c r="L484" i="26"/>
  <c r="K484" i="26"/>
  <c r="J484" i="26"/>
  <c r="I484" i="26"/>
  <c r="H484" i="26"/>
  <c r="G484" i="26"/>
  <c r="AM484" i="26" s="1"/>
  <c r="F484" i="26"/>
  <c r="E484" i="26"/>
  <c r="AF484" i="26" s="1"/>
  <c r="D484" i="26"/>
  <c r="Y484" i="26" s="1"/>
  <c r="C484" i="26"/>
  <c r="B484" i="26"/>
  <c r="T483" i="26"/>
  <c r="S483" i="26"/>
  <c r="AK483" i="26" s="1"/>
  <c r="R483" i="26"/>
  <c r="Q483" i="26"/>
  <c r="AL483" i="26" s="1"/>
  <c r="P483" i="26"/>
  <c r="O483" i="26"/>
  <c r="N483" i="26"/>
  <c r="M483" i="26"/>
  <c r="L483" i="26"/>
  <c r="K483" i="26"/>
  <c r="J483" i="26"/>
  <c r="I483" i="26"/>
  <c r="H483" i="26"/>
  <c r="G483" i="26"/>
  <c r="AM483" i="26" s="1"/>
  <c r="F483" i="26"/>
  <c r="E483" i="26"/>
  <c r="AF483" i="26" s="1"/>
  <c r="D483" i="26"/>
  <c r="Y483" i="26" s="1"/>
  <c r="C483" i="26"/>
  <c r="U483" i="26" s="1"/>
  <c r="B483" i="26"/>
  <c r="T482" i="26"/>
  <c r="S482" i="26"/>
  <c r="AK482" i="26" s="1"/>
  <c r="R482" i="26"/>
  <c r="Q482" i="26"/>
  <c r="AL482" i="26" s="1"/>
  <c r="P482" i="26"/>
  <c r="O482" i="26"/>
  <c r="N482" i="26"/>
  <c r="M482" i="26"/>
  <c r="L482" i="26"/>
  <c r="K482" i="26"/>
  <c r="J482" i="26"/>
  <c r="I482" i="26"/>
  <c r="H482" i="26"/>
  <c r="G482" i="26"/>
  <c r="AM482" i="26" s="1"/>
  <c r="F482" i="26"/>
  <c r="E482" i="26"/>
  <c r="AF482" i="26" s="1"/>
  <c r="D482" i="26"/>
  <c r="C482" i="26"/>
  <c r="U482" i="26" s="1"/>
  <c r="B482" i="26"/>
  <c r="T481" i="26"/>
  <c r="S481" i="26"/>
  <c r="AK481" i="26" s="1"/>
  <c r="R481" i="26"/>
  <c r="Q481" i="26"/>
  <c r="AL481" i="26" s="1"/>
  <c r="P481" i="26"/>
  <c r="O481" i="26"/>
  <c r="N481" i="26"/>
  <c r="M481" i="26"/>
  <c r="L481" i="26"/>
  <c r="K481" i="26"/>
  <c r="J481" i="26"/>
  <c r="I481" i="26"/>
  <c r="H481" i="26"/>
  <c r="G481" i="26"/>
  <c r="AM481" i="26" s="1"/>
  <c r="F481" i="26"/>
  <c r="E481" i="26"/>
  <c r="AF481" i="26" s="1"/>
  <c r="D481" i="26"/>
  <c r="Y481" i="26" s="1"/>
  <c r="C481" i="26"/>
  <c r="B481" i="26"/>
  <c r="T480" i="26"/>
  <c r="S480" i="26"/>
  <c r="AK480" i="26" s="1"/>
  <c r="R480" i="26"/>
  <c r="Q480" i="26"/>
  <c r="AL480" i="26" s="1"/>
  <c r="P480" i="26"/>
  <c r="O480" i="26"/>
  <c r="N480" i="26"/>
  <c r="M480" i="26"/>
  <c r="L480" i="26"/>
  <c r="K480" i="26"/>
  <c r="J480" i="26"/>
  <c r="I480" i="26"/>
  <c r="H480" i="26"/>
  <c r="G480" i="26"/>
  <c r="AM480" i="26" s="1"/>
  <c r="F480" i="26"/>
  <c r="E480" i="26"/>
  <c r="AF480" i="26" s="1"/>
  <c r="D480" i="26"/>
  <c r="X480" i="26" s="1"/>
  <c r="C480" i="26"/>
  <c r="U480" i="26" s="1"/>
  <c r="B480" i="26"/>
  <c r="T479" i="26"/>
  <c r="S479" i="26"/>
  <c r="AK479" i="26" s="1"/>
  <c r="R479" i="26"/>
  <c r="Q479" i="26"/>
  <c r="AL479" i="26" s="1"/>
  <c r="P479" i="26"/>
  <c r="O479" i="26"/>
  <c r="N479" i="26"/>
  <c r="M479" i="26"/>
  <c r="L479" i="26"/>
  <c r="K479" i="26"/>
  <c r="J479" i="26"/>
  <c r="I479" i="26"/>
  <c r="H479" i="26"/>
  <c r="G479" i="26"/>
  <c r="AM479" i="26" s="1"/>
  <c r="F479" i="26"/>
  <c r="E479" i="26"/>
  <c r="AF479" i="26" s="1"/>
  <c r="D479" i="26"/>
  <c r="C479" i="26"/>
  <c r="U479" i="26" s="1"/>
  <c r="B479" i="26"/>
  <c r="T478" i="26"/>
  <c r="S478" i="26"/>
  <c r="AK478" i="26" s="1"/>
  <c r="R478" i="26"/>
  <c r="Q478" i="26"/>
  <c r="AL478" i="26" s="1"/>
  <c r="P478" i="26"/>
  <c r="O478" i="26"/>
  <c r="N478" i="26"/>
  <c r="M478" i="26"/>
  <c r="L478" i="26"/>
  <c r="K478" i="26"/>
  <c r="J478" i="26"/>
  <c r="I478" i="26"/>
  <c r="H478" i="26"/>
  <c r="G478" i="26"/>
  <c r="AM478" i="26" s="1"/>
  <c r="F478" i="26"/>
  <c r="E478" i="26"/>
  <c r="AF478" i="26" s="1"/>
  <c r="D478" i="26"/>
  <c r="X478" i="26" s="1"/>
  <c r="C478" i="26"/>
  <c r="B478" i="26"/>
  <c r="T477" i="26"/>
  <c r="S477" i="26"/>
  <c r="AK477" i="26" s="1"/>
  <c r="R477" i="26"/>
  <c r="Q477" i="26"/>
  <c r="AL477" i="26" s="1"/>
  <c r="P477" i="26"/>
  <c r="O477" i="26"/>
  <c r="N477" i="26"/>
  <c r="M477" i="26"/>
  <c r="L477" i="26"/>
  <c r="K477" i="26"/>
  <c r="J477" i="26"/>
  <c r="I477" i="26"/>
  <c r="H477" i="26"/>
  <c r="G477" i="26"/>
  <c r="AM477" i="26" s="1"/>
  <c r="F477" i="26"/>
  <c r="E477" i="26"/>
  <c r="AF477" i="26" s="1"/>
  <c r="D477" i="26"/>
  <c r="W477" i="26" s="1"/>
  <c r="AA477" i="26" s="1"/>
  <c r="C477" i="26"/>
  <c r="U477" i="26" s="1"/>
  <c r="B477" i="26"/>
  <c r="T476" i="26"/>
  <c r="S476" i="26"/>
  <c r="AK476" i="26" s="1"/>
  <c r="R476" i="26"/>
  <c r="Q476" i="26"/>
  <c r="AL476" i="26" s="1"/>
  <c r="P476" i="26"/>
  <c r="O476" i="26"/>
  <c r="N476" i="26"/>
  <c r="M476" i="26"/>
  <c r="L476" i="26"/>
  <c r="K476" i="26"/>
  <c r="J476" i="26"/>
  <c r="I476" i="26"/>
  <c r="H476" i="26"/>
  <c r="G476" i="26"/>
  <c r="AM476" i="26" s="1"/>
  <c r="F476" i="26"/>
  <c r="E476" i="26"/>
  <c r="AF476" i="26" s="1"/>
  <c r="D476" i="26"/>
  <c r="C476" i="26"/>
  <c r="U476" i="26" s="1"/>
  <c r="B476" i="26"/>
  <c r="T475" i="26"/>
  <c r="S475" i="26"/>
  <c r="AK475" i="26" s="1"/>
  <c r="R475" i="26"/>
  <c r="Q475" i="26"/>
  <c r="AL475" i="26" s="1"/>
  <c r="P475" i="26"/>
  <c r="O475" i="26"/>
  <c r="N475" i="26"/>
  <c r="M475" i="26"/>
  <c r="L475" i="26"/>
  <c r="K475" i="26"/>
  <c r="J475" i="26"/>
  <c r="I475" i="26"/>
  <c r="H475" i="26"/>
  <c r="G475" i="26"/>
  <c r="AM475" i="26" s="1"/>
  <c r="F475" i="26"/>
  <c r="E475" i="26"/>
  <c r="AF475" i="26" s="1"/>
  <c r="D475" i="26"/>
  <c r="C475" i="26"/>
  <c r="B475" i="26"/>
  <c r="T474" i="26"/>
  <c r="S474" i="26"/>
  <c r="AK474" i="26" s="1"/>
  <c r="R474" i="26"/>
  <c r="Q474" i="26"/>
  <c r="AL474" i="26" s="1"/>
  <c r="P474" i="26"/>
  <c r="O474" i="26"/>
  <c r="N474" i="26"/>
  <c r="M474" i="26"/>
  <c r="L474" i="26"/>
  <c r="K474" i="26"/>
  <c r="J474" i="26"/>
  <c r="I474" i="26"/>
  <c r="H474" i="26"/>
  <c r="G474" i="26"/>
  <c r="AM474" i="26" s="1"/>
  <c r="F474" i="26"/>
  <c r="E474" i="26"/>
  <c r="AF474" i="26" s="1"/>
  <c r="D474" i="26"/>
  <c r="X474" i="26" s="1"/>
  <c r="C474" i="26"/>
  <c r="U474" i="26" s="1"/>
  <c r="B474" i="26"/>
  <c r="T473" i="26"/>
  <c r="S473" i="26"/>
  <c r="AK473" i="26" s="1"/>
  <c r="R473" i="26"/>
  <c r="Q473" i="26"/>
  <c r="AL473" i="26" s="1"/>
  <c r="P473" i="26"/>
  <c r="O473" i="26"/>
  <c r="N473" i="26"/>
  <c r="M473" i="26"/>
  <c r="L473" i="26"/>
  <c r="K473" i="26"/>
  <c r="J473" i="26"/>
  <c r="I473" i="26"/>
  <c r="H473" i="26"/>
  <c r="G473" i="26"/>
  <c r="AM473" i="26" s="1"/>
  <c r="F473" i="26"/>
  <c r="E473" i="26"/>
  <c r="AF473" i="26" s="1"/>
  <c r="D473" i="26"/>
  <c r="C473" i="26"/>
  <c r="U473" i="26" s="1"/>
  <c r="B473" i="26"/>
  <c r="T472" i="26"/>
  <c r="S472" i="26"/>
  <c r="AK472" i="26" s="1"/>
  <c r="R472" i="26"/>
  <c r="Q472" i="26"/>
  <c r="AL472" i="26" s="1"/>
  <c r="P472" i="26"/>
  <c r="O472" i="26"/>
  <c r="N472" i="26"/>
  <c r="M472" i="26"/>
  <c r="L472" i="26"/>
  <c r="K472" i="26"/>
  <c r="J472" i="26"/>
  <c r="I472" i="26"/>
  <c r="H472" i="26"/>
  <c r="G472" i="26"/>
  <c r="AM472" i="26" s="1"/>
  <c r="F472" i="26"/>
  <c r="E472" i="26"/>
  <c r="AF472" i="26" s="1"/>
  <c r="D472" i="26"/>
  <c r="Y472" i="26" s="1"/>
  <c r="C472" i="26"/>
  <c r="B472" i="26"/>
  <c r="T471" i="26"/>
  <c r="S471" i="26"/>
  <c r="AK471" i="26" s="1"/>
  <c r="R471" i="26"/>
  <c r="Q471" i="26"/>
  <c r="AL471" i="26" s="1"/>
  <c r="P471" i="26"/>
  <c r="O471" i="26"/>
  <c r="N471" i="26"/>
  <c r="M471" i="26"/>
  <c r="L471" i="26"/>
  <c r="K471" i="26"/>
  <c r="J471" i="26"/>
  <c r="I471" i="26"/>
  <c r="H471" i="26"/>
  <c r="G471" i="26"/>
  <c r="AM471" i="26" s="1"/>
  <c r="F471" i="26"/>
  <c r="E471" i="26"/>
  <c r="AF471" i="26" s="1"/>
  <c r="D471" i="26"/>
  <c r="C471" i="26"/>
  <c r="U471" i="26" s="1"/>
  <c r="B471" i="26"/>
  <c r="T470" i="26"/>
  <c r="S470" i="26"/>
  <c r="AK470" i="26" s="1"/>
  <c r="R470" i="26"/>
  <c r="Q470" i="26"/>
  <c r="AL470" i="26" s="1"/>
  <c r="P470" i="26"/>
  <c r="O470" i="26"/>
  <c r="N470" i="26"/>
  <c r="M470" i="26"/>
  <c r="L470" i="26"/>
  <c r="K470" i="26"/>
  <c r="J470" i="26"/>
  <c r="I470" i="26"/>
  <c r="H470" i="26"/>
  <c r="G470" i="26"/>
  <c r="AM470" i="26" s="1"/>
  <c r="F470" i="26"/>
  <c r="E470" i="26"/>
  <c r="AF470" i="26" s="1"/>
  <c r="D470" i="26"/>
  <c r="C470" i="26"/>
  <c r="U470" i="26" s="1"/>
  <c r="B470" i="26"/>
  <c r="T469" i="26"/>
  <c r="S469" i="26"/>
  <c r="AK469" i="26" s="1"/>
  <c r="R469" i="26"/>
  <c r="Q469" i="26"/>
  <c r="AL469" i="26" s="1"/>
  <c r="P469" i="26"/>
  <c r="O469" i="26"/>
  <c r="N469" i="26"/>
  <c r="M469" i="26"/>
  <c r="L469" i="26"/>
  <c r="K469" i="26"/>
  <c r="J469" i="26"/>
  <c r="I469" i="26"/>
  <c r="H469" i="26"/>
  <c r="G469" i="26"/>
  <c r="AM469" i="26" s="1"/>
  <c r="F469" i="26"/>
  <c r="E469" i="26"/>
  <c r="AF469" i="26" s="1"/>
  <c r="D469" i="26"/>
  <c r="X469" i="26" s="1"/>
  <c r="C469" i="26"/>
  <c r="B469" i="26"/>
  <c r="T468" i="26"/>
  <c r="S468" i="26"/>
  <c r="AK468" i="26" s="1"/>
  <c r="R468" i="26"/>
  <c r="Q468" i="26"/>
  <c r="AL468" i="26" s="1"/>
  <c r="P468" i="26"/>
  <c r="O468" i="26"/>
  <c r="N468" i="26"/>
  <c r="M468" i="26"/>
  <c r="L468" i="26"/>
  <c r="K468" i="26"/>
  <c r="J468" i="26"/>
  <c r="I468" i="26"/>
  <c r="H468" i="26"/>
  <c r="G468" i="26"/>
  <c r="AM468" i="26" s="1"/>
  <c r="F468" i="26"/>
  <c r="E468" i="26"/>
  <c r="AF468" i="26" s="1"/>
  <c r="D468" i="26"/>
  <c r="X468" i="26" s="1"/>
  <c r="C468" i="26"/>
  <c r="U468" i="26" s="1"/>
  <c r="B468" i="26"/>
  <c r="T467" i="26"/>
  <c r="S467" i="26"/>
  <c r="AK467" i="26" s="1"/>
  <c r="R467" i="26"/>
  <c r="Q467" i="26"/>
  <c r="AL467" i="26" s="1"/>
  <c r="P467" i="26"/>
  <c r="O467" i="26"/>
  <c r="N467" i="26"/>
  <c r="M467" i="26"/>
  <c r="L467" i="26"/>
  <c r="K467" i="26"/>
  <c r="J467" i="26"/>
  <c r="I467" i="26"/>
  <c r="H467" i="26"/>
  <c r="G467" i="26"/>
  <c r="AM467" i="26" s="1"/>
  <c r="F467" i="26"/>
  <c r="E467" i="26"/>
  <c r="AF467" i="26" s="1"/>
  <c r="D467" i="26"/>
  <c r="C467" i="26"/>
  <c r="U467" i="26" s="1"/>
  <c r="B467" i="26"/>
  <c r="T466" i="26"/>
  <c r="S466" i="26"/>
  <c r="AK466" i="26" s="1"/>
  <c r="R466" i="26"/>
  <c r="Q466" i="26"/>
  <c r="AL466" i="26" s="1"/>
  <c r="P466" i="26"/>
  <c r="O466" i="26"/>
  <c r="N466" i="26"/>
  <c r="M466" i="26"/>
  <c r="L466" i="26"/>
  <c r="K466" i="26"/>
  <c r="J466" i="26"/>
  <c r="I466" i="26"/>
  <c r="H466" i="26"/>
  <c r="G466" i="26"/>
  <c r="AM466" i="26" s="1"/>
  <c r="F466" i="26"/>
  <c r="E466" i="26"/>
  <c r="AF466" i="26" s="1"/>
  <c r="D466" i="26"/>
  <c r="Y466" i="26" s="1"/>
  <c r="C466" i="26"/>
  <c r="B466" i="26"/>
  <c r="T465" i="26"/>
  <c r="S465" i="26"/>
  <c r="AK465" i="26" s="1"/>
  <c r="R465" i="26"/>
  <c r="Q465" i="26"/>
  <c r="AL465" i="26" s="1"/>
  <c r="P465" i="26"/>
  <c r="O465" i="26"/>
  <c r="N465" i="26"/>
  <c r="M465" i="26"/>
  <c r="L465" i="26"/>
  <c r="K465" i="26"/>
  <c r="J465" i="26"/>
  <c r="I465" i="26"/>
  <c r="H465" i="26"/>
  <c r="G465" i="26"/>
  <c r="AM465" i="26" s="1"/>
  <c r="F465" i="26"/>
  <c r="E465" i="26"/>
  <c r="AF465" i="26" s="1"/>
  <c r="D465" i="26"/>
  <c r="W465" i="26" s="1"/>
  <c r="AA465" i="26" s="1"/>
  <c r="C465" i="26"/>
  <c r="U465" i="26" s="1"/>
  <c r="B465" i="26"/>
  <c r="T464" i="26"/>
  <c r="S464" i="26"/>
  <c r="R464" i="26"/>
  <c r="Q464" i="26"/>
  <c r="AL464" i="26" s="1"/>
  <c r="P464" i="26"/>
  <c r="O464" i="26"/>
  <c r="N464" i="26"/>
  <c r="M464" i="26"/>
  <c r="L464" i="26"/>
  <c r="K464" i="26"/>
  <c r="J464" i="26"/>
  <c r="I464" i="26"/>
  <c r="H464" i="26"/>
  <c r="G464" i="26"/>
  <c r="AM464" i="26" s="1"/>
  <c r="F464" i="26"/>
  <c r="E464" i="26"/>
  <c r="AF464" i="26" s="1"/>
  <c r="D464" i="26"/>
  <c r="C464" i="26"/>
  <c r="U464" i="26" s="1"/>
  <c r="B464" i="26"/>
  <c r="T463" i="26"/>
  <c r="S463" i="26"/>
  <c r="AK463" i="26" s="1"/>
  <c r="R463" i="26"/>
  <c r="Q463" i="26"/>
  <c r="AL463" i="26" s="1"/>
  <c r="P463" i="26"/>
  <c r="O463" i="26"/>
  <c r="N463" i="26"/>
  <c r="M463" i="26"/>
  <c r="L463" i="26"/>
  <c r="K463" i="26"/>
  <c r="J463" i="26"/>
  <c r="I463" i="26"/>
  <c r="H463" i="26"/>
  <c r="G463" i="26"/>
  <c r="AM463" i="26" s="1"/>
  <c r="F463" i="26"/>
  <c r="E463" i="26"/>
  <c r="AF463" i="26" s="1"/>
  <c r="D463" i="26"/>
  <c r="C463" i="26"/>
  <c r="B463" i="26"/>
  <c r="T462" i="26"/>
  <c r="S462" i="26"/>
  <c r="AK462" i="26" s="1"/>
  <c r="R462" i="26"/>
  <c r="Q462" i="26"/>
  <c r="AL462" i="26" s="1"/>
  <c r="P462" i="26"/>
  <c r="O462" i="26"/>
  <c r="N462" i="26"/>
  <c r="M462" i="26"/>
  <c r="L462" i="26"/>
  <c r="K462" i="26"/>
  <c r="J462" i="26"/>
  <c r="I462" i="26"/>
  <c r="H462" i="26"/>
  <c r="G462" i="26"/>
  <c r="AM462" i="26" s="1"/>
  <c r="F462" i="26"/>
  <c r="E462" i="26"/>
  <c r="AF462" i="26" s="1"/>
  <c r="D462" i="26"/>
  <c r="Y462" i="26" s="1"/>
  <c r="C462" i="26"/>
  <c r="U462" i="26" s="1"/>
  <c r="B462" i="26"/>
  <c r="T461" i="26"/>
  <c r="S461" i="26"/>
  <c r="AK461" i="26" s="1"/>
  <c r="R461" i="26"/>
  <c r="Q461" i="26"/>
  <c r="AL461" i="26" s="1"/>
  <c r="P461" i="26"/>
  <c r="O461" i="26"/>
  <c r="N461" i="26"/>
  <c r="M461" i="26"/>
  <c r="L461" i="26"/>
  <c r="K461" i="26"/>
  <c r="J461" i="26"/>
  <c r="I461" i="26"/>
  <c r="H461" i="26"/>
  <c r="G461" i="26"/>
  <c r="AM461" i="26" s="1"/>
  <c r="F461" i="26"/>
  <c r="E461" i="26"/>
  <c r="AF461" i="26" s="1"/>
  <c r="D461" i="26"/>
  <c r="C461" i="26"/>
  <c r="U461" i="26" s="1"/>
  <c r="B461" i="26"/>
  <c r="T460" i="26"/>
  <c r="S460" i="26"/>
  <c r="AK460" i="26" s="1"/>
  <c r="R460" i="26"/>
  <c r="Q460" i="26"/>
  <c r="AL460" i="26" s="1"/>
  <c r="P460" i="26"/>
  <c r="O460" i="26"/>
  <c r="N460" i="26"/>
  <c r="M460" i="26"/>
  <c r="L460" i="26"/>
  <c r="K460" i="26"/>
  <c r="J460" i="26"/>
  <c r="I460" i="26"/>
  <c r="H460" i="26"/>
  <c r="G460" i="26"/>
  <c r="AM460" i="26" s="1"/>
  <c r="F460" i="26"/>
  <c r="E460" i="26"/>
  <c r="AF460" i="26" s="1"/>
  <c r="D460" i="26"/>
  <c r="W460" i="26" s="1"/>
  <c r="AA460" i="26" s="1"/>
  <c r="C460" i="26"/>
  <c r="B460" i="26"/>
  <c r="T459" i="26"/>
  <c r="S459" i="26"/>
  <c r="AK459" i="26" s="1"/>
  <c r="R459" i="26"/>
  <c r="Q459" i="26"/>
  <c r="AL459" i="26" s="1"/>
  <c r="P459" i="26"/>
  <c r="O459" i="26"/>
  <c r="N459" i="26"/>
  <c r="M459" i="26"/>
  <c r="L459" i="26"/>
  <c r="K459" i="26"/>
  <c r="J459" i="26"/>
  <c r="I459" i="26"/>
  <c r="H459" i="26"/>
  <c r="G459" i="26"/>
  <c r="AM459" i="26" s="1"/>
  <c r="F459" i="26"/>
  <c r="E459" i="26"/>
  <c r="AF459" i="26" s="1"/>
  <c r="D459" i="26"/>
  <c r="X459" i="26" s="1"/>
  <c r="C459" i="26"/>
  <c r="U459" i="26" s="1"/>
  <c r="B459" i="26"/>
  <c r="T458" i="26"/>
  <c r="S458" i="26"/>
  <c r="AK458" i="26" s="1"/>
  <c r="R458" i="26"/>
  <c r="Q458" i="26"/>
  <c r="AL458" i="26" s="1"/>
  <c r="P458" i="26"/>
  <c r="O458" i="26"/>
  <c r="N458" i="26"/>
  <c r="M458" i="26"/>
  <c r="L458" i="26"/>
  <c r="K458" i="26"/>
  <c r="J458" i="26"/>
  <c r="I458" i="26"/>
  <c r="H458" i="26"/>
  <c r="G458" i="26"/>
  <c r="AM458" i="26" s="1"/>
  <c r="F458" i="26"/>
  <c r="E458" i="26"/>
  <c r="AF458" i="26" s="1"/>
  <c r="D458" i="26"/>
  <c r="C458" i="26"/>
  <c r="U458" i="26" s="1"/>
  <c r="B458" i="26"/>
  <c r="T457" i="26"/>
  <c r="S457" i="26"/>
  <c r="AK457" i="26" s="1"/>
  <c r="R457" i="26"/>
  <c r="Q457" i="26"/>
  <c r="AL457" i="26" s="1"/>
  <c r="P457" i="26"/>
  <c r="O457" i="26"/>
  <c r="N457" i="26"/>
  <c r="M457" i="26"/>
  <c r="L457" i="26"/>
  <c r="K457" i="26"/>
  <c r="J457" i="26"/>
  <c r="I457" i="26"/>
  <c r="H457" i="26"/>
  <c r="G457" i="26"/>
  <c r="AM457" i="26" s="1"/>
  <c r="F457" i="26"/>
  <c r="E457" i="26"/>
  <c r="AF457" i="26" s="1"/>
  <c r="D457" i="26"/>
  <c r="W457" i="26" s="1"/>
  <c r="AA457" i="26" s="1"/>
  <c r="C457" i="26"/>
  <c r="B457" i="26"/>
  <c r="T456" i="26"/>
  <c r="S456" i="26"/>
  <c r="AK456" i="26" s="1"/>
  <c r="R456" i="26"/>
  <c r="Q456" i="26"/>
  <c r="AL456" i="26" s="1"/>
  <c r="P456" i="26"/>
  <c r="O456" i="26"/>
  <c r="N456" i="26"/>
  <c r="M456" i="26"/>
  <c r="L456" i="26"/>
  <c r="K456" i="26"/>
  <c r="J456" i="26"/>
  <c r="I456" i="26"/>
  <c r="H456" i="26"/>
  <c r="G456" i="26"/>
  <c r="AM456" i="26" s="1"/>
  <c r="F456" i="26"/>
  <c r="E456" i="26"/>
  <c r="AF456" i="26" s="1"/>
  <c r="D456" i="26"/>
  <c r="W456" i="26" s="1"/>
  <c r="AA456" i="26" s="1"/>
  <c r="C456" i="26"/>
  <c r="U456" i="26" s="1"/>
  <c r="B456" i="26"/>
  <c r="T455" i="26"/>
  <c r="S455" i="26"/>
  <c r="AK455" i="26" s="1"/>
  <c r="R455" i="26"/>
  <c r="Q455" i="26"/>
  <c r="AL455" i="26" s="1"/>
  <c r="P455" i="26"/>
  <c r="O455" i="26"/>
  <c r="N455" i="26"/>
  <c r="M455" i="26"/>
  <c r="L455" i="26"/>
  <c r="K455" i="26"/>
  <c r="J455" i="26"/>
  <c r="I455" i="26"/>
  <c r="H455" i="26"/>
  <c r="G455" i="26"/>
  <c r="AM455" i="26" s="1"/>
  <c r="F455" i="26"/>
  <c r="E455" i="26"/>
  <c r="AF455" i="26" s="1"/>
  <c r="D455" i="26"/>
  <c r="C455" i="26"/>
  <c r="U455" i="26" s="1"/>
  <c r="B455" i="26"/>
  <c r="T454" i="26"/>
  <c r="S454" i="26"/>
  <c r="AK454" i="26" s="1"/>
  <c r="R454" i="26"/>
  <c r="Q454" i="26"/>
  <c r="AL454" i="26" s="1"/>
  <c r="P454" i="26"/>
  <c r="O454" i="26"/>
  <c r="N454" i="26"/>
  <c r="M454" i="26"/>
  <c r="L454" i="26"/>
  <c r="K454" i="26"/>
  <c r="J454" i="26"/>
  <c r="I454" i="26"/>
  <c r="H454" i="26"/>
  <c r="G454" i="26"/>
  <c r="AM454" i="26" s="1"/>
  <c r="F454" i="26"/>
  <c r="E454" i="26"/>
  <c r="AF454" i="26" s="1"/>
  <c r="D454" i="26"/>
  <c r="W454" i="26" s="1"/>
  <c r="AA454" i="26" s="1"/>
  <c r="C454" i="26"/>
  <c r="B454" i="26"/>
  <c r="T453" i="26"/>
  <c r="S453" i="26"/>
  <c r="AK453" i="26" s="1"/>
  <c r="R453" i="26"/>
  <c r="Q453" i="26"/>
  <c r="AL453" i="26" s="1"/>
  <c r="P453" i="26"/>
  <c r="O453" i="26"/>
  <c r="N453" i="26"/>
  <c r="M453" i="26"/>
  <c r="L453" i="26"/>
  <c r="K453" i="26"/>
  <c r="J453" i="26"/>
  <c r="I453" i="26"/>
  <c r="H453" i="26"/>
  <c r="G453" i="26"/>
  <c r="AM453" i="26" s="1"/>
  <c r="F453" i="26"/>
  <c r="E453" i="26"/>
  <c r="AF453" i="26" s="1"/>
  <c r="D453" i="26"/>
  <c r="X453" i="26" s="1"/>
  <c r="C453" i="26"/>
  <c r="U453" i="26" s="1"/>
  <c r="B453" i="26"/>
  <c r="T452" i="26"/>
  <c r="S452" i="26"/>
  <c r="AK452" i="26" s="1"/>
  <c r="R452" i="26"/>
  <c r="Q452" i="26"/>
  <c r="AL452" i="26" s="1"/>
  <c r="P452" i="26"/>
  <c r="O452" i="26"/>
  <c r="N452" i="26"/>
  <c r="M452" i="26"/>
  <c r="L452" i="26"/>
  <c r="K452" i="26"/>
  <c r="J452" i="26"/>
  <c r="I452" i="26"/>
  <c r="H452" i="26"/>
  <c r="G452" i="26"/>
  <c r="AM452" i="26" s="1"/>
  <c r="F452" i="26"/>
  <c r="E452" i="26"/>
  <c r="AF452" i="26" s="1"/>
  <c r="D452" i="26"/>
  <c r="C452" i="26"/>
  <c r="U452" i="26" s="1"/>
  <c r="B452" i="26"/>
  <c r="T451" i="26"/>
  <c r="S451" i="26"/>
  <c r="AK451" i="26" s="1"/>
  <c r="R451" i="26"/>
  <c r="Q451" i="26"/>
  <c r="AL451" i="26" s="1"/>
  <c r="P451" i="26"/>
  <c r="O451" i="26"/>
  <c r="N451" i="26"/>
  <c r="M451" i="26"/>
  <c r="L451" i="26"/>
  <c r="K451" i="26"/>
  <c r="J451" i="26"/>
  <c r="I451" i="26"/>
  <c r="H451" i="26"/>
  <c r="G451" i="26"/>
  <c r="AM451" i="26" s="1"/>
  <c r="F451" i="26"/>
  <c r="E451" i="26"/>
  <c r="AF451" i="26" s="1"/>
  <c r="D451" i="26"/>
  <c r="C451" i="26"/>
  <c r="B451" i="26"/>
  <c r="T450" i="26"/>
  <c r="S450" i="26"/>
  <c r="AK450" i="26" s="1"/>
  <c r="R450" i="26"/>
  <c r="Q450" i="26"/>
  <c r="AL450" i="26" s="1"/>
  <c r="P450" i="26"/>
  <c r="O450" i="26"/>
  <c r="N450" i="26"/>
  <c r="M450" i="26"/>
  <c r="L450" i="26"/>
  <c r="K450" i="26"/>
  <c r="J450" i="26"/>
  <c r="I450" i="26"/>
  <c r="H450" i="26"/>
  <c r="G450" i="26"/>
  <c r="AM450" i="26" s="1"/>
  <c r="F450" i="26"/>
  <c r="E450" i="26"/>
  <c r="AF450" i="26" s="1"/>
  <c r="D450" i="26"/>
  <c r="Y450" i="26" s="1"/>
  <c r="C450" i="26"/>
  <c r="U450" i="26" s="1"/>
  <c r="B450" i="26"/>
  <c r="T449" i="26"/>
  <c r="S449" i="26"/>
  <c r="AK449" i="26" s="1"/>
  <c r="R449" i="26"/>
  <c r="Q449" i="26"/>
  <c r="AL449" i="26" s="1"/>
  <c r="P449" i="26"/>
  <c r="O449" i="26"/>
  <c r="N449" i="26"/>
  <c r="M449" i="26"/>
  <c r="L449" i="26"/>
  <c r="K449" i="26"/>
  <c r="J449" i="26"/>
  <c r="I449" i="26"/>
  <c r="H449" i="26"/>
  <c r="G449" i="26"/>
  <c r="AM449" i="26" s="1"/>
  <c r="F449" i="26"/>
  <c r="E449" i="26"/>
  <c r="AF449" i="26" s="1"/>
  <c r="D449" i="26"/>
  <c r="C449" i="26"/>
  <c r="U449" i="26" s="1"/>
  <c r="B449" i="26"/>
  <c r="T448" i="26"/>
  <c r="S448" i="26"/>
  <c r="AK448" i="26" s="1"/>
  <c r="R448" i="26"/>
  <c r="Q448" i="26"/>
  <c r="AL448" i="26" s="1"/>
  <c r="P448" i="26"/>
  <c r="O448" i="26"/>
  <c r="N448" i="26"/>
  <c r="M448" i="26"/>
  <c r="L448" i="26"/>
  <c r="K448" i="26"/>
  <c r="J448" i="26"/>
  <c r="I448" i="26"/>
  <c r="H448" i="26"/>
  <c r="G448" i="26"/>
  <c r="AM448" i="26" s="1"/>
  <c r="F448" i="26"/>
  <c r="E448" i="26"/>
  <c r="AF448" i="26" s="1"/>
  <c r="D448" i="26"/>
  <c r="C448" i="26"/>
  <c r="U448" i="26" s="1"/>
  <c r="B448" i="26"/>
  <c r="T447" i="26"/>
  <c r="S447" i="26"/>
  <c r="AK447" i="26" s="1"/>
  <c r="R447" i="26"/>
  <c r="Q447" i="26"/>
  <c r="AL447" i="26" s="1"/>
  <c r="P447" i="26"/>
  <c r="O447" i="26"/>
  <c r="N447" i="26"/>
  <c r="M447" i="26"/>
  <c r="L447" i="26"/>
  <c r="K447" i="26"/>
  <c r="J447" i="26"/>
  <c r="I447" i="26"/>
  <c r="H447" i="26"/>
  <c r="G447" i="26"/>
  <c r="AM447" i="26" s="1"/>
  <c r="F447" i="26"/>
  <c r="E447" i="26"/>
  <c r="AF447" i="26" s="1"/>
  <c r="D447" i="26"/>
  <c r="Y447" i="26" s="1"/>
  <c r="C447" i="26"/>
  <c r="U447" i="26" s="1"/>
  <c r="B447" i="26"/>
  <c r="T446" i="26"/>
  <c r="S446" i="26"/>
  <c r="AK446" i="26" s="1"/>
  <c r="R446" i="26"/>
  <c r="Q446" i="26"/>
  <c r="AL446" i="26" s="1"/>
  <c r="P446" i="26"/>
  <c r="O446" i="26"/>
  <c r="N446" i="26"/>
  <c r="M446" i="26"/>
  <c r="L446" i="26"/>
  <c r="K446" i="26"/>
  <c r="J446" i="26"/>
  <c r="I446" i="26"/>
  <c r="H446" i="26"/>
  <c r="G446" i="26"/>
  <c r="AM446" i="26" s="1"/>
  <c r="F446" i="26"/>
  <c r="E446" i="26"/>
  <c r="AF446" i="26" s="1"/>
  <c r="D446" i="26"/>
  <c r="C446" i="26"/>
  <c r="B446" i="26"/>
  <c r="T445" i="26"/>
  <c r="S445" i="26"/>
  <c r="AK445" i="26" s="1"/>
  <c r="R445" i="26"/>
  <c r="Q445" i="26"/>
  <c r="AL445" i="26" s="1"/>
  <c r="P445" i="26"/>
  <c r="O445" i="26"/>
  <c r="N445" i="26"/>
  <c r="M445" i="26"/>
  <c r="L445" i="26"/>
  <c r="K445" i="26"/>
  <c r="J445" i="26"/>
  <c r="I445" i="26"/>
  <c r="H445" i="26"/>
  <c r="G445" i="26"/>
  <c r="AM445" i="26" s="1"/>
  <c r="F445" i="26"/>
  <c r="E445" i="26"/>
  <c r="AF445" i="26" s="1"/>
  <c r="D445" i="26"/>
  <c r="Y445" i="26" s="1"/>
  <c r="C445" i="26"/>
  <c r="V445" i="26" s="1"/>
  <c r="B445" i="26"/>
  <c r="T444" i="26"/>
  <c r="S444" i="26"/>
  <c r="AK444" i="26" s="1"/>
  <c r="R444" i="26"/>
  <c r="Q444" i="26"/>
  <c r="AL444" i="26" s="1"/>
  <c r="P444" i="26"/>
  <c r="O444" i="26"/>
  <c r="N444" i="26"/>
  <c r="M444" i="26"/>
  <c r="L444" i="26"/>
  <c r="K444" i="26"/>
  <c r="J444" i="26"/>
  <c r="I444" i="26"/>
  <c r="H444" i="26"/>
  <c r="G444" i="26"/>
  <c r="AM444" i="26" s="1"/>
  <c r="F444" i="26"/>
  <c r="E444" i="26"/>
  <c r="AF444" i="26" s="1"/>
  <c r="D444" i="26"/>
  <c r="X444" i="26" s="1"/>
  <c r="C444" i="26"/>
  <c r="U444" i="26" s="1"/>
  <c r="B444" i="26"/>
  <c r="T443" i="26"/>
  <c r="S443" i="26"/>
  <c r="AK443" i="26" s="1"/>
  <c r="R443" i="26"/>
  <c r="Q443" i="26"/>
  <c r="AL443" i="26" s="1"/>
  <c r="P443" i="26"/>
  <c r="O443" i="26"/>
  <c r="N443" i="26"/>
  <c r="M443" i="26"/>
  <c r="L443" i="26"/>
  <c r="K443" i="26"/>
  <c r="J443" i="26"/>
  <c r="I443" i="26"/>
  <c r="H443" i="26"/>
  <c r="G443" i="26"/>
  <c r="AM443" i="26" s="1"/>
  <c r="F443" i="26"/>
  <c r="E443" i="26"/>
  <c r="AF443" i="26" s="1"/>
  <c r="D443" i="26"/>
  <c r="C443" i="26"/>
  <c r="B443" i="26"/>
  <c r="T442" i="26"/>
  <c r="S442" i="26"/>
  <c r="AK442" i="26" s="1"/>
  <c r="R442" i="26"/>
  <c r="Q442" i="26"/>
  <c r="AL442" i="26" s="1"/>
  <c r="P442" i="26"/>
  <c r="O442" i="26"/>
  <c r="N442" i="26"/>
  <c r="M442" i="26"/>
  <c r="L442" i="26"/>
  <c r="K442" i="26"/>
  <c r="J442" i="26"/>
  <c r="I442" i="26"/>
  <c r="H442" i="26"/>
  <c r="G442" i="26"/>
  <c r="AM442" i="26" s="1"/>
  <c r="F442" i="26"/>
  <c r="E442" i="26"/>
  <c r="AF442" i="26" s="1"/>
  <c r="D442" i="26"/>
  <c r="Y442" i="26" s="1"/>
  <c r="C442" i="26"/>
  <c r="B442" i="26"/>
  <c r="T441" i="26"/>
  <c r="S441" i="26"/>
  <c r="AK441" i="26" s="1"/>
  <c r="R441" i="26"/>
  <c r="Q441" i="26"/>
  <c r="AL441" i="26" s="1"/>
  <c r="P441" i="26"/>
  <c r="O441" i="26"/>
  <c r="N441" i="26"/>
  <c r="M441" i="26"/>
  <c r="L441" i="26"/>
  <c r="K441" i="26"/>
  <c r="J441" i="26"/>
  <c r="I441" i="26"/>
  <c r="H441" i="26"/>
  <c r="G441" i="26"/>
  <c r="AM441" i="26" s="1"/>
  <c r="F441" i="26"/>
  <c r="E441" i="26"/>
  <c r="AF441" i="26" s="1"/>
  <c r="D441" i="26"/>
  <c r="C441" i="26"/>
  <c r="U441" i="26" s="1"/>
  <c r="B441" i="26"/>
  <c r="T440" i="26"/>
  <c r="S440" i="26"/>
  <c r="R440" i="26"/>
  <c r="Q440" i="26"/>
  <c r="AL440" i="26" s="1"/>
  <c r="P440" i="26"/>
  <c r="O440" i="26"/>
  <c r="N440" i="26"/>
  <c r="M440" i="26"/>
  <c r="L440" i="26"/>
  <c r="K440" i="26"/>
  <c r="J440" i="26"/>
  <c r="I440" i="26"/>
  <c r="H440" i="26"/>
  <c r="G440" i="26"/>
  <c r="AM440" i="26" s="1"/>
  <c r="F440" i="26"/>
  <c r="E440" i="26"/>
  <c r="AF440" i="26" s="1"/>
  <c r="D440" i="26"/>
  <c r="W440" i="26" s="1"/>
  <c r="AA440" i="26" s="1"/>
  <c r="C440" i="26"/>
  <c r="B440" i="26"/>
  <c r="T439" i="26"/>
  <c r="S439" i="26"/>
  <c r="AK439" i="26" s="1"/>
  <c r="R439" i="26"/>
  <c r="Q439" i="26"/>
  <c r="AL439" i="26" s="1"/>
  <c r="P439" i="26"/>
  <c r="O439" i="26"/>
  <c r="N439" i="26"/>
  <c r="M439" i="26"/>
  <c r="L439" i="26"/>
  <c r="K439" i="26"/>
  <c r="J439" i="26"/>
  <c r="I439" i="26"/>
  <c r="H439" i="26"/>
  <c r="G439" i="26"/>
  <c r="AM439" i="26" s="1"/>
  <c r="F439" i="26"/>
  <c r="E439" i="26"/>
  <c r="AF439" i="26" s="1"/>
  <c r="D439" i="26"/>
  <c r="Y439" i="26" s="1"/>
  <c r="C439" i="26"/>
  <c r="V439" i="26" s="1"/>
  <c r="B439" i="26"/>
  <c r="T438" i="26"/>
  <c r="S438" i="26"/>
  <c r="AK438" i="26" s="1"/>
  <c r="R438" i="26"/>
  <c r="Q438" i="26"/>
  <c r="AL438" i="26" s="1"/>
  <c r="P438" i="26"/>
  <c r="O438" i="26"/>
  <c r="N438" i="26"/>
  <c r="M438" i="26"/>
  <c r="L438" i="26"/>
  <c r="K438" i="26"/>
  <c r="J438" i="26"/>
  <c r="I438" i="26"/>
  <c r="H438" i="26"/>
  <c r="G438" i="26"/>
  <c r="AM438" i="26" s="1"/>
  <c r="F438" i="26"/>
  <c r="E438" i="26"/>
  <c r="AF438" i="26" s="1"/>
  <c r="D438" i="26"/>
  <c r="W438" i="26" s="1"/>
  <c r="AA438" i="26" s="1"/>
  <c r="C438" i="26"/>
  <c r="U438" i="26" s="1"/>
  <c r="B438" i="26"/>
  <c r="T437" i="26"/>
  <c r="S437" i="26"/>
  <c r="AK437" i="26" s="1"/>
  <c r="R437" i="26"/>
  <c r="Q437" i="26"/>
  <c r="AL437" i="26" s="1"/>
  <c r="P437" i="26"/>
  <c r="O437" i="26"/>
  <c r="N437" i="26"/>
  <c r="M437" i="26"/>
  <c r="L437" i="26"/>
  <c r="K437" i="26"/>
  <c r="J437" i="26"/>
  <c r="I437" i="26"/>
  <c r="H437" i="26"/>
  <c r="G437" i="26"/>
  <c r="AM437" i="26" s="1"/>
  <c r="F437" i="26"/>
  <c r="E437" i="26"/>
  <c r="AF437" i="26" s="1"/>
  <c r="D437" i="26"/>
  <c r="Y437" i="26" s="1"/>
  <c r="C437" i="26"/>
  <c r="B437" i="26"/>
  <c r="T436" i="26"/>
  <c r="S436" i="26"/>
  <c r="AK436" i="26" s="1"/>
  <c r="R436" i="26"/>
  <c r="Q436" i="26"/>
  <c r="AL436" i="26" s="1"/>
  <c r="P436" i="26"/>
  <c r="O436" i="26"/>
  <c r="N436" i="26"/>
  <c r="M436" i="26"/>
  <c r="L436" i="26"/>
  <c r="K436" i="26"/>
  <c r="J436" i="26"/>
  <c r="I436" i="26"/>
  <c r="H436" i="26"/>
  <c r="G436" i="26"/>
  <c r="AM436" i="26" s="1"/>
  <c r="F436" i="26"/>
  <c r="E436" i="26"/>
  <c r="AF436" i="26" s="1"/>
  <c r="D436" i="26"/>
  <c r="Y436" i="26" s="1"/>
  <c r="C436" i="26"/>
  <c r="V436" i="26" s="1"/>
  <c r="B436" i="26"/>
  <c r="T435" i="26"/>
  <c r="S435" i="26"/>
  <c r="AK435" i="26" s="1"/>
  <c r="R435" i="26"/>
  <c r="Q435" i="26"/>
  <c r="AL435" i="26" s="1"/>
  <c r="P435" i="26"/>
  <c r="O435" i="26"/>
  <c r="N435" i="26"/>
  <c r="M435" i="26"/>
  <c r="L435" i="26"/>
  <c r="K435" i="26"/>
  <c r="J435" i="26"/>
  <c r="I435" i="26"/>
  <c r="H435" i="26"/>
  <c r="G435" i="26"/>
  <c r="AM435" i="26" s="1"/>
  <c r="F435" i="26"/>
  <c r="E435" i="26"/>
  <c r="AF435" i="26" s="1"/>
  <c r="D435" i="26"/>
  <c r="W435" i="26" s="1"/>
  <c r="AA435" i="26" s="1"/>
  <c r="C435" i="26"/>
  <c r="U435" i="26" s="1"/>
  <c r="B435" i="26"/>
  <c r="T434" i="26"/>
  <c r="S434" i="26"/>
  <c r="AK434" i="26" s="1"/>
  <c r="R434" i="26"/>
  <c r="Q434" i="26"/>
  <c r="AL434" i="26" s="1"/>
  <c r="P434" i="26"/>
  <c r="O434" i="26"/>
  <c r="N434" i="26"/>
  <c r="M434" i="26"/>
  <c r="L434" i="26"/>
  <c r="K434" i="26"/>
  <c r="J434" i="26"/>
  <c r="I434" i="26"/>
  <c r="H434" i="26"/>
  <c r="G434" i="26"/>
  <c r="AM434" i="26" s="1"/>
  <c r="F434" i="26"/>
  <c r="E434" i="26"/>
  <c r="AF434" i="26" s="1"/>
  <c r="D434" i="26"/>
  <c r="Y434" i="26" s="1"/>
  <c r="C434" i="26"/>
  <c r="B434" i="26"/>
  <c r="T433" i="26"/>
  <c r="S433" i="26"/>
  <c r="AK433" i="26" s="1"/>
  <c r="R433" i="26"/>
  <c r="Q433" i="26"/>
  <c r="AL433" i="26" s="1"/>
  <c r="P433" i="26"/>
  <c r="O433" i="26"/>
  <c r="N433" i="26"/>
  <c r="M433" i="26"/>
  <c r="L433" i="26"/>
  <c r="K433" i="26"/>
  <c r="J433" i="26"/>
  <c r="I433" i="26"/>
  <c r="H433" i="26"/>
  <c r="G433" i="26"/>
  <c r="AM433" i="26" s="1"/>
  <c r="F433" i="26"/>
  <c r="E433" i="26"/>
  <c r="AF433" i="26" s="1"/>
  <c r="D433" i="26"/>
  <c r="Y433" i="26" s="1"/>
  <c r="C433" i="26"/>
  <c r="V433" i="26" s="1"/>
  <c r="B433" i="26"/>
  <c r="T432" i="26"/>
  <c r="S432" i="26"/>
  <c r="AK432" i="26" s="1"/>
  <c r="R432" i="26"/>
  <c r="Q432" i="26"/>
  <c r="AL432" i="26" s="1"/>
  <c r="P432" i="26"/>
  <c r="O432" i="26"/>
  <c r="N432" i="26"/>
  <c r="M432" i="26"/>
  <c r="L432" i="26"/>
  <c r="K432" i="26"/>
  <c r="J432" i="26"/>
  <c r="I432" i="26"/>
  <c r="H432" i="26"/>
  <c r="G432" i="26"/>
  <c r="AM432" i="26" s="1"/>
  <c r="F432" i="26"/>
  <c r="E432" i="26"/>
  <c r="AF432" i="26" s="1"/>
  <c r="D432" i="26"/>
  <c r="W432" i="26" s="1"/>
  <c r="AA432" i="26" s="1"/>
  <c r="C432" i="26"/>
  <c r="U432" i="26" s="1"/>
  <c r="B432" i="26"/>
  <c r="T431" i="26"/>
  <c r="S431" i="26"/>
  <c r="AK431" i="26" s="1"/>
  <c r="R431" i="26"/>
  <c r="Q431" i="26"/>
  <c r="AL431" i="26" s="1"/>
  <c r="P431" i="26"/>
  <c r="O431" i="26"/>
  <c r="N431" i="26"/>
  <c r="M431" i="26"/>
  <c r="L431" i="26"/>
  <c r="K431" i="26"/>
  <c r="J431" i="26"/>
  <c r="I431" i="26"/>
  <c r="H431" i="26"/>
  <c r="G431" i="26"/>
  <c r="AM431" i="26" s="1"/>
  <c r="F431" i="26"/>
  <c r="E431" i="26"/>
  <c r="AF431" i="26" s="1"/>
  <c r="D431" i="26"/>
  <c r="W431" i="26" s="1"/>
  <c r="AA431" i="26" s="1"/>
  <c r="C431" i="26"/>
  <c r="B431" i="26"/>
  <c r="T430" i="26"/>
  <c r="S430" i="26"/>
  <c r="AK430" i="26" s="1"/>
  <c r="R430" i="26"/>
  <c r="Q430" i="26"/>
  <c r="AL430" i="26" s="1"/>
  <c r="P430" i="26"/>
  <c r="O430" i="26"/>
  <c r="N430" i="26"/>
  <c r="M430" i="26"/>
  <c r="L430" i="26"/>
  <c r="K430" i="26"/>
  <c r="J430" i="26"/>
  <c r="I430" i="26"/>
  <c r="H430" i="26"/>
  <c r="G430" i="26"/>
  <c r="AM430" i="26" s="1"/>
  <c r="F430" i="26"/>
  <c r="E430" i="26"/>
  <c r="AF430" i="26" s="1"/>
  <c r="D430" i="26"/>
  <c r="Y430" i="26" s="1"/>
  <c r="C430" i="26"/>
  <c r="V430" i="26" s="1"/>
  <c r="B430" i="26"/>
  <c r="T429" i="26"/>
  <c r="S429" i="26"/>
  <c r="AK429" i="26" s="1"/>
  <c r="R429" i="26"/>
  <c r="Q429" i="26"/>
  <c r="AL429" i="26" s="1"/>
  <c r="P429" i="26"/>
  <c r="O429" i="26"/>
  <c r="N429" i="26"/>
  <c r="M429" i="26"/>
  <c r="L429" i="26"/>
  <c r="K429" i="26"/>
  <c r="J429" i="26"/>
  <c r="I429" i="26"/>
  <c r="H429" i="26"/>
  <c r="G429" i="26"/>
  <c r="AM429" i="26" s="1"/>
  <c r="F429" i="26"/>
  <c r="E429" i="26"/>
  <c r="AF429" i="26" s="1"/>
  <c r="D429" i="26"/>
  <c r="W429" i="26" s="1"/>
  <c r="AA429" i="26" s="1"/>
  <c r="C429" i="26"/>
  <c r="U429" i="26" s="1"/>
  <c r="B429" i="26"/>
  <c r="T428" i="26"/>
  <c r="S428" i="26"/>
  <c r="AK428" i="26" s="1"/>
  <c r="R428" i="26"/>
  <c r="Q428" i="26"/>
  <c r="AL428" i="26" s="1"/>
  <c r="P428" i="26"/>
  <c r="O428" i="26"/>
  <c r="N428" i="26"/>
  <c r="M428" i="26"/>
  <c r="L428" i="26"/>
  <c r="K428" i="26"/>
  <c r="J428" i="26"/>
  <c r="I428" i="26"/>
  <c r="H428" i="26"/>
  <c r="G428" i="26"/>
  <c r="AM428" i="26" s="1"/>
  <c r="F428" i="26"/>
  <c r="E428" i="26"/>
  <c r="AF428" i="26" s="1"/>
  <c r="D428" i="26"/>
  <c r="W428" i="26" s="1"/>
  <c r="AA428" i="26" s="1"/>
  <c r="C428" i="26"/>
  <c r="B428" i="26"/>
  <c r="T427" i="26"/>
  <c r="S427" i="26"/>
  <c r="AK427" i="26" s="1"/>
  <c r="R427" i="26"/>
  <c r="Q427" i="26"/>
  <c r="AL427" i="26" s="1"/>
  <c r="P427" i="26"/>
  <c r="O427" i="26"/>
  <c r="N427" i="26"/>
  <c r="M427" i="26"/>
  <c r="L427" i="26"/>
  <c r="K427" i="26"/>
  <c r="J427" i="26"/>
  <c r="I427" i="26"/>
  <c r="H427" i="26"/>
  <c r="G427" i="26"/>
  <c r="AM427" i="26" s="1"/>
  <c r="F427" i="26"/>
  <c r="E427" i="26"/>
  <c r="AF427" i="26" s="1"/>
  <c r="D427" i="26"/>
  <c r="Y427" i="26" s="1"/>
  <c r="C427" i="26"/>
  <c r="V427" i="26" s="1"/>
  <c r="B427" i="26"/>
  <c r="T426" i="26"/>
  <c r="S426" i="26"/>
  <c r="AK426" i="26" s="1"/>
  <c r="R426" i="26"/>
  <c r="Q426" i="26"/>
  <c r="AL426" i="26" s="1"/>
  <c r="P426" i="26"/>
  <c r="O426" i="26"/>
  <c r="N426" i="26"/>
  <c r="M426" i="26"/>
  <c r="L426" i="26"/>
  <c r="K426" i="26"/>
  <c r="J426" i="26"/>
  <c r="I426" i="26"/>
  <c r="H426" i="26"/>
  <c r="G426" i="26"/>
  <c r="AM426" i="26" s="1"/>
  <c r="F426" i="26"/>
  <c r="E426" i="26"/>
  <c r="AF426" i="26" s="1"/>
  <c r="D426" i="26"/>
  <c r="W426" i="26" s="1"/>
  <c r="AA426" i="26" s="1"/>
  <c r="C426" i="26"/>
  <c r="U426" i="26" s="1"/>
  <c r="B426" i="26"/>
  <c r="T425" i="26"/>
  <c r="S425" i="26"/>
  <c r="AK425" i="26" s="1"/>
  <c r="R425" i="26"/>
  <c r="Q425" i="26"/>
  <c r="AL425" i="26" s="1"/>
  <c r="P425" i="26"/>
  <c r="O425" i="26"/>
  <c r="N425" i="26"/>
  <c r="M425" i="26"/>
  <c r="L425" i="26"/>
  <c r="K425" i="26"/>
  <c r="J425" i="26"/>
  <c r="I425" i="26"/>
  <c r="H425" i="26"/>
  <c r="G425" i="26"/>
  <c r="AM425" i="26" s="1"/>
  <c r="F425" i="26"/>
  <c r="E425" i="26"/>
  <c r="AF425" i="26" s="1"/>
  <c r="D425" i="26"/>
  <c r="W425" i="26" s="1"/>
  <c r="AA425" i="26" s="1"/>
  <c r="C425" i="26"/>
  <c r="B425" i="26"/>
  <c r="T424" i="26"/>
  <c r="S424" i="26"/>
  <c r="AK424" i="26" s="1"/>
  <c r="R424" i="26"/>
  <c r="Q424" i="26"/>
  <c r="AL424" i="26" s="1"/>
  <c r="P424" i="26"/>
  <c r="O424" i="26"/>
  <c r="N424" i="26"/>
  <c r="M424" i="26"/>
  <c r="L424" i="26"/>
  <c r="K424" i="26"/>
  <c r="J424" i="26"/>
  <c r="I424" i="26"/>
  <c r="H424" i="26"/>
  <c r="G424" i="26"/>
  <c r="AM424" i="26" s="1"/>
  <c r="F424" i="26"/>
  <c r="E424" i="26"/>
  <c r="AF424" i="26" s="1"/>
  <c r="D424" i="26"/>
  <c r="X424" i="26" s="1"/>
  <c r="C424" i="26"/>
  <c r="B424" i="26"/>
  <c r="T423" i="26"/>
  <c r="S423" i="26"/>
  <c r="AK423" i="26" s="1"/>
  <c r="R423" i="26"/>
  <c r="Q423" i="26"/>
  <c r="AL423" i="26" s="1"/>
  <c r="P423" i="26"/>
  <c r="O423" i="26"/>
  <c r="N423" i="26"/>
  <c r="M423" i="26"/>
  <c r="L423" i="26"/>
  <c r="K423" i="26"/>
  <c r="J423" i="26"/>
  <c r="I423" i="26"/>
  <c r="H423" i="26"/>
  <c r="G423" i="26"/>
  <c r="AM423" i="26" s="1"/>
  <c r="F423" i="26"/>
  <c r="E423" i="26"/>
  <c r="AF423" i="26" s="1"/>
  <c r="D423" i="26"/>
  <c r="X423" i="26" s="1"/>
  <c r="C423" i="26"/>
  <c r="B423" i="26"/>
  <c r="T422" i="26"/>
  <c r="S422" i="26"/>
  <c r="AK422" i="26" s="1"/>
  <c r="R422" i="26"/>
  <c r="Q422" i="26"/>
  <c r="AL422" i="26" s="1"/>
  <c r="P422" i="26"/>
  <c r="O422" i="26"/>
  <c r="N422" i="26"/>
  <c r="M422" i="26"/>
  <c r="L422" i="26"/>
  <c r="K422" i="26"/>
  <c r="J422" i="26"/>
  <c r="I422" i="26"/>
  <c r="H422" i="26"/>
  <c r="G422" i="26"/>
  <c r="AM422" i="26" s="1"/>
  <c r="F422" i="26"/>
  <c r="E422" i="26"/>
  <c r="AF422" i="26" s="1"/>
  <c r="D422" i="26"/>
  <c r="C422" i="26"/>
  <c r="B422" i="26"/>
  <c r="T421" i="26"/>
  <c r="S421" i="26"/>
  <c r="AK421" i="26" s="1"/>
  <c r="R421" i="26"/>
  <c r="Q421" i="26"/>
  <c r="AL421" i="26" s="1"/>
  <c r="P421" i="26"/>
  <c r="O421" i="26"/>
  <c r="N421" i="26"/>
  <c r="M421" i="26"/>
  <c r="L421" i="26"/>
  <c r="K421" i="26"/>
  <c r="J421" i="26"/>
  <c r="I421" i="26"/>
  <c r="H421" i="26"/>
  <c r="G421" i="26"/>
  <c r="AM421" i="26" s="1"/>
  <c r="F421" i="26"/>
  <c r="E421" i="26"/>
  <c r="AF421" i="26" s="1"/>
  <c r="D421" i="26"/>
  <c r="Y421" i="26" s="1"/>
  <c r="C421" i="26"/>
  <c r="B421" i="26"/>
  <c r="T420" i="26"/>
  <c r="S420" i="26"/>
  <c r="AK420" i="26" s="1"/>
  <c r="R420" i="26"/>
  <c r="Q420" i="26"/>
  <c r="AL420" i="26" s="1"/>
  <c r="P420" i="26"/>
  <c r="O420" i="26"/>
  <c r="N420" i="26"/>
  <c r="M420" i="26"/>
  <c r="L420" i="26"/>
  <c r="K420" i="26"/>
  <c r="J420" i="26"/>
  <c r="I420" i="26"/>
  <c r="H420" i="26"/>
  <c r="G420" i="26"/>
  <c r="AM420" i="26" s="1"/>
  <c r="F420" i="26"/>
  <c r="E420" i="26"/>
  <c r="AF420" i="26" s="1"/>
  <c r="D420" i="26"/>
  <c r="X420" i="26" s="1"/>
  <c r="C420" i="26"/>
  <c r="B420" i="26"/>
  <c r="T419" i="26"/>
  <c r="S419" i="26"/>
  <c r="AK419" i="26" s="1"/>
  <c r="R419" i="26"/>
  <c r="Q419" i="26"/>
  <c r="AL419" i="26" s="1"/>
  <c r="P419" i="26"/>
  <c r="O419" i="26"/>
  <c r="N419" i="26"/>
  <c r="M419" i="26"/>
  <c r="L419" i="26"/>
  <c r="K419" i="26"/>
  <c r="J419" i="26"/>
  <c r="I419" i="26"/>
  <c r="H419" i="26"/>
  <c r="G419" i="26"/>
  <c r="AM419" i="26" s="1"/>
  <c r="F419" i="26"/>
  <c r="E419" i="26"/>
  <c r="AF419" i="26" s="1"/>
  <c r="D419" i="26"/>
  <c r="C419" i="26"/>
  <c r="B419" i="26"/>
  <c r="T418" i="26"/>
  <c r="S418" i="26"/>
  <c r="AK418" i="26" s="1"/>
  <c r="R418" i="26"/>
  <c r="Q418" i="26"/>
  <c r="AL418" i="26" s="1"/>
  <c r="P418" i="26"/>
  <c r="O418" i="26"/>
  <c r="N418" i="26"/>
  <c r="M418" i="26"/>
  <c r="L418" i="26"/>
  <c r="K418" i="26"/>
  <c r="J418" i="26"/>
  <c r="I418" i="26"/>
  <c r="H418" i="26"/>
  <c r="G418" i="26"/>
  <c r="AM418" i="26" s="1"/>
  <c r="F418" i="26"/>
  <c r="E418" i="26"/>
  <c r="AF418" i="26" s="1"/>
  <c r="D418" i="26"/>
  <c r="X418" i="26" s="1"/>
  <c r="C418" i="26"/>
  <c r="B418" i="26"/>
  <c r="T417" i="26"/>
  <c r="S417" i="26"/>
  <c r="AK417" i="26" s="1"/>
  <c r="R417" i="26"/>
  <c r="Q417" i="26"/>
  <c r="AL417" i="26" s="1"/>
  <c r="P417" i="26"/>
  <c r="O417" i="26"/>
  <c r="N417" i="26"/>
  <c r="M417" i="26"/>
  <c r="L417" i="26"/>
  <c r="K417" i="26"/>
  <c r="J417" i="26"/>
  <c r="I417" i="26"/>
  <c r="H417" i="26"/>
  <c r="G417" i="26"/>
  <c r="AM417" i="26" s="1"/>
  <c r="F417" i="26"/>
  <c r="E417" i="26"/>
  <c r="AF417" i="26" s="1"/>
  <c r="D417" i="26"/>
  <c r="X417" i="26" s="1"/>
  <c r="C417" i="26"/>
  <c r="B417" i="26"/>
  <c r="T416" i="26"/>
  <c r="S416" i="26"/>
  <c r="R416" i="26"/>
  <c r="Q416" i="26"/>
  <c r="AL416" i="26" s="1"/>
  <c r="P416" i="26"/>
  <c r="O416" i="26"/>
  <c r="N416" i="26"/>
  <c r="M416" i="26"/>
  <c r="L416" i="26"/>
  <c r="K416" i="26"/>
  <c r="J416" i="26"/>
  <c r="I416" i="26"/>
  <c r="H416" i="26"/>
  <c r="G416" i="26"/>
  <c r="AM416" i="26" s="1"/>
  <c r="F416" i="26"/>
  <c r="E416" i="26"/>
  <c r="AF416" i="26" s="1"/>
  <c r="D416" i="26"/>
  <c r="C416" i="26"/>
  <c r="B416" i="26"/>
  <c r="T415" i="26"/>
  <c r="S415" i="26"/>
  <c r="AK415" i="26" s="1"/>
  <c r="R415" i="26"/>
  <c r="Q415" i="26"/>
  <c r="AL415" i="26" s="1"/>
  <c r="P415" i="26"/>
  <c r="O415" i="26"/>
  <c r="N415" i="26"/>
  <c r="M415" i="26"/>
  <c r="L415" i="26"/>
  <c r="K415" i="26"/>
  <c r="J415" i="26"/>
  <c r="I415" i="26"/>
  <c r="H415" i="26"/>
  <c r="G415" i="26"/>
  <c r="AM415" i="26" s="1"/>
  <c r="F415" i="26"/>
  <c r="E415" i="26"/>
  <c r="AF415" i="26" s="1"/>
  <c r="D415" i="26"/>
  <c r="Y415" i="26" s="1"/>
  <c r="C415" i="26"/>
  <c r="B415" i="26"/>
  <c r="T414" i="26"/>
  <c r="S414" i="26"/>
  <c r="AK414" i="26" s="1"/>
  <c r="R414" i="26"/>
  <c r="Q414" i="26"/>
  <c r="AL414" i="26" s="1"/>
  <c r="P414" i="26"/>
  <c r="O414" i="26"/>
  <c r="N414" i="26"/>
  <c r="M414" i="26"/>
  <c r="L414" i="26"/>
  <c r="K414" i="26"/>
  <c r="J414" i="26"/>
  <c r="I414" i="26"/>
  <c r="H414" i="26"/>
  <c r="G414" i="26"/>
  <c r="AM414" i="26" s="1"/>
  <c r="F414" i="26"/>
  <c r="E414" i="26"/>
  <c r="AF414" i="26" s="1"/>
  <c r="D414" i="26"/>
  <c r="X414" i="26" s="1"/>
  <c r="C414" i="26"/>
  <c r="B414" i="26"/>
  <c r="T413" i="26"/>
  <c r="S413" i="26"/>
  <c r="AK413" i="26" s="1"/>
  <c r="R413" i="26"/>
  <c r="Q413" i="26"/>
  <c r="AL413" i="26" s="1"/>
  <c r="P413" i="26"/>
  <c r="O413" i="26"/>
  <c r="N413" i="26"/>
  <c r="M413" i="26"/>
  <c r="L413" i="26"/>
  <c r="K413" i="26"/>
  <c r="J413" i="26"/>
  <c r="I413" i="26"/>
  <c r="H413" i="26"/>
  <c r="G413" i="26"/>
  <c r="AM413" i="26" s="1"/>
  <c r="F413" i="26"/>
  <c r="E413" i="26"/>
  <c r="AF413" i="26" s="1"/>
  <c r="D413" i="26"/>
  <c r="X413" i="26" s="1"/>
  <c r="C413" i="26"/>
  <c r="B413" i="26"/>
  <c r="T412" i="26"/>
  <c r="S412" i="26"/>
  <c r="AK412" i="26" s="1"/>
  <c r="R412" i="26"/>
  <c r="Q412" i="26"/>
  <c r="AL412" i="26" s="1"/>
  <c r="P412" i="26"/>
  <c r="O412" i="26"/>
  <c r="N412" i="26"/>
  <c r="M412" i="26"/>
  <c r="L412" i="26"/>
  <c r="K412" i="26"/>
  <c r="J412" i="26"/>
  <c r="I412" i="26"/>
  <c r="H412" i="26"/>
  <c r="G412" i="26"/>
  <c r="AM412" i="26" s="1"/>
  <c r="F412" i="26"/>
  <c r="E412" i="26"/>
  <c r="AF412" i="26" s="1"/>
  <c r="D412" i="26"/>
  <c r="Y412" i="26" s="1"/>
  <c r="C412" i="26"/>
  <c r="B412" i="26"/>
  <c r="T411" i="26"/>
  <c r="S411" i="26"/>
  <c r="AK411" i="26" s="1"/>
  <c r="R411" i="26"/>
  <c r="Q411" i="26"/>
  <c r="AL411" i="26" s="1"/>
  <c r="P411" i="26"/>
  <c r="O411" i="26"/>
  <c r="N411" i="26"/>
  <c r="M411" i="26"/>
  <c r="L411" i="26"/>
  <c r="K411" i="26"/>
  <c r="J411" i="26"/>
  <c r="I411" i="26"/>
  <c r="H411" i="26"/>
  <c r="G411" i="26"/>
  <c r="AM411" i="26" s="1"/>
  <c r="F411" i="26"/>
  <c r="E411" i="26"/>
  <c r="AF411" i="26" s="1"/>
  <c r="D411" i="26"/>
  <c r="X411" i="26" s="1"/>
  <c r="C411" i="26"/>
  <c r="B411" i="26"/>
  <c r="T410" i="26"/>
  <c r="S410" i="26"/>
  <c r="AK410" i="26" s="1"/>
  <c r="R410" i="26"/>
  <c r="Q410" i="26"/>
  <c r="AL410" i="26" s="1"/>
  <c r="P410" i="26"/>
  <c r="O410" i="26"/>
  <c r="N410" i="26"/>
  <c r="M410" i="26"/>
  <c r="L410" i="26"/>
  <c r="K410" i="26"/>
  <c r="J410" i="26"/>
  <c r="I410" i="26"/>
  <c r="H410" i="26"/>
  <c r="G410" i="26"/>
  <c r="AM410" i="26" s="1"/>
  <c r="F410" i="26"/>
  <c r="E410" i="26"/>
  <c r="AF410" i="26" s="1"/>
  <c r="D410" i="26"/>
  <c r="X410" i="26" s="1"/>
  <c r="C410" i="26"/>
  <c r="B410" i="26"/>
  <c r="T409" i="26"/>
  <c r="S409" i="26"/>
  <c r="AK409" i="26" s="1"/>
  <c r="R409" i="26"/>
  <c r="Q409" i="26"/>
  <c r="AL409" i="26" s="1"/>
  <c r="P409" i="26"/>
  <c r="O409" i="26"/>
  <c r="N409" i="26"/>
  <c r="M409" i="26"/>
  <c r="L409" i="26"/>
  <c r="K409" i="26"/>
  <c r="J409" i="26"/>
  <c r="I409" i="26"/>
  <c r="H409" i="26"/>
  <c r="G409" i="26"/>
  <c r="AM409" i="26" s="1"/>
  <c r="F409" i="26"/>
  <c r="E409" i="26"/>
  <c r="AF409" i="26" s="1"/>
  <c r="D409" i="26"/>
  <c r="Y409" i="26" s="1"/>
  <c r="C409" i="26"/>
  <c r="B409" i="26"/>
  <c r="T408" i="26"/>
  <c r="S408" i="26"/>
  <c r="AK408" i="26" s="1"/>
  <c r="R408" i="26"/>
  <c r="Q408" i="26"/>
  <c r="AL408" i="26" s="1"/>
  <c r="P408" i="26"/>
  <c r="O408" i="26"/>
  <c r="N408" i="26"/>
  <c r="M408" i="26"/>
  <c r="L408" i="26"/>
  <c r="K408" i="26"/>
  <c r="J408" i="26"/>
  <c r="I408" i="26"/>
  <c r="H408" i="26"/>
  <c r="G408" i="26"/>
  <c r="AM408" i="26" s="1"/>
  <c r="F408" i="26"/>
  <c r="E408" i="26"/>
  <c r="AF408" i="26" s="1"/>
  <c r="D408" i="26"/>
  <c r="Y408" i="26" s="1"/>
  <c r="C408" i="26"/>
  <c r="B408" i="26"/>
  <c r="T407" i="26"/>
  <c r="S407" i="26"/>
  <c r="AK407" i="26" s="1"/>
  <c r="R407" i="26"/>
  <c r="Q407" i="26"/>
  <c r="AL407" i="26" s="1"/>
  <c r="P407" i="26"/>
  <c r="O407" i="26"/>
  <c r="N407" i="26"/>
  <c r="M407" i="26"/>
  <c r="L407" i="26"/>
  <c r="K407" i="26"/>
  <c r="J407" i="26"/>
  <c r="I407" i="26"/>
  <c r="H407" i="26"/>
  <c r="G407" i="26"/>
  <c r="AM407" i="26" s="1"/>
  <c r="F407" i="26"/>
  <c r="E407" i="26"/>
  <c r="AF407" i="26" s="1"/>
  <c r="D407" i="26"/>
  <c r="X407" i="26" s="1"/>
  <c r="C407" i="26"/>
  <c r="B407" i="26"/>
  <c r="T406" i="26"/>
  <c r="S406" i="26"/>
  <c r="AK406" i="26" s="1"/>
  <c r="R406" i="26"/>
  <c r="Q406" i="26"/>
  <c r="AL406" i="26" s="1"/>
  <c r="P406" i="26"/>
  <c r="O406" i="26"/>
  <c r="N406" i="26"/>
  <c r="M406" i="26"/>
  <c r="L406" i="26"/>
  <c r="K406" i="26"/>
  <c r="J406" i="26"/>
  <c r="I406" i="26"/>
  <c r="H406" i="26"/>
  <c r="G406" i="26"/>
  <c r="AM406" i="26" s="1"/>
  <c r="F406" i="26"/>
  <c r="E406" i="26"/>
  <c r="AF406" i="26" s="1"/>
  <c r="D406" i="26"/>
  <c r="Y406" i="26" s="1"/>
  <c r="C406" i="26"/>
  <c r="B406" i="26"/>
  <c r="T405" i="26"/>
  <c r="S405" i="26"/>
  <c r="AK405" i="26" s="1"/>
  <c r="R405" i="26"/>
  <c r="Q405" i="26"/>
  <c r="AL405" i="26" s="1"/>
  <c r="P405" i="26"/>
  <c r="O405" i="26"/>
  <c r="N405" i="26"/>
  <c r="M405" i="26"/>
  <c r="L405" i="26"/>
  <c r="K405" i="26"/>
  <c r="J405" i="26"/>
  <c r="I405" i="26"/>
  <c r="H405" i="26"/>
  <c r="G405" i="26"/>
  <c r="AM405" i="26" s="1"/>
  <c r="F405" i="26"/>
  <c r="E405" i="26"/>
  <c r="AF405" i="26" s="1"/>
  <c r="D405" i="26"/>
  <c r="X405" i="26" s="1"/>
  <c r="C405" i="26"/>
  <c r="B405" i="26"/>
  <c r="T404" i="26"/>
  <c r="S404" i="26"/>
  <c r="AK404" i="26" s="1"/>
  <c r="R404" i="26"/>
  <c r="Q404" i="26"/>
  <c r="AL404" i="26" s="1"/>
  <c r="P404" i="26"/>
  <c r="O404" i="26"/>
  <c r="N404" i="26"/>
  <c r="M404" i="26"/>
  <c r="L404" i="26"/>
  <c r="K404" i="26"/>
  <c r="J404" i="26"/>
  <c r="I404" i="26"/>
  <c r="H404" i="26"/>
  <c r="G404" i="26"/>
  <c r="AM404" i="26" s="1"/>
  <c r="F404" i="26"/>
  <c r="E404" i="26"/>
  <c r="AF404" i="26" s="1"/>
  <c r="D404" i="26"/>
  <c r="C404" i="26"/>
  <c r="B404" i="26"/>
  <c r="T403" i="26"/>
  <c r="S403" i="26"/>
  <c r="AK403" i="26" s="1"/>
  <c r="R403" i="26"/>
  <c r="Q403" i="26"/>
  <c r="AL403" i="26" s="1"/>
  <c r="P403" i="26"/>
  <c r="O403" i="26"/>
  <c r="N403" i="26"/>
  <c r="M403" i="26"/>
  <c r="L403" i="26"/>
  <c r="K403" i="26"/>
  <c r="J403" i="26"/>
  <c r="I403" i="26"/>
  <c r="H403" i="26"/>
  <c r="G403" i="26"/>
  <c r="AM403" i="26" s="1"/>
  <c r="F403" i="26"/>
  <c r="E403" i="26"/>
  <c r="AF403" i="26" s="1"/>
  <c r="D403" i="26"/>
  <c r="X403" i="26" s="1"/>
  <c r="C403" i="26"/>
  <c r="B403" i="26"/>
  <c r="T402" i="26"/>
  <c r="S402" i="26"/>
  <c r="AK402" i="26" s="1"/>
  <c r="R402" i="26"/>
  <c r="Q402" i="26"/>
  <c r="AL402" i="26" s="1"/>
  <c r="P402" i="26"/>
  <c r="O402" i="26"/>
  <c r="N402" i="26"/>
  <c r="M402" i="26"/>
  <c r="L402" i="26"/>
  <c r="K402" i="26"/>
  <c r="J402" i="26"/>
  <c r="I402" i="26"/>
  <c r="H402" i="26"/>
  <c r="G402" i="26"/>
  <c r="AM402" i="26" s="1"/>
  <c r="F402" i="26"/>
  <c r="E402" i="26"/>
  <c r="AF402" i="26" s="1"/>
  <c r="D402" i="26"/>
  <c r="X402" i="26" s="1"/>
  <c r="C402" i="26"/>
  <c r="B402" i="26"/>
  <c r="T401" i="26"/>
  <c r="S401" i="26"/>
  <c r="AK401" i="26" s="1"/>
  <c r="R401" i="26"/>
  <c r="Q401" i="26"/>
  <c r="AL401" i="26" s="1"/>
  <c r="P401" i="26"/>
  <c r="O401" i="26"/>
  <c r="N401" i="26"/>
  <c r="M401" i="26"/>
  <c r="L401" i="26"/>
  <c r="K401" i="26"/>
  <c r="J401" i="26"/>
  <c r="I401" i="26"/>
  <c r="H401" i="26"/>
  <c r="G401" i="26"/>
  <c r="AM401" i="26" s="1"/>
  <c r="F401" i="26"/>
  <c r="E401" i="26"/>
  <c r="AF401" i="26" s="1"/>
  <c r="D401" i="26"/>
  <c r="X401" i="26" s="1"/>
  <c r="C401" i="26"/>
  <c r="B401" i="26"/>
  <c r="T400" i="26"/>
  <c r="S400" i="26"/>
  <c r="AK400" i="26" s="1"/>
  <c r="R400" i="26"/>
  <c r="Q400" i="26"/>
  <c r="AL400" i="26" s="1"/>
  <c r="P400" i="26"/>
  <c r="O400" i="26"/>
  <c r="N400" i="26"/>
  <c r="M400" i="26"/>
  <c r="L400" i="26"/>
  <c r="K400" i="26"/>
  <c r="J400" i="26"/>
  <c r="I400" i="26"/>
  <c r="H400" i="26"/>
  <c r="G400" i="26"/>
  <c r="AM400" i="26" s="1"/>
  <c r="F400" i="26"/>
  <c r="E400" i="26"/>
  <c r="AF400" i="26" s="1"/>
  <c r="D400" i="26"/>
  <c r="X400" i="26" s="1"/>
  <c r="C400" i="26"/>
  <c r="B400" i="26"/>
  <c r="T399" i="26"/>
  <c r="S399" i="26"/>
  <c r="AK399" i="26" s="1"/>
  <c r="R399" i="26"/>
  <c r="Q399" i="26"/>
  <c r="AL399" i="26" s="1"/>
  <c r="P399" i="26"/>
  <c r="O399" i="26"/>
  <c r="N399" i="26"/>
  <c r="M399" i="26"/>
  <c r="L399" i="26"/>
  <c r="K399" i="26"/>
  <c r="J399" i="26"/>
  <c r="I399" i="26"/>
  <c r="H399" i="26"/>
  <c r="G399" i="26"/>
  <c r="AM399" i="26" s="1"/>
  <c r="F399" i="26"/>
  <c r="E399" i="26"/>
  <c r="AF399" i="26" s="1"/>
  <c r="D399" i="26"/>
  <c r="X399" i="26" s="1"/>
  <c r="C399" i="26"/>
  <c r="B399" i="26"/>
  <c r="T398" i="26"/>
  <c r="S398" i="26"/>
  <c r="AK398" i="26" s="1"/>
  <c r="R398" i="26"/>
  <c r="Q398" i="26"/>
  <c r="AL398" i="26" s="1"/>
  <c r="P398" i="26"/>
  <c r="O398" i="26"/>
  <c r="N398" i="26"/>
  <c r="M398" i="26"/>
  <c r="L398" i="26"/>
  <c r="K398" i="26"/>
  <c r="J398" i="26"/>
  <c r="I398" i="26"/>
  <c r="H398" i="26"/>
  <c r="G398" i="26"/>
  <c r="AM398" i="26" s="1"/>
  <c r="F398" i="26"/>
  <c r="E398" i="26"/>
  <c r="AF398" i="26" s="1"/>
  <c r="D398" i="26"/>
  <c r="C398" i="26"/>
  <c r="B398" i="26"/>
  <c r="T397" i="26"/>
  <c r="S397" i="26"/>
  <c r="AK397" i="26" s="1"/>
  <c r="R397" i="26"/>
  <c r="Q397" i="26"/>
  <c r="AL397" i="26" s="1"/>
  <c r="P397" i="26"/>
  <c r="O397" i="26"/>
  <c r="N397" i="26"/>
  <c r="M397" i="26"/>
  <c r="L397" i="26"/>
  <c r="K397" i="26"/>
  <c r="J397" i="26"/>
  <c r="I397" i="26"/>
  <c r="H397" i="26"/>
  <c r="G397" i="26"/>
  <c r="AM397" i="26" s="1"/>
  <c r="F397" i="26"/>
  <c r="E397" i="26"/>
  <c r="AF397" i="26" s="1"/>
  <c r="D397" i="26"/>
  <c r="X397" i="26" s="1"/>
  <c r="C397" i="26"/>
  <c r="B397" i="26"/>
  <c r="T396" i="26"/>
  <c r="S396" i="26"/>
  <c r="AK396" i="26" s="1"/>
  <c r="R396" i="26"/>
  <c r="Q396" i="26"/>
  <c r="AL396" i="26" s="1"/>
  <c r="P396" i="26"/>
  <c r="O396" i="26"/>
  <c r="N396" i="26"/>
  <c r="M396" i="26"/>
  <c r="L396" i="26"/>
  <c r="K396" i="26"/>
  <c r="J396" i="26"/>
  <c r="I396" i="26"/>
  <c r="H396" i="26"/>
  <c r="G396" i="26"/>
  <c r="AM396" i="26" s="1"/>
  <c r="F396" i="26"/>
  <c r="E396" i="26"/>
  <c r="AF396" i="26" s="1"/>
  <c r="D396" i="26"/>
  <c r="X396" i="26" s="1"/>
  <c r="C396" i="26"/>
  <c r="B396" i="26"/>
  <c r="T395" i="26"/>
  <c r="S395" i="26"/>
  <c r="AK395" i="26" s="1"/>
  <c r="R395" i="26"/>
  <c r="Q395" i="26"/>
  <c r="AL395" i="26" s="1"/>
  <c r="P395" i="26"/>
  <c r="O395" i="26"/>
  <c r="N395" i="26"/>
  <c r="M395" i="26"/>
  <c r="L395" i="26"/>
  <c r="K395" i="26"/>
  <c r="J395" i="26"/>
  <c r="I395" i="26"/>
  <c r="H395" i="26"/>
  <c r="G395" i="26"/>
  <c r="AM395" i="26" s="1"/>
  <c r="F395" i="26"/>
  <c r="E395" i="26"/>
  <c r="AF395" i="26" s="1"/>
  <c r="D395" i="26"/>
  <c r="X395" i="26" s="1"/>
  <c r="C395" i="26"/>
  <c r="B395" i="26"/>
  <c r="T394" i="26"/>
  <c r="S394" i="26"/>
  <c r="AK394" i="26" s="1"/>
  <c r="R394" i="26"/>
  <c r="Q394" i="26"/>
  <c r="AL394" i="26" s="1"/>
  <c r="P394" i="26"/>
  <c r="O394" i="26"/>
  <c r="N394" i="26"/>
  <c r="M394" i="26"/>
  <c r="L394" i="26"/>
  <c r="K394" i="26"/>
  <c r="J394" i="26"/>
  <c r="I394" i="26"/>
  <c r="H394" i="26"/>
  <c r="G394" i="26"/>
  <c r="AM394" i="26" s="1"/>
  <c r="F394" i="26"/>
  <c r="E394" i="26"/>
  <c r="AF394" i="26" s="1"/>
  <c r="D394" i="26"/>
  <c r="Y394" i="26" s="1"/>
  <c r="C394" i="26"/>
  <c r="B394" i="26"/>
  <c r="T393" i="26"/>
  <c r="S393" i="26"/>
  <c r="AK393" i="26" s="1"/>
  <c r="R393" i="26"/>
  <c r="Q393" i="26"/>
  <c r="AL393" i="26" s="1"/>
  <c r="P393" i="26"/>
  <c r="O393" i="26"/>
  <c r="N393" i="26"/>
  <c r="M393" i="26"/>
  <c r="L393" i="26"/>
  <c r="K393" i="26"/>
  <c r="J393" i="26"/>
  <c r="I393" i="26"/>
  <c r="H393" i="26"/>
  <c r="G393" i="26"/>
  <c r="AM393" i="26" s="1"/>
  <c r="F393" i="26"/>
  <c r="E393" i="26"/>
  <c r="AF393" i="26" s="1"/>
  <c r="D393" i="26"/>
  <c r="X393" i="26" s="1"/>
  <c r="C393" i="26"/>
  <c r="B393" i="26"/>
  <c r="T392" i="26"/>
  <c r="S392" i="26"/>
  <c r="R392" i="26"/>
  <c r="Q392" i="26"/>
  <c r="AL392" i="26" s="1"/>
  <c r="P392" i="26"/>
  <c r="O392" i="26"/>
  <c r="N392" i="26"/>
  <c r="M392" i="26"/>
  <c r="L392" i="26"/>
  <c r="K392" i="26"/>
  <c r="J392" i="26"/>
  <c r="I392" i="26"/>
  <c r="H392" i="26"/>
  <c r="G392" i="26"/>
  <c r="AM392" i="26" s="1"/>
  <c r="F392" i="26"/>
  <c r="E392" i="26"/>
  <c r="AF392" i="26" s="1"/>
  <c r="D392" i="26"/>
  <c r="C392" i="26"/>
  <c r="B392" i="26"/>
  <c r="T391" i="26"/>
  <c r="S391" i="26"/>
  <c r="AK391" i="26" s="1"/>
  <c r="R391" i="26"/>
  <c r="Q391" i="26"/>
  <c r="AL391" i="26" s="1"/>
  <c r="P391" i="26"/>
  <c r="O391" i="26"/>
  <c r="N391" i="26"/>
  <c r="M391" i="26"/>
  <c r="L391" i="26"/>
  <c r="K391" i="26"/>
  <c r="J391" i="26"/>
  <c r="I391" i="26"/>
  <c r="H391" i="26"/>
  <c r="G391" i="26"/>
  <c r="AM391" i="26" s="1"/>
  <c r="F391" i="26"/>
  <c r="E391" i="26"/>
  <c r="AF391" i="26" s="1"/>
  <c r="D391" i="26"/>
  <c r="C391" i="26"/>
  <c r="B391" i="26"/>
  <c r="T390" i="26"/>
  <c r="S390" i="26"/>
  <c r="AK390" i="26" s="1"/>
  <c r="R390" i="26"/>
  <c r="Q390" i="26"/>
  <c r="AL390" i="26" s="1"/>
  <c r="P390" i="26"/>
  <c r="O390" i="26"/>
  <c r="N390" i="26"/>
  <c r="M390" i="26"/>
  <c r="L390" i="26"/>
  <c r="K390" i="26"/>
  <c r="J390" i="26"/>
  <c r="I390" i="26"/>
  <c r="H390" i="26"/>
  <c r="G390" i="26"/>
  <c r="AM390" i="26" s="1"/>
  <c r="F390" i="26"/>
  <c r="E390" i="26"/>
  <c r="AF390" i="26" s="1"/>
  <c r="D390" i="26"/>
  <c r="X390" i="26" s="1"/>
  <c r="C390" i="26"/>
  <c r="B390" i="26"/>
  <c r="T389" i="26"/>
  <c r="S389" i="26"/>
  <c r="AK389" i="26" s="1"/>
  <c r="R389" i="26"/>
  <c r="Q389" i="26"/>
  <c r="AL389" i="26" s="1"/>
  <c r="P389" i="26"/>
  <c r="O389" i="26"/>
  <c r="N389" i="26"/>
  <c r="M389" i="26"/>
  <c r="L389" i="26"/>
  <c r="K389" i="26"/>
  <c r="J389" i="26"/>
  <c r="I389" i="26"/>
  <c r="H389" i="26"/>
  <c r="G389" i="26"/>
  <c r="AM389" i="26" s="1"/>
  <c r="F389" i="26"/>
  <c r="E389" i="26"/>
  <c r="AF389" i="26" s="1"/>
  <c r="D389" i="26"/>
  <c r="X389" i="26" s="1"/>
  <c r="C389" i="26"/>
  <c r="B389" i="26"/>
  <c r="T388" i="26"/>
  <c r="S388" i="26"/>
  <c r="AK388" i="26" s="1"/>
  <c r="R388" i="26"/>
  <c r="Q388" i="26"/>
  <c r="AL388" i="26" s="1"/>
  <c r="P388" i="26"/>
  <c r="O388" i="26"/>
  <c r="N388" i="26"/>
  <c r="M388" i="26"/>
  <c r="L388" i="26"/>
  <c r="K388" i="26"/>
  <c r="J388" i="26"/>
  <c r="I388" i="26"/>
  <c r="H388" i="26"/>
  <c r="G388" i="26"/>
  <c r="AM388" i="26" s="1"/>
  <c r="F388" i="26"/>
  <c r="E388" i="26"/>
  <c r="AF388" i="26" s="1"/>
  <c r="D388" i="26"/>
  <c r="Y388" i="26" s="1"/>
  <c r="C388" i="26"/>
  <c r="B388" i="26"/>
  <c r="T387" i="26"/>
  <c r="S387" i="26"/>
  <c r="AK387" i="26" s="1"/>
  <c r="R387" i="26"/>
  <c r="Q387" i="26"/>
  <c r="AL387" i="26" s="1"/>
  <c r="P387" i="26"/>
  <c r="O387" i="26"/>
  <c r="N387" i="26"/>
  <c r="M387" i="26"/>
  <c r="L387" i="26"/>
  <c r="K387" i="26"/>
  <c r="J387" i="26"/>
  <c r="I387" i="26"/>
  <c r="H387" i="26"/>
  <c r="G387" i="26"/>
  <c r="AM387" i="26" s="1"/>
  <c r="F387" i="26"/>
  <c r="E387" i="26"/>
  <c r="AF387" i="26" s="1"/>
  <c r="D387" i="26"/>
  <c r="X387" i="26" s="1"/>
  <c r="C387" i="26"/>
  <c r="B387" i="26"/>
  <c r="T386" i="26"/>
  <c r="S386" i="26"/>
  <c r="AK386" i="26" s="1"/>
  <c r="R386" i="26"/>
  <c r="Q386" i="26"/>
  <c r="AL386" i="26" s="1"/>
  <c r="P386" i="26"/>
  <c r="O386" i="26"/>
  <c r="N386" i="26"/>
  <c r="M386" i="26"/>
  <c r="L386" i="26"/>
  <c r="K386" i="26"/>
  <c r="J386" i="26"/>
  <c r="I386" i="26"/>
  <c r="H386" i="26"/>
  <c r="G386" i="26"/>
  <c r="AM386" i="26" s="1"/>
  <c r="F386" i="26"/>
  <c r="E386" i="26"/>
  <c r="AF386" i="26" s="1"/>
  <c r="D386" i="26"/>
  <c r="X386" i="26" s="1"/>
  <c r="C386" i="26"/>
  <c r="B386" i="26"/>
  <c r="T385" i="26"/>
  <c r="S385" i="26"/>
  <c r="AK385" i="26" s="1"/>
  <c r="R385" i="26"/>
  <c r="Q385" i="26"/>
  <c r="AL385" i="26" s="1"/>
  <c r="P385" i="26"/>
  <c r="O385" i="26"/>
  <c r="N385" i="26"/>
  <c r="M385" i="26"/>
  <c r="L385" i="26"/>
  <c r="K385" i="26"/>
  <c r="J385" i="26"/>
  <c r="I385" i="26"/>
  <c r="H385" i="26"/>
  <c r="G385" i="26"/>
  <c r="AM385" i="26" s="1"/>
  <c r="F385" i="26"/>
  <c r="E385" i="26"/>
  <c r="AF385" i="26" s="1"/>
  <c r="D385" i="26"/>
  <c r="Y385" i="26" s="1"/>
  <c r="C385" i="26"/>
  <c r="B385" i="26"/>
  <c r="T384" i="26"/>
  <c r="S384" i="26"/>
  <c r="AK384" i="26" s="1"/>
  <c r="R384" i="26"/>
  <c r="Q384" i="26"/>
  <c r="AL384" i="26" s="1"/>
  <c r="P384" i="26"/>
  <c r="O384" i="26"/>
  <c r="N384" i="26"/>
  <c r="M384" i="26"/>
  <c r="L384" i="26"/>
  <c r="K384" i="26"/>
  <c r="J384" i="26"/>
  <c r="I384" i="26"/>
  <c r="H384" i="26"/>
  <c r="G384" i="26"/>
  <c r="AM384" i="26" s="1"/>
  <c r="F384" i="26"/>
  <c r="E384" i="26"/>
  <c r="AF384" i="26" s="1"/>
  <c r="D384" i="26"/>
  <c r="X384" i="26" s="1"/>
  <c r="C384" i="26"/>
  <c r="B384" i="26"/>
  <c r="T383" i="26"/>
  <c r="S383" i="26"/>
  <c r="AK383" i="26" s="1"/>
  <c r="R383" i="26"/>
  <c r="Q383" i="26"/>
  <c r="AL383" i="26" s="1"/>
  <c r="P383" i="26"/>
  <c r="O383" i="26"/>
  <c r="N383" i="26"/>
  <c r="M383" i="26"/>
  <c r="L383" i="26"/>
  <c r="K383" i="26"/>
  <c r="J383" i="26"/>
  <c r="I383" i="26"/>
  <c r="H383" i="26"/>
  <c r="G383" i="26"/>
  <c r="AM383" i="26" s="1"/>
  <c r="F383" i="26"/>
  <c r="E383" i="26"/>
  <c r="AF383" i="26" s="1"/>
  <c r="D383" i="26"/>
  <c r="C383" i="26"/>
  <c r="B383" i="26"/>
  <c r="T382" i="26"/>
  <c r="S382" i="26"/>
  <c r="AK382" i="26" s="1"/>
  <c r="R382" i="26"/>
  <c r="Q382" i="26"/>
  <c r="AL382" i="26" s="1"/>
  <c r="P382" i="26"/>
  <c r="O382" i="26"/>
  <c r="N382" i="26"/>
  <c r="M382" i="26"/>
  <c r="L382" i="26"/>
  <c r="K382" i="26"/>
  <c r="J382" i="26"/>
  <c r="I382" i="26"/>
  <c r="H382" i="26"/>
  <c r="G382" i="26"/>
  <c r="AM382" i="26" s="1"/>
  <c r="F382" i="26"/>
  <c r="E382" i="26"/>
  <c r="AF382" i="26" s="1"/>
  <c r="D382" i="26"/>
  <c r="Y382" i="26" s="1"/>
  <c r="C382" i="26"/>
  <c r="B382" i="26"/>
  <c r="T381" i="26"/>
  <c r="S381" i="26"/>
  <c r="AK381" i="26" s="1"/>
  <c r="R381" i="26"/>
  <c r="Q381" i="26"/>
  <c r="AL381" i="26" s="1"/>
  <c r="P381" i="26"/>
  <c r="O381" i="26"/>
  <c r="N381" i="26"/>
  <c r="M381" i="26"/>
  <c r="L381" i="26"/>
  <c r="K381" i="26"/>
  <c r="J381" i="26"/>
  <c r="I381" i="26"/>
  <c r="H381" i="26"/>
  <c r="G381" i="26"/>
  <c r="AM381" i="26" s="1"/>
  <c r="F381" i="26"/>
  <c r="E381" i="26"/>
  <c r="AF381" i="26" s="1"/>
  <c r="D381" i="26"/>
  <c r="C381" i="26"/>
  <c r="B381" i="26"/>
  <c r="T380" i="26"/>
  <c r="S380" i="26"/>
  <c r="AK380" i="26" s="1"/>
  <c r="R380" i="26"/>
  <c r="Q380" i="26"/>
  <c r="AL380" i="26" s="1"/>
  <c r="P380" i="26"/>
  <c r="O380" i="26"/>
  <c r="N380" i="26"/>
  <c r="M380" i="26"/>
  <c r="L380" i="26"/>
  <c r="K380" i="26"/>
  <c r="J380" i="26"/>
  <c r="I380" i="26"/>
  <c r="H380" i="26"/>
  <c r="G380" i="26"/>
  <c r="AM380" i="26" s="1"/>
  <c r="F380" i="26"/>
  <c r="E380" i="26"/>
  <c r="AF380" i="26" s="1"/>
  <c r="D380" i="26"/>
  <c r="X380" i="26" s="1"/>
  <c r="C380" i="26"/>
  <c r="B380" i="26"/>
  <c r="T379" i="26"/>
  <c r="S379" i="26"/>
  <c r="AK379" i="26" s="1"/>
  <c r="R379" i="26"/>
  <c r="Q379" i="26"/>
  <c r="AL379" i="26" s="1"/>
  <c r="P379" i="26"/>
  <c r="O379" i="26"/>
  <c r="N379" i="26"/>
  <c r="M379" i="26"/>
  <c r="L379" i="26"/>
  <c r="K379" i="26"/>
  <c r="J379" i="26"/>
  <c r="I379" i="26"/>
  <c r="H379" i="26"/>
  <c r="G379" i="26"/>
  <c r="AM379" i="26" s="1"/>
  <c r="F379" i="26"/>
  <c r="E379" i="26"/>
  <c r="AF379" i="26" s="1"/>
  <c r="D379" i="26"/>
  <c r="Y379" i="26" s="1"/>
  <c r="C379" i="26"/>
  <c r="B379" i="26"/>
  <c r="T378" i="26"/>
  <c r="S378" i="26"/>
  <c r="AK378" i="26" s="1"/>
  <c r="R378" i="26"/>
  <c r="Q378" i="26"/>
  <c r="AL378" i="26" s="1"/>
  <c r="P378" i="26"/>
  <c r="O378" i="26"/>
  <c r="N378" i="26"/>
  <c r="M378" i="26"/>
  <c r="L378" i="26"/>
  <c r="K378" i="26"/>
  <c r="J378" i="26"/>
  <c r="I378" i="26"/>
  <c r="H378" i="26"/>
  <c r="G378" i="26"/>
  <c r="AM378" i="26" s="1"/>
  <c r="F378" i="26"/>
  <c r="E378" i="26"/>
  <c r="AF378" i="26" s="1"/>
  <c r="D378" i="26"/>
  <c r="X378" i="26" s="1"/>
  <c r="C378" i="26"/>
  <c r="B378" i="26"/>
  <c r="T377" i="26"/>
  <c r="S377" i="26"/>
  <c r="AK377" i="26" s="1"/>
  <c r="R377" i="26"/>
  <c r="Q377" i="26"/>
  <c r="AL377" i="26" s="1"/>
  <c r="P377" i="26"/>
  <c r="O377" i="26"/>
  <c r="N377" i="26"/>
  <c r="M377" i="26"/>
  <c r="L377" i="26"/>
  <c r="K377" i="26"/>
  <c r="J377" i="26"/>
  <c r="I377" i="26"/>
  <c r="H377" i="26"/>
  <c r="G377" i="26"/>
  <c r="AM377" i="26" s="1"/>
  <c r="F377" i="26"/>
  <c r="E377" i="26"/>
  <c r="AF377" i="26" s="1"/>
  <c r="D377" i="26"/>
  <c r="X377" i="26" s="1"/>
  <c r="C377" i="26"/>
  <c r="B377" i="26"/>
  <c r="T376" i="26"/>
  <c r="S376" i="26"/>
  <c r="AK376" i="26" s="1"/>
  <c r="R376" i="26"/>
  <c r="Q376" i="26"/>
  <c r="AL376" i="26" s="1"/>
  <c r="P376" i="26"/>
  <c r="O376" i="26"/>
  <c r="N376" i="26"/>
  <c r="M376" i="26"/>
  <c r="L376" i="26"/>
  <c r="K376" i="26"/>
  <c r="J376" i="26"/>
  <c r="I376" i="26"/>
  <c r="H376" i="26"/>
  <c r="G376" i="26"/>
  <c r="AM376" i="26" s="1"/>
  <c r="F376" i="26"/>
  <c r="E376" i="26"/>
  <c r="AF376" i="26" s="1"/>
  <c r="D376" i="26"/>
  <c r="Y376" i="26" s="1"/>
  <c r="C376" i="26"/>
  <c r="B376" i="26"/>
  <c r="T375" i="26"/>
  <c r="S375" i="26"/>
  <c r="AK375" i="26" s="1"/>
  <c r="R375" i="26"/>
  <c r="Q375" i="26"/>
  <c r="AL375" i="26" s="1"/>
  <c r="P375" i="26"/>
  <c r="O375" i="26"/>
  <c r="N375" i="26"/>
  <c r="M375" i="26"/>
  <c r="L375" i="26"/>
  <c r="K375" i="26"/>
  <c r="J375" i="26"/>
  <c r="I375" i="26"/>
  <c r="H375" i="26"/>
  <c r="G375" i="26"/>
  <c r="AM375" i="26" s="1"/>
  <c r="F375" i="26"/>
  <c r="E375" i="26"/>
  <c r="AF375" i="26" s="1"/>
  <c r="D375" i="26"/>
  <c r="X375" i="26" s="1"/>
  <c r="C375" i="26"/>
  <c r="B375" i="26"/>
  <c r="T374" i="26"/>
  <c r="S374" i="26"/>
  <c r="AK374" i="26" s="1"/>
  <c r="R374" i="26"/>
  <c r="Q374" i="26"/>
  <c r="AL374" i="26" s="1"/>
  <c r="P374" i="26"/>
  <c r="O374" i="26"/>
  <c r="N374" i="26"/>
  <c r="M374" i="26"/>
  <c r="L374" i="26"/>
  <c r="K374" i="26"/>
  <c r="J374" i="26"/>
  <c r="I374" i="26"/>
  <c r="H374" i="26"/>
  <c r="G374" i="26"/>
  <c r="AM374" i="26" s="1"/>
  <c r="F374" i="26"/>
  <c r="E374" i="26"/>
  <c r="AF374" i="26" s="1"/>
  <c r="D374" i="26"/>
  <c r="X374" i="26" s="1"/>
  <c r="C374" i="26"/>
  <c r="B374" i="26"/>
  <c r="T373" i="26"/>
  <c r="S373" i="26"/>
  <c r="AK373" i="26" s="1"/>
  <c r="R373" i="26"/>
  <c r="Q373" i="26"/>
  <c r="AL373" i="26" s="1"/>
  <c r="P373" i="26"/>
  <c r="O373" i="26"/>
  <c r="N373" i="26"/>
  <c r="M373" i="26"/>
  <c r="L373" i="26"/>
  <c r="K373" i="26"/>
  <c r="J373" i="26"/>
  <c r="I373" i="26"/>
  <c r="H373" i="26"/>
  <c r="G373" i="26"/>
  <c r="AM373" i="26" s="1"/>
  <c r="F373" i="26"/>
  <c r="E373" i="26"/>
  <c r="AF373" i="26" s="1"/>
  <c r="D373" i="26"/>
  <c r="Y373" i="26" s="1"/>
  <c r="C373" i="26"/>
  <c r="B373" i="26"/>
  <c r="T372" i="26"/>
  <c r="S372" i="26"/>
  <c r="AK372" i="26" s="1"/>
  <c r="R372" i="26"/>
  <c r="Q372" i="26"/>
  <c r="AL372" i="26" s="1"/>
  <c r="P372" i="26"/>
  <c r="O372" i="26"/>
  <c r="N372" i="26"/>
  <c r="M372" i="26"/>
  <c r="L372" i="26"/>
  <c r="K372" i="26"/>
  <c r="J372" i="26"/>
  <c r="I372" i="26"/>
  <c r="H372" i="26"/>
  <c r="G372" i="26"/>
  <c r="AM372" i="26" s="1"/>
  <c r="F372" i="26"/>
  <c r="E372" i="26"/>
  <c r="AF372" i="26" s="1"/>
  <c r="D372" i="26"/>
  <c r="C372" i="26"/>
  <c r="B372" i="26"/>
  <c r="T371" i="26"/>
  <c r="S371" i="26"/>
  <c r="AK371" i="26" s="1"/>
  <c r="R371" i="26"/>
  <c r="Q371" i="26"/>
  <c r="AL371" i="26" s="1"/>
  <c r="P371" i="26"/>
  <c r="O371" i="26"/>
  <c r="N371" i="26"/>
  <c r="M371" i="26"/>
  <c r="L371" i="26"/>
  <c r="K371" i="26"/>
  <c r="J371" i="26"/>
  <c r="I371" i="26"/>
  <c r="H371" i="26"/>
  <c r="G371" i="26"/>
  <c r="AM371" i="26" s="1"/>
  <c r="F371" i="26"/>
  <c r="E371" i="26"/>
  <c r="AF371" i="26" s="1"/>
  <c r="D371" i="26"/>
  <c r="C371" i="26"/>
  <c r="B371" i="26"/>
  <c r="T370" i="26"/>
  <c r="S370" i="26"/>
  <c r="AK370" i="26" s="1"/>
  <c r="R370" i="26"/>
  <c r="Q370" i="26"/>
  <c r="AL370" i="26" s="1"/>
  <c r="P370" i="26"/>
  <c r="O370" i="26"/>
  <c r="N370" i="26"/>
  <c r="M370" i="26"/>
  <c r="L370" i="26"/>
  <c r="K370" i="26"/>
  <c r="J370" i="26"/>
  <c r="I370" i="26"/>
  <c r="H370" i="26"/>
  <c r="G370" i="26"/>
  <c r="AM370" i="26" s="1"/>
  <c r="F370" i="26"/>
  <c r="E370" i="26"/>
  <c r="AF370" i="26" s="1"/>
  <c r="D370" i="26"/>
  <c r="Y370" i="26" s="1"/>
  <c r="C370" i="26"/>
  <c r="B370" i="26"/>
  <c r="T369" i="26"/>
  <c r="S369" i="26"/>
  <c r="AK369" i="26" s="1"/>
  <c r="R369" i="26"/>
  <c r="Q369" i="26"/>
  <c r="AL369" i="26" s="1"/>
  <c r="P369" i="26"/>
  <c r="O369" i="26"/>
  <c r="N369" i="26"/>
  <c r="M369" i="26"/>
  <c r="L369" i="26"/>
  <c r="K369" i="26"/>
  <c r="J369" i="26"/>
  <c r="I369" i="26"/>
  <c r="H369" i="26"/>
  <c r="G369" i="26"/>
  <c r="AM369" i="26" s="1"/>
  <c r="F369" i="26"/>
  <c r="E369" i="26"/>
  <c r="AF369" i="26" s="1"/>
  <c r="D369" i="26"/>
  <c r="C369" i="26"/>
  <c r="B369" i="26"/>
  <c r="T368" i="26"/>
  <c r="S368" i="26"/>
  <c r="R368" i="26"/>
  <c r="Q368" i="26"/>
  <c r="AL368" i="26" s="1"/>
  <c r="P368" i="26"/>
  <c r="O368" i="26"/>
  <c r="N368" i="26"/>
  <c r="M368" i="26"/>
  <c r="L368" i="26"/>
  <c r="K368" i="26"/>
  <c r="J368" i="26"/>
  <c r="I368" i="26"/>
  <c r="H368" i="26"/>
  <c r="G368" i="26"/>
  <c r="AM368" i="26" s="1"/>
  <c r="F368" i="26"/>
  <c r="E368" i="26"/>
  <c r="AF368" i="26" s="1"/>
  <c r="D368" i="26"/>
  <c r="X368" i="26" s="1"/>
  <c r="C368" i="26"/>
  <c r="B368" i="26"/>
  <c r="T367" i="26"/>
  <c r="S367" i="26"/>
  <c r="AK367" i="26" s="1"/>
  <c r="R367" i="26"/>
  <c r="Q367" i="26"/>
  <c r="AL367" i="26" s="1"/>
  <c r="P367" i="26"/>
  <c r="O367" i="26"/>
  <c r="N367" i="26"/>
  <c r="M367" i="26"/>
  <c r="L367" i="26"/>
  <c r="K367" i="26"/>
  <c r="J367" i="26"/>
  <c r="I367" i="26"/>
  <c r="H367" i="26"/>
  <c r="G367" i="26"/>
  <c r="AM367" i="26" s="1"/>
  <c r="F367" i="26"/>
  <c r="E367" i="26"/>
  <c r="AF367" i="26" s="1"/>
  <c r="D367" i="26"/>
  <c r="X367" i="26" s="1"/>
  <c r="C367" i="26"/>
  <c r="B367" i="26"/>
  <c r="T366" i="26"/>
  <c r="S366" i="26"/>
  <c r="AK366" i="26" s="1"/>
  <c r="R366" i="26"/>
  <c r="Q366" i="26"/>
  <c r="AL366" i="26" s="1"/>
  <c r="P366" i="26"/>
  <c r="O366" i="26"/>
  <c r="N366" i="26"/>
  <c r="M366" i="26"/>
  <c r="L366" i="26"/>
  <c r="K366" i="26"/>
  <c r="J366" i="26"/>
  <c r="I366" i="26"/>
  <c r="H366" i="26"/>
  <c r="G366" i="26"/>
  <c r="AM366" i="26" s="1"/>
  <c r="F366" i="26"/>
  <c r="E366" i="26"/>
  <c r="AF366" i="26" s="1"/>
  <c r="D366" i="26"/>
  <c r="X366" i="26" s="1"/>
  <c r="C366" i="26"/>
  <c r="B366" i="26"/>
  <c r="T365" i="26"/>
  <c r="S365" i="26"/>
  <c r="AK365" i="26" s="1"/>
  <c r="R365" i="26"/>
  <c r="Q365" i="26"/>
  <c r="AL365" i="26" s="1"/>
  <c r="P365" i="26"/>
  <c r="O365" i="26"/>
  <c r="N365" i="26"/>
  <c r="M365" i="26"/>
  <c r="L365" i="26"/>
  <c r="K365" i="26"/>
  <c r="J365" i="26"/>
  <c r="I365" i="26"/>
  <c r="H365" i="26"/>
  <c r="G365" i="26"/>
  <c r="AM365" i="26" s="1"/>
  <c r="F365" i="26"/>
  <c r="E365" i="26"/>
  <c r="AF365" i="26" s="1"/>
  <c r="D365" i="26"/>
  <c r="X365" i="26" s="1"/>
  <c r="C365" i="26"/>
  <c r="U365" i="26" s="1"/>
  <c r="B365" i="26"/>
  <c r="T364" i="26"/>
  <c r="S364" i="26"/>
  <c r="AK364" i="26" s="1"/>
  <c r="R364" i="26"/>
  <c r="Q364" i="26"/>
  <c r="AL364" i="26" s="1"/>
  <c r="P364" i="26"/>
  <c r="O364" i="26"/>
  <c r="N364" i="26"/>
  <c r="M364" i="26"/>
  <c r="L364" i="26"/>
  <c r="K364" i="26"/>
  <c r="J364" i="26"/>
  <c r="I364" i="26"/>
  <c r="H364" i="26"/>
  <c r="G364" i="26"/>
  <c r="AM364" i="26" s="1"/>
  <c r="F364" i="26"/>
  <c r="E364" i="26"/>
  <c r="AF364" i="26" s="1"/>
  <c r="D364" i="26"/>
  <c r="Y364" i="26" s="1"/>
  <c r="C364" i="26"/>
  <c r="B364" i="26"/>
  <c r="T363" i="26"/>
  <c r="S363" i="26"/>
  <c r="AK363" i="26" s="1"/>
  <c r="R363" i="26"/>
  <c r="Q363" i="26"/>
  <c r="AL363" i="26" s="1"/>
  <c r="P363" i="26"/>
  <c r="O363" i="26"/>
  <c r="N363" i="26"/>
  <c r="M363" i="26"/>
  <c r="L363" i="26"/>
  <c r="K363" i="26"/>
  <c r="J363" i="26"/>
  <c r="I363" i="26"/>
  <c r="H363" i="26"/>
  <c r="G363" i="26"/>
  <c r="AM363" i="26" s="1"/>
  <c r="F363" i="26"/>
  <c r="E363" i="26"/>
  <c r="AF363" i="26" s="1"/>
  <c r="D363" i="26"/>
  <c r="C363" i="26"/>
  <c r="U363" i="26" s="1"/>
  <c r="B363" i="26"/>
  <c r="T362" i="26"/>
  <c r="S362" i="26"/>
  <c r="AK362" i="26" s="1"/>
  <c r="R362" i="26"/>
  <c r="Q362" i="26"/>
  <c r="AL362" i="26" s="1"/>
  <c r="P362" i="26"/>
  <c r="O362" i="26"/>
  <c r="N362" i="26"/>
  <c r="M362" i="26"/>
  <c r="L362" i="26"/>
  <c r="K362" i="26"/>
  <c r="J362" i="26"/>
  <c r="I362" i="26"/>
  <c r="H362" i="26"/>
  <c r="G362" i="26"/>
  <c r="AM362" i="26" s="1"/>
  <c r="F362" i="26"/>
  <c r="E362" i="26"/>
  <c r="AF362" i="26" s="1"/>
  <c r="D362" i="26"/>
  <c r="W362" i="26" s="1"/>
  <c r="AA362" i="26" s="1"/>
  <c r="C362" i="26"/>
  <c r="B362" i="26"/>
  <c r="T361" i="26"/>
  <c r="S361" i="26"/>
  <c r="AK361" i="26" s="1"/>
  <c r="R361" i="26"/>
  <c r="Q361" i="26"/>
  <c r="AL361" i="26" s="1"/>
  <c r="P361" i="26"/>
  <c r="O361" i="26"/>
  <c r="N361" i="26"/>
  <c r="M361" i="26"/>
  <c r="L361" i="26"/>
  <c r="K361" i="26"/>
  <c r="J361" i="26"/>
  <c r="I361" i="26"/>
  <c r="H361" i="26"/>
  <c r="G361" i="26"/>
  <c r="AM361" i="26" s="1"/>
  <c r="F361" i="26"/>
  <c r="E361" i="26"/>
  <c r="AF361" i="26" s="1"/>
  <c r="D361" i="26"/>
  <c r="Y361" i="26" s="1"/>
  <c r="C361" i="26"/>
  <c r="U361" i="26" s="1"/>
  <c r="B361" i="26"/>
  <c r="T360" i="26"/>
  <c r="S360" i="26"/>
  <c r="AK360" i="26" s="1"/>
  <c r="R360" i="26"/>
  <c r="Q360" i="26"/>
  <c r="AL360" i="26" s="1"/>
  <c r="P360" i="26"/>
  <c r="O360" i="26"/>
  <c r="N360" i="26"/>
  <c r="M360" i="26"/>
  <c r="L360" i="26"/>
  <c r="K360" i="26"/>
  <c r="J360" i="26"/>
  <c r="I360" i="26"/>
  <c r="H360" i="26"/>
  <c r="G360" i="26"/>
  <c r="AM360" i="26" s="1"/>
  <c r="F360" i="26"/>
  <c r="E360" i="26"/>
  <c r="AF360" i="26" s="1"/>
  <c r="D360" i="26"/>
  <c r="C360" i="26"/>
  <c r="U360" i="26" s="1"/>
  <c r="B360" i="26"/>
  <c r="T359" i="26"/>
  <c r="S359" i="26"/>
  <c r="AK359" i="26" s="1"/>
  <c r="R359" i="26"/>
  <c r="Q359" i="26"/>
  <c r="AL359" i="26" s="1"/>
  <c r="P359" i="26"/>
  <c r="O359" i="26"/>
  <c r="N359" i="26"/>
  <c r="M359" i="26"/>
  <c r="L359" i="26"/>
  <c r="K359" i="26"/>
  <c r="J359" i="26"/>
  <c r="I359" i="26"/>
  <c r="H359" i="26"/>
  <c r="G359" i="26"/>
  <c r="AM359" i="26" s="1"/>
  <c r="F359" i="26"/>
  <c r="E359" i="26"/>
  <c r="AF359" i="26" s="1"/>
  <c r="D359" i="26"/>
  <c r="W359" i="26" s="1"/>
  <c r="AA359" i="26" s="1"/>
  <c r="C359" i="26"/>
  <c r="B359" i="26"/>
  <c r="T358" i="26"/>
  <c r="S358" i="26"/>
  <c r="AK358" i="26" s="1"/>
  <c r="R358" i="26"/>
  <c r="Q358" i="26"/>
  <c r="AL358" i="26" s="1"/>
  <c r="P358" i="26"/>
  <c r="O358" i="26"/>
  <c r="N358" i="26"/>
  <c r="M358" i="26"/>
  <c r="L358" i="26"/>
  <c r="K358" i="26"/>
  <c r="J358" i="26"/>
  <c r="I358" i="26"/>
  <c r="H358" i="26"/>
  <c r="G358" i="26"/>
  <c r="AM358" i="26" s="1"/>
  <c r="F358" i="26"/>
  <c r="E358" i="26"/>
  <c r="AF358" i="26" s="1"/>
  <c r="D358" i="26"/>
  <c r="Y358" i="26" s="1"/>
  <c r="C358" i="26"/>
  <c r="U358" i="26" s="1"/>
  <c r="B358" i="26"/>
  <c r="T357" i="26"/>
  <c r="S357" i="26"/>
  <c r="AK357" i="26" s="1"/>
  <c r="R357" i="26"/>
  <c r="Q357" i="26"/>
  <c r="AL357" i="26" s="1"/>
  <c r="P357" i="26"/>
  <c r="O357" i="26"/>
  <c r="N357" i="26"/>
  <c r="M357" i="26"/>
  <c r="L357" i="26"/>
  <c r="K357" i="26"/>
  <c r="J357" i="26"/>
  <c r="I357" i="26"/>
  <c r="H357" i="26"/>
  <c r="G357" i="26"/>
  <c r="AM357" i="26" s="1"/>
  <c r="F357" i="26"/>
  <c r="E357" i="26"/>
  <c r="AF357" i="26" s="1"/>
  <c r="D357" i="26"/>
  <c r="C357" i="26"/>
  <c r="U357" i="26" s="1"/>
  <c r="B357" i="26"/>
  <c r="T356" i="26"/>
  <c r="S356" i="26"/>
  <c r="AK356" i="26" s="1"/>
  <c r="R356" i="26"/>
  <c r="Q356" i="26"/>
  <c r="AL356" i="26" s="1"/>
  <c r="P356" i="26"/>
  <c r="O356" i="26"/>
  <c r="N356" i="26"/>
  <c r="M356" i="26"/>
  <c r="L356" i="26"/>
  <c r="K356" i="26"/>
  <c r="J356" i="26"/>
  <c r="I356" i="26"/>
  <c r="H356" i="26"/>
  <c r="G356" i="26"/>
  <c r="AM356" i="26" s="1"/>
  <c r="F356" i="26"/>
  <c r="E356" i="26"/>
  <c r="AF356" i="26" s="1"/>
  <c r="D356" i="26"/>
  <c r="W356" i="26" s="1"/>
  <c r="AA356" i="26" s="1"/>
  <c r="C356" i="26"/>
  <c r="B356" i="26"/>
  <c r="T355" i="26"/>
  <c r="S355" i="26"/>
  <c r="AK355" i="26" s="1"/>
  <c r="R355" i="26"/>
  <c r="Q355" i="26"/>
  <c r="AL355" i="26" s="1"/>
  <c r="P355" i="26"/>
  <c r="O355" i="26"/>
  <c r="N355" i="26"/>
  <c r="M355" i="26"/>
  <c r="L355" i="26"/>
  <c r="K355" i="26"/>
  <c r="J355" i="26"/>
  <c r="I355" i="26"/>
  <c r="H355" i="26"/>
  <c r="G355" i="26"/>
  <c r="AM355" i="26" s="1"/>
  <c r="F355" i="26"/>
  <c r="E355" i="26"/>
  <c r="AF355" i="26" s="1"/>
  <c r="D355" i="26"/>
  <c r="Y355" i="26" s="1"/>
  <c r="C355" i="26"/>
  <c r="U355" i="26" s="1"/>
  <c r="B355" i="26"/>
  <c r="T354" i="26"/>
  <c r="S354" i="26"/>
  <c r="AK354" i="26" s="1"/>
  <c r="R354" i="26"/>
  <c r="Q354" i="26"/>
  <c r="AL354" i="26" s="1"/>
  <c r="P354" i="26"/>
  <c r="O354" i="26"/>
  <c r="N354" i="26"/>
  <c r="M354" i="26"/>
  <c r="L354" i="26"/>
  <c r="K354" i="26"/>
  <c r="J354" i="26"/>
  <c r="I354" i="26"/>
  <c r="H354" i="26"/>
  <c r="G354" i="26"/>
  <c r="AM354" i="26" s="1"/>
  <c r="F354" i="26"/>
  <c r="E354" i="26"/>
  <c r="AF354" i="26" s="1"/>
  <c r="D354" i="26"/>
  <c r="C354" i="26"/>
  <c r="U354" i="26" s="1"/>
  <c r="B354" i="26"/>
  <c r="T353" i="26"/>
  <c r="S353" i="26"/>
  <c r="AK353" i="26" s="1"/>
  <c r="R353" i="26"/>
  <c r="Q353" i="26"/>
  <c r="AL353" i="26" s="1"/>
  <c r="P353" i="26"/>
  <c r="O353" i="26"/>
  <c r="N353" i="26"/>
  <c r="M353" i="26"/>
  <c r="L353" i="26"/>
  <c r="K353" i="26"/>
  <c r="J353" i="26"/>
  <c r="I353" i="26"/>
  <c r="H353" i="26"/>
  <c r="G353" i="26"/>
  <c r="AM353" i="26" s="1"/>
  <c r="F353" i="26"/>
  <c r="E353" i="26"/>
  <c r="AF353" i="26" s="1"/>
  <c r="D353" i="26"/>
  <c r="W353" i="26" s="1"/>
  <c r="AA353" i="26" s="1"/>
  <c r="C353" i="26"/>
  <c r="B353" i="26"/>
  <c r="T352" i="26"/>
  <c r="S352" i="26"/>
  <c r="AK352" i="26" s="1"/>
  <c r="R352" i="26"/>
  <c r="Q352" i="26"/>
  <c r="AL352" i="26" s="1"/>
  <c r="P352" i="26"/>
  <c r="O352" i="26"/>
  <c r="N352" i="26"/>
  <c r="M352" i="26"/>
  <c r="L352" i="26"/>
  <c r="K352" i="26"/>
  <c r="J352" i="26"/>
  <c r="I352" i="26"/>
  <c r="H352" i="26"/>
  <c r="G352" i="26"/>
  <c r="AM352" i="26" s="1"/>
  <c r="F352" i="26"/>
  <c r="E352" i="26"/>
  <c r="AF352" i="26" s="1"/>
  <c r="D352" i="26"/>
  <c r="Y352" i="26" s="1"/>
  <c r="C352" i="26"/>
  <c r="U352" i="26" s="1"/>
  <c r="B352" i="26"/>
  <c r="T351" i="26"/>
  <c r="S351" i="26"/>
  <c r="AK351" i="26" s="1"/>
  <c r="R351" i="26"/>
  <c r="Q351" i="26"/>
  <c r="AL351" i="26" s="1"/>
  <c r="P351" i="26"/>
  <c r="O351" i="26"/>
  <c r="N351" i="26"/>
  <c r="M351" i="26"/>
  <c r="L351" i="26"/>
  <c r="K351" i="26"/>
  <c r="J351" i="26"/>
  <c r="I351" i="26"/>
  <c r="H351" i="26"/>
  <c r="G351" i="26"/>
  <c r="AM351" i="26" s="1"/>
  <c r="F351" i="26"/>
  <c r="E351" i="26"/>
  <c r="AF351" i="26" s="1"/>
  <c r="D351" i="26"/>
  <c r="C351" i="26"/>
  <c r="U351" i="26" s="1"/>
  <c r="B351" i="26"/>
  <c r="T350" i="26"/>
  <c r="S350" i="26"/>
  <c r="AK350" i="26" s="1"/>
  <c r="R350" i="26"/>
  <c r="Q350" i="26"/>
  <c r="AL350" i="26" s="1"/>
  <c r="P350" i="26"/>
  <c r="O350" i="26"/>
  <c r="N350" i="26"/>
  <c r="M350" i="26"/>
  <c r="L350" i="26"/>
  <c r="K350" i="26"/>
  <c r="J350" i="26"/>
  <c r="I350" i="26"/>
  <c r="H350" i="26"/>
  <c r="G350" i="26"/>
  <c r="AM350" i="26" s="1"/>
  <c r="F350" i="26"/>
  <c r="E350" i="26"/>
  <c r="AF350" i="26" s="1"/>
  <c r="D350" i="26"/>
  <c r="W350" i="26" s="1"/>
  <c r="AA350" i="26" s="1"/>
  <c r="C350" i="26"/>
  <c r="B350" i="26"/>
  <c r="T349" i="26"/>
  <c r="S349" i="26"/>
  <c r="AK349" i="26" s="1"/>
  <c r="R349" i="26"/>
  <c r="Q349" i="26"/>
  <c r="AL349" i="26" s="1"/>
  <c r="P349" i="26"/>
  <c r="O349" i="26"/>
  <c r="N349" i="26"/>
  <c r="M349" i="26"/>
  <c r="L349" i="26"/>
  <c r="K349" i="26"/>
  <c r="J349" i="26"/>
  <c r="I349" i="26"/>
  <c r="H349" i="26"/>
  <c r="G349" i="26"/>
  <c r="AM349" i="26" s="1"/>
  <c r="F349" i="26"/>
  <c r="E349" i="26"/>
  <c r="AF349" i="26" s="1"/>
  <c r="D349" i="26"/>
  <c r="Y349" i="26" s="1"/>
  <c r="C349" i="26"/>
  <c r="U349" i="26" s="1"/>
  <c r="B349" i="26"/>
  <c r="T348" i="26"/>
  <c r="S348" i="26"/>
  <c r="AK348" i="26" s="1"/>
  <c r="R348" i="26"/>
  <c r="Q348" i="26"/>
  <c r="AL348" i="26" s="1"/>
  <c r="P348" i="26"/>
  <c r="O348" i="26"/>
  <c r="N348" i="26"/>
  <c r="M348" i="26"/>
  <c r="L348" i="26"/>
  <c r="K348" i="26"/>
  <c r="J348" i="26"/>
  <c r="I348" i="26"/>
  <c r="H348" i="26"/>
  <c r="G348" i="26"/>
  <c r="AM348" i="26" s="1"/>
  <c r="F348" i="26"/>
  <c r="E348" i="26"/>
  <c r="AF348" i="26" s="1"/>
  <c r="D348" i="26"/>
  <c r="C348" i="26"/>
  <c r="U348" i="26" s="1"/>
  <c r="B348" i="26"/>
  <c r="T347" i="26"/>
  <c r="S347" i="26"/>
  <c r="AK347" i="26" s="1"/>
  <c r="R347" i="26"/>
  <c r="Q347" i="26"/>
  <c r="AL347" i="26" s="1"/>
  <c r="P347" i="26"/>
  <c r="O347" i="26"/>
  <c r="N347" i="26"/>
  <c r="M347" i="26"/>
  <c r="L347" i="26"/>
  <c r="K347" i="26"/>
  <c r="J347" i="26"/>
  <c r="I347" i="26"/>
  <c r="H347" i="26"/>
  <c r="G347" i="26"/>
  <c r="AM347" i="26" s="1"/>
  <c r="F347" i="26"/>
  <c r="E347" i="26"/>
  <c r="AF347" i="26" s="1"/>
  <c r="D347" i="26"/>
  <c r="W347" i="26" s="1"/>
  <c r="AA347" i="26" s="1"/>
  <c r="C347" i="26"/>
  <c r="B347" i="26"/>
  <c r="T346" i="26"/>
  <c r="S346" i="26"/>
  <c r="AK346" i="26" s="1"/>
  <c r="R346" i="26"/>
  <c r="Q346" i="26"/>
  <c r="AL346" i="26" s="1"/>
  <c r="P346" i="26"/>
  <c r="O346" i="26"/>
  <c r="N346" i="26"/>
  <c r="M346" i="26"/>
  <c r="L346" i="26"/>
  <c r="K346" i="26"/>
  <c r="J346" i="26"/>
  <c r="I346" i="26"/>
  <c r="H346" i="26"/>
  <c r="G346" i="26"/>
  <c r="AM346" i="26" s="1"/>
  <c r="F346" i="26"/>
  <c r="E346" i="26"/>
  <c r="AF346" i="26" s="1"/>
  <c r="D346" i="26"/>
  <c r="Y346" i="26" s="1"/>
  <c r="C346" i="26"/>
  <c r="U346" i="26" s="1"/>
  <c r="B346" i="26"/>
  <c r="T345" i="26"/>
  <c r="S345" i="26"/>
  <c r="AK345" i="26" s="1"/>
  <c r="R345" i="26"/>
  <c r="Q345" i="26"/>
  <c r="AL345" i="26" s="1"/>
  <c r="P345" i="26"/>
  <c r="O345" i="26"/>
  <c r="N345" i="26"/>
  <c r="M345" i="26"/>
  <c r="L345" i="26"/>
  <c r="K345" i="26"/>
  <c r="J345" i="26"/>
  <c r="I345" i="26"/>
  <c r="H345" i="26"/>
  <c r="G345" i="26"/>
  <c r="AM345" i="26" s="1"/>
  <c r="F345" i="26"/>
  <c r="E345" i="26"/>
  <c r="AF345" i="26" s="1"/>
  <c r="D345" i="26"/>
  <c r="C345" i="26"/>
  <c r="U345" i="26" s="1"/>
  <c r="B345" i="26"/>
  <c r="T344" i="26"/>
  <c r="S344" i="26"/>
  <c r="R344" i="26"/>
  <c r="Q344" i="26"/>
  <c r="AL344" i="26" s="1"/>
  <c r="P344" i="26"/>
  <c r="O344" i="26"/>
  <c r="N344" i="26"/>
  <c r="M344" i="26"/>
  <c r="L344" i="26"/>
  <c r="K344" i="26"/>
  <c r="J344" i="26"/>
  <c r="I344" i="26"/>
  <c r="H344" i="26"/>
  <c r="G344" i="26"/>
  <c r="AM344" i="26" s="1"/>
  <c r="F344" i="26"/>
  <c r="E344" i="26"/>
  <c r="AF344" i="26" s="1"/>
  <c r="D344" i="26"/>
  <c r="W344" i="26" s="1"/>
  <c r="AA344" i="26" s="1"/>
  <c r="C344" i="26"/>
  <c r="B344" i="26"/>
  <c r="T343" i="26"/>
  <c r="S343" i="26"/>
  <c r="AK343" i="26" s="1"/>
  <c r="R343" i="26"/>
  <c r="Q343" i="26"/>
  <c r="AL343" i="26" s="1"/>
  <c r="P343" i="26"/>
  <c r="O343" i="26"/>
  <c r="N343" i="26"/>
  <c r="M343" i="26"/>
  <c r="L343" i="26"/>
  <c r="K343" i="26"/>
  <c r="J343" i="26"/>
  <c r="I343" i="26"/>
  <c r="H343" i="26"/>
  <c r="G343" i="26"/>
  <c r="AM343" i="26" s="1"/>
  <c r="F343" i="26"/>
  <c r="E343" i="26"/>
  <c r="AF343" i="26" s="1"/>
  <c r="D343" i="26"/>
  <c r="Y343" i="26" s="1"/>
  <c r="C343" i="26"/>
  <c r="U343" i="26" s="1"/>
  <c r="B343" i="26"/>
  <c r="T342" i="26"/>
  <c r="S342" i="26"/>
  <c r="AK342" i="26" s="1"/>
  <c r="R342" i="26"/>
  <c r="Q342" i="26"/>
  <c r="AL342" i="26" s="1"/>
  <c r="P342" i="26"/>
  <c r="O342" i="26"/>
  <c r="N342" i="26"/>
  <c r="M342" i="26"/>
  <c r="L342" i="26"/>
  <c r="K342" i="26"/>
  <c r="J342" i="26"/>
  <c r="I342" i="26"/>
  <c r="H342" i="26"/>
  <c r="G342" i="26"/>
  <c r="AM342" i="26" s="1"/>
  <c r="F342" i="26"/>
  <c r="E342" i="26"/>
  <c r="AF342" i="26" s="1"/>
  <c r="D342" i="26"/>
  <c r="C342" i="26"/>
  <c r="U342" i="26" s="1"/>
  <c r="B342" i="26"/>
  <c r="T341" i="26"/>
  <c r="S341" i="26"/>
  <c r="AK341" i="26" s="1"/>
  <c r="R341" i="26"/>
  <c r="Q341" i="26"/>
  <c r="AL341" i="26" s="1"/>
  <c r="P341" i="26"/>
  <c r="O341" i="26"/>
  <c r="N341" i="26"/>
  <c r="M341" i="26"/>
  <c r="L341" i="26"/>
  <c r="K341" i="26"/>
  <c r="J341" i="26"/>
  <c r="I341" i="26"/>
  <c r="H341" i="26"/>
  <c r="G341" i="26"/>
  <c r="AM341" i="26" s="1"/>
  <c r="F341" i="26"/>
  <c r="E341" i="26"/>
  <c r="AF341" i="26" s="1"/>
  <c r="D341" i="26"/>
  <c r="W341" i="26" s="1"/>
  <c r="AA341" i="26" s="1"/>
  <c r="C341" i="26"/>
  <c r="U341" i="26" s="1"/>
  <c r="B341" i="26"/>
  <c r="T340" i="26"/>
  <c r="S340" i="26"/>
  <c r="AK340" i="26" s="1"/>
  <c r="R340" i="26"/>
  <c r="Q340" i="26"/>
  <c r="AL340" i="26" s="1"/>
  <c r="P340" i="26"/>
  <c r="O340" i="26"/>
  <c r="N340" i="26"/>
  <c r="M340" i="26"/>
  <c r="L340" i="26"/>
  <c r="K340" i="26"/>
  <c r="J340" i="26"/>
  <c r="I340" i="26"/>
  <c r="H340" i="26"/>
  <c r="G340" i="26"/>
  <c r="AM340" i="26" s="1"/>
  <c r="F340" i="26"/>
  <c r="E340" i="26"/>
  <c r="AF340" i="26" s="1"/>
  <c r="D340" i="26"/>
  <c r="Y340" i="26" s="1"/>
  <c r="C340" i="26"/>
  <c r="U340" i="26" s="1"/>
  <c r="B340" i="26"/>
  <c r="T339" i="26"/>
  <c r="S339" i="26"/>
  <c r="AK339" i="26" s="1"/>
  <c r="R339" i="26"/>
  <c r="Q339" i="26"/>
  <c r="AL339" i="26" s="1"/>
  <c r="P339" i="26"/>
  <c r="O339" i="26"/>
  <c r="N339" i="26"/>
  <c r="M339" i="26"/>
  <c r="L339" i="26"/>
  <c r="K339" i="26"/>
  <c r="J339" i="26"/>
  <c r="I339" i="26"/>
  <c r="H339" i="26"/>
  <c r="G339" i="26"/>
  <c r="AM339" i="26" s="1"/>
  <c r="F339" i="26"/>
  <c r="E339" i="26"/>
  <c r="AF339" i="26" s="1"/>
  <c r="D339" i="26"/>
  <c r="C339" i="26"/>
  <c r="U339" i="26" s="1"/>
  <c r="B339" i="26"/>
  <c r="T338" i="26"/>
  <c r="S338" i="26"/>
  <c r="AK338" i="26" s="1"/>
  <c r="R338" i="26"/>
  <c r="Q338" i="26"/>
  <c r="AL338" i="26" s="1"/>
  <c r="P338" i="26"/>
  <c r="O338" i="26"/>
  <c r="N338" i="26"/>
  <c r="M338" i="26"/>
  <c r="L338" i="26"/>
  <c r="K338" i="26"/>
  <c r="J338" i="26"/>
  <c r="I338" i="26"/>
  <c r="H338" i="26"/>
  <c r="G338" i="26"/>
  <c r="AM338" i="26" s="1"/>
  <c r="F338" i="26"/>
  <c r="E338" i="26"/>
  <c r="AF338" i="26" s="1"/>
  <c r="D338" i="26"/>
  <c r="W338" i="26" s="1"/>
  <c r="AA338" i="26" s="1"/>
  <c r="C338" i="26"/>
  <c r="U338" i="26" s="1"/>
  <c r="B338" i="26"/>
  <c r="T337" i="26"/>
  <c r="S337" i="26"/>
  <c r="AK337" i="26" s="1"/>
  <c r="R337" i="26"/>
  <c r="Q337" i="26"/>
  <c r="AL337" i="26" s="1"/>
  <c r="P337" i="26"/>
  <c r="O337" i="26"/>
  <c r="N337" i="26"/>
  <c r="M337" i="26"/>
  <c r="L337" i="26"/>
  <c r="K337" i="26"/>
  <c r="J337" i="26"/>
  <c r="I337" i="26"/>
  <c r="H337" i="26"/>
  <c r="G337" i="26"/>
  <c r="AM337" i="26" s="1"/>
  <c r="F337" i="26"/>
  <c r="E337" i="26"/>
  <c r="AF337" i="26" s="1"/>
  <c r="D337" i="26"/>
  <c r="Y337" i="26" s="1"/>
  <c r="C337" i="26"/>
  <c r="U337" i="26" s="1"/>
  <c r="B337" i="26"/>
  <c r="T336" i="26"/>
  <c r="S336" i="26"/>
  <c r="AK336" i="26" s="1"/>
  <c r="R336" i="26"/>
  <c r="Q336" i="26"/>
  <c r="AL336" i="26" s="1"/>
  <c r="P336" i="26"/>
  <c r="O336" i="26"/>
  <c r="N336" i="26"/>
  <c r="M336" i="26"/>
  <c r="L336" i="26"/>
  <c r="K336" i="26"/>
  <c r="J336" i="26"/>
  <c r="I336" i="26"/>
  <c r="H336" i="26"/>
  <c r="G336" i="26"/>
  <c r="AM336" i="26" s="1"/>
  <c r="F336" i="26"/>
  <c r="E336" i="26"/>
  <c r="AF336" i="26" s="1"/>
  <c r="D336" i="26"/>
  <c r="C336" i="26"/>
  <c r="U336" i="26" s="1"/>
  <c r="B336" i="26"/>
  <c r="T335" i="26"/>
  <c r="S335" i="26"/>
  <c r="AK335" i="26" s="1"/>
  <c r="R335" i="26"/>
  <c r="Q335" i="26"/>
  <c r="AL335" i="26" s="1"/>
  <c r="P335" i="26"/>
  <c r="O335" i="26"/>
  <c r="N335" i="26"/>
  <c r="M335" i="26"/>
  <c r="L335" i="26"/>
  <c r="K335" i="26"/>
  <c r="J335" i="26"/>
  <c r="I335" i="26"/>
  <c r="H335" i="26"/>
  <c r="G335" i="26"/>
  <c r="AM335" i="26" s="1"/>
  <c r="F335" i="26"/>
  <c r="E335" i="26"/>
  <c r="AF335" i="26" s="1"/>
  <c r="D335" i="26"/>
  <c r="W335" i="26" s="1"/>
  <c r="AA335" i="26" s="1"/>
  <c r="C335" i="26"/>
  <c r="U335" i="26" s="1"/>
  <c r="B335" i="26"/>
  <c r="T334" i="26"/>
  <c r="S334" i="26"/>
  <c r="AK334" i="26" s="1"/>
  <c r="R334" i="26"/>
  <c r="Q334" i="26"/>
  <c r="AL334" i="26" s="1"/>
  <c r="P334" i="26"/>
  <c r="O334" i="26"/>
  <c r="N334" i="26"/>
  <c r="M334" i="26"/>
  <c r="L334" i="26"/>
  <c r="K334" i="26"/>
  <c r="J334" i="26"/>
  <c r="I334" i="26"/>
  <c r="H334" i="26"/>
  <c r="G334" i="26"/>
  <c r="AM334" i="26" s="1"/>
  <c r="F334" i="26"/>
  <c r="E334" i="26"/>
  <c r="AF334" i="26" s="1"/>
  <c r="D334" i="26"/>
  <c r="Y334" i="26" s="1"/>
  <c r="C334" i="26"/>
  <c r="U334" i="26" s="1"/>
  <c r="B334" i="26"/>
  <c r="T333" i="26"/>
  <c r="S333" i="26"/>
  <c r="AK333" i="26" s="1"/>
  <c r="R333" i="26"/>
  <c r="Q333" i="26"/>
  <c r="AL333" i="26" s="1"/>
  <c r="P333" i="26"/>
  <c r="O333" i="26"/>
  <c r="N333" i="26"/>
  <c r="M333" i="26"/>
  <c r="L333" i="26"/>
  <c r="K333" i="26"/>
  <c r="J333" i="26"/>
  <c r="I333" i="26"/>
  <c r="H333" i="26"/>
  <c r="G333" i="26"/>
  <c r="AM333" i="26" s="1"/>
  <c r="F333" i="26"/>
  <c r="E333" i="26"/>
  <c r="AF333" i="26" s="1"/>
  <c r="D333" i="26"/>
  <c r="C333" i="26"/>
  <c r="U333" i="26" s="1"/>
  <c r="B333" i="26"/>
  <c r="T332" i="26"/>
  <c r="S332" i="26"/>
  <c r="AK332" i="26" s="1"/>
  <c r="R332" i="26"/>
  <c r="Q332" i="26"/>
  <c r="AL332" i="26" s="1"/>
  <c r="P332" i="26"/>
  <c r="O332" i="26"/>
  <c r="N332" i="26"/>
  <c r="M332" i="26"/>
  <c r="L332" i="26"/>
  <c r="K332" i="26"/>
  <c r="J332" i="26"/>
  <c r="I332" i="26"/>
  <c r="H332" i="26"/>
  <c r="G332" i="26"/>
  <c r="AM332" i="26" s="1"/>
  <c r="F332" i="26"/>
  <c r="E332" i="26"/>
  <c r="AF332" i="26" s="1"/>
  <c r="D332" i="26"/>
  <c r="W332" i="26" s="1"/>
  <c r="AA332" i="26" s="1"/>
  <c r="C332" i="26"/>
  <c r="U332" i="26" s="1"/>
  <c r="B332" i="26"/>
  <c r="T331" i="26"/>
  <c r="S331" i="26"/>
  <c r="AK331" i="26" s="1"/>
  <c r="R331" i="26"/>
  <c r="Q331" i="26"/>
  <c r="AL331" i="26" s="1"/>
  <c r="P331" i="26"/>
  <c r="O331" i="26"/>
  <c r="N331" i="26"/>
  <c r="M331" i="26"/>
  <c r="L331" i="26"/>
  <c r="K331" i="26"/>
  <c r="J331" i="26"/>
  <c r="I331" i="26"/>
  <c r="H331" i="26"/>
  <c r="G331" i="26"/>
  <c r="AM331" i="26" s="1"/>
  <c r="F331" i="26"/>
  <c r="E331" i="26"/>
  <c r="AF331" i="26" s="1"/>
  <c r="D331" i="26"/>
  <c r="Y331" i="26" s="1"/>
  <c r="C331" i="26"/>
  <c r="U331" i="26" s="1"/>
  <c r="B331" i="26"/>
  <c r="T330" i="26"/>
  <c r="S330" i="26"/>
  <c r="AK330" i="26" s="1"/>
  <c r="R330" i="26"/>
  <c r="Q330" i="26"/>
  <c r="AL330" i="26" s="1"/>
  <c r="P330" i="26"/>
  <c r="O330" i="26"/>
  <c r="N330" i="26"/>
  <c r="M330" i="26"/>
  <c r="L330" i="26"/>
  <c r="K330" i="26"/>
  <c r="J330" i="26"/>
  <c r="I330" i="26"/>
  <c r="H330" i="26"/>
  <c r="G330" i="26"/>
  <c r="AM330" i="26" s="1"/>
  <c r="F330" i="26"/>
  <c r="E330" i="26"/>
  <c r="AF330" i="26" s="1"/>
  <c r="D330" i="26"/>
  <c r="C330" i="26"/>
  <c r="U330" i="26" s="1"/>
  <c r="B330" i="26"/>
  <c r="T329" i="26"/>
  <c r="S329" i="26"/>
  <c r="AK329" i="26" s="1"/>
  <c r="R329" i="26"/>
  <c r="Q329" i="26"/>
  <c r="AL329" i="26" s="1"/>
  <c r="P329" i="26"/>
  <c r="O329" i="26"/>
  <c r="N329" i="26"/>
  <c r="M329" i="26"/>
  <c r="L329" i="26"/>
  <c r="K329" i="26"/>
  <c r="J329" i="26"/>
  <c r="I329" i="26"/>
  <c r="H329" i="26"/>
  <c r="G329" i="26"/>
  <c r="AM329" i="26" s="1"/>
  <c r="F329" i="26"/>
  <c r="E329" i="26"/>
  <c r="AF329" i="26" s="1"/>
  <c r="D329" i="26"/>
  <c r="W329" i="26" s="1"/>
  <c r="AA329" i="26" s="1"/>
  <c r="C329" i="26"/>
  <c r="U329" i="26" s="1"/>
  <c r="B329" i="26"/>
  <c r="T328" i="26"/>
  <c r="S328" i="26"/>
  <c r="AK328" i="26" s="1"/>
  <c r="R328" i="26"/>
  <c r="Q328" i="26"/>
  <c r="AL328" i="26" s="1"/>
  <c r="P328" i="26"/>
  <c r="O328" i="26"/>
  <c r="N328" i="26"/>
  <c r="M328" i="26"/>
  <c r="L328" i="26"/>
  <c r="K328" i="26"/>
  <c r="J328" i="26"/>
  <c r="I328" i="26"/>
  <c r="H328" i="26"/>
  <c r="G328" i="26"/>
  <c r="AM328" i="26" s="1"/>
  <c r="F328" i="26"/>
  <c r="E328" i="26"/>
  <c r="AF328" i="26" s="1"/>
  <c r="D328" i="26"/>
  <c r="Y328" i="26" s="1"/>
  <c r="C328" i="26"/>
  <c r="U328" i="26" s="1"/>
  <c r="B328" i="26"/>
  <c r="T327" i="26"/>
  <c r="S327" i="26"/>
  <c r="AK327" i="26" s="1"/>
  <c r="R327" i="26"/>
  <c r="Q327" i="26"/>
  <c r="AL327" i="26" s="1"/>
  <c r="P327" i="26"/>
  <c r="O327" i="26"/>
  <c r="N327" i="26"/>
  <c r="M327" i="26"/>
  <c r="L327" i="26"/>
  <c r="K327" i="26"/>
  <c r="J327" i="26"/>
  <c r="I327" i="26"/>
  <c r="H327" i="26"/>
  <c r="G327" i="26"/>
  <c r="AM327" i="26" s="1"/>
  <c r="F327" i="26"/>
  <c r="E327" i="26"/>
  <c r="AF327" i="26" s="1"/>
  <c r="D327" i="26"/>
  <c r="C327" i="26"/>
  <c r="U327" i="26" s="1"/>
  <c r="B327" i="26"/>
  <c r="T326" i="26"/>
  <c r="S326" i="26"/>
  <c r="AK326" i="26" s="1"/>
  <c r="R326" i="26"/>
  <c r="Q326" i="26"/>
  <c r="AL326" i="26" s="1"/>
  <c r="P326" i="26"/>
  <c r="O326" i="26"/>
  <c r="N326" i="26"/>
  <c r="M326" i="26"/>
  <c r="L326" i="26"/>
  <c r="K326" i="26"/>
  <c r="J326" i="26"/>
  <c r="I326" i="26"/>
  <c r="H326" i="26"/>
  <c r="G326" i="26"/>
  <c r="AM326" i="26" s="1"/>
  <c r="F326" i="26"/>
  <c r="E326" i="26"/>
  <c r="AF326" i="26" s="1"/>
  <c r="D326" i="26"/>
  <c r="W326" i="26" s="1"/>
  <c r="AA326" i="26" s="1"/>
  <c r="C326" i="26"/>
  <c r="U326" i="26" s="1"/>
  <c r="B326" i="26"/>
  <c r="T325" i="26"/>
  <c r="S325" i="26"/>
  <c r="AK325" i="26" s="1"/>
  <c r="R325" i="26"/>
  <c r="Q325" i="26"/>
  <c r="AL325" i="26" s="1"/>
  <c r="P325" i="26"/>
  <c r="O325" i="26"/>
  <c r="N325" i="26"/>
  <c r="M325" i="26"/>
  <c r="L325" i="26"/>
  <c r="K325" i="26"/>
  <c r="J325" i="26"/>
  <c r="I325" i="26"/>
  <c r="H325" i="26"/>
  <c r="G325" i="26"/>
  <c r="AM325" i="26" s="1"/>
  <c r="F325" i="26"/>
  <c r="E325" i="26"/>
  <c r="AF325" i="26" s="1"/>
  <c r="D325" i="26"/>
  <c r="Y325" i="26" s="1"/>
  <c r="C325" i="26"/>
  <c r="U325" i="26" s="1"/>
  <c r="B325" i="26"/>
  <c r="T324" i="26"/>
  <c r="S324" i="26"/>
  <c r="AK324" i="26" s="1"/>
  <c r="R324" i="26"/>
  <c r="Q324" i="26"/>
  <c r="AL324" i="26" s="1"/>
  <c r="P324" i="26"/>
  <c r="O324" i="26"/>
  <c r="N324" i="26"/>
  <c r="M324" i="26"/>
  <c r="L324" i="26"/>
  <c r="K324" i="26"/>
  <c r="J324" i="26"/>
  <c r="I324" i="26"/>
  <c r="H324" i="26"/>
  <c r="G324" i="26"/>
  <c r="AM324" i="26" s="1"/>
  <c r="F324" i="26"/>
  <c r="E324" i="26"/>
  <c r="AF324" i="26" s="1"/>
  <c r="D324" i="26"/>
  <c r="C324" i="26"/>
  <c r="U324" i="26" s="1"/>
  <c r="B324" i="26"/>
  <c r="T323" i="26"/>
  <c r="S323" i="26"/>
  <c r="AK323" i="26" s="1"/>
  <c r="R323" i="26"/>
  <c r="Q323" i="26"/>
  <c r="AL323" i="26" s="1"/>
  <c r="P323" i="26"/>
  <c r="O323" i="26"/>
  <c r="N323" i="26"/>
  <c r="M323" i="26"/>
  <c r="L323" i="26"/>
  <c r="K323" i="26"/>
  <c r="J323" i="26"/>
  <c r="I323" i="26"/>
  <c r="H323" i="26"/>
  <c r="G323" i="26"/>
  <c r="AM323" i="26" s="1"/>
  <c r="F323" i="26"/>
  <c r="E323" i="26"/>
  <c r="AF323" i="26" s="1"/>
  <c r="D323" i="26"/>
  <c r="W323" i="26" s="1"/>
  <c r="AA323" i="26" s="1"/>
  <c r="C323" i="26"/>
  <c r="U323" i="26" s="1"/>
  <c r="B323" i="26"/>
  <c r="T322" i="26"/>
  <c r="S322" i="26"/>
  <c r="AK322" i="26" s="1"/>
  <c r="R322" i="26"/>
  <c r="Q322" i="26"/>
  <c r="AL322" i="26" s="1"/>
  <c r="P322" i="26"/>
  <c r="O322" i="26"/>
  <c r="N322" i="26"/>
  <c r="M322" i="26"/>
  <c r="L322" i="26"/>
  <c r="K322" i="26"/>
  <c r="J322" i="26"/>
  <c r="I322" i="26"/>
  <c r="H322" i="26"/>
  <c r="G322" i="26"/>
  <c r="AM322" i="26" s="1"/>
  <c r="F322" i="26"/>
  <c r="E322" i="26"/>
  <c r="AF322" i="26" s="1"/>
  <c r="D322" i="26"/>
  <c r="Y322" i="26" s="1"/>
  <c r="C322" i="26"/>
  <c r="U322" i="26" s="1"/>
  <c r="B322" i="26"/>
  <c r="T321" i="26"/>
  <c r="S321" i="26"/>
  <c r="AK321" i="26" s="1"/>
  <c r="R321" i="26"/>
  <c r="Q321" i="26"/>
  <c r="AL321" i="26" s="1"/>
  <c r="P321" i="26"/>
  <c r="O321" i="26"/>
  <c r="N321" i="26"/>
  <c r="M321" i="26"/>
  <c r="L321" i="26"/>
  <c r="K321" i="26"/>
  <c r="J321" i="26"/>
  <c r="I321" i="26"/>
  <c r="H321" i="26"/>
  <c r="G321" i="26"/>
  <c r="AM321" i="26" s="1"/>
  <c r="F321" i="26"/>
  <c r="E321" i="26"/>
  <c r="AF321" i="26" s="1"/>
  <c r="D321" i="26"/>
  <c r="C321" i="26"/>
  <c r="U321" i="26" s="1"/>
  <c r="B321" i="26"/>
  <c r="T320" i="26"/>
  <c r="S320" i="26"/>
  <c r="R320" i="26"/>
  <c r="Q320" i="26"/>
  <c r="AL320" i="26" s="1"/>
  <c r="P320" i="26"/>
  <c r="O320" i="26"/>
  <c r="N320" i="26"/>
  <c r="M320" i="26"/>
  <c r="L320" i="26"/>
  <c r="K320" i="26"/>
  <c r="J320" i="26"/>
  <c r="I320" i="26"/>
  <c r="H320" i="26"/>
  <c r="G320" i="26"/>
  <c r="AM320" i="26" s="1"/>
  <c r="F320" i="26"/>
  <c r="E320" i="26"/>
  <c r="AF320" i="26" s="1"/>
  <c r="D320" i="26"/>
  <c r="W320" i="26" s="1"/>
  <c r="AA320" i="26" s="1"/>
  <c r="C320" i="26"/>
  <c r="U320" i="26" s="1"/>
  <c r="B320" i="26"/>
  <c r="T319" i="26"/>
  <c r="S319" i="26"/>
  <c r="AK319" i="26" s="1"/>
  <c r="R319" i="26"/>
  <c r="Q319" i="26"/>
  <c r="AL319" i="26" s="1"/>
  <c r="P319" i="26"/>
  <c r="O319" i="26"/>
  <c r="N319" i="26"/>
  <c r="M319" i="26"/>
  <c r="L319" i="26"/>
  <c r="K319" i="26"/>
  <c r="J319" i="26"/>
  <c r="I319" i="26"/>
  <c r="H319" i="26"/>
  <c r="G319" i="26"/>
  <c r="AM319" i="26" s="1"/>
  <c r="F319" i="26"/>
  <c r="E319" i="26"/>
  <c r="AF319" i="26" s="1"/>
  <c r="D319" i="26"/>
  <c r="Y319" i="26" s="1"/>
  <c r="C319" i="26"/>
  <c r="U319" i="26" s="1"/>
  <c r="B319" i="26"/>
  <c r="T318" i="26"/>
  <c r="S318" i="26"/>
  <c r="AK318" i="26" s="1"/>
  <c r="R318" i="26"/>
  <c r="Q318" i="26"/>
  <c r="AL318" i="26" s="1"/>
  <c r="P318" i="26"/>
  <c r="O318" i="26"/>
  <c r="N318" i="26"/>
  <c r="M318" i="26"/>
  <c r="L318" i="26"/>
  <c r="K318" i="26"/>
  <c r="J318" i="26"/>
  <c r="I318" i="26"/>
  <c r="H318" i="26"/>
  <c r="G318" i="26"/>
  <c r="AM318" i="26" s="1"/>
  <c r="F318" i="26"/>
  <c r="E318" i="26"/>
  <c r="AF318" i="26" s="1"/>
  <c r="D318" i="26"/>
  <c r="C318" i="26"/>
  <c r="U318" i="26" s="1"/>
  <c r="B318" i="26"/>
  <c r="T317" i="26"/>
  <c r="S317" i="26"/>
  <c r="AK317" i="26" s="1"/>
  <c r="R317" i="26"/>
  <c r="Q317" i="26"/>
  <c r="AL317" i="26" s="1"/>
  <c r="P317" i="26"/>
  <c r="O317" i="26"/>
  <c r="N317" i="26"/>
  <c r="M317" i="26"/>
  <c r="L317" i="26"/>
  <c r="K317" i="26"/>
  <c r="J317" i="26"/>
  <c r="I317" i="26"/>
  <c r="H317" i="26"/>
  <c r="G317" i="26"/>
  <c r="AM317" i="26" s="1"/>
  <c r="F317" i="26"/>
  <c r="E317" i="26"/>
  <c r="AF317" i="26" s="1"/>
  <c r="D317" i="26"/>
  <c r="W317" i="26" s="1"/>
  <c r="AA317" i="26" s="1"/>
  <c r="C317" i="26"/>
  <c r="U317" i="26" s="1"/>
  <c r="B317" i="26"/>
  <c r="T316" i="26"/>
  <c r="S316" i="26"/>
  <c r="AK316" i="26" s="1"/>
  <c r="R316" i="26"/>
  <c r="Q316" i="26"/>
  <c r="AL316" i="26" s="1"/>
  <c r="P316" i="26"/>
  <c r="O316" i="26"/>
  <c r="N316" i="26"/>
  <c r="M316" i="26"/>
  <c r="L316" i="26"/>
  <c r="K316" i="26"/>
  <c r="J316" i="26"/>
  <c r="I316" i="26"/>
  <c r="H316" i="26"/>
  <c r="G316" i="26"/>
  <c r="AM316" i="26" s="1"/>
  <c r="F316" i="26"/>
  <c r="E316" i="26"/>
  <c r="AF316" i="26" s="1"/>
  <c r="D316" i="26"/>
  <c r="Y316" i="26" s="1"/>
  <c r="C316" i="26"/>
  <c r="U316" i="26" s="1"/>
  <c r="B316" i="26"/>
  <c r="T315" i="26"/>
  <c r="S315" i="26"/>
  <c r="AK315" i="26" s="1"/>
  <c r="R315" i="26"/>
  <c r="Q315" i="26"/>
  <c r="AL315" i="26" s="1"/>
  <c r="P315" i="26"/>
  <c r="O315" i="26"/>
  <c r="N315" i="26"/>
  <c r="M315" i="26"/>
  <c r="L315" i="26"/>
  <c r="K315" i="26"/>
  <c r="J315" i="26"/>
  <c r="I315" i="26"/>
  <c r="H315" i="26"/>
  <c r="G315" i="26"/>
  <c r="AM315" i="26" s="1"/>
  <c r="F315" i="26"/>
  <c r="E315" i="26"/>
  <c r="AF315" i="26" s="1"/>
  <c r="D315" i="26"/>
  <c r="C315" i="26"/>
  <c r="U315" i="26" s="1"/>
  <c r="B315" i="26"/>
  <c r="T314" i="26"/>
  <c r="S314" i="26"/>
  <c r="AK314" i="26" s="1"/>
  <c r="R314" i="26"/>
  <c r="Q314" i="26"/>
  <c r="AL314" i="26" s="1"/>
  <c r="P314" i="26"/>
  <c r="O314" i="26"/>
  <c r="N314" i="26"/>
  <c r="M314" i="26"/>
  <c r="L314" i="26"/>
  <c r="K314" i="26"/>
  <c r="J314" i="26"/>
  <c r="I314" i="26"/>
  <c r="H314" i="26"/>
  <c r="G314" i="26"/>
  <c r="AM314" i="26" s="1"/>
  <c r="F314" i="26"/>
  <c r="E314" i="26"/>
  <c r="AF314" i="26" s="1"/>
  <c r="D314" i="26"/>
  <c r="W314" i="26" s="1"/>
  <c r="AA314" i="26" s="1"/>
  <c r="C314" i="26"/>
  <c r="U314" i="26" s="1"/>
  <c r="B314" i="26"/>
  <c r="T313" i="26"/>
  <c r="S313" i="26"/>
  <c r="AK313" i="26" s="1"/>
  <c r="R313" i="26"/>
  <c r="Q313" i="26"/>
  <c r="AL313" i="26" s="1"/>
  <c r="P313" i="26"/>
  <c r="O313" i="26"/>
  <c r="N313" i="26"/>
  <c r="M313" i="26"/>
  <c r="L313" i="26"/>
  <c r="K313" i="26"/>
  <c r="J313" i="26"/>
  <c r="I313" i="26"/>
  <c r="H313" i="26"/>
  <c r="G313" i="26"/>
  <c r="AM313" i="26" s="1"/>
  <c r="F313" i="26"/>
  <c r="E313" i="26"/>
  <c r="AF313" i="26" s="1"/>
  <c r="D313" i="26"/>
  <c r="Y313" i="26" s="1"/>
  <c r="C313" i="26"/>
  <c r="U313" i="26" s="1"/>
  <c r="B313" i="26"/>
  <c r="T312" i="26"/>
  <c r="S312" i="26"/>
  <c r="AK312" i="26" s="1"/>
  <c r="R312" i="26"/>
  <c r="Q312" i="26"/>
  <c r="AL312" i="26" s="1"/>
  <c r="P312" i="26"/>
  <c r="O312" i="26"/>
  <c r="N312" i="26"/>
  <c r="M312" i="26"/>
  <c r="L312" i="26"/>
  <c r="K312" i="26"/>
  <c r="J312" i="26"/>
  <c r="I312" i="26"/>
  <c r="H312" i="26"/>
  <c r="G312" i="26"/>
  <c r="AM312" i="26" s="1"/>
  <c r="F312" i="26"/>
  <c r="E312" i="26"/>
  <c r="AF312" i="26" s="1"/>
  <c r="D312" i="26"/>
  <c r="C312" i="26"/>
  <c r="U312" i="26" s="1"/>
  <c r="B312" i="26"/>
  <c r="T311" i="26"/>
  <c r="S311" i="26"/>
  <c r="AK311" i="26" s="1"/>
  <c r="R311" i="26"/>
  <c r="Q311" i="26"/>
  <c r="AL311" i="26" s="1"/>
  <c r="P311" i="26"/>
  <c r="O311" i="26"/>
  <c r="N311" i="26"/>
  <c r="M311" i="26"/>
  <c r="L311" i="26"/>
  <c r="K311" i="26"/>
  <c r="J311" i="26"/>
  <c r="I311" i="26"/>
  <c r="H311" i="26"/>
  <c r="G311" i="26"/>
  <c r="AM311" i="26" s="1"/>
  <c r="F311" i="26"/>
  <c r="E311" i="26"/>
  <c r="AF311" i="26" s="1"/>
  <c r="D311" i="26"/>
  <c r="W311" i="26" s="1"/>
  <c r="AA311" i="26" s="1"/>
  <c r="C311" i="26"/>
  <c r="U311" i="26" s="1"/>
  <c r="B311" i="26"/>
  <c r="T310" i="26"/>
  <c r="S310" i="26"/>
  <c r="AK310" i="26" s="1"/>
  <c r="R310" i="26"/>
  <c r="Q310" i="26"/>
  <c r="AL310" i="26" s="1"/>
  <c r="P310" i="26"/>
  <c r="O310" i="26"/>
  <c r="N310" i="26"/>
  <c r="M310" i="26"/>
  <c r="L310" i="26"/>
  <c r="K310" i="26"/>
  <c r="J310" i="26"/>
  <c r="I310" i="26"/>
  <c r="H310" i="26"/>
  <c r="G310" i="26"/>
  <c r="AM310" i="26" s="1"/>
  <c r="F310" i="26"/>
  <c r="E310" i="26"/>
  <c r="AF310" i="26" s="1"/>
  <c r="D310" i="26"/>
  <c r="C310" i="26"/>
  <c r="U310" i="26" s="1"/>
  <c r="B310" i="26"/>
  <c r="T309" i="26"/>
  <c r="S309" i="26"/>
  <c r="AK309" i="26" s="1"/>
  <c r="R309" i="26"/>
  <c r="Q309" i="26"/>
  <c r="AL309" i="26" s="1"/>
  <c r="P309" i="26"/>
  <c r="O309" i="26"/>
  <c r="N309" i="26"/>
  <c r="M309" i="26"/>
  <c r="L309" i="26"/>
  <c r="K309" i="26"/>
  <c r="J309" i="26"/>
  <c r="I309" i="26"/>
  <c r="H309" i="26"/>
  <c r="G309" i="26"/>
  <c r="AM309" i="26" s="1"/>
  <c r="F309" i="26"/>
  <c r="E309" i="26"/>
  <c r="AF309" i="26" s="1"/>
  <c r="D309" i="26"/>
  <c r="C309" i="26"/>
  <c r="U309" i="26" s="1"/>
  <c r="B309" i="26"/>
  <c r="T308" i="26"/>
  <c r="S308" i="26"/>
  <c r="AK308" i="26" s="1"/>
  <c r="R308" i="26"/>
  <c r="Q308" i="26"/>
  <c r="AL308" i="26" s="1"/>
  <c r="P308" i="26"/>
  <c r="O308" i="26"/>
  <c r="N308" i="26"/>
  <c r="M308" i="26"/>
  <c r="L308" i="26"/>
  <c r="K308" i="26"/>
  <c r="J308" i="26"/>
  <c r="I308" i="26"/>
  <c r="H308" i="26"/>
  <c r="G308" i="26"/>
  <c r="AM308" i="26" s="1"/>
  <c r="F308" i="26"/>
  <c r="E308" i="26"/>
  <c r="AF308" i="26" s="1"/>
  <c r="D308" i="26"/>
  <c r="C308" i="26"/>
  <c r="U308" i="26" s="1"/>
  <c r="B308" i="26"/>
  <c r="T307" i="26"/>
  <c r="S307" i="26"/>
  <c r="AK307" i="26" s="1"/>
  <c r="R307" i="26"/>
  <c r="Q307" i="26"/>
  <c r="AL307" i="26" s="1"/>
  <c r="P307" i="26"/>
  <c r="O307" i="26"/>
  <c r="N307" i="26"/>
  <c r="M307" i="26"/>
  <c r="L307" i="26"/>
  <c r="K307" i="26"/>
  <c r="J307" i="26"/>
  <c r="I307" i="26"/>
  <c r="H307" i="26"/>
  <c r="G307" i="26"/>
  <c r="AM307" i="26" s="1"/>
  <c r="F307" i="26"/>
  <c r="E307" i="26"/>
  <c r="AF307" i="26" s="1"/>
  <c r="D307" i="26"/>
  <c r="C307" i="26"/>
  <c r="U307" i="26" s="1"/>
  <c r="B307" i="26"/>
  <c r="T306" i="26"/>
  <c r="S306" i="26"/>
  <c r="AK306" i="26" s="1"/>
  <c r="R306" i="26"/>
  <c r="Q306" i="26"/>
  <c r="AL306" i="26" s="1"/>
  <c r="P306" i="26"/>
  <c r="O306" i="26"/>
  <c r="N306" i="26"/>
  <c r="M306" i="26"/>
  <c r="L306" i="26"/>
  <c r="K306" i="26"/>
  <c r="J306" i="26"/>
  <c r="I306" i="26"/>
  <c r="H306" i="26"/>
  <c r="G306" i="26"/>
  <c r="AM306" i="26" s="1"/>
  <c r="F306" i="26"/>
  <c r="E306" i="26"/>
  <c r="AF306" i="26" s="1"/>
  <c r="D306" i="26"/>
  <c r="C306" i="26"/>
  <c r="U306" i="26" s="1"/>
  <c r="B306" i="26"/>
  <c r="T305" i="26"/>
  <c r="S305" i="26"/>
  <c r="AK305" i="26" s="1"/>
  <c r="R305" i="26"/>
  <c r="Q305" i="26"/>
  <c r="AL305" i="26" s="1"/>
  <c r="P305" i="26"/>
  <c r="O305" i="26"/>
  <c r="N305" i="26"/>
  <c r="M305" i="26"/>
  <c r="L305" i="26"/>
  <c r="K305" i="26"/>
  <c r="J305" i="26"/>
  <c r="I305" i="26"/>
  <c r="H305" i="26"/>
  <c r="G305" i="26"/>
  <c r="AM305" i="26" s="1"/>
  <c r="F305" i="26"/>
  <c r="E305" i="26"/>
  <c r="AF305" i="26" s="1"/>
  <c r="D305" i="26"/>
  <c r="C305" i="26"/>
  <c r="U305" i="26" s="1"/>
  <c r="B305" i="26"/>
  <c r="T304" i="26"/>
  <c r="S304" i="26"/>
  <c r="AK304" i="26" s="1"/>
  <c r="R304" i="26"/>
  <c r="Q304" i="26"/>
  <c r="AL304" i="26" s="1"/>
  <c r="P304" i="26"/>
  <c r="O304" i="26"/>
  <c r="N304" i="26"/>
  <c r="M304" i="26"/>
  <c r="L304" i="26"/>
  <c r="K304" i="26"/>
  <c r="J304" i="26"/>
  <c r="I304" i="26"/>
  <c r="H304" i="26"/>
  <c r="G304" i="26"/>
  <c r="AM304" i="26" s="1"/>
  <c r="F304" i="26"/>
  <c r="E304" i="26"/>
  <c r="AF304" i="26" s="1"/>
  <c r="D304" i="26"/>
  <c r="C304" i="26"/>
  <c r="U304" i="26" s="1"/>
  <c r="B304" i="26"/>
  <c r="T303" i="26"/>
  <c r="S303" i="26"/>
  <c r="AK303" i="26" s="1"/>
  <c r="R303" i="26"/>
  <c r="Q303" i="26"/>
  <c r="AL303" i="26" s="1"/>
  <c r="P303" i="26"/>
  <c r="O303" i="26"/>
  <c r="N303" i="26"/>
  <c r="M303" i="26"/>
  <c r="L303" i="26"/>
  <c r="K303" i="26"/>
  <c r="J303" i="26"/>
  <c r="I303" i="26"/>
  <c r="H303" i="26"/>
  <c r="G303" i="26"/>
  <c r="AM303" i="26" s="1"/>
  <c r="F303" i="26"/>
  <c r="E303" i="26"/>
  <c r="AF303" i="26" s="1"/>
  <c r="D303" i="26"/>
  <c r="C303" i="26"/>
  <c r="U303" i="26" s="1"/>
  <c r="B303" i="26"/>
  <c r="T302" i="26"/>
  <c r="S302" i="26"/>
  <c r="AK302" i="26" s="1"/>
  <c r="R302" i="26"/>
  <c r="Q302" i="26"/>
  <c r="AL302" i="26" s="1"/>
  <c r="P302" i="26"/>
  <c r="O302" i="26"/>
  <c r="N302" i="26"/>
  <c r="M302" i="26"/>
  <c r="L302" i="26"/>
  <c r="K302" i="26"/>
  <c r="J302" i="26"/>
  <c r="I302" i="26"/>
  <c r="H302" i="26"/>
  <c r="G302" i="26"/>
  <c r="AM302" i="26" s="1"/>
  <c r="F302" i="26"/>
  <c r="E302" i="26"/>
  <c r="AF302" i="26" s="1"/>
  <c r="D302" i="26"/>
  <c r="C302" i="26"/>
  <c r="U302" i="26" s="1"/>
  <c r="B302" i="26"/>
  <c r="T301" i="26"/>
  <c r="S301" i="26"/>
  <c r="AK301" i="26" s="1"/>
  <c r="R301" i="26"/>
  <c r="Q301" i="26"/>
  <c r="AL301" i="26" s="1"/>
  <c r="P301" i="26"/>
  <c r="O301" i="26"/>
  <c r="N301" i="26"/>
  <c r="M301" i="26"/>
  <c r="L301" i="26"/>
  <c r="K301" i="26"/>
  <c r="J301" i="26"/>
  <c r="I301" i="26"/>
  <c r="H301" i="26"/>
  <c r="G301" i="26"/>
  <c r="AM301" i="26" s="1"/>
  <c r="F301" i="26"/>
  <c r="E301" i="26"/>
  <c r="AF301" i="26" s="1"/>
  <c r="D301" i="26"/>
  <c r="C301" i="26"/>
  <c r="U301" i="26" s="1"/>
  <c r="B301" i="26"/>
  <c r="T300" i="26"/>
  <c r="S300" i="26"/>
  <c r="AK300" i="26" s="1"/>
  <c r="R300" i="26"/>
  <c r="Q300" i="26"/>
  <c r="AL300" i="26" s="1"/>
  <c r="P300" i="26"/>
  <c r="O300" i="26"/>
  <c r="N300" i="26"/>
  <c r="M300" i="26"/>
  <c r="L300" i="26"/>
  <c r="K300" i="26"/>
  <c r="J300" i="26"/>
  <c r="I300" i="26"/>
  <c r="H300" i="26"/>
  <c r="G300" i="26"/>
  <c r="AM300" i="26" s="1"/>
  <c r="F300" i="26"/>
  <c r="E300" i="26"/>
  <c r="AF300" i="26" s="1"/>
  <c r="D300" i="26"/>
  <c r="C300" i="26"/>
  <c r="U300" i="26" s="1"/>
  <c r="B300" i="26"/>
  <c r="T299" i="26"/>
  <c r="S299" i="26"/>
  <c r="AK299" i="26" s="1"/>
  <c r="R299" i="26"/>
  <c r="Q299" i="26"/>
  <c r="AL299" i="26" s="1"/>
  <c r="P299" i="26"/>
  <c r="O299" i="26"/>
  <c r="N299" i="26"/>
  <c r="M299" i="26"/>
  <c r="L299" i="26"/>
  <c r="K299" i="26"/>
  <c r="J299" i="26"/>
  <c r="I299" i="26"/>
  <c r="H299" i="26"/>
  <c r="G299" i="26"/>
  <c r="AM299" i="26" s="1"/>
  <c r="F299" i="26"/>
  <c r="E299" i="26"/>
  <c r="AF299" i="26" s="1"/>
  <c r="D299" i="26"/>
  <c r="C299" i="26"/>
  <c r="U299" i="26" s="1"/>
  <c r="B299" i="26"/>
  <c r="T298" i="26"/>
  <c r="S298" i="26"/>
  <c r="AK298" i="26" s="1"/>
  <c r="R298" i="26"/>
  <c r="Q298" i="26"/>
  <c r="AL298" i="26" s="1"/>
  <c r="P298" i="26"/>
  <c r="O298" i="26"/>
  <c r="N298" i="26"/>
  <c r="M298" i="26"/>
  <c r="L298" i="26"/>
  <c r="K298" i="26"/>
  <c r="J298" i="26"/>
  <c r="I298" i="26"/>
  <c r="H298" i="26"/>
  <c r="G298" i="26"/>
  <c r="AM298" i="26" s="1"/>
  <c r="F298" i="26"/>
  <c r="E298" i="26"/>
  <c r="AF298" i="26" s="1"/>
  <c r="D298" i="26"/>
  <c r="C298" i="26"/>
  <c r="U298" i="26" s="1"/>
  <c r="B298" i="26"/>
  <c r="T297" i="26"/>
  <c r="S297" i="26"/>
  <c r="AK297" i="26" s="1"/>
  <c r="R297" i="26"/>
  <c r="Q297" i="26"/>
  <c r="AL297" i="26" s="1"/>
  <c r="P297" i="26"/>
  <c r="O297" i="26"/>
  <c r="N297" i="26"/>
  <c r="M297" i="26"/>
  <c r="L297" i="26"/>
  <c r="K297" i="26"/>
  <c r="J297" i="26"/>
  <c r="I297" i="26"/>
  <c r="H297" i="26"/>
  <c r="G297" i="26"/>
  <c r="AM297" i="26" s="1"/>
  <c r="F297" i="26"/>
  <c r="E297" i="26"/>
  <c r="AF297" i="26" s="1"/>
  <c r="D297" i="26"/>
  <c r="C297" i="26"/>
  <c r="U297" i="26" s="1"/>
  <c r="B297" i="26"/>
  <c r="T296" i="26"/>
  <c r="S296" i="26"/>
  <c r="R296" i="26"/>
  <c r="Q296" i="26"/>
  <c r="AL296" i="26" s="1"/>
  <c r="P296" i="26"/>
  <c r="O296" i="26"/>
  <c r="N296" i="26"/>
  <c r="M296" i="26"/>
  <c r="L296" i="26"/>
  <c r="K296" i="26"/>
  <c r="J296" i="26"/>
  <c r="I296" i="26"/>
  <c r="H296" i="26"/>
  <c r="G296" i="26"/>
  <c r="AM296" i="26" s="1"/>
  <c r="F296" i="26"/>
  <c r="E296" i="26"/>
  <c r="AF296" i="26" s="1"/>
  <c r="D296" i="26"/>
  <c r="C296" i="26"/>
  <c r="U296" i="26" s="1"/>
  <c r="B296" i="26"/>
  <c r="T295" i="26"/>
  <c r="S295" i="26"/>
  <c r="AK295" i="26" s="1"/>
  <c r="R295" i="26"/>
  <c r="Q295" i="26"/>
  <c r="AL295" i="26" s="1"/>
  <c r="P295" i="26"/>
  <c r="O295" i="26"/>
  <c r="N295" i="26"/>
  <c r="M295" i="26"/>
  <c r="L295" i="26"/>
  <c r="K295" i="26"/>
  <c r="J295" i="26"/>
  <c r="I295" i="26"/>
  <c r="H295" i="26"/>
  <c r="G295" i="26"/>
  <c r="AM295" i="26" s="1"/>
  <c r="F295" i="26"/>
  <c r="E295" i="26"/>
  <c r="AF295" i="26" s="1"/>
  <c r="D295" i="26"/>
  <c r="C295" i="26"/>
  <c r="U295" i="26" s="1"/>
  <c r="B295" i="26"/>
  <c r="T294" i="26"/>
  <c r="S294" i="26"/>
  <c r="AK294" i="26" s="1"/>
  <c r="R294" i="26"/>
  <c r="Q294" i="26"/>
  <c r="AL294" i="26" s="1"/>
  <c r="P294" i="26"/>
  <c r="O294" i="26"/>
  <c r="N294" i="26"/>
  <c r="M294" i="26"/>
  <c r="L294" i="26"/>
  <c r="K294" i="26"/>
  <c r="J294" i="26"/>
  <c r="I294" i="26"/>
  <c r="H294" i="26"/>
  <c r="G294" i="26"/>
  <c r="AM294" i="26" s="1"/>
  <c r="F294" i="26"/>
  <c r="E294" i="26"/>
  <c r="AF294" i="26" s="1"/>
  <c r="D294" i="26"/>
  <c r="C294" i="26"/>
  <c r="U294" i="26" s="1"/>
  <c r="B294" i="26"/>
  <c r="T293" i="26"/>
  <c r="S293" i="26"/>
  <c r="AK293" i="26" s="1"/>
  <c r="R293" i="26"/>
  <c r="Q293" i="26"/>
  <c r="AL293" i="26" s="1"/>
  <c r="P293" i="26"/>
  <c r="O293" i="26"/>
  <c r="N293" i="26"/>
  <c r="M293" i="26"/>
  <c r="L293" i="26"/>
  <c r="K293" i="26"/>
  <c r="J293" i="26"/>
  <c r="I293" i="26"/>
  <c r="H293" i="26"/>
  <c r="G293" i="26"/>
  <c r="AM293" i="26" s="1"/>
  <c r="F293" i="26"/>
  <c r="E293" i="26"/>
  <c r="AF293" i="26" s="1"/>
  <c r="D293" i="26"/>
  <c r="C293" i="26"/>
  <c r="U293" i="26" s="1"/>
  <c r="B293" i="26"/>
  <c r="T292" i="26"/>
  <c r="S292" i="26"/>
  <c r="AK292" i="26" s="1"/>
  <c r="R292" i="26"/>
  <c r="Q292" i="26"/>
  <c r="AL292" i="26" s="1"/>
  <c r="P292" i="26"/>
  <c r="O292" i="26"/>
  <c r="N292" i="26"/>
  <c r="M292" i="26"/>
  <c r="L292" i="26"/>
  <c r="K292" i="26"/>
  <c r="J292" i="26"/>
  <c r="I292" i="26"/>
  <c r="H292" i="26"/>
  <c r="G292" i="26"/>
  <c r="AM292" i="26" s="1"/>
  <c r="F292" i="26"/>
  <c r="E292" i="26"/>
  <c r="AF292" i="26" s="1"/>
  <c r="D292" i="26"/>
  <c r="C292" i="26"/>
  <c r="U292" i="26" s="1"/>
  <c r="B292" i="26"/>
  <c r="T291" i="26"/>
  <c r="S291" i="26"/>
  <c r="AK291" i="26" s="1"/>
  <c r="R291" i="26"/>
  <c r="Q291" i="26"/>
  <c r="AL291" i="26" s="1"/>
  <c r="P291" i="26"/>
  <c r="O291" i="26"/>
  <c r="N291" i="26"/>
  <c r="M291" i="26"/>
  <c r="L291" i="26"/>
  <c r="K291" i="26"/>
  <c r="J291" i="26"/>
  <c r="I291" i="26"/>
  <c r="H291" i="26"/>
  <c r="G291" i="26"/>
  <c r="AM291" i="26" s="1"/>
  <c r="F291" i="26"/>
  <c r="E291" i="26"/>
  <c r="AF291" i="26" s="1"/>
  <c r="D291" i="26"/>
  <c r="C291" i="26"/>
  <c r="U291" i="26" s="1"/>
  <c r="B291" i="26"/>
  <c r="T290" i="26"/>
  <c r="S290" i="26"/>
  <c r="AK290" i="26" s="1"/>
  <c r="R290" i="26"/>
  <c r="Q290" i="26"/>
  <c r="AL290" i="26" s="1"/>
  <c r="P290" i="26"/>
  <c r="O290" i="26"/>
  <c r="N290" i="26"/>
  <c r="M290" i="26"/>
  <c r="L290" i="26"/>
  <c r="K290" i="26"/>
  <c r="J290" i="26"/>
  <c r="I290" i="26"/>
  <c r="H290" i="26"/>
  <c r="G290" i="26"/>
  <c r="AM290" i="26" s="1"/>
  <c r="F290" i="26"/>
  <c r="E290" i="26"/>
  <c r="AF290" i="26" s="1"/>
  <c r="D290" i="26"/>
  <c r="C290" i="26"/>
  <c r="U290" i="26" s="1"/>
  <c r="B290" i="26"/>
  <c r="T289" i="26"/>
  <c r="S289" i="26"/>
  <c r="AK289" i="26" s="1"/>
  <c r="R289" i="26"/>
  <c r="Q289" i="26"/>
  <c r="AL289" i="26" s="1"/>
  <c r="P289" i="26"/>
  <c r="O289" i="26"/>
  <c r="N289" i="26"/>
  <c r="M289" i="26"/>
  <c r="L289" i="26"/>
  <c r="K289" i="26"/>
  <c r="J289" i="26"/>
  <c r="I289" i="26"/>
  <c r="H289" i="26"/>
  <c r="G289" i="26"/>
  <c r="AM289" i="26" s="1"/>
  <c r="F289" i="26"/>
  <c r="E289" i="26"/>
  <c r="AF289" i="26" s="1"/>
  <c r="D289" i="26"/>
  <c r="C289" i="26"/>
  <c r="V289" i="26" s="1"/>
  <c r="B289" i="26"/>
  <c r="T288" i="26"/>
  <c r="S288" i="26"/>
  <c r="AK288" i="26" s="1"/>
  <c r="R288" i="26"/>
  <c r="Q288" i="26"/>
  <c r="AL288" i="26" s="1"/>
  <c r="P288" i="26"/>
  <c r="O288" i="26"/>
  <c r="N288" i="26"/>
  <c r="M288" i="26"/>
  <c r="L288" i="26"/>
  <c r="K288" i="26"/>
  <c r="J288" i="26"/>
  <c r="I288" i="26"/>
  <c r="H288" i="26"/>
  <c r="G288" i="26"/>
  <c r="AM288" i="26" s="1"/>
  <c r="F288" i="26"/>
  <c r="E288" i="26"/>
  <c r="AF288" i="26" s="1"/>
  <c r="D288" i="26"/>
  <c r="Y288" i="26" s="1"/>
  <c r="C288" i="26"/>
  <c r="U288" i="26" s="1"/>
  <c r="B288" i="26"/>
  <c r="T287" i="26"/>
  <c r="S287" i="26"/>
  <c r="AK287" i="26" s="1"/>
  <c r="R287" i="26"/>
  <c r="Q287" i="26"/>
  <c r="AL287" i="26" s="1"/>
  <c r="P287" i="26"/>
  <c r="O287" i="26"/>
  <c r="N287" i="26"/>
  <c r="M287" i="26"/>
  <c r="L287" i="26"/>
  <c r="K287" i="26"/>
  <c r="J287" i="26"/>
  <c r="I287" i="26"/>
  <c r="H287" i="26"/>
  <c r="G287" i="26"/>
  <c r="AM287" i="26" s="1"/>
  <c r="F287" i="26"/>
  <c r="E287" i="26"/>
  <c r="AF287" i="26" s="1"/>
  <c r="D287" i="26"/>
  <c r="W287" i="26" s="1"/>
  <c r="AA287" i="26" s="1"/>
  <c r="C287" i="26"/>
  <c r="V287" i="26" s="1"/>
  <c r="B287" i="26"/>
  <c r="T286" i="26"/>
  <c r="S286" i="26"/>
  <c r="AK286" i="26" s="1"/>
  <c r="R286" i="26"/>
  <c r="Q286" i="26"/>
  <c r="AL286" i="26" s="1"/>
  <c r="P286" i="26"/>
  <c r="O286" i="26"/>
  <c r="N286" i="26"/>
  <c r="M286" i="26"/>
  <c r="L286" i="26"/>
  <c r="K286" i="26"/>
  <c r="J286" i="26"/>
  <c r="I286" i="26"/>
  <c r="H286" i="26"/>
  <c r="G286" i="26"/>
  <c r="AM286" i="26" s="1"/>
  <c r="F286" i="26"/>
  <c r="E286" i="26"/>
  <c r="AF286" i="26" s="1"/>
  <c r="D286" i="26"/>
  <c r="Y286" i="26" s="1"/>
  <c r="C286" i="26"/>
  <c r="U286" i="26" s="1"/>
  <c r="B286" i="26"/>
  <c r="T285" i="26"/>
  <c r="S285" i="26"/>
  <c r="AK285" i="26" s="1"/>
  <c r="R285" i="26"/>
  <c r="Q285" i="26"/>
  <c r="AL285" i="26" s="1"/>
  <c r="P285" i="26"/>
  <c r="O285" i="26"/>
  <c r="N285" i="26"/>
  <c r="M285" i="26"/>
  <c r="L285" i="26"/>
  <c r="K285" i="26"/>
  <c r="J285" i="26"/>
  <c r="I285" i="26"/>
  <c r="H285" i="26"/>
  <c r="G285" i="26"/>
  <c r="AM285" i="26" s="1"/>
  <c r="F285" i="26"/>
  <c r="E285" i="26"/>
  <c r="AF285" i="26" s="1"/>
  <c r="D285" i="26"/>
  <c r="C285" i="26"/>
  <c r="U285" i="26" s="1"/>
  <c r="B285" i="26"/>
  <c r="T284" i="26"/>
  <c r="S284" i="26"/>
  <c r="AK284" i="26" s="1"/>
  <c r="R284" i="26"/>
  <c r="Q284" i="26"/>
  <c r="AL284" i="26" s="1"/>
  <c r="P284" i="26"/>
  <c r="O284" i="26"/>
  <c r="N284" i="26"/>
  <c r="M284" i="26"/>
  <c r="L284" i="26"/>
  <c r="K284" i="26"/>
  <c r="J284" i="26"/>
  <c r="I284" i="26"/>
  <c r="H284" i="26"/>
  <c r="G284" i="26"/>
  <c r="AM284" i="26" s="1"/>
  <c r="F284" i="26"/>
  <c r="E284" i="26"/>
  <c r="AF284" i="26" s="1"/>
  <c r="D284" i="26"/>
  <c r="W284" i="26" s="1"/>
  <c r="AA284" i="26" s="1"/>
  <c r="C284" i="26"/>
  <c r="U284" i="26" s="1"/>
  <c r="B284" i="26"/>
  <c r="T283" i="26"/>
  <c r="S283" i="26"/>
  <c r="AK283" i="26" s="1"/>
  <c r="R283" i="26"/>
  <c r="Q283" i="26"/>
  <c r="AL283" i="26" s="1"/>
  <c r="P283" i="26"/>
  <c r="O283" i="26"/>
  <c r="N283" i="26"/>
  <c r="M283" i="26"/>
  <c r="L283" i="26"/>
  <c r="K283" i="26"/>
  <c r="J283" i="26"/>
  <c r="I283" i="26"/>
  <c r="H283" i="26"/>
  <c r="G283" i="26"/>
  <c r="AM283" i="26" s="1"/>
  <c r="F283" i="26"/>
  <c r="E283" i="26"/>
  <c r="AF283" i="26" s="1"/>
  <c r="D283" i="26"/>
  <c r="Y283" i="26" s="1"/>
  <c r="C283" i="26"/>
  <c r="U283" i="26" s="1"/>
  <c r="B283" i="26"/>
  <c r="T282" i="26"/>
  <c r="S282" i="26"/>
  <c r="AK282" i="26" s="1"/>
  <c r="R282" i="26"/>
  <c r="Q282" i="26"/>
  <c r="AL282" i="26" s="1"/>
  <c r="P282" i="26"/>
  <c r="O282" i="26"/>
  <c r="N282" i="26"/>
  <c r="M282" i="26"/>
  <c r="L282" i="26"/>
  <c r="K282" i="26"/>
  <c r="J282" i="26"/>
  <c r="I282" i="26"/>
  <c r="H282" i="26"/>
  <c r="G282" i="26"/>
  <c r="AM282" i="26" s="1"/>
  <c r="F282" i="26"/>
  <c r="E282" i="26"/>
  <c r="AF282" i="26" s="1"/>
  <c r="D282" i="26"/>
  <c r="C282" i="26"/>
  <c r="U282" i="26" s="1"/>
  <c r="B282" i="26"/>
  <c r="T281" i="26"/>
  <c r="S281" i="26"/>
  <c r="AK281" i="26" s="1"/>
  <c r="R281" i="26"/>
  <c r="Q281" i="26"/>
  <c r="AL281" i="26" s="1"/>
  <c r="P281" i="26"/>
  <c r="O281" i="26"/>
  <c r="N281" i="26"/>
  <c r="M281" i="26"/>
  <c r="L281" i="26"/>
  <c r="K281" i="26"/>
  <c r="J281" i="26"/>
  <c r="I281" i="26"/>
  <c r="H281" i="26"/>
  <c r="G281" i="26"/>
  <c r="AM281" i="26" s="1"/>
  <c r="F281" i="26"/>
  <c r="E281" i="26"/>
  <c r="AF281" i="26" s="1"/>
  <c r="D281" i="26"/>
  <c r="W281" i="26" s="1"/>
  <c r="AA281" i="26" s="1"/>
  <c r="C281" i="26"/>
  <c r="U281" i="26" s="1"/>
  <c r="B281" i="26"/>
  <c r="T280" i="26"/>
  <c r="S280" i="26"/>
  <c r="AK280" i="26" s="1"/>
  <c r="R280" i="26"/>
  <c r="Q280" i="26"/>
  <c r="AL280" i="26" s="1"/>
  <c r="P280" i="26"/>
  <c r="O280" i="26"/>
  <c r="N280" i="26"/>
  <c r="M280" i="26"/>
  <c r="L280" i="26"/>
  <c r="K280" i="26"/>
  <c r="J280" i="26"/>
  <c r="I280" i="26"/>
  <c r="H280" i="26"/>
  <c r="G280" i="26"/>
  <c r="AM280" i="26" s="1"/>
  <c r="F280" i="26"/>
  <c r="E280" i="26"/>
  <c r="AF280" i="26" s="1"/>
  <c r="D280" i="26"/>
  <c r="Y280" i="26" s="1"/>
  <c r="C280" i="26"/>
  <c r="U280" i="26" s="1"/>
  <c r="B280" i="26"/>
  <c r="T279" i="26"/>
  <c r="S279" i="26"/>
  <c r="AK279" i="26" s="1"/>
  <c r="R279" i="26"/>
  <c r="Q279" i="26"/>
  <c r="AL279" i="26" s="1"/>
  <c r="P279" i="26"/>
  <c r="O279" i="26"/>
  <c r="N279" i="26"/>
  <c r="M279" i="26"/>
  <c r="L279" i="26"/>
  <c r="K279" i="26"/>
  <c r="J279" i="26"/>
  <c r="I279" i="26"/>
  <c r="H279" i="26"/>
  <c r="G279" i="26"/>
  <c r="AM279" i="26" s="1"/>
  <c r="F279" i="26"/>
  <c r="E279" i="26"/>
  <c r="AF279" i="26" s="1"/>
  <c r="D279" i="26"/>
  <c r="C279" i="26"/>
  <c r="U279" i="26" s="1"/>
  <c r="B279" i="26"/>
  <c r="T278" i="26"/>
  <c r="S278" i="26"/>
  <c r="AK278" i="26" s="1"/>
  <c r="R278" i="26"/>
  <c r="Q278" i="26"/>
  <c r="AL278" i="26" s="1"/>
  <c r="P278" i="26"/>
  <c r="O278" i="26"/>
  <c r="N278" i="26"/>
  <c r="M278" i="26"/>
  <c r="L278" i="26"/>
  <c r="K278" i="26"/>
  <c r="J278" i="26"/>
  <c r="I278" i="26"/>
  <c r="H278" i="26"/>
  <c r="G278" i="26"/>
  <c r="AM278" i="26" s="1"/>
  <c r="F278" i="26"/>
  <c r="E278" i="26"/>
  <c r="AF278" i="26" s="1"/>
  <c r="D278" i="26"/>
  <c r="W278" i="26" s="1"/>
  <c r="AA278" i="26" s="1"/>
  <c r="C278" i="26"/>
  <c r="U278" i="26" s="1"/>
  <c r="B278" i="26"/>
  <c r="T277" i="26"/>
  <c r="S277" i="26"/>
  <c r="AK277" i="26" s="1"/>
  <c r="R277" i="26"/>
  <c r="Q277" i="26"/>
  <c r="AL277" i="26" s="1"/>
  <c r="P277" i="26"/>
  <c r="O277" i="26"/>
  <c r="N277" i="26"/>
  <c r="M277" i="26"/>
  <c r="L277" i="26"/>
  <c r="K277" i="26"/>
  <c r="J277" i="26"/>
  <c r="I277" i="26"/>
  <c r="H277" i="26"/>
  <c r="G277" i="26"/>
  <c r="AM277" i="26" s="1"/>
  <c r="F277" i="26"/>
  <c r="E277" i="26"/>
  <c r="AF277" i="26" s="1"/>
  <c r="D277" i="26"/>
  <c r="Y277" i="26" s="1"/>
  <c r="C277" i="26"/>
  <c r="U277" i="26" s="1"/>
  <c r="B277" i="26"/>
  <c r="T276" i="26"/>
  <c r="S276" i="26"/>
  <c r="AK276" i="26" s="1"/>
  <c r="R276" i="26"/>
  <c r="Q276" i="26"/>
  <c r="AL276" i="26" s="1"/>
  <c r="P276" i="26"/>
  <c r="O276" i="26"/>
  <c r="N276" i="26"/>
  <c r="M276" i="26"/>
  <c r="L276" i="26"/>
  <c r="K276" i="26"/>
  <c r="J276" i="26"/>
  <c r="I276" i="26"/>
  <c r="H276" i="26"/>
  <c r="G276" i="26"/>
  <c r="AM276" i="26" s="1"/>
  <c r="F276" i="26"/>
  <c r="E276" i="26"/>
  <c r="AF276" i="26" s="1"/>
  <c r="D276" i="26"/>
  <c r="C276" i="26"/>
  <c r="U276" i="26" s="1"/>
  <c r="B276" i="26"/>
  <c r="T275" i="26"/>
  <c r="S275" i="26"/>
  <c r="AK275" i="26" s="1"/>
  <c r="R275" i="26"/>
  <c r="Q275" i="26"/>
  <c r="AL275" i="26" s="1"/>
  <c r="P275" i="26"/>
  <c r="O275" i="26"/>
  <c r="N275" i="26"/>
  <c r="M275" i="26"/>
  <c r="L275" i="26"/>
  <c r="K275" i="26"/>
  <c r="J275" i="26"/>
  <c r="I275" i="26"/>
  <c r="H275" i="26"/>
  <c r="G275" i="26"/>
  <c r="AM275" i="26" s="1"/>
  <c r="F275" i="26"/>
  <c r="E275" i="26"/>
  <c r="AF275" i="26" s="1"/>
  <c r="D275" i="26"/>
  <c r="W275" i="26" s="1"/>
  <c r="AA275" i="26" s="1"/>
  <c r="C275" i="26"/>
  <c r="U275" i="26" s="1"/>
  <c r="B275" i="26"/>
  <c r="T274" i="26"/>
  <c r="S274" i="26"/>
  <c r="AK274" i="26" s="1"/>
  <c r="R274" i="26"/>
  <c r="Q274" i="26"/>
  <c r="AL274" i="26" s="1"/>
  <c r="P274" i="26"/>
  <c r="O274" i="26"/>
  <c r="N274" i="26"/>
  <c r="M274" i="26"/>
  <c r="L274" i="26"/>
  <c r="K274" i="26"/>
  <c r="J274" i="26"/>
  <c r="I274" i="26"/>
  <c r="H274" i="26"/>
  <c r="G274" i="26"/>
  <c r="AM274" i="26" s="1"/>
  <c r="F274" i="26"/>
  <c r="E274" i="26"/>
  <c r="AF274" i="26" s="1"/>
  <c r="D274" i="26"/>
  <c r="Y274" i="26" s="1"/>
  <c r="C274" i="26"/>
  <c r="U274" i="26" s="1"/>
  <c r="B274" i="26"/>
  <c r="T273" i="26"/>
  <c r="S273" i="26"/>
  <c r="AK273" i="26" s="1"/>
  <c r="R273" i="26"/>
  <c r="Q273" i="26"/>
  <c r="AL273" i="26" s="1"/>
  <c r="P273" i="26"/>
  <c r="O273" i="26"/>
  <c r="N273" i="26"/>
  <c r="M273" i="26"/>
  <c r="L273" i="26"/>
  <c r="K273" i="26"/>
  <c r="J273" i="26"/>
  <c r="I273" i="26"/>
  <c r="H273" i="26"/>
  <c r="G273" i="26"/>
  <c r="AM273" i="26" s="1"/>
  <c r="F273" i="26"/>
  <c r="E273" i="26"/>
  <c r="AF273" i="26" s="1"/>
  <c r="D273" i="26"/>
  <c r="C273" i="26"/>
  <c r="U273" i="26" s="1"/>
  <c r="B273" i="26"/>
  <c r="T272" i="26"/>
  <c r="S272" i="26"/>
  <c r="R272" i="26"/>
  <c r="Q272" i="26"/>
  <c r="AL272" i="26" s="1"/>
  <c r="P272" i="26"/>
  <c r="O272" i="26"/>
  <c r="N272" i="26"/>
  <c r="M272" i="26"/>
  <c r="L272" i="26"/>
  <c r="K272" i="26"/>
  <c r="J272" i="26"/>
  <c r="I272" i="26"/>
  <c r="H272" i="26"/>
  <c r="G272" i="26"/>
  <c r="AM272" i="26" s="1"/>
  <c r="F272" i="26"/>
  <c r="E272" i="26"/>
  <c r="AF272" i="26" s="1"/>
  <c r="D272" i="26"/>
  <c r="W272" i="26" s="1"/>
  <c r="AA272" i="26" s="1"/>
  <c r="C272" i="26"/>
  <c r="U272" i="26" s="1"/>
  <c r="B272" i="26"/>
  <c r="T271" i="26"/>
  <c r="S271" i="26"/>
  <c r="AK271" i="26" s="1"/>
  <c r="R271" i="26"/>
  <c r="Q271" i="26"/>
  <c r="AL271" i="26" s="1"/>
  <c r="P271" i="26"/>
  <c r="O271" i="26"/>
  <c r="N271" i="26"/>
  <c r="M271" i="26"/>
  <c r="L271" i="26"/>
  <c r="K271" i="26"/>
  <c r="J271" i="26"/>
  <c r="I271" i="26"/>
  <c r="H271" i="26"/>
  <c r="G271" i="26"/>
  <c r="AM271" i="26" s="1"/>
  <c r="F271" i="26"/>
  <c r="E271" i="26"/>
  <c r="AF271" i="26" s="1"/>
  <c r="D271" i="26"/>
  <c r="Y271" i="26" s="1"/>
  <c r="C271" i="26"/>
  <c r="U271" i="26" s="1"/>
  <c r="B271" i="26"/>
  <c r="T270" i="26"/>
  <c r="S270" i="26"/>
  <c r="AK270" i="26" s="1"/>
  <c r="R270" i="26"/>
  <c r="Q270" i="26"/>
  <c r="AL270" i="26" s="1"/>
  <c r="P270" i="26"/>
  <c r="O270" i="26"/>
  <c r="N270" i="26"/>
  <c r="M270" i="26"/>
  <c r="L270" i="26"/>
  <c r="K270" i="26"/>
  <c r="J270" i="26"/>
  <c r="I270" i="26"/>
  <c r="H270" i="26"/>
  <c r="G270" i="26"/>
  <c r="AM270" i="26" s="1"/>
  <c r="F270" i="26"/>
  <c r="E270" i="26"/>
  <c r="AF270" i="26" s="1"/>
  <c r="D270" i="26"/>
  <c r="C270" i="26"/>
  <c r="U270" i="26" s="1"/>
  <c r="B270" i="26"/>
  <c r="T269" i="26"/>
  <c r="S269" i="26"/>
  <c r="AK269" i="26" s="1"/>
  <c r="R269" i="26"/>
  <c r="Q269" i="26"/>
  <c r="AL269" i="26" s="1"/>
  <c r="P269" i="26"/>
  <c r="O269" i="26"/>
  <c r="N269" i="26"/>
  <c r="M269" i="26"/>
  <c r="L269" i="26"/>
  <c r="K269" i="26"/>
  <c r="J269" i="26"/>
  <c r="I269" i="26"/>
  <c r="H269" i="26"/>
  <c r="G269" i="26"/>
  <c r="AM269" i="26" s="1"/>
  <c r="F269" i="26"/>
  <c r="E269" i="26"/>
  <c r="AF269" i="26" s="1"/>
  <c r="D269" i="26"/>
  <c r="C269" i="26"/>
  <c r="B269" i="26"/>
  <c r="T268" i="26"/>
  <c r="S268" i="26"/>
  <c r="AK268" i="26" s="1"/>
  <c r="R268" i="26"/>
  <c r="Q268" i="26"/>
  <c r="AL268" i="26" s="1"/>
  <c r="P268" i="26"/>
  <c r="O268" i="26"/>
  <c r="N268" i="26"/>
  <c r="M268" i="26"/>
  <c r="L268" i="26"/>
  <c r="K268" i="26"/>
  <c r="J268" i="26"/>
  <c r="I268" i="26"/>
  <c r="H268" i="26"/>
  <c r="G268" i="26"/>
  <c r="AM268" i="26" s="1"/>
  <c r="F268" i="26"/>
  <c r="E268" i="26"/>
  <c r="AF268" i="26" s="1"/>
  <c r="D268" i="26"/>
  <c r="Y268" i="26" s="1"/>
  <c r="C268" i="26"/>
  <c r="U268" i="26" s="1"/>
  <c r="B268" i="26"/>
  <c r="T267" i="26"/>
  <c r="S267" i="26"/>
  <c r="AK267" i="26" s="1"/>
  <c r="R267" i="26"/>
  <c r="Q267" i="26"/>
  <c r="AL267" i="26" s="1"/>
  <c r="P267" i="26"/>
  <c r="O267" i="26"/>
  <c r="N267" i="26"/>
  <c r="M267" i="26"/>
  <c r="L267" i="26"/>
  <c r="K267" i="26"/>
  <c r="J267" i="26"/>
  <c r="I267" i="26"/>
  <c r="H267" i="26"/>
  <c r="G267" i="26"/>
  <c r="AM267" i="26" s="1"/>
  <c r="F267" i="26"/>
  <c r="E267" i="26"/>
  <c r="AF267" i="26" s="1"/>
  <c r="D267" i="26"/>
  <c r="C267" i="26"/>
  <c r="U267" i="26" s="1"/>
  <c r="B267" i="26"/>
  <c r="T266" i="26"/>
  <c r="S266" i="26"/>
  <c r="AK266" i="26" s="1"/>
  <c r="R266" i="26"/>
  <c r="Q266" i="26"/>
  <c r="AL266" i="26" s="1"/>
  <c r="P266" i="26"/>
  <c r="O266" i="26"/>
  <c r="N266" i="26"/>
  <c r="M266" i="26"/>
  <c r="L266" i="26"/>
  <c r="K266" i="26"/>
  <c r="J266" i="26"/>
  <c r="I266" i="26"/>
  <c r="H266" i="26"/>
  <c r="G266" i="26"/>
  <c r="AM266" i="26" s="1"/>
  <c r="F266" i="26"/>
  <c r="E266" i="26"/>
  <c r="AF266" i="26" s="1"/>
  <c r="D266" i="26"/>
  <c r="W266" i="26" s="1"/>
  <c r="AA266" i="26" s="1"/>
  <c r="C266" i="26"/>
  <c r="B266" i="26"/>
  <c r="T265" i="26"/>
  <c r="S265" i="26"/>
  <c r="AK265" i="26" s="1"/>
  <c r="R265" i="26"/>
  <c r="Q265" i="26"/>
  <c r="AL265" i="26" s="1"/>
  <c r="P265" i="26"/>
  <c r="O265" i="26"/>
  <c r="N265" i="26"/>
  <c r="M265" i="26"/>
  <c r="L265" i="26"/>
  <c r="K265" i="26"/>
  <c r="J265" i="26"/>
  <c r="I265" i="26"/>
  <c r="H265" i="26"/>
  <c r="G265" i="26"/>
  <c r="AM265" i="26" s="1"/>
  <c r="F265" i="26"/>
  <c r="E265" i="26"/>
  <c r="AF265" i="26" s="1"/>
  <c r="D265" i="26"/>
  <c r="Y265" i="26" s="1"/>
  <c r="C265" i="26"/>
  <c r="U265" i="26" s="1"/>
  <c r="B265" i="26"/>
  <c r="T264" i="26"/>
  <c r="S264" i="26"/>
  <c r="AK264" i="26" s="1"/>
  <c r="R264" i="26"/>
  <c r="Q264" i="26"/>
  <c r="AL264" i="26" s="1"/>
  <c r="P264" i="26"/>
  <c r="O264" i="26"/>
  <c r="N264" i="26"/>
  <c r="M264" i="26"/>
  <c r="L264" i="26"/>
  <c r="K264" i="26"/>
  <c r="J264" i="26"/>
  <c r="I264" i="26"/>
  <c r="H264" i="26"/>
  <c r="G264" i="26"/>
  <c r="AM264" i="26" s="1"/>
  <c r="F264" i="26"/>
  <c r="E264" i="26"/>
  <c r="AF264" i="26" s="1"/>
  <c r="D264" i="26"/>
  <c r="C264" i="26"/>
  <c r="U264" i="26" s="1"/>
  <c r="B264" i="26"/>
  <c r="T263" i="26"/>
  <c r="S263" i="26"/>
  <c r="AK263" i="26" s="1"/>
  <c r="R263" i="26"/>
  <c r="Q263" i="26"/>
  <c r="AL263" i="26" s="1"/>
  <c r="P263" i="26"/>
  <c r="O263" i="26"/>
  <c r="N263" i="26"/>
  <c r="M263" i="26"/>
  <c r="L263" i="26"/>
  <c r="K263" i="26"/>
  <c r="J263" i="26"/>
  <c r="I263" i="26"/>
  <c r="H263" i="26"/>
  <c r="G263" i="26"/>
  <c r="AM263" i="26" s="1"/>
  <c r="F263" i="26"/>
  <c r="E263" i="26"/>
  <c r="AF263" i="26" s="1"/>
  <c r="D263" i="26"/>
  <c r="W263" i="26" s="1"/>
  <c r="AA263" i="26" s="1"/>
  <c r="C263" i="26"/>
  <c r="B263" i="26"/>
  <c r="T262" i="26"/>
  <c r="S262" i="26"/>
  <c r="AK262" i="26" s="1"/>
  <c r="R262" i="26"/>
  <c r="Q262" i="26"/>
  <c r="AL262" i="26" s="1"/>
  <c r="P262" i="26"/>
  <c r="O262" i="26"/>
  <c r="N262" i="26"/>
  <c r="M262" i="26"/>
  <c r="L262" i="26"/>
  <c r="K262" i="26"/>
  <c r="J262" i="26"/>
  <c r="I262" i="26"/>
  <c r="H262" i="26"/>
  <c r="G262" i="26"/>
  <c r="AM262" i="26" s="1"/>
  <c r="F262" i="26"/>
  <c r="E262" i="26"/>
  <c r="AF262" i="26" s="1"/>
  <c r="D262" i="26"/>
  <c r="Y262" i="26" s="1"/>
  <c r="C262" i="26"/>
  <c r="U262" i="26" s="1"/>
  <c r="B262" i="26"/>
  <c r="T261" i="26"/>
  <c r="S261" i="26"/>
  <c r="AK261" i="26" s="1"/>
  <c r="R261" i="26"/>
  <c r="Q261" i="26"/>
  <c r="AL261" i="26" s="1"/>
  <c r="P261" i="26"/>
  <c r="O261" i="26"/>
  <c r="N261" i="26"/>
  <c r="M261" i="26"/>
  <c r="L261" i="26"/>
  <c r="K261" i="26"/>
  <c r="J261" i="26"/>
  <c r="I261" i="26"/>
  <c r="H261" i="26"/>
  <c r="G261" i="26"/>
  <c r="AM261" i="26" s="1"/>
  <c r="F261" i="26"/>
  <c r="E261" i="26"/>
  <c r="AF261" i="26" s="1"/>
  <c r="D261" i="26"/>
  <c r="C261" i="26"/>
  <c r="U261" i="26" s="1"/>
  <c r="B261" i="26"/>
  <c r="T260" i="26"/>
  <c r="S260" i="26"/>
  <c r="AK260" i="26" s="1"/>
  <c r="R260" i="26"/>
  <c r="Q260" i="26"/>
  <c r="AL260" i="26" s="1"/>
  <c r="P260" i="26"/>
  <c r="O260" i="26"/>
  <c r="N260" i="26"/>
  <c r="M260" i="26"/>
  <c r="L260" i="26"/>
  <c r="K260" i="26"/>
  <c r="J260" i="26"/>
  <c r="I260" i="26"/>
  <c r="H260" i="26"/>
  <c r="G260" i="26"/>
  <c r="AM260" i="26" s="1"/>
  <c r="F260" i="26"/>
  <c r="E260" i="26"/>
  <c r="AF260" i="26" s="1"/>
  <c r="D260" i="26"/>
  <c r="W260" i="26" s="1"/>
  <c r="AA260" i="26" s="1"/>
  <c r="C260" i="26"/>
  <c r="B260" i="26"/>
  <c r="T259" i="26"/>
  <c r="S259" i="26"/>
  <c r="AK259" i="26" s="1"/>
  <c r="R259" i="26"/>
  <c r="Q259" i="26"/>
  <c r="AL259" i="26" s="1"/>
  <c r="P259" i="26"/>
  <c r="O259" i="26"/>
  <c r="N259" i="26"/>
  <c r="M259" i="26"/>
  <c r="L259" i="26"/>
  <c r="K259" i="26"/>
  <c r="J259" i="26"/>
  <c r="I259" i="26"/>
  <c r="H259" i="26"/>
  <c r="G259" i="26"/>
  <c r="AM259" i="26" s="1"/>
  <c r="F259" i="26"/>
  <c r="E259" i="26"/>
  <c r="AF259" i="26" s="1"/>
  <c r="D259" i="26"/>
  <c r="Y259" i="26" s="1"/>
  <c r="C259" i="26"/>
  <c r="U259" i="26" s="1"/>
  <c r="B259" i="26"/>
  <c r="T258" i="26"/>
  <c r="S258" i="26"/>
  <c r="AK258" i="26" s="1"/>
  <c r="R258" i="26"/>
  <c r="Q258" i="26"/>
  <c r="AL258" i="26" s="1"/>
  <c r="P258" i="26"/>
  <c r="O258" i="26"/>
  <c r="N258" i="26"/>
  <c r="M258" i="26"/>
  <c r="L258" i="26"/>
  <c r="K258" i="26"/>
  <c r="J258" i="26"/>
  <c r="I258" i="26"/>
  <c r="H258" i="26"/>
  <c r="G258" i="26"/>
  <c r="AM258" i="26" s="1"/>
  <c r="F258" i="26"/>
  <c r="E258" i="26"/>
  <c r="AF258" i="26" s="1"/>
  <c r="D258" i="26"/>
  <c r="C258" i="26"/>
  <c r="U258" i="26" s="1"/>
  <c r="B258" i="26"/>
  <c r="T257" i="26"/>
  <c r="S257" i="26"/>
  <c r="AK257" i="26" s="1"/>
  <c r="R257" i="26"/>
  <c r="Q257" i="26"/>
  <c r="AL257" i="26" s="1"/>
  <c r="P257" i="26"/>
  <c r="O257" i="26"/>
  <c r="N257" i="26"/>
  <c r="M257" i="26"/>
  <c r="L257" i="26"/>
  <c r="K257" i="26"/>
  <c r="J257" i="26"/>
  <c r="I257" i="26"/>
  <c r="H257" i="26"/>
  <c r="G257" i="26"/>
  <c r="AM257" i="26" s="1"/>
  <c r="F257" i="26"/>
  <c r="E257" i="26"/>
  <c r="AF257" i="26" s="1"/>
  <c r="D257" i="26"/>
  <c r="W257" i="26" s="1"/>
  <c r="AA257" i="26" s="1"/>
  <c r="C257" i="26"/>
  <c r="B257" i="26"/>
  <c r="T256" i="26"/>
  <c r="S256" i="26"/>
  <c r="AK256" i="26" s="1"/>
  <c r="R256" i="26"/>
  <c r="Q256" i="26"/>
  <c r="AL256" i="26" s="1"/>
  <c r="P256" i="26"/>
  <c r="O256" i="26"/>
  <c r="N256" i="26"/>
  <c r="M256" i="26"/>
  <c r="L256" i="26"/>
  <c r="K256" i="26"/>
  <c r="J256" i="26"/>
  <c r="I256" i="26"/>
  <c r="H256" i="26"/>
  <c r="G256" i="26"/>
  <c r="AM256" i="26" s="1"/>
  <c r="F256" i="26"/>
  <c r="E256" i="26"/>
  <c r="AF256" i="26" s="1"/>
  <c r="D256" i="26"/>
  <c r="Y256" i="26" s="1"/>
  <c r="C256" i="26"/>
  <c r="U256" i="26" s="1"/>
  <c r="B256" i="26"/>
  <c r="T255" i="26"/>
  <c r="S255" i="26"/>
  <c r="AK255" i="26" s="1"/>
  <c r="R255" i="26"/>
  <c r="Q255" i="26"/>
  <c r="AL255" i="26" s="1"/>
  <c r="P255" i="26"/>
  <c r="O255" i="26"/>
  <c r="N255" i="26"/>
  <c r="M255" i="26"/>
  <c r="L255" i="26"/>
  <c r="K255" i="26"/>
  <c r="J255" i="26"/>
  <c r="I255" i="26"/>
  <c r="H255" i="26"/>
  <c r="G255" i="26"/>
  <c r="AM255" i="26" s="1"/>
  <c r="F255" i="26"/>
  <c r="E255" i="26"/>
  <c r="AF255" i="26" s="1"/>
  <c r="D255" i="26"/>
  <c r="C255" i="26"/>
  <c r="U255" i="26" s="1"/>
  <c r="B255" i="26"/>
  <c r="T254" i="26"/>
  <c r="S254" i="26"/>
  <c r="AK254" i="26" s="1"/>
  <c r="R254" i="26"/>
  <c r="Q254" i="26"/>
  <c r="AL254" i="26" s="1"/>
  <c r="P254" i="26"/>
  <c r="O254" i="26"/>
  <c r="N254" i="26"/>
  <c r="M254" i="26"/>
  <c r="L254" i="26"/>
  <c r="K254" i="26"/>
  <c r="J254" i="26"/>
  <c r="I254" i="26"/>
  <c r="H254" i="26"/>
  <c r="G254" i="26"/>
  <c r="AM254" i="26" s="1"/>
  <c r="F254" i="26"/>
  <c r="E254" i="26"/>
  <c r="AF254" i="26" s="1"/>
  <c r="D254" i="26"/>
  <c r="W254" i="26" s="1"/>
  <c r="AA254" i="26" s="1"/>
  <c r="C254" i="26"/>
  <c r="B254" i="26"/>
  <c r="T253" i="26"/>
  <c r="S253" i="26"/>
  <c r="AK253" i="26" s="1"/>
  <c r="R253" i="26"/>
  <c r="Q253" i="26"/>
  <c r="AL253" i="26" s="1"/>
  <c r="P253" i="26"/>
  <c r="O253" i="26"/>
  <c r="N253" i="26"/>
  <c r="M253" i="26"/>
  <c r="L253" i="26"/>
  <c r="K253" i="26"/>
  <c r="J253" i="26"/>
  <c r="I253" i="26"/>
  <c r="H253" i="26"/>
  <c r="G253" i="26"/>
  <c r="AM253" i="26" s="1"/>
  <c r="F253" i="26"/>
  <c r="E253" i="26"/>
  <c r="AF253" i="26" s="1"/>
  <c r="D253" i="26"/>
  <c r="Y253" i="26" s="1"/>
  <c r="C253" i="26"/>
  <c r="U253" i="26" s="1"/>
  <c r="B253" i="26"/>
  <c r="T252" i="26"/>
  <c r="S252" i="26"/>
  <c r="AK252" i="26" s="1"/>
  <c r="R252" i="26"/>
  <c r="Q252" i="26"/>
  <c r="AL252" i="26" s="1"/>
  <c r="P252" i="26"/>
  <c r="O252" i="26"/>
  <c r="N252" i="26"/>
  <c r="M252" i="26"/>
  <c r="L252" i="26"/>
  <c r="K252" i="26"/>
  <c r="J252" i="26"/>
  <c r="I252" i="26"/>
  <c r="H252" i="26"/>
  <c r="G252" i="26"/>
  <c r="AM252" i="26" s="1"/>
  <c r="F252" i="26"/>
  <c r="E252" i="26"/>
  <c r="AF252" i="26" s="1"/>
  <c r="D252" i="26"/>
  <c r="C252" i="26"/>
  <c r="U252" i="26" s="1"/>
  <c r="B252" i="26"/>
  <c r="T251" i="26"/>
  <c r="S251" i="26"/>
  <c r="AK251" i="26" s="1"/>
  <c r="R251" i="26"/>
  <c r="Q251" i="26"/>
  <c r="AL251" i="26" s="1"/>
  <c r="P251" i="26"/>
  <c r="O251" i="26"/>
  <c r="N251" i="26"/>
  <c r="M251" i="26"/>
  <c r="L251" i="26"/>
  <c r="K251" i="26"/>
  <c r="J251" i="26"/>
  <c r="I251" i="26"/>
  <c r="H251" i="26"/>
  <c r="G251" i="26"/>
  <c r="AM251" i="26" s="1"/>
  <c r="F251" i="26"/>
  <c r="E251" i="26"/>
  <c r="AF251" i="26" s="1"/>
  <c r="D251" i="26"/>
  <c r="C251" i="26"/>
  <c r="B251" i="26"/>
  <c r="T250" i="26"/>
  <c r="S250" i="26"/>
  <c r="AK250" i="26" s="1"/>
  <c r="R250" i="26"/>
  <c r="Q250" i="26"/>
  <c r="AL250" i="26" s="1"/>
  <c r="P250" i="26"/>
  <c r="O250" i="26"/>
  <c r="N250" i="26"/>
  <c r="M250" i="26"/>
  <c r="L250" i="26"/>
  <c r="K250" i="26"/>
  <c r="J250" i="26"/>
  <c r="I250" i="26"/>
  <c r="H250" i="26"/>
  <c r="G250" i="26"/>
  <c r="AM250" i="26" s="1"/>
  <c r="F250" i="26"/>
  <c r="E250" i="26"/>
  <c r="AF250" i="26" s="1"/>
  <c r="D250" i="26"/>
  <c r="Y250" i="26" s="1"/>
  <c r="C250" i="26"/>
  <c r="U250" i="26" s="1"/>
  <c r="B250" i="26"/>
  <c r="T249" i="26"/>
  <c r="S249" i="26"/>
  <c r="AK249" i="26" s="1"/>
  <c r="R249" i="26"/>
  <c r="Q249" i="26"/>
  <c r="AL249" i="26" s="1"/>
  <c r="P249" i="26"/>
  <c r="O249" i="26"/>
  <c r="N249" i="26"/>
  <c r="M249" i="26"/>
  <c r="L249" i="26"/>
  <c r="K249" i="26"/>
  <c r="J249" i="26"/>
  <c r="I249" i="26"/>
  <c r="H249" i="26"/>
  <c r="G249" i="26"/>
  <c r="AM249" i="26" s="1"/>
  <c r="F249" i="26"/>
  <c r="E249" i="26"/>
  <c r="AF249" i="26" s="1"/>
  <c r="D249" i="26"/>
  <c r="C249" i="26"/>
  <c r="U249" i="26" s="1"/>
  <c r="B249" i="26"/>
  <c r="T248" i="26"/>
  <c r="S248" i="26"/>
  <c r="R248" i="26"/>
  <c r="Q248" i="26"/>
  <c r="AL248" i="26" s="1"/>
  <c r="P248" i="26"/>
  <c r="O248" i="26"/>
  <c r="N248" i="26"/>
  <c r="M248" i="26"/>
  <c r="L248" i="26"/>
  <c r="K248" i="26"/>
  <c r="J248" i="26"/>
  <c r="I248" i="26"/>
  <c r="H248" i="26"/>
  <c r="G248" i="26"/>
  <c r="AM248" i="26" s="1"/>
  <c r="F248" i="26"/>
  <c r="E248" i="26"/>
  <c r="AF248" i="26" s="1"/>
  <c r="D248" i="26"/>
  <c r="W248" i="26" s="1"/>
  <c r="AA248" i="26" s="1"/>
  <c r="C248" i="26"/>
  <c r="U248" i="26" s="1"/>
  <c r="B248" i="26"/>
  <c r="T247" i="26"/>
  <c r="S247" i="26"/>
  <c r="AK247" i="26" s="1"/>
  <c r="R247" i="26"/>
  <c r="Q247" i="26"/>
  <c r="AL247" i="26" s="1"/>
  <c r="P247" i="26"/>
  <c r="O247" i="26"/>
  <c r="N247" i="26"/>
  <c r="M247" i="26"/>
  <c r="L247" i="26"/>
  <c r="K247" i="26"/>
  <c r="J247" i="26"/>
  <c r="I247" i="26"/>
  <c r="H247" i="26"/>
  <c r="G247" i="26"/>
  <c r="AM247" i="26" s="1"/>
  <c r="F247" i="26"/>
  <c r="E247" i="26"/>
  <c r="AF247" i="26" s="1"/>
  <c r="D247" i="26"/>
  <c r="Y247" i="26" s="1"/>
  <c r="C247" i="26"/>
  <c r="U247" i="26" s="1"/>
  <c r="B247" i="26"/>
  <c r="T246" i="26"/>
  <c r="S246" i="26"/>
  <c r="AK246" i="26" s="1"/>
  <c r="R246" i="26"/>
  <c r="Q246" i="26"/>
  <c r="AL246" i="26" s="1"/>
  <c r="P246" i="26"/>
  <c r="O246" i="26"/>
  <c r="N246" i="26"/>
  <c r="M246" i="26"/>
  <c r="L246" i="26"/>
  <c r="K246" i="26"/>
  <c r="J246" i="26"/>
  <c r="I246" i="26"/>
  <c r="H246" i="26"/>
  <c r="G246" i="26"/>
  <c r="AM246" i="26" s="1"/>
  <c r="F246" i="26"/>
  <c r="E246" i="26"/>
  <c r="AF246" i="26" s="1"/>
  <c r="D246" i="26"/>
  <c r="C246" i="26"/>
  <c r="U246" i="26" s="1"/>
  <c r="B246" i="26"/>
  <c r="T245" i="26"/>
  <c r="S245" i="26"/>
  <c r="AK245" i="26" s="1"/>
  <c r="R245" i="26"/>
  <c r="Q245" i="26"/>
  <c r="AL245" i="26" s="1"/>
  <c r="P245" i="26"/>
  <c r="O245" i="26"/>
  <c r="N245" i="26"/>
  <c r="M245" i="26"/>
  <c r="L245" i="26"/>
  <c r="K245" i="26"/>
  <c r="J245" i="26"/>
  <c r="I245" i="26"/>
  <c r="H245" i="26"/>
  <c r="G245" i="26"/>
  <c r="AM245" i="26" s="1"/>
  <c r="F245" i="26"/>
  <c r="E245" i="26"/>
  <c r="AF245" i="26" s="1"/>
  <c r="D245" i="26"/>
  <c r="C245" i="26"/>
  <c r="U245" i="26" s="1"/>
  <c r="B245" i="26"/>
  <c r="T244" i="26"/>
  <c r="S244" i="26"/>
  <c r="AK244" i="26" s="1"/>
  <c r="R244" i="26"/>
  <c r="Q244" i="26"/>
  <c r="AL244" i="26" s="1"/>
  <c r="P244" i="26"/>
  <c r="O244" i="26"/>
  <c r="N244" i="26"/>
  <c r="M244" i="26"/>
  <c r="L244" i="26"/>
  <c r="K244" i="26"/>
  <c r="J244" i="26"/>
  <c r="I244" i="26"/>
  <c r="H244" i="26"/>
  <c r="G244" i="26"/>
  <c r="AM244" i="26" s="1"/>
  <c r="F244" i="26"/>
  <c r="E244" i="26"/>
  <c r="AF244" i="26" s="1"/>
  <c r="D244" i="26"/>
  <c r="Y244" i="26" s="1"/>
  <c r="C244" i="26"/>
  <c r="U244" i="26" s="1"/>
  <c r="B244" i="26"/>
  <c r="T243" i="26"/>
  <c r="S243" i="26"/>
  <c r="AK243" i="26" s="1"/>
  <c r="R243" i="26"/>
  <c r="Q243" i="26"/>
  <c r="AL243" i="26" s="1"/>
  <c r="P243" i="26"/>
  <c r="O243" i="26"/>
  <c r="N243" i="26"/>
  <c r="M243" i="26"/>
  <c r="L243" i="26"/>
  <c r="K243" i="26"/>
  <c r="J243" i="26"/>
  <c r="I243" i="26"/>
  <c r="H243" i="26"/>
  <c r="G243" i="26"/>
  <c r="AM243" i="26" s="1"/>
  <c r="F243" i="26"/>
  <c r="E243" i="26"/>
  <c r="AF243" i="26" s="1"/>
  <c r="D243" i="26"/>
  <c r="C243" i="26"/>
  <c r="U243" i="26" s="1"/>
  <c r="B243" i="26"/>
  <c r="T242" i="26"/>
  <c r="S242" i="26"/>
  <c r="AK242" i="26" s="1"/>
  <c r="R242" i="26"/>
  <c r="Q242" i="26"/>
  <c r="AL242" i="26" s="1"/>
  <c r="P242" i="26"/>
  <c r="O242" i="26"/>
  <c r="N242" i="26"/>
  <c r="M242" i="26"/>
  <c r="L242" i="26"/>
  <c r="K242" i="26"/>
  <c r="J242" i="26"/>
  <c r="I242" i="26"/>
  <c r="H242" i="26"/>
  <c r="G242" i="26"/>
  <c r="AM242" i="26" s="1"/>
  <c r="F242" i="26"/>
  <c r="E242" i="26"/>
  <c r="AF242" i="26" s="1"/>
  <c r="D242" i="26"/>
  <c r="W242" i="26" s="1"/>
  <c r="AA242" i="26" s="1"/>
  <c r="C242" i="26"/>
  <c r="U242" i="26" s="1"/>
  <c r="B242" i="26"/>
  <c r="T241" i="26"/>
  <c r="S241" i="26"/>
  <c r="AK241" i="26" s="1"/>
  <c r="R241" i="26"/>
  <c r="Q241" i="26"/>
  <c r="AL241" i="26" s="1"/>
  <c r="P241" i="26"/>
  <c r="O241" i="26"/>
  <c r="N241" i="26"/>
  <c r="M241" i="26"/>
  <c r="L241" i="26"/>
  <c r="K241" i="26"/>
  <c r="J241" i="26"/>
  <c r="I241" i="26"/>
  <c r="H241" i="26"/>
  <c r="G241" i="26"/>
  <c r="AM241" i="26" s="1"/>
  <c r="F241" i="26"/>
  <c r="E241" i="26"/>
  <c r="AF241" i="26" s="1"/>
  <c r="D241" i="26"/>
  <c r="Y241" i="26" s="1"/>
  <c r="C241" i="26"/>
  <c r="U241" i="26" s="1"/>
  <c r="B241" i="26"/>
  <c r="T240" i="26"/>
  <c r="S240" i="26"/>
  <c r="AK240" i="26" s="1"/>
  <c r="R240" i="26"/>
  <c r="Q240" i="26"/>
  <c r="AL240" i="26" s="1"/>
  <c r="P240" i="26"/>
  <c r="O240" i="26"/>
  <c r="N240" i="26"/>
  <c r="M240" i="26"/>
  <c r="L240" i="26"/>
  <c r="K240" i="26"/>
  <c r="J240" i="26"/>
  <c r="I240" i="26"/>
  <c r="H240" i="26"/>
  <c r="G240" i="26"/>
  <c r="AM240" i="26" s="1"/>
  <c r="F240" i="26"/>
  <c r="E240" i="26"/>
  <c r="AF240" i="26" s="1"/>
  <c r="D240" i="26"/>
  <c r="C240" i="26"/>
  <c r="U240" i="26" s="1"/>
  <c r="B240" i="26"/>
  <c r="T239" i="26"/>
  <c r="S239" i="26"/>
  <c r="AK239" i="26" s="1"/>
  <c r="R239" i="26"/>
  <c r="Q239" i="26"/>
  <c r="AL239" i="26" s="1"/>
  <c r="P239" i="26"/>
  <c r="O239" i="26"/>
  <c r="N239" i="26"/>
  <c r="M239" i="26"/>
  <c r="L239" i="26"/>
  <c r="K239" i="26"/>
  <c r="J239" i="26"/>
  <c r="I239" i="26"/>
  <c r="H239" i="26"/>
  <c r="G239" i="26"/>
  <c r="AM239" i="26" s="1"/>
  <c r="F239" i="26"/>
  <c r="E239" i="26"/>
  <c r="AF239" i="26" s="1"/>
  <c r="D239" i="26"/>
  <c r="W239" i="26" s="1"/>
  <c r="AA239" i="26" s="1"/>
  <c r="C239" i="26"/>
  <c r="U239" i="26" s="1"/>
  <c r="B239" i="26"/>
  <c r="T238" i="26"/>
  <c r="S238" i="26"/>
  <c r="AK238" i="26" s="1"/>
  <c r="R238" i="26"/>
  <c r="Q238" i="26"/>
  <c r="AL238" i="26" s="1"/>
  <c r="P238" i="26"/>
  <c r="O238" i="26"/>
  <c r="N238" i="26"/>
  <c r="M238" i="26"/>
  <c r="L238" i="26"/>
  <c r="K238" i="26"/>
  <c r="J238" i="26"/>
  <c r="I238" i="26"/>
  <c r="H238" i="26"/>
  <c r="G238" i="26"/>
  <c r="AM238" i="26" s="1"/>
  <c r="F238" i="26"/>
  <c r="E238" i="26"/>
  <c r="AF238" i="26" s="1"/>
  <c r="D238" i="26"/>
  <c r="Y238" i="26" s="1"/>
  <c r="C238" i="26"/>
  <c r="U238" i="26" s="1"/>
  <c r="B238" i="26"/>
  <c r="T237" i="26"/>
  <c r="S237" i="26"/>
  <c r="AK237" i="26" s="1"/>
  <c r="R237" i="26"/>
  <c r="Q237" i="26"/>
  <c r="AL237" i="26" s="1"/>
  <c r="P237" i="26"/>
  <c r="O237" i="26"/>
  <c r="N237" i="26"/>
  <c r="M237" i="26"/>
  <c r="L237" i="26"/>
  <c r="K237" i="26"/>
  <c r="J237" i="26"/>
  <c r="I237" i="26"/>
  <c r="H237" i="26"/>
  <c r="G237" i="26"/>
  <c r="AM237" i="26" s="1"/>
  <c r="F237" i="26"/>
  <c r="E237" i="26"/>
  <c r="AF237" i="26" s="1"/>
  <c r="D237" i="26"/>
  <c r="C237" i="26"/>
  <c r="U237" i="26" s="1"/>
  <c r="B237" i="26"/>
  <c r="T236" i="26"/>
  <c r="S236" i="26"/>
  <c r="AK236" i="26" s="1"/>
  <c r="R236" i="26"/>
  <c r="Q236" i="26"/>
  <c r="AL236" i="26" s="1"/>
  <c r="P236" i="26"/>
  <c r="O236" i="26"/>
  <c r="N236" i="26"/>
  <c r="M236" i="26"/>
  <c r="L236" i="26"/>
  <c r="K236" i="26"/>
  <c r="J236" i="26"/>
  <c r="I236" i="26"/>
  <c r="H236" i="26"/>
  <c r="G236" i="26"/>
  <c r="AM236" i="26" s="1"/>
  <c r="F236" i="26"/>
  <c r="E236" i="26"/>
  <c r="AF236" i="26" s="1"/>
  <c r="D236" i="26"/>
  <c r="C236" i="26"/>
  <c r="U236" i="26" s="1"/>
  <c r="B236" i="26"/>
  <c r="T235" i="26"/>
  <c r="S235" i="26"/>
  <c r="AK235" i="26" s="1"/>
  <c r="R235" i="26"/>
  <c r="Q235" i="26"/>
  <c r="AL235" i="26" s="1"/>
  <c r="P235" i="26"/>
  <c r="O235" i="26"/>
  <c r="N235" i="26"/>
  <c r="M235" i="26"/>
  <c r="L235" i="26"/>
  <c r="K235" i="26"/>
  <c r="J235" i="26"/>
  <c r="I235" i="26"/>
  <c r="H235" i="26"/>
  <c r="G235" i="26"/>
  <c r="AM235" i="26" s="1"/>
  <c r="F235" i="26"/>
  <c r="E235" i="26"/>
  <c r="AF235" i="26" s="1"/>
  <c r="D235" i="26"/>
  <c r="Y235" i="26" s="1"/>
  <c r="C235" i="26"/>
  <c r="U235" i="26" s="1"/>
  <c r="B235" i="26"/>
  <c r="T234" i="26"/>
  <c r="S234" i="26"/>
  <c r="AK234" i="26" s="1"/>
  <c r="R234" i="26"/>
  <c r="Q234" i="26"/>
  <c r="AL234" i="26" s="1"/>
  <c r="P234" i="26"/>
  <c r="O234" i="26"/>
  <c r="N234" i="26"/>
  <c r="M234" i="26"/>
  <c r="L234" i="26"/>
  <c r="K234" i="26"/>
  <c r="J234" i="26"/>
  <c r="I234" i="26"/>
  <c r="H234" i="26"/>
  <c r="G234" i="26"/>
  <c r="AM234" i="26" s="1"/>
  <c r="F234" i="26"/>
  <c r="E234" i="26"/>
  <c r="AF234" i="26" s="1"/>
  <c r="D234" i="26"/>
  <c r="C234" i="26"/>
  <c r="U234" i="26" s="1"/>
  <c r="B234" i="26"/>
  <c r="T233" i="26"/>
  <c r="S233" i="26"/>
  <c r="AK233" i="26" s="1"/>
  <c r="R233" i="26"/>
  <c r="Q233" i="26"/>
  <c r="AL233" i="26" s="1"/>
  <c r="P233" i="26"/>
  <c r="O233" i="26"/>
  <c r="N233" i="26"/>
  <c r="M233" i="26"/>
  <c r="L233" i="26"/>
  <c r="K233" i="26"/>
  <c r="J233" i="26"/>
  <c r="I233" i="26"/>
  <c r="H233" i="26"/>
  <c r="G233" i="26"/>
  <c r="AM233" i="26" s="1"/>
  <c r="F233" i="26"/>
  <c r="E233" i="26"/>
  <c r="AF233" i="26" s="1"/>
  <c r="D233" i="26"/>
  <c r="W233" i="26" s="1"/>
  <c r="AA233" i="26" s="1"/>
  <c r="C233" i="26"/>
  <c r="U233" i="26" s="1"/>
  <c r="B233" i="26"/>
  <c r="T232" i="26"/>
  <c r="S232" i="26"/>
  <c r="AK232" i="26" s="1"/>
  <c r="R232" i="26"/>
  <c r="Q232" i="26"/>
  <c r="AL232" i="26" s="1"/>
  <c r="P232" i="26"/>
  <c r="O232" i="26"/>
  <c r="N232" i="26"/>
  <c r="M232" i="26"/>
  <c r="L232" i="26"/>
  <c r="K232" i="26"/>
  <c r="J232" i="26"/>
  <c r="I232" i="26"/>
  <c r="H232" i="26"/>
  <c r="G232" i="26"/>
  <c r="AM232" i="26" s="1"/>
  <c r="F232" i="26"/>
  <c r="E232" i="26"/>
  <c r="AF232" i="26" s="1"/>
  <c r="D232" i="26"/>
  <c r="Y232" i="26" s="1"/>
  <c r="C232" i="26"/>
  <c r="U232" i="26" s="1"/>
  <c r="B232" i="26"/>
  <c r="T231" i="26"/>
  <c r="S231" i="26"/>
  <c r="AK231" i="26" s="1"/>
  <c r="R231" i="26"/>
  <c r="Q231" i="26"/>
  <c r="AL231" i="26" s="1"/>
  <c r="P231" i="26"/>
  <c r="O231" i="26"/>
  <c r="N231" i="26"/>
  <c r="M231" i="26"/>
  <c r="L231" i="26"/>
  <c r="K231" i="26"/>
  <c r="J231" i="26"/>
  <c r="I231" i="26"/>
  <c r="H231" i="26"/>
  <c r="G231" i="26"/>
  <c r="AM231" i="26" s="1"/>
  <c r="F231" i="26"/>
  <c r="E231" i="26"/>
  <c r="AF231" i="26" s="1"/>
  <c r="D231" i="26"/>
  <c r="C231" i="26"/>
  <c r="U231" i="26" s="1"/>
  <c r="B231" i="26"/>
  <c r="T230" i="26"/>
  <c r="S230" i="26"/>
  <c r="AK230" i="26" s="1"/>
  <c r="R230" i="26"/>
  <c r="Q230" i="26"/>
  <c r="AL230" i="26" s="1"/>
  <c r="P230" i="26"/>
  <c r="O230" i="26"/>
  <c r="N230" i="26"/>
  <c r="M230" i="26"/>
  <c r="L230" i="26"/>
  <c r="K230" i="26"/>
  <c r="J230" i="26"/>
  <c r="I230" i="26"/>
  <c r="H230" i="26"/>
  <c r="G230" i="26"/>
  <c r="AM230" i="26" s="1"/>
  <c r="F230" i="26"/>
  <c r="E230" i="26"/>
  <c r="AF230" i="26" s="1"/>
  <c r="D230" i="26"/>
  <c r="W230" i="26" s="1"/>
  <c r="AA230" i="26" s="1"/>
  <c r="C230" i="26"/>
  <c r="U230" i="26" s="1"/>
  <c r="B230" i="26"/>
  <c r="T229" i="26"/>
  <c r="S229" i="26"/>
  <c r="AK229" i="26" s="1"/>
  <c r="R229" i="26"/>
  <c r="Q229" i="26"/>
  <c r="AL229" i="26" s="1"/>
  <c r="P229" i="26"/>
  <c r="O229" i="26"/>
  <c r="N229" i="26"/>
  <c r="M229" i="26"/>
  <c r="L229" i="26"/>
  <c r="K229" i="26"/>
  <c r="J229" i="26"/>
  <c r="I229" i="26"/>
  <c r="H229" i="26"/>
  <c r="G229" i="26"/>
  <c r="AM229" i="26" s="1"/>
  <c r="F229" i="26"/>
  <c r="E229" i="26"/>
  <c r="AF229" i="26" s="1"/>
  <c r="D229" i="26"/>
  <c r="Y229" i="26" s="1"/>
  <c r="C229" i="26"/>
  <c r="U229" i="26" s="1"/>
  <c r="B229" i="26"/>
  <c r="T228" i="26"/>
  <c r="S228" i="26"/>
  <c r="AK228" i="26" s="1"/>
  <c r="R228" i="26"/>
  <c r="Q228" i="26"/>
  <c r="AL228" i="26" s="1"/>
  <c r="P228" i="26"/>
  <c r="O228" i="26"/>
  <c r="N228" i="26"/>
  <c r="M228" i="26"/>
  <c r="L228" i="26"/>
  <c r="K228" i="26"/>
  <c r="J228" i="26"/>
  <c r="I228" i="26"/>
  <c r="H228" i="26"/>
  <c r="G228" i="26"/>
  <c r="AM228" i="26" s="1"/>
  <c r="F228" i="26"/>
  <c r="E228" i="26"/>
  <c r="AF228" i="26" s="1"/>
  <c r="D228" i="26"/>
  <c r="C228" i="26"/>
  <c r="U228" i="26" s="1"/>
  <c r="B228" i="26"/>
  <c r="T227" i="26"/>
  <c r="S227" i="26"/>
  <c r="AK227" i="26" s="1"/>
  <c r="R227" i="26"/>
  <c r="Q227" i="26"/>
  <c r="AL227" i="26" s="1"/>
  <c r="P227" i="26"/>
  <c r="O227" i="26"/>
  <c r="N227" i="26"/>
  <c r="M227" i="26"/>
  <c r="L227" i="26"/>
  <c r="K227" i="26"/>
  <c r="J227" i="26"/>
  <c r="I227" i="26"/>
  <c r="H227" i="26"/>
  <c r="G227" i="26"/>
  <c r="AM227" i="26" s="1"/>
  <c r="F227" i="26"/>
  <c r="E227" i="26"/>
  <c r="AF227" i="26" s="1"/>
  <c r="D227" i="26"/>
  <c r="W227" i="26" s="1"/>
  <c r="AA227" i="26" s="1"/>
  <c r="C227" i="26"/>
  <c r="U227" i="26" s="1"/>
  <c r="B227" i="26"/>
  <c r="T226" i="26"/>
  <c r="S226" i="26"/>
  <c r="AK226" i="26" s="1"/>
  <c r="R226" i="26"/>
  <c r="Q226" i="26"/>
  <c r="AL226" i="26" s="1"/>
  <c r="P226" i="26"/>
  <c r="O226" i="26"/>
  <c r="N226" i="26"/>
  <c r="M226" i="26"/>
  <c r="L226" i="26"/>
  <c r="K226" i="26"/>
  <c r="J226" i="26"/>
  <c r="I226" i="26"/>
  <c r="H226" i="26"/>
  <c r="G226" i="26"/>
  <c r="AM226" i="26" s="1"/>
  <c r="F226" i="26"/>
  <c r="E226" i="26"/>
  <c r="AF226" i="26" s="1"/>
  <c r="D226" i="26"/>
  <c r="Y226" i="26" s="1"/>
  <c r="C226" i="26"/>
  <c r="U226" i="26" s="1"/>
  <c r="B226" i="26"/>
  <c r="T225" i="26"/>
  <c r="S225" i="26"/>
  <c r="AK225" i="26" s="1"/>
  <c r="R225" i="26"/>
  <c r="Q225" i="26"/>
  <c r="AL225" i="26" s="1"/>
  <c r="P225" i="26"/>
  <c r="O225" i="26"/>
  <c r="N225" i="26"/>
  <c r="M225" i="26"/>
  <c r="L225" i="26"/>
  <c r="K225" i="26"/>
  <c r="J225" i="26"/>
  <c r="I225" i="26"/>
  <c r="H225" i="26"/>
  <c r="G225" i="26"/>
  <c r="AM225" i="26" s="1"/>
  <c r="F225" i="26"/>
  <c r="E225" i="26"/>
  <c r="AF225" i="26" s="1"/>
  <c r="D225" i="26"/>
  <c r="C225" i="26"/>
  <c r="U225" i="26" s="1"/>
  <c r="B225" i="26"/>
  <c r="T224" i="26"/>
  <c r="S224" i="26"/>
  <c r="R224" i="26"/>
  <c r="Q224" i="26"/>
  <c r="AL224" i="26" s="1"/>
  <c r="P224" i="26"/>
  <c r="O224" i="26"/>
  <c r="N224" i="26"/>
  <c r="M224" i="26"/>
  <c r="L224" i="26"/>
  <c r="K224" i="26"/>
  <c r="J224" i="26"/>
  <c r="I224" i="26"/>
  <c r="H224" i="26"/>
  <c r="G224" i="26"/>
  <c r="AM224" i="26" s="1"/>
  <c r="F224" i="26"/>
  <c r="E224" i="26"/>
  <c r="AF224" i="26" s="1"/>
  <c r="D224" i="26"/>
  <c r="W224" i="26" s="1"/>
  <c r="AA224" i="26" s="1"/>
  <c r="C224" i="26"/>
  <c r="U224" i="26" s="1"/>
  <c r="B224" i="26"/>
  <c r="T223" i="26"/>
  <c r="S223" i="26"/>
  <c r="AK223" i="26" s="1"/>
  <c r="R223" i="26"/>
  <c r="Q223" i="26"/>
  <c r="AL223" i="26" s="1"/>
  <c r="P223" i="26"/>
  <c r="O223" i="26"/>
  <c r="N223" i="26"/>
  <c r="M223" i="26"/>
  <c r="L223" i="26"/>
  <c r="K223" i="26"/>
  <c r="J223" i="26"/>
  <c r="I223" i="26"/>
  <c r="H223" i="26"/>
  <c r="G223" i="26"/>
  <c r="AM223" i="26" s="1"/>
  <c r="F223" i="26"/>
  <c r="E223" i="26"/>
  <c r="AF223" i="26" s="1"/>
  <c r="D223" i="26"/>
  <c r="Y223" i="26" s="1"/>
  <c r="C223" i="26"/>
  <c r="U223" i="26" s="1"/>
  <c r="B223" i="26"/>
  <c r="T222" i="26"/>
  <c r="S222" i="26"/>
  <c r="AK222" i="26" s="1"/>
  <c r="R222" i="26"/>
  <c r="Q222" i="26"/>
  <c r="AL222" i="26" s="1"/>
  <c r="P222" i="26"/>
  <c r="O222" i="26"/>
  <c r="N222" i="26"/>
  <c r="M222" i="26"/>
  <c r="L222" i="26"/>
  <c r="K222" i="26"/>
  <c r="J222" i="26"/>
  <c r="I222" i="26"/>
  <c r="H222" i="26"/>
  <c r="G222" i="26"/>
  <c r="AM222" i="26" s="1"/>
  <c r="F222" i="26"/>
  <c r="E222" i="26"/>
  <c r="AF222" i="26" s="1"/>
  <c r="D222" i="26"/>
  <c r="C222" i="26"/>
  <c r="U222" i="26" s="1"/>
  <c r="B222" i="26"/>
  <c r="T221" i="26"/>
  <c r="S221" i="26"/>
  <c r="AK221" i="26" s="1"/>
  <c r="R221" i="26"/>
  <c r="Q221" i="26"/>
  <c r="AL221" i="26" s="1"/>
  <c r="P221" i="26"/>
  <c r="O221" i="26"/>
  <c r="N221" i="26"/>
  <c r="M221" i="26"/>
  <c r="L221" i="26"/>
  <c r="K221" i="26"/>
  <c r="J221" i="26"/>
  <c r="I221" i="26"/>
  <c r="H221" i="26"/>
  <c r="G221" i="26"/>
  <c r="AM221" i="26" s="1"/>
  <c r="F221" i="26"/>
  <c r="E221" i="26"/>
  <c r="AF221" i="26" s="1"/>
  <c r="D221" i="26"/>
  <c r="W221" i="26" s="1"/>
  <c r="AA221" i="26" s="1"/>
  <c r="C221" i="26"/>
  <c r="U221" i="26" s="1"/>
  <c r="B221" i="26"/>
  <c r="T220" i="26"/>
  <c r="S220" i="26"/>
  <c r="AK220" i="26" s="1"/>
  <c r="R220" i="26"/>
  <c r="Q220" i="26"/>
  <c r="AL220" i="26" s="1"/>
  <c r="P220" i="26"/>
  <c r="O220" i="26"/>
  <c r="N220" i="26"/>
  <c r="M220" i="26"/>
  <c r="L220" i="26"/>
  <c r="K220" i="26"/>
  <c r="J220" i="26"/>
  <c r="I220" i="26"/>
  <c r="H220" i="26"/>
  <c r="G220" i="26"/>
  <c r="AM220" i="26" s="1"/>
  <c r="F220" i="26"/>
  <c r="E220" i="26"/>
  <c r="AF220" i="26" s="1"/>
  <c r="D220" i="26"/>
  <c r="Y220" i="26" s="1"/>
  <c r="C220" i="26"/>
  <c r="U220" i="26" s="1"/>
  <c r="B220" i="26"/>
  <c r="T219" i="26"/>
  <c r="S219" i="26"/>
  <c r="AK219" i="26" s="1"/>
  <c r="R219" i="26"/>
  <c r="Q219" i="26"/>
  <c r="AL219" i="26" s="1"/>
  <c r="P219" i="26"/>
  <c r="O219" i="26"/>
  <c r="N219" i="26"/>
  <c r="M219" i="26"/>
  <c r="L219" i="26"/>
  <c r="K219" i="26"/>
  <c r="J219" i="26"/>
  <c r="I219" i="26"/>
  <c r="H219" i="26"/>
  <c r="G219" i="26"/>
  <c r="AM219" i="26" s="1"/>
  <c r="F219" i="26"/>
  <c r="E219" i="26"/>
  <c r="AF219" i="26" s="1"/>
  <c r="D219" i="26"/>
  <c r="C219" i="26"/>
  <c r="U219" i="26" s="1"/>
  <c r="B219" i="26"/>
  <c r="T218" i="26"/>
  <c r="S218" i="26"/>
  <c r="AK218" i="26" s="1"/>
  <c r="R218" i="26"/>
  <c r="Q218" i="26"/>
  <c r="AL218" i="26" s="1"/>
  <c r="P218" i="26"/>
  <c r="O218" i="26"/>
  <c r="N218" i="26"/>
  <c r="M218" i="26"/>
  <c r="L218" i="26"/>
  <c r="K218" i="26"/>
  <c r="J218" i="26"/>
  <c r="I218" i="26"/>
  <c r="H218" i="26"/>
  <c r="G218" i="26"/>
  <c r="AM218" i="26" s="1"/>
  <c r="F218" i="26"/>
  <c r="E218" i="26"/>
  <c r="AF218" i="26" s="1"/>
  <c r="D218" i="26"/>
  <c r="C218" i="26"/>
  <c r="U218" i="26" s="1"/>
  <c r="B218" i="26"/>
  <c r="T217" i="26"/>
  <c r="S217" i="26"/>
  <c r="AK217" i="26" s="1"/>
  <c r="R217" i="26"/>
  <c r="Q217" i="26"/>
  <c r="AL217" i="26" s="1"/>
  <c r="P217" i="26"/>
  <c r="O217" i="26"/>
  <c r="N217" i="26"/>
  <c r="M217" i="26"/>
  <c r="L217" i="26"/>
  <c r="K217" i="26"/>
  <c r="J217" i="26"/>
  <c r="I217" i="26"/>
  <c r="H217" i="26"/>
  <c r="G217" i="26"/>
  <c r="AM217" i="26" s="1"/>
  <c r="F217" i="26"/>
  <c r="E217" i="26"/>
  <c r="AF217" i="26" s="1"/>
  <c r="D217" i="26"/>
  <c r="Y217" i="26" s="1"/>
  <c r="C217" i="26"/>
  <c r="U217" i="26" s="1"/>
  <c r="B217" i="26"/>
  <c r="T216" i="26"/>
  <c r="S216" i="26"/>
  <c r="AK216" i="26" s="1"/>
  <c r="R216" i="26"/>
  <c r="Q216" i="26"/>
  <c r="AL216" i="26" s="1"/>
  <c r="P216" i="26"/>
  <c r="O216" i="26"/>
  <c r="N216" i="26"/>
  <c r="M216" i="26"/>
  <c r="L216" i="26"/>
  <c r="K216" i="26"/>
  <c r="J216" i="26"/>
  <c r="I216" i="26"/>
  <c r="H216" i="26"/>
  <c r="G216" i="26"/>
  <c r="AM216" i="26" s="1"/>
  <c r="F216" i="26"/>
  <c r="E216" i="26"/>
  <c r="AF216" i="26" s="1"/>
  <c r="D216" i="26"/>
  <c r="C216" i="26"/>
  <c r="U216" i="26" s="1"/>
  <c r="B216" i="26"/>
  <c r="T215" i="26"/>
  <c r="S215" i="26"/>
  <c r="AK215" i="26" s="1"/>
  <c r="R215" i="26"/>
  <c r="Q215" i="26"/>
  <c r="AL215" i="26" s="1"/>
  <c r="P215" i="26"/>
  <c r="O215" i="26"/>
  <c r="N215" i="26"/>
  <c r="M215" i="26"/>
  <c r="L215" i="26"/>
  <c r="K215" i="26"/>
  <c r="J215" i="26"/>
  <c r="I215" i="26"/>
  <c r="H215" i="26"/>
  <c r="G215" i="26"/>
  <c r="AM215" i="26" s="1"/>
  <c r="F215" i="26"/>
  <c r="E215" i="26"/>
  <c r="AF215" i="26" s="1"/>
  <c r="D215" i="26"/>
  <c r="W215" i="26" s="1"/>
  <c r="AA215" i="26" s="1"/>
  <c r="C215" i="26"/>
  <c r="U215" i="26" s="1"/>
  <c r="B215" i="26"/>
  <c r="T214" i="26"/>
  <c r="S214" i="26"/>
  <c r="AK214" i="26" s="1"/>
  <c r="R214" i="26"/>
  <c r="Q214" i="26"/>
  <c r="AL214" i="26" s="1"/>
  <c r="P214" i="26"/>
  <c r="O214" i="26"/>
  <c r="N214" i="26"/>
  <c r="M214" i="26"/>
  <c r="L214" i="26"/>
  <c r="K214" i="26"/>
  <c r="J214" i="26"/>
  <c r="I214" i="26"/>
  <c r="H214" i="26"/>
  <c r="G214" i="26"/>
  <c r="AM214" i="26" s="1"/>
  <c r="F214" i="26"/>
  <c r="E214" i="26"/>
  <c r="AF214" i="26" s="1"/>
  <c r="D214" i="26"/>
  <c r="Y214" i="26" s="1"/>
  <c r="C214" i="26"/>
  <c r="U214" i="26" s="1"/>
  <c r="B214" i="26"/>
  <c r="T213" i="26"/>
  <c r="S213" i="26"/>
  <c r="AK213" i="26" s="1"/>
  <c r="R213" i="26"/>
  <c r="Q213" i="26"/>
  <c r="AL213" i="26" s="1"/>
  <c r="P213" i="26"/>
  <c r="O213" i="26"/>
  <c r="N213" i="26"/>
  <c r="M213" i="26"/>
  <c r="L213" i="26"/>
  <c r="K213" i="26"/>
  <c r="J213" i="26"/>
  <c r="I213" i="26"/>
  <c r="H213" i="26"/>
  <c r="G213" i="26"/>
  <c r="AM213" i="26" s="1"/>
  <c r="F213" i="26"/>
  <c r="E213" i="26"/>
  <c r="AF213" i="26" s="1"/>
  <c r="D213" i="26"/>
  <c r="C213" i="26"/>
  <c r="U213" i="26" s="1"/>
  <c r="B213" i="26"/>
  <c r="T212" i="26"/>
  <c r="S212" i="26"/>
  <c r="AK212" i="26" s="1"/>
  <c r="R212" i="26"/>
  <c r="Q212" i="26"/>
  <c r="AL212" i="26" s="1"/>
  <c r="P212" i="26"/>
  <c r="O212" i="26"/>
  <c r="N212" i="26"/>
  <c r="M212" i="26"/>
  <c r="L212" i="26"/>
  <c r="K212" i="26"/>
  <c r="J212" i="26"/>
  <c r="I212" i="26"/>
  <c r="H212" i="26"/>
  <c r="G212" i="26"/>
  <c r="AM212" i="26" s="1"/>
  <c r="F212" i="26"/>
  <c r="E212" i="26"/>
  <c r="AF212" i="26" s="1"/>
  <c r="D212" i="26"/>
  <c r="W212" i="26" s="1"/>
  <c r="AA212" i="26" s="1"/>
  <c r="C212" i="26"/>
  <c r="U212" i="26" s="1"/>
  <c r="B212" i="26"/>
  <c r="T211" i="26"/>
  <c r="S211" i="26"/>
  <c r="AK211" i="26" s="1"/>
  <c r="R211" i="26"/>
  <c r="Q211" i="26"/>
  <c r="AL211" i="26" s="1"/>
  <c r="P211" i="26"/>
  <c r="O211" i="26"/>
  <c r="N211" i="26"/>
  <c r="M211" i="26"/>
  <c r="L211" i="26"/>
  <c r="K211" i="26"/>
  <c r="J211" i="26"/>
  <c r="I211" i="26"/>
  <c r="H211" i="26"/>
  <c r="G211" i="26"/>
  <c r="AM211" i="26" s="1"/>
  <c r="F211" i="26"/>
  <c r="E211" i="26"/>
  <c r="AF211" i="26" s="1"/>
  <c r="D211" i="26"/>
  <c r="Y211" i="26" s="1"/>
  <c r="C211" i="26"/>
  <c r="U211" i="26" s="1"/>
  <c r="B211" i="26"/>
  <c r="T210" i="26"/>
  <c r="S210" i="26"/>
  <c r="AK210" i="26" s="1"/>
  <c r="R210" i="26"/>
  <c r="Q210" i="26"/>
  <c r="AL210" i="26" s="1"/>
  <c r="P210" i="26"/>
  <c r="O210" i="26"/>
  <c r="N210" i="26"/>
  <c r="M210" i="26"/>
  <c r="L210" i="26"/>
  <c r="K210" i="26"/>
  <c r="J210" i="26"/>
  <c r="I210" i="26"/>
  <c r="H210" i="26"/>
  <c r="G210" i="26"/>
  <c r="AM210" i="26" s="1"/>
  <c r="F210" i="26"/>
  <c r="E210" i="26"/>
  <c r="AF210" i="26" s="1"/>
  <c r="D210" i="26"/>
  <c r="C210" i="26"/>
  <c r="U210" i="26" s="1"/>
  <c r="B210" i="26"/>
  <c r="T209" i="26"/>
  <c r="S209" i="26"/>
  <c r="AK209" i="26" s="1"/>
  <c r="R209" i="26"/>
  <c r="Q209" i="26"/>
  <c r="AL209" i="26" s="1"/>
  <c r="P209" i="26"/>
  <c r="O209" i="26"/>
  <c r="N209" i="26"/>
  <c r="M209" i="26"/>
  <c r="L209" i="26"/>
  <c r="K209" i="26"/>
  <c r="J209" i="26"/>
  <c r="I209" i="26"/>
  <c r="H209" i="26"/>
  <c r="G209" i="26"/>
  <c r="AM209" i="26" s="1"/>
  <c r="F209" i="26"/>
  <c r="E209" i="26"/>
  <c r="AF209" i="26" s="1"/>
  <c r="D209" i="26"/>
  <c r="W209" i="26" s="1"/>
  <c r="AA209" i="26" s="1"/>
  <c r="C209" i="26"/>
  <c r="U209" i="26" s="1"/>
  <c r="B209" i="26"/>
  <c r="T208" i="26"/>
  <c r="S208" i="26"/>
  <c r="AK208" i="26" s="1"/>
  <c r="R208" i="26"/>
  <c r="Q208" i="26"/>
  <c r="AL208" i="26" s="1"/>
  <c r="P208" i="26"/>
  <c r="O208" i="26"/>
  <c r="N208" i="26"/>
  <c r="M208" i="26"/>
  <c r="L208" i="26"/>
  <c r="K208" i="26"/>
  <c r="J208" i="26"/>
  <c r="I208" i="26"/>
  <c r="H208" i="26"/>
  <c r="G208" i="26"/>
  <c r="AM208" i="26" s="1"/>
  <c r="F208" i="26"/>
  <c r="E208" i="26"/>
  <c r="AF208" i="26" s="1"/>
  <c r="D208" i="26"/>
  <c r="Y208" i="26" s="1"/>
  <c r="C208" i="26"/>
  <c r="U208" i="26" s="1"/>
  <c r="B208" i="26"/>
  <c r="T207" i="26"/>
  <c r="S207" i="26"/>
  <c r="AK207" i="26" s="1"/>
  <c r="R207" i="26"/>
  <c r="Q207" i="26"/>
  <c r="AL207" i="26" s="1"/>
  <c r="P207" i="26"/>
  <c r="O207" i="26"/>
  <c r="N207" i="26"/>
  <c r="M207" i="26"/>
  <c r="L207" i="26"/>
  <c r="K207" i="26"/>
  <c r="J207" i="26"/>
  <c r="I207" i="26"/>
  <c r="H207" i="26"/>
  <c r="G207" i="26"/>
  <c r="AM207" i="26" s="1"/>
  <c r="F207" i="26"/>
  <c r="E207" i="26"/>
  <c r="AF207" i="26" s="1"/>
  <c r="D207" i="26"/>
  <c r="C207" i="26"/>
  <c r="U207" i="26" s="1"/>
  <c r="B207" i="26"/>
  <c r="T206" i="26"/>
  <c r="S206" i="26"/>
  <c r="AK206" i="26" s="1"/>
  <c r="R206" i="26"/>
  <c r="Q206" i="26"/>
  <c r="AL206" i="26" s="1"/>
  <c r="P206" i="26"/>
  <c r="O206" i="26"/>
  <c r="N206" i="26"/>
  <c r="M206" i="26"/>
  <c r="L206" i="26"/>
  <c r="K206" i="26"/>
  <c r="J206" i="26"/>
  <c r="I206" i="26"/>
  <c r="H206" i="26"/>
  <c r="G206" i="26"/>
  <c r="AM206" i="26" s="1"/>
  <c r="F206" i="26"/>
  <c r="E206" i="26"/>
  <c r="AF206" i="26" s="1"/>
  <c r="D206" i="26"/>
  <c r="W206" i="26" s="1"/>
  <c r="AA206" i="26" s="1"/>
  <c r="C206" i="26"/>
  <c r="U206" i="26" s="1"/>
  <c r="B206" i="26"/>
  <c r="T205" i="26"/>
  <c r="S205" i="26"/>
  <c r="AK205" i="26" s="1"/>
  <c r="R205" i="26"/>
  <c r="Q205" i="26"/>
  <c r="AL205" i="26" s="1"/>
  <c r="P205" i="26"/>
  <c r="O205" i="26"/>
  <c r="N205" i="26"/>
  <c r="M205" i="26"/>
  <c r="L205" i="26"/>
  <c r="K205" i="26"/>
  <c r="J205" i="26"/>
  <c r="I205" i="26"/>
  <c r="H205" i="26"/>
  <c r="G205" i="26"/>
  <c r="AM205" i="26" s="1"/>
  <c r="F205" i="26"/>
  <c r="E205" i="26"/>
  <c r="AF205" i="26" s="1"/>
  <c r="D205" i="26"/>
  <c r="Y205" i="26" s="1"/>
  <c r="C205" i="26"/>
  <c r="U205" i="26" s="1"/>
  <c r="B205" i="26"/>
  <c r="T204" i="26"/>
  <c r="S204" i="26"/>
  <c r="AK204" i="26" s="1"/>
  <c r="R204" i="26"/>
  <c r="Q204" i="26"/>
  <c r="AL204" i="26" s="1"/>
  <c r="P204" i="26"/>
  <c r="O204" i="26"/>
  <c r="N204" i="26"/>
  <c r="M204" i="26"/>
  <c r="L204" i="26"/>
  <c r="K204" i="26"/>
  <c r="J204" i="26"/>
  <c r="I204" i="26"/>
  <c r="H204" i="26"/>
  <c r="G204" i="26"/>
  <c r="AM204" i="26" s="1"/>
  <c r="F204" i="26"/>
  <c r="E204" i="26"/>
  <c r="AF204" i="26" s="1"/>
  <c r="D204" i="26"/>
  <c r="C204" i="26"/>
  <c r="U204" i="26" s="1"/>
  <c r="B204" i="26"/>
  <c r="T203" i="26"/>
  <c r="S203" i="26"/>
  <c r="AK203" i="26" s="1"/>
  <c r="R203" i="26"/>
  <c r="Q203" i="26"/>
  <c r="AL203" i="26" s="1"/>
  <c r="P203" i="26"/>
  <c r="O203" i="26"/>
  <c r="N203" i="26"/>
  <c r="M203" i="26"/>
  <c r="L203" i="26"/>
  <c r="K203" i="26"/>
  <c r="J203" i="26"/>
  <c r="I203" i="26"/>
  <c r="H203" i="26"/>
  <c r="G203" i="26"/>
  <c r="AM203" i="26" s="1"/>
  <c r="F203" i="26"/>
  <c r="E203" i="26"/>
  <c r="AF203" i="26" s="1"/>
  <c r="D203" i="26"/>
  <c r="C203" i="26"/>
  <c r="U203" i="26" s="1"/>
  <c r="B203" i="26"/>
  <c r="T202" i="26"/>
  <c r="S202" i="26"/>
  <c r="AK202" i="26" s="1"/>
  <c r="R202" i="26"/>
  <c r="Q202" i="26"/>
  <c r="AL202" i="26" s="1"/>
  <c r="P202" i="26"/>
  <c r="O202" i="26"/>
  <c r="N202" i="26"/>
  <c r="M202" i="26"/>
  <c r="L202" i="26"/>
  <c r="K202" i="26"/>
  <c r="J202" i="26"/>
  <c r="I202" i="26"/>
  <c r="H202" i="26"/>
  <c r="G202" i="26"/>
  <c r="AM202" i="26" s="1"/>
  <c r="F202" i="26"/>
  <c r="E202" i="26"/>
  <c r="AF202" i="26" s="1"/>
  <c r="D202" i="26"/>
  <c r="Y202" i="26" s="1"/>
  <c r="C202" i="26"/>
  <c r="U202" i="26" s="1"/>
  <c r="B202" i="26"/>
  <c r="T201" i="26"/>
  <c r="S201" i="26"/>
  <c r="AK201" i="26" s="1"/>
  <c r="R201" i="26"/>
  <c r="Q201" i="26"/>
  <c r="AL201" i="26" s="1"/>
  <c r="P201" i="26"/>
  <c r="O201" i="26"/>
  <c r="N201" i="26"/>
  <c r="M201" i="26"/>
  <c r="L201" i="26"/>
  <c r="K201" i="26"/>
  <c r="J201" i="26"/>
  <c r="I201" i="26"/>
  <c r="H201" i="26"/>
  <c r="G201" i="26"/>
  <c r="AM201" i="26" s="1"/>
  <c r="F201" i="26"/>
  <c r="E201" i="26"/>
  <c r="AF201" i="26" s="1"/>
  <c r="D201" i="26"/>
  <c r="C201" i="26"/>
  <c r="U201" i="26" s="1"/>
  <c r="B201" i="26"/>
  <c r="T200" i="26"/>
  <c r="S200" i="26"/>
  <c r="R200" i="26"/>
  <c r="Q200" i="26"/>
  <c r="AL200" i="26" s="1"/>
  <c r="P200" i="26"/>
  <c r="O200" i="26"/>
  <c r="N200" i="26"/>
  <c r="M200" i="26"/>
  <c r="L200" i="26"/>
  <c r="K200" i="26"/>
  <c r="J200" i="26"/>
  <c r="I200" i="26"/>
  <c r="H200" i="26"/>
  <c r="G200" i="26"/>
  <c r="AM200" i="26" s="1"/>
  <c r="F200" i="26"/>
  <c r="E200" i="26"/>
  <c r="AF200" i="26" s="1"/>
  <c r="D200" i="26"/>
  <c r="W200" i="26" s="1"/>
  <c r="AA200" i="26" s="1"/>
  <c r="C200" i="26"/>
  <c r="U200" i="26" s="1"/>
  <c r="B200" i="26"/>
  <c r="T199" i="26"/>
  <c r="S199" i="26"/>
  <c r="AK199" i="26" s="1"/>
  <c r="R199" i="26"/>
  <c r="Q199" i="26"/>
  <c r="AL199" i="26" s="1"/>
  <c r="P199" i="26"/>
  <c r="O199" i="26"/>
  <c r="N199" i="26"/>
  <c r="M199" i="26"/>
  <c r="L199" i="26"/>
  <c r="K199" i="26"/>
  <c r="J199" i="26"/>
  <c r="I199" i="26"/>
  <c r="H199" i="26"/>
  <c r="G199" i="26"/>
  <c r="AM199" i="26" s="1"/>
  <c r="F199" i="26"/>
  <c r="E199" i="26"/>
  <c r="AF199" i="26" s="1"/>
  <c r="D199" i="26"/>
  <c r="Y199" i="26" s="1"/>
  <c r="C199" i="26"/>
  <c r="U199" i="26" s="1"/>
  <c r="B199" i="26"/>
  <c r="T198" i="26"/>
  <c r="S198" i="26"/>
  <c r="AK198" i="26" s="1"/>
  <c r="R198" i="26"/>
  <c r="Q198" i="26"/>
  <c r="AL198" i="26" s="1"/>
  <c r="P198" i="26"/>
  <c r="O198" i="26"/>
  <c r="N198" i="26"/>
  <c r="M198" i="26"/>
  <c r="L198" i="26"/>
  <c r="K198" i="26"/>
  <c r="J198" i="26"/>
  <c r="I198" i="26"/>
  <c r="H198" i="26"/>
  <c r="G198" i="26"/>
  <c r="AM198" i="26" s="1"/>
  <c r="F198" i="26"/>
  <c r="E198" i="26"/>
  <c r="AF198" i="26" s="1"/>
  <c r="D198" i="26"/>
  <c r="C198" i="26"/>
  <c r="U198" i="26" s="1"/>
  <c r="B198" i="26"/>
  <c r="T197" i="26"/>
  <c r="S197" i="26"/>
  <c r="AK197" i="26" s="1"/>
  <c r="R197" i="26"/>
  <c r="Q197" i="26"/>
  <c r="AL197" i="26" s="1"/>
  <c r="P197" i="26"/>
  <c r="O197" i="26"/>
  <c r="N197" i="26"/>
  <c r="M197" i="26"/>
  <c r="L197" i="26"/>
  <c r="K197" i="26"/>
  <c r="J197" i="26"/>
  <c r="I197" i="26"/>
  <c r="H197" i="26"/>
  <c r="G197" i="26"/>
  <c r="AM197" i="26" s="1"/>
  <c r="F197" i="26"/>
  <c r="E197" i="26"/>
  <c r="AF197" i="26" s="1"/>
  <c r="D197" i="26"/>
  <c r="W197" i="26" s="1"/>
  <c r="AA197" i="26" s="1"/>
  <c r="C197" i="26"/>
  <c r="U197" i="26" s="1"/>
  <c r="B197" i="26"/>
  <c r="T196" i="26"/>
  <c r="S196" i="26"/>
  <c r="AK196" i="26" s="1"/>
  <c r="R196" i="26"/>
  <c r="Q196" i="26"/>
  <c r="AL196" i="26" s="1"/>
  <c r="P196" i="26"/>
  <c r="O196" i="26"/>
  <c r="N196" i="26"/>
  <c r="M196" i="26"/>
  <c r="L196" i="26"/>
  <c r="K196" i="26"/>
  <c r="J196" i="26"/>
  <c r="I196" i="26"/>
  <c r="H196" i="26"/>
  <c r="G196" i="26"/>
  <c r="AM196" i="26" s="1"/>
  <c r="F196" i="26"/>
  <c r="E196" i="26"/>
  <c r="AF196" i="26" s="1"/>
  <c r="D196" i="26"/>
  <c r="Y196" i="26" s="1"/>
  <c r="C196" i="26"/>
  <c r="U196" i="26" s="1"/>
  <c r="B196" i="26"/>
  <c r="T195" i="26"/>
  <c r="S195" i="26"/>
  <c r="AK195" i="26" s="1"/>
  <c r="R195" i="26"/>
  <c r="Q195" i="26"/>
  <c r="AL195" i="26" s="1"/>
  <c r="P195" i="26"/>
  <c r="O195" i="26"/>
  <c r="N195" i="26"/>
  <c r="M195" i="26"/>
  <c r="L195" i="26"/>
  <c r="K195" i="26"/>
  <c r="J195" i="26"/>
  <c r="I195" i="26"/>
  <c r="H195" i="26"/>
  <c r="G195" i="26"/>
  <c r="AM195" i="26" s="1"/>
  <c r="F195" i="26"/>
  <c r="E195" i="26"/>
  <c r="AF195" i="26" s="1"/>
  <c r="D195" i="26"/>
  <c r="C195" i="26"/>
  <c r="U195" i="26" s="1"/>
  <c r="B195" i="26"/>
  <c r="T194" i="26"/>
  <c r="S194" i="26"/>
  <c r="AK194" i="26" s="1"/>
  <c r="R194" i="26"/>
  <c r="Q194" i="26"/>
  <c r="AL194" i="26" s="1"/>
  <c r="P194" i="26"/>
  <c r="O194" i="26"/>
  <c r="N194" i="26"/>
  <c r="M194" i="26"/>
  <c r="L194" i="26"/>
  <c r="K194" i="26"/>
  <c r="J194" i="26"/>
  <c r="I194" i="26"/>
  <c r="H194" i="26"/>
  <c r="G194" i="26"/>
  <c r="AM194" i="26" s="1"/>
  <c r="F194" i="26"/>
  <c r="E194" i="26"/>
  <c r="AF194" i="26" s="1"/>
  <c r="D194" i="26"/>
  <c r="W194" i="26" s="1"/>
  <c r="AA194" i="26" s="1"/>
  <c r="C194" i="26"/>
  <c r="U194" i="26" s="1"/>
  <c r="B194" i="26"/>
  <c r="T193" i="26"/>
  <c r="S193" i="26"/>
  <c r="AK193" i="26" s="1"/>
  <c r="R193" i="26"/>
  <c r="Q193" i="26"/>
  <c r="AL193" i="26" s="1"/>
  <c r="P193" i="26"/>
  <c r="O193" i="26"/>
  <c r="N193" i="26"/>
  <c r="M193" i="26"/>
  <c r="L193" i="26"/>
  <c r="K193" i="26"/>
  <c r="J193" i="26"/>
  <c r="I193" i="26"/>
  <c r="H193" i="26"/>
  <c r="G193" i="26"/>
  <c r="AM193" i="26" s="1"/>
  <c r="F193" i="26"/>
  <c r="E193" i="26"/>
  <c r="AF193" i="26" s="1"/>
  <c r="D193" i="26"/>
  <c r="C193" i="26"/>
  <c r="U193" i="26" s="1"/>
  <c r="B193" i="26"/>
  <c r="T192" i="26"/>
  <c r="S192" i="26"/>
  <c r="AK192" i="26" s="1"/>
  <c r="R192" i="26"/>
  <c r="Q192" i="26"/>
  <c r="AL192" i="26" s="1"/>
  <c r="P192" i="26"/>
  <c r="O192" i="26"/>
  <c r="N192" i="26"/>
  <c r="M192" i="26"/>
  <c r="L192" i="26"/>
  <c r="K192" i="26"/>
  <c r="J192" i="26"/>
  <c r="I192" i="26"/>
  <c r="H192" i="26"/>
  <c r="G192" i="26"/>
  <c r="AM192" i="26" s="1"/>
  <c r="F192" i="26"/>
  <c r="E192" i="26"/>
  <c r="AF192" i="26" s="1"/>
  <c r="D192" i="26"/>
  <c r="C192" i="26"/>
  <c r="U192" i="26" s="1"/>
  <c r="B192" i="26"/>
  <c r="T191" i="26"/>
  <c r="S191" i="26"/>
  <c r="AK191" i="26" s="1"/>
  <c r="R191" i="26"/>
  <c r="Q191" i="26"/>
  <c r="AL191" i="26" s="1"/>
  <c r="P191" i="26"/>
  <c r="O191" i="26"/>
  <c r="N191" i="26"/>
  <c r="M191" i="26"/>
  <c r="L191" i="26"/>
  <c r="K191" i="26"/>
  <c r="J191" i="26"/>
  <c r="I191" i="26"/>
  <c r="H191" i="26"/>
  <c r="G191" i="26"/>
  <c r="AM191" i="26" s="1"/>
  <c r="F191" i="26"/>
  <c r="E191" i="26"/>
  <c r="AF191" i="26" s="1"/>
  <c r="D191" i="26"/>
  <c r="C191" i="26"/>
  <c r="U191" i="26" s="1"/>
  <c r="B191" i="26"/>
  <c r="T190" i="26"/>
  <c r="S190" i="26"/>
  <c r="AK190" i="26" s="1"/>
  <c r="R190" i="26"/>
  <c r="Q190" i="26"/>
  <c r="AL190" i="26" s="1"/>
  <c r="P190" i="26"/>
  <c r="O190" i="26"/>
  <c r="N190" i="26"/>
  <c r="M190" i="26"/>
  <c r="L190" i="26"/>
  <c r="K190" i="26"/>
  <c r="J190" i="26"/>
  <c r="I190" i="26"/>
  <c r="H190" i="26"/>
  <c r="G190" i="26"/>
  <c r="AM190" i="26" s="1"/>
  <c r="F190" i="26"/>
  <c r="E190" i="26"/>
  <c r="AF190" i="26" s="1"/>
  <c r="D190" i="26"/>
  <c r="C190" i="26"/>
  <c r="U190" i="26" s="1"/>
  <c r="B190" i="26"/>
  <c r="T189" i="26"/>
  <c r="S189" i="26"/>
  <c r="AK189" i="26" s="1"/>
  <c r="R189" i="26"/>
  <c r="Q189" i="26"/>
  <c r="AL189" i="26" s="1"/>
  <c r="P189" i="26"/>
  <c r="O189" i="26"/>
  <c r="N189" i="26"/>
  <c r="M189" i="26"/>
  <c r="L189" i="26"/>
  <c r="K189" i="26"/>
  <c r="J189" i="26"/>
  <c r="I189" i="26"/>
  <c r="H189" i="26"/>
  <c r="G189" i="26"/>
  <c r="AM189" i="26" s="1"/>
  <c r="F189" i="26"/>
  <c r="E189" i="26"/>
  <c r="AF189" i="26" s="1"/>
  <c r="D189" i="26"/>
  <c r="C189" i="26"/>
  <c r="U189" i="26" s="1"/>
  <c r="B189" i="26"/>
  <c r="T188" i="26"/>
  <c r="S188" i="26"/>
  <c r="AK188" i="26" s="1"/>
  <c r="R188" i="26"/>
  <c r="Q188" i="26"/>
  <c r="AL188" i="26" s="1"/>
  <c r="P188" i="26"/>
  <c r="O188" i="26"/>
  <c r="N188" i="26"/>
  <c r="M188" i="26"/>
  <c r="L188" i="26"/>
  <c r="K188" i="26"/>
  <c r="J188" i="26"/>
  <c r="I188" i="26"/>
  <c r="H188" i="26"/>
  <c r="G188" i="26"/>
  <c r="AM188" i="26" s="1"/>
  <c r="F188" i="26"/>
  <c r="E188" i="26"/>
  <c r="AF188" i="26" s="1"/>
  <c r="D188" i="26"/>
  <c r="C188" i="26"/>
  <c r="U188" i="26" s="1"/>
  <c r="B188" i="26"/>
  <c r="T187" i="26"/>
  <c r="S187" i="26"/>
  <c r="AK187" i="26" s="1"/>
  <c r="R187" i="26"/>
  <c r="Q187" i="26"/>
  <c r="AL187" i="26" s="1"/>
  <c r="P187" i="26"/>
  <c r="O187" i="26"/>
  <c r="N187" i="26"/>
  <c r="M187" i="26"/>
  <c r="L187" i="26"/>
  <c r="K187" i="26"/>
  <c r="J187" i="26"/>
  <c r="I187" i="26"/>
  <c r="H187" i="26"/>
  <c r="G187" i="26"/>
  <c r="AM187" i="26" s="1"/>
  <c r="F187" i="26"/>
  <c r="E187" i="26"/>
  <c r="AF187" i="26" s="1"/>
  <c r="D187" i="26"/>
  <c r="C187" i="26"/>
  <c r="U187" i="26" s="1"/>
  <c r="B187" i="26"/>
  <c r="T186" i="26"/>
  <c r="S186" i="26"/>
  <c r="AK186" i="26" s="1"/>
  <c r="R186" i="26"/>
  <c r="Q186" i="26"/>
  <c r="AL186" i="26" s="1"/>
  <c r="P186" i="26"/>
  <c r="O186" i="26"/>
  <c r="N186" i="26"/>
  <c r="M186" i="26"/>
  <c r="L186" i="26"/>
  <c r="K186" i="26"/>
  <c r="J186" i="26"/>
  <c r="I186" i="26"/>
  <c r="H186" i="26"/>
  <c r="G186" i="26"/>
  <c r="AM186" i="26" s="1"/>
  <c r="F186" i="26"/>
  <c r="E186" i="26"/>
  <c r="AF186" i="26" s="1"/>
  <c r="D186" i="26"/>
  <c r="C186" i="26"/>
  <c r="U186" i="26" s="1"/>
  <c r="B186" i="26"/>
  <c r="T185" i="26"/>
  <c r="S185" i="26"/>
  <c r="AK185" i="26" s="1"/>
  <c r="R185" i="26"/>
  <c r="Q185" i="26"/>
  <c r="AL185" i="26" s="1"/>
  <c r="P185" i="26"/>
  <c r="O185" i="26"/>
  <c r="N185" i="26"/>
  <c r="M185" i="26"/>
  <c r="L185" i="26"/>
  <c r="K185" i="26"/>
  <c r="J185" i="26"/>
  <c r="I185" i="26"/>
  <c r="H185" i="26"/>
  <c r="G185" i="26"/>
  <c r="AM185" i="26" s="1"/>
  <c r="F185" i="26"/>
  <c r="E185" i="26"/>
  <c r="AF185" i="26" s="1"/>
  <c r="D185" i="26"/>
  <c r="C185" i="26"/>
  <c r="U185" i="26" s="1"/>
  <c r="B185" i="26"/>
  <c r="T184" i="26"/>
  <c r="S184" i="26"/>
  <c r="AK184" i="26" s="1"/>
  <c r="R184" i="26"/>
  <c r="Q184" i="26"/>
  <c r="AL184" i="26" s="1"/>
  <c r="P184" i="26"/>
  <c r="O184" i="26"/>
  <c r="N184" i="26"/>
  <c r="M184" i="26"/>
  <c r="L184" i="26"/>
  <c r="K184" i="26"/>
  <c r="J184" i="26"/>
  <c r="I184" i="26"/>
  <c r="H184" i="26"/>
  <c r="G184" i="26"/>
  <c r="AM184" i="26" s="1"/>
  <c r="F184" i="26"/>
  <c r="E184" i="26"/>
  <c r="AF184" i="26" s="1"/>
  <c r="D184" i="26"/>
  <c r="C184" i="26"/>
  <c r="U184" i="26" s="1"/>
  <c r="B184" i="26"/>
  <c r="T183" i="26"/>
  <c r="S183" i="26"/>
  <c r="AK183" i="26" s="1"/>
  <c r="R183" i="26"/>
  <c r="Q183" i="26"/>
  <c r="AL183" i="26" s="1"/>
  <c r="P183" i="26"/>
  <c r="O183" i="26"/>
  <c r="N183" i="26"/>
  <c r="M183" i="26"/>
  <c r="L183" i="26"/>
  <c r="K183" i="26"/>
  <c r="J183" i="26"/>
  <c r="I183" i="26"/>
  <c r="H183" i="26"/>
  <c r="G183" i="26"/>
  <c r="AM183" i="26" s="1"/>
  <c r="F183" i="26"/>
  <c r="E183" i="26"/>
  <c r="AF183" i="26" s="1"/>
  <c r="D183" i="26"/>
  <c r="C183" i="26"/>
  <c r="U183" i="26" s="1"/>
  <c r="B183" i="26"/>
  <c r="T182" i="26"/>
  <c r="S182" i="26"/>
  <c r="AK182" i="26" s="1"/>
  <c r="R182" i="26"/>
  <c r="Q182" i="26"/>
  <c r="AL182" i="26" s="1"/>
  <c r="P182" i="26"/>
  <c r="O182" i="26"/>
  <c r="N182" i="26"/>
  <c r="M182" i="26"/>
  <c r="L182" i="26"/>
  <c r="K182" i="26"/>
  <c r="J182" i="26"/>
  <c r="I182" i="26"/>
  <c r="H182" i="26"/>
  <c r="G182" i="26"/>
  <c r="AM182" i="26" s="1"/>
  <c r="F182" i="26"/>
  <c r="E182" i="26"/>
  <c r="AF182" i="26" s="1"/>
  <c r="D182" i="26"/>
  <c r="C182" i="26"/>
  <c r="U182" i="26" s="1"/>
  <c r="B182" i="26"/>
  <c r="T181" i="26"/>
  <c r="S181" i="26"/>
  <c r="AK181" i="26" s="1"/>
  <c r="R181" i="26"/>
  <c r="Q181" i="26"/>
  <c r="AL181" i="26" s="1"/>
  <c r="P181" i="26"/>
  <c r="O181" i="26"/>
  <c r="N181" i="26"/>
  <c r="M181" i="26"/>
  <c r="L181" i="26"/>
  <c r="K181" i="26"/>
  <c r="J181" i="26"/>
  <c r="I181" i="26"/>
  <c r="H181" i="26"/>
  <c r="G181" i="26"/>
  <c r="AM181" i="26" s="1"/>
  <c r="F181" i="26"/>
  <c r="E181" i="26"/>
  <c r="AF181" i="26" s="1"/>
  <c r="D181" i="26"/>
  <c r="C181" i="26"/>
  <c r="U181" i="26" s="1"/>
  <c r="B181" i="26"/>
  <c r="T180" i="26"/>
  <c r="S180" i="26"/>
  <c r="AK180" i="26" s="1"/>
  <c r="R180" i="26"/>
  <c r="Q180" i="26"/>
  <c r="AL180" i="26" s="1"/>
  <c r="P180" i="26"/>
  <c r="O180" i="26"/>
  <c r="N180" i="26"/>
  <c r="M180" i="26"/>
  <c r="L180" i="26"/>
  <c r="K180" i="26"/>
  <c r="J180" i="26"/>
  <c r="I180" i="26"/>
  <c r="H180" i="26"/>
  <c r="G180" i="26"/>
  <c r="AM180" i="26" s="1"/>
  <c r="F180" i="26"/>
  <c r="E180" i="26"/>
  <c r="AF180" i="26" s="1"/>
  <c r="D180" i="26"/>
  <c r="C180" i="26"/>
  <c r="U180" i="26" s="1"/>
  <c r="B180" i="26"/>
  <c r="T179" i="26"/>
  <c r="S179" i="26"/>
  <c r="AK179" i="26" s="1"/>
  <c r="R179" i="26"/>
  <c r="Q179" i="26"/>
  <c r="AL179" i="26" s="1"/>
  <c r="P179" i="26"/>
  <c r="O179" i="26"/>
  <c r="N179" i="26"/>
  <c r="M179" i="26"/>
  <c r="L179" i="26"/>
  <c r="K179" i="26"/>
  <c r="J179" i="26"/>
  <c r="I179" i="26"/>
  <c r="H179" i="26"/>
  <c r="G179" i="26"/>
  <c r="AM179" i="26" s="1"/>
  <c r="F179" i="26"/>
  <c r="E179" i="26"/>
  <c r="AF179" i="26" s="1"/>
  <c r="D179" i="26"/>
  <c r="C179" i="26"/>
  <c r="U179" i="26" s="1"/>
  <c r="B179" i="26"/>
  <c r="T178" i="26"/>
  <c r="S178" i="26"/>
  <c r="AK178" i="26" s="1"/>
  <c r="R178" i="26"/>
  <c r="Q178" i="26"/>
  <c r="AL178" i="26" s="1"/>
  <c r="P178" i="26"/>
  <c r="O178" i="26"/>
  <c r="N178" i="26"/>
  <c r="M178" i="26"/>
  <c r="L178" i="26"/>
  <c r="K178" i="26"/>
  <c r="J178" i="26"/>
  <c r="I178" i="26"/>
  <c r="H178" i="26"/>
  <c r="G178" i="26"/>
  <c r="AM178" i="26" s="1"/>
  <c r="F178" i="26"/>
  <c r="E178" i="26"/>
  <c r="AF178" i="26" s="1"/>
  <c r="D178" i="26"/>
  <c r="C178" i="26"/>
  <c r="U178" i="26" s="1"/>
  <c r="B178" i="26"/>
  <c r="T177" i="26"/>
  <c r="S177" i="26"/>
  <c r="AK177" i="26" s="1"/>
  <c r="R177" i="26"/>
  <c r="Q177" i="26"/>
  <c r="AL177" i="26" s="1"/>
  <c r="P177" i="26"/>
  <c r="O177" i="26"/>
  <c r="N177" i="26"/>
  <c r="M177" i="26"/>
  <c r="L177" i="26"/>
  <c r="K177" i="26"/>
  <c r="J177" i="26"/>
  <c r="I177" i="26"/>
  <c r="H177" i="26"/>
  <c r="G177" i="26"/>
  <c r="AM177" i="26" s="1"/>
  <c r="F177" i="26"/>
  <c r="E177" i="26"/>
  <c r="AF177" i="26" s="1"/>
  <c r="D177" i="26"/>
  <c r="C177" i="26"/>
  <c r="U177" i="26" s="1"/>
  <c r="B177" i="26"/>
  <c r="T176" i="26"/>
  <c r="S176" i="26"/>
  <c r="R176" i="26"/>
  <c r="Q176" i="26"/>
  <c r="AL176" i="26" s="1"/>
  <c r="P176" i="26"/>
  <c r="O176" i="26"/>
  <c r="N176" i="26"/>
  <c r="M176" i="26"/>
  <c r="L176" i="26"/>
  <c r="K176" i="26"/>
  <c r="J176" i="26"/>
  <c r="I176" i="26"/>
  <c r="H176" i="26"/>
  <c r="G176" i="26"/>
  <c r="AM176" i="26" s="1"/>
  <c r="F176" i="26"/>
  <c r="E176" i="26"/>
  <c r="AF176" i="26" s="1"/>
  <c r="D176" i="26"/>
  <c r="C176" i="26"/>
  <c r="U176" i="26" s="1"/>
  <c r="B176" i="26"/>
  <c r="T175" i="26"/>
  <c r="S175" i="26"/>
  <c r="AK175" i="26" s="1"/>
  <c r="R175" i="26"/>
  <c r="Q175" i="26"/>
  <c r="AL175" i="26" s="1"/>
  <c r="P175" i="26"/>
  <c r="O175" i="26"/>
  <c r="N175" i="26"/>
  <c r="M175" i="26"/>
  <c r="L175" i="26"/>
  <c r="K175" i="26"/>
  <c r="J175" i="26"/>
  <c r="I175" i="26"/>
  <c r="H175" i="26"/>
  <c r="G175" i="26"/>
  <c r="AM175" i="26" s="1"/>
  <c r="F175" i="26"/>
  <c r="E175" i="26"/>
  <c r="AF175" i="26" s="1"/>
  <c r="D175" i="26"/>
  <c r="C175" i="26"/>
  <c r="U175" i="26" s="1"/>
  <c r="B175" i="26"/>
  <c r="T174" i="26"/>
  <c r="S174" i="26"/>
  <c r="AK174" i="26" s="1"/>
  <c r="R174" i="26"/>
  <c r="Q174" i="26"/>
  <c r="AL174" i="26" s="1"/>
  <c r="P174" i="26"/>
  <c r="O174" i="26"/>
  <c r="N174" i="26"/>
  <c r="M174" i="26"/>
  <c r="L174" i="26"/>
  <c r="K174" i="26"/>
  <c r="J174" i="26"/>
  <c r="I174" i="26"/>
  <c r="H174" i="26"/>
  <c r="G174" i="26"/>
  <c r="AM174" i="26" s="1"/>
  <c r="F174" i="26"/>
  <c r="E174" i="26"/>
  <c r="AF174" i="26" s="1"/>
  <c r="D174" i="26"/>
  <c r="C174" i="26"/>
  <c r="U174" i="26" s="1"/>
  <c r="B174" i="26"/>
  <c r="T173" i="26"/>
  <c r="S173" i="26"/>
  <c r="AK173" i="26" s="1"/>
  <c r="R173" i="26"/>
  <c r="Q173" i="26"/>
  <c r="AL173" i="26" s="1"/>
  <c r="P173" i="26"/>
  <c r="O173" i="26"/>
  <c r="N173" i="26"/>
  <c r="M173" i="26"/>
  <c r="L173" i="26"/>
  <c r="K173" i="26"/>
  <c r="J173" i="26"/>
  <c r="I173" i="26"/>
  <c r="H173" i="26"/>
  <c r="G173" i="26"/>
  <c r="AM173" i="26" s="1"/>
  <c r="F173" i="26"/>
  <c r="E173" i="26"/>
  <c r="AF173" i="26" s="1"/>
  <c r="D173" i="26"/>
  <c r="C173" i="26"/>
  <c r="U173" i="26" s="1"/>
  <c r="B173" i="26"/>
  <c r="T172" i="26"/>
  <c r="S172" i="26"/>
  <c r="AK172" i="26" s="1"/>
  <c r="R172" i="26"/>
  <c r="Q172" i="26"/>
  <c r="AL172" i="26" s="1"/>
  <c r="P172" i="26"/>
  <c r="O172" i="26"/>
  <c r="N172" i="26"/>
  <c r="M172" i="26"/>
  <c r="L172" i="26"/>
  <c r="K172" i="26"/>
  <c r="J172" i="26"/>
  <c r="I172" i="26"/>
  <c r="H172" i="26"/>
  <c r="G172" i="26"/>
  <c r="AM172" i="26" s="1"/>
  <c r="F172" i="26"/>
  <c r="E172" i="26"/>
  <c r="AF172" i="26" s="1"/>
  <c r="D172" i="26"/>
  <c r="Y172" i="26" s="1"/>
  <c r="C172" i="26"/>
  <c r="U172" i="26" s="1"/>
  <c r="B172" i="26"/>
  <c r="T171" i="26"/>
  <c r="S171" i="26"/>
  <c r="AK171" i="26" s="1"/>
  <c r="R171" i="26"/>
  <c r="Q171" i="26"/>
  <c r="AL171" i="26" s="1"/>
  <c r="P171" i="26"/>
  <c r="O171" i="26"/>
  <c r="N171" i="26"/>
  <c r="M171" i="26"/>
  <c r="L171" i="26"/>
  <c r="K171" i="26"/>
  <c r="J171" i="26"/>
  <c r="I171" i="26"/>
  <c r="H171" i="26"/>
  <c r="G171" i="26"/>
  <c r="AM171" i="26" s="1"/>
  <c r="F171" i="26"/>
  <c r="E171" i="26"/>
  <c r="AF171" i="26" s="1"/>
  <c r="D171" i="26"/>
  <c r="W171" i="26" s="1"/>
  <c r="AA171" i="26" s="1"/>
  <c r="C171" i="26"/>
  <c r="U171" i="26" s="1"/>
  <c r="B171" i="26"/>
  <c r="T170" i="26"/>
  <c r="S170" i="26"/>
  <c r="AK170" i="26" s="1"/>
  <c r="R170" i="26"/>
  <c r="Q170" i="26"/>
  <c r="AL170" i="26" s="1"/>
  <c r="P170" i="26"/>
  <c r="O170" i="26"/>
  <c r="N170" i="26"/>
  <c r="M170" i="26"/>
  <c r="L170" i="26"/>
  <c r="K170" i="26"/>
  <c r="J170" i="26"/>
  <c r="I170" i="26"/>
  <c r="H170" i="26"/>
  <c r="G170" i="26"/>
  <c r="AM170" i="26" s="1"/>
  <c r="F170" i="26"/>
  <c r="E170" i="26"/>
  <c r="AF170" i="26" s="1"/>
  <c r="D170" i="26"/>
  <c r="X170" i="26" s="1"/>
  <c r="C170" i="26"/>
  <c r="U170" i="26" s="1"/>
  <c r="B170" i="26"/>
  <c r="T169" i="26"/>
  <c r="S169" i="26"/>
  <c r="AK169" i="26" s="1"/>
  <c r="R169" i="26"/>
  <c r="Q169" i="26"/>
  <c r="AL169" i="26" s="1"/>
  <c r="P169" i="26"/>
  <c r="O169" i="26"/>
  <c r="N169" i="26"/>
  <c r="M169" i="26"/>
  <c r="L169" i="26"/>
  <c r="K169" i="26"/>
  <c r="J169" i="26"/>
  <c r="I169" i="26"/>
  <c r="H169" i="26"/>
  <c r="G169" i="26"/>
  <c r="AM169" i="26" s="1"/>
  <c r="F169" i="26"/>
  <c r="E169" i="26"/>
  <c r="AF169" i="26" s="1"/>
  <c r="D169" i="26"/>
  <c r="Y169" i="26" s="1"/>
  <c r="C169" i="26"/>
  <c r="U169" i="26" s="1"/>
  <c r="B169" i="26"/>
  <c r="T168" i="26"/>
  <c r="S168" i="26"/>
  <c r="AK168" i="26" s="1"/>
  <c r="R168" i="26"/>
  <c r="Q168" i="26"/>
  <c r="AL168" i="26" s="1"/>
  <c r="P168" i="26"/>
  <c r="O168" i="26"/>
  <c r="N168" i="26"/>
  <c r="M168" i="26"/>
  <c r="L168" i="26"/>
  <c r="K168" i="26"/>
  <c r="J168" i="26"/>
  <c r="I168" i="26"/>
  <c r="H168" i="26"/>
  <c r="G168" i="26"/>
  <c r="AM168" i="26" s="1"/>
  <c r="F168" i="26"/>
  <c r="E168" i="26"/>
  <c r="AF168" i="26" s="1"/>
  <c r="D168" i="26"/>
  <c r="W168" i="26" s="1"/>
  <c r="AA168" i="26" s="1"/>
  <c r="C168" i="26"/>
  <c r="U168" i="26" s="1"/>
  <c r="B168" i="26"/>
  <c r="T167" i="26"/>
  <c r="S167" i="26"/>
  <c r="AK167" i="26" s="1"/>
  <c r="R167" i="26"/>
  <c r="Q167" i="26"/>
  <c r="AL167" i="26" s="1"/>
  <c r="P167" i="26"/>
  <c r="O167" i="26"/>
  <c r="N167" i="26"/>
  <c r="M167" i="26"/>
  <c r="L167" i="26"/>
  <c r="K167" i="26"/>
  <c r="J167" i="26"/>
  <c r="I167" i="26"/>
  <c r="H167" i="26"/>
  <c r="G167" i="26"/>
  <c r="AM167" i="26" s="1"/>
  <c r="F167" i="26"/>
  <c r="E167" i="26"/>
  <c r="AF167" i="26" s="1"/>
  <c r="D167" i="26"/>
  <c r="X167" i="26" s="1"/>
  <c r="C167" i="26"/>
  <c r="U167" i="26" s="1"/>
  <c r="B167" i="26"/>
  <c r="T166" i="26"/>
  <c r="S166" i="26"/>
  <c r="AK166" i="26" s="1"/>
  <c r="R166" i="26"/>
  <c r="Q166" i="26"/>
  <c r="AL166" i="26" s="1"/>
  <c r="P166" i="26"/>
  <c r="O166" i="26"/>
  <c r="N166" i="26"/>
  <c r="M166" i="26"/>
  <c r="L166" i="26"/>
  <c r="K166" i="26"/>
  <c r="J166" i="26"/>
  <c r="I166" i="26"/>
  <c r="H166" i="26"/>
  <c r="G166" i="26"/>
  <c r="AM166" i="26" s="1"/>
  <c r="F166" i="26"/>
  <c r="E166" i="26"/>
  <c r="AF166" i="26" s="1"/>
  <c r="D166" i="26"/>
  <c r="Y166" i="26" s="1"/>
  <c r="C166" i="26"/>
  <c r="U166" i="26" s="1"/>
  <c r="B166" i="26"/>
  <c r="T165" i="26"/>
  <c r="S165" i="26"/>
  <c r="AK165" i="26" s="1"/>
  <c r="R165" i="26"/>
  <c r="Q165" i="26"/>
  <c r="AL165" i="26" s="1"/>
  <c r="P165" i="26"/>
  <c r="O165" i="26"/>
  <c r="N165" i="26"/>
  <c r="M165" i="26"/>
  <c r="L165" i="26"/>
  <c r="K165" i="26"/>
  <c r="J165" i="26"/>
  <c r="I165" i="26"/>
  <c r="H165" i="26"/>
  <c r="G165" i="26"/>
  <c r="AM165" i="26" s="1"/>
  <c r="F165" i="26"/>
  <c r="E165" i="26"/>
  <c r="AF165" i="26" s="1"/>
  <c r="D165" i="26"/>
  <c r="X165" i="26" s="1"/>
  <c r="C165" i="26"/>
  <c r="B165" i="26"/>
  <c r="T164" i="26"/>
  <c r="S164" i="26"/>
  <c r="AK164" i="26" s="1"/>
  <c r="R164" i="26"/>
  <c r="Q164" i="26"/>
  <c r="AL164" i="26" s="1"/>
  <c r="P164" i="26"/>
  <c r="O164" i="26"/>
  <c r="N164" i="26"/>
  <c r="M164" i="26"/>
  <c r="L164" i="26"/>
  <c r="K164" i="26"/>
  <c r="J164" i="26"/>
  <c r="I164" i="26"/>
  <c r="H164" i="26"/>
  <c r="G164" i="26"/>
  <c r="AM164" i="26" s="1"/>
  <c r="F164" i="26"/>
  <c r="E164" i="26"/>
  <c r="AF164" i="26" s="1"/>
  <c r="D164" i="26"/>
  <c r="X164" i="26" s="1"/>
  <c r="C164" i="26"/>
  <c r="B164" i="26"/>
  <c r="T163" i="26"/>
  <c r="S163" i="26"/>
  <c r="AK163" i="26" s="1"/>
  <c r="R163" i="26"/>
  <c r="Q163" i="26"/>
  <c r="AL163" i="26" s="1"/>
  <c r="P163" i="26"/>
  <c r="O163" i="26"/>
  <c r="N163" i="26"/>
  <c r="M163" i="26"/>
  <c r="L163" i="26"/>
  <c r="K163" i="26"/>
  <c r="J163" i="26"/>
  <c r="I163" i="26"/>
  <c r="H163" i="26"/>
  <c r="G163" i="26"/>
  <c r="AM163" i="26" s="1"/>
  <c r="F163" i="26"/>
  <c r="E163" i="26"/>
  <c r="AF163" i="26" s="1"/>
  <c r="D163" i="26"/>
  <c r="X163" i="26" s="1"/>
  <c r="C163" i="26"/>
  <c r="U163" i="26" s="1"/>
  <c r="B163" i="26"/>
  <c r="T162" i="26"/>
  <c r="S162" i="26"/>
  <c r="AK162" i="26" s="1"/>
  <c r="R162" i="26"/>
  <c r="Q162" i="26"/>
  <c r="AL162" i="26" s="1"/>
  <c r="P162" i="26"/>
  <c r="O162" i="26"/>
  <c r="N162" i="26"/>
  <c r="M162" i="26"/>
  <c r="L162" i="26"/>
  <c r="K162" i="26"/>
  <c r="J162" i="26"/>
  <c r="I162" i="26"/>
  <c r="H162" i="26"/>
  <c r="G162" i="26"/>
  <c r="AM162" i="26" s="1"/>
  <c r="F162" i="26"/>
  <c r="E162" i="26"/>
  <c r="AF162" i="26" s="1"/>
  <c r="D162" i="26"/>
  <c r="Y162" i="26" s="1"/>
  <c r="C162" i="26"/>
  <c r="B162" i="26"/>
  <c r="T161" i="26"/>
  <c r="S161" i="26"/>
  <c r="AK161" i="26" s="1"/>
  <c r="R161" i="26"/>
  <c r="Q161" i="26"/>
  <c r="AL161" i="26" s="1"/>
  <c r="P161" i="26"/>
  <c r="O161" i="26"/>
  <c r="N161" i="26"/>
  <c r="M161" i="26"/>
  <c r="L161" i="26"/>
  <c r="K161" i="26"/>
  <c r="J161" i="26"/>
  <c r="I161" i="26"/>
  <c r="H161" i="26"/>
  <c r="G161" i="26"/>
  <c r="AM161" i="26" s="1"/>
  <c r="F161" i="26"/>
  <c r="E161" i="26"/>
  <c r="AF161" i="26" s="1"/>
  <c r="D161" i="26"/>
  <c r="X161" i="26" s="1"/>
  <c r="C161" i="26"/>
  <c r="B161" i="26"/>
  <c r="T160" i="26"/>
  <c r="S160" i="26"/>
  <c r="AK160" i="26" s="1"/>
  <c r="R160" i="26"/>
  <c r="Q160" i="26"/>
  <c r="AL160" i="26" s="1"/>
  <c r="P160" i="26"/>
  <c r="O160" i="26"/>
  <c r="N160" i="26"/>
  <c r="M160" i="26"/>
  <c r="L160" i="26"/>
  <c r="K160" i="26"/>
  <c r="J160" i="26"/>
  <c r="I160" i="26"/>
  <c r="H160" i="26"/>
  <c r="G160" i="26"/>
  <c r="AM160" i="26" s="1"/>
  <c r="F160" i="26"/>
  <c r="E160" i="26"/>
  <c r="AF160" i="26" s="1"/>
  <c r="D160" i="26"/>
  <c r="X160" i="26" s="1"/>
  <c r="C160" i="26"/>
  <c r="U160" i="26" s="1"/>
  <c r="B160" i="26"/>
  <c r="T159" i="26"/>
  <c r="S159" i="26"/>
  <c r="AK159" i="26" s="1"/>
  <c r="R159" i="26"/>
  <c r="Q159" i="26"/>
  <c r="AL159" i="26" s="1"/>
  <c r="P159" i="26"/>
  <c r="O159" i="26"/>
  <c r="N159" i="26"/>
  <c r="M159" i="26"/>
  <c r="L159" i="26"/>
  <c r="K159" i="26"/>
  <c r="J159" i="26"/>
  <c r="I159" i="26"/>
  <c r="H159" i="26"/>
  <c r="G159" i="26"/>
  <c r="AM159" i="26" s="1"/>
  <c r="F159" i="26"/>
  <c r="E159" i="26"/>
  <c r="AF159" i="26" s="1"/>
  <c r="D159" i="26"/>
  <c r="X159" i="26" s="1"/>
  <c r="C159" i="26"/>
  <c r="B159" i="26"/>
  <c r="T158" i="26"/>
  <c r="S158" i="26"/>
  <c r="AK158" i="26" s="1"/>
  <c r="R158" i="26"/>
  <c r="Q158" i="26"/>
  <c r="AL158" i="26" s="1"/>
  <c r="P158" i="26"/>
  <c r="O158" i="26"/>
  <c r="N158" i="26"/>
  <c r="M158" i="26"/>
  <c r="L158" i="26"/>
  <c r="K158" i="26"/>
  <c r="J158" i="26"/>
  <c r="I158" i="26"/>
  <c r="H158" i="26"/>
  <c r="G158" i="26"/>
  <c r="AM158" i="26" s="1"/>
  <c r="F158" i="26"/>
  <c r="E158" i="26"/>
  <c r="AF158" i="26" s="1"/>
  <c r="D158" i="26"/>
  <c r="X158" i="26" s="1"/>
  <c r="C158" i="26"/>
  <c r="B158" i="26"/>
  <c r="T157" i="26"/>
  <c r="S157" i="26"/>
  <c r="AK157" i="26" s="1"/>
  <c r="R157" i="26"/>
  <c r="Q157" i="26"/>
  <c r="AL157" i="26" s="1"/>
  <c r="P157" i="26"/>
  <c r="O157" i="26"/>
  <c r="N157" i="26"/>
  <c r="M157" i="26"/>
  <c r="L157" i="26"/>
  <c r="K157" i="26"/>
  <c r="J157" i="26"/>
  <c r="I157" i="26"/>
  <c r="H157" i="26"/>
  <c r="G157" i="26"/>
  <c r="AM157" i="26" s="1"/>
  <c r="F157" i="26"/>
  <c r="E157" i="26"/>
  <c r="AF157" i="26" s="1"/>
  <c r="D157" i="26"/>
  <c r="X157" i="26" s="1"/>
  <c r="C157" i="26"/>
  <c r="U157" i="26" s="1"/>
  <c r="B157" i="26"/>
  <c r="T156" i="26"/>
  <c r="S156" i="26"/>
  <c r="AK156" i="26" s="1"/>
  <c r="R156" i="26"/>
  <c r="Q156" i="26"/>
  <c r="AL156" i="26" s="1"/>
  <c r="P156" i="26"/>
  <c r="O156" i="26"/>
  <c r="N156" i="26"/>
  <c r="M156" i="26"/>
  <c r="L156" i="26"/>
  <c r="K156" i="26"/>
  <c r="J156" i="26"/>
  <c r="I156" i="26"/>
  <c r="H156" i="26"/>
  <c r="G156" i="26"/>
  <c r="AM156" i="26" s="1"/>
  <c r="F156" i="26"/>
  <c r="E156" i="26"/>
  <c r="AF156" i="26" s="1"/>
  <c r="D156" i="26"/>
  <c r="Y156" i="26" s="1"/>
  <c r="C156" i="26"/>
  <c r="B156" i="26"/>
  <c r="T155" i="26"/>
  <c r="S155" i="26"/>
  <c r="AK155" i="26" s="1"/>
  <c r="R155" i="26"/>
  <c r="Q155" i="26"/>
  <c r="AL155" i="26" s="1"/>
  <c r="P155" i="26"/>
  <c r="O155" i="26"/>
  <c r="N155" i="26"/>
  <c r="M155" i="26"/>
  <c r="L155" i="26"/>
  <c r="K155" i="26"/>
  <c r="J155" i="26"/>
  <c r="I155" i="26"/>
  <c r="H155" i="26"/>
  <c r="G155" i="26"/>
  <c r="AM155" i="26" s="1"/>
  <c r="F155" i="26"/>
  <c r="E155" i="26"/>
  <c r="AF155" i="26" s="1"/>
  <c r="D155" i="26"/>
  <c r="X155" i="26" s="1"/>
  <c r="C155" i="26"/>
  <c r="B155" i="26"/>
  <c r="T154" i="26"/>
  <c r="S154" i="26"/>
  <c r="AK154" i="26" s="1"/>
  <c r="R154" i="26"/>
  <c r="Q154" i="26"/>
  <c r="AL154" i="26" s="1"/>
  <c r="P154" i="26"/>
  <c r="O154" i="26"/>
  <c r="N154" i="26"/>
  <c r="M154" i="26"/>
  <c r="L154" i="26"/>
  <c r="K154" i="26"/>
  <c r="J154" i="26"/>
  <c r="I154" i="26"/>
  <c r="H154" i="26"/>
  <c r="G154" i="26"/>
  <c r="AM154" i="26" s="1"/>
  <c r="F154" i="26"/>
  <c r="E154" i="26"/>
  <c r="AF154" i="26" s="1"/>
  <c r="D154" i="26"/>
  <c r="W154" i="26" s="1"/>
  <c r="AA154" i="26" s="1"/>
  <c r="C154" i="26"/>
  <c r="U154" i="26" s="1"/>
  <c r="B154" i="26"/>
  <c r="T153" i="26"/>
  <c r="S153" i="26"/>
  <c r="AK153" i="26" s="1"/>
  <c r="R153" i="26"/>
  <c r="Q153" i="26"/>
  <c r="AL153" i="26" s="1"/>
  <c r="P153" i="26"/>
  <c r="O153" i="26"/>
  <c r="N153" i="26"/>
  <c r="M153" i="26"/>
  <c r="L153" i="26"/>
  <c r="K153" i="26"/>
  <c r="J153" i="26"/>
  <c r="I153" i="26"/>
  <c r="H153" i="26"/>
  <c r="G153" i="26"/>
  <c r="AM153" i="26" s="1"/>
  <c r="F153" i="26"/>
  <c r="E153" i="26"/>
  <c r="AF153" i="26" s="1"/>
  <c r="D153" i="26"/>
  <c r="X153" i="26" s="1"/>
  <c r="C153" i="26"/>
  <c r="B153" i="26"/>
  <c r="T152" i="26"/>
  <c r="S152" i="26"/>
  <c r="R152" i="26"/>
  <c r="Q152" i="26"/>
  <c r="AL152" i="26" s="1"/>
  <c r="P152" i="26"/>
  <c r="O152" i="26"/>
  <c r="N152" i="26"/>
  <c r="M152" i="26"/>
  <c r="L152" i="26"/>
  <c r="K152" i="26"/>
  <c r="J152" i="26"/>
  <c r="I152" i="26"/>
  <c r="H152" i="26"/>
  <c r="G152" i="26"/>
  <c r="AM152" i="26" s="1"/>
  <c r="F152" i="26"/>
  <c r="E152" i="26"/>
  <c r="AF152" i="26" s="1"/>
  <c r="D152" i="26"/>
  <c r="Y152" i="26" s="1"/>
  <c r="C152" i="26"/>
  <c r="B152" i="26"/>
  <c r="T151" i="26"/>
  <c r="S151" i="26"/>
  <c r="AK151" i="26" s="1"/>
  <c r="R151" i="26"/>
  <c r="Q151" i="26"/>
  <c r="AL151" i="26" s="1"/>
  <c r="P151" i="26"/>
  <c r="O151" i="26"/>
  <c r="N151" i="26"/>
  <c r="M151" i="26"/>
  <c r="L151" i="26"/>
  <c r="K151" i="26"/>
  <c r="J151" i="26"/>
  <c r="I151" i="26"/>
  <c r="H151" i="26"/>
  <c r="G151" i="26"/>
  <c r="AM151" i="26" s="1"/>
  <c r="F151" i="26"/>
  <c r="E151" i="26"/>
  <c r="AF151" i="26" s="1"/>
  <c r="D151" i="26"/>
  <c r="X151" i="26" s="1"/>
  <c r="C151" i="26"/>
  <c r="U151" i="26" s="1"/>
  <c r="B151" i="26"/>
  <c r="T150" i="26"/>
  <c r="S150" i="26"/>
  <c r="AK150" i="26" s="1"/>
  <c r="R150" i="26"/>
  <c r="Q150" i="26"/>
  <c r="AL150" i="26" s="1"/>
  <c r="P150" i="26"/>
  <c r="O150" i="26"/>
  <c r="N150" i="26"/>
  <c r="M150" i="26"/>
  <c r="L150" i="26"/>
  <c r="K150" i="26"/>
  <c r="J150" i="26"/>
  <c r="I150" i="26"/>
  <c r="H150" i="26"/>
  <c r="G150" i="26"/>
  <c r="AM150" i="26" s="1"/>
  <c r="F150" i="26"/>
  <c r="E150" i="26"/>
  <c r="AF150" i="26" s="1"/>
  <c r="D150" i="26"/>
  <c r="C150" i="26"/>
  <c r="U150" i="26" s="1"/>
  <c r="B150" i="26"/>
  <c r="T149" i="26"/>
  <c r="S149" i="26"/>
  <c r="AK149" i="26" s="1"/>
  <c r="R149" i="26"/>
  <c r="Q149" i="26"/>
  <c r="AL149" i="26" s="1"/>
  <c r="P149" i="26"/>
  <c r="O149" i="26"/>
  <c r="N149" i="26"/>
  <c r="M149" i="26"/>
  <c r="L149" i="26"/>
  <c r="K149" i="26"/>
  <c r="J149" i="26"/>
  <c r="I149" i="26"/>
  <c r="H149" i="26"/>
  <c r="G149" i="26"/>
  <c r="AM149" i="26" s="1"/>
  <c r="F149" i="26"/>
  <c r="E149" i="26"/>
  <c r="AF149" i="26" s="1"/>
  <c r="D149" i="26"/>
  <c r="X149" i="26" s="1"/>
  <c r="C149" i="26"/>
  <c r="B149" i="26"/>
  <c r="T148" i="26"/>
  <c r="S148" i="26"/>
  <c r="AK148" i="26" s="1"/>
  <c r="R148" i="26"/>
  <c r="Q148" i="26"/>
  <c r="AL148" i="26" s="1"/>
  <c r="P148" i="26"/>
  <c r="O148" i="26"/>
  <c r="N148" i="26"/>
  <c r="M148" i="26"/>
  <c r="L148" i="26"/>
  <c r="K148" i="26"/>
  <c r="J148" i="26"/>
  <c r="I148" i="26"/>
  <c r="H148" i="26"/>
  <c r="G148" i="26"/>
  <c r="AM148" i="26" s="1"/>
  <c r="F148" i="26"/>
  <c r="E148" i="26"/>
  <c r="AF148" i="26" s="1"/>
  <c r="D148" i="26"/>
  <c r="X148" i="26" s="1"/>
  <c r="C148" i="26"/>
  <c r="B148" i="26"/>
  <c r="T147" i="26"/>
  <c r="S147" i="26"/>
  <c r="AK147" i="26" s="1"/>
  <c r="R147" i="26"/>
  <c r="Q147" i="26"/>
  <c r="AL147" i="26" s="1"/>
  <c r="P147" i="26"/>
  <c r="O147" i="26"/>
  <c r="N147" i="26"/>
  <c r="M147" i="26"/>
  <c r="L147" i="26"/>
  <c r="K147" i="26"/>
  <c r="J147" i="26"/>
  <c r="I147" i="26"/>
  <c r="H147" i="26"/>
  <c r="G147" i="26"/>
  <c r="AM147" i="26" s="1"/>
  <c r="F147" i="26"/>
  <c r="E147" i="26"/>
  <c r="AF147" i="26" s="1"/>
  <c r="D147" i="26"/>
  <c r="X147" i="26" s="1"/>
  <c r="C147" i="26"/>
  <c r="U147" i="26" s="1"/>
  <c r="B147" i="26"/>
  <c r="T146" i="26"/>
  <c r="S146" i="26"/>
  <c r="AK146" i="26" s="1"/>
  <c r="R146" i="26"/>
  <c r="Q146" i="26"/>
  <c r="AL146" i="26" s="1"/>
  <c r="P146" i="26"/>
  <c r="O146" i="26"/>
  <c r="N146" i="26"/>
  <c r="M146" i="26"/>
  <c r="L146" i="26"/>
  <c r="K146" i="26"/>
  <c r="J146" i="26"/>
  <c r="I146" i="26"/>
  <c r="H146" i="26"/>
  <c r="G146" i="26"/>
  <c r="AM146" i="26" s="1"/>
  <c r="F146" i="26"/>
  <c r="E146" i="26"/>
  <c r="AF146" i="26" s="1"/>
  <c r="D146" i="26"/>
  <c r="X146" i="26" s="1"/>
  <c r="C146" i="26"/>
  <c r="B146" i="26"/>
  <c r="T145" i="26"/>
  <c r="S145" i="26"/>
  <c r="AK145" i="26" s="1"/>
  <c r="R145" i="26"/>
  <c r="Q145" i="26"/>
  <c r="AL145" i="26" s="1"/>
  <c r="P145" i="26"/>
  <c r="O145" i="26"/>
  <c r="N145" i="26"/>
  <c r="M145" i="26"/>
  <c r="L145" i="26"/>
  <c r="K145" i="26"/>
  <c r="J145" i="26"/>
  <c r="I145" i="26"/>
  <c r="H145" i="26"/>
  <c r="G145" i="26"/>
  <c r="AM145" i="26" s="1"/>
  <c r="F145" i="26"/>
  <c r="E145" i="26"/>
  <c r="AF145" i="26" s="1"/>
  <c r="D145" i="26"/>
  <c r="X145" i="26" s="1"/>
  <c r="C145" i="26"/>
  <c r="B145" i="26"/>
  <c r="T144" i="26"/>
  <c r="S144" i="26"/>
  <c r="AK144" i="26" s="1"/>
  <c r="R144" i="26"/>
  <c r="Q144" i="26"/>
  <c r="AL144" i="26" s="1"/>
  <c r="P144" i="26"/>
  <c r="O144" i="26"/>
  <c r="N144" i="26"/>
  <c r="M144" i="26"/>
  <c r="L144" i="26"/>
  <c r="K144" i="26"/>
  <c r="J144" i="26"/>
  <c r="I144" i="26"/>
  <c r="H144" i="26"/>
  <c r="G144" i="26"/>
  <c r="AM144" i="26" s="1"/>
  <c r="F144" i="26"/>
  <c r="E144" i="26"/>
  <c r="AF144" i="26" s="1"/>
  <c r="D144" i="26"/>
  <c r="Y144" i="26" s="1"/>
  <c r="C144" i="26"/>
  <c r="B144" i="26"/>
  <c r="T143" i="26"/>
  <c r="S143" i="26"/>
  <c r="AK143" i="26" s="1"/>
  <c r="R143" i="26"/>
  <c r="Q143" i="26"/>
  <c r="AL143" i="26" s="1"/>
  <c r="P143" i="26"/>
  <c r="O143" i="26"/>
  <c r="N143" i="26"/>
  <c r="M143" i="26"/>
  <c r="L143" i="26"/>
  <c r="K143" i="26"/>
  <c r="J143" i="26"/>
  <c r="I143" i="26"/>
  <c r="H143" i="26"/>
  <c r="G143" i="26"/>
  <c r="AM143" i="26" s="1"/>
  <c r="F143" i="26"/>
  <c r="E143" i="26"/>
  <c r="AF143" i="26" s="1"/>
  <c r="D143" i="26"/>
  <c r="X143" i="26" s="1"/>
  <c r="C143" i="26"/>
  <c r="B143" i="26"/>
  <c r="T142" i="26"/>
  <c r="S142" i="26"/>
  <c r="AK142" i="26" s="1"/>
  <c r="R142" i="26"/>
  <c r="Q142" i="26"/>
  <c r="AL142" i="26" s="1"/>
  <c r="P142" i="26"/>
  <c r="O142" i="26"/>
  <c r="N142" i="26"/>
  <c r="M142" i="26"/>
  <c r="L142" i="26"/>
  <c r="K142" i="26"/>
  <c r="J142" i="26"/>
  <c r="I142" i="26"/>
  <c r="H142" i="26"/>
  <c r="G142" i="26"/>
  <c r="AM142" i="26" s="1"/>
  <c r="F142" i="26"/>
  <c r="E142" i="26"/>
  <c r="AF142" i="26" s="1"/>
  <c r="D142" i="26"/>
  <c r="X142" i="26" s="1"/>
  <c r="C142" i="26"/>
  <c r="B142" i="26"/>
  <c r="T141" i="26"/>
  <c r="S141" i="26"/>
  <c r="AK141" i="26" s="1"/>
  <c r="R141" i="26"/>
  <c r="Q141" i="26"/>
  <c r="AL141" i="26" s="1"/>
  <c r="P141" i="26"/>
  <c r="O141" i="26"/>
  <c r="N141" i="26"/>
  <c r="M141" i="26"/>
  <c r="L141" i="26"/>
  <c r="K141" i="26"/>
  <c r="J141" i="26"/>
  <c r="I141" i="26"/>
  <c r="H141" i="26"/>
  <c r="G141" i="26"/>
  <c r="AM141" i="26" s="1"/>
  <c r="F141" i="26"/>
  <c r="E141" i="26"/>
  <c r="AF141" i="26" s="1"/>
  <c r="D141" i="26"/>
  <c r="X141" i="26" s="1"/>
  <c r="C141" i="26"/>
  <c r="U141" i="26" s="1"/>
  <c r="B141" i="26"/>
  <c r="T140" i="26"/>
  <c r="S140" i="26"/>
  <c r="AK140" i="26" s="1"/>
  <c r="R140" i="26"/>
  <c r="Q140" i="26"/>
  <c r="AL140" i="26" s="1"/>
  <c r="P140" i="26"/>
  <c r="O140" i="26"/>
  <c r="N140" i="26"/>
  <c r="M140" i="26"/>
  <c r="L140" i="26"/>
  <c r="K140" i="26"/>
  <c r="J140" i="26"/>
  <c r="I140" i="26"/>
  <c r="H140" i="26"/>
  <c r="G140" i="26"/>
  <c r="AM140" i="26" s="1"/>
  <c r="F140" i="26"/>
  <c r="E140" i="26"/>
  <c r="AF140" i="26" s="1"/>
  <c r="D140" i="26"/>
  <c r="X140" i="26" s="1"/>
  <c r="C140" i="26"/>
  <c r="B140" i="26"/>
  <c r="T139" i="26"/>
  <c r="S139" i="26"/>
  <c r="AK139" i="26" s="1"/>
  <c r="R139" i="26"/>
  <c r="Q139" i="26"/>
  <c r="AL139" i="26" s="1"/>
  <c r="P139" i="26"/>
  <c r="O139" i="26"/>
  <c r="N139" i="26"/>
  <c r="M139" i="26"/>
  <c r="L139" i="26"/>
  <c r="K139" i="26"/>
  <c r="J139" i="26"/>
  <c r="I139" i="26"/>
  <c r="H139" i="26"/>
  <c r="G139" i="26"/>
  <c r="AM139" i="26" s="1"/>
  <c r="F139" i="26"/>
  <c r="E139" i="26"/>
  <c r="AF139" i="26" s="1"/>
  <c r="D139" i="26"/>
  <c r="X139" i="26" s="1"/>
  <c r="C139" i="26"/>
  <c r="B139" i="26"/>
  <c r="T138" i="26"/>
  <c r="S138" i="26"/>
  <c r="AK138" i="26" s="1"/>
  <c r="R138" i="26"/>
  <c r="Q138" i="26"/>
  <c r="AL138" i="26" s="1"/>
  <c r="P138" i="26"/>
  <c r="O138" i="26"/>
  <c r="N138" i="26"/>
  <c r="M138" i="26"/>
  <c r="L138" i="26"/>
  <c r="K138" i="26"/>
  <c r="J138" i="26"/>
  <c r="I138" i="26"/>
  <c r="H138" i="26"/>
  <c r="G138" i="26"/>
  <c r="AM138" i="26" s="1"/>
  <c r="F138" i="26"/>
  <c r="E138" i="26"/>
  <c r="AF138" i="26" s="1"/>
  <c r="D138" i="26"/>
  <c r="Y138" i="26" s="1"/>
  <c r="C138" i="26"/>
  <c r="B138" i="26"/>
  <c r="T137" i="26"/>
  <c r="S137" i="26"/>
  <c r="AK137" i="26" s="1"/>
  <c r="R137" i="26"/>
  <c r="Q137" i="26"/>
  <c r="AL137" i="26" s="1"/>
  <c r="P137" i="26"/>
  <c r="O137" i="26"/>
  <c r="N137" i="26"/>
  <c r="M137" i="26"/>
  <c r="L137" i="26"/>
  <c r="K137" i="26"/>
  <c r="J137" i="26"/>
  <c r="I137" i="26"/>
  <c r="H137" i="26"/>
  <c r="G137" i="26"/>
  <c r="AM137" i="26" s="1"/>
  <c r="F137" i="26"/>
  <c r="E137" i="26"/>
  <c r="AF137" i="26" s="1"/>
  <c r="D137" i="26"/>
  <c r="X137" i="26" s="1"/>
  <c r="C137" i="26"/>
  <c r="B137" i="26"/>
  <c r="T136" i="26"/>
  <c r="S136" i="26"/>
  <c r="AK136" i="26" s="1"/>
  <c r="R136" i="26"/>
  <c r="Q136" i="26"/>
  <c r="AL136" i="26" s="1"/>
  <c r="P136" i="26"/>
  <c r="O136" i="26"/>
  <c r="N136" i="26"/>
  <c r="M136" i="26"/>
  <c r="L136" i="26"/>
  <c r="K136" i="26"/>
  <c r="J136" i="26"/>
  <c r="I136" i="26"/>
  <c r="H136" i="26"/>
  <c r="G136" i="26"/>
  <c r="AM136" i="26" s="1"/>
  <c r="F136" i="26"/>
  <c r="E136" i="26"/>
  <c r="AF136" i="26" s="1"/>
  <c r="D136" i="26"/>
  <c r="Y136" i="26" s="1"/>
  <c r="C136" i="26"/>
  <c r="B136" i="26"/>
  <c r="T135" i="26"/>
  <c r="S135" i="26"/>
  <c r="AK135" i="26" s="1"/>
  <c r="R135" i="26"/>
  <c r="Q135" i="26"/>
  <c r="AL135" i="26" s="1"/>
  <c r="P135" i="26"/>
  <c r="O135" i="26"/>
  <c r="N135" i="26"/>
  <c r="M135" i="26"/>
  <c r="L135" i="26"/>
  <c r="K135" i="26"/>
  <c r="J135" i="26"/>
  <c r="I135" i="26"/>
  <c r="H135" i="26"/>
  <c r="G135" i="26"/>
  <c r="AM135" i="26" s="1"/>
  <c r="F135" i="26"/>
  <c r="E135" i="26"/>
  <c r="AF135" i="26" s="1"/>
  <c r="D135" i="26"/>
  <c r="X135" i="26" s="1"/>
  <c r="C135" i="26"/>
  <c r="B135" i="26"/>
  <c r="T134" i="26"/>
  <c r="S134" i="26"/>
  <c r="AK134" i="26" s="1"/>
  <c r="R134" i="26"/>
  <c r="Q134" i="26"/>
  <c r="AL134" i="26" s="1"/>
  <c r="P134" i="26"/>
  <c r="O134" i="26"/>
  <c r="N134" i="26"/>
  <c r="M134" i="26"/>
  <c r="L134" i="26"/>
  <c r="K134" i="26"/>
  <c r="J134" i="26"/>
  <c r="I134" i="26"/>
  <c r="H134" i="26"/>
  <c r="G134" i="26"/>
  <c r="AM134" i="26" s="1"/>
  <c r="F134" i="26"/>
  <c r="E134" i="26"/>
  <c r="AF134" i="26" s="1"/>
  <c r="D134" i="26"/>
  <c r="Y134" i="26" s="1"/>
  <c r="C134" i="26"/>
  <c r="B134" i="26"/>
  <c r="T133" i="26"/>
  <c r="S133" i="26"/>
  <c r="AK133" i="26" s="1"/>
  <c r="R133" i="26"/>
  <c r="Q133" i="26"/>
  <c r="AL133" i="26" s="1"/>
  <c r="P133" i="26"/>
  <c r="O133" i="26"/>
  <c r="N133" i="26"/>
  <c r="M133" i="26"/>
  <c r="L133" i="26"/>
  <c r="K133" i="26"/>
  <c r="J133" i="26"/>
  <c r="I133" i="26"/>
  <c r="H133" i="26"/>
  <c r="G133" i="26"/>
  <c r="AM133" i="26" s="1"/>
  <c r="F133" i="26"/>
  <c r="E133" i="26"/>
  <c r="AF133" i="26" s="1"/>
  <c r="D133" i="26"/>
  <c r="X133" i="26" s="1"/>
  <c r="C133" i="26"/>
  <c r="B133" i="26"/>
  <c r="T132" i="26"/>
  <c r="S132" i="26"/>
  <c r="AK132" i="26" s="1"/>
  <c r="R132" i="26"/>
  <c r="Q132" i="26"/>
  <c r="AL132" i="26" s="1"/>
  <c r="P132" i="26"/>
  <c r="O132" i="26"/>
  <c r="N132" i="26"/>
  <c r="M132" i="26"/>
  <c r="L132" i="26"/>
  <c r="K132" i="26"/>
  <c r="J132" i="26"/>
  <c r="I132" i="26"/>
  <c r="H132" i="26"/>
  <c r="G132" i="26"/>
  <c r="AM132" i="26" s="1"/>
  <c r="F132" i="26"/>
  <c r="E132" i="26"/>
  <c r="AF132" i="26" s="1"/>
  <c r="D132" i="26"/>
  <c r="X132" i="26" s="1"/>
  <c r="C132" i="26"/>
  <c r="B132" i="26"/>
  <c r="T131" i="26"/>
  <c r="S131" i="26"/>
  <c r="AK131" i="26" s="1"/>
  <c r="R131" i="26"/>
  <c r="Q131" i="26"/>
  <c r="AL131" i="26" s="1"/>
  <c r="P131" i="26"/>
  <c r="O131" i="26"/>
  <c r="N131" i="26"/>
  <c r="M131" i="26"/>
  <c r="L131" i="26"/>
  <c r="K131" i="26"/>
  <c r="J131" i="26"/>
  <c r="I131" i="26"/>
  <c r="H131" i="26"/>
  <c r="G131" i="26"/>
  <c r="AM131" i="26" s="1"/>
  <c r="F131" i="26"/>
  <c r="E131" i="26"/>
  <c r="AF131" i="26" s="1"/>
  <c r="D131" i="26"/>
  <c r="X131" i="26" s="1"/>
  <c r="C131" i="26"/>
  <c r="B131" i="26"/>
  <c r="T130" i="26"/>
  <c r="S130" i="26"/>
  <c r="AK130" i="26" s="1"/>
  <c r="R130" i="26"/>
  <c r="Q130" i="26"/>
  <c r="AL130" i="26" s="1"/>
  <c r="P130" i="26"/>
  <c r="O130" i="26"/>
  <c r="N130" i="26"/>
  <c r="M130" i="26"/>
  <c r="L130" i="26"/>
  <c r="K130" i="26"/>
  <c r="J130" i="26"/>
  <c r="I130" i="26"/>
  <c r="H130" i="26"/>
  <c r="G130" i="26"/>
  <c r="AM130" i="26" s="1"/>
  <c r="F130" i="26"/>
  <c r="E130" i="26"/>
  <c r="AF130" i="26" s="1"/>
  <c r="D130" i="26"/>
  <c r="X130" i="26" s="1"/>
  <c r="C130" i="26"/>
  <c r="B130" i="26"/>
  <c r="T129" i="26"/>
  <c r="S129" i="26"/>
  <c r="AK129" i="26" s="1"/>
  <c r="R129" i="26"/>
  <c r="Q129" i="26"/>
  <c r="AL129" i="26" s="1"/>
  <c r="P129" i="26"/>
  <c r="O129" i="26"/>
  <c r="N129" i="26"/>
  <c r="M129" i="26"/>
  <c r="L129" i="26"/>
  <c r="K129" i="26"/>
  <c r="J129" i="26"/>
  <c r="I129" i="26"/>
  <c r="H129" i="26"/>
  <c r="G129" i="26"/>
  <c r="AM129" i="26" s="1"/>
  <c r="F129" i="26"/>
  <c r="E129" i="26"/>
  <c r="AF129" i="26" s="1"/>
  <c r="D129" i="26"/>
  <c r="X129" i="26" s="1"/>
  <c r="C129" i="26"/>
  <c r="U129" i="26" s="1"/>
  <c r="B129" i="26"/>
  <c r="T128" i="26"/>
  <c r="S128" i="26"/>
  <c r="R128" i="26"/>
  <c r="Q128" i="26"/>
  <c r="AL128" i="26" s="1"/>
  <c r="P128" i="26"/>
  <c r="O128" i="26"/>
  <c r="N128" i="26"/>
  <c r="M128" i="26"/>
  <c r="L128" i="26"/>
  <c r="K128" i="26"/>
  <c r="J128" i="26"/>
  <c r="I128" i="26"/>
  <c r="H128" i="26"/>
  <c r="G128" i="26"/>
  <c r="AM128" i="26" s="1"/>
  <c r="F128" i="26"/>
  <c r="E128" i="26"/>
  <c r="AF128" i="26" s="1"/>
  <c r="D128" i="26"/>
  <c r="X128" i="26" s="1"/>
  <c r="C128" i="26"/>
  <c r="B128" i="26"/>
  <c r="T127" i="26"/>
  <c r="S127" i="26"/>
  <c r="AK127" i="26" s="1"/>
  <c r="R127" i="26"/>
  <c r="Q127" i="26"/>
  <c r="AL127" i="26" s="1"/>
  <c r="P127" i="26"/>
  <c r="O127" i="26"/>
  <c r="N127" i="26"/>
  <c r="M127" i="26"/>
  <c r="L127" i="26"/>
  <c r="K127" i="26"/>
  <c r="J127" i="26"/>
  <c r="I127" i="26"/>
  <c r="H127" i="26"/>
  <c r="G127" i="26"/>
  <c r="AM127" i="26" s="1"/>
  <c r="F127" i="26"/>
  <c r="E127" i="26"/>
  <c r="AF127" i="26" s="1"/>
  <c r="D127" i="26"/>
  <c r="X127" i="26" s="1"/>
  <c r="C127" i="26"/>
  <c r="B127" i="26"/>
  <c r="T126" i="26"/>
  <c r="S126" i="26"/>
  <c r="AK126" i="26" s="1"/>
  <c r="R126" i="26"/>
  <c r="Q126" i="26"/>
  <c r="AL126" i="26" s="1"/>
  <c r="P126" i="26"/>
  <c r="O126" i="26"/>
  <c r="N126" i="26"/>
  <c r="M126" i="26"/>
  <c r="L126" i="26"/>
  <c r="K126" i="26"/>
  <c r="J126" i="26"/>
  <c r="I126" i="26"/>
  <c r="H126" i="26"/>
  <c r="G126" i="26"/>
  <c r="AM126" i="26" s="1"/>
  <c r="F126" i="26"/>
  <c r="E126" i="26"/>
  <c r="AF126" i="26" s="1"/>
  <c r="D126" i="26"/>
  <c r="Y126" i="26" s="1"/>
  <c r="C126" i="26"/>
  <c r="U126" i="26" s="1"/>
  <c r="B126" i="26"/>
  <c r="T125" i="26"/>
  <c r="S125" i="26"/>
  <c r="AK125" i="26" s="1"/>
  <c r="R125" i="26"/>
  <c r="Q125" i="26"/>
  <c r="AL125" i="26" s="1"/>
  <c r="P125" i="26"/>
  <c r="O125" i="26"/>
  <c r="N125" i="26"/>
  <c r="M125" i="26"/>
  <c r="L125" i="26"/>
  <c r="K125" i="26"/>
  <c r="J125" i="26"/>
  <c r="I125" i="26"/>
  <c r="H125" i="26"/>
  <c r="G125" i="26"/>
  <c r="AM125" i="26" s="1"/>
  <c r="F125" i="26"/>
  <c r="E125" i="26"/>
  <c r="AF125" i="26" s="1"/>
  <c r="D125" i="26"/>
  <c r="X125" i="26" s="1"/>
  <c r="C125" i="26"/>
  <c r="B125" i="26"/>
  <c r="T124" i="26"/>
  <c r="S124" i="26"/>
  <c r="AK124" i="26" s="1"/>
  <c r="R124" i="26"/>
  <c r="Q124" i="26"/>
  <c r="AL124" i="26" s="1"/>
  <c r="P124" i="26"/>
  <c r="O124" i="26"/>
  <c r="N124" i="26"/>
  <c r="M124" i="26"/>
  <c r="L124" i="26"/>
  <c r="K124" i="26"/>
  <c r="J124" i="26"/>
  <c r="I124" i="26"/>
  <c r="H124" i="26"/>
  <c r="G124" i="26"/>
  <c r="AM124" i="26" s="1"/>
  <c r="F124" i="26"/>
  <c r="E124" i="26"/>
  <c r="AF124" i="26" s="1"/>
  <c r="D124" i="26"/>
  <c r="X124" i="26" s="1"/>
  <c r="C124" i="26"/>
  <c r="B124" i="26"/>
  <c r="T123" i="26"/>
  <c r="S123" i="26"/>
  <c r="AK123" i="26" s="1"/>
  <c r="R123" i="26"/>
  <c r="Q123" i="26"/>
  <c r="AL123" i="26" s="1"/>
  <c r="P123" i="26"/>
  <c r="O123" i="26"/>
  <c r="N123" i="26"/>
  <c r="M123" i="26"/>
  <c r="L123" i="26"/>
  <c r="K123" i="26"/>
  <c r="J123" i="26"/>
  <c r="I123" i="26"/>
  <c r="H123" i="26"/>
  <c r="G123" i="26"/>
  <c r="AM123" i="26" s="1"/>
  <c r="F123" i="26"/>
  <c r="E123" i="26"/>
  <c r="AF123" i="26" s="1"/>
  <c r="D123" i="26"/>
  <c r="Y123" i="26" s="1"/>
  <c r="C123" i="26"/>
  <c r="U123" i="26" s="1"/>
  <c r="B123" i="26"/>
  <c r="T122" i="26"/>
  <c r="S122" i="26"/>
  <c r="AK122" i="26" s="1"/>
  <c r="R122" i="26"/>
  <c r="Q122" i="26"/>
  <c r="AL122" i="26" s="1"/>
  <c r="P122" i="26"/>
  <c r="O122" i="26"/>
  <c r="N122" i="26"/>
  <c r="M122" i="26"/>
  <c r="L122" i="26"/>
  <c r="K122" i="26"/>
  <c r="J122" i="26"/>
  <c r="I122" i="26"/>
  <c r="H122" i="26"/>
  <c r="G122" i="26"/>
  <c r="AM122" i="26" s="1"/>
  <c r="F122" i="26"/>
  <c r="E122" i="26"/>
  <c r="AF122" i="26" s="1"/>
  <c r="D122" i="26"/>
  <c r="X122" i="26" s="1"/>
  <c r="C122" i="26"/>
  <c r="B122" i="26"/>
  <c r="T121" i="26"/>
  <c r="S121" i="26"/>
  <c r="AK121" i="26" s="1"/>
  <c r="R121" i="26"/>
  <c r="Q121" i="26"/>
  <c r="AL121" i="26" s="1"/>
  <c r="P121" i="26"/>
  <c r="O121" i="26"/>
  <c r="N121" i="26"/>
  <c r="M121" i="26"/>
  <c r="L121" i="26"/>
  <c r="K121" i="26"/>
  <c r="J121" i="26"/>
  <c r="I121" i="26"/>
  <c r="H121" i="26"/>
  <c r="G121" i="26"/>
  <c r="AM121" i="26" s="1"/>
  <c r="F121" i="26"/>
  <c r="E121" i="26"/>
  <c r="AF121" i="26" s="1"/>
  <c r="D121" i="26"/>
  <c r="X121" i="26" s="1"/>
  <c r="C121" i="26"/>
  <c r="B121" i="26"/>
  <c r="T120" i="26"/>
  <c r="S120" i="26"/>
  <c r="AK120" i="26" s="1"/>
  <c r="R120" i="26"/>
  <c r="Q120" i="26"/>
  <c r="AL120" i="26" s="1"/>
  <c r="P120" i="26"/>
  <c r="O120" i="26"/>
  <c r="N120" i="26"/>
  <c r="M120" i="26"/>
  <c r="L120" i="26"/>
  <c r="K120" i="26"/>
  <c r="J120" i="26"/>
  <c r="I120" i="26"/>
  <c r="H120" i="26"/>
  <c r="G120" i="26"/>
  <c r="AM120" i="26" s="1"/>
  <c r="F120" i="26"/>
  <c r="E120" i="26"/>
  <c r="AF120" i="26" s="1"/>
  <c r="D120" i="26"/>
  <c r="Y120" i="26" s="1"/>
  <c r="C120" i="26"/>
  <c r="B120" i="26"/>
  <c r="T119" i="26"/>
  <c r="S119" i="26"/>
  <c r="AK119" i="26" s="1"/>
  <c r="R119" i="26"/>
  <c r="Q119" i="26"/>
  <c r="AL119" i="26" s="1"/>
  <c r="P119" i="26"/>
  <c r="O119" i="26"/>
  <c r="N119" i="26"/>
  <c r="M119" i="26"/>
  <c r="L119" i="26"/>
  <c r="K119" i="26"/>
  <c r="J119" i="26"/>
  <c r="I119" i="26"/>
  <c r="H119" i="26"/>
  <c r="G119" i="26"/>
  <c r="AM119" i="26" s="1"/>
  <c r="F119" i="26"/>
  <c r="E119" i="26"/>
  <c r="AF119" i="26" s="1"/>
  <c r="D119" i="26"/>
  <c r="X119" i="26" s="1"/>
  <c r="C119" i="26"/>
  <c r="B119" i="26"/>
  <c r="T118" i="26"/>
  <c r="S118" i="26"/>
  <c r="AK118" i="26" s="1"/>
  <c r="R118" i="26"/>
  <c r="Q118" i="26"/>
  <c r="AL118" i="26" s="1"/>
  <c r="P118" i="26"/>
  <c r="O118" i="26"/>
  <c r="N118" i="26"/>
  <c r="M118" i="26"/>
  <c r="L118" i="26"/>
  <c r="K118" i="26"/>
  <c r="J118" i="26"/>
  <c r="I118" i="26"/>
  <c r="H118" i="26"/>
  <c r="G118" i="26"/>
  <c r="AM118" i="26" s="1"/>
  <c r="F118" i="26"/>
  <c r="E118" i="26"/>
  <c r="AF118" i="26" s="1"/>
  <c r="D118" i="26"/>
  <c r="X118" i="26" s="1"/>
  <c r="C118" i="26"/>
  <c r="B118" i="26"/>
  <c r="T117" i="26"/>
  <c r="S117" i="26"/>
  <c r="AK117" i="26" s="1"/>
  <c r="R117" i="26"/>
  <c r="Q117" i="26"/>
  <c r="AL117" i="26" s="1"/>
  <c r="P117" i="26"/>
  <c r="O117" i="26"/>
  <c r="N117" i="26"/>
  <c r="M117" i="26"/>
  <c r="L117" i="26"/>
  <c r="K117" i="26"/>
  <c r="J117" i="26"/>
  <c r="I117" i="26"/>
  <c r="H117" i="26"/>
  <c r="G117" i="26"/>
  <c r="AM117" i="26" s="1"/>
  <c r="F117" i="26"/>
  <c r="E117" i="26"/>
  <c r="AF117" i="26" s="1"/>
  <c r="D117" i="26"/>
  <c r="Y117" i="26" s="1"/>
  <c r="C117" i="26"/>
  <c r="B117" i="26"/>
  <c r="T116" i="26"/>
  <c r="S116" i="26"/>
  <c r="AK116" i="26" s="1"/>
  <c r="R116" i="26"/>
  <c r="Q116" i="26"/>
  <c r="AL116" i="26" s="1"/>
  <c r="P116" i="26"/>
  <c r="O116" i="26"/>
  <c r="N116" i="26"/>
  <c r="M116" i="26"/>
  <c r="L116" i="26"/>
  <c r="K116" i="26"/>
  <c r="J116" i="26"/>
  <c r="I116" i="26"/>
  <c r="H116" i="26"/>
  <c r="G116" i="26"/>
  <c r="AM116" i="26" s="1"/>
  <c r="F116" i="26"/>
  <c r="E116" i="26"/>
  <c r="AF116" i="26" s="1"/>
  <c r="D116" i="26"/>
  <c r="X116" i="26" s="1"/>
  <c r="C116" i="26"/>
  <c r="B116" i="26"/>
  <c r="T115" i="26"/>
  <c r="S115" i="26"/>
  <c r="AK115" i="26" s="1"/>
  <c r="R115" i="26"/>
  <c r="Q115" i="26"/>
  <c r="AL115" i="26" s="1"/>
  <c r="P115" i="26"/>
  <c r="O115" i="26"/>
  <c r="N115" i="26"/>
  <c r="M115" i="26"/>
  <c r="L115" i="26"/>
  <c r="K115" i="26"/>
  <c r="J115" i="26"/>
  <c r="I115" i="26"/>
  <c r="H115" i="26"/>
  <c r="G115" i="26"/>
  <c r="AM115" i="26" s="1"/>
  <c r="F115" i="26"/>
  <c r="E115" i="26"/>
  <c r="AF115" i="26" s="1"/>
  <c r="D115" i="26"/>
  <c r="Y115" i="26" s="1"/>
  <c r="C115" i="26"/>
  <c r="B115" i="26"/>
  <c r="T114" i="26"/>
  <c r="S114" i="26"/>
  <c r="AK114" i="26" s="1"/>
  <c r="R114" i="26"/>
  <c r="Q114" i="26"/>
  <c r="AL114" i="26" s="1"/>
  <c r="P114" i="26"/>
  <c r="O114" i="26"/>
  <c r="N114" i="26"/>
  <c r="M114" i="26"/>
  <c r="L114" i="26"/>
  <c r="K114" i="26"/>
  <c r="J114" i="26"/>
  <c r="I114" i="26"/>
  <c r="H114" i="26"/>
  <c r="G114" i="26"/>
  <c r="AM114" i="26" s="1"/>
  <c r="F114" i="26"/>
  <c r="E114" i="26"/>
  <c r="AF114" i="26" s="1"/>
  <c r="D114" i="26"/>
  <c r="X114" i="26" s="1"/>
  <c r="C114" i="26"/>
  <c r="B114" i="26"/>
  <c r="T113" i="26"/>
  <c r="S113" i="26"/>
  <c r="AK113" i="26" s="1"/>
  <c r="R113" i="26"/>
  <c r="Q113" i="26"/>
  <c r="AL113" i="26" s="1"/>
  <c r="P113" i="26"/>
  <c r="O113" i="26"/>
  <c r="N113" i="26"/>
  <c r="M113" i="26"/>
  <c r="L113" i="26"/>
  <c r="K113" i="26"/>
  <c r="J113" i="26"/>
  <c r="I113" i="26"/>
  <c r="H113" i="26"/>
  <c r="G113" i="26"/>
  <c r="AM113" i="26" s="1"/>
  <c r="F113" i="26"/>
  <c r="E113" i="26"/>
  <c r="AF113" i="26" s="1"/>
  <c r="D113" i="26"/>
  <c r="C113" i="26"/>
  <c r="B113" i="26"/>
  <c r="T112" i="26"/>
  <c r="S112" i="26"/>
  <c r="AK112" i="26" s="1"/>
  <c r="R112" i="26"/>
  <c r="Q112" i="26"/>
  <c r="AL112" i="26" s="1"/>
  <c r="P112" i="26"/>
  <c r="O112" i="26"/>
  <c r="N112" i="26"/>
  <c r="M112" i="26"/>
  <c r="L112" i="26"/>
  <c r="K112" i="26"/>
  <c r="J112" i="26"/>
  <c r="I112" i="26"/>
  <c r="H112" i="26"/>
  <c r="G112" i="26"/>
  <c r="AM112" i="26" s="1"/>
  <c r="F112" i="26"/>
  <c r="E112" i="26"/>
  <c r="AF112" i="26" s="1"/>
  <c r="D112" i="26"/>
  <c r="X112" i="26" s="1"/>
  <c r="C112" i="26"/>
  <c r="B112" i="26"/>
  <c r="T111" i="26"/>
  <c r="S111" i="26"/>
  <c r="AK111" i="26" s="1"/>
  <c r="R111" i="26"/>
  <c r="Q111" i="26"/>
  <c r="AL111" i="26" s="1"/>
  <c r="P111" i="26"/>
  <c r="O111" i="26"/>
  <c r="N111" i="26"/>
  <c r="M111" i="26"/>
  <c r="L111" i="26"/>
  <c r="K111" i="26"/>
  <c r="J111" i="26"/>
  <c r="I111" i="26"/>
  <c r="H111" i="26"/>
  <c r="G111" i="26"/>
  <c r="AM111" i="26" s="1"/>
  <c r="F111" i="26"/>
  <c r="E111" i="26"/>
  <c r="AF111" i="26" s="1"/>
  <c r="D111" i="26"/>
  <c r="X111" i="26" s="1"/>
  <c r="C111" i="26"/>
  <c r="U111" i="26" s="1"/>
  <c r="B111" i="26"/>
  <c r="T110" i="26"/>
  <c r="S110" i="26"/>
  <c r="AK110" i="26" s="1"/>
  <c r="R110" i="26"/>
  <c r="Q110" i="26"/>
  <c r="AL110" i="26" s="1"/>
  <c r="P110" i="26"/>
  <c r="O110" i="26"/>
  <c r="N110" i="26"/>
  <c r="M110" i="26"/>
  <c r="L110" i="26"/>
  <c r="K110" i="26"/>
  <c r="J110" i="26"/>
  <c r="I110" i="26"/>
  <c r="H110" i="26"/>
  <c r="G110" i="26"/>
  <c r="AM110" i="26" s="1"/>
  <c r="F110" i="26"/>
  <c r="E110" i="26"/>
  <c r="AF110" i="26" s="1"/>
  <c r="D110" i="26"/>
  <c r="Y110" i="26" s="1"/>
  <c r="C110" i="26"/>
  <c r="B110" i="26"/>
  <c r="T109" i="26"/>
  <c r="S109" i="26"/>
  <c r="AK109" i="26" s="1"/>
  <c r="R109" i="26"/>
  <c r="Q109" i="26"/>
  <c r="AL109" i="26" s="1"/>
  <c r="P109" i="26"/>
  <c r="O109" i="26"/>
  <c r="N109" i="26"/>
  <c r="M109" i="26"/>
  <c r="L109" i="26"/>
  <c r="K109" i="26"/>
  <c r="J109" i="26"/>
  <c r="I109" i="26"/>
  <c r="H109" i="26"/>
  <c r="G109" i="26"/>
  <c r="AM109" i="26" s="1"/>
  <c r="F109" i="26"/>
  <c r="E109" i="26"/>
  <c r="AF109" i="26" s="1"/>
  <c r="D109" i="26"/>
  <c r="X109" i="26" s="1"/>
  <c r="C109" i="26"/>
  <c r="B109" i="26"/>
  <c r="T108" i="26"/>
  <c r="S108" i="26"/>
  <c r="AK108" i="26" s="1"/>
  <c r="R108" i="26"/>
  <c r="Q108" i="26"/>
  <c r="AL108" i="26" s="1"/>
  <c r="P108" i="26"/>
  <c r="O108" i="26"/>
  <c r="N108" i="26"/>
  <c r="M108" i="26"/>
  <c r="L108" i="26"/>
  <c r="K108" i="26"/>
  <c r="J108" i="26"/>
  <c r="I108" i="26"/>
  <c r="H108" i="26"/>
  <c r="G108" i="26"/>
  <c r="AM108" i="26" s="1"/>
  <c r="F108" i="26"/>
  <c r="E108" i="26"/>
  <c r="AF108" i="26" s="1"/>
  <c r="D108" i="26"/>
  <c r="X108" i="26" s="1"/>
  <c r="C108" i="26"/>
  <c r="B108" i="26"/>
  <c r="T107" i="26"/>
  <c r="S107" i="26"/>
  <c r="AK107" i="26" s="1"/>
  <c r="R107" i="26"/>
  <c r="Q107" i="26"/>
  <c r="AL107" i="26" s="1"/>
  <c r="P107" i="26"/>
  <c r="O107" i="26"/>
  <c r="N107" i="26"/>
  <c r="M107" i="26"/>
  <c r="L107" i="26"/>
  <c r="K107" i="26"/>
  <c r="J107" i="26"/>
  <c r="I107" i="26"/>
  <c r="H107" i="26"/>
  <c r="G107" i="26"/>
  <c r="AM107" i="26" s="1"/>
  <c r="F107" i="26"/>
  <c r="E107" i="26"/>
  <c r="AF107" i="26" s="1"/>
  <c r="D107" i="26"/>
  <c r="C107" i="26"/>
  <c r="B107" i="26"/>
  <c r="T106" i="26"/>
  <c r="S106" i="26"/>
  <c r="AK106" i="26" s="1"/>
  <c r="R106" i="26"/>
  <c r="Q106" i="26"/>
  <c r="AL106" i="26" s="1"/>
  <c r="P106" i="26"/>
  <c r="O106" i="26"/>
  <c r="N106" i="26"/>
  <c r="M106" i="26"/>
  <c r="L106" i="26"/>
  <c r="K106" i="26"/>
  <c r="J106" i="26"/>
  <c r="I106" i="26"/>
  <c r="H106" i="26"/>
  <c r="G106" i="26"/>
  <c r="AM106" i="26" s="1"/>
  <c r="F106" i="26"/>
  <c r="E106" i="26"/>
  <c r="AF106" i="26" s="1"/>
  <c r="D106" i="26"/>
  <c r="X106" i="26" s="1"/>
  <c r="C106" i="26"/>
  <c r="B106" i="26"/>
  <c r="T105" i="26"/>
  <c r="S105" i="26"/>
  <c r="AK105" i="26" s="1"/>
  <c r="R105" i="26"/>
  <c r="Q105" i="26"/>
  <c r="AL105" i="26" s="1"/>
  <c r="P105" i="26"/>
  <c r="O105" i="26"/>
  <c r="N105" i="26"/>
  <c r="M105" i="26"/>
  <c r="L105" i="26"/>
  <c r="K105" i="26"/>
  <c r="J105" i="26"/>
  <c r="I105" i="26"/>
  <c r="H105" i="26"/>
  <c r="G105" i="26"/>
  <c r="AM105" i="26" s="1"/>
  <c r="F105" i="26"/>
  <c r="E105" i="26"/>
  <c r="AF105" i="26" s="1"/>
  <c r="D105" i="26"/>
  <c r="X105" i="26" s="1"/>
  <c r="C105" i="26"/>
  <c r="B105" i="26"/>
  <c r="T104" i="26"/>
  <c r="S104" i="26"/>
  <c r="R104" i="26"/>
  <c r="Q104" i="26"/>
  <c r="AL104" i="26" s="1"/>
  <c r="P104" i="26"/>
  <c r="O104" i="26"/>
  <c r="N104" i="26"/>
  <c r="M104" i="26"/>
  <c r="L104" i="26"/>
  <c r="K104" i="26"/>
  <c r="J104" i="26"/>
  <c r="I104" i="26"/>
  <c r="H104" i="26"/>
  <c r="G104" i="26"/>
  <c r="AM104" i="26" s="1"/>
  <c r="F104" i="26"/>
  <c r="E104" i="26"/>
  <c r="AF104" i="26" s="1"/>
  <c r="D104" i="26"/>
  <c r="X104" i="26" s="1"/>
  <c r="C104" i="26"/>
  <c r="B104" i="26"/>
  <c r="T103" i="26"/>
  <c r="S103" i="26"/>
  <c r="AK103" i="26" s="1"/>
  <c r="R103" i="26"/>
  <c r="Q103" i="26"/>
  <c r="AL103" i="26" s="1"/>
  <c r="P103" i="26"/>
  <c r="O103" i="26"/>
  <c r="N103" i="26"/>
  <c r="M103" i="26"/>
  <c r="L103" i="26"/>
  <c r="K103" i="26"/>
  <c r="J103" i="26"/>
  <c r="I103" i="26"/>
  <c r="H103" i="26"/>
  <c r="G103" i="26"/>
  <c r="AM103" i="26" s="1"/>
  <c r="F103" i="26"/>
  <c r="E103" i="26"/>
  <c r="AF103" i="26" s="1"/>
  <c r="D103" i="26"/>
  <c r="Y103" i="26" s="1"/>
  <c r="C103" i="26"/>
  <c r="B103" i="26"/>
  <c r="T102" i="26"/>
  <c r="S102" i="26"/>
  <c r="AK102" i="26" s="1"/>
  <c r="R102" i="26"/>
  <c r="Q102" i="26"/>
  <c r="AL102" i="26" s="1"/>
  <c r="P102" i="26"/>
  <c r="O102" i="26"/>
  <c r="N102" i="26"/>
  <c r="M102" i="26"/>
  <c r="L102" i="26"/>
  <c r="K102" i="26"/>
  <c r="J102" i="26"/>
  <c r="I102" i="26"/>
  <c r="H102" i="26"/>
  <c r="G102" i="26"/>
  <c r="AM102" i="26" s="1"/>
  <c r="F102" i="26"/>
  <c r="E102" i="26"/>
  <c r="AF102" i="26" s="1"/>
  <c r="D102" i="26"/>
  <c r="X102" i="26" s="1"/>
  <c r="C102" i="26"/>
  <c r="B102" i="26"/>
  <c r="T101" i="26"/>
  <c r="S101" i="26"/>
  <c r="AK101" i="26" s="1"/>
  <c r="R101" i="26"/>
  <c r="Q101" i="26"/>
  <c r="AL101" i="26" s="1"/>
  <c r="P101" i="26"/>
  <c r="O101" i="26"/>
  <c r="N101" i="26"/>
  <c r="M101" i="26"/>
  <c r="L101" i="26"/>
  <c r="K101" i="26"/>
  <c r="J101" i="26"/>
  <c r="I101" i="26"/>
  <c r="H101" i="26"/>
  <c r="G101" i="26"/>
  <c r="AM101" i="26" s="1"/>
  <c r="F101" i="26"/>
  <c r="E101" i="26"/>
  <c r="AF101" i="26" s="1"/>
  <c r="D101" i="26"/>
  <c r="X101" i="26" s="1"/>
  <c r="C101" i="26"/>
  <c r="B101" i="26"/>
  <c r="T100" i="26"/>
  <c r="S100" i="26"/>
  <c r="AK100" i="26" s="1"/>
  <c r="R100" i="26"/>
  <c r="Q100" i="26"/>
  <c r="AL100" i="26" s="1"/>
  <c r="P100" i="26"/>
  <c r="O100" i="26"/>
  <c r="N100" i="26"/>
  <c r="M100" i="26"/>
  <c r="L100" i="26"/>
  <c r="K100" i="26"/>
  <c r="J100" i="26"/>
  <c r="I100" i="26"/>
  <c r="H100" i="26"/>
  <c r="G100" i="26"/>
  <c r="AM100" i="26" s="1"/>
  <c r="F100" i="26"/>
  <c r="E100" i="26"/>
  <c r="AF100" i="26" s="1"/>
  <c r="D100" i="26"/>
  <c r="Y100" i="26" s="1"/>
  <c r="C100" i="26"/>
  <c r="B100" i="26"/>
  <c r="T99" i="26"/>
  <c r="S99" i="26"/>
  <c r="AK99" i="26" s="1"/>
  <c r="R99" i="26"/>
  <c r="Q99" i="26"/>
  <c r="AL99" i="26" s="1"/>
  <c r="P99" i="26"/>
  <c r="O99" i="26"/>
  <c r="N99" i="26"/>
  <c r="M99" i="26"/>
  <c r="L99" i="26"/>
  <c r="K99" i="26"/>
  <c r="J99" i="26"/>
  <c r="I99" i="26"/>
  <c r="H99" i="26"/>
  <c r="G99" i="26"/>
  <c r="AM99" i="26" s="1"/>
  <c r="F99" i="26"/>
  <c r="E99" i="26"/>
  <c r="AF99" i="26" s="1"/>
  <c r="D99" i="26"/>
  <c r="X99" i="26" s="1"/>
  <c r="C99" i="26"/>
  <c r="B99" i="26"/>
  <c r="T98" i="26"/>
  <c r="S98" i="26"/>
  <c r="AK98" i="26" s="1"/>
  <c r="R98" i="26"/>
  <c r="Q98" i="26"/>
  <c r="AL98" i="26" s="1"/>
  <c r="P98" i="26"/>
  <c r="O98" i="26"/>
  <c r="N98" i="26"/>
  <c r="M98" i="26"/>
  <c r="L98" i="26"/>
  <c r="K98" i="26"/>
  <c r="J98" i="26"/>
  <c r="I98" i="26"/>
  <c r="H98" i="26"/>
  <c r="G98" i="26"/>
  <c r="AM98" i="26" s="1"/>
  <c r="F98" i="26"/>
  <c r="E98" i="26"/>
  <c r="AF98" i="26" s="1"/>
  <c r="D98" i="26"/>
  <c r="Y98" i="26" s="1"/>
  <c r="C98" i="26"/>
  <c r="B98" i="26"/>
  <c r="T97" i="26"/>
  <c r="S97" i="26"/>
  <c r="AK97" i="26" s="1"/>
  <c r="R97" i="26"/>
  <c r="Q97" i="26"/>
  <c r="AL97" i="26" s="1"/>
  <c r="P97" i="26"/>
  <c r="O97" i="26"/>
  <c r="N97" i="26"/>
  <c r="M97" i="26"/>
  <c r="L97" i="26"/>
  <c r="K97" i="26"/>
  <c r="J97" i="26"/>
  <c r="I97" i="26"/>
  <c r="H97" i="26"/>
  <c r="G97" i="26"/>
  <c r="AM97" i="26" s="1"/>
  <c r="F97" i="26"/>
  <c r="E97" i="26"/>
  <c r="AF97" i="26" s="1"/>
  <c r="D97" i="26"/>
  <c r="X97" i="26" s="1"/>
  <c r="C97" i="26"/>
  <c r="B97" i="26"/>
  <c r="T96" i="26"/>
  <c r="S96" i="26"/>
  <c r="AK96" i="26" s="1"/>
  <c r="R96" i="26"/>
  <c r="Q96" i="26"/>
  <c r="AL96" i="26" s="1"/>
  <c r="P96" i="26"/>
  <c r="O96" i="26"/>
  <c r="N96" i="26"/>
  <c r="M96" i="26"/>
  <c r="L96" i="26"/>
  <c r="K96" i="26"/>
  <c r="J96" i="26"/>
  <c r="I96" i="26"/>
  <c r="H96" i="26"/>
  <c r="G96" i="26"/>
  <c r="AM96" i="26" s="1"/>
  <c r="F96" i="26"/>
  <c r="E96" i="26"/>
  <c r="AF96" i="26" s="1"/>
  <c r="D96" i="26"/>
  <c r="X96" i="26" s="1"/>
  <c r="C96" i="26"/>
  <c r="B96" i="26"/>
  <c r="T95" i="26"/>
  <c r="S95" i="26"/>
  <c r="AK95" i="26" s="1"/>
  <c r="R95" i="26"/>
  <c r="Q95" i="26"/>
  <c r="AL95" i="26" s="1"/>
  <c r="P95" i="26"/>
  <c r="O95" i="26"/>
  <c r="N95" i="26"/>
  <c r="M95" i="26"/>
  <c r="L95" i="26"/>
  <c r="K95" i="26"/>
  <c r="J95" i="26"/>
  <c r="I95" i="26"/>
  <c r="H95" i="26"/>
  <c r="G95" i="26"/>
  <c r="AM95" i="26" s="1"/>
  <c r="F95" i="26"/>
  <c r="E95" i="26"/>
  <c r="AF95" i="26" s="1"/>
  <c r="D95" i="26"/>
  <c r="Y95" i="26" s="1"/>
  <c r="C95" i="26"/>
  <c r="B95" i="26"/>
  <c r="T94" i="26"/>
  <c r="S94" i="26"/>
  <c r="AK94" i="26" s="1"/>
  <c r="R94" i="26"/>
  <c r="Q94" i="26"/>
  <c r="AL94" i="26" s="1"/>
  <c r="P94" i="26"/>
  <c r="O94" i="26"/>
  <c r="N94" i="26"/>
  <c r="M94" i="26"/>
  <c r="L94" i="26"/>
  <c r="K94" i="26"/>
  <c r="J94" i="26"/>
  <c r="I94" i="26"/>
  <c r="H94" i="26"/>
  <c r="G94" i="26"/>
  <c r="AM94" i="26" s="1"/>
  <c r="F94" i="26"/>
  <c r="E94" i="26"/>
  <c r="AF94" i="26" s="1"/>
  <c r="D94" i="26"/>
  <c r="X94" i="26" s="1"/>
  <c r="C94" i="26"/>
  <c r="B94" i="26"/>
  <c r="T93" i="26"/>
  <c r="S93" i="26"/>
  <c r="AK93" i="26" s="1"/>
  <c r="R93" i="26"/>
  <c r="Q93" i="26"/>
  <c r="AL93" i="26" s="1"/>
  <c r="P93" i="26"/>
  <c r="O93" i="26"/>
  <c r="N93" i="26"/>
  <c r="M93" i="26"/>
  <c r="L93" i="26"/>
  <c r="K93" i="26"/>
  <c r="J93" i="26"/>
  <c r="I93" i="26"/>
  <c r="H93" i="26"/>
  <c r="G93" i="26"/>
  <c r="AM93" i="26" s="1"/>
  <c r="F93" i="26"/>
  <c r="E93" i="26"/>
  <c r="AF93" i="26" s="1"/>
  <c r="D93" i="26"/>
  <c r="Y93" i="26" s="1"/>
  <c r="C93" i="26"/>
  <c r="U93" i="26" s="1"/>
  <c r="B93" i="26"/>
  <c r="T92" i="26"/>
  <c r="S92" i="26"/>
  <c r="AK92" i="26" s="1"/>
  <c r="R92" i="26"/>
  <c r="Q92" i="26"/>
  <c r="AL92" i="26" s="1"/>
  <c r="P92" i="26"/>
  <c r="O92" i="26"/>
  <c r="N92" i="26"/>
  <c r="M92" i="26"/>
  <c r="L92" i="26"/>
  <c r="K92" i="26"/>
  <c r="J92" i="26"/>
  <c r="I92" i="26"/>
  <c r="H92" i="26"/>
  <c r="G92" i="26"/>
  <c r="AM92" i="26" s="1"/>
  <c r="F92" i="26"/>
  <c r="E92" i="26"/>
  <c r="AF92" i="26" s="1"/>
  <c r="D92" i="26"/>
  <c r="X92" i="26" s="1"/>
  <c r="C92" i="26"/>
  <c r="B92" i="26"/>
  <c r="T91" i="26"/>
  <c r="S91" i="26"/>
  <c r="AK91" i="26" s="1"/>
  <c r="R91" i="26"/>
  <c r="Q91" i="26"/>
  <c r="AL91" i="26" s="1"/>
  <c r="P91" i="26"/>
  <c r="O91" i="26"/>
  <c r="N91" i="26"/>
  <c r="M91" i="26"/>
  <c r="L91" i="26"/>
  <c r="K91" i="26"/>
  <c r="J91" i="26"/>
  <c r="I91" i="26"/>
  <c r="H91" i="26"/>
  <c r="G91" i="26"/>
  <c r="AM91" i="26" s="1"/>
  <c r="F91" i="26"/>
  <c r="E91" i="26"/>
  <c r="AF91" i="26" s="1"/>
  <c r="D91" i="26"/>
  <c r="X91" i="26" s="1"/>
  <c r="C91" i="26"/>
  <c r="B91" i="26"/>
  <c r="T90" i="26"/>
  <c r="S90" i="26"/>
  <c r="AK90" i="26" s="1"/>
  <c r="R90" i="26"/>
  <c r="Q90" i="26"/>
  <c r="AL90" i="26" s="1"/>
  <c r="P90" i="26"/>
  <c r="O90" i="26"/>
  <c r="N90" i="26"/>
  <c r="M90" i="26"/>
  <c r="L90" i="26"/>
  <c r="K90" i="26"/>
  <c r="J90" i="26"/>
  <c r="I90" i="26"/>
  <c r="H90" i="26"/>
  <c r="G90" i="26"/>
  <c r="AM90" i="26" s="1"/>
  <c r="F90" i="26"/>
  <c r="E90" i="26"/>
  <c r="AF90" i="26" s="1"/>
  <c r="D90" i="26"/>
  <c r="C90" i="26"/>
  <c r="B90" i="26"/>
  <c r="T89" i="26"/>
  <c r="S89" i="26"/>
  <c r="AK89" i="26" s="1"/>
  <c r="R89" i="26"/>
  <c r="Q89" i="26"/>
  <c r="AL89" i="26" s="1"/>
  <c r="P89" i="26"/>
  <c r="O89" i="26"/>
  <c r="N89" i="26"/>
  <c r="M89" i="26"/>
  <c r="L89" i="26"/>
  <c r="K89" i="26"/>
  <c r="J89" i="26"/>
  <c r="I89" i="26"/>
  <c r="H89" i="26"/>
  <c r="G89" i="26"/>
  <c r="AM89" i="26" s="1"/>
  <c r="F89" i="26"/>
  <c r="E89" i="26"/>
  <c r="AF89" i="26" s="1"/>
  <c r="D89" i="26"/>
  <c r="X89" i="26" s="1"/>
  <c r="C89" i="26"/>
  <c r="B89" i="26"/>
  <c r="T88" i="26"/>
  <c r="S88" i="26"/>
  <c r="AK88" i="26" s="1"/>
  <c r="R88" i="26"/>
  <c r="Q88" i="26"/>
  <c r="AL88" i="26" s="1"/>
  <c r="P88" i="26"/>
  <c r="O88" i="26"/>
  <c r="N88" i="26"/>
  <c r="M88" i="26"/>
  <c r="L88" i="26"/>
  <c r="K88" i="26"/>
  <c r="J88" i="26"/>
  <c r="I88" i="26"/>
  <c r="H88" i="26"/>
  <c r="G88" i="26"/>
  <c r="AM88" i="26" s="1"/>
  <c r="F88" i="26"/>
  <c r="E88" i="26"/>
  <c r="AF88" i="26" s="1"/>
  <c r="D88" i="26"/>
  <c r="Y88" i="26" s="1"/>
  <c r="C88" i="26"/>
  <c r="B88" i="26"/>
  <c r="T87" i="26"/>
  <c r="S87" i="26"/>
  <c r="AK87" i="26" s="1"/>
  <c r="R87" i="26"/>
  <c r="Q87" i="26"/>
  <c r="AL87" i="26" s="1"/>
  <c r="P87" i="26"/>
  <c r="O87" i="26"/>
  <c r="N87" i="26"/>
  <c r="M87" i="26"/>
  <c r="L87" i="26"/>
  <c r="K87" i="26"/>
  <c r="J87" i="26"/>
  <c r="I87" i="26"/>
  <c r="H87" i="26"/>
  <c r="G87" i="26"/>
  <c r="AM87" i="26" s="1"/>
  <c r="F87" i="26"/>
  <c r="E87" i="26"/>
  <c r="AF87" i="26" s="1"/>
  <c r="D87" i="26"/>
  <c r="X87" i="26" s="1"/>
  <c r="C87" i="26"/>
  <c r="B87" i="26"/>
  <c r="T86" i="26"/>
  <c r="S86" i="26"/>
  <c r="AK86" i="26" s="1"/>
  <c r="R86" i="26"/>
  <c r="Q86" i="26"/>
  <c r="AL86" i="26" s="1"/>
  <c r="P86" i="26"/>
  <c r="O86" i="26"/>
  <c r="N86" i="26"/>
  <c r="M86" i="26"/>
  <c r="L86" i="26"/>
  <c r="K86" i="26"/>
  <c r="J86" i="26"/>
  <c r="I86" i="26"/>
  <c r="H86" i="26"/>
  <c r="G86" i="26"/>
  <c r="AM86" i="26" s="1"/>
  <c r="F86" i="26"/>
  <c r="E86" i="26"/>
  <c r="AF86" i="26" s="1"/>
  <c r="D86" i="26"/>
  <c r="C86" i="26"/>
  <c r="B86" i="26"/>
  <c r="T85" i="26"/>
  <c r="S85" i="26"/>
  <c r="AK85" i="26" s="1"/>
  <c r="R85" i="26"/>
  <c r="Q85" i="26"/>
  <c r="AL85" i="26" s="1"/>
  <c r="P85" i="26"/>
  <c r="O85" i="26"/>
  <c r="N85" i="26"/>
  <c r="M85" i="26"/>
  <c r="L85" i="26"/>
  <c r="K85" i="26"/>
  <c r="J85" i="26"/>
  <c r="I85" i="26"/>
  <c r="H85" i="26"/>
  <c r="G85" i="26"/>
  <c r="AM85" i="26" s="1"/>
  <c r="F85" i="26"/>
  <c r="E85" i="26"/>
  <c r="AF85" i="26" s="1"/>
  <c r="D85" i="26"/>
  <c r="X85" i="26" s="1"/>
  <c r="C85" i="26"/>
  <c r="U85" i="26" s="1"/>
  <c r="B85" i="26"/>
  <c r="T84" i="26"/>
  <c r="S84" i="26"/>
  <c r="AK84" i="26" s="1"/>
  <c r="R84" i="26"/>
  <c r="Q84" i="26"/>
  <c r="AL84" i="26" s="1"/>
  <c r="P84" i="26"/>
  <c r="O84" i="26"/>
  <c r="N84" i="26"/>
  <c r="M84" i="26"/>
  <c r="L84" i="26"/>
  <c r="K84" i="26"/>
  <c r="J84" i="26"/>
  <c r="I84" i="26"/>
  <c r="H84" i="26"/>
  <c r="G84" i="26"/>
  <c r="AM84" i="26" s="1"/>
  <c r="F84" i="26"/>
  <c r="E84" i="26"/>
  <c r="AF84" i="26" s="1"/>
  <c r="D84" i="26"/>
  <c r="X84" i="26" s="1"/>
  <c r="C84" i="26"/>
  <c r="B84" i="26"/>
  <c r="T83" i="26"/>
  <c r="S83" i="26"/>
  <c r="AK83" i="26" s="1"/>
  <c r="R83" i="26"/>
  <c r="Q83" i="26"/>
  <c r="AL83" i="26" s="1"/>
  <c r="P83" i="26"/>
  <c r="O83" i="26"/>
  <c r="N83" i="26"/>
  <c r="M83" i="26"/>
  <c r="L83" i="26"/>
  <c r="K83" i="26"/>
  <c r="J83" i="26"/>
  <c r="I83" i="26"/>
  <c r="H83" i="26"/>
  <c r="G83" i="26"/>
  <c r="AM83" i="26" s="1"/>
  <c r="F83" i="26"/>
  <c r="E83" i="26"/>
  <c r="AF83" i="26" s="1"/>
  <c r="D83" i="26"/>
  <c r="X83" i="26" s="1"/>
  <c r="C83" i="26"/>
  <c r="B83" i="26"/>
  <c r="T82" i="26"/>
  <c r="S82" i="26"/>
  <c r="AK82" i="26" s="1"/>
  <c r="R82" i="26"/>
  <c r="Q82" i="26"/>
  <c r="AL82" i="26" s="1"/>
  <c r="P82" i="26"/>
  <c r="O82" i="26"/>
  <c r="N82" i="26"/>
  <c r="M82" i="26"/>
  <c r="L82" i="26"/>
  <c r="K82" i="26"/>
  <c r="J82" i="26"/>
  <c r="I82" i="26"/>
  <c r="H82" i="26"/>
  <c r="G82" i="26"/>
  <c r="AM82" i="26" s="1"/>
  <c r="F82" i="26"/>
  <c r="E82" i="26"/>
  <c r="AF82" i="26" s="1"/>
  <c r="D82" i="26"/>
  <c r="X82" i="26" s="1"/>
  <c r="C82" i="26"/>
  <c r="U82" i="26" s="1"/>
  <c r="B82" i="26"/>
  <c r="T81" i="26"/>
  <c r="S81" i="26"/>
  <c r="AK81" i="26" s="1"/>
  <c r="R81" i="26"/>
  <c r="Q81" i="26"/>
  <c r="AL81" i="26" s="1"/>
  <c r="P81" i="26"/>
  <c r="O81" i="26"/>
  <c r="N81" i="26"/>
  <c r="M81" i="26"/>
  <c r="L81" i="26"/>
  <c r="K81" i="26"/>
  <c r="J81" i="26"/>
  <c r="I81" i="26"/>
  <c r="H81" i="26"/>
  <c r="G81" i="26"/>
  <c r="AM81" i="26" s="1"/>
  <c r="F81" i="26"/>
  <c r="E81" i="26"/>
  <c r="AF81" i="26" s="1"/>
  <c r="D81" i="26"/>
  <c r="W81" i="26" s="1"/>
  <c r="AA81" i="26" s="1"/>
  <c r="C81" i="26"/>
  <c r="B81" i="26"/>
  <c r="T80" i="26"/>
  <c r="S80" i="26"/>
  <c r="R80" i="26"/>
  <c r="Q80" i="26"/>
  <c r="AL80" i="26" s="1"/>
  <c r="P80" i="26"/>
  <c r="O80" i="26"/>
  <c r="N80" i="26"/>
  <c r="M80" i="26"/>
  <c r="L80" i="26"/>
  <c r="K80" i="26"/>
  <c r="J80" i="26"/>
  <c r="I80" i="26"/>
  <c r="H80" i="26"/>
  <c r="G80" i="26"/>
  <c r="AM80" i="26" s="1"/>
  <c r="F80" i="26"/>
  <c r="E80" i="26"/>
  <c r="AF80" i="26" s="1"/>
  <c r="D80" i="26"/>
  <c r="X80" i="26" s="1"/>
  <c r="C80" i="26"/>
  <c r="U80" i="26" s="1"/>
  <c r="B80" i="26"/>
  <c r="T79" i="26"/>
  <c r="S79" i="26"/>
  <c r="AK79" i="26" s="1"/>
  <c r="R79" i="26"/>
  <c r="Q79" i="26"/>
  <c r="AL79" i="26" s="1"/>
  <c r="P79" i="26"/>
  <c r="O79" i="26"/>
  <c r="N79" i="26"/>
  <c r="M79" i="26"/>
  <c r="L79" i="26"/>
  <c r="K79" i="26"/>
  <c r="J79" i="26"/>
  <c r="I79" i="26"/>
  <c r="H79" i="26"/>
  <c r="G79" i="26"/>
  <c r="AM79" i="26" s="1"/>
  <c r="F79" i="26"/>
  <c r="E79" i="26"/>
  <c r="AF79" i="26" s="1"/>
  <c r="D79" i="26"/>
  <c r="Y79" i="26" s="1"/>
  <c r="C79" i="26"/>
  <c r="U79" i="26" s="1"/>
  <c r="B79" i="26"/>
  <c r="T78" i="26"/>
  <c r="S78" i="26"/>
  <c r="AK78" i="26" s="1"/>
  <c r="R78" i="26"/>
  <c r="Q78" i="26"/>
  <c r="AL78" i="26" s="1"/>
  <c r="P78" i="26"/>
  <c r="O78" i="26"/>
  <c r="N78" i="26"/>
  <c r="M78" i="26"/>
  <c r="L78" i="26"/>
  <c r="K78" i="26"/>
  <c r="J78" i="26"/>
  <c r="I78" i="26"/>
  <c r="H78" i="26"/>
  <c r="G78" i="26"/>
  <c r="AM78" i="26" s="1"/>
  <c r="F78" i="26"/>
  <c r="E78" i="26"/>
  <c r="AF78" i="26" s="1"/>
  <c r="D78" i="26"/>
  <c r="Y78" i="26" s="1"/>
  <c r="C78" i="26"/>
  <c r="U78" i="26" s="1"/>
  <c r="B78" i="26"/>
  <c r="T77" i="26"/>
  <c r="S77" i="26"/>
  <c r="AK77" i="26" s="1"/>
  <c r="R77" i="26"/>
  <c r="Q77" i="26"/>
  <c r="AL77" i="26" s="1"/>
  <c r="P77" i="26"/>
  <c r="O77" i="26"/>
  <c r="N77" i="26"/>
  <c r="M77" i="26"/>
  <c r="L77" i="26"/>
  <c r="K77" i="26"/>
  <c r="J77" i="26"/>
  <c r="I77" i="26"/>
  <c r="H77" i="26"/>
  <c r="G77" i="26"/>
  <c r="AM77" i="26" s="1"/>
  <c r="F77" i="26"/>
  <c r="E77" i="26"/>
  <c r="AF77" i="26" s="1"/>
  <c r="D77" i="26"/>
  <c r="W77" i="26" s="1"/>
  <c r="AA77" i="26" s="1"/>
  <c r="C77" i="26"/>
  <c r="U77" i="26" s="1"/>
  <c r="B77" i="26"/>
  <c r="T76" i="26"/>
  <c r="S76" i="26"/>
  <c r="AK76" i="26" s="1"/>
  <c r="R76" i="26"/>
  <c r="Q76" i="26"/>
  <c r="AL76" i="26" s="1"/>
  <c r="P76" i="26"/>
  <c r="O76" i="26"/>
  <c r="N76" i="26"/>
  <c r="M76" i="26"/>
  <c r="L76" i="26"/>
  <c r="K76" i="26"/>
  <c r="J76" i="26"/>
  <c r="I76" i="26"/>
  <c r="H76" i="26"/>
  <c r="G76" i="26"/>
  <c r="AM76" i="26" s="1"/>
  <c r="F76" i="26"/>
  <c r="E76" i="26"/>
  <c r="AF76" i="26" s="1"/>
  <c r="D76" i="26"/>
  <c r="Y76" i="26" s="1"/>
  <c r="C76" i="26"/>
  <c r="U76" i="26" s="1"/>
  <c r="B76" i="26"/>
  <c r="T75" i="26"/>
  <c r="S75" i="26"/>
  <c r="AK75" i="26" s="1"/>
  <c r="R75" i="26"/>
  <c r="Q75" i="26"/>
  <c r="AL75" i="26" s="1"/>
  <c r="P75" i="26"/>
  <c r="O75" i="26"/>
  <c r="N75" i="26"/>
  <c r="M75" i="26"/>
  <c r="L75" i="26"/>
  <c r="K75" i="26"/>
  <c r="J75" i="26"/>
  <c r="I75" i="26"/>
  <c r="H75" i="26"/>
  <c r="G75" i="26"/>
  <c r="AM75" i="26" s="1"/>
  <c r="F75" i="26"/>
  <c r="E75" i="26"/>
  <c r="AF75" i="26" s="1"/>
  <c r="D75" i="26"/>
  <c r="Y75" i="26" s="1"/>
  <c r="C75" i="26"/>
  <c r="U75" i="26" s="1"/>
  <c r="B75" i="26"/>
  <c r="T74" i="26"/>
  <c r="S74" i="26"/>
  <c r="AK74" i="26" s="1"/>
  <c r="R74" i="26"/>
  <c r="Q74" i="26"/>
  <c r="AL74" i="26" s="1"/>
  <c r="P74" i="26"/>
  <c r="O74" i="26"/>
  <c r="N74" i="26"/>
  <c r="M74" i="26"/>
  <c r="L74" i="26"/>
  <c r="K74" i="26"/>
  <c r="J74" i="26"/>
  <c r="I74" i="26"/>
  <c r="H74" i="26"/>
  <c r="G74" i="26"/>
  <c r="AM74" i="26" s="1"/>
  <c r="F74" i="26"/>
  <c r="E74" i="26"/>
  <c r="AF74" i="26" s="1"/>
  <c r="D74" i="26"/>
  <c r="X74" i="26" s="1"/>
  <c r="C74" i="26"/>
  <c r="U74" i="26" s="1"/>
  <c r="B74" i="26"/>
  <c r="T73" i="26"/>
  <c r="S73" i="26"/>
  <c r="AK73" i="26" s="1"/>
  <c r="R73" i="26"/>
  <c r="Q73" i="26"/>
  <c r="AL73" i="26" s="1"/>
  <c r="P73" i="26"/>
  <c r="O73" i="26"/>
  <c r="N73" i="26"/>
  <c r="M73" i="26"/>
  <c r="L73" i="26"/>
  <c r="K73" i="26"/>
  <c r="J73" i="26"/>
  <c r="I73" i="26"/>
  <c r="H73" i="26"/>
  <c r="G73" i="26"/>
  <c r="AM73" i="26" s="1"/>
  <c r="F73" i="26"/>
  <c r="E73" i="26"/>
  <c r="AF73" i="26" s="1"/>
  <c r="D73" i="26"/>
  <c r="Y73" i="26" s="1"/>
  <c r="C73" i="26"/>
  <c r="U73" i="26" s="1"/>
  <c r="B73" i="26"/>
  <c r="T72" i="26"/>
  <c r="S72" i="26"/>
  <c r="AK72" i="26" s="1"/>
  <c r="R72" i="26"/>
  <c r="Q72" i="26"/>
  <c r="AL72" i="26" s="1"/>
  <c r="P72" i="26"/>
  <c r="O72" i="26"/>
  <c r="N72" i="26"/>
  <c r="M72" i="26"/>
  <c r="L72" i="26"/>
  <c r="K72" i="26"/>
  <c r="J72" i="26"/>
  <c r="I72" i="26"/>
  <c r="H72" i="26"/>
  <c r="G72" i="26"/>
  <c r="AM72" i="26" s="1"/>
  <c r="F72" i="26"/>
  <c r="E72" i="26"/>
  <c r="AF72" i="26" s="1"/>
  <c r="D72" i="26"/>
  <c r="Y72" i="26" s="1"/>
  <c r="C72" i="26"/>
  <c r="U72" i="26" s="1"/>
  <c r="B72" i="26"/>
  <c r="T71" i="26"/>
  <c r="S71" i="26"/>
  <c r="AK71" i="26" s="1"/>
  <c r="R71" i="26"/>
  <c r="Q71" i="26"/>
  <c r="AL71" i="26" s="1"/>
  <c r="P71" i="26"/>
  <c r="O71" i="26"/>
  <c r="N71" i="26"/>
  <c r="M71" i="26"/>
  <c r="L71" i="26"/>
  <c r="K71" i="26"/>
  <c r="J71" i="26"/>
  <c r="I71" i="26"/>
  <c r="H71" i="26"/>
  <c r="G71" i="26"/>
  <c r="AM71" i="26" s="1"/>
  <c r="F71" i="26"/>
  <c r="E71" i="26"/>
  <c r="AF71" i="26" s="1"/>
  <c r="D71" i="26"/>
  <c r="X71" i="26" s="1"/>
  <c r="C71" i="26"/>
  <c r="U71" i="26" s="1"/>
  <c r="B71" i="26"/>
  <c r="T70" i="26"/>
  <c r="S70" i="26"/>
  <c r="AK70" i="26" s="1"/>
  <c r="R70" i="26"/>
  <c r="Q70" i="26"/>
  <c r="AL70" i="26" s="1"/>
  <c r="P70" i="26"/>
  <c r="O70" i="26"/>
  <c r="N70" i="26"/>
  <c r="M70" i="26"/>
  <c r="L70" i="26"/>
  <c r="K70" i="26"/>
  <c r="J70" i="26"/>
  <c r="I70" i="26"/>
  <c r="H70" i="26"/>
  <c r="G70" i="26"/>
  <c r="AM70" i="26" s="1"/>
  <c r="F70" i="26"/>
  <c r="E70" i="26"/>
  <c r="AF70" i="26" s="1"/>
  <c r="D70" i="26"/>
  <c r="Y70" i="26" s="1"/>
  <c r="C70" i="26"/>
  <c r="U70" i="26" s="1"/>
  <c r="B70" i="26"/>
  <c r="T69" i="26"/>
  <c r="S69" i="26"/>
  <c r="AK69" i="26" s="1"/>
  <c r="R69" i="26"/>
  <c r="Q69" i="26"/>
  <c r="AL69" i="26" s="1"/>
  <c r="P69" i="26"/>
  <c r="O69" i="26"/>
  <c r="N69" i="26"/>
  <c r="M69" i="26"/>
  <c r="L69" i="26"/>
  <c r="K69" i="26"/>
  <c r="J69" i="26"/>
  <c r="I69" i="26"/>
  <c r="H69" i="26"/>
  <c r="G69" i="26"/>
  <c r="AM69" i="26" s="1"/>
  <c r="F69" i="26"/>
  <c r="E69" i="26"/>
  <c r="AF69" i="26" s="1"/>
  <c r="D69" i="26"/>
  <c r="Y69" i="26" s="1"/>
  <c r="C69" i="26"/>
  <c r="U69" i="26" s="1"/>
  <c r="B69" i="26"/>
  <c r="T68" i="26"/>
  <c r="S68" i="26"/>
  <c r="AK68" i="26" s="1"/>
  <c r="R68" i="26"/>
  <c r="Q68" i="26"/>
  <c r="AL68" i="26" s="1"/>
  <c r="P68" i="26"/>
  <c r="O68" i="26"/>
  <c r="N68" i="26"/>
  <c r="M68" i="26"/>
  <c r="L68" i="26"/>
  <c r="K68" i="26"/>
  <c r="J68" i="26"/>
  <c r="I68" i="26"/>
  <c r="H68" i="26"/>
  <c r="G68" i="26"/>
  <c r="AM68" i="26" s="1"/>
  <c r="F68" i="26"/>
  <c r="E68" i="26"/>
  <c r="AF68" i="26" s="1"/>
  <c r="D68" i="26"/>
  <c r="X68" i="26" s="1"/>
  <c r="C68" i="26"/>
  <c r="U68" i="26" s="1"/>
  <c r="B68" i="26"/>
  <c r="T67" i="26"/>
  <c r="S67" i="26"/>
  <c r="AK67" i="26" s="1"/>
  <c r="R67" i="26"/>
  <c r="Q67" i="26"/>
  <c r="AL67" i="26" s="1"/>
  <c r="P67" i="26"/>
  <c r="O67" i="26"/>
  <c r="N67" i="26"/>
  <c r="M67" i="26"/>
  <c r="L67" i="26"/>
  <c r="K67" i="26"/>
  <c r="J67" i="26"/>
  <c r="I67" i="26"/>
  <c r="H67" i="26"/>
  <c r="G67" i="26"/>
  <c r="AM67" i="26" s="1"/>
  <c r="F67" i="26"/>
  <c r="E67" i="26"/>
  <c r="AF67" i="26" s="1"/>
  <c r="D67" i="26"/>
  <c r="Y67" i="26" s="1"/>
  <c r="C67" i="26"/>
  <c r="B67" i="26"/>
  <c r="T66" i="26"/>
  <c r="S66" i="26"/>
  <c r="AK66" i="26" s="1"/>
  <c r="R66" i="26"/>
  <c r="Q66" i="26"/>
  <c r="AL66" i="26" s="1"/>
  <c r="P66" i="26"/>
  <c r="O66" i="26"/>
  <c r="N66" i="26"/>
  <c r="M66" i="26"/>
  <c r="L66" i="26"/>
  <c r="K66" i="26"/>
  <c r="J66" i="26"/>
  <c r="I66" i="26"/>
  <c r="H66" i="26"/>
  <c r="G66" i="26"/>
  <c r="AM66" i="26" s="1"/>
  <c r="F66" i="26"/>
  <c r="E66" i="26"/>
  <c r="AF66" i="26" s="1"/>
  <c r="D66" i="26"/>
  <c r="Y66" i="26" s="1"/>
  <c r="C66" i="26"/>
  <c r="U66" i="26" s="1"/>
  <c r="B66" i="26"/>
  <c r="T65" i="26"/>
  <c r="S65" i="26"/>
  <c r="AK65" i="26" s="1"/>
  <c r="R65" i="26"/>
  <c r="Q65" i="26"/>
  <c r="AL65" i="26" s="1"/>
  <c r="P65" i="26"/>
  <c r="O65" i="26"/>
  <c r="N65" i="26"/>
  <c r="M65" i="26"/>
  <c r="L65" i="26"/>
  <c r="K65" i="26"/>
  <c r="J65" i="26"/>
  <c r="I65" i="26"/>
  <c r="H65" i="26"/>
  <c r="G65" i="26"/>
  <c r="AM65" i="26" s="1"/>
  <c r="F65" i="26"/>
  <c r="E65" i="26"/>
  <c r="AF65" i="26" s="1"/>
  <c r="D65" i="26"/>
  <c r="X65" i="26" s="1"/>
  <c r="C65" i="26"/>
  <c r="U65" i="26" s="1"/>
  <c r="B65" i="26"/>
  <c r="T64" i="26"/>
  <c r="S64" i="26"/>
  <c r="AK64" i="26" s="1"/>
  <c r="R64" i="26"/>
  <c r="Q64" i="26"/>
  <c r="AL64" i="26" s="1"/>
  <c r="P64" i="26"/>
  <c r="O64" i="26"/>
  <c r="N64" i="26"/>
  <c r="M64" i="26"/>
  <c r="L64" i="26"/>
  <c r="K64" i="26"/>
  <c r="J64" i="26"/>
  <c r="I64" i="26"/>
  <c r="H64" i="26"/>
  <c r="G64" i="26"/>
  <c r="AM64" i="26" s="1"/>
  <c r="F64" i="26"/>
  <c r="E64" i="26"/>
  <c r="AF64" i="26" s="1"/>
  <c r="D64" i="26"/>
  <c r="Y64" i="26" s="1"/>
  <c r="C64" i="26"/>
  <c r="U64" i="26" s="1"/>
  <c r="B64" i="26"/>
  <c r="T63" i="26"/>
  <c r="S63" i="26"/>
  <c r="AK63" i="26" s="1"/>
  <c r="R63" i="26"/>
  <c r="Q63" i="26"/>
  <c r="AL63" i="26" s="1"/>
  <c r="P63" i="26"/>
  <c r="O63" i="26"/>
  <c r="N63" i="26"/>
  <c r="M63" i="26"/>
  <c r="L63" i="26"/>
  <c r="K63" i="26"/>
  <c r="J63" i="26"/>
  <c r="I63" i="26"/>
  <c r="H63" i="26"/>
  <c r="G63" i="26"/>
  <c r="AM63" i="26" s="1"/>
  <c r="F63" i="26"/>
  <c r="E63" i="26"/>
  <c r="AF63" i="26" s="1"/>
  <c r="D63" i="26"/>
  <c r="W63" i="26" s="1"/>
  <c r="AA63" i="26" s="1"/>
  <c r="C63" i="26"/>
  <c r="U63" i="26" s="1"/>
  <c r="B63" i="26"/>
  <c r="T62" i="26"/>
  <c r="S62" i="26"/>
  <c r="AK62" i="26" s="1"/>
  <c r="R62" i="26"/>
  <c r="Q62" i="26"/>
  <c r="AL62" i="26" s="1"/>
  <c r="P62" i="26"/>
  <c r="O62" i="26"/>
  <c r="N62" i="26"/>
  <c r="M62" i="26"/>
  <c r="L62" i="26"/>
  <c r="K62" i="26"/>
  <c r="J62" i="26"/>
  <c r="I62" i="26"/>
  <c r="H62" i="26"/>
  <c r="G62" i="26"/>
  <c r="AM62" i="26" s="1"/>
  <c r="F62" i="26"/>
  <c r="E62" i="26"/>
  <c r="AF62" i="26" s="1"/>
  <c r="D62" i="26"/>
  <c r="W62" i="26" s="1"/>
  <c r="AA62" i="26" s="1"/>
  <c r="C62" i="26"/>
  <c r="U62" i="26" s="1"/>
  <c r="B62" i="26"/>
  <c r="T61" i="26"/>
  <c r="S61" i="26"/>
  <c r="AK61" i="26" s="1"/>
  <c r="R61" i="26"/>
  <c r="Q61" i="26"/>
  <c r="AL61" i="26" s="1"/>
  <c r="P61" i="26"/>
  <c r="O61" i="26"/>
  <c r="N61" i="26"/>
  <c r="M61" i="26"/>
  <c r="L61" i="26"/>
  <c r="K61" i="26"/>
  <c r="J61" i="26"/>
  <c r="I61" i="26"/>
  <c r="H61" i="26"/>
  <c r="G61" i="26"/>
  <c r="AM61" i="26" s="1"/>
  <c r="F61" i="26"/>
  <c r="E61" i="26"/>
  <c r="AF61" i="26" s="1"/>
  <c r="D61" i="26"/>
  <c r="Y61" i="26" s="1"/>
  <c r="C61" i="26"/>
  <c r="U61" i="26" s="1"/>
  <c r="B61" i="26"/>
  <c r="T60" i="26"/>
  <c r="S60" i="26"/>
  <c r="AK60" i="26" s="1"/>
  <c r="R60" i="26"/>
  <c r="Q60" i="26"/>
  <c r="AL60" i="26" s="1"/>
  <c r="P60" i="26"/>
  <c r="O60" i="26"/>
  <c r="N60" i="26"/>
  <c r="M60" i="26"/>
  <c r="L60" i="26"/>
  <c r="K60" i="26"/>
  <c r="J60" i="26"/>
  <c r="I60" i="26"/>
  <c r="H60" i="26"/>
  <c r="G60" i="26"/>
  <c r="AM60" i="26" s="1"/>
  <c r="F60" i="26"/>
  <c r="E60" i="26"/>
  <c r="AF60" i="26" s="1"/>
  <c r="D60" i="26"/>
  <c r="W60" i="26" s="1"/>
  <c r="AA60" i="26" s="1"/>
  <c r="C60" i="26"/>
  <c r="U60" i="26" s="1"/>
  <c r="B60" i="26"/>
  <c r="T59" i="26"/>
  <c r="S59" i="26"/>
  <c r="AK59" i="26" s="1"/>
  <c r="R59" i="26"/>
  <c r="Q59" i="26"/>
  <c r="AL59" i="26" s="1"/>
  <c r="P59" i="26"/>
  <c r="O59" i="26"/>
  <c r="N59" i="26"/>
  <c r="M59" i="26"/>
  <c r="L59" i="26"/>
  <c r="K59" i="26"/>
  <c r="J59" i="26"/>
  <c r="I59" i="26"/>
  <c r="H59" i="26"/>
  <c r="G59" i="26"/>
  <c r="AM59" i="26" s="1"/>
  <c r="F59" i="26"/>
  <c r="E59" i="26"/>
  <c r="AF59" i="26" s="1"/>
  <c r="D59" i="26"/>
  <c r="X59" i="26" s="1"/>
  <c r="C59" i="26"/>
  <c r="U59" i="26" s="1"/>
  <c r="B59" i="26"/>
  <c r="T58" i="26"/>
  <c r="S58" i="26"/>
  <c r="AK58" i="26" s="1"/>
  <c r="R58" i="26"/>
  <c r="Q58" i="26"/>
  <c r="AL58" i="26" s="1"/>
  <c r="P58" i="26"/>
  <c r="O58" i="26"/>
  <c r="N58" i="26"/>
  <c r="M58" i="26"/>
  <c r="L58" i="26"/>
  <c r="K58" i="26"/>
  <c r="J58" i="26"/>
  <c r="I58" i="26"/>
  <c r="H58" i="26"/>
  <c r="G58" i="26"/>
  <c r="AM58" i="26" s="1"/>
  <c r="F58" i="26"/>
  <c r="E58" i="26"/>
  <c r="AF58" i="26" s="1"/>
  <c r="D58" i="26"/>
  <c r="Y58" i="26" s="1"/>
  <c r="C58" i="26"/>
  <c r="U58" i="26" s="1"/>
  <c r="B58" i="26"/>
  <c r="T57" i="26"/>
  <c r="S57" i="26"/>
  <c r="AK57" i="26" s="1"/>
  <c r="R57" i="26"/>
  <c r="Q57" i="26"/>
  <c r="AL57" i="26" s="1"/>
  <c r="P57" i="26"/>
  <c r="O57" i="26"/>
  <c r="N57" i="26"/>
  <c r="M57" i="26"/>
  <c r="L57" i="26"/>
  <c r="K57" i="26"/>
  <c r="J57" i="26"/>
  <c r="I57" i="26"/>
  <c r="H57" i="26"/>
  <c r="G57" i="26"/>
  <c r="AM57" i="26" s="1"/>
  <c r="F57" i="26"/>
  <c r="E57" i="26"/>
  <c r="AF57" i="26" s="1"/>
  <c r="D57" i="26"/>
  <c r="W57" i="26" s="1"/>
  <c r="AA57" i="26" s="1"/>
  <c r="C57" i="26"/>
  <c r="U57" i="26" s="1"/>
  <c r="B57" i="26"/>
  <c r="T56" i="26"/>
  <c r="S56" i="26"/>
  <c r="R56" i="26"/>
  <c r="Q56" i="26"/>
  <c r="AL56" i="26" s="1"/>
  <c r="P56" i="26"/>
  <c r="O56" i="26"/>
  <c r="N56" i="26"/>
  <c r="M56" i="26"/>
  <c r="L56" i="26"/>
  <c r="K56" i="26"/>
  <c r="J56" i="26"/>
  <c r="I56" i="26"/>
  <c r="H56" i="26"/>
  <c r="G56" i="26"/>
  <c r="AM56" i="26" s="1"/>
  <c r="F56" i="26"/>
  <c r="E56" i="26"/>
  <c r="AF56" i="26" s="1"/>
  <c r="D56" i="26"/>
  <c r="X56" i="26" s="1"/>
  <c r="C56" i="26"/>
  <c r="U56" i="26" s="1"/>
  <c r="B56" i="26"/>
  <c r="T55" i="26"/>
  <c r="S55" i="26"/>
  <c r="AK55" i="26" s="1"/>
  <c r="R55" i="26"/>
  <c r="Q55" i="26"/>
  <c r="AL55" i="26" s="1"/>
  <c r="P55" i="26"/>
  <c r="O55" i="26"/>
  <c r="N55" i="26"/>
  <c r="M55" i="26"/>
  <c r="L55" i="26"/>
  <c r="K55" i="26"/>
  <c r="J55" i="26"/>
  <c r="I55" i="26"/>
  <c r="H55" i="26"/>
  <c r="G55" i="26"/>
  <c r="AM55" i="26" s="1"/>
  <c r="F55" i="26"/>
  <c r="E55" i="26"/>
  <c r="AF55" i="26" s="1"/>
  <c r="D55" i="26"/>
  <c r="Y55" i="26" s="1"/>
  <c r="C55" i="26"/>
  <c r="U55" i="26" s="1"/>
  <c r="B55" i="26"/>
  <c r="T54" i="26"/>
  <c r="S54" i="26"/>
  <c r="AK54" i="26" s="1"/>
  <c r="R54" i="26"/>
  <c r="Q54" i="26"/>
  <c r="AL54" i="26" s="1"/>
  <c r="P54" i="26"/>
  <c r="O54" i="26"/>
  <c r="N54" i="26"/>
  <c r="M54" i="26"/>
  <c r="L54" i="26"/>
  <c r="K54" i="26"/>
  <c r="J54" i="26"/>
  <c r="I54" i="26"/>
  <c r="H54" i="26"/>
  <c r="G54" i="26"/>
  <c r="AM54" i="26" s="1"/>
  <c r="F54" i="26"/>
  <c r="E54" i="26"/>
  <c r="AF54" i="26" s="1"/>
  <c r="D54" i="26"/>
  <c r="W54" i="26" s="1"/>
  <c r="AA54" i="26" s="1"/>
  <c r="C54" i="26"/>
  <c r="U54" i="26" s="1"/>
  <c r="B54" i="26"/>
  <c r="T53" i="26"/>
  <c r="S53" i="26"/>
  <c r="AK53" i="26" s="1"/>
  <c r="R53" i="26"/>
  <c r="Q53" i="26"/>
  <c r="AL53" i="26" s="1"/>
  <c r="P53" i="26"/>
  <c r="O53" i="26"/>
  <c r="N53" i="26"/>
  <c r="M53" i="26"/>
  <c r="L53" i="26"/>
  <c r="K53" i="26"/>
  <c r="J53" i="26"/>
  <c r="I53" i="26"/>
  <c r="H53" i="26"/>
  <c r="G53" i="26"/>
  <c r="AM53" i="26" s="1"/>
  <c r="F53" i="26"/>
  <c r="E53" i="26"/>
  <c r="AF53" i="26" s="1"/>
  <c r="D53" i="26"/>
  <c r="Y53" i="26" s="1"/>
  <c r="C53" i="26"/>
  <c r="U53" i="26" s="1"/>
  <c r="B53" i="26"/>
  <c r="T52" i="26"/>
  <c r="S52" i="26"/>
  <c r="AK52" i="26" s="1"/>
  <c r="R52" i="26"/>
  <c r="Q52" i="26"/>
  <c r="AL52" i="26" s="1"/>
  <c r="P52" i="26"/>
  <c r="O52" i="26"/>
  <c r="N52" i="26"/>
  <c r="M52" i="26"/>
  <c r="L52" i="26"/>
  <c r="K52" i="26"/>
  <c r="J52" i="26"/>
  <c r="I52" i="26"/>
  <c r="H52" i="26"/>
  <c r="G52" i="26"/>
  <c r="AM52" i="26" s="1"/>
  <c r="F52" i="26"/>
  <c r="E52" i="26"/>
  <c r="AF52" i="26" s="1"/>
  <c r="D52" i="26"/>
  <c r="Y52" i="26" s="1"/>
  <c r="C52" i="26"/>
  <c r="U52" i="26" s="1"/>
  <c r="B52" i="26"/>
  <c r="T51" i="26"/>
  <c r="S51" i="26"/>
  <c r="AK51" i="26" s="1"/>
  <c r="R51" i="26"/>
  <c r="Q51" i="26"/>
  <c r="AL51" i="26" s="1"/>
  <c r="P51" i="26"/>
  <c r="O51" i="26"/>
  <c r="N51" i="26"/>
  <c r="M51" i="26"/>
  <c r="L51" i="26"/>
  <c r="K51" i="26"/>
  <c r="J51" i="26"/>
  <c r="I51" i="26"/>
  <c r="H51" i="26"/>
  <c r="G51" i="26"/>
  <c r="AM51" i="26" s="1"/>
  <c r="F51" i="26"/>
  <c r="E51" i="26"/>
  <c r="AF51" i="26" s="1"/>
  <c r="D51" i="26"/>
  <c r="W51" i="26" s="1"/>
  <c r="AA51" i="26" s="1"/>
  <c r="C51" i="26"/>
  <c r="U51" i="26" s="1"/>
  <c r="B51" i="26"/>
  <c r="T50" i="26"/>
  <c r="S50" i="26"/>
  <c r="AK50" i="26" s="1"/>
  <c r="R50" i="26"/>
  <c r="Q50" i="26"/>
  <c r="AL50" i="26" s="1"/>
  <c r="P50" i="26"/>
  <c r="O50" i="26"/>
  <c r="N50" i="26"/>
  <c r="M50" i="26"/>
  <c r="L50" i="26"/>
  <c r="K50" i="26"/>
  <c r="J50" i="26"/>
  <c r="I50" i="26"/>
  <c r="H50" i="26"/>
  <c r="G50" i="26"/>
  <c r="AM50" i="26" s="1"/>
  <c r="F50" i="26"/>
  <c r="E50" i="26"/>
  <c r="AF50" i="26" s="1"/>
  <c r="D50" i="26"/>
  <c r="X50" i="26" s="1"/>
  <c r="C50" i="26"/>
  <c r="U50" i="26" s="1"/>
  <c r="B50" i="26"/>
  <c r="T49" i="26"/>
  <c r="S49" i="26"/>
  <c r="AK49" i="26" s="1"/>
  <c r="R49" i="26"/>
  <c r="Q49" i="26"/>
  <c r="AL49" i="26" s="1"/>
  <c r="P49" i="26"/>
  <c r="O49" i="26"/>
  <c r="N49" i="26"/>
  <c r="M49" i="26"/>
  <c r="L49" i="26"/>
  <c r="K49" i="26"/>
  <c r="J49" i="26"/>
  <c r="I49" i="26"/>
  <c r="H49" i="26"/>
  <c r="G49" i="26"/>
  <c r="AM49" i="26" s="1"/>
  <c r="F49" i="26"/>
  <c r="E49" i="26"/>
  <c r="AF49" i="26" s="1"/>
  <c r="D49" i="26"/>
  <c r="Y49" i="26" s="1"/>
  <c r="C49" i="26"/>
  <c r="U49" i="26" s="1"/>
  <c r="B49" i="26"/>
  <c r="T48" i="26"/>
  <c r="S48" i="26"/>
  <c r="AK48" i="26" s="1"/>
  <c r="R48" i="26"/>
  <c r="Q48" i="26"/>
  <c r="AL48" i="26" s="1"/>
  <c r="P48" i="26"/>
  <c r="O48" i="26"/>
  <c r="N48" i="26"/>
  <c r="M48" i="26"/>
  <c r="L48" i="26"/>
  <c r="K48" i="26"/>
  <c r="J48" i="26"/>
  <c r="I48" i="26"/>
  <c r="H48" i="26"/>
  <c r="G48" i="26"/>
  <c r="AM48" i="26" s="1"/>
  <c r="F48" i="26"/>
  <c r="E48" i="26"/>
  <c r="AF48" i="26" s="1"/>
  <c r="D48" i="26"/>
  <c r="W48" i="26" s="1"/>
  <c r="AA48" i="26" s="1"/>
  <c r="C48" i="26"/>
  <c r="U48" i="26" s="1"/>
  <c r="B48" i="26"/>
  <c r="T47" i="26"/>
  <c r="S47" i="26"/>
  <c r="AK47" i="26" s="1"/>
  <c r="R47" i="26"/>
  <c r="Q47" i="26"/>
  <c r="AL47" i="26" s="1"/>
  <c r="P47" i="26"/>
  <c r="O47" i="26"/>
  <c r="N47" i="26"/>
  <c r="M47" i="26"/>
  <c r="L47" i="26"/>
  <c r="K47" i="26"/>
  <c r="J47" i="26"/>
  <c r="I47" i="26"/>
  <c r="H47" i="26"/>
  <c r="G47" i="26"/>
  <c r="AM47" i="26" s="1"/>
  <c r="F47" i="26"/>
  <c r="E47" i="26"/>
  <c r="AF47" i="26" s="1"/>
  <c r="D47" i="26"/>
  <c r="Y47" i="26" s="1"/>
  <c r="C47" i="26"/>
  <c r="U47" i="26" s="1"/>
  <c r="B47" i="26"/>
  <c r="T46" i="26"/>
  <c r="S46" i="26"/>
  <c r="AK46" i="26" s="1"/>
  <c r="R46" i="26"/>
  <c r="Q46" i="26"/>
  <c r="AL46" i="26" s="1"/>
  <c r="P46" i="26"/>
  <c r="O46" i="26"/>
  <c r="N46" i="26"/>
  <c r="M46" i="26"/>
  <c r="L46" i="26"/>
  <c r="K46" i="26"/>
  <c r="J46" i="26"/>
  <c r="I46" i="26"/>
  <c r="H46" i="26"/>
  <c r="G46" i="26"/>
  <c r="AM46" i="26" s="1"/>
  <c r="F46" i="26"/>
  <c r="E46" i="26"/>
  <c r="AF46" i="26" s="1"/>
  <c r="D46" i="26"/>
  <c r="Y46" i="26" s="1"/>
  <c r="C46" i="26"/>
  <c r="U46" i="26" s="1"/>
  <c r="B46" i="26"/>
  <c r="T45" i="26"/>
  <c r="S45" i="26"/>
  <c r="AK45" i="26" s="1"/>
  <c r="R45" i="26"/>
  <c r="Q45" i="26"/>
  <c r="AL45" i="26" s="1"/>
  <c r="P45" i="26"/>
  <c r="O45" i="26"/>
  <c r="N45" i="26"/>
  <c r="M45" i="26"/>
  <c r="L45" i="26"/>
  <c r="K45" i="26"/>
  <c r="J45" i="26"/>
  <c r="I45" i="26"/>
  <c r="H45" i="26"/>
  <c r="G45" i="26"/>
  <c r="AM45" i="26" s="1"/>
  <c r="F45" i="26"/>
  <c r="E45" i="26"/>
  <c r="AF45" i="26" s="1"/>
  <c r="D45" i="26"/>
  <c r="W45" i="26" s="1"/>
  <c r="AA45" i="26" s="1"/>
  <c r="C45" i="26"/>
  <c r="U45" i="26" s="1"/>
  <c r="B45" i="26"/>
  <c r="T44" i="26"/>
  <c r="S44" i="26"/>
  <c r="AK44" i="26" s="1"/>
  <c r="R44" i="26"/>
  <c r="Q44" i="26"/>
  <c r="AL44" i="26" s="1"/>
  <c r="P44" i="26"/>
  <c r="O44" i="26"/>
  <c r="N44" i="26"/>
  <c r="M44" i="26"/>
  <c r="L44" i="26"/>
  <c r="K44" i="26"/>
  <c r="J44" i="26"/>
  <c r="I44" i="26"/>
  <c r="H44" i="26"/>
  <c r="G44" i="26"/>
  <c r="AM44" i="26" s="1"/>
  <c r="F44" i="26"/>
  <c r="E44" i="26"/>
  <c r="AF44" i="26" s="1"/>
  <c r="D44" i="26"/>
  <c r="X44" i="26" s="1"/>
  <c r="C44" i="26"/>
  <c r="B44" i="26"/>
  <c r="T43" i="26"/>
  <c r="S43" i="26"/>
  <c r="AK43" i="26" s="1"/>
  <c r="R43" i="26"/>
  <c r="Q43" i="26"/>
  <c r="AL43" i="26" s="1"/>
  <c r="P43" i="26"/>
  <c r="O43" i="26"/>
  <c r="N43" i="26"/>
  <c r="M43" i="26"/>
  <c r="L43" i="26"/>
  <c r="K43" i="26"/>
  <c r="J43" i="26"/>
  <c r="I43" i="26"/>
  <c r="H43" i="26"/>
  <c r="G43" i="26"/>
  <c r="AM43" i="26" s="1"/>
  <c r="F43" i="26"/>
  <c r="E43" i="26"/>
  <c r="AF43" i="26" s="1"/>
  <c r="D43" i="26"/>
  <c r="Y43" i="26" s="1"/>
  <c r="C43" i="26"/>
  <c r="U43" i="26" s="1"/>
  <c r="B43" i="26"/>
  <c r="T42" i="26"/>
  <c r="S42" i="26"/>
  <c r="AK42" i="26" s="1"/>
  <c r="R42" i="26"/>
  <c r="Q42" i="26"/>
  <c r="AL42" i="26" s="1"/>
  <c r="P42" i="26"/>
  <c r="O42" i="26"/>
  <c r="N42" i="26"/>
  <c r="M42" i="26"/>
  <c r="L42" i="26"/>
  <c r="K42" i="26"/>
  <c r="J42" i="26"/>
  <c r="I42" i="26"/>
  <c r="H42" i="26"/>
  <c r="G42" i="26"/>
  <c r="AM42" i="26" s="1"/>
  <c r="F42" i="26"/>
  <c r="E42" i="26"/>
  <c r="AF42" i="26" s="1"/>
  <c r="D42" i="26"/>
  <c r="W42" i="26" s="1"/>
  <c r="AA42" i="26" s="1"/>
  <c r="C42" i="26"/>
  <c r="U42" i="26" s="1"/>
  <c r="B42" i="26"/>
  <c r="T41" i="26"/>
  <c r="S41" i="26"/>
  <c r="AK41" i="26" s="1"/>
  <c r="R41" i="26"/>
  <c r="Q41" i="26"/>
  <c r="AL41" i="26" s="1"/>
  <c r="P41" i="26"/>
  <c r="O41" i="26"/>
  <c r="N41" i="26"/>
  <c r="M41" i="26"/>
  <c r="L41" i="26"/>
  <c r="K41" i="26"/>
  <c r="J41" i="26"/>
  <c r="I41" i="26"/>
  <c r="H41" i="26"/>
  <c r="G41" i="26"/>
  <c r="AM41" i="26" s="1"/>
  <c r="F41" i="26"/>
  <c r="E41" i="26"/>
  <c r="AF41" i="26" s="1"/>
  <c r="D41" i="26"/>
  <c r="Y41" i="26" s="1"/>
  <c r="C41" i="26"/>
  <c r="B41" i="26"/>
  <c r="T40" i="26"/>
  <c r="S40" i="26"/>
  <c r="AK40" i="26" s="1"/>
  <c r="R40" i="26"/>
  <c r="Q40" i="26"/>
  <c r="AL40" i="26" s="1"/>
  <c r="P40" i="26"/>
  <c r="O40" i="26"/>
  <c r="N40" i="26"/>
  <c r="M40" i="26"/>
  <c r="L40" i="26"/>
  <c r="K40" i="26"/>
  <c r="J40" i="26"/>
  <c r="I40" i="26"/>
  <c r="H40" i="26"/>
  <c r="G40" i="26"/>
  <c r="AM40" i="26" s="1"/>
  <c r="F40" i="26"/>
  <c r="E40" i="26"/>
  <c r="AF40" i="26" s="1"/>
  <c r="D40" i="26"/>
  <c r="Y40" i="26" s="1"/>
  <c r="C40" i="26"/>
  <c r="U40" i="26" s="1"/>
  <c r="B40" i="26"/>
  <c r="T39" i="26"/>
  <c r="S39" i="26"/>
  <c r="AK39" i="26" s="1"/>
  <c r="R39" i="26"/>
  <c r="Q39" i="26"/>
  <c r="AL39" i="26" s="1"/>
  <c r="P39" i="26"/>
  <c r="O39" i="26"/>
  <c r="N39" i="26"/>
  <c r="M39" i="26"/>
  <c r="L39" i="26"/>
  <c r="K39" i="26"/>
  <c r="J39" i="26"/>
  <c r="I39" i="26"/>
  <c r="H39" i="26"/>
  <c r="G39" i="26"/>
  <c r="AM39" i="26" s="1"/>
  <c r="F39" i="26"/>
  <c r="E39" i="26"/>
  <c r="AF39" i="26" s="1"/>
  <c r="D39" i="26"/>
  <c r="W39" i="26" s="1"/>
  <c r="AA39" i="26" s="1"/>
  <c r="C39" i="26"/>
  <c r="U39" i="26" s="1"/>
  <c r="B39" i="26"/>
  <c r="T38" i="26"/>
  <c r="S38" i="26"/>
  <c r="AK38" i="26" s="1"/>
  <c r="R38" i="26"/>
  <c r="Q38" i="26"/>
  <c r="AL38" i="26" s="1"/>
  <c r="P38" i="26"/>
  <c r="O38" i="26"/>
  <c r="N38" i="26"/>
  <c r="M38" i="26"/>
  <c r="L38" i="26"/>
  <c r="K38" i="26"/>
  <c r="J38" i="26"/>
  <c r="I38" i="26"/>
  <c r="H38" i="26"/>
  <c r="G38" i="26"/>
  <c r="AM38" i="26" s="1"/>
  <c r="F38" i="26"/>
  <c r="E38" i="26"/>
  <c r="AF38" i="26" s="1"/>
  <c r="D38" i="26"/>
  <c r="W38" i="26" s="1"/>
  <c r="AA38" i="26" s="1"/>
  <c r="C38" i="26"/>
  <c r="B38" i="26"/>
  <c r="T37" i="26"/>
  <c r="S37" i="26"/>
  <c r="AK37" i="26" s="1"/>
  <c r="R37" i="26"/>
  <c r="Q37" i="26"/>
  <c r="AL37" i="26" s="1"/>
  <c r="P37" i="26"/>
  <c r="O37" i="26"/>
  <c r="N37" i="26"/>
  <c r="M37" i="26"/>
  <c r="L37" i="26"/>
  <c r="K37" i="26"/>
  <c r="J37" i="26"/>
  <c r="I37" i="26"/>
  <c r="H37" i="26"/>
  <c r="G37" i="26"/>
  <c r="AM37" i="26" s="1"/>
  <c r="F37" i="26"/>
  <c r="E37" i="26"/>
  <c r="AF37" i="26" s="1"/>
  <c r="D37" i="26"/>
  <c r="Y37" i="26" s="1"/>
  <c r="C37" i="26"/>
  <c r="U37" i="26" s="1"/>
  <c r="B37" i="26"/>
  <c r="T36" i="26"/>
  <c r="S36" i="26"/>
  <c r="AK36" i="26" s="1"/>
  <c r="R36" i="26"/>
  <c r="Q36" i="26"/>
  <c r="AL36" i="26" s="1"/>
  <c r="P36" i="26"/>
  <c r="O36" i="26"/>
  <c r="N36" i="26"/>
  <c r="M36" i="26"/>
  <c r="L36" i="26"/>
  <c r="K36" i="26"/>
  <c r="J36" i="26"/>
  <c r="I36" i="26"/>
  <c r="H36" i="26"/>
  <c r="G36" i="26"/>
  <c r="AM36" i="26" s="1"/>
  <c r="F36" i="26"/>
  <c r="E36" i="26"/>
  <c r="AF36" i="26" s="1"/>
  <c r="D36" i="26"/>
  <c r="W36" i="26" s="1"/>
  <c r="AA36" i="26" s="1"/>
  <c r="C36" i="26"/>
  <c r="U36" i="26" s="1"/>
  <c r="B36" i="26"/>
  <c r="T35" i="26"/>
  <c r="S35" i="26"/>
  <c r="AK35" i="26" s="1"/>
  <c r="R35" i="26"/>
  <c r="Q35" i="26"/>
  <c r="AL35" i="26" s="1"/>
  <c r="P35" i="26"/>
  <c r="O35" i="26"/>
  <c r="N35" i="26"/>
  <c r="M35" i="26"/>
  <c r="L35" i="26"/>
  <c r="K35" i="26"/>
  <c r="J35" i="26"/>
  <c r="I35" i="26"/>
  <c r="H35" i="26"/>
  <c r="G35" i="26"/>
  <c r="AM35" i="26" s="1"/>
  <c r="F35" i="26"/>
  <c r="E35" i="26"/>
  <c r="AF35" i="26" s="1"/>
  <c r="D35" i="26"/>
  <c r="X35" i="26" s="1"/>
  <c r="C35" i="26"/>
  <c r="B35" i="26"/>
  <c r="T34" i="26"/>
  <c r="S34" i="26"/>
  <c r="AK34" i="26" s="1"/>
  <c r="R34" i="26"/>
  <c r="Q34" i="26"/>
  <c r="AL34" i="26" s="1"/>
  <c r="P34" i="26"/>
  <c r="O34" i="26"/>
  <c r="N34" i="26"/>
  <c r="M34" i="26"/>
  <c r="L34" i="26"/>
  <c r="K34" i="26"/>
  <c r="J34" i="26"/>
  <c r="I34" i="26"/>
  <c r="H34" i="26"/>
  <c r="G34" i="26"/>
  <c r="AM34" i="26" s="1"/>
  <c r="F34" i="26"/>
  <c r="E34" i="26"/>
  <c r="AF34" i="26" s="1"/>
  <c r="D34" i="26"/>
  <c r="Y34" i="26" s="1"/>
  <c r="C34" i="26"/>
  <c r="U34" i="26" s="1"/>
  <c r="B34" i="26"/>
  <c r="T33" i="26"/>
  <c r="S33" i="26"/>
  <c r="AK33" i="26" s="1"/>
  <c r="R33" i="26"/>
  <c r="Q33" i="26"/>
  <c r="AL33" i="26" s="1"/>
  <c r="P33" i="26"/>
  <c r="O33" i="26"/>
  <c r="N33" i="26"/>
  <c r="M33" i="26"/>
  <c r="L33" i="26"/>
  <c r="K33" i="26"/>
  <c r="J33" i="26"/>
  <c r="I33" i="26"/>
  <c r="H33" i="26"/>
  <c r="G33" i="26"/>
  <c r="AM33" i="26" s="1"/>
  <c r="F33" i="26"/>
  <c r="E33" i="26"/>
  <c r="AF33" i="26" s="1"/>
  <c r="D33" i="26"/>
  <c r="W33" i="26" s="1"/>
  <c r="AA33" i="26" s="1"/>
  <c r="C33" i="26"/>
  <c r="U33" i="26" s="1"/>
  <c r="B33" i="26"/>
  <c r="T32" i="26"/>
  <c r="S32" i="26"/>
  <c r="R32" i="26"/>
  <c r="Q32" i="26"/>
  <c r="AL32" i="26" s="1"/>
  <c r="P32" i="26"/>
  <c r="O32" i="26"/>
  <c r="N32" i="26"/>
  <c r="M32" i="26"/>
  <c r="L32" i="26"/>
  <c r="K32" i="26"/>
  <c r="J32" i="26"/>
  <c r="I32" i="26"/>
  <c r="H32" i="26"/>
  <c r="G32" i="26"/>
  <c r="AM32" i="26" s="1"/>
  <c r="F32" i="26"/>
  <c r="E32" i="26"/>
  <c r="AF32" i="26" s="1"/>
  <c r="D32" i="26"/>
  <c r="X32" i="26" s="1"/>
  <c r="C32" i="26"/>
  <c r="B32" i="26"/>
  <c r="T31" i="26"/>
  <c r="S31" i="26"/>
  <c r="AK31" i="26" s="1"/>
  <c r="R31" i="26"/>
  <c r="Q31" i="26"/>
  <c r="AL31" i="26" s="1"/>
  <c r="P31" i="26"/>
  <c r="O31" i="26"/>
  <c r="N31" i="26"/>
  <c r="M31" i="26"/>
  <c r="L31" i="26"/>
  <c r="K31" i="26"/>
  <c r="J31" i="26"/>
  <c r="I31" i="26"/>
  <c r="H31" i="26"/>
  <c r="G31" i="26"/>
  <c r="AM31" i="26" s="1"/>
  <c r="F31" i="26"/>
  <c r="E31" i="26"/>
  <c r="AF31" i="26" s="1"/>
  <c r="D31" i="26"/>
  <c r="Y31" i="26" s="1"/>
  <c r="C31" i="26"/>
  <c r="U31" i="26" s="1"/>
  <c r="B31" i="26"/>
  <c r="T30" i="26"/>
  <c r="S30" i="26"/>
  <c r="AK30" i="26" s="1"/>
  <c r="R30" i="26"/>
  <c r="Q30" i="26"/>
  <c r="AL30" i="26" s="1"/>
  <c r="P30" i="26"/>
  <c r="O30" i="26"/>
  <c r="N30" i="26"/>
  <c r="M30" i="26"/>
  <c r="L30" i="26"/>
  <c r="K30" i="26"/>
  <c r="J30" i="26"/>
  <c r="I30" i="26"/>
  <c r="H30" i="26"/>
  <c r="G30" i="26"/>
  <c r="AM30" i="26" s="1"/>
  <c r="F30" i="26"/>
  <c r="E30" i="26"/>
  <c r="AF30" i="26" s="1"/>
  <c r="D30" i="26"/>
  <c r="Y30" i="26" s="1"/>
  <c r="C30" i="26"/>
  <c r="B30" i="26"/>
  <c r="T29" i="26"/>
  <c r="S29" i="26"/>
  <c r="AK29" i="26" s="1"/>
  <c r="R29" i="26"/>
  <c r="Q29" i="26"/>
  <c r="AL29" i="26" s="1"/>
  <c r="P29" i="26"/>
  <c r="O29" i="26"/>
  <c r="N29" i="26"/>
  <c r="M29" i="26"/>
  <c r="L29" i="26"/>
  <c r="K29" i="26"/>
  <c r="J29" i="26"/>
  <c r="I29" i="26"/>
  <c r="H29" i="26"/>
  <c r="G29" i="26"/>
  <c r="AM29" i="26" s="1"/>
  <c r="F29" i="26"/>
  <c r="E29" i="26"/>
  <c r="AF29" i="26" s="1"/>
  <c r="D29" i="26"/>
  <c r="W29" i="26" s="1"/>
  <c r="AA29" i="26" s="1"/>
  <c r="C29" i="26"/>
  <c r="U29" i="26" s="1"/>
  <c r="B29" i="26"/>
  <c r="T28" i="26"/>
  <c r="S28" i="26"/>
  <c r="AK28" i="26" s="1"/>
  <c r="R28" i="26"/>
  <c r="Q28" i="26"/>
  <c r="AL28" i="26" s="1"/>
  <c r="P28" i="26"/>
  <c r="O28" i="26"/>
  <c r="N28" i="26"/>
  <c r="M28" i="26"/>
  <c r="L28" i="26"/>
  <c r="K28" i="26"/>
  <c r="J28" i="26"/>
  <c r="I28" i="26"/>
  <c r="H28" i="26"/>
  <c r="G28" i="26"/>
  <c r="AM28" i="26" s="1"/>
  <c r="F28" i="26"/>
  <c r="E28" i="26"/>
  <c r="AF28" i="26" s="1"/>
  <c r="D28" i="26"/>
  <c r="W28" i="26" s="1"/>
  <c r="AA28" i="26" s="1"/>
  <c r="C28" i="26"/>
  <c r="U28" i="26" s="1"/>
  <c r="B28" i="26"/>
  <c r="T27" i="26"/>
  <c r="S27" i="26"/>
  <c r="AK27" i="26" s="1"/>
  <c r="R27" i="26"/>
  <c r="Q27" i="26"/>
  <c r="AL27" i="26" s="1"/>
  <c r="P27" i="26"/>
  <c r="O27" i="26"/>
  <c r="N27" i="26"/>
  <c r="M27" i="26"/>
  <c r="L27" i="26"/>
  <c r="K27" i="26"/>
  <c r="J27" i="26"/>
  <c r="I27" i="26"/>
  <c r="H27" i="26"/>
  <c r="G27" i="26"/>
  <c r="AM27" i="26" s="1"/>
  <c r="F27" i="26"/>
  <c r="E27" i="26"/>
  <c r="AF27" i="26" s="1"/>
  <c r="D27" i="26"/>
  <c r="Y27" i="26" s="1"/>
  <c r="C27" i="26"/>
  <c r="B27" i="26"/>
  <c r="T26" i="26"/>
  <c r="S26" i="26"/>
  <c r="AK26" i="26" s="1"/>
  <c r="R26" i="26"/>
  <c r="Q26" i="26"/>
  <c r="AL26" i="26" s="1"/>
  <c r="P26" i="26"/>
  <c r="O26" i="26"/>
  <c r="N26" i="26"/>
  <c r="M26" i="26"/>
  <c r="L26" i="26"/>
  <c r="K26" i="26"/>
  <c r="J26" i="26"/>
  <c r="I26" i="26"/>
  <c r="H26" i="26"/>
  <c r="G26" i="26"/>
  <c r="AM26" i="26" s="1"/>
  <c r="F26" i="26"/>
  <c r="E26" i="26"/>
  <c r="AF26" i="26" s="1"/>
  <c r="D26" i="26"/>
  <c r="W26" i="26" s="1"/>
  <c r="AA26" i="26" s="1"/>
  <c r="C26" i="26"/>
  <c r="B26" i="26"/>
  <c r="T25" i="26"/>
  <c r="S25" i="26"/>
  <c r="AK25" i="26" s="1"/>
  <c r="R25" i="26"/>
  <c r="Q25" i="26"/>
  <c r="AL25" i="26" s="1"/>
  <c r="P25" i="26"/>
  <c r="O25" i="26"/>
  <c r="N25" i="26"/>
  <c r="M25" i="26"/>
  <c r="L25" i="26"/>
  <c r="K25" i="26"/>
  <c r="J25" i="26"/>
  <c r="I25" i="26"/>
  <c r="H25" i="26"/>
  <c r="G25" i="26"/>
  <c r="AM25" i="26" s="1"/>
  <c r="F25" i="26"/>
  <c r="E25" i="26"/>
  <c r="AF25" i="26" s="1"/>
  <c r="D25" i="26"/>
  <c r="Y25" i="26" s="1"/>
  <c r="C25" i="26"/>
  <c r="U25" i="26" s="1"/>
  <c r="B25" i="26"/>
  <c r="T24" i="26"/>
  <c r="S24" i="26"/>
  <c r="AK24" i="26" s="1"/>
  <c r="R24" i="26"/>
  <c r="Q24" i="26"/>
  <c r="AL24" i="26" s="1"/>
  <c r="P24" i="26"/>
  <c r="O24" i="26"/>
  <c r="N24" i="26"/>
  <c r="M24" i="26"/>
  <c r="L24" i="26"/>
  <c r="K24" i="26"/>
  <c r="J24" i="26"/>
  <c r="I24" i="26"/>
  <c r="H24" i="26"/>
  <c r="G24" i="26"/>
  <c r="AM24" i="26" s="1"/>
  <c r="F24" i="26"/>
  <c r="E24" i="26"/>
  <c r="AF24" i="26" s="1"/>
  <c r="D24" i="26"/>
  <c r="Y24" i="26" s="1"/>
  <c r="C24" i="26"/>
  <c r="B24" i="26"/>
  <c r="T23" i="26"/>
  <c r="S23" i="26"/>
  <c r="AK23" i="26" s="1"/>
  <c r="R23" i="26"/>
  <c r="Q23" i="26"/>
  <c r="AL23" i="26" s="1"/>
  <c r="P23" i="26"/>
  <c r="O23" i="26"/>
  <c r="N23" i="26"/>
  <c r="M23" i="26"/>
  <c r="L23" i="26"/>
  <c r="K23" i="26"/>
  <c r="J23" i="26"/>
  <c r="I23" i="26"/>
  <c r="H23" i="26"/>
  <c r="G23" i="26"/>
  <c r="AM23" i="26" s="1"/>
  <c r="F23" i="26"/>
  <c r="E23" i="26"/>
  <c r="AF23" i="26" s="1"/>
  <c r="D23" i="26"/>
  <c r="W23" i="26" s="1"/>
  <c r="AA23" i="26" s="1"/>
  <c r="C23" i="26"/>
  <c r="U23" i="26" s="1"/>
  <c r="B23" i="26"/>
  <c r="T22" i="26"/>
  <c r="S22" i="26"/>
  <c r="AK22" i="26" s="1"/>
  <c r="R22" i="26"/>
  <c r="Q22" i="26"/>
  <c r="AL22" i="26" s="1"/>
  <c r="P22" i="26"/>
  <c r="O22" i="26"/>
  <c r="N22" i="26"/>
  <c r="M22" i="26"/>
  <c r="L22" i="26"/>
  <c r="K22" i="26"/>
  <c r="J22" i="26"/>
  <c r="I22" i="26"/>
  <c r="H22" i="26"/>
  <c r="G22" i="26"/>
  <c r="AM22" i="26" s="1"/>
  <c r="F22" i="26"/>
  <c r="E22" i="26"/>
  <c r="AF22" i="26" s="1"/>
  <c r="D22" i="26"/>
  <c r="X22" i="26" s="1"/>
  <c r="C22" i="26"/>
  <c r="U22" i="26" s="1"/>
  <c r="B22" i="26"/>
  <c r="T21" i="26"/>
  <c r="S21" i="26"/>
  <c r="AK21" i="26" s="1"/>
  <c r="R21" i="26"/>
  <c r="Q21" i="26"/>
  <c r="AL21" i="26" s="1"/>
  <c r="P21" i="26"/>
  <c r="O21" i="26"/>
  <c r="N21" i="26"/>
  <c r="M21" i="26"/>
  <c r="L21" i="26"/>
  <c r="K21" i="26"/>
  <c r="J21" i="26"/>
  <c r="I21" i="26"/>
  <c r="H21" i="26"/>
  <c r="G21" i="26"/>
  <c r="AM21" i="26" s="1"/>
  <c r="F21" i="26"/>
  <c r="E21" i="26"/>
  <c r="AF21" i="26" s="1"/>
  <c r="D21" i="26"/>
  <c r="W21" i="26" s="1"/>
  <c r="AA21" i="26" s="1"/>
  <c r="C21" i="26"/>
  <c r="B21" i="26"/>
  <c r="T20" i="26"/>
  <c r="S20" i="26"/>
  <c r="AK20" i="26" s="1"/>
  <c r="R20" i="26"/>
  <c r="Q20" i="26"/>
  <c r="AL20" i="26" s="1"/>
  <c r="P20" i="26"/>
  <c r="O20" i="26"/>
  <c r="N20" i="26"/>
  <c r="M20" i="26"/>
  <c r="L20" i="26"/>
  <c r="K20" i="26"/>
  <c r="J20" i="26"/>
  <c r="I20" i="26"/>
  <c r="H20" i="26"/>
  <c r="G20" i="26"/>
  <c r="AM20" i="26" s="1"/>
  <c r="F20" i="26"/>
  <c r="E20" i="26"/>
  <c r="AF20" i="26" s="1"/>
  <c r="D20" i="26"/>
  <c r="W20" i="26" s="1"/>
  <c r="AA20" i="26" s="1"/>
  <c r="C20" i="26"/>
  <c r="U20" i="26" s="1"/>
  <c r="B20" i="26"/>
  <c r="T19" i="26"/>
  <c r="S19" i="26"/>
  <c r="AK19" i="26" s="1"/>
  <c r="R19" i="26"/>
  <c r="Q19" i="26"/>
  <c r="AL19" i="26" s="1"/>
  <c r="P19" i="26"/>
  <c r="O19" i="26"/>
  <c r="N19" i="26"/>
  <c r="M19" i="26"/>
  <c r="L19" i="26"/>
  <c r="K19" i="26"/>
  <c r="J19" i="26"/>
  <c r="I19" i="26"/>
  <c r="H19" i="26"/>
  <c r="G19" i="26"/>
  <c r="AM19" i="26" s="1"/>
  <c r="F19" i="26"/>
  <c r="E19" i="26"/>
  <c r="AF19" i="26" s="1"/>
  <c r="D19" i="26"/>
  <c r="Y19" i="26" s="1"/>
  <c r="C19" i="26"/>
  <c r="U19" i="26" s="1"/>
  <c r="B19" i="26"/>
  <c r="T18" i="26"/>
  <c r="S18" i="26"/>
  <c r="AK18" i="26" s="1"/>
  <c r="R18" i="26"/>
  <c r="Q18" i="26"/>
  <c r="AL18" i="26" s="1"/>
  <c r="P18" i="26"/>
  <c r="O18" i="26"/>
  <c r="N18" i="26"/>
  <c r="M18" i="26"/>
  <c r="L18" i="26"/>
  <c r="K18" i="26"/>
  <c r="J18" i="26"/>
  <c r="I18" i="26"/>
  <c r="H18" i="26"/>
  <c r="G18" i="26"/>
  <c r="AM18" i="26" s="1"/>
  <c r="F18" i="26"/>
  <c r="E18" i="26"/>
  <c r="AF18" i="26" s="1"/>
  <c r="D18" i="26"/>
  <c r="Y18" i="26" s="1"/>
  <c r="C18" i="26"/>
  <c r="B18" i="26"/>
  <c r="T17" i="26"/>
  <c r="S17" i="26"/>
  <c r="AK17" i="26" s="1"/>
  <c r="R17" i="26"/>
  <c r="Q17" i="26"/>
  <c r="AL17" i="26" s="1"/>
  <c r="P17" i="26"/>
  <c r="O17" i="26"/>
  <c r="N17" i="26"/>
  <c r="M17" i="26"/>
  <c r="L17" i="26"/>
  <c r="K17" i="26"/>
  <c r="J17" i="26"/>
  <c r="I17" i="26"/>
  <c r="H17" i="26"/>
  <c r="G17" i="26"/>
  <c r="AM17" i="26" s="1"/>
  <c r="F17" i="26"/>
  <c r="E17" i="26"/>
  <c r="AF17" i="26" s="1"/>
  <c r="D17" i="26"/>
  <c r="W17" i="26" s="1"/>
  <c r="AA17" i="26" s="1"/>
  <c r="C17" i="26"/>
  <c r="U17" i="26" s="1"/>
  <c r="B17" i="26"/>
  <c r="T16" i="26"/>
  <c r="S16" i="26"/>
  <c r="AK16" i="26" s="1"/>
  <c r="R16" i="26"/>
  <c r="Q16" i="26"/>
  <c r="AL16" i="26" s="1"/>
  <c r="P16" i="26"/>
  <c r="O16" i="26"/>
  <c r="N16" i="26"/>
  <c r="M16" i="26"/>
  <c r="L16" i="26"/>
  <c r="K16" i="26"/>
  <c r="J16" i="26"/>
  <c r="I16" i="26"/>
  <c r="H16" i="26"/>
  <c r="G16" i="26"/>
  <c r="AM16" i="26" s="1"/>
  <c r="F16" i="26"/>
  <c r="E16" i="26"/>
  <c r="AF16" i="26" s="1"/>
  <c r="D16" i="26"/>
  <c r="W16" i="26" s="1"/>
  <c r="AA16" i="26" s="1"/>
  <c r="C16" i="26"/>
  <c r="U16" i="26" s="1"/>
  <c r="B16" i="26"/>
  <c r="T15" i="26"/>
  <c r="S15" i="26"/>
  <c r="AK15" i="26" s="1"/>
  <c r="R15" i="26"/>
  <c r="Q15" i="26"/>
  <c r="AL15" i="26" s="1"/>
  <c r="P15" i="26"/>
  <c r="O15" i="26"/>
  <c r="N15" i="26"/>
  <c r="M15" i="26"/>
  <c r="L15" i="26"/>
  <c r="K15" i="26"/>
  <c r="J15" i="26"/>
  <c r="I15" i="26"/>
  <c r="H15" i="26"/>
  <c r="G15" i="26"/>
  <c r="AM15" i="26" s="1"/>
  <c r="F15" i="26"/>
  <c r="E15" i="26"/>
  <c r="AF15" i="26" s="1"/>
  <c r="D15" i="26"/>
  <c r="X15" i="26" s="1"/>
  <c r="C15" i="26"/>
  <c r="B15" i="26"/>
  <c r="T14" i="26"/>
  <c r="S14" i="26"/>
  <c r="AK14" i="26" s="1"/>
  <c r="R14" i="26"/>
  <c r="Q14" i="26"/>
  <c r="AL14" i="26" s="1"/>
  <c r="P14" i="26"/>
  <c r="O14" i="26"/>
  <c r="N14" i="26"/>
  <c r="M14" i="26"/>
  <c r="L14" i="26"/>
  <c r="K14" i="26"/>
  <c r="J14" i="26"/>
  <c r="I14" i="26"/>
  <c r="H14" i="26"/>
  <c r="G14" i="26"/>
  <c r="AM14" i="26" s="1"/>
  <c r="F14" i="26"/>
  <c r="E14" i="26"/>
  <c r="AF14" i="26" s="1"/>
  <c r="D14" i="26"/>
  <c r="W14" i="26" s="1"/>
  <c r="AA14" i="26" s="1"/>
  <c r="C14" i="26"/>
  <c r="U14" i="26" s="1"/>
  <c r="B14" i="26"/>
  <c r="T13" i="26"/>
  <c r="S13" i="26"/>
  <c r="AK13" i="26" s="1"/>
  <c r="R13" i="26"/>
  <c r="Q13" i="26"/>
  <c r="AL13" i="26" s="1"/>
  <c r="P13" i="26"/>
  <c r="O13" i="26"/>
  <c r="N13" i="26"/>
  <c r="M13" i="26"/>
  <c r="L13" i="26"/>
  <c r="K13" i="26"/>
  <c r="J13" i="26"/>
  <c r="I13" i="26"/>
  <c r="H13" i="26"/>
  <c r="G13" i="26"/>
  <c r="AM13" i="26" s="1"/>
  <c r="F13" i="26"/>
  <c r="E13" i="26"/>
  <c r="AF13" i="26" s="1"/>
  <c r="D13" i="26"/>
  <c r="Y13" i="26" s="1"/>
  <c r="C13" i="26"/>
  <c r="U13" i="26" s="1"/>
  <c r="B13" i="26"/>
  <c r="T12" i="26"/>
  <c r="S12" i="26"/>
  <c r="AK12" i="26" s="1"/>
  <c r="R12" i="26"/>
  <c r="Q12" i="26"/>
  <c r="AL12" i="26" s="1"/>
  <c r="P12" i="26"/>
  <c r="O12" i="26"/>
  <c r="N12" i="26"/>
  <c r="M12" i="26"/>
  <c r="L12" i="26"/>
  <c r="K12" i="26"/>
  <c r="J12" i="26"/>
  <c r="I12" i="26"/>
  <c r="H12" i="26"/>
  <c r="G12" i="26"/>
  <c r="AM12" i="26" s="1"/>
  <c r="F12" i="26"/>
  <c r="E12" i="26"/>
  <c r="AF12" i="26" s="1"/>
  <c r="D12" i="26"/>
  <c r="Y12" i="26" s="1"/>
  <c r="C12" i="26"/>
  <c r="B12" i="26"/>
  <c r="T11" i="26"/>
  <c r="S11" i="26"/>
  <c r="AK11" i="26" s="1"/>
  <c r="R11" i="26"/>
  <c r="Q11" i="26"/>
  <c r="AL11" i="26" s="1"/>
  <c r="P11" i="26"/>
  <c r="O11" i="26"/>
  <c r="N11" i="26"/>
  <c r="M11" i="26"/>
  <c r="L11" i="26"/>
  <c r="K11" i="26"/>
  <c r="J11" i="26"/>
  <c r="I11" i="26"/>
  <c r="H11" i="26"/>
  <c r="G11" i="26"/>
  <c r="AM11" i="26" s="1"/>
  <c r="F11" i="26"/>
  <c r="E11" i="26"/>
  <c r="AF11" i="26" s="1"/>
  <c r="D11" i="26"/>
  <c r="W11" i="26" s="1"/>
  <c r="AA11" i="26" s="1"/>
  <c r="C11" i="26"/>
  <c r="U11" i="26" s="1"/>
  <c r="B11" i="26"/>
  <c r="T10" i="26"/>
  <c r="S10" i="26"/>
  <c r="AK10" i="26" s="1"/>
  <c r="R10" i="26"/>
  <c r="Q10" i="26"/>
  <c r="AL10" i="26" s="1"/>
  <c r="P10" i="26"/>
  <c r="O10" i="26"/>
  <c r="N10" i="26"/>
  <c r="M10" i="26"/>
  <c r="L10" i="26"/>
  <c r="K10" i="26"/>
  <c r="J10" i="26"/>
  <c r="I10" i="26"/>
  <c r="H10" i="26"/>
  <c r="G10" i="26"/>
  <c r="AM10" i="26" s="1"/>
  <c r="F10" i="26"/>
  <c r="E10" i="26"/>
  <c r="AF10" i="26" s="1"/>
  <c r="D10" i="26"/>
  <c r="Y10" i="26" s="1"/>
  <c r="C10" i="26"/>
  <c r="U10" i="26" s="1"/>
  <c r="B10" i="26"/>
  <c r="T9" i="26"/>
  <c r="S9" i="26"/>
  <c r="AK9" i="26" s="1"/>
  <c r="R9" i="26"/>
  <c r="Q9" i="26"/>
  <c r="AL9" i="26" s="1"/>
  <c r="P9" i="26"/>
  <c r="O9" i="26"/>
  <c r="N9" i="26"/>
  <c r="M9" i="26"/>
  <c r="L9" i="26"/>
  <c r="K9" i="26"/>
  <c r="J9" i="26"/>
  <c r="I9" i="26"/>
  <c r="H9" i="26"/>
  <c r="G9" i="26"/>
  <c r="AM9" i="26" s="1"/>
  <c r="F9" i="26"/>
  <c r="E9" i="26"/>
  <c r="AF9" i="26" s="1"/>
  <c r="D9" i="26"/>
  <c r="X9" i="26" s="1"/>
  <c r="AH9" i="26"/>
  <c r="B9" i="26"/>
  <c r="V8" i="26"/>
  <c r="T8" i="26"/>
  <c r="S8" i="26"/>
  <c r="R8" i="26"/>
  <c r="Q8" i="26"/>
  <c r="AL8" i="26" s="1"/>
  <c r="P8" i="26"/>
  <c r="O8" i="26"/>
  <c r="N8" i="26"/>
  <c r="M8" i="26"/>
  <c r="L8" i="26"/>
  <c r="K8" i="26"/>
  <c r="J8" i="26"/>
  <c r="I8" i="26"/>
  <c r="H8" i="26"/>
  <c r="G8" i="26"/>
  <c r="AM8" i="26" s="1"/>
  <c r="F8" i="26"/>
  <c r="E8" i="26"/>
  <c r="D8" i="26"/>
  <c r="W8" i="26" s="1"/>
  <c r="AA8" i="26" s="1"/>
  <c r="U8" i="26"/>
  <c r="B8" i="26"/>
  <c r="J35" i="10"/>
  <c r="A17" i="10"/>
  <c r="U16" i="7" s="1"/>
  <c r="J41" i="10"/>
  <c r="J36" i="10"/>
  <c r="J37" i="10"/>
  <c r="J38" i="10"/>
  <c r="J39" i="10"/>
  <c r="J40" i="10"/>
  <c r="F36" i="10"/>
  <c r="G36" i="10"/>
  <c r="H36" i="10"/>
  <c r="F37" i="10"/>
  <c r="G37" i="10"/>
  <c r="H37" i="10"/>
  <c r="F38" i="10"/>
  <c r="G38" i="10"/>
  <c r="H38" i="10"/>
  <c r="F39" i="10"/>
  <c r="G39" i="10"/>
  <c r="H39" i="10"/>
  <c r="F40" i="10"/>
  <c r="G40" i="10"/>
  <c r="H40" i="10"/>
  <c r="G35" i="10"/>
  <c r="H35" i="10"/>
  <c r="F35" i="10"/>
  <c r="D36" i="10"/>
  <c r="D37" i="10"/>
  <c r="D38" i="10"/>
  <c r="D39" i="10"/>
  <c r="D40" i="10"/>
  <c r="D35" i="10"/>
  <c r="AJ733" i="26" l="1"/>
  <c r="AJ739" i="26"/>
  <c r="AJ745" i="26"/>
  <c r="AJ751" i="26"/>
  <c r="AJ728" i="26"/>
  <c r="AJ734" i="26"/>
  <c r="AJ740" i="26"/>
  <c r="AJ746" i="26"/>
  <c r="AJ729" i="26"/>
  <c r="AJ735" i="26"/>
  <c r="AJ741" i="26"/>
  <c r="AJ747" i="26"/>
  <c r="AJ730" i="26"/>
  <c r="AJ736" i="26"/>
  <c r="AJ742" i="26"/>
  <c r="AJ748" i="26"/>
  <c r="AJ731" i="26"/>
  <c r="AJ737" i="26"/>
  <c r="AJ743" i="26"/>
  <c r="AJ749" i="26"/>
  <c r="AK728" i="26"/>
  <c r="B35" i="28"/>
  <c r="C35" i="28"/>
  <c r="AJ732" i="26"/>
  <c r="AJ738" i="26"/>
  <c r="AJ744" i="26"/>
  <c r="AJ750" i="26"/>
  <c r="B5" i="28"/>
  <c r="C5" i="28"/>
  <c r="AB2" i="26"/>
  <c r="AG2" i="26"/>
  <c r="B6" i="28"/>
  <c r="C6" i="28"/>
  <c r="C7" i="28"/>
  <c r="B7" i="28"/>
  <c r="C8" i="28"/>
  <c r="B8" i="28"/>
  <c r="C9" i="28"/>
  <c r="B9" i="28"/>
  <c r="B10" i="28"/>
  <c r="C10" i="28"/>
  <c r="B11" i="28"/>
  <c r="C11" i="28"/>
  <c r="B12" i="28"/>
  <c r="C12" i="28"/>
  <c r="C13" i="28"/>
  <c r="B13" i="28"/>
  <c r="B14" i="28"/>
  <c r="C14" i="28"/>
  <c r="C15" i="28"/>
  <c r="B15" i="28"/>
  <c r="B16" i="28"/>
  <c r="C16" i="28"/>
  <c r="C17" i="28"/>
  <c r="B17" i="28"/>
  <c r="B18" i="28"/>
  <c r="C18" i="28"/>
  <c r="C19" i="28"/>
  <c r="B19" i="28"/>
  <c r="AK368" i="26"/>
  <c r="C20" i="28"/>
  <c r="B20" i="28"/>
  <c r="AK392" i="26"/>
  <c r="C21" i="28"/>
  <c r="B21" i="28"/>
  <c r="B22" i="28"/>
  <c r="C22" i="28"/>
  <c r="B23" i="28"/>
  <c r="C23" i="28"/>
  <c r="B24" i="28"/>
  <c r="C24" i="28"/>
  <c r="C25" i="28"/>
  <c r="B25" i="28"/>
  <c r="C26" i="28"/>
  <c r="B26" i="28"/>
  <c r="C27" i="28"/>
  <c r="B27" i="28"/>
  <c r="B28" i="28"/>
  <c r="C28" i="28"/>
  <c r="B29" i="28"/>
  <c r="C29" i="28"/>
  <c r="B30" i="28"/>
  <c r="C30" i="28"/>
  <c r="C31" i="28"/>
  <c r="B31" i="28"/>
  <c r="B32" i="28"/>
  <c r="C32" i="28"/>
  <c r="AK680" i="26"/>
  <c r="C33" i="28"/>
  <c r="B33" i="28"/>
  <c r="B34" i="28"/>
  <c r="C34" i="28"/>
  <c r="AF8" i="26"/>
  <c r="X719" i="26"/>
  <c r="Y413" i="26"/>
  <c r="Y459" i="26"/>
  <c r="Y386" i="26"/>
  <c r="W402" i="26"/>
  <c r="AA402" i="26" s="1"/>
  <c r="W406" i="26"/>
  <c r="AA406" i="26" s="1"/>
  <c r="X456" i="26"/>
  <c r="W523" i="26"/>
  <c r="AA523" i="26" s="1"/>
  <c r="W393" i="26"/>
  <c r="AA393" i="26" s="1"/>
  <c r="W403" i="26"/>
  <c r="AA403" i="26" s="1"/>
  <c r="Y407" i="26"/>
  <c r="W412" i="26"/>
  <c r="AA412" i="26" s="1"/>
  <c r="Y56" i="26"/>
  <c r="W502" i="26"/>
  <c r="AA502" i="26" s="1"/>
  <c r="Y65" i="26"/>
  <c r="W159" i="26"/>
  <c r="AA159" i="26" s="1"/>
  <c r="W382" i="26"/>
  <c r="AA382" i="26" s="1"/>
  <c r="X350" i="26"/>
  <c r="W385" i="26"/>
  <c r="AA385" i="26" s="1"/>
  <c r="X445" i="26"/>
  <c r="W735" i="26"/>
  <c r="AA735" i="26" s="1"/>
  <c r="Y15" i="26"/>
  <c r="W715" i="26"/>
  <c r="AA715" i="26" s="1"/>
  <c r="Y74" i="26"/>
  <c r="X353" i="26"/>
  <c r="W387" i="26"/>
  <c r="AA387" i="26" s="1"/>
  <c r="X447" i="26"/>
  <c r="X684" i="26"/>
  <c r="Y742" i="26"/>
  <c r="W32" i="26"/>
  <c r="AA32" i="26" s="1"/>
  <c r="X72" i="26"/>
  <c r="W89" i="26"/>
  <c r="AA89" i="26" s="1"/>
  <c r="W149" i="26"/>
  <c r="AA149" i="26" s="1"/>
  <c r="X254" i="26"/>
  <c r="W379" i="26"/>
  <c r="AA379" i="26" s="1"/>
  <c r="W423" i="26"/>
  <c r="AA423" i="26" s="1"/>
  <c r="W135" i="26"/>
  <c r="AA135" i="26" s="1"/>
  <c r="W145" i="26"/>
  <c r="AA145" i="26" s="1"/>
  <c r="X582" i="26"/>
  <c r="W679" i="26"/>
  <c r="AA679" i="26" s="1"/>
  <c r="W120" i="26"/>
  <c r="AA120" i="26" s="1"/>
  <c r="X242" i="26"/>
  <c r="X260" i="26"/>
  <c r="Y380" i="26"/>
  <c r="W420" i="26"/>
  <c r="AA420" i="26" s="1"/>
  <c r="X16" i="26"/>
  <c r="X431" i="26"/>
  <c r="X454" i="26"/>
  <c r="W745" i="26"/>
  <c r="AA745" i="26" s="1"/>
  <c r="Y8" i="26"/>
  <c r="W27" i="26"/>
  <c r="AA27" i="26" s="1"/>
  <c r="W30" i="26"/>
  <c r="AA30" i="26" s="1"/>
  <c r="AJ60" i="26"/>
  <c r="W96" i="26"/>
  <c r="AA96" i="26" s="1"/>
  <c r="W114" i="26"/>
  <c r="AA114" i="26" s="1"/>
  <c r="W122" i="26"/>
  <c r="AA122" i="26" s="1"/>
  <c r="W137" i="26"/>
  <c r="AA137" i="26" s="1"/>
  <c r="Y163" i="26"/>
  <c r="X209" i="26"/>
  <c r="AJ345" i="26"/>
  <c r="X335" i="26"/>
  <c r="X359" i="26"/>
  <c r="W375" i="26"/>
  <c r="AA375" i="26" s="1"/>
  <c r="W390" i="26"/>
  <c r="AA390" i="26" s="1"/>
  <c r="W397" i="26"/>
  <c r="AA397" i="26" s="1"/>
  <c r="W400" i="26"/>
  <c r="AA400" i="26" s="1"/>
  <c r="X440" i="26"/>
  <c r="Y444" i="26"/>
  <c r="AJ451" i="26"/>
  <c r="W494" i="26"/>
  <c r="AA494" i="26" s="1"/>
  <c r="Y504" i="26"/>
  <c r="AJ559" i="26"/>
  <c r="AJ622" i="26"/>
  <c r="Y613" i="26"/>
  <c r="Y617" i="26"/>
  <c r="Y733" i="26"/>
  <c r="AJ290" i="26"/>
  <c r="W533" i="26"/>
  <c r="AA533" i="26" s="1"/>
  <c r="X573" i="26"/>
  <c r="X605" i="26"/>
  <c r="W693" i="26"/>
  <c r="AA693" i="26" s="1"/>
  <c r="W702" i="26"/>
  <c r="AA702" i="26" s="1"/>
  <c r="W709" i="26"/>
  <c r="AA709" i="26" s="1"/>
  <c r="X722" i="26"/>
  <c r="W739" i="26"/>
  <c r="AA739" i="26" s="1"/>
  <c r="Y745" i="26"/>
  <c r="W750" i="26"/>
  <c r="AA750" i="26" s="1"/>
  <c r="Y22" i="26"/>
  <c r="W41" i="26"/>
  <c r="AA41" i="26" s="1"/>
  <c r="W94" i="26"/>
  <c r="AA94" i="26" s="1"/>
  <c r="W97" i="26"/>
  <c r="AA97" i="26" s="1"/>
  <c r="W101" i="26"/>
  <c r="AA101" i="26" s="1"/>
  <c r="W108" i="26"/>
  <c r="AA108" i="26" s="1"/>
  <c r="W129" i="26"/>
  <c r="AA129" i="26" s="1"/>
  <c r="W133" i="26"/>
  <c r="AA133" i="26" s="1"/>
  <c r="W143" i="26"/>
  <c r="AA143" i="26" s="1"/>
  <c r="Y395" i="26"/>
  <c r="W409" i="26"/>
  <c r="AA409" i="26" s="1"/>
  <c r="W417" i="26"/>
  <c r="AA417" i="26" s="1"/>
  <c r="X425" i="26"/>
  <c r="Y453" i="26"/>
  <c r="W472" i="26"/>
  <c r="AA472" i="26" s="1"/>
  <c r="AJ619" i="26"/>
  <c r="Y739" i="26"/>
  <c r="AJ42" i="26"/>
  <c r="AJ210" i="26"/>
  <c r="Y480" i="26"/>
  <c r="W488" i="26"/>
  <c r="AA488" i="26" s="1"/>
  <c r="W506" i="26"/>
  <c r="AA506" i="26" s="1"/>
  <c r="AJ553" i="26"/>
  <c r="W530" i="26"/>
  <c r="AA530" i="26" s="1"/>
  <c r="X707" i="26"/>
  <c r="W736" i="26"/>
  <c r="AA736" i="26" s="1"/>
  <c r="X26" i="26"/>
  <c r="X75" i="26"/>
  <c r="X81" i="26"/>
  <c r="W91" i="26"/>
  <c r="AA91" i="26" s="1"/>
  <c r="W153" i="26"/>
  <c r="AA153" i="26" s="1"/>
  <c r="Y157" i="26"/>
  <c r="AJ254" i="26"/>
  <c r="X344" i="26"/>
  <c r="Y389" i="26"/>
  <c r="W396" i="26"/>
  <c r="AA396" i="26" s="1"/>
  <c r="W399" i="26"/>
  <c r="AA399" i="26" s="1"/>
  <c r="Y410" i="26"/>
  <c r="W484" i="26"/>
  <c r="AA484" i="26" s="1"/>
  <c r="X558" i="26"/>
  <c r="X682" i="26"/>
  <c r="W704" i="26"/>
  <c r="AA704" i="26" s="1"/>
  <c r="W738" i="26"/>
  <c r="AA738" i="26" s="1"/>
  <c r="W751" i="26"/>
  <c r="AA751" i="26" s="1"/>
  <c r="X8" i="26"/>
  <c r="Z8" i="26" s="1"/>
  <c r="AJ33" i="26"/>
  <c r="X10" i="26"/>
  <c r="AJ35" i="26"/>
  <c r="W35" i="26"/>
  <c r="AA35" i="26" s="1"/>
  <c r="AJ74" i="26"/>
  <c r="Y68" i="26"/>
  <c r="Y82" i="26"/>
  <c r="W85" i="26"/>
  <c r="AA85" i="26" s="1"/>
  <c r="W104" i="26"/>
  <c r="AA104" i="26" s="1"/>
  <c r="W127" i="26"/>
  <c r="AA127" i="26" s="1"/>
  <c r="W155" i="26"/>
  <c r="AA155" i="26" s="1"/>
  <c r="AJ179" i="26"/>
  <c r="W165" i="26"/>
  <c r="AA165" i="26" s="1"/>
  <c r="AJ309" i="26"/>
  <c r="X422" i="26"/>
  <c r="Y422" i="26"/>
  <c r="AJ450" i="26"/>
  <c r="AJ44" i="26"/>
  <c r="Y35" i="26"/>
  <c r="AJ63" i="26"/>
  <c r="Y165" i="26"/>
  <c r="AJ233" i="26"/>
  <c r="AJ358" i="26"/>
  <c r="X376" i="26"/>
  <c r="W376" i="26"/>
  <c r="AA376" i="26" s="1"/>
  <c r="X383" i="26"/>
  <c r="Y383" i="26"/>
  <c r="X419" i="26"/>
  <c r="Y419" i="26"/>
  <c r="AJ48" i="26"/>
  <c r="X28" i="26"/>
  <c r="AJ39" i="26"/>
  <c r="AJ68" i="26"/>
  <c r="AJ66" i="26"/>
  <c r="X69" i="26"/>
  <c r="W71" i="26"/>
  <c r="AA71" i="26" s="1"/>
  <c r="W105" i="26"/>
  <c r="AA105" i="26" s="1"/>
  <c r="AJ109" i="26"/>
  <c r="W109" i="26"/>
  <c r="AA109" i="26" s="1"/>
  <c r="Y114" i="26"/>
  <c r="Y135" i="26"/>
  <c r="W147" i="26"/>
  <c r="AA147" i="26" s="1"/>
  <c r="Y159" i="26"/>
  <c r="AJ266" i="26"/>
  <c r="AJ297" i="26"/>
  <c r="AJ299" i="26"/>
  <c r="X372" i="26"/>
  <c r="W372" i="26"/>
  <c r="AA372" i="26" s="1"/>
  <c r="Y475" i="26"/>
  <c r="W475" i="26"/>
  <c r="AA475" i="26" s="1"/>
  <c r="X490" i="26"/>
  <c r="Y490" i="26"/>
  <c r="AJ36" i="26"/>
  <c r="AJ38" i="26"/>
  <c r="Y9" i="26"/>
  <c r="W12" i="26"/>
  <c r="AA12" i="26" s="1"/>
  <c r="Y28" i="26"/>
  <c r="AJ50" i="26"/>
  <c r="Y50" i="26"/>
  <c r="AJ53" i="26"/>
  <c r="Y59" i="26"/>
  <c r="X78" i="26"/>
  <c r="W84" i="26"/>
  <c r="AA84" i="26" s="1"/>
  <c r="W87" i="26"/>
  <c r="AA87" i="26" s="1"/>
  <c r="W93" i="26"/>
  <c r="AA93" i="26" s="1"/>
  <c r="Y105" i="26"/>
  <c r="W112" i="26"/>
  <c r="AA112" i="26" s="1"/>
  <c r="W118" i="26"/>
  <c r="AA118" i="26" s="1"/>
  <c r="W125" i="26"/>
  <c r="AA125" i="26" s="1"/>
  <c r="W131" i="26"/>
  <c r="AA131" i="26" s="1"/>
  <c r="W141" i="26"/>
  <c r="AA141" i="26" s="1"/>
  <c r="Y147" i="26"/>
  <c r="Y153" i="26"/>
  <c r="AJ175" i="26"/>
  <c r="X197" i="26"/>
  <c r="AJ265" i="26"/>
  <c r="X392" i="26"/>
  <c r="Y392" i="26"/>
  <c r="X416" i="26"/>
  <c r="Y416" i="26"/>
  <c r="Y84" i="26"/>
  <c r="Y87" i="26"/>
  <c r="Y141" i="26"/>
  <c r="AJ268" i="26"/>
  <c r="AJ356" i="26"/>
  <c r="AJ360" i="26"/>
  <c r="AJ65" i="26"/>
  <c r="Y16" i="26"/>
  <c r="Y32" i="26"/>
  <c r="Y44" i="26"/>
  <c r="AJ47" i="26"/>
  <c r="AJ54" i="26"/>
  <c r="AJ59" i="26"/>
  <c r="X62" i="26"/>
  <c r="Y96" i="26"/>
  <c r="W106" i="26"/>
  <c r="AA106" i="26" s="1"/>
  <c r="Y108" i="26"/>
  <c r="W116" i="26"/>
  <c r="AA116" i="26" s="1"/>
  <c r="Y129" i="26"/>
  <c r="W139" i="26"/>
  <c r="AA139" i="26" s="1"/>
  <c r="Y151" i="26"/>
  <c r="W161" i="26"/>
  <c r="AA161" i="26" s="1"/>
  <c r="AJ185" i="26"/>
  <c r="AJ230" i="26"/>
  <c r="AJ220" i="26"/>
  <c r="AJ282" i="26"/>
  <c r="X371" i="26"/>
  <c r="W371" i="26"/>
  <c r="AA371" i="26" s="1"/>
  <c r="Y586" i="26"/>
  <c r="Y607" i="26"/>
  <c r="Y690" i="26"/>
  <c r="AJ708" i="26"/>
  <c r="Y731" i="26"/>
  <c r="Y747" i="26"/>
  <c r="X748" i="26"/>
  <c r="AJ312" i="26"/>
  <c r="AJ353" i="26"/>
  <c r="AJ459" i="26"/>
  <c r="AJ542" i="26"/>
  <c r="W526" i="26"/>
  <c r="AA526" i="26" s="1"/>
  <c r="AJ557" i="26"/>
  <c r="AJ573" i="26"/>
  <c r="AJ576" i="26"/>
  <c r="AJ636" i="26"/>
  <c r="AJ663" i="26"/>
  <c r="X645" i="26"/>
  <c r="Y648" i="26"/>
  <c r="X653" i="26"/>
  <c r="Y693" i="26"/>
  <c r="W696" i="26"/>
  <c r="AA696" i="26" s="1"/>
  <c r="AJ723" i="26"/>
  <c r="AJ725" i="26"/>
  <c r="Y735" i="26"/>
  <c r="Y738" i="26"/>
  <c r="W744" i="26"/>
  <c r="AA744" i="26" s="1"/>
  <c r="W746" i="26"/>
  <c r="AA746" i="26" s="1"/>
  <c r="Y748" i="26"/>
  <c r="X751" i="26"/>
  <c r="AJ334" i="26"/>
  <c r="AJ359" i="26"/>
  <c r="X362" i="26"/>
  <c r="AJ364" i="26"/>
  <c r="X364" i="26"/>
  <c r="Y367" i="26"/>
  <c r="W370" i="26"/>
  <c r="AA370" i="26" s="1"/>
  <c r="W414" i="26"/>
  <c r="AA414" i="26" s="1"/>
  <c r="AJ456" i="26"/>
  <c r="W466" i="26"/>
  <c r="AA466" i="26" s="1"/>
  <c r="Y488" i="26"/>
  <c r="X491" i="26"/>
  <c r="Y498" i="26"/>
  <c r="AJ500" i="26"/>
  <c r="W500" i="26"/>
  <c r="AA500" i="26" s="1"/>
  <c r="W524" i="26"/>
  <c r="AA524" i="26" s="1"/>
  <c r="AJ551" i="26"/>
  <c r="W529" i="26"/>
  <c r="AA529" i="26" s="1"/>
  <c r="AJ555" i="26"/>
  <c r="W532" i="26"/>
  <c r="AA532" i="26" s="1"/>
  <c r="AJ577" i="26"/>
  <c r="AJ580" i="26"/>
  <c r="AJ587" i="26"/>
  <c r="X587" i="26"/>
  <c r="X590" i="26"/>
  <c r="W592" i="26"/>
  <c r="AA592" i="26" s="1"/>
  <c r="AJ631" i="26"/>
  <c r="X662" i="26"/>
  <c r="AJ688" i="26"/>
  <c r="X668" i="26"/>
  <c r="X676" i="26"/>
  <c r="Y684" i="26"/>
  <c r="AJ711" i="26"/>
  <c r="Y696" i="26"/>
  <c r="AJ714" i="26"/>
  <c r="AJ722" i="26"/>
  <c r="Y744" i="26"/>
  <c r="AJ305" i="26"/>
  <c r="AJ348" i="26"/>
  <c r="Y397" i="26"/>
  <c r="W424" i="26"/>
  <c r="AA424" i="26" s="1"/>
  <c r="Y456" i="26"/>
  <c r="AJ474" i="26"/>
  <c r="Y494" i="26"/>
  <c r="W496" i="26"/>
  <c r="AA496" i="26" s="1"/>
  <c r="Y500" i="26"/>
  <c r="Y524" i="26"/>
  <c r="AJ550" i="26"/>
  <c r="W527" i="26"/>
  <c r="AA527" i="26" s="1"/>
  <c r="AJ564" i="26"/>
  <c r="AJ571" i="26"/>
  <c r="AJ574" i="26"/>
  <c r="AJ578" i="26"/>
  <c r="AJ567" i="26"/>
  <c r="AJ581" i="26"/>
  <c r="Y592" i="26"/>
  <c r="W598" i="26"/>
  <c r="AA598" i="26" s="1"/>
  <c r="AJ626" i="26"/>
  <c r="Y611" i="26"/>
  <c r="Y616" i="26"/>
  <c r="AJ647" i="26"/>
  <c r="AJ694" i="26"/>
  <c r="X671" i="26"/>
  <c r="AJ691" i="26"/>
  <c r="AJ717" i="26"/>
  <c r="Y702" i="26"/>
  <c r="W733" i="26"/>
  <c r="AA733" i="26" s="1"/>
  <c r="X736" i="26"/>
  <c r="W742" i="26"/>
  <c r="AA742" i="26" s="1"/>
  <c r="Y750" i="26"/>
  <c r="Y424" i="26"/>
  <c r="AJ454" i="26"/>
  <c r="AJ484" i="26"/>
  <c r="Y527" i="26"/>
  <c r="AJ566" i="26"/>
  <c r="AJ575" i="26"/>
  <c r="AJ582" i="26"/>
  <c r="Y598" i="26"/>
  <c r="AJ638" i="26"/>
  <c r="AJ643" i="26"/>
  <c r="W692" i="26"/>
  <c r="AA692" i="26" s="1"/>
  <c r="AJ720" i="26"/>
  <c r="X697" i="26"/>
  <c r="W701" i="26"/>
  <c r="AA701" i="26" s="1"/>
  <c r="G34" i="4"/>
  <c r="W705" i="26"/>
  <c r="AA705" i="26" s="1"/>
  <c r="AJ710" i="26"/>
  <c r="X710" i="26"/>
  <c r="X713" i="26"/>
  <c r="AJ726" i="26"/>
  <c r="W741" i="26"/>
  <c r="AA741" i="26" s="1"/>
  <c r="W743" i="26"/>
  <c r="AA743" i="26" s="1"/>
  <c r="Y400" i="26"/>
  <c r="Y403" i="26"/>
  <c r="AJ429" i="26"/>
  <c r="W499" i="26"/>
  <c r="AA499" i="26" s="1"/>
  <c r="Y506" i="26"/>
  <c r="AJ545" i="26"/>
  <c r="AJ548" i="26"/>
  <c r="Y530" i="26"/>
  <c r="Y533" i="26"/>
  <c r="X538" i="26"/>
  <c r="AJ560" i="26"/>
  <c r="AJ562" i="26"/>
  <c r="AJ565" i="26"/>
  <c r="AJ579" i="26"/>
  <c r="W586" i="26"/>
  <c r="AA586" i="26" s="1"/>
  <c r="X593" i="26"/>
  <c r="W604" i="26"/>
  <c r="AA604" i="26" s="1"/>
  <c r="W607" i="26"/>
  <c r="AA607" i="26" s="1"/>
  <c r="AJ633" i="26"/>
  <c r="Y610" i="26"/>
  <c r="Y614" i="26"/>
  <c r="AJ662" i="26"/>
  <c r="AJ644" i="26"/>
  <c r="W690" i="26"/>
  <c r="AA690" i="26" s="1"/>
  <c r="W695" i="26"/>
  <c r="AA695" i="26" s="1"/>
  <c r="Y697" i="26"/>
  <c r="Y705" i="26"/>
  <c r="X716" i="26"/>
  <c r="V728" i="26"/>
  <c r="V729" i="26"/>
  <c r="V730" i="26"/>
  <c r="W731" i="26"/>
  <c r="AA731" i="26" s="1"/>
  <c r="Y741" i="26"/>
  <c r="W747" i="26"/>
  <c r="AA747" i="26" s="1"/>
  <c r="G35" i="4"/>
  <c r="X51" i="26"/>
  <c r="AK56" i="26"/>
  <c r="G7" i="4"/>
  <c r="X86" i="26"/>
  <c r="W86" i="26"/>
  <c r="AA86" i="26" s="1"/>
  <c r="X113" i="26"/>
  <c r="W113" i="26"/>
  <c r="AA113" i="26" s="1"/>
  <c r="AJ202" i="26"/>
  <c r="AK8" i="26"/>
  <c r="G5" i="4"/>
  <c r="W10" i="26"/>
  <c r="AA10" i="26" s="1"/>
  <c r="V11" i="26"/>
  <c r="V16" i="26"/>
  <c r="W18" i="26"/>
  <c r="AA18" i="26" s="1"/>
  <c r="Y21" i="26"/>
  <c r="Y26" i="26"/>
  <c r="X27" i="26"/>
  <c r="AJ31" i="26"/>
  <c r="V31" i="26"/>
  <c r="Y38" i="26"/>
  <c r="V39" i="26"/>
  <c r="AJ40" i="26"/>
  <c r="V40" i="26"/>
  <c r="AJ45" i="26"/>
  <c r="X47" i="26"/>
  <c r="AJ51" i="26"/>
  <c r="X53" i="26"/>
  <c r="Y62" i="26"/>
  <c r="X63" i="26"/>
  <c r="W66" i="26"/>
  <c r="AA66" i="26" s="1"/>
  <c r="Y71" i="26"/>
  <c r="Y77" i="26"/>
  <c r="X77" i="26"/>
  <c r="AJ77" i="26"/>
  <c r="AJ87" i="26"/>
  <c r="AJ93" i="26"/>
  <c r="X95" i="26"/>
  <c r="W95" i="26"/>
  <c r="AA95" i="26" s="1"/>
  <c r="AJ97" i="26"/>
  <c r="Y99" i="26"/>
  <c r="W99" i="26"/>
  <c r="AA99" i="26" s="1"/>
  <c r="X103" i="26"/>
  <c r="W103" i="26"/>
  <c r="AA103" i="26" s="1"/>
  <c r="W111" i="26"/>
  <c r="AA111" i="26" s="1"/>
  <c r="Y111" i="26"/>
  <c r="X134" i="26"/>
  <c r="W134" i="26"/>
  <c r="AA134" i="26" s="1"/>
  <c r="X136" i="26"/>
  <c r="W136" i="26"/>
  <c r="AA136" i="26" s="1"/>
  <c r="AJ151" i="26"/>
  <c r="AJ173" i="26"/>
  <c r="V151" i="26"/>
  <c r="Z151" i="26" s="1"/>
  <c r="AJ166" i="26"/>
  <c r="V166" i="26"/>
  <c r="AJ169" i="26"/>
  <c r="AJ178" i="26"/>
  <c r="W236" i="26"/>
  <c r="AA236" i="26" s="1"/>
  <c r="X236" i="26"/>
  <c r="AJ318" i="26"/>
  <c r="AJ324" i="26"/>
  <c r="AJ347" i="26"/>
  <c r="AJ339" i="26"/>
  <c r="AJ346" i="26"/>
  <c r="V324" i="26"/>
  <c r="V10" i="26"/>
  <c r="V25" i="26"/>
  <c r="W47" i="26"/>
  <c r="AA47" i="26" s="1"/>
  <c r="W53" i="26"/>
  <c r="AA53" i="26" s="1"/>
  <c r="V63" i="26"/>
  <c r="V66" i="26"/>
  <c r="U67" i="26"/>
  <c r="V67" i="26"/>
  <c r="V72" i="26"/>
  <c r="Z72" i="26" s="1"/>
  <c r="AJ75" i="26"/>
  <c r="V75" i="26"/>
  <c r="AJ192" i="26"/>
  <c r="AJ194" i="26"/>
  <c r="X11" i="26"/>
  <c r="Z11" i="26" s="1"/>
  <c r="V17" i="26"/>
  <c r="V22" i="26"/>
  <c r="Z22" i="26" s="1"/>
  <c r="W24" i="26"/>
  <c r="AA24" i="26" s="1"/>
  <c r="X39" i="26"/>
  <c r="X41" i="26"/>
  <c r="V48" i="26"/>
  <c r="AJ49" i="26"/>
  <c r="V49" i="26"/>
  <c r="V50" i="26"/>
  <c r="Z50" i="26" s="1"/>
  <c r="V54" i="26"/>
  <c r="AJ55" i="26"/>
  <c r="V55" i="26"/>
  <c r="AJ56" i="26"/>
  <c r="V56" i="26"/>
  <c r="Z56" i="26" s="1"/>
  <c r="V59" i="26"/>
  <c r="Z59" i="26" s="1"/>
  <c r="X66" i="26"/>
  <c r="AJ81" i="26"/>
  <c r="AJ106" i="26"/>
  <c r="AJ112" i="26"/>
  <c r="W132" i="26"/>
  <c r="AA132" i="26" s="1"/>
  <c r="Y132" i="26"/>
  <c r="AJ149" i="26"/>
  <c r="AJ174" i="26"/>
  <c r="AJ176" i="26"/>
  <c r="AJ181" i="26"/>
  <c r="AJ183" i="26"/>
  <c r="V183" i="26"/>
  <c r="AJ190" i="26"/>
  <c r="AJ205" i="26"/>
  <c r="AJ256" i="26"/>
  <c r="AJ270" i="26"/>
  <c r="AJ292" i="26"/>
  <c r="AJ286" i="26"/>
  <c r="AJ291" i="26"/>
  <c r="AJ288" i="26"/>
  <c r="AJ285" i="26"/>
  <c r="V270" i="26"/>
  <c r="AJ280" i="26"/>
  <c r="V280" i="26"/>
  <c r="AJ296" i="26"/>
  <c r="AJ332" i="26"/>
  <c r="X107" i="26"/>
  <c r="W107" i="26"/>
  <c r="AA107" i="26" s="1"/>
  <c r="W150" i="26"/>
  <c r="AA150" i="26" s="1"/>
  <c r="Y150" i="26"/>
  <c r="AJ204" i="26"/>
  <c r="X492" i="26"/>
  <c r="W492" i="26"/>
  <c r="AA492" i="26" s="1"/>
  <c r="Y492" i="26"/>
  <c r="AH10" i="26"/>
  <c r="AH11" i="26" s="1"/>
  <c r="AH12" i="26" s="1"/>
  <c r="AH13" i="26" s="1"/>
  <c r="AH14" i="26" s="1"/>
  <c r="AH15" i="26" s="1"/>
  <c r="AH16" i="26" s="1"/>
  <c r="AH17" i="26" s="1"/>
  <c r="AH18" i="26" s="1"/>
  <c r="AH19" i="26" s="1"/>
  <c r="AH20" i="26" s="1"/>
  <c r="AH21" i="26" s="1"/>
  <c r="AH22" i="26" s="1"/>
  <c r="AH23" i="26" s="1"/>
  <c r="AH24" i="26" s="1"/>
  <c r="AH25" i="26" s="1"/>
  <c r="AH26" i="26" s="1"/>
  <c r="AH27" i="26" s="1"/>
  <c r="AH28" i="26" s="1"/>
  <c r="AH29" i="26" s="1"/>
  <c r="AH30" i="26" s="1"/>
  <c r="AH31" i="26" s="1"/>
  <c r="AH32" i="26" s="1"/>
  <c r="AH33" i="26" s="1"/>
  <c r="AH34" i="26" s="1"/>
  <c r="AH35" i="26" s="1"/>
  <c r="AH36" i="26" s="1"/>
  <c r="AH37" i="26" s="1"/>
  <c r="AH38" i="26" s="1"/>
  <c r="AH39" i="26" s="1"/>
  <c r="AH40" i="26" s="1"/>
  <c r="AH41" i="26" s="1"/>
  <c r="AH42" i="26" s="1"/>
  <c r="AH43" i="26" s="1"/>
  <c r="AH44" i="26" s="1"/>
  <c r="AH45" i="26" s="1"/>
  <c r="AH46" i="26" s="1"/>
  <c r="AH47" i="26" s="1"/>
  <c r="AH48" i="26" s="1"/>
  <c r="AH49" i="26" s="1"/>
  <c r="AH50" i="26" s="1"/>
  <c r="AH51" i="26" s="1"/>
  <c r="AH52" i="26" s="1"/>
  <c r="AH53" i="26" s="1"/>
  <c r="AH54" i="26" s="1"/>
  <c r="AH55" i="26" s="1"/>
  <c r="AH56" i="26" s="1"/>
  <c r="AH57" i="26" s="1"/>
  <c r="AH58" i="26" s="1"/>
  <c r="AH59" i="26" s="1"/>
  <c r="AH60" i="26" s="1"/>
  <c r="AH61" i="26" s="1"/>
  <c r="AH62" i="26" s="1"/>
  <c r="AH63" i="26" s="1"/>
  <c r="AH64" i="26" s="1"/>
  <c r="AH65" i="26" s="1"/>
  <c r="AH66" i="26" s="1"/>
  <c r="AH67" i="26" s="1"/>
  <c r="AH68" i="26" s="1"/>
  <c r="AH69" i="26" s="1"/>
  <c r="AH70" i="26" s="1"/>
  <c r="AH71" i="26" s="1"/>
  <c r="AH72" i="26" s="1"/>
  <c r="AH73" i="26" s="1"/>
  <c r="AH74" i="26" s="1"/>
  <c r="AH75" i="26" s="1"/>
  <c r="AH76" i="26" s="1"/>
  <c r="AH77" i="26" s="1"/>
  <c r="AH78" i="26" s="1"/>
  <c r="AH79" i="26" s="1"/>
  <c r="AH80" i="26" s="1"/>
  <c r="AH81" i="26" s="1"/>
  <c r="AH82" i="26" s="1"/>
  <c r="AH83" i="26" s="1"/>
  <c r="AH84" i="26" s="1"/>
  <c r="AH85" i="26" s="1"/>
  <c r="AH86" i="26" s="1"/>
  <c r="AH87" i="26" s="1"/>
  <c r="AH88" i="26" s="1"/>
  <c r="AH89" i="26" s="1"/>
  <c r="AH90" i="26" s="1"/>
  <c r="AH91" i="26" s="1"/>
  <c r="AH92" i="26" s="1"/>
  <c r="AH93" i="26" s="1"/>
  <c r="AH94" i="26" s="1"/>
  <c r="AH95" i="26" s="1"/>
  <c r="AH96" i="26" s="1"/>
  <c r="AH97" i="26" s="1"/>
  <c r="AH98" i="26" s="1"/>
  <c r="AH99" i="26" s="1"/>
  <c r="AH100" i="26" s="1"/>
  <c r="AH101" i="26" s="1"/>
  <c r="AH102" i="26" s="1"/>
  <c r="AH103" i="26" s="1"/>
  <c r="AH104" i="26" s="1"/>
  <c r="AH105" i="26" s="1"/>
  <c r="AH106" i="26" s="1"/>
  <c r="AH107" i="26" s="1"/>
  <c r="AH108" i="26" s="1"/>
  <c r="AH109" i="26" s="1"/>
  <c r="AH110" i="26" s="1"/>
  <c r="AH111" i="26" s="1"/>
  <c r="AH112" i="26" s="1"/>
  <c r="AH113" i="26" s="1"/>
  <c r="AH114" i="26" s="1"/>
  <c r="AH115" i="26" s="1"/>
  <c r="AH116" i="26" s="1"/>
  <c r="AH117" i="26" s="1"/>
  <c r="AH118" i="26" s="1"/>
  <c r="AH119" i="26" s="1"/>
  <c r="AH120" i="26" s="1"/>
  <c r="AH121" i="26" s="1"/>
  <c r="AH122" i="26" s="1"/>
  <c r="AH123" i="26" s="1"/>
  <c r="AH124" i="26" s="1"/>
  <c r="AH125" i="26" s="1"/>
  <c r="AH126" i="26" s="1"/>
  <c r="AH127" i="26" s="1"/>
  <c r="AH128" i="26" s="1"/>
  <c r="AH129" i="26" s="1"/>
  <c r="AH130" i="26" s="1"/>
  <c r="AH131" i="26" s="1"/>
  <c r="AH132" i="26" s="1"/>
  <c r="AH133" i="26" s="1"/>
  <c r="AH134" i="26" s="1"/>
  <c r="AH135" i="26" s="1"/>
  <c r="AH136" i="26" s="1"/>
  <c r="AH137" i="26" s="1"/>
  <c r="AH138" i="26" s="1"/>
  <c r="AH139" i="26" s="1"/>
  <c r="AH140" i="26" s="1"/>
  <c r="AH141" i="26" s="1"/>
  <c r="AH142" i="26" s="1"/>
  <c r="AH143" i="26" s="1"/>
  <c r="AH144" i="26" s="1"/>
  <c r="AH145" i="26" s="1"/>
  <c r="AH146" i="26" s="1"/>
  <c r="AH147" i="26" s="1"/>
  <c r="AH148" i="26" s="1"/>
  <c r="AH149" i="26" s="1"/>
  <c r="AH150" i="26" s="1"/>
  <c r="AH151" i="26" s="1"/>
  <c r="AH152" i="26" s="1"/>
  <c r="AH153" i="26" s="1"/>
  <c r="AH154" i="26" s="1"/>
  <c r="AH155" i="26" s="1"/>
  <c r="AH156" i="26" s="1"/>
  <c r="AH157" i="26" s="1"/>
  <c r="AH158" i="26" s="1"/>
  <c r="AH159" i="26" s="1"/>
  <c r="AH160" i="26" s="1"/>
  <c r="AH161" i="26" s="1"/>
  <c r="AH162" i="26" s="1"/>
  <c r="AH163" i="26" s="1"/>
  <c r="AH164" i="26" s="1"/>
  <c r="AH165" i="26" s="1"/>
  <c r="AH166" i="26" s="1"/>
  <c r="AH167" i="26" s="1"/>
  <c r="AH168" i="26" s="1"/>
  <c r="AH169" i="26" s="1"/>
  <c r="W9" i="26"/>
  <c r="AA9" i="26" s="1"/>
  <c r="X17" i="26"/>
  <c r="W22" i="26"/>
  <c r="AA22" i="26" s="1"/>
  <c r="V23" i="26"/>
  <c r="V28" i="26"/>
  <c r="Z28" i="26" s="1"/>
  <c r="V33" i="26"/>
  <c r="AJ34" i="26"/>
  <c r="V34" i="26"/>
  <c r="V42" i="26"/>
  <c r="AJ43" i="26"/>
  <c r="V43" i="26"/>
  <c r="W44" i="26"/>
  <c r="AA44" i="26" s="1"/>
  <c r="X48" i="26"/>
  <c r="W50" i="26"/>
  <c r="AA50" i="26" s="1"/>
  <c r="X54" i="26"/>
  <c r="W56" i="26"/>
  <c r="AA56" i="26" s="1"/>
  <c r="AJ58" i="26"/>
  <c r="V58" i="26"/>
  <c r="W59" i="26"/>
  <c r="AA59" i="26" s="1"/>
  <c r="AJ71" i="26"/>
  <c r="AJ85" i="26"/>
  <c r="AJ96" i="26"/>
  <c r="X100" i="26"/>
  <c r="W100" i="26"/>
  <c r="AA100" i="26" s="1"/>
  <c r="W102" i="26"/>
  <c r="AA102" i="26" s="1"/>
  <c r="Y102" i="26"/>
  <c r="AJ104" i="26"/>
  <c r="AJ133" i="26"/>
  <c r="AJ147" i="26"/>
  <c r="AJ170" i="26"/>
  <c r="AJ172" i="26"/>
  <c r="AJ193" i="26"/>
  <c r="AJ195" i="26"/>
  <c r="AJ201" i="26"/>
  <c r="AJ203" i="26"/>
  <c r="AJ238" i="26"/>
  <c r="AJ215" i="26"/>
  <c r="V215" i="26"/>
  <c r="W245" i="26"/>
  <c r="AA245" i="26" s="1"/>
  <c r="X245" i="26"/>
  <c r="Y20" i="26"/>
  <c r="X21" i="26"/>
  <c r="X36" i="26"/>
  <c r="X38" i="26"/>
  <c r="X45" i="26"/>
  <c r="AJ67" i="26"/>
  <c r="AJ72" i="26"/>
  <c r="W90" i="26"/>
  <c r="AA90" i="26" s="1"/>
  <c r="Y90" i="26"/>
  <c r="V185" i="26"/>
  <c r="AJ189" i="26"/>
  <c r="AJ196" i="26"/>
  <c r="V13" i="26"/>
  <c r="X14" i="26"/>
  <c r="W15" i="26"/>
  <c r="AA15" i="26" s="1"/>
  <c r="X23" i="26"/>
  <c r="V29" i="26"/>
  <c r="X33" i="26"/>
  <c r="X42" i="26"/>
  <c r="AJ57" i="26"/>
  <c r="AJ80" i="26"/>
  <c r="V57" i="26"/>
  <c r="V60" i="26"/>
  <c r="AJ61" i="26"/>
  <c r="V61" i="26"/>
  <c r="AJ62" i="26"/>
  <c r="V62" i="26"/>
  <c r="V65" i="26"/>
  <c r="Z65" i="26" s="1"/>
  <c r="W68" i="26"/>
  <c r="AA68" i="26" s="1"/>
  <c r="AJ69" i="26"/>
  <c r="V69" i="26"/>
  <c r="AJ78" i="26"/>
  <c r="W80" i="26"/>
  <c r="AA80" i="26" s="1"/>
  <c r="AJ94" i="26"/>
  <c r="X98" i="26"/>
  <c r="W98" i="26"/>
  <c r="AA98" i="26" s="1"/>
  <c r="X110" i="26"/>
  <c r="W110" i="26"/>
  <c r="AA110" i="26" s="1"/>
  <c r="AJ131" i="26"/>
  <c r="X154" i="26"/>
  <c r="Y154" i="26"/>
  <c r="AJ165" i="26"/>
  <c r="AJ188" i="26"/>
  <c r="AJ187" i="26"/>
  <c r="AJ184" i="26"/>
  <c r="V184" i="26"/>
  <c r="AJ191" i="26"/>
  <c r="AJ206" i="26"/>
  <c r="AJ228" i="26"/>
  <c r="AJ277" i="26"/>
  <c r="AJ284" i="26"/>
  <c r="AJ293" i="26"/>
  <c r="AJ314" i="26"/>
  <c r="AJ335" i="26"/>
  <c r="AJ333" i="26"/>
  <c r="V314" i="26"/>
  <c r="Y463" i="26"/>
  <c r="W463" i="26"/>
  <c r="AA463" i="26" s="1"/>
  <c r="X463" i="26"/>
  <c r="Y14" i="26"/>
  <c r="V19" i="26"/>
  <c r="X20" i="26"/>
  <c r="X29" i="26"/>
  <c r="AK32" i="26"/>
  <c r="G6" i="4"/>
  <c r="AJ32" i="26"/>
  <c r="V36" i="26"/>
  <c r="AJ37" i="26"/>
  <c r="V37" i="26"/>
  <c r="AJ41" i="26"/>
  <c r="V45" i="26"/>
  <c r="AJ46" i="26"/>
  <c r="V46" i="26"/>
  <c r="V47" i="26"/>
  <c r="V51" i="26"/>
  <c r="AJ52" i="26"/>
  <c r="V52" i="26"/>
  <c r="V53" i="26"/>
  <c r="X57" i="26"/>
  <c r="X60" i="26"/>
  <c r="AJ64" i="26"/>
  <c r="V64" i="26"/>
  <c r="W65" i="26"/>
  <c r="AA65" i="26" s="1"/>
  <c r="Y80" i="26"/>
  <c r="AJ82" i="26"/>
  <c r="V82" i="26"/>
  <c r="Z82" i="26" s="1"/>
  <c r="AJ84" i="26"/>
  <c r="Y86" i="26"/>
  <c r="X88" i="26"/>
  <c r="W88" i="26"/>
  <c r="AA88" i="26" s="1"/>
  <c r="X90" i="26"/>
  <c r="AJ101" i="26"/>
  <c r="AJ105" i="26"/>
  <c r="Y107" i="26"/>
  <c r="Y113" i="26"/>
  <c r="X115" i="26"/>
  <c r="W115" i="26"/>
  <c r="AA115" i="26" s="1"/>
  <c r="AJ129" i="26"/>
  <c r="X150" i="26"/>
  <c r="X152" i="26"/>
  <c r="W152" i="26"/>
  <c r="AA152" i="26" s="1"/>
  <c r="AJ168" i="26"/>
  <c r="AJ200" i="26"/>
  <c r="AJ177" i="26"/>
  <c r="AJ180" i="26"/>
  <c r="AJ182" i="26"/>
  <c r="W218" i="26"/>
  <c r="AA218" i="26" s="1"/>
  <c r="X218" i="26"/>
  <c r="V233" i="26"/>
  <c r="V68" i="26"/>
  <c r="Z68" i="26" s="1"/>
  <c r="W75" i="26"/>
  <c r="AA75" i="26" s="1"/>
  <c r="AJ76" i="26"/>
  <c r="V76" i="26"/>
  <c r="V77" i="26"/>
  <c r="AJ86" i="26"/>
  <c r="AJ95" i="26"/>
  <c r="AJ98" i="26"/>
  <c r="AJ99" i="26"/>
  <c r="AJ100" i="26"/>
  <c r="Y101" i="26"/>
  <c r="AJ103" i="26"/>
  <c r="Y104" i="26"/>
  <c r="Y106" i="26"/>
  <c r="Y109" i="26"/>
  <c r="Y112" i="26"/>
  <c r="AJ123" i="26"/>
  <c r="AJ126" i="26"/>
  <c r="W126" i="26"/>
  <c r="AA126" i="26" s="1"/>
  <c r="AJ128" i="26"/>
  <c r="W128" i="26"/>
  <c r="AA128" i="26" s="1"/>
  <c r="AJ130" i="26"/>
  <c r="W130" i="26"/>
  <c r="AA130" i="26" s="1"/>
  <c r="Y131" i="26"/>
  <c r="Y133" i="26"/>
  <c r="AJ144" i="26"/>
  <c r="W144" i="26"/>
  <c r="AA144" i="26" s="1"/>
  <c r="AJ146" i="26"/>
  <c r="W146" i="26"/>
  <c r="AA146" i="26" s="1"/>
  <c r="AJ148" i="26"/>
  <c r="W148" i="26"/>
  <c r="AA148" i="26" s="1"/>
  <c r="Y149" i="26"/>
  <c r="W151" i="26"/>
  <c r="AA151" i="26" s="1"/>
  <c r="AJ162" i="26"/>
  <c r="W162" i="26"/>
  <c r="AA162" i="26" s="1"/>
  <c r="AJ164" i="26"/>
  <c r="W164" i="26"/>
  <c r="AA164" i="26" s="1"/>
  <c r="X166" i="26"/>
  <c r="V167" i="26"/>
  <c r="Z167" i="26" s="1"/>
  <c r="V171" i="26"/>
  <c r="AK176" i="26"/>
  <c r="G12" i="4"/>
  <c r="V186" i="26"/>
  <c r="V187" i="26"/>
  <c r="V188" i="26"/>
  <c r="V198" i="26"/>
  <c r="V199" i="26"/>
  <c r="V200" i="26"/>
  <c r="AJ212" i="26"/>
  <c r="X215" i="26"/>
  <c r="AJ222" i="26"/>
  <c r="V222" i="26"/>
  <c r="X233" i="26"/>
  <c r="AJ239" i="26"/>
  <c r="AJ241" i="26"/>
  <c r="AJ243" i="26"/>
  <c r="AJ248" i="26"/>
  <c r="AJ250" i="26"/>
  <c r="V252" i="26"/>
  <c r="AJ327" i="26"/>
  <c r="AJ304" i="26"/>
  <c r="V304" i="26"/>
  <c r="AJ307" i="26"/>
  <c r="AJ316" i="26"/>
  <c r="AJ322" i="26"/>
  <c r="AJ349" i="26"/>
  <c r="AJ330" i="26"/>
  <c r="V330" i="26"/>
  <c r="AJ338" i="26"/>
  <c r="AJ363" i="26"/>
  <c r="AJ341" i="26"/>
  <c r="V341" i="26"/>
  <c r="AJ344" i="26"/>
  <c r="AJ351" i="26"/>
  <c r="AJ355" i="26"/>
  <c r="W391" i="26"/>
  <c r="AA391" i="26" s="1"/>
  <c r="Y391" i="26"/>
  <c r="X391" i="26"/>
  <c r="AJ468" i="26"/>
  <c r="AJ120" i="26"/>
  <c r="AJ122" i="26"/>
  <c r="W123" i="26"/>
  <c r="AA123" i="26" s="1"/>
  <c r="AJ125" i="26"/>
  <c r="X126" i="26"/>
  <c r="AJ127" i="26"/>
  <c r="Y128" i="26"/>
  <c r="Y130" i="26"/>
  <c r="AJ141" i="26"/>
  <c r="AJ143" i="26"/>
  <c r="X144" i="26"/>
  <c r="AJ145" i="26"/>
  <c r="Y146" i="26"/>
  <c r="Y148" i="26"/>
  <c r="AJ159" i="26"/>
  <c r="AJ161" i="26"/>
  <c r="X162" i="26"/>
  <c r="AJ163" i="26"/>
  <c r="V163" i="26"/>
  <c r="Z163" i="26" s="1"/>
  <c r="Y164" i="26"/>
  <c r="Y171" i="26"/>
  <c r="V172" i="26"/>
  <c r="V189" i="26"/>
  <c r="V190" i="26"/>
  <c r="V191" i="26"/>
  <c r="AJ197" i="26"/>
  <c r="X200" i="26"/>
  <c r="AJ207" i="26"/>
  <c r="AJ209" i="26"/>
  <c r="AJ214" i="26"/>
  <c r="AJ237" i="26"/>
  <c r="V214" i="26"/>
  <c r="AJ217" i="26"/>
  <c r="AJ225" i="26"/>
  <c r="AJ227" i="26"/>
  <c r="X227" i="26"/>
  <c r="AJ232" i="26"/>
  <c r="V232" i="26"/>
  <c r="AJ235" i="26"/>
  <c r="AJ252" i="26"/>
  <c r="AJ257" i="26"/>
  <c r="AJ259" i="26"/>
  <c r="AJ271" i="26"/>
  <c r="V271" i="26"/>
  <c r="AJ273" i="26"/>
  <c r="AJ275" i="26"/>
  <c r="AJ281" i="26"/>
  <c r="V281" i="26"/>
  <c r="AJ294" i="26"/>
  <c r="AJ323" i="26"/>
  <c r="AJ302" i="26"/>
  <c r="AJ325" i="26"/>
  <c r="V325" i="26"/>
  <c r="AJ336" i="26"/>
  <c r="W358" i="26"/>
  <c r="AA358" i="26" s="1"/>
  <c r="AJ361" i="26"/>
  <c r="V459" i="26"/>
  <c r="Z459" i="26" s="1"/>
  <c r="W72" i="26"/>
  <c r="AA72" i="26" s="1"/>
  <c r="AJ73" i="26"/>
  <c r="V73" i="26"/>
  <c r="V74" i="26"/>
  <c r="Z74" i="26" s="1"/>
  <c r="AK80" i="26"/>
  <c r="G8" i="4"/>
  <c r="Y81" i="26"/>
  <c r="W82" i="26"/>
  <c r="AA82" i="26" s="1"/>
  <c r="AJ83" i="26"/>
  <c r="W83" i="26"/>
  <c r="AA83" i="26" s="1"/>
  <c r="Y85" i="26"/>
  <c r="AJ92" i="26"/>
  <c r="W92" i="26"/>
  <c r="AA92" i="26" s="1"/>
  <c r="X93" i="26"/>
  <c r="Y94" i="26"/>
  <c r="Y97" i="26"/>
  <c r="AJ117" i="26"/>
  <c r="W117" i="26"/>
  <c r="AA117" i="26" s="1"/>
  <c r="AJ119" i="26"/>
  <c r="W119" i="26"/>
  <c r="AA119" i="26" s="1"/>
  <c r="X120" i="26"/>
  <c r="AJ121" i="26"/>
  <c r="W121" i="26"/>
  <c r="AA121" i="26" s="1"/>
  <c r="Y122" i="26"/>
  <c r="X123" i="26"/>
  <c r="AJ124" i="26"/>
  <c r="W124" i="26"/>
  <c r="AA124" i="26" s="1"/>
  <c r="Y125" i="26"/>
  <c r="Y127" i="26"/>
  <c r="AJ138" i="26"/>
  <c r="W138" i="26"/>
  <c r="AA138" i="26" s="1"/>
  <c r="AJ140" i="26"/>
  <c r="W140" i="26"/>
  <c r="AA140" i="26" s="1"/>
  <c r="AJ142" i="26"/>
  <c r="W142" i="26"/>
  <c r="AA142" i="26" s="1"/>
  <c r="Y143" i="26"/>
  <c r="Y145" i="26"/>
  <c r="AK152" i="26"/>
  <c r="G11" i="4"/>
  <c r="AJ156" i="26"/>
  <c r="W156" i="26"/>
  <c r="AA156" i="26" s="1"/>
  <c r="AJ158" i="26"/>
  <c r="W158" i="26"/>
  <c r="AA158" i="26" s="1"/>
  <c r="AJ160" i="26"/>
  <c r="V160" i="26"/>
  <c r="Z160" i="26" s="1"/>
  <c r="Y161" i="26"/>
  <c r="W163" i="26"/>
  <c r="AA163" i="26" s="1"/>
  <c r="V168" i="26"/>
  <c r="X172" i="26"/>
  <c r="V174" i="26"/>
  <c r="V175" i="26"/>
  <c r="V176" i="26"/>
  <c r="AJ186" i="26"/>
  <c r="V192" i="26"/>
  <c r="V193" i="26"/>
  <c r="V194" i="26"/>
  <c r="AJ198" i="26"/>
  <c r="AJ199" i="26"/>
  <c r="V201" i="26"/>
  <c r="V202" i="26"/>
  <c r="V203" i="26"/>
  <c r="V206" i="26"/>
  <c r="AJ211" i="26"/>
  <c r="AJ219" i="26"/>
  <c r="AJ247" i="26"/>
  <c r="V224" i="26"/>
  <c r="AJ229" i="26"/>
  <c r="AJ244" i="26"/>
  <c r="AJ264" i="26"/>
  <c r="AJ267" i="26"/>
  <c r="AJ269" i="26"/>
  <c r="AJ283" i="26"/>
  <c r="V305" i="26"/>
  <c r="AJ308" i="26"/>
  <c r="AJ310" i="26"/>
  <c r="AJ317" i="26"/>
  <c r="X319" i="26"/>
  <c r="AJ321" i="26"/>
  <c r="AJ328" i="26"/>
  <c r="AJ354" i="26"/>
  <c r="AJ331" i="26"/>
  <c r="V331" i="26"/>
  <c r="AJ343" i="26"/>
  <c r="W349" i="26"/>
  <c r="AA349" i="26" s="1"/>
  <c r="AJ352" i="26"/>
  <c r="W74" i="26"/>
  <c r="AA74" i="26" s="1"/>
  <c r="V78" i="26"/>
  <c r="Y83" i="26"/>
  <c r="AJ89" i="26"/>
  <c r="AJ91" i="26"/>
  <c r="Y92" i="26"/>
  <c r="AK104" i="26"/>
  <c r="G9" i="4"/>
  <c r="AJ108" i="26"/>
  <c r="AJ114" i="26"/>
  <c r="AJ116" i="26"/>
  <c r="X117" i="26"/>
  <c r="AJ118" i="26"/>
  <c r="Y119" i="26"/>
  <c r="Y121" i="26"/>
  <c r="Y124" i="26"/>
  <c r="AJ135" i="26"/>
  <c r="AJ137" i="26"/>
  <c r="X138" i="26"/>
  <c r="AJ139" i="26"/>
  <c r="Y140" i="26"/>
  <c r="Y142" i="26"/>
  <c r="AJ153" i="26"/>
  <c r="AJ155" i="26"/>
  <c r="X156" i="26"/>
  <c r="AJ157" i="26"/>
  <c r="V157" i="26"/>
  <c r="Z157" i="26" s="1"/>
  <c r="Y158" i="26"/>
  <c r="W160" i="26"/>
  <c r="AA160" i="26" s="1"/>
  <c r="AJ167" i="26"/>
  <c r="Y168" i="26"/>
  <c r="V169" i="26"/>
  <c r="AJ171" i="26"/>
  <c r="V177" i="26"/>
  <c r="V178" i="26"/>
  <c r="V179" i="26"/>
  <c r="X194" i="26"/>
  <c r="W203" i="26"/>
  <c r="AA203" i="26" s="1"/>
  <c r="X203" i="26"/>
  <c r="V204" i="26"/>
  <c r="V205" i="26"/>
  <c r="X206" i="26"/>
  <c r="AJ213" i="26"/>
  <c r="V213" i="26"/>
  <c r="AJ221" i="26"/>
  <c r="X224" i="26"/>
  <c r="AJ231" i="26"/>
  <c r="V231" i="26"/>
  <c r="AJ240" i="26"/>
  <c r="AJ249" i="26"/>
  <c r="AJ251" i="26"/>
  <c r="V253" i="26"/>
  <c r="AJ278" i="26"/>
  <c r="W269" i="26"/>
  <c r="AA269" i="26" s="1"/>
  <c r="X269" i="26"/>
  <c r="AJ272" i="26"/>
  <c r="V272" i="26"/>
  <c r="AJ276" i="26"/>
  <c r="AJ279" i="26"/>
  <c r="V279" i="26"/>
  <c r="AJ295" i="26"/>
  <c r="AJ298" i="26"/>
  <c r="AJ315" i="26"/>
  <c r="AJ326" i="26"/>
  <c r="AJ337" i="26"/>
  <c r="AJ426" i="26"/>
  <c r="AJ447" i="26"/>
  <c r="V426" i="26"/>
  <c r="W69" i="26"/>
  <c r="AA69" i="26" s="1"/>
  <c r="AJ70" i="26"/>
  <c r="V70" i="26"/>
  <c r="V71" i="26"/>
  <c r="Z71" i="26" s="1"/>
  <c r="W78" i="26"/>
  <c r="AA78" i="26" s="1"/>
  <c r="AJ79" i="26"/>
  <c r="V79" i="26"/>
  <c r="V80" i="26"/>
  <c r="Z80" i="26" s="1"/>
  <c r="AJ88" i="26"/>
  <c r="Y89" i="26"/>
  <c r="AJ90" i="26"/>
  <c r="Y91" i="26"/>
  <c r="AJ102" i="26"/>
  <c r="AJ107" i="26"/>
  <c r="AJ110" i="26"/>
  <c r="AJ111" i="26"/>
  <c r="AJ113" i="26"/>
  <c r="AJ115" i="26"/>
  <c r="Y116" i="26"/>
  <c r="Y118" i="26"/>
  <c r="AK128" i="26"/>
  <c r="G10" i="4"/>
  <c r="AJ132" i="26"/>
  <c r="AJ134" i="26"/>
  <c r="AJ136" i="26"/>
  <c r="Y137" i="26"/>
  <c r="Y139" i="26"/>
  <c r="AJ150" i="26"/>
  <c r="AJ152" i="26"/>
  <c r="AJ154" i="26"/>
  <c r="V154" i="26"/>
  <c r="Y155" i="26"/>
  <c r="W157" i="26"/>
  <c r="AA157" i="26" s="1"/>
  <c r="Y160" i="26"/>
  <c r="X169" i="26"/>
  <c r="V170" i="26"/>
  <c r="Z170" i="26" s="1"/>
  <c r="V180" i="26"/>
  <c r="V181" i="26"/>
  <c r="V182" i="26"/>
  <c r="V195" i="26"/>
  <c r="V196" i="26"/>
  <c r="V197" i="26"/>
  <c r="AK200" i="26"/>
  <c r="G13" i="4"/>
  <c r="AJ208" i="26"/>
  <c r="AJ216" i="26"/>
  <c r="AJ218" i="26"/>
  <c r="AJ223" i="26"/>
  <c r="AJ246" i="26"/>
  <c r="V223" i="26"/>
  <c r="AJ224" i="26"/>
  <c r="AJ226" i="26"/>
  <c r="AJ234" i="26"/>
  <c r="AJ236" i="26"/>
  <c r="AJ242" i="26"/>
  <c r="AJ245" i="26"/>
  <c r="W251" i="26"/>
  <c r="AA251" i="26" s="1"/>
  <c r="X251" i="26"/>
  <c r="AJ253" i="26"/>
  <c r="AJ258" i="26"/>
  <c r="AJ260" i="26"/>
  <c r="AJ274" i="26"/>
  <c r="AJ301" i="26"/>
  <c r="AJ303" i="26"/>
  <c r="V303" i="26"/>
  <c r="AJ329" i="26"/>
  <c r="AJ320" i="26"/>
  <c r="V320" i="26"/>
  <c r="AJ342" i="26"/>
  <c r="AK344" i="26"/>
  <c r="G19" i="4"/>
  <c r="AJ350" i="26"/>
  <c r="AJ357" i="26"/>
  <c r="AJ362" i="26"/>
  <c r="X398" i="26"/>
  <c r="Y398" i="26"/>
  <c r="W441" i="26"/>
  <c r="AA441" i="26" s="1"/>
  <c r="X441" i="26"/>
  <c r="V474" i="26"/>
  <c r="Z474" i="26" s="1"/>
  <c r="AJ476" i="26"/>
  <c r="V476" i="26"/>
  <c r="AJ480" i="26"/>
  <c r="V258" i="26"/>
  <c r="V259" i="26"/>
  <c r="V273" i="26"/>
  <c r="V274" i="26"/>
  <c r="V275" i="26"/>
  <c r="V282" i="26"/>
  <c r="V283" i="26"/>
  <c r="V284" i="26"/>
  <c r="AK296" i="26"/>
  <c r="G17" i="4"/>
  <c r="V309" i="26"/>
  <c r="V310" i="26"/>
  <c r="V311" i="26"/>
  <c r="AJ313" i="26"/>
  <c r="V315" i="26"/>
  <c r="V316" i="26"/>
  <c r="AJ319" i="26"/>
  <c r="V321" i="26"/>
  <c r="V322" i="26"/>
  <c r="X326" i="26"/>
  <c r="V332" i="26"/>
  <c r="X337" i="26"/>
  <c r="V338" i="26"/>
  <c r="AJ340" i="26"/>
  <c r="V342" i="26"/>
  <c r="V343" i="26"/>
  <c r="W352" i="26"/>
  <c r="AA352" i="26" s="1"/>
  <c r="W361" i="26"/>
  <c r="AA361" i="26" s="1"/>
  <c r="X369" i="26"/>
  <c r="W369" i="26"/>
  <c r="AA369" i="26" s="1"/>
  <c r="AJ379" i="26"/>
  <c r="X381" i="26"/>
  <c r="W381" i="26"/>
  <c r="AA381" i="26" s="1"/>
  <c r="AJ402" i="26"/>
  <c r="AJ441" i="26"/>
  <c r="AJ423" i="26"/>
  <c r="AJ466" i="26"/>
  <c r="AJ469" i="26"/>
  <c r="X471" i="26"/>
  <c r="Y471" i="26"/>
  <c r="Y497" i="26"/>
  <c r="W497" i="26"/>
  <c r="AA497" i="26" s="1"/>
  <c r="V210" i="26"/>
  <c r="V211" i="26"/>
  <c r="V212" i="26"/>
  <c r="V219" i="26"/>
  <c r="V220" i="26"/>
  <c r="V221" i="26"/>
  <c r="AK224" i="26"/>
  <c r="G14" i="4"/>
  <c r="V228" i="26"/>
  <c r="V229" i="26"/>
  <c r="V230" i="26"/>
  <c r="V237" i="26"/>
  <c r="V238" i="26"/>
  <c r="V239" i="26"/>
  <c r="V246" i="26"/>
  <c r="V247" i="26"/>
  <c r="V248" i="26"/>
  <c r="AJ255" i="26"/>
  <c r="V261" i="26"/>
  <c r="V262" i="26"/>
  <c r="X263" i="26"/>
  <c r="X275" i="26"/>
  <c r="X284" i="26"/>
  <c r="AJ306" i="26"/>
  <c r="X311" i="26"/>
  <c r="X316" i="26"/>
  <c r="V317" i="26"/>
  <c r="X322" i="26"/>
  <c r="V327" i="26"/>
  <c r="V328" i="26"/>
  <c r="X332" i="26"/>
  <c r="X338" i="26"/>
  <c r="V345" i="26"/>
  <c r="V346" i="26"/>
  <c r="V354" i="26"/>
  <c r="V355" i="26"/>
  <c r="V363" i="26"/>
  <c r="AJ370" i="26"/>
  <c r="X404" i="26"/>
  <c r="Y404" i="26"/>
  <c r="W418" i="26"/>
  <c r="AA418" i="26" s="1"/>
  <c r="Y418" i="26"/>
  <c r="AJ435" i="26"/>
  <c r="AJ457" i="26"/>
  <c r="AJ445" i="26"/>
  <c r="Y469" i="26"/>
  <c r="W469" i="26"/>
  <c r="AA469" i="26" s="1"/>
  <c r="AJ477" i="26"/>
  <c r="X212" i="26"/>
  <c r="X221" i="26"/>
  <c r="X230" i="26"/>
  <c r="X239" i="26"/>
  <c r="X248" i="26"/>
  <c r="V264" i="26"/>
  <c r="V265" i="26"/>
  <c r="X266" i="26"/>
  <c r="AK272" i="26"/>
  <c r="G16" i="4"/>
  <c r="V276" i="26"/>
  <c r="V277" i="26"/>
  <c r="V278" i="26"/>
  <c r="V285" i="26"/>
  <c r="V286" i="26"/>
  <c r="AJ287" i="26"/>
  <c r="V288" i="26"/>
  <c r="AJ289" i="26"/>
  <c r="V290" i="26"/>
  <c r="V291" i="26"/>
  <c r="V292" i="26"/>
  <c r="V293" i="26"/>
  <c r="V294" i="26"/>
  <c r="V295" i="26"/>
  <c r="V296" i="26"/>
  <c r="V297" i="26"/>
  <c r="V298" i="26"/>
  <c r="V299" i="26"/>
  <c r="V312" i="26"/>
  <c r="V313" i="26"/>
  <c r="X317" i="26"/>
  <c r="AK320" i="26"/>
  <c r="G18" i="4"/>
  <c r="V323" i="26"/>
  <c r="X328" i="26"/>
  <c r="V329" i="26"/>
  <c r="V333" i="26"/>
  <c r="V334" i="26"/>
  <c r="V339" i="26"/>
  <c r="V340" i="26"/>
  <c r="W346" i="26"/>
  <c r="AA346" i="26" s="1"/>
  <c r="X347" i="26"/>
  <c r="W355" i="26"/>
  <c r="AA355" i="26" s="1"/>
  <c r="X356" i="26"/>
  <c r="AJ385" i="26"/>
  <c r="AJ419" i="26"/>
  <c r="AJ431" i="26"/>
  <c r="AJ439" i="26"/>
  <c r="AJ462" i="26"/>
  <c r="AJ472" i="26"/>
  <c r="AJ478" i="26"/>
  <c r="AJ465" i="26"/>
  <c r="AJ470" i="26"/>
  <c r="V470" i="26"/>
  <c r="X477" i="26"/>
  <c r="Y477" i="26"/>
  <c r="V240" i="26"/>
  <c r="V241" i="26"/>
  <c r="V242" i="26"/>
  <c r="Z242" i="26" s="1"/>
  <c r="V249" i="26"/>
  <c r="V250" i="26"/>
  <c r="AJ261" i="26"/>
  <c r="AJ262" i="26"/>
  <c r="AJ263" i="26"/>
  <c r="V267" i="26"/>
  <c r="V268" i="26"/>
  <c r="X278" i="26"/>
  <c r="X287" i="26"/>
  <c r="V300" i="26"/>
  <c r="V301" i="26"/>
  <c r="V302" i="26"/>
  <c r="AJ311" i="26"/>
  <c r="X313" i="26"/>
  <c r="V318" i="26"/>
  <c r="V319" i="26"/>
  <c r="X323" i="26"/>
  <c r="X329" i="26"/>
  <c r="X334" i="26"/>
  <c r="V335" i="26"/>
  <c r="Z335" i="26" s="1"/>
  <c r="X340" i="26"/>
  <c r="V348" i="26"/>
  <c r="V349" i="26"/>
  <c r="V357" i="26"/>
  <c r="V358" i="26"/>
  <c r="AJ396" i="26"/>
  <c r="AJ406" i="26"/>
  <c r="X408" i="26"/>
  <c r="W408" i="26"/>
  <c r="AA408" i="26" s="1"/>
  <c r="AJ444" i="26"/>
  <c r="V444" i="26"/>
  <c r="Z444" i="26" s="1"/>
  <c r="AJ448" i="26"/>
  <c r="AJ460" i="26"/>
  <c r="AJ486" i="26"/>
  <c r="Y465" i="26"/>
  <c r="X465" i="26"/>
  <c r="G25" i="4"/>
  <c r="AK488" i="26"/>
  <c r="V207" i="26"/>
  <c r="V208" i="26"/>
  <c r="V209" i="26"/>
  <c r="V216" i="26"/>
  <c r="V217" i="26"/>
  <c r="V218" i="26"/>
  <c r="V225" i="26"/>
  <c r="V226" i="26"/>
  <c r="V227" i="26"/>
  <c r="V234" i="26"/>
  <c r="V235" i="26"/>
  <c r="V236" i="26"/>
  <c r="V243" i="26"/>
  <c r="V244" i="26"/>
  <c r="V245" i="26"/>
  <c r="AK248" i="26"/>
  <c r="G15" i="4"/>
  <c r="V255" i="26"/>
  <c r="V256" i="26"/>
  <c r="X257" i="26"/>
  <c r="X272" i="26"/>
  <c r="X281" i="26"/>
  <c r="AJ300" i="26"/>
  <c r="V306" i="26"/>
  <c r="V307" i="26"/>
  <c r="V308" i="26"/>
  <c r="X314" i="26"/>
  <c r="X320" i="26"/>
  <c r="X325" i="26"/>
  <c r="V326" i="26"/>
  <c r="X331" i="26"/>
  <c r="V336" i="26"/>
  <c r="V337" i="26"/>
  <c r="Z337" i="26" s="1"/>
  <c r="X341" i="26"/>
  <c r="V351" i="26"/>
  <c r="V352" i="26"/>
  <c r="V360" i="26"/>
  <c r="V361" i="26"/>
  <c r="W365" i="26"/>
  <c r="AA365" i="26" s="1"/>
  <c r="Y369" i="26"/>
  <c r="Y381" i="26"/>
  <c r="AJ392" i="26"/>
  <c r="AJ412" i="26"/>
  <c r="W434" i="26"/>
  <c r="AA434" i="26" s="1"/>
  <c r="X434" i="26"/>
  <c r="W437" i="26"/>
  <c r="AA437" i="26" s="1"/>
  <c r="X437" i="26"/>
  <c r="W451" i="26"/>
  <c r="AA451" i="26" s="1"/>
  <c r="X451" i="26"/>
  <c r="AJ464" i="26"/>
  <c r="V464" i="26"/>
  <c r="AJ489" i="26"/>
  <c r="W471" i="26"/>
  <c r="AA471" i="26" s="1"/>
  <c r="AJ483" i="26"/>
  <c r="X497" i="26"/>
  <c r="W503" i="26"/>
  <c r="AA503" i="26" s="1"/>
  <c r="Y503" i="26"/>
  <c r="X503" i="26"/>
  <c r="AJ376" i="26"/>
  <c r="X379" i="26"/>
  <c r="AJ380" i="26"/>
  <c r="X385" i="26"/>
  <c r="AJ386" i="26"/>
  <c r="AJ390" i="26"/>
  <c r="Y396" i="26"/>
  <c r="AJ400" i="26"/>
  <c r="Y402" i="26"/>
  <c r="X406" i="26"/>
  <c r="AJ407" i="26"/>
  <c r="X412" i="26"/>
  <c r="AJ413" i="26"/>
  <c r="G22" i="4"/>
  <c r="AJ417" i="26"/>
  <c r="Y423" i="26"/>
  <c r="X426" i="26"/>
  <c r="Y431" i="26"/>
  <c r="V438" i="26"/>
  <c r="AK440" i="26"/>
  <c r="G23" i="4"/>
  <c r="W444" i="26"/>
  <c r="AA444" i="26" s="1"/>
  <c r="V447" i="26"/>
  <c r="AJ458" i="26"/>
  <c r="V458" i="26"/>
  <c r="W459" i="26"/>
  <c r="AA459" i="26" s="1"/>
  <c r="AJ473" i="26"/>
  <c r="V473" i="26"/>
  <c r="W474" i="26"/>
  <c r="AA474" i="26" s="1"/>
  <c r="AJ475" i="26"/>
  <c r="Y478" i="26"/>
  <c r="W478" i="26"/>
  <c r="AA478" i="26" s="1"/>
  <c r="AJ481" i="26"/>
  <c r="Y491" i="26"/>
  <c r="AJ496" i="26"/>
  <c r="AJ499" i="26"/>
  <c r="AJ502" i="26"/>
  <c r="G20" i="4"/>
  <c r="AJ373" i="26"/>
  <c r="W373" i="26"/>
  <c r="AA373" i="26" s="1"/>
  <c r="AJ374" i="26"/>
  <c r="W374" i="26"/>
  <c r="AA374" i="26" s="1"/>
  <c r="AJ377" i="26"/>
  <c r="W377" i="26"/>
  <c r="AA377" i="26" s="1"/>
  <c r="AJ378" i="26"/>
  <c r="W378" i="26"/>
  <c r="AA378" i="26" s="1"/>
  <c r="AJ384" i="26"/>
  <c r="W384" i="26"/>
  <c r="AA384" i="26" s="1"/>
  <c r="AJ388" i="26"/>
  <c r="W388" i="26"/>
  <c r="AA388" i="26" s="1"/>
  <c r="Y390" i="26"/>
  <c r="AJ394" i="26"/>
  <c r="W394" i="26"/>
  <c r="AA394" i="26" s="1"/>
  <c r="AJ401" i="26"/>
  <c r="Y401" i="26"/>
  <c r="AJ405" i="26"/>
  <c r="W405" i="26"/>
  <c r="AA405" i="26" s="1"/>
  <c r="AJ411" i="26"/>
  <c r="W411" i="26"/>
  <c r="AA411" i="26" s="1"/>
  <c r="AJ415" i="26"/>
  <c r="W415" i="26"/>
  <c r="AA415" i="26" s="1"/>
  <c r="Y417" i="26"/>
  <c r="AJ421" i="26"/>
  <c r="W421" i="26"/>
  <c r="AA421" i="26" s="1"/>
  <c r="AJ428" i="26"/>
  <c r="X428" i="26"/>
  <c r="V432" i="26"/>
  <c r="AJ433" i="26"/>
  <c r="V435" i="26"/>
  <c r="AJ436" i="26"/>
  <c r="X438" i="26"/>
  <c r="AJ443" i="26"/>
  <c r="AJ446" i="26"/>
  <c r="W447" i="26"/>
  <c r="AA447" i="26" s="1"/>
  <c r="AJ449" i="26"/>
  <c r="V449" i="26"/>
  <c r="V450" i="26"/>
  <c r="AJ453" i="26"/>
  <c r="X457" i="26"/>
  <c r="V462" i="26"/>
  <c r="AJ463" i="26"/>
  <c r="X472" i="26"/>
  <c r="Y474" i="26"/>
  <c r="X475" i="26"/>
  <c r="AJ509" i="26"/>
  <c r="V486" i="26"/>
  <c r="AJ487" i="26"/>
  <c r="W487" i="26"/>
  <c r="AA487" i="26" s="1"/>
  <c r="AJ488" i="26"/>
  <c r="AJ495" i="26"/>
  <c r="W495" i="26"/>
  <c r="AA495" i="26" s="1"/>
  <c r="Y496" i="26"/>
  <c r="Y499" i="26"/>
  <c r="X507" i="26"/>
  <c r="Y507" i="26"/>
  <c r="X520" i="26"/>
  <c r="W520" i="26"/>
  <c r="AA520" i="26" s="1"/>
  <c r="X373" i="26"/>
  <c r="Y374" i="26"/>
  <c r="AJ375" i="26"/>
  <c r="Y377" i="26"/>
  <c r="Y378" i="26"/>
  <c r="AJ382" i="26"/>
  <c r="Y384" i="26"/>
  <c r="X388" i="26"/>
  <c r="AJ389" i="26"/>
  <c r="X394" i="26"/>
  <c r="AJ395" i="26"/>
  <c r="AJ399" i="26"/>
  <c r="Y405" i="26"/>
  <c r="AJ409" i="26"/>
  <c r="Y411" i="26"/>
  <c r="X415" i="26"/>
  <c r="AJ416" i="26"/>
  <c r="X421" i="26"/>
  <c r="AJ422" i="26"/>
  <c r="Y428" i="26"/>
  <c r="AJ430" i="26"/>
  <c r="X432" i="26"/>
  <c r="AJ434" i="26"/>
  <c r="X435" i="26"/>
  <c r="AJ438" i="26"/>
  <c r="AJ440" i="26"/>
  <c r="V448" i="26"/>
  <c r="W450" i="26"/>
  <c r="AA450" i="26" s="1"/>
  <c r="V453" i="26"/>
  <c r="Z453" i="26" s="1"/>
  <c r="AJ461" i="26"/>
  <c r="V461" i="26"/>
  <c r="W462" i="26"/>
  <c r="AA462" i="26" s="1"/>
  <c r="V468" i="26"/>
  <c r="Z468" i="26" s="1"/>
  <c r="AJ471" i="26"/>
  <c r="V480" i="26"/>
  <c r="Z480" i="26" s="1"/>
  <c r="V483" i="26"/>
  <c r="AJ485" i="26"/>
  <c r="V485" i="26"/>
  <c r="Y487" i="26"/>
  <c r="AJ490" i="26"/>
  <c r="AJ494" i="26"/>
  <c r="Y495" i="26"/>
  <c r="AJ504" i="26"/>
  <c r="X514" i="26"/>
  <c r="W514" i="26"/>
  <c r="AA514" i="26" s="1"/>
  <c r="AJ366" i="26"/>
  <c r="W366" i="26"/>
  <c r="AA366" i="26" s="1"/>
  <c r="AJ367" i="26"/>
  <c r="W367" i="26"/>
  <c r="AA367" i="26" s="1"/>
  <c r="AJ368" i="26"/>
  <c r="W368" i="26"/>
  <c r="AA368" i="26" s="1"/>
  <c r="X370" i="26"/>
  <c r="AJ371" i="26"/>
  <c r="AJ372" i="26"/>
  <c r="Y375" i="26"/>
  <c r="X382" i="26"/>
  <c r="AJ383" i="26"/>
  <c r="AJ387" i="26"/>
  <c r="G21" i="4"/>
  <c r="AJ393" i="26"/>
  <c r="AJ397" i="26"/>
  <c r="Y399" i="26"/>
  <c r="AJ403" i="26"/>
  <c r="X409" i="26"/>
  <c r="AJ410" i="26"/>
  <c r="AJ414" i="26"/>
  <c r="AK416" i="26"/>
  <c r="AJ420" i="26"/>
  <c r="AJ424" i="26"/>
  <c r="AJ425" i="26"/>
  <c r="V429" i="26"/>
  <c r="AJ432" i="26"/>
  <c r="Y440" i="26"/>
  <c r="X450" i="26"/>
  <c r="AJ452" i="26"/>
  <c r="V452" i="26"/>
  <c r="W453" i="26"/>
  <c r="AA453" i="26" s="1"/>
  <c r="V456" i="26"/>
  <c r="Z456" i="26" s="1"/>
  <c r="X460" i="26"/>
  <c r="X462" i="26"/>
  <c r="AK464" i="26"/>
  <c r="G24" i="4"/>
  <c r="X466" i="26"/>
  <c r="AJ467" i="26"/>
  <c r="V467" i="26"/>
  <c r="W468" i="26"/>
  <c r="AA468" i="26" s="1"/>
  <c r="W481" i="26"/>
  <c r="AA481" i="26" s="1"/>
  <c r="AJ482" i="26"/>
  <c r="V482" i="26"/>
  <c r="X484" i="26"/>
  <c r="AJ493" i="26"/>
  <c r="W493" i="26"/>
  <c r="AA493" i="26" s="1"/>
  <c r="AJ498" i="26"/>
  <c r="AJ365" i="26"/>
  <c r="V365" i="26"/>
  <c r="Z365" i="26" s="1"/>
  <c r="Y366" i="26"/>
  <c r="Y368" i="26"/>
  <c r="AJ369" i="26"/>
  <c r="Y371" i="26"/>
  <c r="Y372" i="26"/>
  <c r="AJ381" i="26"/>
  <c r="Y387" i="26"/>
  <c r="AJ391" i="26"/>
  <c r="Y393" i="26"/>
  <c r="AJ398" i="26"/>
  <c r="AJ404" i="26"/>
  <c r="AJ408" i="26"/>
  <c r="Y414" i="26"/>
  <c r="AJ418" i="26"/>
  <c r="Y420" i="26"/>
  <c r="Y425" i="26"/>
  <c r="AJ427" i="26"/>
  <c r="X429" i="26"/>
  <c r="AJ437" i="26"/>
  <c r="V441" i="26"/>
  <c r="AJ442" i="26"/>
  <c r="AJ455" i="26"/>
  <c r="V455" i="26"/>
  <c r="V465" i="26"/>
  <c r="Y468" i="26"/>
  <c r="V471" i="26"/>
  <c r="V477" i="26"/>
  <c r="X481" i="26"/>
  <c r="AJ492" i="26"/>
  <c r="AJ515" i="26"/>
  <c r="Y493" i="26"/>
  <c r="AJ497" i="26"/>
  <c r="X501" i="26"/>
  <c r="Y501" i="26"/>
  <c r="AJ479" i="26"/>
  <c r="V479" i="26"/>
  <c r="W480" i="26"/>
  <c r="AA480" i="26" s="1"/>
  <c r="AJ491" i="26"/>
  <c r="AJ507" i="26"/>
  <c r="Y509" i="26"/>
  <c r="AJ510" i="26"/>
  <c r="V510" i="26"/>
  <c r="AK512" i="26"/>
  <c r="G26" i="4"/>
  <c r="AJ514" i="26"/>
  <c r="Y515" i="26"/>
  <c r="AJ516" i="26"/>
  <c r="V516" i="26"/>
  <c r="AJ520" i="26"/>
  <c r="Y521" i="26"/>
  <c r="Y522" i="26"/>
  <c r="AJ528" i="26"/>
  <c r="V528" i="26"/>
  <c r="Z528" i="26" s="1"/>
  <c r="Y529" i="26"/>
  <c r="AJ535" i="26"/>
  <c r="W535" i="26"/>
  <c r="AA535" i="26" s="1"/>
  <c r="Y536" i="26"/>
  <c r="AJ537" i="26"/>
  <c r="X539" i="26"/>
  <c r="X542" i="26"/>
  <c r="X545" i="26"/>
  <c r="X548" i="26"/>
  <c r="X551" i="26"/>
  <c r="AJ552" i="26"/>
  <c r="V556" i="26"/>
  <c r="U557" i="26"/>
  <c r="V557" i="26"/>
  <c r="V566" i="26"/>
  <c r="X567" i="26"/>
  <c r="V577" i="26"/>
  <c r="AK584" i="26"/>
  <c r="G29" i="4"/>
  <c r="AJ588" i="26"/>
  <c r="AJ611" i="26"/>
  <c r="Y589" i="26"/>
  <c r="AJ595" i="26"/>
  <c r="AJ598" i="26"/>
  <c r="AJ524" i="26"/>
  <c r="AJ526" i="26"/>
  <c r="Y528" i="26"/>
  <c r="AJ533" i="26"/>
  <c r="Y535" i="26"/>
  <c r="AJ539" i="26"/>
  <c r="AJ541" i="26"/>
  <c r="AJ544" i="26"/>
  <c r="AJ547" i="26"/>
  <c r="AJ554" i="26"/>
  <c r="AJ558" i="26"/>
  <c r="V565" i="26"/>
  <c r="AJ570" i="26"/>
  <c r="V570" i="26"/>
  <c r="V581" i="26"/>
  <c r="AJ593" i="26"/>
  <c r="Y595" i="26"/>
  <c r="W595" i="26"/>
  <c r="AA595" i="26" s="1"/>
  <c r="AJ605" i="26"/>
  <c r="AJ615" i="26"/>
  <c r="AJ512" i="26"/>
  <c r="W512" i="26"/>
  <c r="AA512" i="26" s="1"/>
  <c r="AJ518" i="26"/>
  <c r="W518" i="26"/>
  <c r="AA518" i="26" s="1"/>
  <c r="AJ525" i="26"/>
  <c r="V525" i="26"/>
  <c r="Z525" i="26" s="1"/>
  <c r="Y526" i="26"/>
  <c r="AJ534" i="26"/>
  <c r="V534" i="26"/>
  <c r="Z534" i="26" s="1"/>
  <c r="AK536" i="26"/>
  <c r="G27" i="4"/>
  <c r="AJ556" i="26"/>
  <c r="X570" i="26"/>
  <c r="W576" i="26"/>
  <c r="AA576" i="26" s="1"/>
  <c r="X576" i="26"/>
  <c r="V584" i="26"/>
  <c r="X512" i="26"/>
  <c r="AJ513" i="26"/>
  <c r="V513" i="26"/>
  <c r="X518" i="26"/>
  <c r="AJ519" i="26"/>
  <c r="V519" i="26"/>
  <c r="AJ523" i="26"/>
  <c r="Y525" i="26"/>
  <c r="AJ530" i="26"/>
  <c r="AJ532" i="26"/>
  <c r="Y534" i="26"/>
  <c r="AJ538" i="26"/>
  <c r="AJ561" i="26"/>
  <c r="V561" i="26"/>
  <c r="AJ569" i="26"/>
  <c r="V569" i="26"/>
  <c r="V580" i="26"/>
  <c r="AJ584" i="26"/>
  <c r="AJ586" i="26"/>
  <c r="AJ609" i="26"/>
  <c r="AJ590" i="26"/>
  <c r="AJ592" i="26"/>
  <c r="V489" i="26"/>
  <c r="AJ501" i="26"/>
  <c r="Y502" i="26"/>
  <c r="AJ503" i="26"/>
  <c r="AJ505" i="26"/>
  <c r="W505" i="26"/>
  <c r="AA505" i="26" s="1"/>
  <c r="AJ508" i="26"/>
  <c r="W508" i="26"/>
  <c r="AA508" i="26" s="1"/>
  <c r="W509" i="26"/>
  <c r="AA509" i="26" s="1"/>
  <c r="AJ511" i="26"/>
  <c r="W511" i="26"/>
  <c r="AA511" i="26" s="1"/>
  <c r="W515" i="26"/>
  <c r="AA515" i="26" s="1"/>
  <c r="AJ517" i="26"/>
  <c r="W517" i="26"/>
  <c r="AA517" i="26" s="1"/>
  <c r="AJ521" i="26"/>
  <c r="W521" i="26"/>
  <c r="AA521" i="26" s="1"/>
  <c r="Y523" i="26"/>
  <c r="AJ531" i="26"/>
  <c r="V531" i="26"/>
  <c r="Z531" i="26" s="1"/>
  <c r="Y532" i="26"/>
  <c r="AJ536" i="26"/>
  <c r="W536" i="26"/>
  <c r="AA536" i="26" s="1"/>
  <c r="Y538" i="26"/>
  <c r="AJ540" i="26"/>
  <c r="V541" i="26"/>
  <c r="AJ543" i="26"/>
  <c r="V544" i="26"/>
  <c r="AJ546" i="26"/>
  <c r="V547" i="26"/>
  <c r="AJ549" i="26"/>
  <c r="V550" i="26"/>
  <c r="V552" i="26"/>
  <c r="V560" i="26"/>
  <c r="X561" i="26"/>
  <c r="U563" i="26"/>
  <c r="V563" i="26"/>
  <c r="AJ563" i="26"/>
  <c r="X579" i="26"/>
  <c r="AJ583" i="26"/>
  <c r="V583" i="26"/>
  <c r="AJ589" i="26"/>
  <c r="W589" i="26"/>
  <c r="AA589" i="26" s="1"/>
  <c r="Y601" i="26"/>
  <c r="W601" i="26"/>
  <c r="AA601" i="26" s="1"/>
  <c r="AJ604" i="26"/>
  <c r="Y505" i="26"/>
  <c r="AJ506" i="26"/>
  <c r="Y508" i="26"/>
  <c r="Y511" i="26"/>
  <c r="Y517" i="26"/>
  <c r="AJ522" i="26"/>
  <c r="V522" i="26"/>
  <c r="Z522" i="26" s="1"/>
  <c r="AJ527" i="26"/>
  <c r="AJ529" i="26"/>
  <c r="Y531" i="26"/>
  <c r="V537" i="26"/>
  <c r="V539" i="26"/>
  <c r="Y541" i="26"/>
  <c r="V542" i="26"/>
  <c r="Y544" i="26"/>
  <c r="V545" i="26"/>
  <c r="Y547" i="26"/>
  <c r="V548" i="26"/>
  <c r="Y550" i="26"/>
  <c r="V551" i="26"/>
  <c r="V553" i="26"/>
  <c r="V554" i="26"/>
  <c r="V555" i="26"/>
  <c r="V559" i="26"/>
  <c r="V562" i="26"/>
  <c r="V567" i="26"/>
  <c r="AJ568" i="26"/>
  <c r="V568" i="26"/>
  <c r="AJ572" i="26"/>
  <c r="AJ601" i="26"/>
  <c r="V578" i="26"/>
  <c r="AJ585" i="26"/>
  <c r="AJ602" i="26"/>
  <c r="AJ607" i="26"/>
  <c r="AJ612" i="26"/>
  <c r="V558" i="26"/>
  <c r="AK560" i="26"/>
  <c r="G28" i="4"/>
  <c r="X564" i="26"/>
  <c r="V574" i="26"/>
  <c r="V575" i="26"/>
  <c r="AJ600" i="26"/>
  <c r="V600" i="26"/>
  <c r="AK608" i="26"/>
  <c r="G30" i="4"/>
  <c r="V609" i="26"/>
  <c r="X611" i="26"/>
  <c r="X614" i="26"/>
  <c r="X617" i="26"/>
  <c r="Y619" i="26"/>
  <c r="V620" i="26"/>
  <c r="Y622" i="26"/>
  <c r="V623" i="26"/>
  <c r="Y625" i="26"/>
  <c r="V626" i="26"/>
  <c r="Y628" i="26"/>
  <c r="V629" i="26"/>
  <c r="V634" i="26"/>
  <c r="V635" i="26"/>
  <c r="V636" i="26"/>
  <c r="AJ639" i="26"/>
  <c r="X641" i="26"/>
  <c r="W642" i="26"/>
  <c r="AA642" i="26" s="1"/>
  <c r="X642" i="26"/>
  <c r="AJ655" i="26"/>
  <c r="V655" i="26"/>
  <c r="AJ666" i="26"/>
  <c r="X620" i="26"/>
  <c r="X623" i="26"/>
  <c r="X626" i="26"/>
  <c r="X629" i="26"/>
  <c r="AJ632" i="26"/>
  <c r="V637" i="26"/>
  <c r="V638" i="26"/>
  <c r="AJ640" i="26"/>
  <c r="AJ651" i="26"/>
  <c r="V651" i="26"/>
  <c r="AJ652" i="26"/>
  <c r="AK656" i="26"/>
  <c r="G32" i="4"/>
  <c r="AJ657" i="26"/>
  <c r="AJ659" i="26"/>
  <c r="V659" i="26"/>
  <c r="AJ678" i="26"/>
  <c r="AJ684" i="26"/>
  <c r="AJ591" i="26"/>
  <c r="AJ594" i="26"/>
  <c r="V594" i="26"/>
  <c r="AJ597" i="26"/>
  <c r="V597" i="26"/>
  <c r="AJ606" i="26"/>
  <c r="V606" i="26"/>
  <c r="AJ608" i="26"/>
  <c r="X608" i="26"/>
  <c r="AJ614" i="26"/>
  <c r="AJ617" i="26"/>
  <c r="AJ620" i="26"/>
  <c r="AJ623" i="26"/>
  <c r="AJ625" i="26"/>
  <c r="AJ628" i="26"/>
  <c r="AJ629" i="26"/>
  <c r="AJ634" i="26"/>
  <c r="AJ635" i="26"/>
  <c r="X638" i="26"/>
  <c r="AJ641" i="26"/>
  <c r="AJ670" i="26"/>
  <c r="V647" i="26"/>
  <c r="AJ654" i="26"/>
  <c r="AJ676" i="26"/>
  <c r="V654" i="26"/>
  <c r="Z654" i="26" s="1"/>
  <c r="AJ661" i="26"/>
  <c r="V661" i="26"/>
  <c r="AJ669" i="26"/>
  <c r="AJ673" i="26"/>
  <c r="AJ599" i="26"/>
  <c r="AK632" i="26"/>
  <c r="G31" i="4"/>
  <c r="AJ637" i="26"/>
  <c r="V639" i="26"/>
  <c r="V644" i="26"/>
  <c r="AJ650" i="26"/>
  <c r="V650" i="26"/>
  <c r="AJ656" i="26"/>
  <c r="AJ681" i="26"/>
  <c r="AJ658" i="26"/>
  <c r="V658" i="26"/>
  <c r="AJ667" i="26"/>
  <c r="AJ671" i="26"/>
  <c r="AJ682" i="26"/>
  <c r="AJ596" i="26"/>
  <c r="AJ603" i="26"/>
  <c r="V603" i="26"/>
  <c r="X604" i="26"/>
  <c r="AJ610" i="26"/>
  <c r="AJ613" i="26"/>
  <c r="AJ616" i="26"/>
  <c r="X639" i="26"/>
  <c r="Z639" i="26" s="1"/>
  <c r="X650" i="26"/>
  <c r="Y658" i="26"/>
  <c r="AJ660" i="26"/>
  <c r="V660" i="26"/>
  <c r="Y665" i="26"/>
  <c r="X665" i="26"/>
  <c r="AJ674" i="26"/>
  <c r="V564" i="26"/>
  <c r="V571" i="26"/>
  <c r="V572" i="26"/>
  <c r="V611" i="26"/>
  <c r="V612" i="26"/>
  <c r="V614" i="26"/>
  <c r="V615" i="26"/>
  <c r="V617" i="26"/>
  <c r="AJ618" i="26"/>
  <c r="V619" i="26"/>
  <c r="AJ621" i="26"/>
  <c r="AJ645" i="26"/>
  <c r="V622" i="26"/>
  <c r="AJ624" i="26"/>
  <c r="V625" i="26"/>
  <c r="AJ627" i="26"/>
  <c r="V628" i="26"/>
  <c r="AJ630" i="26"/>
  <c r="AJ653" i="26"/>
  <c r="V631" i="26"/>
  <c r="V632" i="26"/>
  <c r="V633" i="26"/>
  <c r="V640" i="26"/>
  <c r="AJ664" i="26"/>
  <c r="V641" i="26"/>
  <c r="AJ642" i="26"/>
  <c r="AJ665" i="26"/>
  <c r="V642" i="26"/>
  <c r="Z642" i="26" s="1"/>
  <c r="V643" i="26"/>
  <c r="AJ646" i="26"/>
  <c r="V646" i="26"/>
  <c r="AJ649" i="26"/>
  <c r="AJ672" i="26"/>
  <c r="V649" i="26"/>
  <c r="AJ668" i="26"/>
  <c r="V673" i="26"/>
  <c r="V674" i="26"/>
  <c r="V678" i="26"/>
  <c r="AJ679" i="26"/>
  <c r="AJ680" i="26"/>
  <c r="W681" i="26"/>
  <c r="AA681" i="26" s="1"/>
  <c r="AJ685" i="26"/>
  <c r="V685" i="26"/>
  <c r="W691" i="26"/>
  <c r="AA691" i="26" s="1"/>
  <c r="AJ692" i="26"/>
  <c r="Y698" i="26"/>
  <c r="X699" i="26"/>
  <c r="Y700" i="26"/>
  <c r="AJ703" i="26"/>
  <c r="AJ706" i="26"/>
  <c r="AJ707" i="26"/>
  <c r="AJ713" i="26"/>
  <c r="V669" i="26"/>
  <c r="W674" i="26"/>
  <c r="AA674" i="26" s="1"/>
  <c r="X679" i="26"/>
  <c r="X681" i="26"/>
  <c r="W685" i="26"/>
  <c r="AA685" i="26" s="1"/>
  <c r="X691" i="26"/>
  <c r="Y692" i="26"/>
  <c r="Y699" i="26"/>
  <c r="AJ700" i="26"/>
  <c r="AJ705" i="26"/>
  <c r="Y707" i="26"/>
  <c r="V708" i="26"/>
  <c r="AJ709" i="26"/>
  <c r="Y710" i="26"/>
  <c r="Y713" i="26"/>
  <c r="V714" i="26"/>
  <c r="AJ715" i="26"/>
  <c r="AJ716" i="26"/>
  <c r="AJ719" i="26"/>
  <c r="X647" i="26"/>
  <c r="AJ648" i="26"/>
  <c r="V648" i="26"/>
  <c r="X651" i="26"/>
  <c r="Y655" i="26"/>
  <c r="V656" i="26"/>
  <c r="X659" i="26"/>
  <c r="V662" i="26"/>
  <c r="V670" i="26"/>
  <c r="V671" i="26"/>
  <c r="X674" i="26"/>
  <c r="V676" i="26"/>
  <c r="V682" i="26"/>
  <c r="AJ697" i="26"/>
  <c r="AK704" i="26"/>
  <c r="X708" i="26"/>
  <c r="V711" i="26"/>
  <c r="AJ712" i="26"/>
  <c r="W712" i="26"/>
  <c r="AA712" i="26" s="1"/>
  <c r="X714" i="26"/>
  <c r="X715" i="26"/>
  <c r="Y716" i="26"/>
  <c r="V717" i="26"/>
  <c r="AJ718" i="26"/>
  <c r="W718" i="26"/>
  <c r="AA718" i="26" s="1"/>
  <c r="Y719" i="26"/>
  <c r="V720" i="26"/>
  <c r="AJ721" i="26"/>
  <c r="W721" i="26"/>
  <c r="AA721" i="26" s="1"/>
  <c r="Y722" i="26"/>
  <c r="G33" i="4"/>
  <c r="X648" i="26"/>
  <c r="Y651" i="26"/>
  <c r="X656" i="26"/>
  <c r="W662" i="26"/>
  <c r="AA662" i="26" s="1"/>
  <c r="V666" i="26"/>
  <c r="W671" i="26"/>
  <c r="AA671" i="26" s="1"/>
  <c r="AJ675" i="26"/>
  <c r="W676" i="26"/>
  <c r="AA676" i="26" s="1"/>
  <c r="W682" i="26"/>
  <c r="AA682" i="26" s="1"/>
  <c r="AJ683" i="26"/>
  <c r="AJ687" i="26"/>
  <c r="W687" i="26"/>
  <c r="AA687" i="26" s="1"/>
  <c r="AJ689" i="26"/>
  <c r="W689" i="26"/>
  <c r="AA689" i="26" s="1"/>
  <c r="X711" i="26"/>
  <c r="X717" i="26"/>
  <c r="X718" i="26"/>
  <c r="X720" i="26"/>
  <c r="X721" i="26"/>
  <c r="V723" i="26"/>
  <c r="AJ724" i="26"/>
  <c r="V725" i="26"/>
  <c r="V726" i="26"/>
  <c r="AJ727" i="26"/>
  <c r="V663" i="26"/>
  <c r="V667" i="26"/>
  <c r="V668" i="26"/>
  <c r="V684" i="26"/>
  <c r="Z684" i="26" s="1"/>
  <c r="X687" i="26"/>
  <c r="Y689" i="26"/>
  <c r="AJ690" i="26"/>
  <c r="AJ693" i="26"/>
  <c r="AJ695" i="26"/>
  <c r="AJ696" i="26"/>
  <c r="AJ701" i="26"/>
  <c r="AJ702" i="26"/>
  <c r="X703" i="26"/>
  <c r="AJ704" i="26"/>
  <c r="X644" i="26"/>
  <c r="V652" i="26"/>
  <c r="V653" i="26"/>
  <c r="V664" i="26"/>
  <c r="V665" i="26"/>
  <c r="W668" i="26"/>
  <c r="AA668" i="26" s="1"/>
  <c r="V672" i="26"/>
  <c r="AJ677" i="26"/>
  <c r="V677" i="26"/>
  <c r="V681" i="26"/>
  <c r="AJ686" i="26"/>
  <c r="V686" i="26"/>
  <c r="Y695" i="26"/>
  <c r="AJ698" i="26"/>
  <c r="W698" i="26"/>
  <c r="AA698" i="26" s="1"/>
  <c r="AJ699" i="26"/>
  <c r="X700" i="26"/>
  <c r="Y701" i="26"/>
  <c r="Y703" i="26"/>
  <c r="Y704" i="26"/>
  <c r="U26" i="26"/>
  <c r="V123" i="26"/>
  <c r="V132" i="26"/>
  <c r="V138" i="26"/>
  <c r="V368" i="26"/>
  <c r="U9" i="26"/>
  <c r="Y11" i="26"/>
  <c r="X12" i="26"/>
  <c r="W13" i="26"/>
  <c r="AA13" i="26" s="1"/>
  <c r="V14" i="26"/>
  <c r="U15" i="26"/>
  <c r="Y17" i="26"/>
  <c r="X18" i="26"/>
  <c r="W19" i="26"/>
  <c r="AA19" i="26" s="1"/>
  <c r="V20" i="26"/>
  <c r="Z20" i="26" s="1"/>
  <c r="U21" i="26"/>
  <c r="Y23" i="26"/>
  <c r="X24" i="26"/>
  <c r="W25" i="26"/>
  <c r="AA25" i="26" s="1"/>
  <c r="V26" i="26"/>
  <c r="U27" i="26"/>
  <c r="Y29" i="26"/>
  <c r="X30" i="26"/>
  <c r="W31" i="26"/>
  <c r="AA31" i="26" s="1"/>
  <c r="U32" i="26"/>
  <c r="Y33" i="26"/>
  <c r="W34" i="26"/>
  <c r="AA34" i="26" s="1"/>
  <c r="U35" i="26"/>
  <c r="Y36" i="26"/>
  <c r="W37" i="26"/>
  <c r="AA37" i="26" s="1"/>
  <c r="U38" i="26"/>
  <c r="Y39" i="26"/>
  <c r="W40" i="26"/>
  <c r="AA40" i="26" s="1"/>
  <c r="U41" i="26"/>
  <c r="Y42" i="26"/>
  <c r="W43" i="26"/>
  <c r="AA43" i="26" s="1"/>
  <c r="U44" i="26"/>
  <c r="Y45" i="26"/>
  <c r="W46" i="26"/>
  <c r="AA46" i="26" s="1"/>
  <c r="Y48" i="26"/>
  <c r="W49" i="26"/>
  <c r="AA49" i="26" s="1"/>
  <c r="Y51" i="26"/>
  <c r="W52" i="26"/>
  <c r="AA52" i="26" s="1"/>
  <c r="Y54" i="26"/>
  <c r="W55" i="26"/>
  <c r="AA55" i="26" s="1"/>
  <c r="Y57" i="26"/>
  <c r="W58" i="26"/>
  <c r="AA58" i="26" s="1"/>
  <c r="Y60" i="26"/>
  <c r="W61" i="26"/>
  <c r="AA61" i="26" s="1"/>
  <c r="Y63" i="26"/>
  <c r="W64" i="26"/>
  <c r="AA64" i="26" s="1"/>
  <c r="W67" i="26"/>
  <c r="AA67" i="26" s="1"/>
  <c r="W70" i="26"/>
  <c r="AA70" i="26" s="1"/>
  <c r="W73" i="26"/>
  <c r="AA73" i="26" s="1"/>
  <c r="W76" i="26"/>
  <c r="AA76" i="26" s="1"/>
  <c r="W79" i="26"/>
  <c r="AA79" i="26" s="1"/>
  <c r="V88" i="26"/>
  <c r="U88" i="26"/>
  <c r="V99" i="26"/>
  <c r="U99" i="26"/>
  <c r="V105" i="26"/>
  <c r="U105" i="26"/>
  <c r="V153" i="26"/>
  <c r="U153" i="26"/>
  <c r="Y177" i="26"/>
  <c r="W177" i="26"/>
  <c r="AA177" i="26" s="1"/>
  <c r="X177" i="26"/>
  <c r="W185" i="26"/>
  <c r="AA185" i="26" s="1"/>
  <c r="Y185" i="26"/>
  <c r="X185" i="26"/>
  <c r="Z185" i="26" s="1"/>
  <c r="Y276" i="26"/>
  <c r="X276" i="26"/>
  <c r="W276" i="26"/>
  <c r="AA276" i="26" s="1"/>
  <c r="Y333" i="26"/>
  <c r="X333" i="26"/>
  <c r="W333" i="26"/>
  <c r="AA333" i="26" s="1"/>
  <c r="V111" i="26"/>
  <c r="Z111" i="26" s="1"/>
  <c r="V117" i="26"/>
  <c r="V9" i="26"/>
  <c r="X13" i="26"/>
  <c r="V15" i="26"/>
  <c r="X19" i="26"/>
  <c r="V21" i="26"/>
  <c r="X25" i="26"/>
  <c r="V27" i="26"/>
  <c r="X31" i="26"/>
  <c r="V32" i="26"/>
  <c r="X34" i="26"/>
  <c r="Z34" i="26" s="1"/>
  <c r="V35" i="26"/>
  <c r="X37" i="26"/>
  <c r="V38" i="26"/>
  <c r="X40" i="26"/>
  <c r="V41" i="26"/>
  <c r="X43" i="26"/>
  <c r="V44" i="26"/>
  <c r="X46" i="26"/>
  <c r="X49" i="26"/>
  <c r="X52" i="26"/>
  <c r="X55" i="26"/>
  <c r="X58" i="26"/>
  <c r="X61" i="26"/>
  <c r="X64" i="26"/>
  <c r="X67" i="26"/>
  <c r="X70" i="26"/>
  <c r="X73" i="26"/>
  <c r="X76" i="26"/>
  <c r="X79" i="26"/>
  <c r="V86" i="26"/>
  <c r="U86" i="26"/>
  <c r="V91" i="26"/>
  <c r="U91" i="26"/>
  <c r="V98" i="26"/>
  <c r="U98" i="26"/>
  <c r="V104" i="26"/>
  <c r="U104" i="26"/>
  <c r="V110" i="26"/>
  <c r="U110" i="26"/>
  <c r="V156" i="26"/>
  <c r="U156" i="26"/>
  <c r="Y282" i="26"/>
  <c r="X282" i="26"/>
  <c r="W282" i="26"/>
  <c r="AA282" i="26" s="1"/>
  <c r="V114" i="26"/>
  <c r="U114" i="26"/>
  <c r="V120" i="26"/>
  <c r="U132" i="26"/>
  <c r="Y270" i="26"/>
  <c r="X270" i="26"/>
  <c r="W270" i="26"/>
  <c r="AA270" i="26" s="1"/>
  <c r="V81" i="26"/>
  <c r="U81" i="26"/>
  <c r="V83" i="26"/>
  <c r="U83" i="26"/>
  <c r="V84" i="26"/>
  <c r="U84" i="26"/>
  <c r="V89" i="26"/>
  <c r="U89" i="26"/>
  <c r="V159" i="26"/>
  <c r="U159" i="26"/>
  <c r="V93" i="26"/>
  <c r="U117" i="26"/>
  <c r="V129" i="26"/>
  <c r="Z129" i="26" s="1"/>
  <c r="V135" i="26"/>
  <c r="U135" i="26"/>
  <c r="V144" i="26"/>
  <c r="U144" i="26"/>
  <c r="V147" i="26"/>
  <c r="Z147" i="26" s="1"/>
  <c r="V150" i="26"/>
  <c r="Y261" i="26"/>
  <c r="X261" i="26"/>
  <c r="W261" i="26"/>
  <c r="AA261" i="26" s="1"/>
  <c r="U12" i="26"/>
  <c r="U18" i="26"/>
  <c r="U24" i="26"/>
  <c r="U30" i="26"/>
  <c r="V87" i="26"/>
  <c r="U87" i="26"/>
  <c r="V92" i="26"/>
  <c r="U92" i="26"/>
  <c r="V96" i="26"/>
  <c r="U96" i="26"/>
  <c r="V102" i="26"/>
  <c r="U102" i="26"/>
  <c r="V108" i="26"/>
  <c r="U108" i="26"/>
  <c r="V162" i="26"/>
  <c r="U162" i="26"/>
  <c r="Y291" i="26"/>
  <c r="W291" i="26"/>
  <c r="AA291" i="26" s="1"/>
  <c r="X291" i="26"/>
  <c r="V85" i="26"/>
  <c r="Z85" i="26" s="1"/>
  <c r="U120" i="26"/>
  <c r="V126" i="26"/>
  <c r="U138" i="26"/>
  <c r="V141" i="26"/>
  <c r="Z141" i="26" s="1"/>
  <c r="Y252" i="26"/>
  <c r="X252" i="26"/>
  <c r="W252" i="26"/>
  <c r="AA252" i="26" s="1"/>
  <c r="U368" i="26"/>
  <c r="V12" i="26"/>
  <c r="V18" i="26"/>
  <c r="V24" i="26"/>
  <c r="V30" i="26"/>
  <c r="V90" i="26"/>
  <c r="U90" i="26"/>
  <c r="V95" i="26"/>
  <c r="U95" i="26"/>
  <c r="V101" i="26"/>
  <c r="U101" i="26"/>
  <c r="V107" i="26"/>
  <c r="U107" i="26"/>
  <c r="V165" i="26"/>
  <c r="U165" i="26"/>
  <c r="Y190" i="26"/>
  <c r="W190" i="26"/>
  <c r="AA190" i="26" s="1"/>
  <c r="X190" i="26"/>
  <c r="V173" i="26"/>
  <c r="Y175" i="26"/>
  <c r="W175" i="26"/>
  <c r="AA175" i="26" s="1"/>
  <c r="X175" i="26"/>
  <c r="Y180" i="26"/>
  <c r="W180" i="26"/>
  <c r="AA180" i="26" s="1"/>
  <c r="X180" i="26"/>
  <c r="W188" i="26"/>
  <c r="AA188" i="26" s="1"/>
  <c r="Y188" i="26"/>
  <c r="X188" i="26"/>
  <c r="Z188" i="26" s="1"/>
  <c r="Y198" i="26"/>
  <c r="X198" i="26"/>
  <c r="W198" i="26"/>
  <c r="AA198" i="26" s="1"/>
  <c r="Y204" i="26"/>
  <c r="X204" i="26"/>
  <c r="W204" i="26"/>
  <c r="AA204" i="26" s="1"/>
  <c r="Y210" i="26"/>
  <c r="X210" i="26"/>
  <c r="W210" i="26"/>
  <c r="AA210" i="26" s="1"/>
  <c r="Y216" i="26"/>
  <c r="X216" i="26"/>
  <c r="W216" i="26"/>
  <c r="AA216" i="26" s="1"/>
  <c r="Y222" i="26"/>
  <c r="X222" i="26"/>
  <c r="W222" i="26"/>
  <c r="AA222" i="26" s="1"/>
  <c r="Y228" i="26"/>
  <c r="X228" i="26"/>
  <c r="W228" i="26"/>
  <c r="AA228" i="26" s="1"/>
  <c r="Y234" i="26"/>
  <c r="X234" i="26"/>
  <c r="W234" i="26"/>
  <c r="AA234" i="26" s="1"/>
  <c r="Y240" i="26"/>
  <c r="X240" i="26"/>
  <c r="W240" i="26"/>
  <c r="AA240" i="26" s="1"/>
  <c r="Y246" i="26"/>
  <c r="X246" i="26"/>
  <c r="W246" i="26"/>
  <c r="AA246" i="26" s="1"/>
  <c r="U94" i="26"/>
  <c r="U97" i="26"/>
  <c r="U100" i="26"/>
  <c r="U103" i="26"/>
  <c r="U106" i="26"/>
  <c r="U109" i="26"/>
  <c r="U112" i="26"/>
  <c r="U115" i="26"/>
  <c r="U118" i="26"/>
  <c r="U121" i="26"/>
  <c r="U124" i="26"/>
  <c r="U127" i="26"/>
  <c r="U130" i="26"/>
  <c r="U133" i="26"/>
  <c r="U136" i="26"/>
  <c r="U139" i="26"/>
  <c r="U142" i="26"/>
  <c r="U145" i="26"/>
  <c r="U148" i="26"/>
  <c r="W166" i="26"/>
  <c r="AA166" i="26" s="1"/>
  <c r="W167" i="26"/>
  <c r="AA167" i="26" s="1"/>
  <c r="Y167" i="26"/>
  <c r="X168" i="26"/>
  <c r="W169" i="26"/>
  <c r="AA169" i="26" s="1"/>
  <c r="W170" i="26"/>
  <c r="AA170" i="26" s="1"/>
  <c r="Y170" i="26"/>
  <c r="X171" i="26"/>
  <c r="W172" i="26"/>
  <c r="AA172" i="26" s="1"/>
  <c r="W173" i="26"/>
  <c r="AA173" i="26" s="1"/>
  <c r="Y173" i="26"/>
  <c r="X173" i="26"/>
  <c r="Y178" i="26"/>
  <c r="W178" i="26"/>
  <c r="AA178" i="26" s="1"/>
  <c r="X178" i="26"/>
  <c r="Y183" i="26"/>
  <c r="W183" i="26"/>
  <c r="AA183" i="26" s="1"/>
  <c r="X183" i="26"/>
  <c r="W191" i="26"/>
  <c r="AA191" i="26" s="1"/>
  <c r="Y191" i="26"/>
  <c r="X191" i="26"/>
  <c r="Y255" i="26"/>
  <c r="X255" i="26"/>
  <c r="W255" i="26"/>
  <c r="AA255" i="26" s="1"/>
  <c r="Y264" i="26"/>
  <c r="X264" i="26"/>
  <c r="W264" i="26"/>
  <c r="AA264" i="26" s="1"/>
  <c r="Y297" i="26"/>
  <c r="W297" i="26"/>
  <c r="AA297" i="26" s="1"/>
  <c r="X297" i="26"/>
  <c r="W305" i="26"/>
  <c r="AA305" i="26" s="1"/>
  <c r="Y305" i="26"/>
  <c r="X305" i="26"/>
  <c r="Z305" i="26" s="1"/>
  <c r="Y315" i="26"/>
  <c r="X315" i="26"/>
  <c r="W315" i="26"/>
  <c r="AA315" i="26" s="1"/>
  <c r="Y342" i="26"/>
  <c r="X342" i="26"/>
  <c r="W342" i="26"/>
  <c r="AA342" i="26" s="1"/>
  <c r="V94" i="26"/>
  <c r="V97" i="26"/>
  <c r="V100" i="26"/>
  <c r="V103" i="26"/>
  <c r="V106" i="26"/>
  <c r="V109" i="26"/>
  <c r="V112" i="26"/>
  <c r="V115" i="26"/>
  <c r="V118" i="26"/>
  <c r="V121" i="26"/>
  <c r="V124" i="26"/>
  <c r="V127" i="26"/>
  <c r="V130" i="26"/>
  <c r="V133" i="26"/>
  <c r="V136" i="26"/>
  <c r="V139" i="26"/>
  <c r="V142" i="26"/>
  <c r="V145" i="26"/>
  <c r="V148" i="26"/>
  <c r="W176" i="26"/>
  <c r="AA176" i="26" s="1"/>
  <c r="Y176" i="26"/>
  <c r="X176" i="26"/>
  <c r="Y181" i="26"/>
  <c r="W181" i="26"/>
  <c r="AA181" i="26" s="1"/>
  <c r="X181" i="26"/>
  <c r="Y186" i="26"/>
  <c r="W186" i="26"/>
  <c r="AA186" i="26" s="1"/>
  <c r="X186" i="26"/>
  <c r="Y273" i="26"/>
  <c r="X273" i="26"/>
  <c r="W273" i="26"/>
  <c r="AA273" i="26" s="1"/>
  <c r="Y279" i="26"/>
  <c r="X279" i="26"/>
  <c r="W279" i="26"/>
  <c r="AA279" i="26" s="1"/>
  <c r="Y285" i="26"/>
  <c r="X285" i="26"/>
  <c r="W285" i="26"/>
  <c r="AA285" i="26" s="1"/>
  <c r="U113" i="26"/>
  <c r="U116" i="26"/>
  <c r="U119" i="26"/>
  <c r="U122" i="26"/>
  <c r="U125" i="26"/>
  <c r="U128" i="26"/>
  <c r="U131" i="26"/>
  <c r="U134" i="26"/>
  <c r="U137" i="26"/>
  <c r="U140" i="26"/>
  <c r="U143" i="26"/>
  <c r="U146" i="26"/>
  <c r="U149" i="26"/>
  <c r="U152" i="26"/>
  <c r="U155" i="26"/>
  <c r="U158" i="26"/>
  <c r="U161" i="26"/>
  <c r="U164" i="26"/>
  <c r="W179" i="26"/>
  <c r="AA179" i="26" s="1"/>
  <c r="Y179" i="26"/>
  <c r="X179" i="26"/>
  <c r="Y184" i="26"/>
  <c r="W184" i="26"/>
  <c r="AA184" i="26" s="1"/>
  <c r="X184" i="26"/>
  <c r="Y189" i="26"/>
  <c r="W189" i="26"/>
  <c r="AA189" i="26" s="1"/>
  <c r="X189" i="26"/>
  <c r="Y192" i="26"/>
  <c r="W192" i="26"/>
  <c r="AA192" i="26" s="1"/>
  <c r="X192" i="26"/>
  <c r="Y193" i="26"/>
  <c r="X193" i="26"/>
  <c r="W193" i="26"/>
  <c r="AA193" i="26" s="1"/>
  <c r="Y195" i="26"/>
  <c r="X195" i="26"/>
  <c r="W195" i="26"/>
  <c r="AA195" i="26" s="1"/>
  <c r="Y201" i="26"/>
  <c r="X201" i="26"/>
  <c r="W201" i="26"/>
  <c r="AA201" i="26" s="1"/>
  <c r="Y207" i="26"/>
  <c r="X207" i="26"/>
  <c r="Z207" i="26" s="1"/>
  <c r="W207" i="26"/>
  <c r="AA207" i="26" s="1"/>
  <c r="Y213" i="26"/>
  <c r="X213" i="26"/>
  <c r="W213" i="26"/>
  <c r="AA213" i="26" s="1"/>
  <c r="Y219" i="26"/>
  <c r="X219" i="26"/>
  <c r="W219" i="26"/>
  <c r="AA219" i="26" s="1"/>
  <c r="Y225" i="26"/>
  <c r="X225" i="26"/>
  <c r="W225" i="26"/>
  <c r="AA225" i="26" s="1"/>
  <c r="Y231" i="26"/>
  <c r="X231" i="26"/>
  <c r="Z231" i="26" s="1"/>
  <c r="W231" i="26"/>
  <c r="AA231" i="26" s="1"/>
  <c r="Y237" i="26"/>
  <c r="X237" i="26"/>
  <c r="W237" i="26"/>
  <c r="AA237" i="26" s="1"/>
  <c r="Y243" i="26"/>
  <c r="X243" i="26"/>
  <c r="Z243" i="26" s="1"/>
  <c r="W243" i="26"/>
  <c r="AA243" i="26" s="1"/>
  <c r="Y249" i="26"/>
  <c r="X249" i="26"/>
  <c r="W249" i="26"/>
  <c r="AA249" i="26" s="1"/>
  <c r="Y258" i="26"/>
  <c r="X258" i="26"/>
  <c r="W258" i="26"/>
  <c r="AA258" i="26" s="1"/>
  <c r="Y267" i="26"/>
  <c r="X267" i="26"/>
  <c r="W267" i="26"/>
  <c r="AA267" i="26" s="1"/>
  <c r="Y294" i="26"/>
  <c r="W294" i="26"/>
  <c r="AA294" i="26" s="1"/>
  <c r="X294" i="26"/>
  <c r="Y324" i="26"/>
  <c r="X324" i="26"/>
  <c r="W324" i="26"/>
  <c r="AA324" i="26" s="1"/>
  <c r="V376" i="26"/>
  <c r="U376" i="26"/>
  <c r="V113" i="26"/>
  <c r="V116" i="26"/>
  <c r="V119" i="26"/>
  <c r="V122" i="26"/>
  <c r="V125" i="26"/>
  <c r="V128" i="26"/>
  <c r="V131" i="26"/>
  <c r="V134" i="26"/>
  <c r="V137" i="26"/>
  <c r="V140" i="26"/>
  <c r="V143" i="26"/>
  <c r="V146" i="26"/>
  <c r="V149" i="26"/>
  <c r="V152" i="26"/>
  <c r="V155" i="26"/>
  <c r="V158" i="26"/>
  <c r="V161" i="26"/>
  <c r="V164" i="26"/>
  <c r="Y174" i="26"/>
  <c r="W174" i="26"/>
  <c r="AA174" i="26" s="1"/>
  <c r="X174" i="26"/>
  <c r="W182" i="26"/>
  <c r="AA182" i="26" s="1"/>
  <c r="Y182" i="26"/>
  <c r="X182" i="26"/>
  <c r="Y187" i="26"/>
  <c r="W187" i="26"/>
  <c r="AA187" i="26" s="1"/>
  <c r="X187" i="26"/>
  <c r="Y194" i="26"/>
  <c r="Y197" i="26"/>
  <c r="Y200" i="26"/>
  <c r="Y203" i="26"/>
  <c r="Y206" i="26"/>
  <c r="Y209" i="26"/>
  <c r="Y212" i="26"/>
  <c r="Y215" i="26"/>
  <c r="Y218" i="26"/>
  <c r="Y221" i="26"/>
  <c r="Y224" i="26"/>
  <c r="Y227" i="26"/>
  <c r="Y230" i="26"/>
  <c r="Y233" i="26"/>
  <c r="Y236" i="26"/>
  <c r="Y239" i="26"/>
  <c r="Y242" i="26"/>
  <c r="Y245" i="26"/>
  <c r="Y248" i="26"/>
  <c r="Y251" i="26"/>
  <c r="Y254" i="26"/>
  <c r="Y257" i="26"/>
  <c r="Y260" i="26"/>
  <c r="Y263" i="26"/>
  <c r="Y266" i="26"/>
  <c r="Y269" i="26"/>
  <c r="Y272" i="26"/>
  <c r="Y275" i="26"/>
  <c r="Y278" i="26"/>
  <c r="Y281" i="26"/>
  <c r="Y284" i="26"/>
  <c r="Y287" i="26"/>
  <c r="Y300" i="26"/>
  <c r="W300" i="26"/>
  <c r="AA300" i="26" s="1"/>
  <c r="X300" i="26"/>
  <c r="W308" i="26"/>
  <c r="AA308" i="26" s="1"/>
  <c r="Y308" i="26"/>
  <c r="X308" i="26"/>
  <c r="Y292" i="26"/>
  <c r="W292" i="26"/>
  <c r="AA292" i="26" s="1"/>
  <c r="X292" i="26"/>
  <c r="Y295" i="26"/>
  <c r="W295" i="26"/>
  <c r="AA295" i="26" s="1"/>
  <c r="X295" i="26"/>
  <c r="Y298" i="26"/>
  <c r="W298" i="26"/>
  <c r="AA298" i="26" s="1"/>
  <c r="X298" i="26"/>
  <c r="Y303" i="26"/>
  <c r="W303" i="26"/>
  <c r="AA303" i="26" s="1"/>
  <c r="X303" i="26"/>
  <c r="Y312" i="26"/>
  <c r="X312" i="26"/>
  <c r="W312" i="26"/>
  <c r="AA312" i="26" s="1"/>
  <c r="Y321" i="26"/>
  <c r="X321" i="26"/>
  <c r="W321" i="26"/>
  <c r="AA321" i="26" s="1"/>
  <c r="Y330" i="26"/>
  <c r="X330" i="26"/>
  <c r="W330" i="26"/>
  <c r="AA330" i="26" s="1"/>
  <c r="Y339" i="26"/>
  <c r="X339" i="26"/>
  <c r="W339" i="26"/>
  <c r="AA339" i="26" s="1"/>
  <c r="Y345" i="26"/>
  <c r="X345" i="26"/>
  <c r="W345" i="26"/>
  <c r="AA345" i="26" s="1"/>
  <c r="Y351" i="26"/>
  <c r="X351" i="26"/>
  <c r="W351" i="26"/>
  <c r="AA351" i="26" s="1"/>
  <c r="Y357" i="26"/>
  <c r="X357" i="26"/>
  <c r="W357" i="26"/>
  <c r="AA357" i="26" s="1"/>
  <c r="Y363" i="26"/>
  <c r="X363" i="26"/>
  <c r="W363" i="26"/>
  <c r="AA363" i="26" s="1"/>
  <c r="V370" i="26"/>
  <c r="U370" i="26"/>
  <c r="V379" i="26"/>
  <c r="U379" i="26"/>
  <c r="V388" i="26"/>
  <c r="U388" i="26"/>
  <c r="V397" i="26"/>
  <c r="U397" i="26"/>
  <c r="V406" i="26"/>
  <c r="U406" i="26"/>
  <c r="V415" i="26"/>
  <c r="U415" i="26"/>
  <c r="V424" i="26"/>
  <c r="U424" i="26"/>
  <c r="W196" i="26"/>
  <c r="AA196" i="26" s="1"/>
  <c r="W199" i="26"/>
  <c r="AA199" i="26" s="1"/>
  <c r="W202" i="26"/>
  <c r="AA202" i="26" s="1"/>
  <c r="W205" i="26"/>
  <c r="AA205" i="26" s="1"/>
  <c r="W208" i="26"/>
  <c r="AA208" i="26" s="1"/>
  <c r="W211" i="26"/>
  <c r="AA211" i="26" s="1"/>
  <c r="W214" i="26"/>
  <c r="AA214" i="26" s="1"/>
  <c r="W217" i="26"/>
  <c r="AA217" i="26" s="1"/>
  <c r="W220" i="26"/>
  <c r="AA220" i="26" s="1"/>
  <c r="W223" i="26"/>
  <c r="AA223" i="26" s="1"/>
  <c r="W226" i="26"/>
  <c r="AA226" i="26" s="1"/>
  <c r="W229" i="26"/>
  <c r="AA229" i="26" s="1"/>
  <c r="W232" i="26"/>
  <c r="AA232" i="26" s="1"/>
  <c r="W235" i="26"/>
  <c r="AA235" i="26" s="1"/>
  <c r="W238" i="26"/>
  <c r="AA238" i="26" s="1"/>
  <c r="W241" i="26"/>
  <c r="AA241" i="26" s="1"/>
  <c r="W244" i="26"/>
  <c r="AA244" i="26" s="1"/>
  <c r="W247" i="26"/>
  <c r="AA247" i="26" s="1"/>
  <c r="W250" i="26"/>
  <c r="AA250" i="26" s="1"/>
  <c r="U251" i="26"/>
  <c r="W253" i="26"/>
  <c r="AA253" i="26" s="1"/>
  <c r="U254" i="26"/>
  <c r="W256" i="26"/>
  <c r="AA256" i="26" s="1"/>
  <c r="U257" i="26"/>
  <c r="W259" i="26"/>
  <c r="AA259" i="26" s="1"/>
  <c r="U260" i="26"/>
  <c r="W262" i="26"/>
  <c r="AA262" i="26" s="1"/>
  <c r="U263" i="26"/>
  <c r="W265" i="26"/>
  <c r="AA265" i="26" s="1"/>
  <c r="U266" i="26"/>
  <c r="W268" i="26"/>
  <c r="AA268" i="26" s="1"/>
  <c r="U269" i="26"/>
  <c r="W271" i="26"/>
  <c r="AA271" i="26" s="1"/>
  <c r="W274" i="26"/>
  <c r="AA274" i="26" s="1"/>
  <c r="W277" i="26"/>
  <c r="AA277" i="26" s="1"/>
  <c r="W280" i="26"/>
  <c r="AA280" i="26" s="1"/>
  <c r="W283" i="26"/>
  <c r="AA283" i="26" s="1"/>
  <c r="W286" i="26"/>
  <c r="AA286" i="26" s="1"/>
  <c r="U287" i="26"/>
  <c r="U289" i="26"/>
  <c r="Y301" i="26"/>
  <c r="W301" i="26"/>
  <c r="AA301" i="26" s="1"/>
  <c r="X301" i="26"/>
  <c r="Y306" i="26"/>
  <c r="W306" i="26"/>
  <c r="AA306" i="26" s="1"/>
  <c r="X306" i="26"/>
  <c r="V377" i="26"/>
  <c r="U377" i="26"/>
  <c r="V434" i="26"/>
  <c r="U434" i="26"/>
  <c r="X196" i="26"/>
  <c r="X199" i="26"/>
  <c r="X202" i="26"/>
  <c r="X205" i="26"/>
  <c r="X208" i="26"/>
  <c r="X211" i="26"/>
  <c r="X214" i="26"/>
  <c r="Z214" i="26" s="1"/>
  <c r="X217" i="26"/>
  <c r="X220" i="26"/>
  <c r="X223" i="26"/>
  <c r="X226" i="26"/>
  <c r="X229" i="26"/>
  <c r="X232" i="26"/>
  <c r="Z232" i="26" s="1"/>
  <c r="X235" i="26"/>
  <c r="X238" i="26"/>
  <c r="X241" i="26"/>
  <c r="X244" i="26"/>
  <c r="X247" i="26"/>
  <c r="X250" i="26"/>
  <c r="V251" i="26"/>
  <c r="X253" i="26"/>
  <c r="Z253" i="26" s="1"/>
  <c r="V254" i="26"/>
  <c r="X256" i="26"/>
  <c r="V257" i="26"/>
  <c r="X259" i="26"/>
  <c r="V260" i="26"/>
  <c r="X262" i="26"/>
  <c r="V263" i="26"/>
  <c r="X265" i="26"/>
  <c r="V266" i="26"/>
  <c r="X268" i="26"/>
  <c r="V269" i="26"/>
  <c r="X271" i="26"/>
  <c r="Z271" i="26" s="1"/>
  <c r="X274" i="26"/>
  <c r="X277" i="26"/>
  <c r="X280" i="26"/>
  <c r="X283" i="26"/>
  <c r="X286" i="26"/>
  <c r="W288" i="26"/>
  <c r="AA288" i="26" s="1"/>
  <c r="Y289" i="26"/>
  <c r="W289" i="26"/>
  <c r="AA289" i="26" s="1"/>
  <c r="W290" i="26"/>
  <c r="AA290" i="26" s="1"/>
  <c r="Y290" i="26"/>
  <c r="X290" i="26"/>
  <c r="W293" i="26"/>
  <c r="AA293" i="26" s="1"/>
  <c r="Y293" i="26"/>
  <c r="X293" i="26"/>
  <c r="W296" i="26"/>
  <c r="AA296" i="26" s="1"/>
  <c r="Y296" i="26"/>
  <c r="X296" i="26"/>
  <c r="W299" i="26"/>
  <c r="AA299" i="26" s="1"/>
  <c r="Y299" i="26"/>
  <c r="X299" i="26"/>
  <c r="Y304" i="26"/>
  <c r="W304" i="26"/>
  <c r="AA304" i="26" s="1"/>
  <c r="X304" i="26"/>
  <c r="Y309" i="26"/>
  <c r="W309" i="26"/>
  <c r="AA309" i="26" s="1"/>
  <c r="X309" i="26"/>
  <c r="Y318" i="26"/>
  <c r="X318" i="26"/>
  <c r="W318" i="26"/>
  <c r="AA318" i="26" s="1"/>
  <c r="Y327" i="26"/>
  <c r="X327" i="26"/>
  <c r="W327" i="26"/>
  <c r="AA327" i="26" s="1"/>
  <c r="Y336" i="26"/>
  <c r="X336" i="26"/>
  <c r="W336" i="26"/>
  <c r="AA336" i="26" s="1"/>
  <c r="X288" i="26"/>
  <c r="X289" i="26"/>
  <c r="W302" i="26"/>
  <c r="AA302" i="26" s="1"/>
  <c r="Y302" i="26"/>
  <c r="X302" i="26"/>
  <c r="Y307" i="26"/>
  <c r="W307" i="26"/>
  <c r="AA307" i="26" s="1"/>
  <c r="X307" i="26"/>
  <c r="Y310" i="26"/>
  <c r="X310" i="26"/>
  <c r="W310" i="26"/>
  <c r="AA310" i="26" s="1"/>
  <c r="Y348" i="26"/>
  <c r="X348" i="26"/>
  <c r="W348" i="26"/>
  <c r="AA348" i="26" s="1"/>
  <c r="Y354" i="26"/>
  <c r="X354" i="26"/>
  <c r="W354" i="26"/>
  <c r="AA354" i="26" s="1"/>
  <c r="Y360" i="26"/>
  <c r="X360" i="26"/>
  <c r="W360" i="26"/>
  <c r="AA360" i="26" s="1"/>
  <c r="V371" i="26"/>
  <c r="U371" i="26"/>
  <c r="Y311" i="26"/>
  <c r="Y314" i="26"/>
  <c r="Y317" i="26"/>
  <c r="Y320" i="26"/>
  <c r="Y323" i="26"/>
  <c r="Y326" i="26"/>
  <c r="Y329" i="26"/>
  <c r="Y332" i="26"/>
  <c r="Y335" i="26"/>
  <c r="Y338" i="26"/>
  <c r="Y341" i="26"/>
  <c r="Y344" i="26"/>
  <c r="Y347" i="26"/>
  <c r="Y350" i="26"/>
  <c r="Y353" i="26"/>
  <c r="Y356" i="26"/>
  <c r="Y359" i="26"/>
  <c r="Y362" i="26"/>
  <c r="V364" i="26"/>
  <c r="U364" i="26"/>
  <c r="V366" i="26"/>
  <c r="U366" i="26"/>
  <c r="V437" i="26"/>
  <c r="U437" i="26"/>
  <c r="W364" i="26"/>
  <c r="AA364" i="26" s="1"/>
  <c r="V369" i="26"/>
  <c r="U369" i="26"/>
  <c r="V385" i="26"/>
  <c r="U385" i="26"/>
  <c r="V394" i="26"/>
  <c r="U394" i="26"/>
  <c r="V403" i="26"/>
  <c r="U403" i="26"/>
  <c r="V412" i="26"/>
  <c r="U412" i="26"/>
  <c r="V421" i="26"/>
  <c r="U421" i="26"/>
  <c r="V440" i="26"/>
  <c r="U440" i="26"/>
  <c r="Y489" i="26"/>
  <c r="X489" i="26"/>
  <c r="W489" i="26"/>
  <c r="AA489" i="26" s="1"/>
  <c r="W313" i="26"/>
  <c r="AA313" i="26" s="1"/>
  <c r="W316" i="26"/>
  <c r="AA316" i="26" s="1"/>
  <c r="W319" i="26"/>
  <c r="AA319" i="26" s="1"/>
  <c r="W322" i="26"/>
  <c r="AA322" i="26" s="1"/>
  <c r="W325" i="26"/>
  <c r="AA325" i="26" s="1"/>
  <c r="W328" i="26"/>
  <c r="AA328" i="26" s="1"/>
  <c r="W331" i="26"/>
  <c r="AA331" i="26" s="1"/>
  <c r="W334" i="26"/>
  <c r="AA334" i="26" s="1"/>
  <c r="W337" i="26"/>
  <c r="AA337" i="26" s="1"/>
  <c r="W340" i="26"/>
  <c r="AA340" i="26" s="1"/>
  <c r="W343" i="26"/>
  <c r="AA343" i="26" s="1"/>
  <c r="U344" i="26"/>
  <c r="U347" i="26"/>
  <c r="U350" i="26"/>
  <c r="U353" i="26"/>
  <c r="U356" i="26"/>
  <c r="U359" i="26"/>
  <c r="U362" i="26"/>
  <c r="V367" i="26"/>
  <c r="U367" i="26"/>
  <c r="V373" i="26"/>
  <c r="U373" i="26"/>
  <c r="V374" i="26"/>
  <c r="U374" i="26"/>
  <c r="V425" i="26"/>
  <c r="U425" i="26"/>
  <c r="X343" i="26"/>
  <c r="V344" i="26"/>
  <c r="X346" i="26"/>
  <c r="V347" i="26"/>
  <c r="X349" i="26"/>
  <c r="V350" i="26"/>
  <c r="X352" i="26"/>
  <c r="V353" i="26"/>
  <c r="X355" i="26"/>
  <c r="V356" i="26"/>
  <c r="X358" i="26"/>
  <c r="V359" i="26"/>
  <c r="X361" i="26"/>
  <c r="V362" i="26"/>
  <c r="Y365" i="26"/>
  <c r="V382" i="26"/>
  <c r="U382" i="26"/>
  <c r="V391" i="26"/>
  <c r="U391" i="26"/>
  <c r="V400" i="26"/>
  <c r="U400" i="26"/>
  <c r="V409" i="26"/>
  <c r="U409" i="26"/>
  <c r="V418" i="26"/>
  <c r="U418" i="26"/>
  <c r="V428" i="26"/>
  <c r="U428" i="26"/>
  <c r="Y473" i="26"/>
  <c r="X473" i="26"/>
  <c r="W473" i="26"/>
  <c r="AA473" i="26" s="1"/>
  <c r="V431" i="26"/>
  <c r="U431" i="26"/>
  <c r="Y426" i="26"/>
  <c r="Y429" i="26"/>
  <c r="Y432" i="26"/>
  <c r="Y435" i="26"/>
  <c r="Y438" i="26"/>
  <c r="Y441" i="26"/>
  <c r="Y455" i="26"/>
  <c r="X455" i="26"/>
  <c r="W455" i="26"/>
  <c r="AA455" i="26" s="1"/>
  <c r="Y467" i="26"/>
  <c r="X467" i="26"/>
  <c r="W467" i="26"/>
  <c r="AA467" i="26" s="1"/>
  <c r="U380" i="26"/>
  <c r="U383" i="26"/>
  <c r="U386" i="26"/>
  <c r="U389" i="26"/>
  <c r="U392" i="26"/>
  <c r="U395" i="26"/>
  <c r="U398" i="26"/>
  <c r="U401" i="26"/>
  <c r="U404" i="26"/>
  <c r="U407" i="26"/>
  <c r="U410" i="26"/>
  <c r="U413" i="26"/>
  <c r="U416" i="26"/>
  <c r="U419" i="26"/>
  <c r="U422" i="26"/>
  <c r="U427" i="26"/>
  <c r="U430" i="26"/>
  <c r="U433" i="26"/>
  <c r="U436" i="26"/>
  <c r="U439" i="26"/>
  <c r="U442" i="26"/>
  <c r="U443" i="26"/>
  <c r="W448" i="26"/>
  <c r="AA448" i="26" s="1"/>
  <c r="Y448" i="26"/>
  <c r="Y476" i="26"/>
  <c r="X476" i="26"/>
  <c r="W476" i="26"/>
  <c r="AA476" i="26" s="1"/>
  <c r="Y482" i="26"/>
  <c r="X482" i="26"/>
  <c r="W482" i="26"/>
  <c r="AA482" i="26" s="1"/>
  <c r="V512" i="26"/>
  <c r="U512" i="26"/>
  <c r="V380" i="26"/>
  <c r="V383" i="26"/>
  <c r="V386" i="26"/>
  <c r="V389" i="26"/>
  <c r="V392" i="26"/>
  <c r="V395" i="26"/>
  <c r="V398" i="26"/>
  <c r="V401" i="26"/>
  <c r="V404" i="26"/>
  <c r="V407" i="26"/>
  <c r="V410" i="26"/>
  <c r="V413" i="26"/>
  <c r="V416" i="26"/>
  <c r="V419" i="26"/>
  <c r="V422" i="26"/>
  <c r="V442" i="26"/>
  <c r="X443" i="26"/>
  <c r="W443" i="26"/>
  <c r="AA443" i="26" s="1"/>
  <c r="V443" i="26"/>
  <c r="U445" i="26"/>
  <c r="U446" i="26"/>
  <c r="X448" i="26"/>
  <c r="Y458" i="26"/>
  <c r="X458" i="26"/>
  <c r="W458" i="26"/>
  <c r="AA458" i="26" s="1"/>
  <c r="Y464" i="26"/>
  <c r="X464" i="26"/>
  <c r="W464" i="26"/>
  <c r="AA464" i="26" s="1"/>
  <c r="Y485" i="26"/>
  <c r="X485" i="26"/>
  <c r="W485" i="26"/>
  <c r="AA485" i="26" s="1"/>
  <c r="V536" i="26"/>
  <c r="U536" i="26"/>
  <c r="U372" i="26"/>
  <c r="U375" i="26"/>
  <c r="U378" i="26"/>
  <c r="W380" i="26"/>
  <c r="AA380" i="26" s="1"/>
  <c r="U381" i="26"/>
  <c r="W383" i="26"/>
  <c r="AA383" i="26" s="1"/>
  <c r="U384" i="26"/>
  <c r="W386" i="26"/>
  <c r="AA386" i="26" s="1"/>
  <c r="U387" i="26"/>
  <c r="W389" i="26"/>
  <c r="AA389" i="26" s="1"/>
  <c r="U390" i="26"/>
  <c r="W392" i="26"/>
  <c r="AA392" i="26" s="1"/>
  <c r="U393" i="26"/>
  <c r="W395" i="26"/>
  <c r="AA395" i="26" s="1"/>
  <c r="U396" i="26"/>
  <c r="W398" i="26"/>
  <c r="AA398" i="26" s="1"/>
  <c r="U399" i="26"/>
  <c r="W401" i="26"/>
  <c r="AA401" i="26" s="1"/>
  <c r="U402" i="26"/>
  <c r="W404" i="26"/>
  <c r="AA404" i="26" s="1"/>
  <c r="U405" i="26"/>
  <c r="W407" i="26"/>
  <c r="AA407" i="26" s="1"/>
  <c r="U408" i="26"/>
  <c r="W410" i="26"/>
  <c r="AA410" i="26" s="1"/>
  <c r="U411" i="26"/>
  <c r="W413" i="26"/>
  <c r="AA413" i="26" s="1"/>
  <c r="U414" i="26"/>
  <c r="W416" i="26"/>
  <c r="AA416" i="26" s="1"/>
  <c r="U417" i="26"/>
  <c r="W419" i="26"/>
  <c r="AA419" i="26" s="1"/>
  <c r="U420" i="26"/>
  <c r="W422" i="26"/>
  <c r="AA422" i="26" s="1"/>
  <c r="U423" i="26"/>
  <c r="W427" i="26"/>
  <c r="AA427" i="26" s="1"/>
  <c r="W430" i="26"/>
  <c r="AA430" i="26" s="1"/>
  <c r="W433" i="26"/>
  <c r="AA433" i="26" s="1"/>
  <c r="W436" i="26"/>
  <c r="AA436" i="26" s="1"/>
  <c r="W439" i="26"/>
  <c r="AA439" i="26" s="1"/>
  <c r="W442" i="26"/>
  <c r="AA442" i="26" s="1"/>
  <c r="Y443" i="26"/>
  <c r="X446" i="26"/>
  <c r="W446" i="26"/>
  <c r="AA446" i="26" s="1"/>
  <c r="V446" i="26"/>
  <c r="X449" i="26"/>
  <c r="W449" i="26"/>
  <c r="AA449" i="26" s="1"/>
  <c r="Y449" i="26"/>
  <c r="Y470" i="26"/>
  <c r="X470" i="26"/>
  <c r="W470" i="26"/>
  <c r="AA470" i="26" s="1"/>
  <c r="V518" i="26"/>
  <c r="U518" i="26"/>
  <c r="V372" i="26"/>
  <c r="V375" i="26"/>
  <c r="V378" i="26"/>
  <c r="V381" i="26"/>
  <c r="V384" i="26"/>
  <c r="V387" i="26"/>
  <c r="V390" i="26"/>
  <c r="V393" i="26"/>
  <c r="V396" i="26"/>
  <c r="V399" i="26"/>
  <c r="V402" i="26"/>
  <c r="V405" i="26"/>
  <c r="V408" i="26"/>
  <c r="V411" i="26"/>
  <c r="V414" i="26"/>
  <c r="V417" i="26"/>
  <c r="V420" i="26"/>
  <c r="V423" i="26"/>
  <c r="X427" i="26"/>
  <c r="X430" i="26"/>
  <c r="X433" i="26"/>
  <c r="X436" i="26"/>
  <c r="X439" i="26"/>
  <c r="X442" i="26"/>
  <c r="W445" i="26"/>
  <c r="AA445" i="26" s="1"/>
  <c r="Y446" i="26"/>
  <c r="Y452" i="26"/>
  <c r="X452" i="26"/>
  <c r="W452" i="26"/>
  <c r="AA452" i="26" s="1"/>
  <c r="Y461" i="26"/>
  <c r="X461" i="26"/>
  <c r="W461" i="26"/>
  <c r="AA461" i="26" s="1"/>
  <c r="Y479" i="26"/>
  <c r="X479" i="26"/>
  <c r="W479" i="26"/>
  <c r="AA479" i="26" s="1"/>
  <c r="Y451" i="26"/>
  <c r="Y454" i="26"/>
  <c r="Y457" i="26"/>
  <c r="Y460" i="26"/>
  <c r="V488" i="26"/>
  <c r="U488" i="26"/>
  <c r="X513" i="26"/>
  <c r="W513" i="26"/>
  <c r="AA513" i="26" s="1"/>
  <c r="Y513" i="26"/>
  <c r="X519" i="26"/>
  <c r="W519" i="26"/>
  <c r="AA519" i="26" s="1"/>
  <c r="Y519" i="26"/>
  <c r="V533" i="26"/>
  <c r="U533" i="26"/>
  <c r="V530" i="26"/>
  <c r="U530" i="26"/>
  <c r="Y559" i="26"/>
  <c r="W559" i="26"/>
  <c r="AA559" i="26" s="1"/>
  <c r="X559" i="26"/>
  <c r="U451" i="26"/>
  <c r="U454" i="26"/>
  <c r="U457" i="26"/>
  <c r="U460" i="26"/>
  <c r="U463" i="26"/>
  <c r="U466" i="26"/>
  <c r="U469" i="26"/>
  <c r="U472" i="26"/>
  <c r="U475" i="26"/>
  <c r="U478" i="26"/>
  <c r="U481" i="26"/>
  <c r="W483" i="26"/>
  <c r="AA483" i="26" s="1"/>
  <c r="U484" i="26"/>
  <c r="W486" i="26"/>
  <c r="AA486" i="26" s="1"/>
  <c r="U487" i="26"/>
  <c r="Z487" i="26" s="1"/>
  <c r="V490" i="26"/>
  <c r="U490" i="26"/>
  <c r="V491" i="26"/>
  <c r="U491" i="26"/>
  <c r="U492" i="26"/>
  <c r="V493" i="26"/>
  <c r="U493" i="26"/>
  <c r="V494" i="26"/>
  <c r="U494" i="26"/>
  <c r="U495" i="26"/>
  <c r="Z495" i="26" s="1"/>
  <c r="V496" i="26"/>
  <c r="U496" i="26"/>
  <c r="V497" i="26"/>
  <c r="U497" i="26"/>
  <c r="U498" i="26"/>
  <c r="Z498" i="26" s="1"/>
  <c r="V499" i="26"/>
  <c r="U499" i="26"/>
  <c r="V500" i="26"/>
  <c r="U500" i="26"/>
  <c r="U501" i="26"/>
  <c r="V502" i="26"/>
  <c r="U502" i="26"/>
  <c r="V503" i="26"/>
  <c r="U503" i="26"/>
  <c r="U504" i="26"/>
  <c r="Z504" i="26" s="1"/>
  <c r="V505" i="26"/>
  <c r="U505" i="26"/>
  <c r="V506" i="26"/>
  <c r="U506" i="26"/>
  <c r="U507" i="26"/>
  <c r="V509" i="26"/>
  <c r="U509" i="26"/>
  <c r="V515" i="26"/>
  <c r="U515" i="26"/>
  <c r="V527" i="26"/>
  <c r="U527" i="26"/>
  <c r="Y560" i="26"/>
  <c r="X560" i="26"/>
  <c r="W560" i="26"/>
  <c r="AA560" i="26" s="1"/>
  <c r="V451" i="26"/>
  <c r="V454" i="26"/>
  <c r="V457" i="26"/>
  <c r="V460" i="26"/>
  <c r="V463" i="26"/>
  <c r="V466" i="26"/>
  <c r="V469" i="26"/>
  <c r="V472" i="26"/>
  <c r="V475" i="26"/>
  <c r="V478" i="26"/>
  <c r="V481" i="26"/>
  <c r="X483" i="26"/>
  <c r="V484" i="26"/>
  <c r="X486" i="26"/>
  <c r="W490" i="26"/>
  <c r="AA490" i="26" s="1"/>
  <c r="X510" i="26"/>
  <c r="W510" i="26"/>
  <c r="AA510" i="26" s="1"/>
  <c r="Y510" i="26"/>
  <c r="X516" i="26"/>
  <c r="W516" i="26"/>
  <c r="AA516" i="26" s="1"/>
  <c r="Y516" i="26"/>
  <c r="V524" i="26"/>
  <c r="U524" i="26"/>
  <c r="V538" i="26"/>
  <c r="U538" i="26"/>
  <c r="W498" i="26"/>
  <c r="AA498" i="26" s="1"/>
  <c r="W501" i="26"/>
  <c r="AA501" i="26" s="1"/>
  <c r="W504" i="26"/>
  <c r="AA504" i="26" s="1"/>
  <c r="W507" i="26"/>
  <c r="AA507" i="26" s="1"/>
  <c r="V521" i="26"/>
  <c r="U521" i="26"/>
  <c r="Y556" i="26"/>
  <c r="W556" i="26"/>
  <c r="AA556" i="26" s="1"/>
  <c r="X556" i="26"/>
  <c r="Y554" i="26"/>
  <c r="W554" i="26"/>
  <c r="AA554" i="26" s="1"/>
  <c r="X554" i="26"/>
  <c r="Y557" i="26"/>
  <c r="X557" i="26"/>
  <c r="W557" i="26"/>
  <c r="AA557" i="26" s="1"/>
  <c r="Y565" i="26"/>
  <c r="X565" i="26"/>
  <c r="Z565" i="26" s="1"/>
  <c r="W565" i="26"/>
  <c r="AA565" i="26" s="1"/>
  <c r="Y571" i="26"/>
  <c r="X571" i="26"/>
  <c r="W571" i="26"/>
  <c r="AA571" i="26" s="1"/>
  <c r="Y580" i="26"/>
  <c r="X580" i="26"/>
  <c r="W580" i="26"/>
  <c r="AA580" i="26" s="1"/>
  <c r="W552" i="26"/>
  <c r="AA552" i="26" s="1"/>
  <c r="Y552" i="26"/>
  <c r="X552" i="26"/>
  <c r="W555" i="26"/>
  <c r="AA555" i="26" s="1"/>
  <c r="Y555" i="26"/>
  <c r="X555" i="26"/>
  <c r="Z555" i="26" s="1"/>
  <c r="Y574" i="26"/>
  <c r="X574" i="26"/>
  <c r="W574" i="26"/>
  <c r="AA574" i="26" s="1"/>
  <c r="Y583" i="26"/>
  <c r="X583" i="26"/>
  <c r="W583" i="26"/>
  <c r="AA583" i="26" s="1"/>
  <c r="U508" i="26"/>
  <c r="U511" i="26"/>
  <c r="U514" i="26"/>
  <c r="U517" i="26"/>
  <c r="U520" i="26"/>
  <c r="W522" i="26"/>
  <c r="AA522" i="26" s="1"/>
  <c r="U523" i="26"/>
  <c r="W525" i="26"/>
  <c r="AA525" i="26" s="1"/>
  <c r="U526" i="26"/>
  <c r="W528" i="26"/>
  <c r="AA528" i="26" s="1"/>
  <c r="U529" i="26"/>
  <c r="W531" i="26"/>
  <c r="AA531" i="26" s="1"/>
  <c r="U532" i="26"/>
  <c r="W534" i="26"/>
  <c r="AA534" i="26" s="1"/>
  <c r="U535" i="26"/>
  <c r="W537" i="26"/>
  <c r="AA537" i="26" s="1"/>
  <c r="U540" i="26"/>
  <c r="Z540" i="26" s="1"/>
  <c r="U543" i="26"/>
  <c r="Z543" i="26" s="1"/>
  <c r="U546" i="26"/>
  <c r="Z546" i="26" s="1"/>
  <c r="U549" i="26"/>
  <c r="Z549" i="26" s="1"/>
  <c r="Y562" i="26"/>
  <c r="X562" i="26"/>
  <c r="W562" i="26"/>
  <c r="AA562" i="26" s="1"/>
  <c r="Y568" i="26"/>
  <c r="X568" i="26"/>
  <c r="W568" i="26"/>
  <c r="AA568" i="26" s="1"/>
  <c r="V508" i="26"/>
  <c r="V511" i="26"/>
  <c r="V514" i="26"/>
  <c r="V517" i="26"/>
  <c r="V520" i="26"/>
  <c r="V523" i="26"/>
  <c r="V526" i="26"/>
  <c r="V529" i="26"/>
  <c r="V532" i="26"/>
  <c r="V535" i="26"/>
  <c r="X537" i="26"/>
  <c r="Z537" i="26" s="1"/>
  <c r="W539" i="26"/>
  <c r="AA539" i="26" s="1"/>
  <c r="W540" i="26"/>
  <c r="AA540" i="26" s="1"/>
  <c r="Y540" i="26"/>
  <c r="X541" i="26"/>
  <c r="W542" i="26"/>
  <c r="AA542" i="26" s="1"/>
  <c r="W543" i="26"/>
  <c r="AA543" i="26" s="1"/>
  <c r="Y543" i="26"/>
  <c r="X544" i="26"/>
  <c r="W545" i="26"/>
  <c r="AA545" i="26" s="1"/>
  <c r="W546" i="26"/>
  <c r="AA546" i="26" s="1"/>
  <c r="Y546" i="26"/>
  <c r="X547" i="26"/>
  <c r="W548" i="26"/>
  <c r="AA548" i="26" s="1"/>
  <c r="W549" i="26"/>
  <c r="AA549" i="26" s="1"/>
  <c r="Y549" i="26"/>
  <c r="X550" i="26"/>
  <c r="W551" i="26"/>
  <c r="AA551" i="26" s="1"/>
  <c r="Y553" i="26"/>
  <c r="W553" i="26"/>
  <c r="AA553" i="26" s="1"/>
  <c r="X553" i="26"/>
  <c r="Y577" i="26"/>
  <c r="X577" i="26"/>
  <c r="W577" i="26"/>
  <c r="AA577" i="26" s="1"/>
  <c r="X600" i="26"/>
  <c r="W600" i="26"/>
  <c r="AA600" i="26" s="1"/>
  <c r="Y600" i="26"/>
  <c r="Y558" i="26"/>
  <c r="Y561" i="26"/>
  <c r="Y564" i="26"/>
  <c r="Y567" i="26"/>
  <c r="Y570" i="26"/>
  <c r="Y573" i="26"/>
  <c r="Y576" i="26"/>
  <c r="Y579" i="26"/>
  <c r="Y582" i="26"/>
  <c r="U596" i="26"/>
  <c r="X606" i="26"/>
  <c r="W606" i="26"/>
  <c r="AA606" i="26" s="1"/>
  <c r="Y606" i="26"/>
  <c r="V608" i="26"/>
  <c r="U608" i="26"/>
  <c r="Y615" i="26"/>
  <c r="X615" i="26"/>
  <c r="W615" i="26"/>
  <c r="AA615" i="26" s="1"/>
  <c r="Y634" i="26"/>
  <c r="W634" i="26"/>
  <c r="AA634" i="26" s="1"/>
  <c r="X634" i="26"/>
  <c r="W563" i="26"/>
  <c r="AA563" i="26" s="1"/>
  <c r="W566" i="26"/>
  <c r="AA566" i="26" s="1"/>
  <c r="W569" i="26"/>
  <c r="AA569" i="26" s="1"/>
  <c r="W572" i="26"/>
  <c r="AA572" i="26" s="1"/>
  <c r="U573" i="26"/>
  <c r="W575" i="26"/>
  <c r="AA575" i="26" s="1"/>
  <c r="U576" i="26"/>
  <c r="W578" i="26"/>
  <c r="AA578" i="26" s="1"/>
  <c r="U579" i="26"/>
  <c r="W581" i="26"/>
  <c r="AA581" i="26" s="1"/>
  <c r="U582" i="26"/>
  <c r="W584" i="26"/>
  <c r="AA584" i="26" s="1"/>
  <c r="U585" i="26"/>
  <c r="U587" i="26"/>
  <c r="U588" i="26"/>
  <c r="U590" i="26"/>
  <c r="U591" i="26"/>
  <c r="U593" i="26"/>
  <c r="W596" i="26"/>
  <c r="AA596" i="26" s="1"/>
  <c r="Y596" i="26"/>
  <c r="U599" i="26"/>
  <c r="X603" i="26"/>
  <c r="W603" i="26"/>
  <c r="AA603" i="26" s="1"/>
  <c r="Y603" i="26"/>
  <c r="V605" i="26"/>
  <c r="U605" i="26"/>
  <c r="Y612" i="26"/>
  <c r="X612" i="26"/>
  <c r="W612" i="26"/>
  <c r="AA612" i="26" s="1"/>
  <c r="X563" i="26"/>
  <c r="X566" i="26"/>
  <c r="X569" i="26"/>
  <c r="X572" i="26"/>
  <c r="V573" i="26"/>
  <c r="X575" i="26"/>
  <c r="Z575" i="26" s="1"/>
  <c r="V576" i="26"/>
  <c r="X578" i="26"/>
  <c r="V579" i="26"/>
  <c r="X581" i="26"/>
  <c r="V582" i="26"/>
  <c r="X584" i="26"/>
  <c r="X585" i="26"/>
  <c r="W585" i="26"/>
  <c r="AA585" i="26" s="1"/>
  <c r="X588" i="26"/>
  <c r="W588" i="26"/>
  <c r="AA588" i="26" s="1"/>
  <c r="X591" i="26"/>
  <c r="W591" i="26"/>
  <c r="AA591" i="26" s="1"/>
  <c r="X594" i="26"/>
  <c r="W594" i="26"/>
  <c r="AA594" i="26" s="1"/>
  <c r="Y594" i="26"/>
  <c r="X596" i="26"/>
  <c r="W599" i="26"/>
  <c r="AA599" i="26" s="1"/>
  <c r="Y599" i="26"/>
  <c r="V599" i="26"/>
  <c r="V602" i="26"/>
  <c r="U602" i="26"/>
  <c r="Y585" i="26"/>
  <c r="W587" i="26"/>
  <c r="AA587" i="26" s="1"/>
  <c r="Y588" i="26"/>
  <c r="W590" i="26"/>
  <c r="AA590" i="26" s="1"/>
  <c r="Y591" i="26"/>
  <c r="W593" i="26"/>
  <c r="AA593" i="26" s="1"/>
  <c r="X597" i="26"/>
  <c r="W597" i="26"/>
  <c r="AA597" i="26" s="1"/>
  <c r="Y597" i="26"/>
  <c r="X599" i="26"/>
  <c r="W602" i="26"/>
  <c r="AA602" i="26" s="1"/>
  <c r="Y602" i="26"/>
  <c r="X602" i="26"/>
  <c r="Y609" i="26"/>
  <c r="X609" i="26"/>
  <c r="W609" i="26"/>
  <c r="AA609" i="26" s="1"/>
  <c r="U586" i="26"/>
  <c r="U589" i="26"/>
  <c r="U592" i="26"/>
  <c r="U595" i="26"/>
  <c r="U598" i="26"/>
  <c r="U601" i="26"/>
  <c r="U604" i="26"/>
  <c r="Y605" i="26"/>
  <c r="U607" i="26"/>
  <c r="Y608" i="26"/>
  <c r="Y632" i="26"/>
  <c r="W632" i="26"/>
  <c r="AA632" i="26" s="1"/>
  <c r="X632" i="26"/>
  <c r="W636" i="26"/>
  <c r="AA636" i="26" s="1"/>
  <c r="Y636" i="26"/>
  <c r="X636" i="26"/>
  <c r="Y643" i="26"/>
  <c r="X643" i="26"/>
  <c r="Z643" i="26" s="1"/>
  <c r="W643" i="26"/>
  <c r="AA643" i="26" s="1"/>
  <c r="Y652" i="26"/>
  <c r="X652" i="26"/>
  <c r="W652" i="26"/>
  <c r="AA652" i="26" s="1"/>
  <c r="Y672" i="26"/>
  <c r="X672" i="26"/>
  <c r="W672" i="26"/>
  <c r="AA672" i="26" s="1"/>
  <c r="V586" i="26"/>
  <c r="V589" i="26"/>
  <c r="V592" i="26"/>
  <c r="V595" i="26"/>
  <c r="V598" i="26"/>
  <c r="V601" i="26"/>
  <c r="V604" i="26"/>
  <c r="V607" i="26"/>
  <c r="Y635" i="26"/>
  <c r="W635" i="26"/>
  <c r="AA635" i="26" s="1"/>
  <c r="X635" i="26"/>
  <c r="Z635" i="26" s="1"/>
  <c r="U610" i="26"/>
  <c r="U613" i="26"/>
  <c r="U616" i="26"/>
  <c r="W633" i="26"/>
  <c r="AA633" i="26" s="1"/>
  <c r="Y633" i="26"/>
  <c r="X633" i="26"/>
  <c r="Y640" i="26"/>
  <c r="X640" i="26"/>
  <c r="W640" i="26"/>
  <c r="AA640" i="26" s="1"/>
  <c r="Y649" i="26"/>
  <c r="X649" i="26"/>
  <c r="W649" i="26"/>
  <c r="AA649" i="26" s="1"/>
  <c r="V610" i="26"/>
  <c r="V613" i="26"/>
  <c r="V616" i="26"/>
  <c r="U618" i="26"/>
  <c r="Z618" i="26" s="1"/>
  <c r="U621" i="26"/>
  <c r="Z621" i="26" s="1"/>
  <c r="U624" i="26"/>
  <c r="Z624" i="26" s="1"/>
  <c r="U627" i="26"/>
  <c r="Z627" i="26" s="1"/>
  <c r="U630" i="26"/>
  <c r="Z630" i="26" s="1"/>
  <c r="Y678" i="26"/>
  <c r="X678" i="26"/>
  <c r="W678" i="26"/>
  <c r="AA678" i="26" s="1"/>
  <c r="X610" i="26"/>
  <c r="X613" i="26"/>
  <c r="X616" i="26"/>
  <c r="W618" i="26"/>
  <c r="AA618" i="26" s="1"/>
  <c r="Y618" i="26"/>
  <c r="X619" i="26"/>
  <c r="W620" i="26"/>
  <c r="AA620" i="26" s="1"/>
  <c r="W621" i="26"/>
  <c r="AA621" i="26" s="1"/>
  <c r="Y621" i="26"/>
  <c r="X622" i="26"/>
  <c r="W623" i="26"/>
  <c r="AA623" i="26" s="1"/>
  <c r="W624" i="26"/>
  <c r="AA624" i="26" s="1"/>
  <c r="Y624" i="26"/>
  <c r="X625" i="26"/>
  <c r="W626" i="26"/>
  <c r="AA626" i="26" s="1"/>
  <c r="W627" i="26"/>
  <c r="AA627" i="26" s="1"/>
  <c r="Y627" i="26"/>
  <c r="X628" i="26"/>
  <c r="Z628" i="26" s="1"/>
  <c r="W629" i="26"/>
  <c r="AA629" i="26" s="1"/>
  <c r="W630" i="26"/>
  <c r="AA630" i="26" s="1"/>
  <c r="Y630" i="26"/>
  <c r="Y631" i="26"/>
  <c r="W631" i="26"/>
  <c r="AA631" i="26" s="1"/>
  <c r="X631" i="26"/>
  <c r="Y637" i="26"/>
  <c r="X637" i="26"/>
  <c r="W637" i="26"/>
  <c r="AA637" i="26" s="1"/>
  <c r="Y646" i="26"/>
  <c r="X646" i="26"/>
  <c r="W646" i="26"/>
  <c r="AA646" i="26" s="1"/>
  <c r="Y667" i="26"/>
  <c r="X667" i="26"/>
  <c r="W667" i="26"/>
  <c r="AA667" i="26" s="1"/>
  <c r="Y639" i="26"/>
  <c r="Y642" i="26"/>
  <c r="Y645" i="26"/>
  <c r="Y669" i="26"/>
  <c r="X669" i="26"/>
  <c r="Z669" i="26" s="1"/>
  <c r="W669" i="26"/>
  <c r="AA669" i="26" s="1"/>
  <c r="Y654" i="26"/>
  <c r="W654" i="26"/>
  <c r="AA654" i="26" s="1"/>
  <c r="X655" i="26"/>
  <c r="W656" i="26"/>
  <c r="AA656" i="26" s="1"/>
  <c r="U657" i="26"/>
  <c r="Z657" i="26" s="1"/>
  <c r="W638" i="26"/>
  <c r="AA638" i="26" s="1"/>
  <c r="W641" i="26"/>
  <c r="AA641" i="26" s="1"/>
  <c r="W644" i="26"/>
  <c r="AA644" i="26" s="1"/>
  <c r="U645" i="26"/>
  <c r="Y657" i="26"/>
  <c r="W657" i="26"/>
  <c r="AA657" i="26" s="1"/>
  <c r="X658" i="26"/>
  <c r="W659" i="26"/>
  <c r="AA659" i="26" s="1"/>
  <c r="Y660" i="26"/>
  <c r="W660" i="26"/>
  <c r="AA660" i="26" s="1"/>
  <c r="X661" i="26"/>
  <c r="Y663" i="26"/>
  <c r="W663" i="26"/>
  <c r="AA663" i="26" s="1"/>
  <c r="X663" i="26"/>
  <c r="W647" i="26"/>
  <c r="AA647" i="26" s="1"/>
  <c r="W650" i="26"/>
  <c r="AA650" i="26" s="1"/>
  <c r="W653" i="26"/>
  <c r="AA653" i="26" s="1"/>
  <c r="X660" i="26"/>
  <c r="Y661" i="26"/>
  <c r="Y664" i="26"/>
  <c r="X664" i="26"/>
  <c r="W664" i="26"/>
  <c r="AA664" i="26" s="1"/>
  <c r="Y666" i="26"/>
  <c r="W666" i="26"/>
  <c r="AA666" i="26" s="1"/>
  <c r="X666" i="26"/>
  <c r="Y675" i="26"/>
  <c r="X675" i="26"/>
  <c r="V690" i="26"/>
  <c r="U690" i="26"/>
  <c r="X685" i="26"/>
  <c r="U679" i="26"/>
  <c r="U680" i="26"/>
  <c r="W670" i="26"/>
  <c r="AA670" i="26" s="1"/>
  <c r="W673" i="26"/>
  <c r="AA673" i="26" s="1"/>
  <c r="X677" i="26"/>
  <c r="V679" i="26"/>
  <c r="X680" i="26"/>
  <c r="W680" i="26"/>
  <c r="AA680" i="26" s="1"/>
  <c r="V680" i="26"/>
  <c r="U683" i="26"/>
  <c r="U694" i="26"/>
  <c r="V712" i="26"/>
  <c r="U712" i="26"/>
  <c r="X670" i="26"/>
  <c r="X673" i="26"/>
  <c r="Y677" i="26"/>
  <c r="X683" i="26"/>
  <c r="W683" i="26"/>
  <c r="AA683" i="26" s="1"/>
  <c r="U688" i="26"/>
  <c r="Y694" i="26"/>
  <c r="X694" i="26"/>
  <c r="V695" i="26"/>
  <c r="U695" i="26"/>
  <c r="V675" i="26"/>
  <c r="X686" i="26"/>
  <c r="Y686" i="26"/>
  <c r="W686" i="26"/>
  <c r="AA686" i="26" s="1"/>
  <c r="Y688" i="26"/>
  <c r="X688" i="26"/>
  <c r="V689" i="26"/>
  <c r="U689" i="26"/>
  <c r="V696" i="26"/>
  <c r="U696" i="26"/>
  <c r="V704" i="26"/>
  <c r="U704" i="26"/>
  <c r="V716" i="26"/>
  <c r="U716" i="26"/>
  <c r="V733" i="26"/>
  <c r="U733" i="26"/>
  <c r="U691" i="26"/>
  <c r="U697" i="26"/>
  <c r="U701" i="26"/>
  <c r="Z701" i="26" s="1"/>
  <c r="Y723" i="26"/>
  <c r="X723" i="26"/>
  <c r="W723" i="26"/>
  <c r="AA723" i="26" s="1"/>
  <c r="V687" i="26"/>
  <c r="U687" i="26"/>
  <c r="U692" i="26"/>
  <c r="Z692" i="26" s="1"/>
  <c r="V693" i="26"/>
  <c r="U693" i="26"/>
  <c r="U698" i="26"/>
  <c r="Z698" i="26" s="1"/>
  <c r="U703" i="26"/>
  <c r="U706" i="26"/>
  <c r="Z706" i="26" s="1"/>
  <c r="U700" i="26"/>
  <c r="Y706" i="26"/>
  <c r="W706" i="26"/>
  <c r="AA706" i="26" s="1"/>
  <c r="W724" i="26"/>
  <c r="AA724" i="26" s="1"/>
  <c r="Y724" i="26"/>
  <c r="X724" i="26"/>
  <c r="V700" i="26"/>
  <c r="V707" i="26"/>
  <c r="U707" i="26"/>
  <c r="V709" i="26"/>
  <c r="U709" i="26"/>
  <c r="V719" i="26"/>
  <c r="U719" i="26"/>
  <c r="V713" i="26"/>
  <c r="U713" i="26"/>
  <c r="X732" i="26"/>
  <c r="Y732" i="26"/>
  <c r="V710" i="26"/>
  <c r="U710" i="26"/>
  <c r="V718" i="26"/>
  <c r="U718" i="26"/>
  <c r="V722" i="26"/>
  <c r="U722" i="26"/>
  <c r="V699" i="26"/>
  <c r="U699" i="26"/>
  <c r="V702" i="26"/>
  <c r="U702" i="26"/>
  <c r="V705" i="26"/>
  <c r="U705" i="26"/>
  <c r="V715" i="26"/>
  <c r="U715" i="26"/>
  <c r="V737" i="26"/>
  <c r="U737" i="26"/>
  <c r="Y708" i="26"/>
  <c r="Y711" i="26"/>
  <c r="Y714" i="26"/>
  <c r="Y717" i="26"/>
  <c r="Y720" i="26"/>
  <c r="X737" i="26"/>
  <c r="Y737" i="26"/>
  <c r="V738" i="26"/>
  <c r="U738" i="26"/>
  <c r="U721" i="26"/>
  <c r="U731" i="26"/>
  <c r="Z731" i="26" s="1"/>
  <c r="U734" i="26"/>
  <c r="V739" i="26"/>
  <c r="U739" i="26"/>
  <c r="U724" i="26"/>
  <c r="Z724" i="26" s="1"/>
  <c r="U727" i="26"/>
  <c r="X734" i="26"/>
  <c r="Y734" i="26"/>
  <c r="V734" i="26"/>
  <c r="V735" i="26"/>
  <c r="U735" i="26"/>
  <c r="X725" i="26"/>
  <c r="W726" i="26"/>
  <c r="AA726" i="26" s="1"/>
  <c r="W727" i="26"/>
  <c r="AA727" i="26" s="1"/>
  <c r="Y727" i="26"/>
  <c r="X728" i="26"/>
  <c r="W729" i="26"/>
  <c r="AA729" i="26" s="1"/>
  <c r="W730" i="26"/>
  <c r="AA730" i="26" s="1"/>
  <c r="Y730" i="26"/>
  <c r="V736" i="26"/>
  <c r="U736" i="26"/>
  <c r="U740" i="26"/>
  <c r="V742" i="26"/>
  <c r="U742" i="26"/>
  <c r="V743" i="26"/>
  <c r="U743" i="26"/>
  <c r="X709" i="26"/>
  <c r="X712" i="26"/>
  <c r="Y725" i="26"/>
  <c r="X726" i="26"/>
  <c r="Z726" i="26" s="1"/>
  <c r="X727" i="26"/>
  <c r="Y728" i="26"/>
  <c r="X729" i="26"/>
  <c r="X730" i="26"/>
  <c r="V732" i="26"/>
  <c r="U732" i="26"/>
  <c r="X740" i="26"/>
  <c r="Y740" i="26"/>
  <c r="V740" i="26"/>
  <c r="V741" i="26"/>
  <c r="U741" i="26"/>
  <c r="V744" i="26"/>
  <c r="U744" i="26"/>
  <c r="V745" i="26"/>
  <c r="U745" i="26"/>
  <c r="U746" i="26"/>
  <c r="V747" i="26"/>
  <c r="U747" i="26"/>
  <c r="V748" i="26"/>
  <c r="U748" i="26"/>
  <c r="V749" i="26"/>
  <c r="U749" i="26"/>
  <c r="V746" i="26"/>
  <c r="W749" i="26"/>
  <c r="AA749" i="26" s="1"/>
  <c r="Y749" i="26"/>
  <c r="Y743" i="26"/>
  <c r="Y746" i="26"/>
  <c r="V751" i="26"/>
  <c r="U751" i="26"/>
  <c r="U750" i="26"/>
  <c r="V750" i="26"/>
  <c r="Z729" i="26" l="1"/>
  <c r="Z590" i="26"/>
  <c r="Z355" i="26"/>
  <c r="Z721" i="26"/>
  <c r="Z558" i="26"/>
  <c r="Z676" i="26"/>
  <c r="Z245" i="26"/>
  <c r="Z249" i="26"/>
  <c r="Z237" i="26"/>
  <c r="Z25" i="26"/>
  <c r="Z75" i="26"/>
  <c r="AI2" i="26"/>
  <c r="W18" i="7" s="1"/>
  <c r="B36" i="28"/>
  <c r="Z239" i="26"/>
  <c r="Z319" i="26"/>
  <c r="Z154" i="26"/>
  <c r="Z215" i="26"/>
  <c r="Z519" i="26"/>
  <c r="Z219" i="26"/>
  <c r="Z559" i="26"/>
  <c r="Z673" i="26"/>
  <c r="Z636" i="26"/>
  <c r="Z597" i="26"/>
  <c r="Z544" i="26"/>
  <c r="Z560" i="26"/>
  <c r="Z658" i="26"/>
  <c r="Z587" i="26"/>
  <c r="Z557" i="26"/>
  <c r="Z510" i="26"/>
  <c r="Z479" i="26"/>
  <c r="Z482" i="26"/>
  <c r="Z668" i="26"/>
  <c r="Z593" i="26"/>
  <c r="Z492" i="26"/>
  <c r="Z645" i="26"/>
  <c r="Z171" i="26"/>
  <c r="Z728" i="26"/>
  <c r="Z725" i="26"/>
  <c r="Z612" i="26"/>
  <c r="Z455" i="26"/>
  <c r="Z324" i="26"/>
  <c r="Z201" i="26"/>
  <c r="Z204" i="26"/>
  <c r="Z236" i="26"/>
  <c r="Z552" i="26"/>
  <c r="Z346" i="26"/>
  <c r="Z301" i="26"/>
  <c r="Z177" i="26"/>
  <c r="Z666" i="26"/>
  <c r="Z640" i="26"/>
  <c r="Z452" i="26"/>
  <c r="Z345" i="26"/>
  <c r="Z330" i="26"/>
  <c r="Z184" i="26"/>
  <c r="Z64" i="26"/>
  <c r="C36" i="28"/>
  <c r="Y18" i="7"/>
  <c r="Z723" i="26"/>
  <c r="Z682" i="26"/>
  <c r="Z10" i="26"/>
  <c r="Z258" i="26"/>
  <c r="Z653" i="26"/>
  <c r="Z445" i="26"/>
  <c r="Z296" i="26"/>
  <c r="Z306" i="26"/>
  <c r="Z303" i="26"/>
  <c r="Z342" i="26"/>
  <c r="Z290" i="26"/>
  <c r="Z283" i="26"/>
  <c r="Z250" i="26"/>
  <c r="Z196" i="26"/>
  <c r="Z363" i="26"/>
  <c r="Z78" i="26"/>
  <c r="Z412" i="26"/>
  <c r="Z315" i="26"/>
  <c r="Z730" i="26"/>
  <c r="Z304" i="26"/>
  <c r="Z286" i="26"/>
  <c r="Z308" i="26"/>
  <c r="Z542" i="26"/>
  <c r="Z16" i="26"/>
  <c r="Z176" i="26"/>
  <c r="Z191" i="26"/>
  <c r="Z662" i="26"/>
  <c r="Z449" i="26"/>
  <c r="Z187" i="26"/>
  <c r="Z79" i="26"/>
  <c r="Z652" i="26"/>
  <c r="Z298" i="26"/>
  <c r="Z292" i="26"/>
  <c r="Z447" i="26"/>
  <c r="Z708" i="26"/>
  <c r="Z665" i="26"/>
  <c r="Z166" i="26"/>
  <c r="Z333" i="26"/>
  <c r="Z206" i="26"/>
  <c r="Z486" i="26"/>
  <c r="Z655" i="26"/>
  <c r="Z516" i="26"/>
  <c r="Z51" i="26"/>
  <c r="Z686" i="26"/>
  <c r="Z352" i="26"/>
  <c r="Z265" i="26"/>
  <c r="Z255" i="26"/>
  <c r="Z326" i="26"/>
  <c r="Z259" i="26"/>
  <c r="Z287" i="26"/>
  <c r="Z343" i="26"/>
  <c r="Z280" i="26"/>
  <c r="Z211" i="26"/>
  <c r="Z256" i="26"/>
  <c r="Z225" i="26"/>
  <c r="Z175" i="26"/>
  <c r="Z281" i="26"/>
  <c r="Z307" i="26"/>
  <c r="Z291" i="26"/>
  <c r="Z314" i="26"/>
  <c r="Z227" i="26"/>
  <c r="Z563" i="26"/>
  <c r="Z262" i="26"/>
  <c r="Z183" i="26"/>
  <c r="Z73" i="26"/>
  <c r="Z14" i="26"/>
  <c r="Z317" i="26"/>
  <c r="Z212" i="26"/>
  <c r="Z332" i="26"/>
  <c r="Z716" i="26"/>
  <c r="Z679" i="26"/>
  <c r="Z331" i="26"/>
  <c r="Z720" i="26"/>
  <c r="Z650" i="26"/>
  <c r="Z341" i="26"/>
  <c r="Z200" i="26"/>
  <c r="Z749" i="26"/>
  <c r="Z739" i="26"/>
  <c r="Z499" i="26"/>
  <c r="Z282" i="26"/>
  <c r="Z743" i="26"/>
  <c r="Z702" i="26"/>
  <c r="Z733" i="26"/>
  <c r="Z696" i="26"/>
  <c r="Z194" i="26"/>
  <c r="Z685" i="26"/>
  <c r="Z660" i="26"/>
  <c r="Z667" i="26"/>
  <c r="Z625" i="26"/>
  <c r="Z632" i="26"/>
  <c r="Z235" i="26"/>
  <c r="Z217" i="26"/>
  <c r="Z284" i="26"/>
  <c r="Z248" i="26"/>
  <c r="Z338" i="26"/>
  <c r="Z351" i="26"/>
  <c r="Z321" i="26"/>
  <c r="Z438" i="26"/>
  <c r="Z224" i="26"/>
  <c r="Z45" i="26"/>
  <c r="Z470" i="26"/>
  <c r="Z583" i="26"/>
  <c r="Z310" i="26"/>
  <c r="Z195" i="26"/>
  <c r="Z358" i="26"/>
  <c r="Z264" i="26"/>
  <c r="Z483" i="26"/>
  <c r="Z622" i="26"/>
  <c r="Z572" i="26"/>
  <c r="Z553" i="26"/>
  <c r="Z458" i="26"/>
  <c r="Z96" i="26"/>
  <c r="Z714" i="26"/>
  <c r="Z620" i="26"/>
  <c r="Z570" i="26"/>
  <c r="Z741" i="26"/>
  <c r="Z605" i="26"/>
  <c r="Z574" i="26"/>
  <c r="Z354" i="26"/>
  <c r="Z327" i="26"/>
  <c r="Z189" i="26"/>
  <c r="Z234" i="26"/>
  <c r="Z126" i="26"/>
  <c r="Z49" i="26"/>
  <c r="Z477" i="26"/>
  <c r="Z209" i="26"/>
  <c r="Z323" i="26"/>
  <c r="Z320" i="26"/>
  <c r="Z203" i="26"/>
  <c r="Z252" i="26"/>
  <c r="Z233" i="26"/>
  <c r="Z77" i="26"/>
  <c r="Z218" i="26"/>
  <c r="Z53" i="26"/>
  <c r="Z270" i="26"/>
  <c r="Z633" i="26"/>
  <c r="Z568" i="26"/>
  <c r="Z489" i="26"/>
  <c r="Z288" i="26"/>
  <c r="Z220" i="26"/>
  <c r="Z312" i="26"/>
  <c r="Z174" i="26"/>
  <c r="Z267" i="26"/>
  <c r="Z46" i="26"/>
  <c r="Z276" i="26"/>
  <c r="Z548" i="26"/>
  <c r="Z230" i="26"/>
  <c r="Z594" i="26"/>
  <c r="Z634" i="26"/>
  <c r="Z554" i="26"/>
  <c r="Z61" i="26"/>
  <c r="Z626" i="26"/>
  <c r="Z661" i="26"/>
  <c r="Z550" i="26"/>
  <c r="Z541" i="26"/>
  <c r="Z580" i="26"/>
  <c r="Z464" i="26"/>
  <c r="Z302" i="26"/>
  <c r="Z294" i="26"/>
  <c r="Z216" i="26"/>
  <c r="Z58" i="26"/>
  <c r="Z19" i="26"/>
  <c r="Z609" i="26"/>
  <c r="Z577" i="26"/>
  <c r="Z93" i="26"/>
  <c r="Z539" i="26"/>
  <c r="Z329" i="26"/>
  <c r="Z328" i="26"/>
  <c r="Z199" i="26"/>
  <c r="Z703" i="26"/>
  <c r="Z697" i="26"/>
  <c r="Z637" i="26"/>
  <c r="Z467" i="26"/>
  <c r="Z361" i="26"/>
  <c r="Z360" i="26"/>
  <c r="Z348" i="26"/>
  <c r="Z336" i="26"/>
  <c r="Z240" i="26"/>
  <c r="Z76" i="26"/>
  <c r="Z561" i="26"/>
  <c r="Z316" i="26"/>
  <c r="Z581" i="26"/>
  <c r="Z247" i="26"/>
  <c r="Z229" i="26"/>
  <c r="Z300" i="26"/>
  <c r="Z193" i="26"/>
  <c r="Z279" i="26"/>
  <c r="Z55" i="26"/>
  <c r="Z435" i="26"/>
  <c r="Z62" i="26"/>
  <c r="Z737" i="26"/>
  <c r="Z664" i="26"/>
  <c r="Z631" i="26"/>
  <c r="Z569" i="26"/>
  <c r="Z615" i="26"/>
  <c r="Z606" i="26"/>
  <c r="Z473" i="26"/>
  <c r="Z382" i="26"/>
  <c r="Z349" i="26"/>
  <c r="Z299" i="26"/>
  <c r="Z293" i="26"/>
  <c r="Z244" i="26"/>
  <c r="Z226" i="26"/>
  <c r="Z208" i="26"/>
  <c r="Z339" i="26"/>
  <c r="Z180" i="26"/>
  <c r="Z70" i="26"/>
  <c r="Z52" i="26"/>
  <c r="Z31" i="26"/>
  <c r="Z13" i="26"/>
  <c r="Z674" i="26"/>
  <c r="Z48" i="26"/>
  <c r="Z172" i="26"/>
  <c r="Z448" i="26"/>
  <c r="Z670" i="26"/>
  <c r="Z663" i="26"/>
  <c r="Z646" i="26"/>
  <c r="Z678" i="26"/>
  <c r="Z566" i="26"/>
  <c r="Z547" i="26"/>
  <c r="Z571" i="26"/>
  <c r="Z513" i="26"/>
  <c r="Z485" i="26"/>
  <c r="Z274" i="26"/>
  <c r="Z241" i="26"/>
  <c r="Z223" i="26"/>
  <c r="Z205" i="26"/>
  <c r="Z192" i="26"/>
  <c r="Z181" i="26"/>
  <c r="Z178" i="26"/>
  <c r="Z222" i="26"/>
  <c r="Z198" i="26"/>
  <c r="Z67" i="26"/>
  <c r="Z123" i="26"/>
  <c r="Z69" i="26"/>
  <c r="Z33" i="26"/>
  <c r="Z39" i="26"/>
  <c r="Z418" i="26"/>
  <c r="Z158" i="26"/>
  <c r="Z140" i="26"/>
  <c r="Z122" i="26"/>
  <c r="Z623" i="26"/>
  <c r="Z629" i="26"/>
  <c r="Z564" i="26"/>
  <c r="Z432" i="26"/>
  <c r="Z311" i="26"/>
  <c r="Z322" i="26"/>
  <c r="Z63" i="26"/>
  <c r="Z567" i="26"/>
  <c r="Z641" i="26"/>
  <c r="Z29" i="26"/>
  <c r="Z57" i="26"/>
  <c r="Z23" i="26"/>
  <c r="Z608" i="26"/>
  <c r="Z138" i="26"/>
  <c r="Z275" i="26"/>
  <c r="Z359" i="26"/>
  <c r="Z86" i="26"/>
  <c r="Z105" i="26"/>
  <c r="Z659" i="26"/>
  <c r="Z651" i="26"/>
  <c r="Z325" i="26"/>
  <c r="Z197" i="26"/>
  <c r="Z750" i="26"/>
  <c r="Z221" i="26"/>
  <c r="Z677" i="26"/>
  <c r="Z603" i="26"/>
  <c r="Z644" i="26"/>
  <c r="Z747" i="26"/>
  <c r="Z732" i="26"/>
  <c r="Z228" i="26"/>
  <c r="Z297" i="26"/>
  <c r="Z740" i="26"/>
  <c r="Z722" i="26"/>
  <c r="Z745" i="26"/>
  <c r="Z736" i="26"/>
  <c r="Z213" i="26"/>
  <c r="Z102" i="26"/>
  <c r="Z87" i="26"/>
  <c r="Z159" i="26"/>
  <c r="Z88" i="26"/>
  <c r="Z41" i="26"/>
  <c r="Z648" i="26"/>
  <c r="Z611" i="26"/>
  <c r="Z545" i="26"/>
  <c r="Z462" i="26"/>
  <c r="Z66" i="26"/>
  <c r="Z675" i="26"/>
  <c r="Z619" i="26"/>
  <c r="Z578" i="26"/>
  <c r="Z562" i="26"/>
  <c r="Z517" i="26"/>
  <c r="Z556" i="26"/>
  <c r="Z501" i="26"/>
  <c r="Z497" i="26"/>
  <c r="Z461" i="26"/>
  <c r="Z427" i="26"/>
  <c r="Z407" i="26"/>
  <c r="Z389" i="26"/>
  <c r="Z425" i="26"/>
  <c r="Z367" i="26"/>
  <c r="Z238" i="26"/>
  <c r="Z202" i="26"/>
  <c r="Z379" i="26"/>
  <c r="Z182" i="26"/>
  <c r="Z285" i="26"/>
  <c r="Z273" i="26"/>
  <c r="Z246" i="26"/>
  <c r="Z210" i="26"/>
  <c r="Z190" i="26"/>
  <c r="Z107" i="26"/>
  <c r="Z261" i="26"/>
  <c r="Z40" i="26"/>
  <c r="Z681" i="26"/>
  <c r="Z272" i="26"/>
  <c r="Z60" i="26"/>
  <c r="Z691" i="26"/>
  <c r="Z649" i="26"/>
  <c r="Z672" i="26"/>
  <c r="Z584" i="26"/>
  <c r="Z600" i="26"/>
  <c r="Z507" i="26"/>
  <c r="Z503" i="26"/>
  <c r="Z512" i="26"/>
  <c r="Z476" i="26"/>
  <c r="Z419" i="26"/>
  <c r="Z401" i="26"/>
  <c r="Z383" i="26"/>
  <c r="Z374" i="26"/>
  <c r="Z318" i="26"/>
  <c r="Z268" i="26"/>
  <c r="Z357" i="26"/>
  <c r="Z179" i="26"/>
  <c r="Z186" i="26"/>
  <c r="Z168" i="26"/>
  <c r="Z150" i="26"/>
  <c r="Z37" i="26"/>
  <c r="Z26" i="26"/>
  <c r="Z656" i="26"/>
  <c r="Z638" i="26"/>
  <c r="Z551" i="26"/>
  <c r="Z426" i="26"/>
  <c r="Z334" i="26"/>
  <c r="Z278" i="26"/>
  <c r="Z47" i="26"/>
  <c r="Z647" i="26"/>
  <c r="Z36" i="26"/>
  <c r="Z54" i="26"/>
  <c r="Z42" i="26"/>
  <c r="Z17" i="26"/>
  <c r="Z538" i="26"/>
  <c r="Z491" i="26"/>
  <c r="Z366" i="26"/>
  <c r="Z309" i="26"/>
  <c r="Z277" i="26"/>
  <c r="Z415" i="26"/>
  <c r="Z295" i="26"/>
  <c r="Z144" i="26"/>
  <c r="Z43" i="26"/>
  <c r="Z15" i="26"/>
  <c r="Z671" i="26"/>
  <c r="Z589" i="26"/>
  <c r="Z602" i="26"/>
  <c r="Z505" i="26"/>
  <c r="Z120" i="26"/>
  <c r="Z83" i="26"/>
  <c r="Z156" i="26"/>
  <c r="Z98" i="26"/>
  <c r="Z27" i="26"/>
  <c r="Z465" i="26"/>
  <c r="Z429" i="26"/>
  <c r="Z340" i="26"/>
  <c r="Z169" i="26"/>
  <c r="Z595" i="26"/>
  <c r="Z454" i="26"/>
  <c r="Z414" i="26"/>
  <c r="Z378" i="26"/>
  <c r="Z727" i="26"/>
  <c r="Z719" i="26"/>
  <c r="Z680" i="26"/>
  <c r="Z536" i="26"/>
  <c r="Z433" i="26"/>
  <c r="Z413" i="26"/>
  <c r="Z395" i="26"/>
  <c r="Z133" i="26"/>
  <c r="Z115" i="26"/>
  <c r="Z97" i="26"/>
  <c r="Z24" i="26"/>
  <c r="Z617" i="26"/>
  <c r="Z450" i="26"/>
  <c r="Z601" i="26"/>
  <c r="Z493" i="26"/>
  <c r="Z533" i="26"/>
  <c r="Z518" i="26"/>
  <c r="Z428" i="26"/>
  <c r="Z400" i="26"/>
  <c r="Z394" i="26"/>
  <c r="Z148" i="26"/>
  <c r="Z130" i="26"/>
  <c r="Z112" i="26"/>
  <c r="Z94" i="26"/>
  <c r="Z165" i="26"/>
  <c r="Z108" i="26"/>
  <c r="Z89" i="26"/>
  <c r="Z132" i="26"/>
  <c r="Z110" i="26"/>
  <c r="Z44" i="26"/>
  <c r="Z38" i="26"/>
  <c r="Z32" i="26"/>
  <c r="Z717" i="26"/>
  <c r="Z711" i="26"/>
  <c r="Z614" i="26"/>
  <c r="Z441" i="26"/>
  <c r="Z475" i="26"/>
  <c r="Z457" i="26"/>
  <c r="Z437" i="26"/>
  <c r="Z371" i="26"/>
  <c r="Z266" i="26"/>
  <c r="Z257" i="26"/>
  <c r="Z397" i="26"/>
  <c r="Z376" i="26"/>
  <c r="Z161" i="26"/>
  <c r="Z143" i="26"/>
  <c r="Z125" i="26"/>
  <c r="Z95" i="26"/>
  <c r="Z12" i="26"/>
  <c r="Z99" i="26"/>
  <c r="Z396" i="26"/>
  <c r="Z471" i="26"/>
  <c r="Z472" i="26"/>
  <c r="Z707" i="26"/>
  <c r="Z683" i="26"/>
  <c r="Z607" i="26"/>
  <c r="Z511" i="26"/>
  <c r="Z484" i="26"/>
  <c r="Z469" i="26"/>
  <c r="Z451" i="26"/>
  <c r="Z375" i="26"/>
  <c r="Z439" i="26"/>
  <c r="Z368" i="26"/>
  <c r="Z313" i="26"/>
  <c r="Z9" i="26"/>
  <c r="AH170" i="26"/>
  <c r="AH171" i="26" s="1"/>
  <c r="AH172" i="26" s="1"/>
  <c r="Z751" i="26"/>
  <c r="Z748" i="26"/>
  <c r="Z746" i="26"/>
  <c r="Z738" i="26"/>
  <c r="Z705" i="26"/>
  <c r="Z699" i="26"/>
  <c r="Z713" i="26"/>
  <c r="Z613" i="26"/>
  <c r="Z604" i="26"/>
  <c r="Z586" i="26"/>
  <c r="Z588" i="26"/>
  <c r="Z596" i="26"/>
  <c r="Z529" i="26"/>
  <c r="Z520" i="26"/>
  <c r="AQ659" i="26"/>
  <c r="AP659" i="26"/>
  <c r="AR659" i="26"/>
  <c r="Z524" i="26"/>
  <c r="Z509" i="26"/>
  <c r="Z500" i="26"/>
  <c r="Z490" i="26"/>
  <c r="Z466" i="26"/>
  <c r="Z530" i="26"/>
  <c r="Z488" i="26"/>
  <c r="Z420" i="26"/>
  <c r="Z411" i="26"/>
  <c r="Z402" i="26"/>
  <c r="Z393" i="26"/>
  <c r="Z384" i="26"/>
  <c r="Z372" i="26"/>
  <c r="Z446" i="26"/>
  <c r="Z436" i="26"/>
  <c r="Z416" i="26"/>
  <c r="Z398" i="26"/>
  <c r="Z380" i="26"/>
  <c r="Z409" i="26"/>
  <c r="Z391" i="26"/>
  <c r="Z356" i="26"/>
  <c r="Z377" i="26"/>
  <c r="Z263" i="26"/>
  <c r="Z254" i="26"/>
  <c r="Z155" i="26"/>
  <c r="Z137" i="26"/>
  <c r="Z119" i="26"/>
  <c r="Z145" i="26"/>
  <c r="Z127" i="26"/>
  <c r="Z109" i="26"/>
  <c r="Z18" i="26"/>
  <c r="Z114" i="26"/>
  <c r="AQ172" i="26"/>
  <c r="AR172" i="26"/>
  <c r="AP172" i="26"/>
  <c r="Z718" i="26"/>
  <c r="Z700" i="26"/>
  <c r="AQ654" i="26"/>
  <c r="AR654" i="26"/>
  <c r="AP654" i="26"/>
  <c r="AB654" i="26" s="1"/>
  <c r="AG654" i="26" s="1"/>
  <c r="Z481" i="26"/>
  <c r="Z463" i="26"/>
  <c r="Z353" i="26"/>
  <c r="Z152" i="26"/>
  <c r="Z134" i="26"/>
  <c r="Z116" i="26"/>
  <c r="Z142" i="26"/>
  <c r="Z124" i="26"/>
  <c r="Z106" i="26"/>
  <c r="AP365" i="26"/>
  <c r="AB365" i="26" s="1"/>
  <c r="AG365" i="26" s="1"/>
  <c r="AR365" i="26"/>
  <c r="AQ365" i="26"/>
  <c r="Z582" i="26"/>
  <c r="Z289" i="26"/>
  <c r="Z709" i="26"/>
  <c r="Z688" i="26"/>
  <c r="Z610" i="26"/>
  <c r="Z579" i="26"/>
  <c r="Z735" i="26"/>
  <c r="Z734" i="26"/>
  <c r="Z687" i="26"/>
  <c r="Z704" i="26"/>
  <c r="Z689" i="26"/>
  <c r="Z695" i="26"/>
  <c r="Z712" i="26"/>
  <c r="AQ656" i="26"/>
  <c r="AR656" i="26"/>
  <c r="AP656" i="26"/>
  <c r="Z598" i="26"/>
  <c r="Z535" i="26"/>
  <c r="Z526" i="26"/>
  <c r="Z514" i="26"/>
  <c r="Z527" i="26"/>
  <c r="Z515" i="26"/>
  <c r="Z502" i="26"/>
  <c r="Z494" i="26"/>
  <c r="Z478" i="26"/>
  <c r="Z460" i="26"/>
  <c r="Z417" i="26"/>
  <c r="Z408" i="26"/>
  <c r="Z399" i="26"/>
  <c r="Z390" i="26"/>
  <c r="Z381" i="26"/>
  <c r="Z443" i="26"/>
  <c r="Z430" i="26"/>
  <c r="Z410" i="26"/>
  <c r="Z392" i="26"/>
  <c r="Z350" i="26"/>
  <c r="Z369" i="26"/>
  <c r="Z434" i="26"/>
  <c r="Z269" i="26"/>
  <c r="Z260" i="26"/>
  <c r="Z251" i="26"/>
  <c r="Z149" i="26"/>
  <c r="Z131" i="26"/>
  <c r="Z113" i="26"/>
  <c r="Z139" i="26"/>
  <c r="Z121" i="26"/>
  <c r="Z103" i="26"/>
  <c r="Z101" i="26"/>
  <c r="Z90" i="26"/>
  <c r="AQ166" i="26"/>
  <c r="AR166" i="26"/>
  <c r="AP166" i="26"/>
  <c r="Z84" i="26"/>
  <c r="Z81" i="26"/>
  <c r="Z153" i="26"/>
  <c r="AQ167" i="26"/>
  <c r="AR167" i="26"/>
  <c r="AP167" i="26"/>
  <c r="AB167" i="26" s="1"/>
  <c r="AG167" i="26" s="1"/>
  <c r="Z616" i="26"/>
  <c r="Z573" i="26"/>
  <c r="Z599" i="26"/>
  <c r="Z591" i="26"/>
  <c r="Z585" i="26"/>
  <c r="Z576" i="26"/>
  <c r="AQ617" i="26"/>
  <c r="AR617" i="26"/>
  <c r="AP617" i="26"/>
  <c r="AR614" i="26"/>
  <c r="AQ614" i="26"/>
  <c r="AP614" i="26"/>
  <c r="Z347" i="26"/>
  <c r="Z164" i="26"/>
  <c r="Z146" i="26"/>
  <c r="Z128" i="26"/>
  <c r="Z136" i="26"/>
  <c r="Z118" i="26"/>
  <c r="Z100" i="26"/>
  <c r="Z173" i="26"/>
  <c r="AQ169" i="26"/>
  <c r="AR169" i="26"/>
  <c r="AP169" i="26"/>
  <c r="Z117" i="26"/>
  <c r="AQ170" i="26"/>
  <c r="AR170" i="26"/>
  <c r="AP170" i="26"/>
  <c r="AB170" i="26" s="1"/>
  <c r="AG170" i="26" s="1"/>
  <c r="Z694" i="26"/>
  <c r="Z715" i="26"/>
  <c r="Z744" i="26"/>
  <c r="Z742" i="26"/>
  <c r="Z710" i="26"/>
  <c r="Z693" i="26"/>
  <c r="Z690" i="26"/>
  <c r="Z592" i="26"/>
  <c r="Z532" i="26"/>
  <c r="Z523" i="26"/>
  <c r="Z508" i="26"/>
  <c r="Z521" i="26"/>
  <c r="Z506" i="26"/>
  <c r="Z496" i="26"/>
  <c r="Z423" i="26"/>
  <c r="Z405" i="26"/>
  <c r="Z387" i="26"/>
  <c r="Z442" i="26"/>
  <c r="Z422" i="26"/>
  <c r="Z404" i="26"/>
  <c r="Z386" i="26"/>
  <c r="Z431" i="26"/>
  <c r="Z373" i="26"/>
  <c r="Z362" i="26"/>
  <c r="Z344" i="26"/>
  <c r="Z440" i="26"/>
  <c r="Z421" i="26"/>
  <c r="Z403" i="26"/>
  <c r="Z385" i="26"/>
  <c r="Z364" i="26"/>
  <c r="Z424" i="26"/>
  <c r="Z406" i="26"/>
  <c r="Z388" i="26"/>
  <c r="Z370" i="26"/>
  <c r="Z162" i="26"/>
  <c r="Z92" i="26"/>
  <c r="Z30" i="26"/>
  <c r="Z135" i="26"/>
  <c r="Z104" i="26"/>
  <c r="Z91" i="26"/>
  <c r="Z35" i="26"/>
  <c r="Z21" i="26"/>
  <c r="A35" i="10"/>
  <c r="A36" i="10"/>
  <c r="U36" i="10" s="1"/>
  <c r="M36" i="10" s="1"/>
  <c r="V36" i="10" s="1"/>
  <c r="A37" i="10"/>
  <c r="A38" i="10"/>
  <c r="K38" i="10" s="1"/>
  <c r="A39" i="10"/>
  <c r="K39" i="10" s="1"/>
  <c r="A40" i="10"/>
  <c r="K40" i="10" s="1"/>
  <c r="AB166" i="26" l="1"/>
  <c r="AG166" i="26" s="1"/>
  <c r="K37" i="10"/>
  <c r="U37" i="10"/>
  <c r="M37" i="10" s="1"/>
  <c r="V37" i="10" s="1"/>
  <c r="I15" i="10"/>
  <c r="S16" i="7" s="1"/>
  <c r="U35" i="10"/>
  <c r="M35" i="10" s="1"/>
  <c r="G42" i="10"/>
  <c r="C20" i="10"/>
  <c r="D20" i="10" s="1"/>
  <c r="AK16" i="7"/>
  <c r="AI16" i="7"/>
  <c r="AB172" i="26"/>
  <c r="AG172" i="26" s="1"/>
  <c r="AB659" i="26"/>
  <c r="AG659" i="26" s="1"/>
  <c r="AB169" i="26"/>
  <c r="AI170" i="26" s="1"/>
  <c r="AN170" i="26" s="1"/>
  <c r="AS170" i="26" s="1"/>
  <c r="AB617" i="26"/>
  <c r="AG617" i="26" s="1"/>
  <c r="AB656" i="26"/>
  <c r="AB614" i="26"/>
  <c r="AG614" i="26" s="1"/>
  <c r="AQ331" i="26"/>
  <c r="AP331" i="26"/>
  <c r="AB331" i="26" s="1"/>
  <c r="AR331" i="26"/>
  <c r="AR714" i="26"/>
  <c r="AP714" i="26"/>
  <c r="AB714" i="26" s="1"/>
  <c r="AG714" i="26" s="1"/>
  <c r="AQ714" i="26"/>
  <c r="AQ641" i="26"/>
  <c r="AP641" i="26"/>
  <c r="AB641" i="26" s="1"/>
  <c r="AR641" i="26"/>
  <c r="AQ59" i="26"/>
  <c r="AR59" i="26"/>
  <c r="AP59" i="26"/>
  <c r="AB59" i="26" s="1"/>
  <c r="AQ539" i="26"/>
  <c r="AR539" i="26"/>
  <c r="AP539" i="26"/>
  <c r="AB539" i="26" s="1"/>
  <c r="AQ676" i="26"/>
  <c r="AR676" i="26"/>
  <c r="AP676" i="26"/>
  <c r="AB676" i="26" s="1"/>
  <c r="AP63" i="26"/>
  <c r="AB63" i="26" s="1"/>
  <c r="AR63" i="26"/>
  <c r="AQ63" i="26"/>
  <c r="AR39" i="26"/>
  <c r="AQ39" i="26"/>
  <c r="AP39" i="26"/>
  <c r="AB39" i="26" s="1"/>
  <c r="AR429" i="26"/>
  <c r="AQ429" i="26"/>
  <c r="AP429" i="26"/>
  <c r="AB429" i="26" s="1"/>
  <c r="AG429" i="26" s="1"/>
  <c r="AR711" i="26"/>
  <c r="AP711" i="26"/>
  <c r="AB711" i="26" s="1"/>
  <c r="AG711" i="26" s="1"/>
  <c r="AQ711" i="26"/>
  <c r="AP17" i="26"/>
  <c r="AB17" i="26" s="1"/>
  <c r="AG17" i="26" s="1"/>
  <c r="AQ17" i="26"/>
  <c r="AR17" i="26"/>
  <c r="AQ462" i="26"/>
  <c r="AP462" i="26"/>
  <c r="AB462" i="26" s="1"/>
  <c r="AG462" i="26" s="1"/>
  <c r="AR462" i="26"/>
  <c r="AQ662" i="26"/>
  <c r="AP662" i="26"/>
  <c r="AB662" i="26" s="1"/>
  <c r="AR662" i="26"/>
  <c r="AP684" i="26"/>
  <c r="AB684" i="26" s="1"/>
  <c r="AR684" i="26"/>
  <c r="AQ684" i="26"/>
  <c r="AP23" i="26"/>
  <c r="AB23" i="26" s="1"/>
  <c r="AQ23" i="26"/>
  <c r="AR23" i="26"/>
  <c r="AR311" i="26"/>
  <c r="AQ311" i="26"/>
  <c r="AP311" i="26"/>
  <c r="AB311" i="26" s="1"/>
  <c r="AG311" i="26" s="1"/>
  <c r="AP51" i="26"/>
  <c r="AB51" i="26" s="1"/>
  <c r="AR51" i="26"/>
  <c r="AQ51" i="26"/>
  <c r="AQ22" i="26"/>
  <c r="AP22" i="26"/>
  <c r="AB22" i="26" s="1"/>
  <c r="AR22" i="26"/>
  <c r="AP528" i="26"/>
  <c r="AB528" i="26" s="1"/>
  <c r="AG528" i="26" s="1"/>
  <c r="AR528" i="26"/>
  <c r="AQ528" i="26"/>
  <c r="AQ328" i="26"/>
  <c r="AP328" i="26"/>
  <c r="AB328" i="26" s="1"/>
  <c r="AG328" i="26" s="1"/>
  <c r="AR328" i="26"/>
  <c r="AP160" i="26"/>
  <c r="AB160" i="26" s="1"/>
  <c r="AG160" i="26" s="1"/>
  <c r="AR160" i="26"/>
  <c r="AQ160" i="26"/>
  <c r="AQ337" i="26"/>
  <c r="AP337" i="26"/>
  <c r="AB337" i="26" s="1"/>
  <c r="AR337" i="26"/>
  <c r="AR561" i="26"/>
  <c r="AQ561" i="26"/>
  <c r="AP561" i="26"/>
  <c r="AB561" i="26" s="1"/>
  <c r="AG561" i="26" s="1"/>
  <c r="AQ548" i="26"/>
  <c r="AR548" i="26"/>
  <c r="AP548" i="26"/>
  <c r="AB548" i="26" s="1"/>
  <c r="AP33" i="26"/>
  <c r="AB33" i="26" s="1"/>
  <c r="AR33" i="26"/>
  <c r="AQ33" i="26"/>
  <c r="AQ74" i="26"/>
  <c r="AR74" i="26"/>
  <c r="AP74" i="26"/>
  <c r="AB74" i="26" s="1"/>
  <c r="AQ542" i="26"/>
  <c r="AR542" i="26"/>
  <c r="AP542" i="26"/>
  <c r="AB542" i="26" s="1"/>
  <c r="AG542" i="26" s="1"/>
  <c r="AP72" i="26"/>
  <c r="AB72" i="26" s="1"/>
  <c r="AR72" i="26"/>
  <c r="AQ72" i="26"/>
  <c r="AQ456" i="26"/>
  <c r="AP456" i="26"/>
  <c r="AB456" i="26" s="1"/>
  <c r="AG456" i="26" s="1"/>
  <c r="AR456" i="26"/>
  <c r="AQ62" i="26"/>
  <c r="AP62" i="26"/>
  <c r="AB62" i="26" s="1"/>
  <c r="AR62" i="26"/>
  <c r="AQ77" i="26"/>
  <c r="AR77" i="26"/>
  <c r="AP77" i="26"/>
  <c r="AB77" i="26" s="1"/>
  <c r="AQ10" i="26"/>
  <c r="AP10" i="26"/>
  <c r="AB10" i="26" s="1"/>
  <c r="AR10" i="26"/>
  <c r="AQ459" i="26"/>
  <c r="AP459" i="26"/>
  <c r="AB459" i="26" s="1"/>
  <c r="AG459" i="26" s="1"/>
  <c r="AR459" i="26"/>
  <c r="AQ545" i="26"/>
  <c r="AR545" i="26"/>
  <c r="AP545" i="26"/>
  <c r="AB545" i="26" s="1"/>
  <c r="AP42" i="26"/>
  <c r="AB42" i="26" s="1"/>
  <c r="AR42" i="26"/>
  <c r="AQ42" i="26"/>
  <c r="AP82" i="26"/>
  <c r="AB82" i="26" s="1"/>
  <c r="AG82" i="26" s="1"/>
  <c r="AR82" i="26"/>
  <c r="AQ82" i="26"/>
  <c r="AQ16" i="26"/>
  <c r="AP16" i="26"/>
  <c r="AB16" i="26" s="1"/>
  <c r="AR16" i="26"/>
  <c r="AQ325" i="26"/>
  <c r="AP325" i="26"/>
  <c r="AB325" i="26" s="1"/>
  <c r="AG325" i="26" s="1"/>
  <c r="AR325" i="26"/>
  <c r="AQ477" i="26"/>
  <c r="AP477" i="26"/>
  <c r="AB477" i="26" s="1"/>
  <c r="AG477" i="26" s="1"/>
  <c r="AR477" i="26"/>
  <c r="AP66" i="26"/>
  <c r="AB66" i="26" s="1"/>
  <c r="AR66" i="26"/>
  <c r="AQ66" i="26"/>
  <c r="AQ474" i="26"/>
  <c r="AP474" i="26"/>
  <c r="AB474" i="26" s="1"/>
  <c r="AG474" i="26" s="1"/>
  <c r="AR474" i="26"/>
  <c r="AQ480" i="26"/>
  <c r="AP480" i="26"/>
  <c r="AB480" i="26" s="1"/>
  <c r="AG480" i="26" s="1"/>
  <c r="AR480" i="26"/>
  <c r="AH173" i="26"/>
  <c r="AH174" i="26" s="1"/>
  <c r="AH175" i="26" s="1"/>
  <c r="AH176" i="26" s="1"/>
  <c r="AH177" i="26" s="1"/>
  <c r="AH178" i="26" s="1"/>
  <c r="AH179" i="26" s="1"/>
  <c r="AH180" i="26" s="1"/>
  <c r="AH181" i="26" s="1"/>
  <c r="AH182" i="26" s="1"/>
  <c r="AH183" i="26" s="1"/>
  <c r="AH184" i="26" s="1"/>
  <c r="AH185" i="26" s="1"/>
  <c r="AH186" i="26" s="1"/>
  <c r="AH187" i="26" s="1"/>
  <c r="AH188" i="26" s="1"/>
  <c r="AH189" i="26" s="1"/>
  <c r="AH190" i="26" s="1"/>
  <c r="AH191" i="26" s="1"/>
  <c r="AH192" i="26" s="1"/>
  <c r="AH193" i="26" s="1"/>
  <c r="AH194" i="26" s="1"/>
  <c r="AH195" i="26" s="1"/>
  <c r="AH196" i="26" s="1"/>
  <c r="AH197" i="26" s="1"/>
  <c r="AH198" i="26" s="1"/>
  <c r="AH199" i="26" s="1"/>
  <c r="AH200" i="26" s="1"/>
  <c r="AH201" i="26" s="1"/>
  <c r="AH202" i="26" s="1"/>
  <c r="AH203" i="26" s="1"/>
  <c r="AH204" i="26" s="1"/>
  <c r="AH205" i="26" s="1"/>
  <c r="AH206" i="26" s="1"/>
  <c r="AH207" i="26" s="1"/>
  <c r="AH208" i="26" s="1"/>
  <c r="AH209" i="26" s="1"/>
  <c r="AH210" i="26" s="1"/>
  <c r="AH211" i="26" s="1"/>
  <c r="AH212" i="26" s="1"/>
  <c r="AH213" i="26" s="1"/>
  <c r="AH214" i="26" s="1"/>
  <c r="AH215" i="26" s="1"/>
  <c r="AH216" i="26" s="1"/>
  <c r="AH217" i="26" s="1"/>
  <c r="AH218" i="26" s="1"/>
  <c r="AH219" i="26" s="1"/>
  <c r="AH220" i="26" s="1"/>
  <c r="AH221" i="26" s="1"/>
  <c r="AH222" i="26" s="1"/>
  <c r="AH223" i="26" s="1"/>
  <c r="AH224" i="26" s="1"/>
  <c r="AH225" i="26" s="1"/>
  <c r="AH226" i="26" s="1"/>
  <c r="AH227" i="26" s="1"/>
  <c r="AH228" i="26" s="1"/>
  <c r="AH229" i="26" s="1"/>
  <c r="AH230" i="26" s="1"/>
  <c r="AH231" i="26" s="1"/>
  <c r="AH232" i="26" s="1"/>
  <c r="AH233" i="26" s="1"/>
  <c r="AH234" i="26" s="1"/>
  <c r="AH235" i="26" s="1"/>
  <c r="AH236" i="26" s="1"/>
  <c r="AH237" i="26" s="1"/>
  <c r="AH238" i="26" s="1"/>
  <c r="AH239" i="26" s="1"/>
  <c r="AH240" i="26" s="1"/>
  <c r="AH241" i="26" s="1"/>
  <c r="AH242" i="26" s="1"/>
  <c r="AH243" i="26" s="1"/>
  <c r="AH244" i="26" s="1"/>
  <c r="AH245" i="26" s="1"/>
  <c r="AH246" i="26" s="1"/>
  <c r="AH247" i="26" s="1"/>
  <c r="AH248" i="26" s="1"/>
  <c r="AH249" i="26" s="1"/>
  <c r="AH250" i="26" s="1"/>
  <c r="AH251" i="26" s="1"/>
  <c r="AH252" i="26" s="1"/>
  <c r="AH253" i="26" s="1"/>
  <c r="AH254" i="26" s="1"/>
  <c r="AH255" i="26" s="1"/>
  <c r="AH256" i="26" s="1"/>
  <c r="AH257" i="26" s="1"/>
  <c r="AH258" i="26" s="1"/>
  <c r="AH259" i="26" s="1"/>
  <c r="AH260" i="26" s="1"/>
  <c r="AH261" i="26" s="1"/>
  <c r="AH262" i="26" s="1"/>
  <c r="AH263" i="26" s="1"/>
  <c r="AH264" i="26" s="1"/>
  <c r="AH265" i="26" s="1"/>
  <c r="AH266" i="26" s="1"/>
  <c r="AH267" i="26" s="1"/>
  <c r="AH268" i="26" s="1"/>
  <c r="AH269" i="26" s="1"/>
  <c r="AH270" i="26" s="1"/>
  <c r="AH271" i="26" s="1"/>
  <c r="AH272" i="26" s="1"/>
  <c r="AH273" i="26" s="1"/>
  <c r="AH274" i="26" s="1"/>
  <c r="AH275" i="26" s="1"/>
  <c r="AH276" i="26" s="1"/>
  <c r="AH277" i="26" s="1"/>
  <c r="AH278" i="26" s="1"/>
  <c r="AH279" i="26" s="1"/>
  <c r="AH280" i="26" s="1"/>
  <c r="AH281" i="26" s="1"/>
  <c r="AH282" i="26" s="1"/>
  <c r="AH283" i="26" s="1"/>
  <c r="AH284" i="26" s="1"/>
  <c r="AH285" i="26" s="1"/>
  <c r="AH286" i="26" s="1"/>
  <c r="AH287" i="26" s="1"/>
  <c r="AH288" i="26" s="1"/>
  <c r="AH289" i="26" s="1"/>
  <c r="AH290" i="26" s="1"/>
  <c r="AH291" i="26" s="1"/>
  <c r="AH292" i="26" s="1"/>
  <c r="AH293" i="26" s="1"/>
  <c r="AH294" i="26" s="1"/>
  <c r="AH295" i="26" s="1"/>
  <c r="AH296" i="26" s="1"/>
  <c r="AH297" i="26" s="1"/>
  <c r="AH298" i="26" s="1"/>
  <c r="AH299" i="26" s="1"/>
  <c r="AH300" i="26" s="1"/>
  <c r="AH301" i="26" s="1"/>
  <c r="AH302" i="26" s="1"/>
  <c r="AH303" i="26" s="1"/>
  <c r="AH304" i="26" s="1"/>
  <c r="AH305" i="26" s="1"/>
  <c r="AH306" i="26" s="1"/>
  <c r="AH307" i="26" s="1"/>
  <c r="AH308" i="26" s="1"/>
  <c r="AH309" i="26" s="1"/>
  <c r="AH310" i="26" s="1"/>
  <c r="AH311" i="26" s="1"/>
  <c r="AR438" i="26"/>
  <c r="AQ438" i="26"/>
  <c r="AP438" i="26"/>
  <c r="AB438" i="26" s="1"/>
  <c r="AQ47" i="26"/>
  <c r="AR47" i="26"/>
  <c r="AP47" i="26"/>
  <c r="AB47" i="26" s="1"/>
  <c r="AQ334" i="26"/>
  <c r="AP334" i="26"/>
  <c r="AB334" i="26" s="1"/>
  <c r="AG334" i="26" s="1"/>
  <c r="AR334" i="26"/>
  <c r="AQ551" i="26"/>
  <c r="AR551" i="26"/>
  <c r="AP551" i="26"/>
  <c r="AB551" i="26" s="1"/>
  <c r="AG551" i="26" s="1"/>
  <c r="AP522" i="26"/>
  <c r="AB522" i="26" s="1"/>
  <c r="AG522" i="26" s="1"/>
  <c r="AR522" i="26"/>
  <c r="AQ522" i="26"/>
  <c r="AQ28" i="26"/>
  <c r="AR28" i="26"/>
  <c r="AP28" i="26"/>
  <c r="AB28" i="26" s="1"/>
  <c r="AQ80" i="26"/>
  <c r="AP80" i="26"/>
  <c r="AB80" i="26" s="1"/>
  <c r="AR80" i="26"/>
  <c r="AQ453" i="26"/>
  <c r="AP453" i="26"/>
  <c r="AB453" i="26" s="1"/>
  <c r="AG453" i="26" s="1"/>
  <c r="AR453" i="26"/>
  <c r="AP11" i="26"/>
  <c r="AB11" i="26" s="1"/>
  <c r="AR11" i="26"/>
  <c r="AQ11" i="26"/>
  <c r="K35" i="10"/>
  <c r="C19" i="10"/>
  <c r="K36" i="10"/>
  <c r="AG656" i="26" l="1"/>
  <c r="AG80" i="26"/>
  <c r="AI167" i="26"/>
  <c r="AN167" i="26" s="1"/>
  <c r="AS167" i="26" s="1"/>
  <c r="U42" i="10"/>
  <c r="V35" i="10"/>
  <c r="V42" i="10" s="1"/>
  <c r="O42" i="10" s="1"/>
  <c r="AM16" i="7" s="1"/>
  <c r="A15" i="7" s="1"/>
  <c r="D19" i="10"/>
  <c r="AG169" i="26"/>
  <c r="AG11" i="26"/>
  <c r="AG28" i="26"/>
  <c r="AG66" i="26"/>
  <c r="AG47" i="26"/>
  <c r="AG74" i="26"/>
  <c r="AG545" i="26"/>
  <c r="AG10" i="26"/>
  <c r="AI11" i="26"/>
  <c r="AI17" i="26"/>
  <c r="AN17" i="26" s="1"/>
  <c r="AS17" i="26" s="1"/>
  <c r="AG16" i="26"/>
  <c r="AG438" i="26"/>
  <c r="AG42" i="26"/>
  <c r="AG662" i="26"/>
  <c r="AI63" i="26"/>
  <c r="AG62" i="26"/>
  <c r="AG51" i="26"/>
  <c r="AG684" i="26"/>
  <c r="AG77" i="26"/>
  <c r="AG72" i="26"/>
  <c r="AG548" i="26"/>
  <c r="AG337" i="26"/>
  <c r="AG641" i="26"/>
  <c r="AG33" i="26"/>
  <c r="AI23" i="26"/>
  <c r="AG22" i="26"/>
  <c r="AG23" i="26"/>
  <c r="AG539" i="26"/>
  <c r="AG59" i="26"/>
  <c r="AG63" i="26"/>
  <c r="AG331" i="26"/>
  <c r="AG39" i="26"/>
  <c r="AG676" i="26"/>
  <c r="AR382" i="26"/>
  <c r="AQ382" i="26"/>
  <c r="AP382" i="26"/>
  <c r="AB382" i="26" s="1"/>
  <c r="AP133" i="26"/>
  <c r="AB133" i="26" s="1"/>
  <c r="AR133" i="26"/>
  <c r="AQ133" i="26"/>
  <c r="AQ211" i="26"/>
  <c r="AP211" i="26"/>
  <c r="AB211" i="26" s="1"/>
  <c r="AR211" i="26"/>
  <c r="AR25" i="26"/>
  <c r="AQ25" i="26"/>
  <c r="AP25" i="26"/>
  <c r="AB25" i="26" s="1"/>
  <c r="AP94" i="26"/>
  <c r="AB94" i="26" s="1"/>
  <c r="AR94" i="26"/>
  <c r="AQ94" i="26"/>
  <c r="AQ517" i="26"/>
  <c r="AP517" i="26"/>
  <c r="AB517" i="26" s="1"/>
  <c r="AR517" i="26"/>
  <c r="AQ486" i="26"/>
  <c r="AP486" i="26"/>
  <c r="AB486" i="26" s="1"/>
  <c r="AR486" i="26"/>
  <c r="AR717" i="26"/>
  <c r="AP717" i="26"/>
  <c r="AB717" i="26" s="1"/>
  <c r="AG717" i="26" s="1"/>
  <c r="AQ717" i="26"/>
  <c r="AQ632" i="26"/>
  <c r="AR632" i="26"/>
  <c r="AP632" i="26"/>
  <c r="AB632" i="26" s="1"/>
  <c r="AQ670" i="26"/>
  <c r="AP670" i="26"/>
  <c r="AB670" i="26" s="1"/>
  <c r="AR670" i="26"/>
  <c r="AR111" i="26"/>
  <c r="AQ111" i="26"/>
  <c r="AP111" i="26"/>
  <c r="AB111" i="26" s="1"/>
  <c r="AQ265" i="26"/>
  <c r="AP265" i="26"/>
  <c r="AB265" i="26" s="1"/>
  <c r="AR265" i="26"/>
  <c r="AR209" i="26"/>
  <c r="AQ209" i="26"/>
  <c r="AP209" i="26"/>
  <c r="AB209" i="26" s="1"/>
  <c r="AP716" i="26"/>
  <c r="AB716" i="26" s="1"/>
  <c r="AR716" i="26"/>
  <c r="AQ716" i="26"/>
  <c r="AR611" i="26"/>
  <c r="AQ611" i="26"/>
  <c r="AP611" i="26"/>
  <c r="AB611" i="26" s="1"/>
  <c r="AQ352" i="26"/>
  <c r="AP352" i="26"/>
  <c r="AB352" i="26" s="1"/>
  <c r="AG352" i="26" s="1"/>
  <c r="AR352" i="26"/>
  <c r="AR475" i="26"/>
  <c r="AQ475" i="26"/>
  <c r="AP475" i="26"/>
  <c r="AB475" i="26" s="1"/>
  <c r="AR212" i="26"/>
  <c r="AQ212" i="26"/>
  <c r="AP212" i="26"/>
  <c r="AB212" i="26" s="1"/>
  <c r="AP661" i="26"/>
  <c r="AB661" i="26" s="1"/>
  <c r="AR661" i="26"/>
  <c r="AQ661" i="26"/>
  <c r="AR15" i="26"/>
  <c r="AQ15" i="26"/>
  <c r="AP15" i="26"/>
  <c r="AB15" i="26" s="1"/>
  <c r="AR559" i="26"/>
  <c r="AQ559" i="26"/>
  <c r="AP559" i="26"/>
  <c r="AB559" i="26" s="1"/>
  <c r="AQ291" i="26"/>
  <c r="AR291" i="26"/>
  <c r="AP291" i="26"/>
  <c r="AB291" i="26" s="1"/>
  <c r="AR606" i="26"/>
  <c r="AP606" i="26"/>
  <c r="AB606" i="26" s="1"/>
  <c r="AQ606" i="26"/>
  <c r="AR107" i="26"/>
  <c r="AQ107" i="26"/>
  <c r="AP107" i="26"/>
  <c r="AB107" i="26" s="1"/>
  <c r="AR76" i="26"/>
  <c r="AQ76" i="26"/>
  <c r="AP76" i="26"/>
  <c r="AB76" i="26" s="1"/>
  <c r="AR651" i="26"/>
  <c r="AQ651" i="26"/>
  <c r="AP651" i="26"/>
  <c r="AB651" i="26" s="1"/>
  <c r="AQ65" i="26"/>
  <c r="AR65" i="26"/>
  <c r="AP65" i="26"/>
  <c r="AB65" i="26" s="1"/>
  <c r="AR275" i="26"/>
  <c r="AQ275" i="26"/>
  <c r="AP275" i="26"/>
  <c r="AB275" i="26" s="1"/>
  <c r="AR567" i="26"/>
  <c r="AQ567" i="26"/>
  <c r="AP567" i="26"/>
  <c r="AB567" i="26" s="1"/>
  <c r="AP371" i="26"/>
  <c r="AB371" i="26" s="1"/>
  <c r="AR371" i="26"/>
  <c r="AQ371" i="26"/>
  <c r="AQ303" i="26"/>
  <c r="AP303" i="26"/>
  <c r="AB303" i="26" s="1"/>
  <c r="AR303" i="26"/>
  <c r="AQ721" i="26"/>
  <c r="AR721" i="26"/>
  <c r="AP721" i="26"/>
  <c r="AB721" i="26" s="1"/>
  <c r="AR285" i="26"/>
  <c r="AQ285" i="26"/>
  <c r="AP285" i="26"/>
  <c r="AB285" i="26" s="1"/>
  <c r="AR224" i="26"/>
  <c r="AQ224" i="26"/>
  <c r="AP224" i="26"/>
  <c r="AB224" i="26" s="1"/>
  <c r="AR9" i="26"/>
  <c r="AQ9" i="26"/>
  <c r="AP9" i="26"/>
  <c r="AB9" i="26" s="1"/>
  <c r="AQ626" i="26"/>
  <c r="AR626" i="26"/>
  <c r="AP626" i="26"/>
  <c r="AB626" i="26" s="1"/>
  <c r="AP534" i="26"/>
  <c r="AB534" i="26" s="1"/>
  <c r="AG534" i="26" s="1"/>
  <c r="AR534" i="26"/>
  <c r="AQ534" i="26"/>
  <c r="AP57" i="26"/>
  <c r="AB57" i="26" s="1"/>
  <c r="AR57" i="26"/>
  <c r="AQ57" i="26"/>
  <c r="AQ433" i="26"/>
  <c r="AR433" i="26"/>
  <c r="AP433" i="26"/>
  <c r="AB433" i="26" s="1"/>
  <c r="AP493" i="26"/>
  <c r="AB493" i="26" s="1"/>
  <c r="AQ493" i="26"/>
  <c r="AR493" i="26"/>
  <c r="AP737" i="26"/>
  <c r="AB737" i="26" s="1"/>
  <c r="AG737" i="26" s="1"/>
  <c r="AR737" i="26"/>
  <c r="AQ737" i="26"/>
  <c r="AR125" i="26"/>
  <c r="AQ125" i="26"/>
  <c r="AP125" i="26"/>
  <c r="AB125" i="26" s="1"/>
  <c r="AR69" i="26"/>
  <c r="AQ69" i="26"/>
  <c r="AP69" i="26"/>
  <c r="AB69" i="26" s="1"/>
  <c r="AP407" i="26"/>
  <c r="AB407" i="26" s="1"/>
  <c r="AR407" i="26"/>
  <c r="AQ407" i="26"/>
  <c r="AQ268" i="26"/>
  <c r="AP268" i="26"/>
  <c r="AB268" i="26" s="1"/>
  <c r="AR268" i="26"/>
  <c r="AQ300" i="26"/>
  <c r="AR300" i="26"/>
  <c r="AP300" i="26"/>
  <c r="AB300" i="26" s="1"/>
  <c r="AR95" i="26"/>
  <c r="AQ95" i="26"/>
  <c r="AP95" i="26"/>
  <c r="AB95" i="26" s="1"/>
  <c r="AR99" i="26"/>
  <c r="AP99" i="26"/>
  <c r="AB99" i="26" s="1"/>
  <c r="AQ99" i="26"/>
  <c r="AR469" i="26"/>
  <c r="AQ469" i="26"/>
  <c r="AP469" i="26"/>
  <c r="AB469" i="26" s="1"/>
  <c r="AQ304" i="26"/>
  <c r="AR304" i="26"/>
  <c r="AP304" i="26"/>
  <c r="AB304" i="26" s="1"/>
  <c r="AR168" i="26"/>
  <c r="AQ168" i="26"/>
  <c r="AP168" i="26"/>
  <c r="AB168" i="26" s="1"/>
  <c r="AR60" i="26"/>
  <c r="AQ60" i="26"/>
  <c r="AP60" i="26"/>
  <c r="AB60" i="26" s="1"/>
  <c r="AI60" i="26" s="1"/>
  <c r="AR608" i="26"/>
  <c r="AQ608" i="26"/>
  <c r="AP608" i="26"/>
  <c r="AB608" i="26" s="1"/>
  <c r="AQ558" i="26"/>
  <c r="AR558" i="26"/>
  <c r="AP558" i="26"/>
  <c r="AB558" i="26" s="1"/>
  <c r="AP88" i="26"/>
  <c r="AB88" i="26" s="1"/>
  <c r="AR88" i="26"/>
  <c r="AQ88" i="26"/>
  <c r="AR707" i="26"/>
  <c r="AP707" i="26"/>
  <c r="AB707" i="26" s="1"/>
  <c r="AQ707" i="26"/>
  <c r="AR245" i="26"/>
  <c r="AQ245" i="26"/>
  <c r="AP245" i="26"/>
  <c r="AB245" i="26" s="1"/>
  <c r="AR583" i="26"/>
  <c r="AQ583" i="26"/>
  <c r="AP583" i="26"/>
  <c r="AB583" i="26" s="1"/>
  <c r="AR339" i="26"/>
  <c r="AQ339" i="26"/>
  <c r="AP339" i="26"/>
  <c r="AB339" i="26" s="1"/>
  <c r="AR435" i="26"/>
  <c r="AQ435" i="26"/>
  <c r="AP435" i="26"/>
  <c r="AB435" i="26" s="1"/>
  <c r="AG435" i="26" s="1"/>
  <c r="AR663" i="26"/>
  <c r="AQ663" i="26"/>
  <c r="AP663" i="26"/>
  <c r="AB663" i="26" s="1"/>
  <c r="AI663" i="26" s="1"/>
  <c r="AR354" i="26"/>
  <c r="AQ354" i="26"/>
  <c r="AP354" i="26"/>
  <c r="AB354" i="26" s="1"/>
  <c r="AR61" i="26"/>
  <c r="AQ61" i="26"/>
  <c r="AP61" i="26"/>
  <c r="AB61" i="26" s="1"/>
  <c r="AQ259" i="26"/>
  <c r="AP259" i="26"/>
  <c r="AB259" i="26" s="1"/>
  <c r="AR259" i="26"/>
  <c r="AQ71" i="26"/>
  <c r="AP71" i="26"/>
  <c r="AB71" i="26" s="1"/>
  <c r="AR71" i="26"/>
  <c r="AP747" i="26"/>
  <c r="AB747" i="26" s="1"/>
  <c r="AR747" i="26"/>
  <c r="AQ747" i="26"/>
  <c r="AP12" i="26"/>
  <c r="AB12" i="26" s="1"/>
  <c r="AI12" i="26" s="1"/>
  <c r="AR12" i="26"/>
  <c r="AQ12" i="26"/>
  <c r="AQ620" i="26"/>
  <c r="AR620" i="26"/>
  <c r="AP620" i="26"/>
  <c r="AB620" i="26" s="1"/>
  <c r="AR464" i="26"/>
  <c r="AQ464" i="26"/>
  <c r="AP464" i="26"/>
  <c r="AB464" i="26" s="1"/>
  <c r="AQ208" i="26"/>
  <c r="AP208" i="26"/>
  <c r="AB208" i="26" s="1"/>
  <c r="AR208" i="26"/>
  <c r="AR668" i="26"/>
  <c r="AQ668" i="26"/>
  <c r="AP668" i="26"/>
  <c r="AB668" i="26" s="1"/>
  <c r="AR79" i="26"/>
  <c r="AQ79" i="26"/>
  <c r="AP79" i="26"/>
  <c r="AB79" i="26" s="1"/>
  <c r="AR342" i="26"/>
  <c r="AQ342" i="26"/>
  <c r="AP342" i="26"/>
  <c r="AB342" i="26" s="1"/>
  <c r="AQ450" i="26"/>
  <c r="AP450" i="26"/>
  <c r="AB450" i="26" s="1"/>
  <c r="AR450" i="26"/>
  <c r="AR426" i="26"/>
  <c r="AQ426" i="26"/>
  <c r="AP426" i="26"/>
  <c r="AB426" i="26" s="1"/>
  <c r="AR648" i="26"/>
  <c r="AQ648" i="26"/>
  <c r="AP648" i="26"/>
  <c r="AB648" i="26" s="1"/>
  <c r="AQ554" i="26"/>
  <c r="AR554" i="26"/>
  <c r="AP554" i="26"/>
  <c r="AB554" i="26" s="1"/>
  <c r="AP130" i="26"/>
  <c r="AB130" i="26" s="1"/>
  <c r="AR130" i="26"/>
  <c r="AQ130" i="26"/>
  <c r="AR720" i="26"/>
  <c r="AP720" i="26"/>
  <c r="AB720" i="26" s="1"/>
  <c r="AQ720" i="26"/>
  <c r="AR536" i="26"/>
  <c r="AQ536" i="26"/>
  <c r="AP536" i="26"/>
  <c r="AB536" i="26" s="1"/>
  <c r="AQ305" i="26"/>
  <c r="AR305" i="26"/>
  <c r="AP305" i="26"/>
  <c r="AB305" i="26" s="1"/>
  <c r="AR37" i="26"/>
  <c r="AQ37" i="26"/>
  <c r="AP37" i="26"/>
  <c r="AB37" i="26" s="1"/>
  <c r="AQ232" i="26"/>
  <c r="AP232" i="26"/>
  <c r="AB232" i="26" s="1"/>
  <c r="AR232" i="26"/>
  <c r="AR206" i="26"/>
  <c r="AQ206" i="26"/>
  <c r="AP206" i="26"/>
  <c r="AB206" i="26" s="1"/>
  <c r="AQ355" i="26"/>
  <c r="AP355" i="26"/>
  <c r="AB355" i="26" s="1"/>
  <c r="AR355" i="26"/>
  <c r="AQ283" i="26"/>
  <c r="AP283" i="26"/>
  <c r="AB283" i="26" s="1"/>
  <c r="AR283" i="26"/>
  <c r="AQ624" i="26"/>
  <c r="AR624" i="26"/>
  <c r="AP624" i="26"/>
  <c r="AB624" i="26" s="1"/>
  <c r="AP29" i="26"/>
  <c r="AB29" i="26" s="1"/>
  <c r="AI29" i="26" s="1"/>
  <c r="AQ29" i="26"/>
  <c r="AR29" i="26"/>
  <c r="AR503" i="26"/>
  <c r="AP503" i="26"/>
  <c r="AB503" i="26" s="1"/>
  <c r="AQ503" i="26"/>
  <c r="AP619" i="26"/>
  <c r="AB619" i="26" s="1"/>
  <c r="AR619" i="26"/>
  <c r="AQ619" i="26"/>
  <c r="AP389" i="26"/>
  <c r="AB389" i="26" s="1"/>
  <c r="AR389" i="26"/>
  <c r="AQ389" i="26"/>
  <c r="AR332" i="26"/>
  <c r="AQ332" i="26"/>
  <c r="AP332" i="26"/>
  <c r="AB332" i="26" s="1"/>
  <c r="AR467" i="26"/>
  <c r="AQ467" i="26"/>
  <c r="AP467" i="26"/>
  <c r="AB467" i="26" s="1"/>
  <c r="AQ471" i="26"/>
  <c r="AP471" i="26"/>
  <c r="AB471" i="26" s="1"/>
  <c r="AR471" i="26"/>
  <c r="AR278" i="26"/>
  <c r="AQ278" i="26"/>
  <c r="AP278" i="26"/>
  <c r="AB278" i="26" s="1"/>
  <c r="AR671" i="26"/>
  <c r="AQ671" i="26"/>
  <c r="AP671" i="26"/>
  <c r="AB671" i="26" s="1"/>
  <c r="AR314" i="26"/>
  <c r="AQ314" i="26"/>
  <c r="AP314" i="26"/>
  <c r="AB314" i="26" s="1"/>
  <c r="AR697" i="26"/>
  <c r="AP697" i="26"/>
  <c r="AB697" i="26" s="1"/>
  <c r="AQ697" i="26"/>
  <c r="AR221" i="26"/>
  <c r="AQ221" i="26"/>
  <c r="AP221" i="26"/>
  <c r="AB221" i="26" s="1"/>
  <c r="AQ607" i="26"/>
  <c r="AP607" i="26"/>
  <c r="AB607" i="26" s="1"/>
  <c r="AR607" i="26"/>
  <c r="AR14" i="26"/>
  <c r="AQ14" i="26"/>
  <c r="AP14" i="26"/>
  <c r="AB14" i="26" s="1"/>
  <c r="AR270" i="26"/>
  <c r="AQ270" i="26"/>
  <c r="AP270" i="26"/>
  <c r="AB270" i="26" s="1"/>
  <c r="AR213" i="26"/>
  <c r="AQ213" i="26"/>
  <c r="AP213" i="26"/>
  <c r="AB213" i="26" s="1"/>
  <c r="AR345" i="26"/>
  <c r="AQ345" i="26"/>
  <c r="AP345" i="26"/>
  <c r="AB345" i="26" s="1"/>
  <c r="AR565" i="26"/>
  <c r="AQ565" i="26"/>
  <c r="AP565" i="26"/>
  <c r="AB565" i="26" s="1"/>
  <c r="AR267" i="26"/>
  <c r="AQ267" i="26"/>
  <c r="AP267" i="26"/>
  <c r="AB267" i="26" s="1"/>
  <c r="AR577" i="26"/>
  <c r="AQ577" i="26"/>
  <c r="AP577" i="26"/>
  <c r="AB577" i="26" s="1"/>
  <c r="AR19" i="26"/>
  <c r="AQ19" i="26"/>
  <c r="AP19" i="26"/>
  <c r="AB19" i="26" s="1"/>
  <c r="AQ647" i="26"/>
  <c r="AR647" i="26"/>
  <c r="AP647" i="26"/>
  <c r="AB647" i="26" s="1"/>
  <c r="AQ262" i="26"/>
  <c r="AP262" i="26"/>
  <c r="AB262" i="26" s="1"/>
  <c r="AR262" i="26"/>
  <c r="AR461" i="26"/>
  <c r="AQ461" i="26"/>
  <c r="AP461" i="26"/>
  <c r="AB461" i="26" s="1"/>
  <c r="AR249" i="26"/>
  <c r="AQ249" i="26"/>
  <c r="AP249" i="26"/>
  <c r="AB249" i="26" s="1"/>
  <c r="AP504" i="26"/>
  <c r="AB504" i="26" s="1"/>
  <c r="AR504" i="26"/>
  <c r="AQ504" i="26"/>
  <c r="AR441" i="26"/>
  <c r="AQ441" i="26"/>
  <c r="AP441" i="26"/>
  <c r="AB441" i="26" s="1"/>
  <c r="AG441" i="26" s="1"/>
  <c r="AR674" i="26"/>
  <c r="AQ674" i="26"/>
  <c r="AP674" i="26"/>
  <c r="AB674" i="26" s="1"/>
  <c r="AQ644" i="26"/>
  <c r="AP644" i="26"/>
  <c r="AB644" i="26" s="1"/>
  <c r="AR644" i="26"/>
  <c r="AR36" i="26"/>
  <c r="AP36" i="26"/>
  <c r="AB36" i="26" s="1"/>
  <c r="AQ36" i="26"/>
  <c r="AQ226" i="26"/>
  <c r="AP226" i="26"/>
  <c r="AB226" i="26" s="1"/>
  <c r="AR226" i="26"/>
  <c r="AP425" i="26"/>
  <c r="AB425" i="26" s="1"/>
  <c r="AR425" i="26"/>
  <c r="AQ425" i="26"/>
  <c r="AR329" i="26"/>
  <c r="AQ329" i="26"/>
  <c r="AP329" i="26"/>
  <c r="AB329" i="26" s="1"/>
  <c r="AR161" i="26"/>
  <c r="AQ161" i="26"/>
  <c r="AP161" i="26"/>
  <c r="AB161" i="26" s="1"/>
  <c r="AR204" i="26"/>
  <c r="AQ204" i="26"/>
  <c r="AP204" i="26"/>
  <c r="AB204" i="26" s="1"/>
  <c r="AQ174" i="26"/>
  <c r="AR174" i="26"/>
  <c r="AP174" i="26"/>
  <c r="AB174" i="26" s="1"/>
  <c r="AP419" i="26"/>
  <c r="AB419" i="26" s="1"/>
  <c r="AR419" i="26"/>
  <c r="AQ419" i="26"/>
  <c r="AR685" i="26"/>
  <c r="AQ685" i="26"/>
  <c r="AP685" i="26"/>
  <c r="AB685" i="26" s="1"/>
  <c r="AR215" i="26"/>
  <c r="AQ215" i="26"/>
  <c r="AP215" i="26"/>
  <c r="AB215" i="26" s="1"/>
  <c r="AR432" i="26"/>
  <c r="AQ432" i="26"/>
  <c r="AP432" i="26"/>
  <c r="AB432" i="26" s="1"/>
  <c r="AR605" i="26"/>
  <c r="AQ605" i="26"/>
  <c r="AP605" i="26"/>
  <c r="AB605" i="26" s="1"/>
  <c r="AR564" i="26"/>
  <c r="AQ564" i="26"/>
  <c r="AP564" i="26"/>
  <c r="AB564" i="26" s="1"/>
  <c r="AR266" i="26"/>
  <c r="AQ266" i="26"/>
  <c r="AP266" i="26"/>
  <c r="AB266" i="26" s="1"/>
  <c r="AP115" i="26"/>
  <c r="AB115" i="26" s="1"/>
  <c r="AR115" i="26"/>
  <c r="AQ115" i="26"/>
  <c r="AP741" i="26"/>
  <c r="AB741" i="26" s="1"/>
  <c r="AR741" i="26"/>
  <c r="AQ741" i="26"/>
  <c r="AQ618" i="26"/>
  <c r="AR618" i="26"/>
  <c r="AP618" i="26"/>
  <c r="AB618" i="26" s="1"/>
  <c r="AR357" i="26"/>
  <c r="AQ357" i="26"/>
  <c r="AP357" i="26"/>
  <c r="AB357" i="26" s="1"/>
  <c r="AR276" i="26"/>
  <c r="AQ276" i="26"/>
  <c r="AP276" i="26"/>
  <c r="AB276" i="26" s="1"/>
  <c r="AQ299" i="26"/>
  <c r="AR299" i="26"/>
  <c r="AP299" i="26"/>
  <c r="AB299" i="26" s="1"/>
  <c r="AR200" i="26"/>
  <c r="AQ200" i="26"/>
  <c r="AP200" i="26"/>
  <c r="AB200" i="26" s="1"/>
  <c r="AR75" i="26"/>
  <c r="AQ75" i="26"/>
  <c r="AP75" i="26"/>
  <c r="AB75" i="26" s="1"/>
  <c r="AR571" i="26"/>
  <c r="AQ571" i="26"/>
  <c r="AP571" i="26"/>
  <c r="AB571" i="26" s="1"/>
  <c r="AR230" i="26"/>
  <c r="AQ230" i="26"/>
  <c r="AP230" i="26"/>
  <c r="AB230" i="26" s="1"/>
  <c r="AR255" i="26"/>
  <c r="AQ255" i="26"/>
  <c r="AP255" i="26"/>
  <c r="AB255" i="26" s="1"/>
  <c r="AR324" i="26"/>
  <c r="AQ324" i="26"/>
  <c r="AP324" i="26"/>
  <c r="AB324" i="26" s="1"/>
  <c r="AQ649" i="26"/>
  <c r="AP649" i="26"/>
  <c r="AB649" i="26" s="1"/>
  <c r="AR649" i="26"/>
  <c r="AR335" i="26"/>
  <c r="AQ335" i="26"/>
  <c r="AP335" i="26"/>
  <c r="AB335" i="26" s="1"/>
  <c r="AR341" i="26"/>
  <c r="AQ341" i="26"/>
  <c r="AP341" i="26"/>
  <c r="AB341" i="26" s="1"/>
  <c r="AR739" i="26"/>
  <c r="AQ739" i="26"/>
  <c r="AP739" i="26"/>
  <c r="AB739" i="26" s="1"/>
  <c r="AQ549" i="26"/>
  <c r="AR549" i="26"/>
  <c r="AP549" i="26"/>
  <c r="AB549" i="26" s="1"/>
  <c r="AQ615" i="26"/>
  <c r="AP615" i="26"/>
  <c r="AB615" i="26" s="1"/>
  <c r="AR615" i="26"/>
  <c r="AQ193" i="26"/>
  <c r="AP193" i="26"/>
  <c r="AB193" i="26" s="1"/>
  <c r="AR193" i="26"/>
  <c r="AR400" i="26"/>
  <c r="AQ400" i="26"/>
  <c r="AP400" i="26"/>
  <c r="AB400" i="26" s="1"/>
  <c r="AQ187" i="26"/>
  <c r="AR187" i="26"/>
  <c r="AP187" i="26"/>
  <c r="AB187" i="26" s="1"/>
  <c r="AR736" i="26"/>
  <c r="AQ736" i="26"/>
  <c r="AP736" i="26"/>
  <c r="AB736" i="26" s="1"/>
  <c r="AR418" i="26"/>
  <c r="AQ418" i="26"/>
  <c r="AP418" i="26"/>
  <c r="AB418" i="26" s="1"/>
  <c r="AR132" i="26"/>
  <c r="AQ132" i="26"/>
  <c r="AP132" i="26"/>
  <c r="AB132" i="26" s="1"/>
  <c r="AR257" i="26"/>
  <c r="AQ257" i="26"/>
  <c r="AP257" i="26"/>
  <c r="AB257" i="26" s="1"/>
  <c r="AP97" i="26"/>
  <c r="AB97" i="26" s="1"/>
  <c r="AR97" i="26"/>
  <c r="AQ97" i="26"/>
  <c r="AR236" i="26"/>
  <c r="AQ236" i="26"/>
  <c r="AP236" i="26"/>
  <c r="AB236" i="26" s="1"/>
  <c r="AP531" i="26"/>
  <c r="AB531" i="26" s="1"/>
  <c r="AR531" i="26"/>
  <c r="AQ531" i="26"/>
  <c r="AR126" i="26"/>
  <c r="AQ126" i="26"/>
  <c r="AP126" i="26"/>
  <c r="AB126" i="26" s="1"/>
  <c r="AQ214" i="26"/>
  <c r="AP214" i="26"/>
  <c r="AB214" i="26" s="1"/>
  <c r="AR214" i="26"/>
  <c r="AR455" i="26"/>
  <c r="AQ455" i="26"/>
  <c r="AP455" i="26"/>
  <c r="AB455" i="26" s="1"/>
  <c r="AP383" i="26"/>
  <c r="AB383" i="26" s="1"/>
  <c r="AR383" i="26"/>
  <c r="AQ383" i="26"/>
  <c r="AR129" i="26"/>
  <c r="AQ129" i="26"/>
  <c r="AP129" i="26"/>
  <c r="AB129" i="26" s="1"/>
  <c r="AQ560" i="26"/>
  <c r="AP560" i="26"/>
  <c r="AB560" i="26" s="1"/>
  <c r="AR560" i="26"/>
  <c r="AR45" i="26"/>
  <c r="AQ45" i="26"/>
  <c r="AP45" i="26"/>
  <c r="AB45" i="26" s="1"/>
  <c r="AQ723" i="26"/>
  <c r="AP723" i="26"/>
  <c r="AB723" i="26" s="1"/>
  <c r="AR723" i="26"/>
  <c r="AR394" i="26"/>
  <c r="AQ394" i="26"/>
  <c r="AP394" i="26"/>
  <c r="AB394" i="26" s="1"/>
  <c r="AR397" i="26"/>
  <c r="AQ397" i="26"/>
  <c r="AP397" i="26"/>
  <c r="AB397" i="26" s="1"/>
  <c r="AG397" i="26" s="1"/>
  <c r="AP686" i="26"/>
  <c r="AB686" i="26" s="1"/>
  <c r="AG686" i="26" s="1"/>
  <c r="AR686" i="26"/>
  <c r="AQ686" i="26"/>
  <c r="AR491" i="26"/>
  <c r="AP491" i="26"/>
  <c r="AB491" i="26" s="1"/>
  <c r="AQ491" i="26"/>
  <c r="AR645" i="26"/>
  <c r="AQ645" i="26"/>
  <c r="AP645" i="26"/>
  <c r="AB645" i="26" s="1"/>
  <c r="AQ609" i="26"/>
  <c r="AP609" i="26"/>
  <c r="AB609" i="26" s="1"/>
  <c r="AG609" i="26" s="1"/>
  <c r="AR609" i="26"/>
  <c r="AQ298" i="26"/>
  <c r="AP298" i="26"/>
  <c r="AB298" i="26" s="1"/>
  <c r="AR298" i="26"/>
  <c r="AR315" i="26"/>
  <c r="AQ315" i="26"/>
  <c r="AP315" i="26"/>
  <c r="AB315" i="26" s="1"/>
  <c r="AR751" i="26"/>
  <c r="AQ751" i="26"/>
  <c r="AP751" i="26"/>
  <c r="AB751" i="26" s="1"/>
  <c r="AG751" i="26" s="1"/>
  <c r="AQ444" i="26"/>
  <c r="AP444" i="26"/>
  <c r="AB444" i="26" s="1"/>
  <c r="AR444" i="26"/>
  <c r="AR556" i="26"/>
  <c r="AQ556" i="26"/>
  <c r="AP556" i="26"/>
  <c r="AB556" i="26" s="1"/>
  <c r="AP519" i="26"/>
  <c r="AB519" i="26" s="1"/>
  <c r="AR519" i="26"/>
  <c r="AQ519" i="26"/>
  <c r="AR237" i="26"/>
  <c r="AQ237" i="26"/>
  <c r="AP237" i="26"/>
  <c r="AB237" i="26" s="1"/>
  <c r="AR568" i="26"/>
  <c r="AQ568" i="26"/>
  <c r="AP568" i="26"/>
  <c r="AB568" i="26" s="1"/>
  <c r="AR192" i="26"/>
  <c r="AQ192" i="26"/>
  <c r="AP192" i="26"/>
  <c r="AB192" i="26" s="1"/>
  <c r="AP516" i="26"/>
  <c r="AB516" i="26" s="1"/>
  <c r="AR516" i="26"/>
  <c r="AQ516" i="26"/>
  <c r="AR150" i="26"/>
  <c r="AQ150" i="26"/>
  <c r="AP150" i="26"/>
  <c r="AB150" i="26" s="1"/>
  <c r="AR13" i="26"/>
  <c r="AQ13" i="26"/>
  <c r="AP13" i="26"/>
  <c r="AB13" i="26" s="1"/>
  <c r="AR593" i="26"/>
  <c r="AQ593" i="26"/>
  <c r="AP593" i="26"/>
  <c r="AB593" i="26" s="1"/>
  <c r="AR379" i="26"/>
  <c r="AQ379" i="26"/>
  <c r="AP379" i="26"/>
  <c r="AB379" i="26" s="1"/>
  <c r="AG379" i="26" s="1"/>
  <c r="AQ552" i="26"/>
  <c r="AR552" i="26"/>
  <c r="AP552" i="26"/>
  <c r="AB552" i="26" s="1"/>
  <c r="AQ50" i="26"/>
  <c r="AP50" i="26"/>
  <c r="AB50" i="26" s="1"/>
  <c r="AR50" i="26"/>
  <c r="AP507" i="26"/>
  <c r="AB507" i="26" s="1"/>
  <c r="AR507" i="26"/>
  <c r="AQ507" i="26"/>
  <c r="AR603" i="26"/>
  <c r="AP603" i="26"/>
  <c r="AB603" i="26" s="1"/>
  <c r="AQ603" i="26"/>
  <c r="AR281" i="26"/>
  <c r="AQ281" i="26"/>
  <c r="AP281" i="26"/>
  <c r="AB281" i="26" s="1"/>
  <c r="AR284" i="26"/>
  <c r="AQ284" i="26"/>
  <c r="AP284" i="26"/>
  <c r="AB284" i="26" s="1"/>
  <c r="AQ595" i="26"/>
  <c r="AR595" i="26"/>
  <c r="AP595" i="26"/>
  <c r="AB595" i="26" s="1"/>
  <c r="AR449" i="26"/>
  <c r="AP449" i="26"/>
  <c r="AB449" i="26" s="1"/>
  <c r="AQ449" i="26"/>
  <c r="AR58" i="26"/>
  <c r="AQ58" i="26"/>
  <c r="AP58" i="26"/>
  <c r="AB58" i="26" s="1"/>
  <c r="AQ56" i="26"/>
  <c r="AP56" i="26"/>
  <c r="AB56" i="26" s="1"/>
  <c r="AR56" i="26"/>
  <c r="AP78" i="26"/>
  <c r="AB78" i="26" s="1"/>
  <c r="AR78" i="26"/>
  <c r="AQ78" i="26"/>
  <c r="AR655" i="26"/>
  <c r="AQ655" i="26"/>
  <c r="AP655" i="26"/>
  <c r="AB655" i="26" s="1"/>
  <c r="AQ553" i="26"/>
  <c r="AR553" i="26"/>
  <c r="AP553" i="26"/>
  <c r="AB553" i="26" s="1"/>
  <c r="AP547" i="26"/>
  <c r="AB547" i="26" s="1"/>
  <c r="AR547" i="26"/>
  <c r="AQ547" i="26"/>
  <c r="AQ569" i="26"/>
  <c r="AP569" i="26"/>
  <c r="AB569" i="26" s="1"/>
  <c r="AR569" i="26"/>
  <c r="AR201" i="26"/>
  <c r="AQ201" i="26"/>
  <c r="AP201" i="26"/>
  <c r="AB201" i="26" s="1"/>
  <c r="AQ256" i="26"/>
  <c r="AP256" i="26"/>
  <c r="AB256" i="26" s="1"/>
  <c r="AR256" i="26"/>
  <c r="AR484" i="26"/>
  <c r="AQ484" i="26"/>
  <c r="AP484" i="26"/>
  <c r="AB484" i="26" s="1"/>
  <c r="AQ183" i="26"/>
  <c r="AP183" i="26"/>
  <c r="AB183" i="26" s="1"/>
  <c r="AR183" i="26"/>
  <c r="AR89" i="26"/>
  <c r="AP89" i="26"/>
  <c r="AB89" i="26" s="1"/>
  <c r="AQ89" i="26"/>
  <c r="AQ601" i="26"/>
  <c r="AR601" i="26"/>
  <c r="AP601" i="26"/>
  <c r="AB601" i="26" s="1"/>
  <c r="AR412" i="26"/>
  <c r="AQ412" i="26"/>
  <c r="AP412" i="26"/>
  <c r="AB412" i="26" s="1"/>
  <c r="AR415" i="26"/>
  <c r="AQ415" i="26"/>
  <c r="AP415" i="26"/>
  <c r="AB415" i="26" s="1"/>
  <c r="AG415" i="26" s="1"/>
  <c r="AR587" i="26"/>
  <c r="AQ587" i="26"/>
  <c r="AP587" i="26"/>
  <c r="AB587" i="26" s="1"/>
  <c r="AQ635" i="26"/>
  <c r="AR635" i="26"/>
  <c r="AP635" i="26"/>
  <c r="AB635" i="26" s="1"/>
  <c r="AQ280" i="26"/>
  <c r="AP280" i="26"/>
  <c r="AB280" i="26" s="1"/>
  <c r="AR280" i="26"/>
  <c r="AP749" i="26"/>
  <c r="AB749" i="26" s="1"/>
  <c r="AR749" i="26"/>
  <c r="AQ749" i="26"/>
  <c r="AQ465" i="26"/>
  <c r="AP465" i="26"/>
  <c r="AB465" i="26" s="1"/>
  <c r="AG465" i="26" s="1"/>
  <c r="AR465" i="26"/>
  <c r="AR143" i="26"/>
  <c r="AQ143" i="26"/>
  <c r="AP143" i="26"/>
  <c r="AB143" i="26" s="1"/>
  <c r="AR677" i="26"/>
  <c r="AQ677" i="26"/>
  <c r="AP677" i="26"/>
  <c r="AB677" i="26" s="1"/>
  <c r="AQ316" i="26"/>
  <c r="AP316" i="26"/>
  <c r="AB316" i="26" s="1"/>
  <c r="AR316" i="26"/>
  <c r="AQ468" i="26"/>
  <c r="AP468" i="26"/>
  <c r="AB468" i="26" s="1"/>
  <c r="AR468" i="26"/>
  <c r="AQ681" i="26"/>
  <c r="AP681" i="26"/>
  <c r="AB681" i="26" s="1"/>
  <c r="AR681" i="26"/>
  <c r="AQ53" i="26"/>
  <c r="AP53" i="26"/>
  <c r="AB53" i="26" s="1"/>
  <c r="AR53" i="26"/>
  <c r="AR451" i="26"/>
  <c r="AQ451" i="26"/>
  <c r="AP451" i="26"/>
  <c r="AB451" i="26" s="1"/>
  <c r="AQ302" i="26"/>
  <c r="AR302" i="26"/>
  <c r="AP302" i="26"/>
  <c r="AB302" i="26" s="1"/>
  <c r="AQ543" i="26"/>
  <c r="AR543" i="26"/>
  <c r="AP543" i="26"/>
  <c r="AB543" i="26" s="1"/>
  <c r="AP719" i="26"/>
  <c r="AB719" i="26" s="1"/>
  <c r="AR719" i="26"/>
  <c r="AQ719" i="26"/>
  <c r="AR375" i="26"/>
  <c r="AP375" i="26"/>
  <c r="AB375" i="26" s="1"/>
  <c r="AQ375" i="26"/>
  <c r="AR240" i="26"/>
  <c r="AQ240" i="26"/>
  <c r="AP240" i="26"/>
  <c r="AB240" i="26" s="1"/>
  <c r="AR248" i="26"/>
  <c r="AQ248" i="26"/>
  <c r="AP248" i="26"/>
  <c r="AB248" i="26" s="1"/>
  <c r="AQ319" i="26"/>
  <c r="AP319" i="26"/>
  <c r="AB319" i="26" s="1"/>
  <c r="AR319" i="26"/>
  <c r="AP544" i="26"/>
  <c r="AB544" i="26" s="1"/>
  <c r="AR544" i="26"/>
  <c r="AQ544" i="26"/>
  <c r="AR273" i="26"/>
  <c r="AQ273" i="26"/>
  <c r="AP273" i="26"/>
  <c r="AB273" i="26" s="1"/>
  <c r="AP513" i="26"/>
  <c r="AB513" i="26" s="1"/>
  <c r="AR513" i="26"/>
  <c r="AQ513" i="26"/>
  <c r="AQ177" i="26"/>
  <c r="AR177" i="26"/>
  <c r="AP177" i="26"/>
  <c r="AB177" i="26" s="1"/>
  <c r="AQ244" i="26"/>
  <c r="AP244" i="26"/>
  <c r="AB244" i="26" s="1"/>
  <c r="AR244" i="26"/>
  <c r="AQ253" i="26"/>
  <c r="AP253" i="26"/>
  <c r="AB253" i="26" s="1"/>
  <c r="AR253" i="26"/>
  <c r="AP148" i="26"/>
  <c r="AB148" i="26" s="1"/>
  <c r="AG148" i="26" s="1"/>
  <c r="AR148" i="26"/>
  <c r="AQ148" i="26"/>
  <c r="AR108" i="26"/>
  <c r="AP108" i="26"/>
  <c r="AB108" i="26" s="1"/>
  <c r="AQ108" i="26"/>
  <c r="AR320" i="26"/>
  <c r="AQ320" i="26"/>
  <c r="AP320" i="26"/>
  <c r="AB320" i="26" s="1"/>
  <c r="AR194" i="26"/>
  <c r="AQ194" i="26"/>
  <c r="AP194" i="26"/>
  <c r="AB194" i="26" s="1"/>
  <c r="AQ728" i="26"/>
  <c r="AP728" i="26"/>
  <c r="AB728" i="26" s="1"/>
  <c r="AR728" i="26"/>
  <c r="AR414" i="26"/>
  <c r="AQ414" i="26"/>
  <c r="AP414" i="26"/>
  <c r="AB414" i="26" s="1"/>
  <c r="AR26" i="26"/>
  <c r="AQ26" i="26"/>
  <c r="AP26" i="26"/>
  <c r="AB26" i="26" s="1"/>
  <c r="AP740" i="26"/>
  <c r="AB740" i="26" s="1"/>
  <c r="AR740" i="26"/>
  <c r="AQ740" i="26"/>
  <c r="AQ292" i="26"/>
  <c r="AP292" i="26"/>
  <c r="AB292" i="26" s="1"/>
  <c r="AR292" i="26"/>
  <c r="AQ638" i="26"/>
  <c r="AP638" i="26"/>
  <c r="AB638" i="26" s="1"/>
  <c r="AR638" i="26"/>
  <c r="AQ68" i="26"/>
  <c r="AP68" i="26"/>
  <c r="AB68" i="26" s="1"/>
  <c r="AR68" i="26"/>
  <c r="AR639" i="26"/>
  <c r="AQ639" i="26"/>
  <c r="AP639" i="26"/>
  <c r="AB639" i="26" s="1"/>
  <c r="AP48" i="26"/>
  <c r="AB48" i="26" s="1"/>
  <c r="AR48" i="26"/>
  <c r="AQ48" i="26"/>
  <c r="AQ250" i="26"/>
  <c r="AP250" i="26"/>
  <c r="AB250" i="26" s="1"/>
  <c r="AR250" i="26"/>
  <c r="AQ190" i="26"/>
  <c r="AR190" i="26"/>
  <c r="AP190" i="26"/>
  <c r="AB190" i="26" s="1"/>
  <c r="AQ664" i="26"/>
  <c r="AP664" i="26"/>
  <c r="AB664" i="26" s="1"/>
  <c r="AR664" i="26"/>
  <c r="AR282" i="26"/>
  <c r="AQ282" i="26"/>
  <c r="AP282" i="26"/>
  <c r="AB282" i="26" s="1"/>
  <c r="AQ447" i="26"/>
  <c r="AR447" i="26"/>
  <c r="AP447" i="26"/>
  <c r="AB447" i="26" s="1"/>
  <c r="AR54" i="26"/>
  <c r="AP54" i="26"/>
  <c r="AB54" i="26" s="1"/>
  <c r="AQ54" i="26"/>
  <c r="AP680" i="26"/>
  <c r="AB680" i="26" s="1"/>
  <c r="AR680" i="26"/>
  <c r="AQ680" i="26"/>
  <c r="AQ665" i="26"/>
  <c r="AR665" i="26"/>
  <c r="AP665" i="26"/>
  <c r="AB665" i="26" s="1"/>
  <c r="AR562" i="26"/>
  <c r="AQ562" i="26"/>
  <c r="AP562" i="26"/>
  <c r="AB562" i="26" s="1"/>
  <c r="AP112" i="26"/>
  <c r="AB112" i="26" s="1"/>
  <c r="AR112" i="26"/>
  <c r="AQ112" i="26"/>
  <c r="AP501" i="26"/>
  <c r="AB501" i="26" s="1"/>
  <c r="AG501" i="26" s="1"/>
  <c r="AR501" i="26"/>
  <c r="AQ501" i="26"/>
  <c r="AQ578" i="26"/>
  <c r="AP578" i="26"/>
  <c r="AB578" i="26" s="1"/>
  <c r="AR578" i="26"/>
  <c r="AQ650" i="26"/>
  <c r="AR650" i="26"/>
  <c r="AP650" i="26"/>
  <c r="AB650" i="26" s="1"/>
  <c r="AR49" i="26"/>
  <c r="AQ49" i="26"/>
  <c r="AP49" i="26"/>
  <c r="AB49" i="26" s="1"/>
  <c r="AQ346" i="26"/>
  <c r="AP346" i="26"/>
  <c r="AB346" i="26" s="1"/>
  <c r="AR346" i="26"/>
  <c r="AP499" i="26"/>
  <c r="AB499" i="26" s="1"/>
  <c r="AQ499" i="26"/>
  <c r="AR499" i="26"/>
  <c r="AP428" i="26"/>
  <c r="AB428" i="26" s="1"/>
  <c r="AR428" i="26"/>
  <c r="AQ428" i="26"/>
  <c r="AP151" i="26"/>
  <c r="AB151" i="26" s="1"/>
  <c r="AR151" i="26"/>
  <c r="AQ151" i="26"/>
  <c r="AQ631" i="26"/>
  <c r="AR631" i="26"/>
  <c r="AP631" i="26"/>
  <c r="AB631" i="26" s="1"/>
  <c r="AQ229" i="26"/>
  <c r="AP229" i="26"/>
  <c r="AB229" i="26" s="1"/>
  <c r="AR229" i="26"/>
  <c r="AR159" i="26"/>
  <c r="AQ159" i="26"/>
  <c r="AP159" i="26"/>
  <c r="AB159" i="26" s="1"/>
  <c r="AR512" i="26"/>
  <c r="AQ512" i="26"/>
  <c r="AP512" i="26"/>
  <c r="AB512" i="26" s="1"/>
  <c r="AH312" i="26"/>
  <c r="AP85" i="26"/>
  <c r="AB85" i="26" s="1"/>
  <c r="AR85" i="26"/>
  <c r="AQ85" i="26"/>
  <c r="AQ307" i="26"/>
  <c r="AR307" i="26"/>
  <c r="AP307" i="26"/>
  <c r="AB307" i="26" s="1"/>
  <c r="AQ196" i="26"/>
  <c r="AP196" i="26"/>
  <c r="AB196" i="26" s="1"/>
  <c r="AR196" i="26"/>
  <c r="AR46" i="26"/>
  <c r="AQ46" i="26"/>
  <c r="AP46" i="26"/>
  <c r="AB46" i="26" s="1"/>
  <c r="AR642" i="26"/>
  <c r="AQ642" i="26"/>
  <c r="AP642" i="26"/>
  <c r="AB642" i="26" s="1"/>
  <c r="AR323" i="26"/>
  <c r="AQ323" i="26"/>
  <c r="AP323" i="26"/>
  <c r="AB323" i="26" s="1"/>
  <c r="AP163" i="26"/>
  <c r="AB163" i="26" s="1"/>
  <c r="AG163" i="26" s="1"/>
  <c r="AR163" i="26"/>
  <c r="AQ163" i="26"/>
  <c r="AR242" i="26"/>
  <c r="AQ242" i="26"/>
  <c r="AP242" i="26"/>
  <c r="AB242" i="26" s="1"/>
  <c r="AQ290" i="26"/>
  <c r="AR290" i="26"/>
  <c r="AP290" i="26"/>
  <c r="AB290" i="26" s="1"/>
  <c r="AR272" i="26"/>
  <c r="AQ272" i="26"/>
  <c r="AP272" i="26"/>
  <c r="AB272" i="26" s="1"/>
  <c r="AQ702" i="26"/>
  <c r="AP702" i="26"/>
  <c r="AB702" i="26" s="1"/>
  <c r="AR702" i="26"/>
  <c r="AR533" i="26"/>
  <c r="AQ533" i="26"/>
  <c r="AP533" i="26"/>
  <c r="AB533" i="26" s="1"/>
  <c r="AR20" i="26"/>
  <c r="AQ20" i="26"/>
  <c r="AP20" i="26"/>
  <c r="AB20" i="26" s="1"/>
  <c r="AQ727" i="26"/>
  <c r="AP727" i="26"/>
  <c r="AB727" i="26" s="1"/>
  <c r="AR727" i="26"/>
  <c r="AQ301" i="26"/>
  <c r="AR301" i="26"/>
  <c r="AP301" i="26"/>
  <c r="AB301" i="26" s="1"/>
  <c r="AR359" i="26"/>
  <c r="AQ359" i="26"/>
  <c r="AP359" i="26"/>
  <c r="AB359" i="26" s="1"/>
  <c r="AQ186" i="26"/>
  <c r="AR186" i="26"/>
  <c r="AP186" i="26"/>
  <c r="AB186" i="26" s="1"/>
  <c r="AQ361" i="26"/>
  <c r="AP361" i="26"/>
  <c r="AB361" i="26" s="1"/>
  <c r="AR361" i="26"/>
  <c r="AQ511" i="26"/>
  <c r="AP511" i="26"/>
  <c r="AB511" i="26" s="1"/>
  <c r="AR511" i="26"/>
  <c r="AR156" i="26"/>
  <c r="AQ156" i="26"/>
  <c r="AP156" i="26"/>
  <c r="AB156" i="26" s="1"/>
  <c r="AQ724" i="26"/>
  <c r="AP724" i="26"/>
  <c r="AB724" i="26" s="1"/>
  <c r="AR724" i="26"/>
  <c r="AR378" i="26"/>
  <c r="AQ378" i="26"/>
  <c r="AP378" i="26"/>
  <c r="AB378" i="26" s="1"/>
  <c r="AQ313" i="26"/>
  <c r="AP313" i="26"/>
  <c r="AB313" i="26" s="1"/>
  <c r="AR313" i="26"/>
  <c r="AR366" i="26"/>
  <c r="AP366" i="26"/>
  <c r="AB366" i="26" s="1"/>
  <c r="AQ366" i="26"/>
  <c r="AP550" i="26"/>
  <c r="AB550" i="26" s="1"/>
  <c r="AR550" i="26"/>
  <c r="AQ550" i="26"/>
  <c r="AR473" i="26"/>
  <c r="AQ473" i="26"/>
  <c r="AP473" i="26"/>
  <c r="AB473" i="26" s="1"/>
  <c r="AQ310" i="26"/>
  <c r="AP310" i="26"/>
  <c r="AB310" i="26" s="1"/>
  <c r="AR310" i="26"/>
  <c r="AP83" i="26"/>
  <c r="AB83" i="26" s="1"/>
  <c r="AQ83" i="26"/>
  <c r="AR83" i="26"/>
  <c r="AQ340" i="26"/>
  <c r="AP340" i="26"/>
  <c r="AB340" i="26" s="1"/>
  <c r="AR340" i="26"/>
  <c r="AR696" i="26"/>
  <c r="AP696" i="26"/>
  <c r="AB696" i="26" s="1"/>
  <c r="AQ696" i="26"/>
  <c r="AR140" i="26"/>
  <c r="AQ140" i="26"/>
  <c r="AP140" i="26"/>
  <c r="AB140" i="26" s="1"/>
  <c r="AQ295" i="26"/>
  <c r="AP295" i="26"/>
  <c r="AB295" i="26" s="1"/>
  <c r="AR295" i="26"/>
  <c r="AQ271" i="26"/>
  <c r="AP271" i="26"/>
  <c r="AB271" i="26" s="1"/>
  <c r="AR271" i="26"/>
  <c r="AQ247" i="26"/>
  <c r="AP247" i="26"/>
  <c r="AB247" i="26" s="1"/>
  <c r="AR247" i="26"/>
  <c r="AR457" i="26"/>
  <c r="AQ457" i="26"/>
  <c r="AP457" i="26"/>
  <c r="AB457" i="26" s="1"/>
  <c r="AQ180" i="26"/>
  <c r="AR180" i="26"/>
  <c r="AP180" i="26"/>
  <c r="AB180" i="26" s="1"/>
  <c r="AP401" i="26"/>
  <c r="AB401" i="26" s="1"/>
  <c r="AG401" i="26" s="1"/>
  <c r="AR401" i="26"/>
  <c r="AQ401" i="26"/>
  <c r="AQ322" i="26"/>
  <c r="AP322" i="26"/>
  <c r="AB322" i="26" s="1"/>
  <c r="AR322" i="26"/>
  <c r="AR312" i="26"/>
  <c r="AQ312" i="26"/>
  <c r="AP312" i="26"/>
  <c r="AB312" i="26" s="1"/>
  <c r="AQ306" i="26"/>
  <c r="AR306" i="26"/>
  <c r="AP306" i="26"/>
  <c r="AB306" i="26" s="1"/>
  <c r="AR264" i="26"/>
  <c r="AQ264" i="26"/>
  <c r="AP264" i="26"/>
  <c r="AB264" i="26" s="1"/>
  <c r="AR703" i="26"/>
  <c r="AQ703" i="26"/>
  <c r="AP703" i="26"/>
  <c r="AB703" i="26" s="1"/>
  <c r="AP698" i="26"/>
  <c r="AB698" i="26" s="1"/>
  <c r="AR698" i="26"/>
  <c r="AQ698" i="26"/>
  <c r="T34" i="25"/>
  <c r="P34" i="25"/>
  <c r="T33" i="25"/>
  <c r="S31" i="25"/>
  <c r="U24" i="25"/>
  <c r="AA13" i="25"/>
  <c r="X9" i="25"/>
  <c r="V8" i="25"/>
  <c r="Z7" i="25"/>
  <c r="N7" i="25"/>
  <c r="I7" i="25"/>
  <c r="AN23" i="26" l="1"/>
  <c r="AS23" i="26" s="1"/>
  <c r="AI265" i="26"/>
  <c r="AG264" i="26"/>
  <c r="AI703" i="26"/>
  <c r="AG702" i="26"/>
  <c r="AG681" i="26"/>
  <c r="AG698" i="26"/>
  <c r="AG156" i="26"/>
  <c r="AG196" i="26"/>
  <c r="AG151" i="26"/>
  <c r="AG499" i="26"/>
  <c r="AI639" i="26"/>
  <c r="AG638" i="26"/>
  <c r="AG177" i="26"/>
  <c r="AG273" i="26"/>
  <c r="AG240" i="26"/>
  <c r="AG143" i="26"/>
  <c r="AG183" i="26"/>
  <c r="AG256" i="26"/>
  <c r="AI257" i="26"/>
  <c r="AG569" i="26"/>
  <c r="AI79" i="26"/>
  <c r="AG78" i="26"/>
  <c r="AI78" i="26"/>
  <c r="AG284" i="26"/>
  <c r="AI285" i="26"/>
  <c r="AG150" i="26"/>
  <c r="AI151" i="26"/>
  <c r="AI193" i="26"/>
  <c r="AG192" i="26"/>
  <c r="AG237" i="26"/>
  <c r="AG556" i="26"/>
  <c r="AG315" i="26"/>
  <c r="AI316" i="26"/>
  <c r="AG457" i="26"/>
  <c r="AI457" i="26"/>
  <c r="AG359" i="26"/>
  <c r="AG159" i="26"/>
  <c r="AI160" i="26"/>
  <c r="AN160" i="26" s="1"/>
  <c r="AS160" i="26" s="1"/>
  <c r="AG316" i="26"/>
  <c r="AI366" i="26"/>
  <c r="AG366" i="26"/>
  <c r="AG378" i="26"/>
  <c r="AI379" i="26"/>
  <c r="AI512" i="26"/>
  <c r="AG511" i="26"/>
  <c r="AG703" i="26"/>
  <c r="AG140" i="26"/>
  <c r="AI83" i="26"/>
  <c r="AG83" i="26"/>
  <c r="AG272" i="26"/>
  <c r="AI273" i="26"/>
  <c r="AG346" i="26"/>
  <c r="AI469" i="26"/>
  <c r="AG468" i="26"/>
  <c r="AI281" i="26"/>
  <c r="AG280" i="26"/>
  <c r="AG473" i="26"/>
  <c r="AI474" i="26"/>
  <c r="AG312" i="26"/>
  <c r="AI313" i="26"/>
  <c r="AI312" i="26"/>
  <c r="AG375" i="26"/>
  <c r="AG180" i="26"/>
  <c r="AI272" i="26"/>
  <c r="AG271" i="26"/>
  <c r="AI341" i="26"/>
  <c r="AG340" i="26"/>
  <c r="AG323" i="26"/>
  <c r="AI324" i="26"/>
  <c r="AG46" i="26"/>
  <c r="AI47" i="26"/>
  <c r="AN47" i="26" s="1"/>
  <c r="AS47" i="26" s="1"/>
  <c r="AG85" i="26"/>
  <c r="AG194" i="26"/>
  <c r="AG484" i="26"/>
  <c r="AG201" i="26"/>
  <c r="AI554" i="26"/>
  <c r="AG553" i="26"/>
  <c r="AI57" i="26"/>
  <c r="AG56" i="26"/>
  <c r="AG419" i="26"/>
  <c r="AG503" i="26"/>
  <c r="AI504" i="26"/>
  <c r="AG635" i="26"/>
  <c r="AI230" i="26"/>
  <c r="AG229" i="26"/>
  <c r="AI741" i="26"/>
  <c r="AG740" i="26"/>
  <c r="AI720" i="26"/>
  <c r="AG719" i="26"/>
  <c r="AG313" i="26"/>
  <c r="AI314" i="26"/>
  <c r="AG724" i="26"/>
  <c r="AG112" i="26"/>
  <c r="AG54" i="26"/>
  <c r="AI245" i="26"/>
  <c r="AG244" i="26"/>
  <c r="AG601" i="26"/>
  <c r="AI299" i="26"/>
  <c r="AG298" i="26"/>
  <c r="AG504" i="26"/>
  <c r="AG354" i="26"/>
  <c r="AI355" i="26"/>
  <c r="AG339" i="26"/>
  <c r="AI340" i="26"/>
  <c r="AG245" i="26"/>
  <c r="AI323" i="26"/>
  <c r="AG322" i="26"/>
  <c r="AI248" i="26"/>
  <c r="AG247" i="26"/>
  <c r="AG295" i="26"/>
  <c r="AG696" i="26"/>
  <c r="AI697" i="26"/>
  <c r="AI728" i="26"/>
  <c r="AG727" i="26"/>
  <c r="AG242" i="26"/>
  <c r="AG578" i="26"/>
  <c r="AG48" i="26"/>
  <c r="AI49" i="26"/>
  <c r="AI48" i="26"/>
  <c r="AI415" i="26"/>
  <c r="AG414" i="26"/>
  <c r="AG513" i="26"/>
  <c r="AI545" i="26"/>
  <c r="AG544" i="26"/>
  <c r="AI544" i="26"/>
  <c r="AI543" i="26"/>
  <c r="AG543" i="26"/>
  <c r="AG451" i="26"/>
  <c r="AG449" i="26"/>
  <c r="AI450" i="26"/>
  <c r="AG281" i="26"/>
  <c r="AI282" i="26"/>
  <c r="AG230" i="26"/>
  <c r="AI76" i="26"/>
  <c r="AG75" i="26"/>
  <c r="AI75" i="26"/>
  <c r="AI465" i="26"/>
  <c r="AG464" i="26"/>
  <c r="AI609" i="26"/>
  <c r="AG608" i="26"/>
  <c r="AN63" i="26"/>
  <c r="AS63" i="26" s="1"/>
  <c r="AI551" i="26"/>
  <c r="AG550" i="26"/>
  <c r="AG361" i="26"/>
  <c r="AI187" i="26"/>
  <c r="AG186" i="26"/>
  <c r="AI302" i="26"/>
  <c r="AG301" i="26"/>
  <c r="AG20" i="26"/>
  <c r="AG290" i="26"/>
  <c r="AI291" i="26"/>
  <c r="AG307" i="26"/>
  <c r="AG428" i="26"/>
  <c r="AI429" i="26"/>
  <c r="AG49" i="26"/>
  <c r="AI50" i="26"/>
  <c r="AI651" i="26"/>
  <c r="AG650" i="26"/>
  <c r="AG665" i="26"/>
  <c r="AI665" i="26"/>
  <c r="AG664" i="26"/>
  <c r="AG250" i="26"/>
  <c r="AG728" i="26"/>
  <c r="AG108" i="26"/>
  <c r="AG253" i="26"/>
  <c r="AI320" i="26"/>
  <c r="AG319" i="26"/>
  <c r="AG677" i="26"/>
  <c r="AG587" i="26"/>
  <c r="AG89" i="26"/>
  <c r="AG655" i="26"/>
  <c r="AI656" i="26"/>
  <c r="AI655" i="26"/>
  <c r="AG58" i="26"/>
  <c r="AI59" i="26"/>
  <c r="AN59" i="26" s="1"/>
  <c r="AS59" i="26" s="1"/>
  <c r="AG50" i="26"/>
  <c r="AI51" i="26"/>
  <c r="AN51" i="26" s="1"/>
  <c r="AS51" i="26" s="1"/>
  <c r="AG13" i="26"/>
  <c r="AI14" i="26"/>
  <c r="AG568" i="26"/>
  <c r="AI569" i="26"/>
  <c r="AG444" i="26"/>
  <c r="AG266" i="26"/>
  <c r="AI267" i="26"/>
  <c r="AG605" i="26"/>
  <c r="AI606" i="26"/>
  <c r="AG161" i="26"/>
  <c r="AI161" i="26"/>
  <c r="AG355" i="26"/>
  <c r="AG79" i="26"/>
  <c r="AI80" i="26"/>
  <c r="AN80" i="26" s="1"/>
  <c r="AS80" i="26" s="1"/>
  <c r="AG562" i="26"/>
  <c r="AI562" i="26"/>
  <c r="AI681" i="26"/>
  <c r="AG680" i="26"/>
  <c r="AG447" i="26"/>
  <c r="AG639" i="26"/>
  <c r="AG292" i="26"/>
  <c r="AG26" i="26"/>
  <c r="AG320" i="26"/>
  <c r="AG302" i="26"/>
  <c r="AI303" i="26"/>
  <c r="AI548" i="26"/>
  <c r="AG547" i="26"/>
  <c r="AG507" i="26"/>
  <c r="AG552" i="26"/>
  <c r="AI553" i="26"/>
  <c r="AI552" i="26"/>
  <c r="AG593" i="26"/>
  <c r="AG674" i="26"/>
  <c r="AG554" i="26"/>
  <c r="AG620" i="26"/>
  <c r="AG407" i="26"/>
  <c r="AI534" i="26"/>
  <c r="AG533" i="26"/>
  <c r="AI307" i="26"/>
  <c r="AG306" i="26"/>
  <c r="AI311" i="26"/>
  <c r="AN311" i="26" s="1"/>
  <c r="AS311" i="26" s="1"/>
  <c r="AG310" i="26"/>
  <c r="AG642" i="26"/>
  <c r="AG512" i="26"/>
  <c r="AI513" i="26"/>
  <c r="AI632" i="26"/>
  <c r="AG631" i="26"/>
  <c r="AG282" i="26"/>
  <c r="AI283" i="26"/>
  <c r="AG190" i="26"/>
  <c r="AG68" i="26"/>
  <c r="AI69" i="26"/>
  <c r="AG248" i="26"/>
  <c r="AI249" i="26"/>
  <c r="AI54" i="26"/>
  <c r="AG53" i="26"/>
  <c r="AG749" i="26"/>
  <c r="AG412" i="26"/>
  <c r="AG595" i="26"/>
  <c r="AG603" i="26"/>
  <c r="AI517" i="26"/>
  <c r="AG516" i="26"/>
  <c r="AG519" i="26"/>
  <c r="AI433" i="26"/>
  <c r="AG432" i="26"/>
  <c r="AI648" i="26"/>
  <c r="AG647" i="26"/>
  <c r="AG577" i="26"/>
  <c r="AI578" i="26"/>
  <c r="AG565" i="26"/>
  <c r="AG213" i="26"/>
  <c r="AI214" i="26"/>
  <c r="AG14" i="26"/>
  <c r="AI15" i="26"/>
  <c r="AG206" i="26"/>
  <c r="AG37" i="26"/>
  <c r="AG268" i="26"/>
  <c r="AI677" i="26"/>
  <c r="AI642" i="26"/>
  <c r="AG97" i="26"/>
  <c r="AG615" i="26"/>
  <c r="AI615" i="26"/>
  <c r="AG341" i="26"/>
  <c r="AI342" i="26"/>
  <c r="AG215" i="26"/>
  <c r="AI686" i="26"/>
  <c r="AG685" i="26"/>
  <c r="AG249" i="26"/>
  <c r="AI250" i="26"/>
  <c r="AG221" i="26"/>
  <c r="AI698" i="26"/>
  <c r="AG697" i="26"/>
  <c r="AG278" i="26"/>
  <c r="AG389" i="26"/>
  <c r="AG624" i="26"/>
  <c r="AG536" i="26"/>
  <c r="AG342" i="26"/>
  <c r="AG259" i="26"/>
  <c r="AG168" i="26"/>
  <c r="AI169" i="26"/>
  <c r="AN169" i="26" s="1"/>
  <c r="AS169" i="26" s="1"/>
  <c r="AI168" i="26"/>
  <c r="AG469" i="26"/>
  <c r="AG69" i="26"/>
  <c r="AG493" i="26"/>
  <c r="AG57" i="26"/>
  <c r="AI58" i="26"/>
  <c r="AG371" i="26"/>
  <c r="AG491" i="26"/>
  <c r="AI724" i="26"/>
  <c r="AG723" i="26"/>
  <c r="AG129" i="26"/>
  <c r="AI130" i="26"/>
  <c r="AI215" i="26"/>
  <c r="AG214" i="26"/>
  <c r="AN214" i="26" s="1"/>
  <c r="AS214" i="26" s="1"/>
  <c r="AG236" i="26"/>
  <c r="AI237" i="26"/>
  <c r="AG257" i="26"/>
  <c r="AI419" i="26"/>
  <c r="AG418" i="26"/>
  <c r="AG187" i="26"/>
  <c r="AI740" i="26"/>
  <c r="AG739" i="26"/>
  <c r="AG649" i="26"/>
  <c r="AI650" i="26"/>
  <c r="AG299" i="26"/>
  <c r="AI300" i="26"/>
  <c r="AG357" i="26"/>
  <c r="AG741" i="26"/>
  <c r="AG174" i="26"/>
  <c r="AI37" i="26"/>
  <c r="AG36" i="26"/>
  <c r="AG262" i="26"/>
  <c r="AG671" i="26"/>
  <c r="AG332" i="26"/>
  <c r="AG426" i="26"/>
  <c r="AG747" i="26"/>
  <c r="AG300" i="26"/>
  <c r="AI301" i="26"/>
  <c r="AG433" i="26"/>
  <c r="AG224" i="26"/>
  <c r="AG285" i="26"/>
  <c r="AI568" i="26"/>
  <c r="AG567" i="26"/>
  <c r="AG65" i="26"/>
  <c r="AI66" i="26"/>
  <c r="AN66" i="26" s="1"/>
  <c r="AS66" i="26" s="1"/>
  <c r="AG76" i="26"/>
  <c r="AI77" i="26"/>
  <c r="AN77" i="26" s="1"/>
  <c r="AS77" i="26" s="1"/>
  <c r="AG559" i="26"/>
  <c r="AI560" i="26"/>
  <c r="AI662" i="26"/>
  <c r="AG661" i="26"/>
  <c r="AG475" i="26"/>
  <c r="AI475" i="26"/>
  <c r="AI266" i="26"/>
  <c r="AG265" i="26"/>
  <c r="AI671" i="26"/>
  <c r="AG670" i="26"/>
  <c r="AG383" i="26"/>
  <c r="AG255" i="26"/>
  <c r="AI256" i="26"/>
  <c r="AG571" i="26"/>
  <c r="AI565" i="26"/>
  <c r="AG564" i="26"/>
  <c r="AG329" i="26"/>
  <c r="AG425" i="26"/>
  <c r="AI426" i="26"/>
  <c r="AI645" i="26"/>
  <c r="AG644" i="26"/>
  <c r="AG19" i="26"/>
  <c r="AI20" i="26"/>
  <c r="AG267" i="26"/>
  <c r="AI268" i="26"/>
  <c r="AG345" i="26"/>
  <c r="AI346" i="26"/>
  <c r="AG270" i="26"/>
  <c r="AI271" i="26"/>
  <c r="AI315" i="26"/>
  <c r="AG314" i="26"/>
  <c r="AI306" i="26"/>
  <c r="AG305" i="26"/>
  <c r="AG130" i="26"/>
  <c r="AG450" i="26"/>
  <c r="AI451" i="26"/>
  <c r="AG668" i="26"/>
  <c r="AG61" i="26"/>
  <c r="AI62" i="26"/>
  <c r="AN62" i="26" s="1"/>
  <c r="AS62" i="26" s="1"/>
  <c r="AI664" i="26"/>
  <c r="AG663" i="26"/>
  <c r="AG583" i="26"/>
  <c r="AI89" i="26"/>
  <c r="AG88" i="26"/>
  <c r="AG99" i="26"/>
  <c r="AI10" i="26"/>
  <c r="AN10" i="26" s="1"/>
  <c r="AS10" i="26" s="1"/>
  <c r="AG9" i="26"/>
  <c r="AG303" i="26"/>
  <c r="AI304" i="26"/>
  <c r="AI607" i="26"/>
  <c r="AG606" i="26"/>
  <c r="AI717" i="26"/>
  <c r="AG716" i="26"/>
  <c r="AG517" i="26"/>
  <c r="AG133" i="26"/>
  <c r="AG382" i="26"/>
  <c r="AI383" i="26"/>
  <c r="AN11" i="26"/>
  <c r="AS11" i="26" s="1"/>
  <c r="AG645" i="26"/>
  <c r="AG394" i="26"/>
  <c r="AI46" i="26"/>
  <c r="AG45" i="26"/>
  <c r="AI561" i="26"/>
  <c r="AG560" i="26"/>
  <c r="AG455" i="26"/>
  <c r="AI456" i="26"/>
  <c r="AG126" i="26"/>
  <c r="AG531" i="26"/>
  <c r="AI401" i="26"/>
  <c r="AG400" i="26"/>
  <c r="AI194" i="26"/>
  <c r="AG193" i="26"/>
  <c r="AG335" i="26"/>
  <c r="AI335" i="26"/>
  <c r="AG324" i="26"/>
  <c r="AI325" i="26"/>
  <c r="AG200" i="26"/>
  <c r="AI201" i="26"/>
  <c r="AI462" i="26"/>
  <c r="AG461" i="26"/>
  <c r="AG607" i="26"/>
  <c r="AI608" i="26"/>
  <c r="AG619" i="26"/>
  <c r="AI620" i="26"/>
  <c r="AG29" i="26"/>
  <c r="AN29" i="26" s="1"/>
  <c r="AS29" i="26" s="1"/>
  <c r="AG232" i="26"/>
  <c r="AG208" i="26"/>
  <c r="AI209" i="26"/>
  <c r="AI72" i="26"/>
  <c r="AN72" i="26" s="1"/>
  <c r="AS72" i="26" s="1"/>
  <c r="AG71" i="26"/>
  <c r="AG558" i="26"/>
  <c r="AI559" i="26"/>
  <c r="AG60" i="26"/>
  <c r="AN60" i="26" s="1"/>
  <c r="AS60" i="26" s="1"/>
  <c r="AI61" i="26"/>
  <c r="AI305" i="26"/>
  <c r="AG304" i="26"/>
  <c r="AI126" i="26"/>
  <c r="AG125" i="26"/>
  <c r="AG626" i="26"/>
  <c r="AG611" i="26"/>
  <c r="AG209" i="26"/>
  <c r="AI112" i="26"/>
  <c r="AG111" i="26"/>
  <c r="AG632" i="26"/>
  <c r="AG94" i="26"/>
  <c r="AI95" i="26"/>
  <c r="AI332" i="26"/>
  <c r="AI329" i="26"/>
  <c r="AI133" i="26"/>
  <c r="AG132" i="26"/>
  <c r="AG736" i="26"/>
  <c r="AI737" i="26"/>
  <c r="AI550" i="26"/>
  <c r="AG549" i="26"/>
  <c r="AG276" i="26"/>
  <c r="AG618" i="26"/>
  <c r="AI619" i="26"/>
  <c r="AI618" i="26"/>
  <c r="AG115" i="26"/>
  <c r="AG204" i="26"/>
  <c r="AG226" i="26"/>
  <c r="AG471" i="26"/>
  <c r="AG467" i="26"/>
  <c r="AI468" i="26"/>
  <c r="AI284" i="26"/>
  <c r="AG283" i="26"/>
  <c r="AG720" i="26"/>
  <c r="AI721" i="26"/>
  <c r="AG648" i="26"/>
  <c r="AI649" i="26"/>
  <c r="AG12" i="26"/>
  <c r="AN12" i="26" s="1"/>
  <c r="AS12" i="26" s="1"/>
  <c r="AI13" i="26"/>
  <c r="AG707" i="26"/>
  <c r="AG95" i="26"/>
  <c r="AG721" i="26"/>
  <c r="AI276" i="26"/>
  <c r="AG275" i="26"/>
  <c r="AG651" i="26"/>
  <c r="AG107" i="26"/>
  <c r="AI108" i="26"/>
  <c r="AG291" i="26"/>
  <c r="AI292" i="26"/>
  <c r="AG15" i="26"/>
  <c r="AI16" i="26"/>
  <c r="AN16" i="26" s="1"/>
  <c r="AS16" i="26" s="1"/>
  <c r="AG212" i="26"/>
  <c r="AI213" i="26"/>
  <c r="AN213" i="26" s="1"/>
  <c r="AS213" i="26" s="1"/>
  <c r="AG486" i="26"/>
  <c r="AG25" i="26"/>
  <c r="AI26" i="26"/>
  <c r="AI212" i="26"/>
  <c r="AG211" i="26"/>
  <c r="AI549" i="26"/>
  <c r="AI685" i="26"/>
  <c r="AQ581" i="26"/>
  <c r="AP581" i="26"/>
  <c r="AB581" i="26" s="1"/>
  <c r="AR581" i="26"/>
  <c r="AR231" i="26"/>
  <c r="AQ231" i="26"/>
  <c r="AP231" i="26"/>
  <c r="AB231" i="26" s="1"/>
  <c r="AQ182" i="26"/>
  <c r="AR182" i="26"/>
  <c r="AP182" i="26"/>
  <c r="AB182" i="26" s="1"/>
  <c r="AR198" i="26"/>
  <c r="AQ198" i="26"/>
  <c r="AP198" i="26"/>
  <c r="AB198" i="26" s="1"/>
  <c r="AR228" i="26"/>
  <c r="AQ228" i="26"/>
  <c r="AP228" i="26"/>
  <c r="AB228" i="26" s="1"/>
  <c r="AR336" i="26"/>
  <c r="AQ336" i="26"/>
  <c r="AP336" i="26"/>
  <c r="AB336" i="26" s="1"/>
  <c r="AI336" i="26" s="1"/>
  <c r="AR530" i="26"/>
  <c r="AQ530" i="26"/>
  <c r="AP530" i="26"/>
  <c r="AB530" i="26" s="1"/>
  <c r="AR227" i="26"/>
  <c r="AQ227" i="26"/>
  <c r="AP227" i="26"/>
  <c r="AB227" i="26" s="1"/>
  <c r="AI227" i="26" s="1"/>
  <c r="AQ652" i="26"/>
  <c r="AP652" i="26"/>
  <c r="AB652" i="26" s="1"/>
  <c r="AR652" i="26"/>
  <c r="AR360" i="26"/>
  <c r="AQ360" i="26"/>
  <c r="AP360" i="26"/>
  <c r="AB360" i="26" s="1"/>
  <c r="AI360" i="26" s="1"/>
  <c r="AR679" i="26"/>
  <c r="AQ679" i="26"/>
  <c r="AP679" i="26"/>
  <c r="AB679" i="26" s="1"/>
  <c r="AQ32" i="26"/>
  <c r="AP32" i="26"/>
  <c r="AB32" i="26" s="1"/>
  <c r="AR32" i="26"/>
  <c r="AP538" i="26"/>
  <c r="AB538" i="26" s="1"/>
  <c r="AR538" i="26"/>
  <c r="AQ538" i="26"/>
  <c r="AR43" i="26"/>
  <c r="AQ43" i="26"/>
  <c r="AP43" i="26"/>
  <c r="AB43" i="26" s="1"/>
  <c r="AP498" i="26"/>
  <c r="AB498" i="26" s="1"/>
  <c r="AR498" i="26"/>
  <c r="AQ498" i="26"/>
  <c r="AQ202" i="26"/>
  <c r="AP202" i="26"/>
  <c r="AB202" i="26" s="1"/>
  <c r="AI202" i="26" s="1"/>
  <c r="AR202" i="26"/>
  <c r="AR731" i="26"/>
  <c r="AQ731" i="26"/>
  <c r="AP731" i="26"/>
  <c r="AB731" i="26" s="1"/>
  <c r="AR485" i="26"/>
  <c r="AQ485" i="26"/>
  <c r="AP485" i="26"/>
  <c r="AB485" i="26" s="1"/>
  <c r="AP410" i="26"/>
  <c r="AB410" i="26" s="1"/>
  <c r="AR410" i="26"/>
  <c r="AQ410" i="26"/>
  <c r="AR570" i="26"/>
  <c r="AQ570" i="26"/>
  <c r="AP570" i="26"/>
  <c r="AB570" i="26" s="1"/>
  <c r="AI570" i="26" s="1"/>
  <c r="AR750" i="26"/>
  <c r="AQ750" i="26"/>
  <c r="AP750" i="26"/>
  <c r="AB750" i="26" s="1"/>
  <c r="AI750" i="26" s="1"/>
  <c r="AQ189" i="26"/>
  <c r="AR189" i="26"/>
  <c r="AP189" i="26"/>
  <c r="AB189" i="26" s="1"/>
  <c r="AR742" i="26"/>
  <c r="AQ742" i="26"/>
  <c r="AP742" i="26"/>
  <c r="AB742" i="26" s="1"/>
  <c r="AR482" i="26"/>
  <c r="AQ482" i="26"/>
  <c r="AP482" i="26"/>
  <c r="AB482" i="26" s="1"/>
  <c r="AR643" i="26"/>
  <c r="AQ643" i="26"/>
  <c r="AP643" i="26"/>
  <c r="AB643" i="26" s="1"/>
  <c r="AI643" i="26" s="1"/>
  <c r="AQ176" i="26"/>
  <c r="AR176" i="26"/>
  <c r="AP176" i="26"/>
  <c r="AB176" i="26" s="1"/>
  <c r="AR70" i="26"/>
  <c r="AQ70" i="26"/>
  <c r="AP70" i="26"/>
  <c r="AB70" i="26" s="1"/>
  <c r="AI70" i="26" s="1"/>
  <c r="AQ729" i="26"/>
  <c r="AP729" i="26"/>
  <c r="AB729" i="26" s="1"/>
  <c r="AR729" i="26"/>
  <c r="AR171" i="26"/>
  <c r="AQ171" i="26"/>
  <c r="AP171" i="26"/>
  <c r="AB171" i="26" s="1"/>
  <c r="AQ191" i="26"/>
  <c r="AP191" i="26"/>
  <c r="AB191" i="26" s="1"/>
  <c r="AR191" i="26"/>
  <c r="AP597" i="26"/>
  <c r="AB597" i="26" s="1"/>
  <c r="AR597" i="26"/>
  <c r="AQ597" i="26"/>
  <c r="AQ44" i="26"/>
  <c r="AP44" i="26"/>
  <c r="AB44" i="26" s="1"/>
  <c r="AR44" i="26"/>
  <c r="AR362" i="26"/>
  <c r="AQ362" i="26"/>
  <c r="AP362" i="26"/>
  <c r="AB362" i="26" s="1"/>
  <c r="AQ540" i="26"/>
  <c r="AR540" i="26"/>
  <c r="AP540" i="26"/>
  <c r="AB540" i="26" s="1"/>
  <c r="AP510" i="26"/>
  <c r="AB510" i="26" s="1"/>
  <c r="AR510" i="26"/>
  <c r="AQ510" i="26"/>
  <c r="AR138" i="26"/>
  <c r="AQ138" i="26"/>
  <c r="AP138" i="26"/>
  <c r="AB138" i="26" s="1"/>
  <c r="AR279" i="26"/>
  <c r="AQ279" i="26"/>
  <c r="AP279" i="26"/>
  <c r="AB279" i="26" s="1"/>
  <c r="AI279" i="26" s="1"/>
  <c r="AR521" i="26"/>
  <c r="AQ521" i="26"/>
  <c r="AP521" i="26"/>
  <c r="AB521" i="26" s="1"/>
  <c r="AQ673" i="26"/>
  <c r="AP673" i="26"/>
  <c r="AB673" i="26" s="1"/>
  <c r="AR673" i="26"/>
  <c r="AP422" i="26"/>
  <c r="AB422" i="26" s="1"/>
  <c r="AR422" i="26"/>
  <c r="AQ422" i="26"/>
  <c r="AP710" i="26"/>
  <c r="AB710" i="26" s="1"/>
  <c r="AR710" i="26"/>
  <c r="AQ710" i="26"/>
  <c r="AR239" i="26"/>
  <c r="AQ239" i="26"/>
  <c r="AP239" i="26"/>
  <c r="AB239" i="26" s="1"/>
  <c r="AP446" i="26"/>
  <c r="AB446" i="26" s="1"/>
  <c r="AQ446" i="26"/>
  <c r="AR446" i="26"/>
  <c r="AP416" i="26"/>
  <c r="AB416" i="26" s="1"/>
  <c r="AR416" i="26"/>
  <c r="AQ416" i="26"/>
  <c r="AP730" i="26"/>
  <c r="AB730" i="26" s="1"/>
  <c r="AR730" i="26"/>
  <c r="AQ730" i="26"/>
  <c r="AP495" i="26"/>
  <c r="AB495" i="26" s="1"/>
  <c r="AR495" i="26"/>
  <c r="AQ495" i="26"/>
  <c r="AP157" i="26"/>
  <c r="AB157" i="26" s="1"/>
  <c r="AI157" i="26" s="1"/>
  <c r="AR157" i="26"/>
  <c r="AQ157" i="26"/>
  <c r="AR442" i="26"/>
  <c r="AQ442" i="26"/>
  <c r="AP442" i="26"/>
  <c r="AB442" i="26" s="1"/>
  <c r="AP487" i="26"/>
  <c r="AB487" i="26" s="1"/>
  <c r="AR487" i="26"/>
  <c r="AQ487" i="26"/>
  <c r="AQ633" i="26"/>
  <c r="AR633" i="26"/>
  <c r="AP633" i="26"/>
  <c r="AB633" i="26" s="1"/>
  <c r="AR219" i="26"/>
  <c r="AQ219" i="26"/>
  <c r="AP219" i="26"/>
  <c r="AB219" i="26" s="1"/>
  <c r="AR576" i="26"/>
  <c r="AQ576" i="26"/>
  <c r="AP576" i="26"/>
  <c r="AB576" i="26" s="1"/>
  <c r="AR637" i="26"/>
  <c r="AQ637" i="26"/>
  <c r="AP637" i="26"/>
  <c r="AB637" i="26" s="1"/>
  <c r="AP732" i="26"/>
  <c r="AB732" i="26" s="1"/>
  <c r="AR732" i="26"/>
  <c r="AQ732" i="26"/>
  <c r="AP622" i="26"/>
  <c r="AB622" i="26" s="1"/>
  <c r="AR622" i="26"/>
  <c r="AQ622" i="26"/>
  <c r="AR381" i="26"/>
  <c r="AQ381" i="26"/>
  <c r="AP381" i="26"/>
  <c r="AB381" i="26" s="1"/>
  <c r="AR222" i="26"/>
  <c r="AQ222" i="26"/>
  <c r="AP222" i="26"/>
  <c r="AB222" i="26" s="1"/>
  <c r="AQ537" i="26"/>
  <c r="AR537" i="26"/>
  <c r="AP537" i="26"/>
  <c r="AB537" i="26" s="1"/>
  <c r="AQ175" i="26"/>
  <c r="AR175" i="26"/>
  <c r="AP175" i="26"/>
  <c r="AB175" i="26" s="1"/>
  <c r="AI175" i="26" s="1"/>
  <c r="AQ205" i="26"/>
  <c r="AP205" i="26"/>
  <c r="AB205" i="26" s="1"/>
  <c r="AR205" i="26"/>
  <c r="AP440" i="26"/>
  <c r="AB440" i="26" s="1"/>
  <c r="AR440" i="26"/>
  <c r="AQ440" i="26"/>
  <c r="AR733" i="26"/>
  <c r="AQ733" i="26"/>
  <c r="AP733" i="26"/>
  <c r="AB733" i="26" s="1"/>
  <c r="AR700" i="26"/>
  <c r="AQ700" i="26"/>
  <c r="AP700" i="26"/>
  <c r="AB700" i="26" s="1"/>
  <c r="AP628" i="26"/>
  <c r="AB628" i="26" s="1"/>
  <c r="AR628" i="26"/>
  <c r="AQ628" i="26"/>
  <c r="AQ634" i="26"/>
  <c r="AR634" i="26"/>
  <c r="AP634" i="26"/>
  <c r="AB634" i="26" s="1"/>
  <c r="AR67" i="26"/>
  <c r="AQ67" i="26"/>
  <c r="AP67" i="26"/>
  <c r="AB67" i="26" s="1"/>
  <c r="AQ667" i="26"/>
  <c r="AP667" i="26"/>
  <c r="AB667" i="26" s="1"/>
  <c r="AR667" i="26"/>
  <c r="AQ179" i="26"/>
  <c r="AR179" i="26"/>
  <c r="AP179" i="26"/>
  <c r="AB179" i="26" s="1"/>
  <c r="AQ185" i="26"/>
  <c r="AR185" i="26"/>
  <c r="AP185" i="26"/>
  <c r="AB185" i="26" s="1"/>
  <c r="AQ38" i="26"/>
  <c r="AP38" i="26"/>
  <c r="AB38" i="26" s="1"/>
  <c r="AR38" i="26"/>
  <c r="AR55" i="26"/>
  <c r="AQ55" i="26"/>
  <c r="AP55" i="26"/>
  <c r="AB55" i="26" s="1"/>
  <c r="AR405" i="26"/>
  <c r="AQ405" i="26"/>
  <c r="AP405" i="26"/>
  <c r="AB405" i="26" s="1"/>
  <c r="AR317" i="26"/>
  <c r="AQ317" i="26"/>
  <c r="AP317" i="26"/>
  <c r="AB317" i="26" s="1"/>
  <c r="AQ238" i="26"/>
  <c r="AP238" i="26"/>
  <c r="AB238" i="26" s="1"/>
  <c r="AR238" i="26"/>
  <c r="AQ575" i="26"/>
  <c r="AP575" i="26"/>
  <c r="AB575" i="26" s="1"/>
  <c r="AR575" i="26"/>
  <c r="AR81" i="26"/>
  <c r="AP81" i="26"/>
  <c r="AB81" i="26" s="1"/>
  <c r="AQ81" i="26"/>
  <c r="AP525" i="26"/>
  <c r="AB525" i="26" s="1"/>
  <c r="AR525" i="26"/>
  <c r="AQ525" i="26"/>
  <c r="AR197" i="26"/>
  <c r="AQ197" i="26"/>
  <c r="AP197" i="26"/>
  <c r="AB197" i="26" s="1"/>
  <c r="AQ630" i="26"/>
  <c r="AR630" i="26"/>
  <c r="AP630" i="26"/>
  <c r="AB630" i="26" s="1"/>
  <c r="AR348" i="26"/>
  <c r="AQ348" i="26"/>
  <c r="AP348" i="26"/>
  <c r="AB348" i="26" s="1"/>
  <c r="AQ557" i="26"/>
  <c r="AP557" i="26"/>
  <c r="AB557" i="26" s="1"/>
  <c r="AR557" i="26"/>
  <c r="AR134" i="26"/>
  <c r="AQ134" i="26"/>
  <c r="AP134" i="26"/>
  <c r="AB134" i="26" s="1"/>
  <c r="AR384" i="26"/>
  <c r="AQ384" i="26"/>
  <c r="AP384" i="26"/>
  <c r="AB384" i="26" s="1"/>
  <c r="AR364" i="26"/>
  <c r="AQ364" i="26"/>
  <c r="AP364" i="26"/>
  <c r="AB364" i="26" s="1"/>
  <c r="AR658" i="26"/>
  <c r="AQ658" i="26"/>
  <c r="AP658" i="26"/>
  <c r="AB658" i="26" s="1"/>
  <c r="AQ297" i="26"/>
  <c r="AR297" i="26"/>
  <c r="AP297" i="26"/>
  <c r="AB297" i="26" s="1"/>
  <c r="AQ220" i="26"/>
  <c r="AP220" i="26"/>
  <c r="AB220" i="26" s="1"/>
  <c r="AR220" i="26"/>
  <c r="AR445" i="26"/>
  <c r="AQ445" i="26"/>
  <c r="AP445" i="26"/>
  <c r="AB445" i="26" s="1"/>
  <c r="AI445" i="26" s="1"/>
  <c r="AR86" i="26"/>
  <c r="AP86" i="26"/>
  <c r="AB86" i="26" s="1"/>
  <c r="AQ86" i="26"/>
  <c r="AQ286" i="26"/>
  <c r="AP286" i="26"/>
  <c r="AB286" i="26" s="1"/>
  <c r="AR286" i="26"/>
  <c r="AQ483" i="26"/>
  <c r="AP483" i="26"/>
  <c r="AB483" i="26" s="1"/>
  <c r="AR483" i="26"/>
  <c r="AR225" i="26"/>
  <c r="AQ225" i="26"/>
  <c r="AP225" i="26"/>
  <c r="AB225" i="26" s="1"/>
  <c r="AR574" i="26"/>
  <c r="AQ574" i="26"/>
  <c r="AP574" i="26"/>
  <c r="AB574" i="26" s="1"/>
  <c r="AR687" i="26"/>
  <c r="AQ687" i="26"/>
  <c r="AP687" i="26"/>
  <c r="AB687" i="26" s="1"/>
  <c r="AR532" i="26"/>
  <c r="AQ532" i="26"/>
  <c r="AP532" i="26"/>
  <c r="AB532" i="26" s="1"/>
  <c r="AQ722" i="26"/>
  <c r="AR722" i="26"/>
  <c r="AP722" i="26"/>
  <c r="AB722" i="26" s="1"/>
  <c r="AP431" i="26"/>
  <c r="AB431" i="26" s="1"/>
  <c r="AR431" i="26"/>
  <c r="AQ431" i="26"/>
  <c r="AQ566" i="26"/>
  <c r="AP566" i="26"/>
  <c r="AB566" i="26" s="1"/>
  <c r="AR566" i="26"/>
  <c r="AR251" i="26"/>
  <c r="AQ251" i="26"/>
  <c r="AP251" i="26"/>
  <c r="AB251" i="26" s="1"/>
  <c r="AP437" i="26"/>
  <c r="AB437" i="26" s="1"/>
  <c r="AR437" i="26"/>
  <c r="AQ437" i="26"/>
  <c r="AP145" i="26"/>
  <c r="AB145" i="26" s="1"/>
  <c r="AR145" i="26"/>
  <c r="AQ145" i="26"/>
  <c r="AP738" i="26"/>
  <c r="AB738" i="26" s="1"/>
  <c r="AR738" i="26"/>
  <c r="AQ738" i="26"/>
  <c r="AR123" i="26"/>
  <c r="AQ123" i="26"/>
  <c r="AP123" i="26"/>
  <c r="AB123" i="26" s="1"/>
  <c r="AR356" i="26"/>
  <c r="AQ356" i="26"/>
  <c r="AP356" i="26"/>
  <c r="AB356" i="26" s="1"/>
  <c r="AI356" i="26" s="1"/>
  <c r="AP541" i="26"/>
  <c r="AB541" i="26" s="1"/>
  <c r="AR541" i="26"/>
  <c r="AQ541" i="26"/>
  <c r="AQ241" i="26"/>
  <c r="AP241" i="26"/>
  <c r="AB241" i="26" s="1"/>
  <c r="AR241" i="26"/>
  <c r="AR120" i="26"/>
  <c r="AQ120" i="26"/>
  <c r="AP120" i="26"/>
  <c r="AB120" i="26" s="1"/>
  <c r="AR682" i="26"/>
  <c r="AQ682" i="26"/>
  <c r="AP682" i="26"/>
  <c r="AB682" i="26" s="1"/>
  <c r="AQ294" i="26"/>
  <c r="AR294" i="26"/>
  <c r="AP294" i="26"/>
  <c r="AB294" i="26" s="1"/>
  <c r="AR144" i="26"/>
  <c r="AQ144" i="26"/>
  <c r="AP144" i="26"/>
  <c r="AB144" i="26" s="1"/>
  <c r="AR452" i="26"/>
  <c r="AQ452" i="26"/>
  <c r="AP452" i="26"/>
  <c r="AB452" i="26" s="1"/>
  <c r="AI452" i="26" s="1"/>
  <c r="AQ546" i="26"/>
  <c r="AR546" i="26"/>
  <c r="AP546" i="26"/>
  <c r="AB546" i="26" s="1"/>
  <c r="AQ178" i="26"/>
  <c r="AP178" i="26"/>
  <c r="AB178" i="26" s="1"/>
  <c r="AR178" i="26"/>
  <c r="AR321" i="26"/>
  <c r="AQ321" i="26"/>
  <c r="AP321" i="26"/>
  <c r="AB321" i="26" s="1"/>
  <c r="AP594" i="26"/>
  <c r="AB594" i="26" s="1"/>
  <c r="AI594" i="26" s="1"/>
  <c r="AR594" i="26"/>
  <c r="AQ594" i="26"/>
  <c r="AP600" i="26"/>
  <c r="AB600" i="26" s="1"/>
  <c r="AR600" i="26"/>
  <c r="AQ600" i="26"/>
  <c r="AR21" i="26"/>
  <c r="AQ21" i="26"/>
  <c r="AP21" i="26"/>
  <c r="AB21" i="26" s="1"/>
  <c r="AP734" i="26"/>
  <c r="AB734" i="26" s="1"/>
  <c r="AR734" i="26"/>
  <c r="AQ734" i="26"/>
  <c r="AQ705" i="26"/>
  <c r="AP705" i="26"/>
  <c r="AB705" i="26" s="1"/>
  <c r="AR705" i="26"/>
  <c r="AP103" i="26"/>
  <c r="AB103" i="26" s="1"/>
  <c r="AR103" i="26"/>
  <c r="AQ103" i="26"/>
  <c r="AR387" i="26"/>
  <c r="AQ387" i="26"/>
  <c r="AP387" i="26"/>
  <c r="AB387" i="26" s="1"/>
  <c r="AQ343" i="26"/>
  <c r="AP343" i="26"/>
  <c r="AB343" i="26" s="1"/>
  <c r="AR343" i="26"/>
  <c r="AR590" i="26"/>
  <c r="AQ590" i="26"/>
  <c r="AP590" i="26"/>
  <c r="AB590" i="26" s="1"/>
  <c r="AP743" i="26"/>
  <c r="AB743" i="26" s="1"/>
  <c r="AR743" i="26"/>
  <c r="AQ743" i="26"/>
  <c r="AR87" i="26"/>
  <c r="AP87" i="26"/>
  <c r="AB87" i="26" s="1"/>
  <c r="AQ87" i="26"/>
  <c r="AQ235" i="26"/>
  <c r="AP235" i="26"/>
  <c r="AB235" i="26" s="1"/>
  <c r="AR235" i="26"/>
  <c r="AQ563" i="26"/>
  <c r="AP563" i="26"/>
  <c r="AB563" i="26" s="1"/>
  <c r="AR563" i="26"/>
  <c r="AR326" i="26"/>
  <c r="AQ326" i="26"/>
  <c r="AP326" i="26"/>
  <c r="AB326" i="26" s="1"/>
  <c r="AR216" i="26"/>
  <c r="AQ216" i="26"/>
  <c r="AP216" i="26"/>
  <c r="AB216" i="26" s="1"/>
  <c r="AR327" i="26"/>
  <c r="AQ327" i="26"/>
  <c r="AP327" i="26"/>
  <c r="AB327" i="26" s="1"/>
  <c r="AQ288" i="26"/>
  <c r="AP288" i="26"/>
  <c r="AB288" i="26" s="1"/>
  <c r="AR288" i="26"/>
  <c r="AR210" i="26"/>
  <c r="AQ210" i="26"/>
  <c r="AP210" i="26"/>
  <c r="AB210" i="26" s="1"/>
  <c r="AQ181" i="26"/>
  <c r="AR181" i="26"/>
  <c r="AP181" i="26"/>
  <c r="AB181" i="26" s="1"/>
  <c r="AI181" i="26" s="1"/>
  <c r="AR523" i="26"/>
  <c r="AQ523" i="26"/>
  <c r="AP523" i="26"/>
  <c r="AB523" i="26" s="1"/>
  <c r="AP683" i="26"/>
  <c r="AB683" i="26" s="1"/>
  <c r="AQ683" i="26"/>
  <c r="AR683" i="26"/>
  <c r="AP154" i="26"/>
  <c r="AB154" i="26" s="1"/>
  <c r="AR154" i="26"/>
  <c r="AQ154" i="26"/>
  <c r="AQ586" i="26"/>
  <c r="AP586" i="26"/>
  <c r="AB586" i="26" s="1"/>
  <c r="AR586" i="26"/>
  <c r="AR260" i="26"/>
  <c r="AQ260" i="26"/>
  <c r="AP260" i="26"/>
  <c r="AB260" i="26" s="1"/>
  <c r="AP625" i="26"/>
  <c r="AB625" i="26" s="1"/>
  <c r="AR625" i="26"/>
  <c r="AQ625" i="26"/>
  <c r="AR165" i="26"/>
  <c r="AQ165" i="26"/>
  <c r="AP165" i="26"/>
  <c r="AB165" i="26" s="1"/>
  <c r="AP380" i="26"/>
  <c r="AB380" i="26" s="1"/>
  <c r="AR380" i="26"/>
  <c r="AQ380" i="26"/>
  <c r="AQ35" i="26"/>
  <c r="AP35" i="26"/>
  <c r="AB35" i="26" s="1"/>
  <c r="AR35" i="26"/>
  <c r="AP100" i="26"/>
  <c r="AB100" i="26" s="1"/>
  <c r="AI100" i="26" s="1"/>
  <c r="AR100" i="26"/>
  <c r="AQ100" i="26"/>
  <c r="AR489" i="26"/>
  <c r="AP489" i="26"/>
  <c r="AB489" i="26" s="1"/>
  <c r="AQ489" i="26"/>
  <c r="AR694" i="26"/>
  <c r="AQ694" i="26"/>
  <c r="AP694" i="26"/>
  <c r="AB694" i="26" s="1"/>
  <c r="AR370" i="26"/>
  <c r="AQ370" i="26"/>
  <c r="AP370" i="26"/>
  <c r="AB370" i="26" s="1"/>
  <c r="AR119" i="26"/>
  <c r="AQ119" i="26"/>
  <c r="AP119" i="26"/>
  <c r="AB119" i="26" s="1"/>
  <c r="AQ217" i="26"/>
  <c r="AP217" i="26"/>
  <c r="AB217" i="26" s="1"/>
  <c r="AR217" i="26"/>
  <c r="AR333" i="26"/>
  <c r="AQ333" i="26"/>
  <c r="AP333" i="26"/>
  <c r="AB333" i="26" s="1"/>
  <c r="AR64" i="26"/>
  <c r="AQ64" i="26"/>
  <c r="AP64" i="26"/>
  <c r="AB64" i="26" s="1"/>
  <c r="AR396" i="26"/>
  <c r="AQ396" i="26"/>
  <c r="AP396" i="26"/>
  <c r="AB396" i="26" s="1"/>
  <c r="AQ627" i="26"/>
  <c r="AR627" i="26"/>
  <c r="AP627" i="26"/>
  <c r="AB627" i="26" s="1"/>
  <c r="AR309" i="26"/>
  <c r="AQ309" i="26"/>
  <c r="AP309" i="26"/>
  <c r="AB309" i="26" s="1"/>
  <c r="AQ349" i="26"/>
  <c r="AP349" i="26"/>
  <c r="AB349" i="26" s="1"/>
  <c r="AR349" i="26"/>
  <c r="AR195" i="26"/>
  <c r="AQ195" i="26"/>
  <c r="AP195" i="26"/>
  <c r="AB195" i="26" s="1"/>
  <c r="AI195" i="26" s="1"/>
  <c r="AQ715" i="26"/>
  <c r="AR715" i="26"/>
  <c r="AP715" i="26"/>
  <c r="AB715" i="26" s="1"/>
  <c r="AR640" i="26"/>
  <c r="AQ640" i="26"/>
  <c r="AP640" i="26"/>
  <c r="AB640" i="26" s="1"/>
  <c r="AQ287" i="26"/>
  <c r="AP287" i="26"/>
  <c r="AB287" i="26" s="1"/>
  <c r="AR287" i="26"/>
  <c r="AR372" i="26"/>
  <c r="AP372" i="26"/>
  <c r="AB372" i="26" s="1"/>
  <c r="AQ372" i="26"/>
  <c r="AR672" i="26"/>
  <c r="AQ672" i="26"/>
  <c r="AP672" i="26"/>
  <c r="AB672" i="26" s="1"/>
  <c r="AI672" i="26" s="1"/>
  <c r="AR233" i="26"/>
  <c r="AQ233" i="26"/>
  <c r="AP233" i="26"/>
  <c r="AB233" i="26" s="1"/>
  <c r="AR73" i="26"/>
  <c r="AQ73" i="26"/>
  <c r="AP73" i="26"/>
  <c r="AB73" i="26" s="1"/>
  <c r="AR234" i="26"/>
  <c r="AQ234" i="26"/>
  <c r="AP234" i="26"/>
  <c r="AB234" i="26" s="1"/>
  <c r="AR218" i="26"/>
  <c r="AQ218" i="26"/>
  <c r="AP218" i="26"/>
  <c r="AB218" i="26" s="1"/>
  <c r="AR252" i="26"/>
  <c r="AQ252" i="26"/>
  <c r="AP252" i="26"/>
  <c r="AB252" i="26" s="1"/>
  <c r="AR149" i="26"/>
  <c r="AQ149" i="26"/>
  <c r="AP149" i="26"/>
  <c r="AB149" i="26" s="1"/>
  <c r="AR610" i="26"/>
  <c r="AQ610" i="26"/>
  <c r="AP610" i="26"/>
  <c r="AB610" i="26" s="1"/>
  <c r="AQ439" i="26"/>
  <c r="AR439" i="26"/>
  <c r="AP439" i="26"/>
  <c r="AB439" i="26" s="1"/>
  <c r="AQ653" i="26"/>
  <c r="AR653" i="26"/>
  <c r="AP653" i="26"/>
  <c r="AB653" i="26" s="1"/>
  <c r="AR596" i="26"/>
  <c r="AQ596" i="26"/>
  <c r="AP596" i="26"/>
  <c r="AB596" i="26" s="1"/>
  <c r="AI596" i="26" s="1"/>
  <c r="AR93" i="26"/>
  <c r="AP93" i="26"/>
  <c r="AB93" i="26" s="1"/>
  <c r="AQ93" i="26"/>
  <c r="AQ436" i="26"/>
  <c r="AR436" i="26"/>
  <c r="AP436" i="26"/>
  <c r="AB436" i="26" s="1"/>
  <c r="AR580" i="26"/>
  <c r="AQ580" i="26"/>
  <c r="AP580" i="26"/>
  <c r="AB580" i="26" s="1"/>
  <c r="AR636" i="26"/>
  <c r="AQ636" i="26"/>
  <c r="AP636" i="26"/>
  <c r="AB636" i="26" s="1"/>
  <c r="AR27" i="26"/>
  <c r="AQ27" i="26"/>
  <c r="AP27" i="26"/>
  <c r="AB27" i="26" s="1"/>
  <c r="AQ199" i="26"/>
  <c r="AP199" i="26"/>
  <c r="AB199" i="26" s="1"/>
  <c r="AR199" i="26"/>
  <c r="AR330" i="26"/>
  <c r="AQ330" i="26"/>
  <c r="AP330" i="26"/>
  <c r="AB330" i="26" s="1"/>
  <c r="AI330" i="26" s="1"/>
  <c r="AH313" i="26"/>
  <c r="AR472" i="26"/>
  <c r="AQ472" i="26"/>
  <c r="AP472" i="26"/>
  <c r="AB472" i="26" s="1"/>
  <c r="AR458" i="26"/>
  <c r="AQ458" i="26"/>
  <c r="AP458" i="26"/>
  <c r="AB458" i="26" s="1"/>
  <c r="AQ555" i="26"/>
  <c r="AR555" i="26"/>
  <c r="AP555" i="26"/>
  <c r="AB555" i="26" s="1"/>
  <c r="AI555" i="26" s="1"/>
  <c r="AR691" i="26"/>
  <c r="AQ691" i="26"/>
  <c r="AP691" i="26"/>
  <c r="AB691" i="26" s="1"/>
  <c r="AR52" i="26"/>
  <c r="AQ52" i="26"/>
  <c r="AP52" i="26"/>
  <c r="AB52" i="26" s="1"/>
  <c r="AQ308" i="26"/>
  <c r="AP308" i="26"/>
  <c r="AB308" i="26" s="1"/>
  <c r="AI308" i="26" s="1"/>
  <c r="AR308" i="26"/>
  <c r="AP505" i="26"/>
  <c r="AB505" i="26" s="1"/>
  <c r="AQ505" i="26"/>
  <c r="AR505" i="26"/>
  <c r="AP746" i="26"/>
  <c r="AB746" i="26" s="1"/>
  <c r="AR746" i="26"/>
  <c r="AQ746" i="26"/>
  <c r="AQ675" i="26"/>
  <c r="AP675" i="26"/>
  <c r="AB675" i="26" s="1"/>
  <c r="AR675" i="26"/>
  <c r="AR402" i="26"/>
  <c r="AQ402" i="26"/>
  <c r="AP402" i="26"/>
  <c r="AB402" i="26" s="1"/>
  <c r="AR421" i="26"/>
  <c r="AQ421" i="26"/>
  <c r="AP421" i="26"/>
  <c r="AB421" i="26" s="1"/>
  <c r="AR488" i="26"/>
  <c r="AQ488" i="26"/>
  <c r="AP488" i="26"/>
  <c r="AB488" i="26" s="1"/>
  <c r="AQ621" i="26"/>
  <c r="AR621" i="26"/>
  <c r="AP621" i="26"/>
  <c r="AB621" i="26" s="1"/>
  <c r="AR147" i="26"/>
  <c r="AQ147" i="26"/>
  <c r="AP147" i="26"/>
  <c r="AB147" i="26" s="1"/>
  <c r="AQ726" i="26"/>
  <c r="AP726" i="26"/>
  <c r="AB726" i="26" s="1"/>
  <c r="AR726" i="26"/>
  <c r="AP395" i="26"/>
  <c r="AB395" i="26" s="1"/>
  <c r="AR395" i="26"/>
  <c r="AQ395" i="26"/>
  <c r="AR678" i="26"/>
  <c r="AQ678" i="26"/>
  <c r="AP678" i="26"/>
  <c r="AB678" i="26" s="1"/>
  <c r="AQ623" i="26"/>
  <c r="AR623" i="26"/>
  <c r="AP623" i="26"/>
  <c r="AB623" i="26" s="1"/>
  <c r="AQ277" i="26"/>
  <c r="AP277" i="26"/>
  <c r="AB277" i="26" s="1"/>
  <c r="AR277" i="26"/>
  <c r="AR246" i="26"/>
  <c r="AQ246" i="26"/>
  <c r="AP246" i="26"/>
  <c r="AB246" i="26" s="1"/>
  <c r="AR164" i="26"/>
  <c r="AQ164" i="26"/>
  <c r="AP164" i="26"/>
  <c r="AB164" i="26" s="1"/>
  <c r="AR207" i="26"/>
  <c r="AQ207" i="26"/>
  <c r="AP207" i="26"/>
  <c r="AB207" i="26" s="1"/>
  <c r="AR162" i="26"/>
  <c r="AQ162" i="26"/>
  <c r="AP162" i="26"/>
  <c r="AB162" i="26" s="1"/>
  <c r="AQ646" i="26"/>
  <c r="AP646" i="26"/>
  <c r="AB646" i="26" s="1"/>
  <c r="AR646" i="26"/>
  <c r="AQ572" i="26"/>
  <c r="AP572" i="26"/>
  <c r="AB572" i="26" s="1"/>
  <c r="AR572" i="26"/>
  <c r="AP24" i="26"/>
  <c r="AB24" i="26" s="1"/>
  <c r="AR24" i="26"/>
  <c r="AQ24" i="26"/>
  <c r="AQ612" i="26"/>
  <c r="AP612" i="26"/>
  <c r="AB612" i="26" s="1"/>
  <c r="AR612" i="26"/>
  <c r="AR470" i="26"/>
  <c r="AQ470" i="26"/>
  <c r="AP470" i="26"/>
  <c r="AB470" i="26" s="1"/>
  <c r="AR254" i="26"/>
  <c r="AQ254" i="26"/>
  <c r="AP254" i="26"/>
  <c r="AB254" i="26" s="1"/>
  <c r="AP701" i="26"/>
  <c r="AB701" i="26" s="1"/>
  <c r="AR701" i="26"/>
  <c r="AQ701" i="26"/>
  <c r="AR351" i="26"/>
  <c r="AQ351" i="26"/>
  <c r="AP351" i="26"/>
  <c r="AB351" i="26" s="1"/>
  <c r="AR524" i="26"/>
  <c r="AQ524" i="26"/>
  <c r="AP524" i="26"/>
  <c r="AB524" i="26" s="1"/>
  <c r="AP502" i="26"/>
  <c r="AB502" i="26" s="1"/>
  <c r="AQ502" i="26"/>
  <c r="AR502" i="26"/>
  <c r="AQ657" i="26"/>
  <c r="AR657" i="26"/>
  <c r="AP657" i="26"/>
  <c r="AB657" i="26" s="1"/>
  <c r="AR454" i="26"/>
  <c r="AQ454" i="26"/>
  <c r="AP454" i="26"/>
  <c r="AB454" i="26" s="1"/>
  <c r="AR102" i="26"/>
  <c r="AP102" i="26"/>
  <c r="AB102" i="26" s="1"/>
  <c r="AQ102" i="26"/>
  <c r="AQ188" i="26"/>
  <c r="AP188" i="26"/>
  <c r="AB188" i="26" s="1"/>
  <c r="AR188" i="26"/>
  <c r="AQ41" i="26"/>
  <c r="AP41" i="26"/>
  <c r="AB41" i="26" s="1"/>
  <c r="AR41" i="26"/>
  <c r="AR98" i="26"/>
  <c r="AQ98" i="26"/>
  <c r="AP98" i="26"/>
  <c r="AB98" i="26" s="1"/>
  <c r="AQ184" i="26"/>
  <c r="AR184" i="26"/>
  <c r="AP184" i="26"/>
  <c r="AB184" i="26" s="1"/>
  <c r="AR318" i="26"/>
  <c r="AQ318" i="26"/>
  <c r="AP318" i="26"/>
  <c r="AB318" i="26" s="1"/>
  <c r="AR669" i="26"/>
  <c r="AQ669" i="26"/>
  <c r="AP669" i="26"/>
  <c r="AB669" i="26" s="1"/>
  <c r="AP496" i="26"/>
  <c r="AB496" i="26" s="1"/>
  <c r="AQ496" i="26"/>
  <c r="AR496" i="26"/>
  <c r="AP713" i="26"/>
  <c r="AB713" i="26" s="1"/>
  <c r="AR713" i="26"/>
  <c r="AQ713" i="26"/>
  <c r="AP109" i="26"/>
  <c r="AB109" i="26" s="1"/>
  <c r="AI109" i="26" s="1"/>
  <c r="AR109" i="26"/>
  <c r="AQ109" i="26"/>
  <c r="AR518" i="26"/>
  <c r="AQ518" i="26"/>
  <c r="AP518" i="26"/>
  <c r="AB518" i="26" s="1"/>
  <c r="AR708" i="26"/>
  <c r="AP708" i="26"/>
  <c r="AB708" i="26" s="1"/>
  <c r="AQ708" i="26"/>
  <c r="AP398" i="26"/>
  <c r="AB398" i="26" s="1"/>
  <c r="AR398" i="26"/>
  <c r="AQ398" i="26"/>
  <c r="AQ660" i="26"/>
  <c r="AP660" i="26"/>
  <c r="AB660" i="26" s="1"/>
  <c r="AR660" i="26"/>
  <c r="AR92" i="26"/>
  <c r="AP92" i="26"/>
  <c r="AB92" i="26" s="1"/>
  <c r="AQ92" i="26"/>
  <c r="AR376" i="26"/>
  <c r="AQ376" i="26"/>
  <c r="AP376" i="26"/>
  <c r="AB376" i="26" s="1"/>
  <c r="AR448" i="26"/>
  <c r="AQ448" i="26"/>
  <c r="AP448" i="26"/>
  <c r="AB448" i="26" s="1"/>
  <c r="AP121" i="26"/>
  <c r="AB121" i="26" s="1"/>
  <c r="AR121" i="26"/>
  <c r="AQ121" i="26"/>
  <c r="AP368" i="26"/>
  <c r="AB368" i="26" s="1"/>
  <c r="AR368" i="26"/>
  <c r="AQ368" i="26"/>
  <c r="AQ706" i="26"/>
  <c r="AR706" i="26"/>
  <c r="AP706" i="26"/>
  <c r="AB706" i="26" s="1"/>
  <c r="AR363" i="26"/>
  <c r="AQ363" i="26"/>
  <c r="AP363" i="26"/>
  <c r="AB363" i="26" s="1"/>
  <c r="AR476" i="26"/>
  <c r="AQ476" i="26"/>
  <c r="AP476" i="26"/>
  <c r="AB476" i="26" s="1"/>
  <c r="AP374" i="26"/>
  <c r="AB374" i="26" s="1"/>
  <c r="AR374" i="26"/>
  <c r="AQ374" i="26"/>
  <c r="AR34" i="26"/>
  <c r="AQ34" i="26"/>
  <c r="AP34" i="26"/>
  <c r="AB34" i="26" s="1"/>
  <c r="AR40" i="26"/>
  <c r="AQ40" i="26"/>
  <c r="AP40" i="26"/>
  <c r="AB40" i="26" s="1"/>
  <c r="AQ296" i="26"/>
  <c r="AR296" i="26"/>
  <c r="AP296" i="26"/>
  <c r="AB296" i="26" s="1"/>
  <c r="AR96" i="26"/>
  <c r="AP96" i="26"/>
  <c r="AB96" i="26" s="1"/>
  <c r="AQ96" i="26"/>
  <c r="AQ358" i="26"/>
  <c r="AP358" i="26"/>
  <c r="AB358" i="26" s="1"/>
  <c r="AR358" i="26"/>
  <c r="AR122" i="26"/>
  <c r="AQ122" i="26"/>
  <c r="AP122" i="26"/>
  <c r="AB122" i="26" s="1"/>
  <c r="AR748" i="26"/>
  <c r="AQ748" i="26"/>
  <c r="AP748" i="26"/>
  <c r="AB748" i="26" s="1"/>
  <c r="AI748" i="26" s="1"/>
  <c r="AR403" i="26"/>
  <c r="AQ403" i="26"/>
  <c r="AP403" i="26"/>
  <c r="AB403" i="26" s="1"/>
  <c r="AR158" i="26"/>
  <c r="AQ158" i="26"/>
  <c r="AP158" i="26"/>
  <c r="AB158" i="26" s="1"/>
  <c r="AR258" i="26"/>
  <c r="AQ258" i="26"/>
  <c r="AP258" i="26"/>
  <c r="AB258" i="26" s="1"/>
  <c r="AQ709" i="26"/>
  <c r="AR709" i="26"/>
  <c r="AP709" i="26"/>
  <c r="AB709" i="26" s="1"/>
  <c r="AR338" i="26"/>
  <c r="AQ338" i="26"/>
  <c r="AP338" i="26"/>
  <c r="AB338" i="26" s="1"/>
  <c r="AQ589" i="26"/>
  <c r="AP589" i="26"/>
  <c r="AB589" i="26" s="1"/>
  <c r="AR589" i="26"/>
  <c r="AR497" i="26"/>
  <c r="AP497" i="26"/>
  <c r="AB497" i="26" s="1"/>
  <c r="AQ497" i="26"/>
  <c r="AP404" i="26"/>
  <c r="AB404" i="26" s="1"/>
  <c r="AR404" i="26"/>
  <c r="AQ404" i="26"/>
  <c r="AP136" i="26"/>
  <c r="AB136" i="26" s="1"/>
  <c r="AR136" i="26"/>
  <c r="AQ136" i="26"/>
  <c r="AR31" i="26"/>
  <c r="AQ31" i="26"/>
  <c r="AP31" i="26"/>
  <c r="AB31" i="26" s="1"/>
  <c r="AR602" i="26"/>
  <c r="AQ602" i="26"/>
  <c r="AP602" i="26"/>
  <c r="AB602" i="26" s="1"/>
  <c r="AR745" i="26"/>
  <c r="AQ745" i="26"/>
  <c r="AP745" i="26"/>
  <c r="AB745" i="26" s="1"/>
  <c r="AP413" i="26"/>
  <c r="AB413" i="26" s="1"/>
  <c r="AR413" i="26"/>
  <c r="AQ413" i="26"/>
  <c r="AR479" i="26"/>
  <c r="AQ479" i="26"/>
  <c r="AP479" i="26"/>
  <c r="AB479" i="26" s="1"/>
  <c r="AR261" i="26"/>
  <c r="AQ261" i="26"/>
  <c r="AP261" i="26"/>
  <c r="AB261" i="26" s="1"/>
  <c r="AP106" i="26"/>
  <c r="AB106" i="26" s="1"/>
  <c r="AR106" i="26"/>
  <c r="AQ106" i="26"/>
  <c r="AR105" i="26"/>
  <c r="AP105" i="26"/>
  <c r="AB105" i="26" s="1"/>
  <c r="AQ105" i="26"/>
  <c r="AR18" i="26"/>
  <c r="AQ18" i="26"/>
  <c r="AP18" i="26"/>
  <c r="AB18" i="26" s="1"/>
  <c r="AR117" i="26"/>
  <c r="AQ117" i="26"/>
  <c r="AP117" i="26"/>
  <c r="AB117" i="26" s="1"/>
  <c r="AP377" i="26"/>
  <c r="AB377" i="26" s="1"/>
  <c r="AR377" i="26"/>
  <c r="AQ377" i="26"/>
  <c r="AP591" i="26"/>
  <c r="AB591" i="26" s="1"/>
  <c r="AQ591" i="26"/>
  <c r="AR591" i="26"/>
  <c r="AQ725" i="26"/>
  <c r="AP725" i="26"/>
  <c r="AB725" i="26" s="1"/>
  <c r="AR725" i="26"/>
  <c r="AR666" i="26"/>
  <c r="AQ666" i="26"/>
  <c r="AP666" i="26"/>
  <c r="AB666" i="26" s="1"/>
  <c r="AR584" i="26"/>
  <c r="AQ584" i="26"/>
  <c r="AP584" i="26"/>
  <c r="AB584" i="26" s="1"/>
  <c r="AR367" i="26"/>
  <c r="AP367" i="26"/>
  <c r="AB367" i="26" s="1"/>
  <c r="AQ367" i="26"/>
  <c r="AR243" i="26"/>
  <c r="AQ243" i="26"/>
  <c r="AP243" i="26"/>
  <c r="AB243" i="26" s="1"/>
  <c r="AQ629" i="26"/>
  <c r="AR629" i="26"/>
  <c r="AP629" i="26"/>
  <c r="AB629" i="26" s="1"/>
  <c r="AR110" i="26"/>
  <c r="AQ110" i="26"/>
  <c r="AP110" i="26"/>
  <c r="AB110" i="26" s="1"/>
  <c r="AQ427" i="26"/>
  <c r="AR427" i="26"/>
  <c r="AP427" i="26"/>
  <c r="AB427" i="26" s="1"/>
  <c r="AR141" i="26"/>
  <c r="AQ141" i="26"/>
  <c r="AP141" i="26"/>
  <c r="AB141" i="26" s="1"/>
  <c r="AI141" i="26" s="1"/>
  <c r="AR203" i="26"/>
  <c r="AQ203" i="26"/>
  <c r="AP203" i="26"/>
  <c r="AB203" i="26" s="1"/>
  <c r="AQ274" i="26"/>
  <c r="AP274" i="26"/>
  <c r="AB274" i="26" s="1"/>
  <c r="AI274" i="26" s="1"/>
  <c r="AR274" i="26"/>
  <c r="AR347" i="26"/>
  <c r="AQ347" i="26"/>
  <c r="AP347" i="26"/>
  <c r="AB347" i="26" s="1"/>
  <c r="AP492" i="26"/>
  <c r="AB492" i="26" s="1"/>
  <c r="AR492" i="26"/>
  <c r="AQ492" i="26"/>
  <c r="AQ223" i="26"/>
  <c r="AP223" i="26"/>
  <c r="AB223" i="26" s="1"/>
  <c r="AR223" i="26"/>
  <c r="AQ293" i="26"/>
  <c r="AR293" i="26"/>
  <c r="AP293" i="26"/>
  <c r="AB293" i="26" s="1"/>
  <c r="AI293" i="26" s="1"/>
  <c r="AP386" i="26"/>
  <c r="AB386" i="26" s="1"/>
  <c r="AR386" i="26"/>
  <c r="AQ386" i="26"/>
  <c r="AP692" i="26"/>
  <c r="AB692" i="26" s="1"/>
  <c r="AR692" i="26"/>
  <c r="AQ692" i="26"/>
  <c r="AD56" i="26" l="1"/>
  <c r="AD244" i="26"/>
  <c r="AD214" i="26"/>
  <c r="AD539" i="26"/>
  <c r="AD635" i="26"/>
  <c r="AD74" i="26"/>
  <c r="AD231" i="26"/>
  <c r="AD78" i="26"/>
  <c r="AD343" i="26"/>
  <c r="AD247" i="26"/>
  <c r="AD559" i="26"/>
  <c r="AD655" i="26"/>
  <c r="AD67" i="26"/>
  <c r="AD322" i="26"/>
  <c r="AD75" i="26"/>
  <c r="AD324" i="26"/>
  <c r="AD236" i="26"/>
  <c r="AD340" i="26"/>
  <c r="AD227" i="26"/>
  <c r="AD336" i="26"/>
  <c r="AD538" i="26"/>
  <c r="AD552" i="26"/>
  <c r="AD206" i="26"/>
  <c r="AD201" i="26"/>
  <c r="AD634" i="26"/>
  <c r="AD648" i="26"/>
  <c r="AI296" i="26"/>
  <c r="AD319" i="26"/>
  <c r="AD313" i="26"/>
  <c r="AD307" i="26"/>
  <c r="AD301" i="26"/>
  <c r="AD317" i="26"/>
  <c r="AD311" i="26"/>
  <c r="AD305" i="26"/>
  <c r="AD299" i="26"/>
  <c r="AD310" i="26"/>
  <c r="AD302" i="26"/>
  <c r="AD316" i="26"/>
  <c r="AD308" i="26"/>
  <c r="AD298" i="26"/>
  <c r="AD315" i="26"/>
  <c r="AD306" i="26"/>
  <c r="AD297" i="26"/>
  <c r="AD312" i="26"/>
  <c r="AD303" i="26"/>
  <c r="AD309" i="26"/>
  <c r="AD318" i="26"/>
  <c r="AD304" i="26"/>
  <c r="AD300" i="26"/>
  <c r="AD314" i="26"/>
  <c r="AD296" i="26"/>
  <c r="AD77" i="26"/>
  <c r="AD68" i="26"/>
  <c r="AD73" i="26"/>
  <c r="AD58" i="26"/>
  <c r="AD239" i="26"/>
  <c r="AD233" i="26"/>
  <c r="AD237" i="26"/>
  <c r="AD228" i="26"/>
  <c r="AD543" i="26"/>
  <c r="AD550" i="26"/>
  <c r="AD545" i="26"/>
  <c r="AD558" i="26"/>
  <c r="AD218" i="26"/>
  <c r="AD215" i="26"/>
  <c r="AD207" i="26"/>
  <c r="AD220" i="26"/>
  <c r="AD333" i="26"/>
  <c r="AD334" i="26"/>
  <c r="AD323" i="26"/>
  <c r="AD342" i="26"/>
  <c r="AD645" i="26"/>
  <c r="AD646" i="26"/>
  <c r="AD641" i="26"/>
  <c r="AD654" i="26"/>
  <c r="AD537" i="26"/>
  <c r="AD203" i="26"/>
  <c r="AD639" i="26"/>
  <c r="AD198" i="26"/>
  <c r="AD192" i="26"/>
  <c r="AD186" i="26"/>
  <c r="AD180" i="26"/>
  <c r="AD196" i="26"/>
  <c r="AD190" i="26"/>
  <c r="AD184" i="26"/>
  <c r="AD178" i="26"/>
  <c r="AD195" i="26"/>
  <c r="AD189" i="26"/>
  <c r="AD183" i="26"/>
  <c r="AD177" i="26"/>
  <c r="AD199" i="26"/>
  <c r="AD193" i="26"/>
  <c r="AD187" i="26"/>
  <c r="AD181" i="26"/>
  <c r="AD197" i="26"/>
  <c r="AD179" i="26"/>
  <c r="AD191" i="26"/>
  <c r="AD194" i="26"/>
  <c r="AD176" i="26"/>
  <c r="AD188" i="26"/>
  <c r="AD185" i="26"/>
  <c r="AD182" i="26"/>
  <c r="AD65" i="26"/>
  <c r="AD59" i="26"/>
  <c r="AD79" i="26"/>
  <c r="AD64" i="26"/>
  <c r="AD224" i="26"/>
  <c r="AD229" i="26"/>
  <c r="AD243" i="26"/>
  <c r="AD234" i="26"/>
  <c r="AD549" i="26"/>
  <c r="AD542" i="26"/>
  <c r="AD551" i="26"/>
  <c r="AD541" i="26"/>
  <c r="AD221" i="26"/>
  <c r="AD205" i="26"/>
  <c r="AD213" i="26"/>
  <c r="AD204" i="26"/>
  <c r="AD327" i="26"/>
  <c r="AD326" i="26"/>
  <c r="AD329" i="26"/>
  <c r="AD325" i="26"/>
  <c r="AD633" i="26"/>
  <c r="AD638" i="26"/>
  <c r="AD647" i="26"/>
  <c r="AD637" i="26"/>
  <c r="AD60" i="26"/>
  <c r="AD71" i="26"/>
  <c r="AD57" i="26"/>
  <c r="AD70" i="26"/>
  <c r="AD242" i="26"/>
  <c r="AD235" i="26"/>
  <c r="AD226" i="26"/>
  <c r="AD240" i="26"/>
  <c r="AD555" i="26"/>
  <c r="AD554" i="26"/>
  <c r="AD557" i="26"/>
  <c r="AD547" i="26"/>
  <c r="AD209" i="26"/>
  <c r="AD211" i="26"/>
  <c r="AD219" i="26"/>
  <c r="AD210" i="26"/>
  <c r="AD339" i="26"/>
  <c r="AD338" i="26"/>
  <c r="AD335" i="26"/>
  <c r="AD331" i="26"/>
  <c r="AD651" i="26"/>
  <c r="AD650" i="26"/>
  <c r="AD653" i="26"/>
  <c r="AD643" i="26"/>
  <c r="AD52" i="26"/>
  <c r="AD46" i="26"/>
  <c r="AD40" i="26"/>
  <c r="AD34" i="26"/>
  <c r="AD51" i="26"/>
  <c r="AD45" i="26"/>
  <c r="AD39" i="26"/>
  <c r="AD33" i="26"/>
  <c r="AD55" i="26"/>
  <c r="AD49" i="26"/>
  <c r="AD43" i="26"/>
  <c r="AD37" i="26"/>
  <c r="AD47" i="26"/>
  <c r="AD35" i="26"/>
  <c r="AD44" i="26"/>
  <c r="AD32" i="26"/>
  <c r="AD54" i="26"/>
  <c r="AD50" i="26"/>
  <c r="AD48" i="26"/>
  <c r="AD42" i="26"/>
  <c r="AD53" i="26"/>
  <c r="AD41" i="26"/>
  <c r="AD38" i="26"/>
  <c r="AD36" i="26"/>
  <c r="AD672" i="26"/>
  <c r="AD659" i="26"/>
  <c r="AD658" i="26"/>
  <c r="AD669" i="26"/>
  <c r="AD679" i="26"/>
  <c r="AD666" i="26"/>
  <c r="AD676" i="26"/>
  <c r="AD668" i="26"/>
  <c r="AD673" i="26"/>
  <c r="AD660" i="26"/>
  <c r="AD664" i="26"/>
  <c r="AD656" i="26"/>
  <c r="AD667" i="26"/>
  <c r="AD677" i="26"/>
  <c r="AD674" i="26"/>
  <c r="AD663" i="26"/>
  <c r="AD665" i="26"/>
  <c r="AD661" i="26"/>
  <c r="AD671" i="26"/>
  <c r="AD662" i="26"/>
  <c r="AD657" i="26"/>
  <c r="AD678" i="26"/>
  <c r="AD670" i="26"/>
  <c r="AD675" i="26"/>
  <c r="AD62" i="26"/>
  <c r="AD72" i="26"/>
  <c r="AD63" i="26"/>
  <c r="AD76" i="26"/>
  <c r="AD246" i="26"/>
  <c r="AD241" i="26"/>
  <c r="AD232" i="26"/>
  <c r="AD245" i="26"/>
  <c r="AD536" i="26"/>
  <c r="AD544" i="26"/>
  <c r="AD540" i="26"/>
  <c r="AD553" i="26"/>
  <c r="AD212" i="26"/>
  <c r="AD217" i="26"/>
  <c r="AD202" i="26"/>
  <c r="AD216" i="26"/>
  <c r="AD321" i="26"/>
  <c r="AD320" i="26"/>
  <c r="AD341" i="26"/>
  <c r="AD337" i="26"/>
  <c r="AD632" i="26"/>
  <c r="AD640" i="26"/>
  <c r="AD636" i="26"/>
  <c r="AD649" i="26"/>
  <c r="AD66" i="26"/>
  <c r="AD61" i="26"/>
  <c r="AD69" i="26"/>
  <c r="AD230" i="26"/>
  <c r="AD225" i="26"/>
  <c r="AD238" i="26"/>
  <c r="AD548" i="26"/>
  <c r="AD556" i="26"/>
  <c r="AD546" i="26"/>
  <c r="AD200" i="26"/>
  <c r="AD223" i="26"/>
  <c r="AD208" i="26"/>
  <c r="AD222" i="26"/>
  <c r="AD332" i="26"/>
  <c r="AD328" i="26"/>
  <c r="AD330" i="26"/>
  <c r="AD644" i="26"/>
  <c r="AD652" i="26"/>
  <c r="AD642" i="26"/>
  <c r="AN46" i="26"/>
  <c r="AS46" i="26" s="1"/>
  <c r="AN291" i="26"/>
  <c r="AS291" i="26" s="1"/>
  <c r="AN14" i="26"/>
  <c r="AS14" i="26" s="1"/>
  <c r="AN265" i="26"/>
  <c r="AS265" i="26" s="1"/>
  <c r="AN272" i="26"/>
  <c r="AS272" i="26" s="1"/>
  <c r="AN15" i="26"/>
  <c r="AS15" i="26" s="1"/>
  <c r="AN304" i="26"/>
  <c r="AS304" i="26" s="1"/>
  <c r="AN201" i="26"/>
  <c r="AS201" i="26" s="1"/>
  <c r="AN193" i="26"/>
  <c r="AS193" i="26" s="1"/>
  <c r="AN257" i="26"/>
  <c r="AS257" i="26" s="1"/>
  <c r="AN282" i="26"/>
  <c r="AS282" i="26" s="1"/>
  <c r="AN83" i="26"/>
  <c r="AS83" i="26" s="1"/>
  <c r="AN108" i="26"/>
  <c r="AS108" i="26" s="1"/>
  <c r="AN268" i="26"/>
  <c r="AS268" i="26" s="1"/>
  <c r="AN95" i="26"/>
  <c r="AS95" i="26" s="1"/>
  <c r="AN69" i="26"/>
  <c r="AS69" i="26" s="1"/>
  <c r="AN54" i="26"/>
  <c r="AS54" i="26" s="1"/>
  <c r="AN49" i="26"/>
  <c r="AS49" i="26" s="1"/>
  <c r="AN281" i="26"/>
  <c r="AS281" i="26" s="1"/>
  <c r="AN312" i="26"/>
  <c r="AS312" i="26" s="1"/>
  <c r="AN126" i="26"/>
  <c r="AS126" i="26" s="1"/>
  <c r="AN306" i="26"/>
  <c r="AS306" i="26" s="1"/>
  <c r="AN250" i="26"/>
  <c r="AS250" i="26" s="1"/>
  <c r="AN248" i="26"/>
  <c r="AS248" i="26" s="1"/>
  <c r="AN209" i="26"/>
  <c r="AS209" i="26" s="1"/>
  <c r="AN303" i="26"/>
  <c r="AS303" i="26" s="1"/>
  <c r="AN61" i="26"/>
  <c r="AS61" i="26" s="1"/>
  <c r="AE59" i="26"/>
  <c r="AC547" i="26"/>
  <c r="AC641" i="26"/>
  <c r="AN276" i="26"/>
  <c r="AS276" i="26" s="1"/>
  <c r="AN133" i="26"/>
  <c r="AS133" i="26" s="1"/>
  <c r="AN48" i="26"/>
  <c r="AS48" i="26" s="1"/>
  <c r="AN212" i="26"/>
  <c r="AS212" i="26" s="1"/>
  <c r="AN271" i="26"/>
  <c r="AS271" i="26" s="1"/>
  <c r="AN168" i="26"/>
  <c r="AS168" i="26" s="1"/>
  <c r="AN194" i="26"/>
  <c r="AS194" i="26" s="1"/>
  <c r="AC206" i="26"/>
  <c r="AN283" i="26"/>
  <c r="AS283" i="26" s="1"/>
  <c r="AN130" i="26"/>
  <c r="AS130" i="26" s="1"/>
  <c r="AN57" i="26"/>
  <c r="AS57" i="26" s="1"/>
  <c r="AN302" i="26"/>
  <c r="AS302" i="26" s="1"/>
  <c r="AN79" i="26"/>
  <c r="AS79" i="26" s="1"/>
  <c r="AN50" i="26"/>
  <c r="AS50" i="26" s="1"/>
  <c r="AN256" i="26"/>
  <c r="AS256" i="26" s="1"/>
  <c r="AE71" i="26"/>
  <c r="AE540" i="26"/>
  <c r="AN301" i="26"/>
  <c r="AS301" i="26" s="1"/>
  <c r="AN245" i="26"/>
  <c r="AS245" i="26" s="1"/>
  <c r="AN78" i="26"/>
  <c r="AS78" i="26" s="1"/>
  <c r="AN292" i="26"/>
  <c r="AS292" i="26" s="1"/>
  <c r="AN89" i="26"/>
  <c r="AS89" i="26" s="1"/>
  <c r="AN75" i="26"/>
  <c r="AS75" i="26" s="1"/>
  <c r="AN151" i="26"/>
  <c r="AS151" i="26" s="1"/>
  <c r="AN307" i="26"/>
  <c r="AS307" i="26" s="1"/>
  <c r="AN112" i="26"/>
  <c r="AS112" i="26" s="1"/>
  <c r="AN20" i="26"/>
  <c r="AS20" i="26" s="1"/>
  <c r="AN215" i="26"/>
  <c r="AS215" i="26" s="1"/>
  <c r="AN230" i="26"/>
  <c r="AS230" i="26" s="1"/>
  <c r="AN299" i="26"/>
  <c r="AS299" i="26" s="1"/>
  <c r="AG347" i="26"/>
  <c r="AI348" i="26"/>
  <c r="AG476" i="26"/>
  <c r="AI477" i="26"/>
  <c r="AI476" i="26"/>
  <c r="AG518" i="26"/>
  <c r="AI519" i="26"/>
  <c r="AG572" i="26"/>
  <c r="AI572" i="26"/>
  <c r="AG234" i="26"/>
  <c r="AI235" i="26"/>
  <c r="AI166" i="26"/>
  <c r="AN166" i="26" s="1"/>
  <c r="AS166" i="26" s="1"/>
  <c r="AG165" i="26"/>
  <c r="AI211" i="26"/>
  <c r="AN211" i="26" s="1"/>
  <c r="AS211" i="26" s="1"/>
  <c r="AG210" i="26"/>
  <c r="AI210" i="26"/>
  <c r="AG286" i="26"/>
  <c r="AI287" i="26"/>
  <c r="AI286" i="26"/>
  <c r="AG81" i="26"/>
  <c r="AI81" i="26"/>
  <c r="AI82" i="26"/>
  <c r="AN82" i="26" s="1"/>
  <c r="AS82" i="26" s="1"/>
  <c r="AG732" i="26"/>
  <c r="AI733" i="26"/>
  <c r="AI321" i="26"/>
  <c r="AI224" i="26"/>
  <c r="AN224" i="26" s="1"/>
  <c r="AS224" i="26" s="1"/>
  <c r="AG223" i="26"/>
  <c r="AI428" i="26"/>
  <c r="AG427" i="26"/>
  <c r="AI427" i="26"/>
  <c r="AI630" i="26"/>
  <c r="AG629" i="26"/>
  <c r="AG666" i="26"/>
  <c r="AI667" i="26"/>
  <c r="AG117" i="26"/>
  <c r="AI262" i="26"/>
  <c r="AN262" i="26" s="1"/>
  <c r="AS262" i="26" s="1"/>
  <c r="AG261" i="26"/>
  <c r="AG404" i="26"/>
  <c r="AI405" i="26"/>
  <c r="AI707" i="26"/>
  <c r="AG706" i="26"/>
  <c r="AG398" i="26"/>
  <c r="AI398" i="26"/>
  <c r="AI503" i="26"/>
  <c r="AI502" i="26"/>
  <c r="AG502" i="26"/>
  <c r="AG505" i="26"/>
  <c r="AI505" i="26"/>
  <c r="AG233" i="26"/>
  <c r="AI234" i="26"/>
  <c r="AG640" i="26"/>
  <c r="AI641" i="26"/>
  <c r="AI640" i="26"/>
  <c r="AG195" i="26"/>
  <c r="AN195" i="26" s="1"/>
  <c r="AS195" i="26" s="1"/>
  <c r="AI196" i="26"/>
  <c r="AN196" i="26" s="1"/>
  <c r="AS196" i="26" s="1"/>
  <c r="AG309" i="26"/>
  <c r="AI310" i="26"/>
  <c r="AI218" i="26"/>
  <c r="AG217" i="26"/>
  <c r="AG489" i="26"/>
  <c r="AG35" i="26"/>
  <c r="AI36" i="26"/>
  <c r="AN36" i="26" s="1"/>
  <c r="AS36" i="26" s="1"/>
  <c r="AI236" i="26"/>
  <c r="AN236" i="26" s="1"/>
  <c r="AS236" i="26" s="1"/>
  <c r="AG235" i="26"/>
  <c r="AG343" i="26"/>
  <c r="AI343" i="26"/>
  <c r="AI668" i="26"/>
  <c r="AG667" i="26"/>
  <c r="AG634" i="26"/>
  <c r="AI635" i="26"/>
  <c r="AG700" i="26"/>
  <c r="AI701" i="26"/>
  <c r="AG175" i="26"/>
  <c r="AN175" i="26" s="1"/>
  <c r="AS175" i="26" s="1"/>
  <c r="AI176" i="26"/>
  <c r="AG222" i="26"/>
  <c r="AI223" i="26"/>
  <c r="AI222" i="26"/>
  <c r="AI731" i="26"/>
  <c r="AG730" i="26"/>
  <c r="AI447" i="26"/>
  <c r="AG446" i="26"/>
  <c r="AI711" i="26"/>
  <c r="AG710" i="26"/>
  <c r="AI680" i="26"/>
  <c r="AG679" i="26"/>
  <c r="AC638" i="26"/>
  <c r="AE209" i="26"/>
  <c r="AC208" i="26"/>
  <c r="AE207" i="26"/>
  <c r="AC239" i="26"/>
  <c r="AE240" i="26"/>
  <c r="AE230" i="26"/>
  <c r="AC536" i="26"/>
  <c r="AC541" i="26"/>
  <c r="AE542" i="26"/>
  <c r="AC337" i="26"/>
  <c r="AC330" i="26"/>
  <c r="AC329" i="26"/>
  <c r="AN266" i="26"/>
  <c r="AS266" i="26" s="1"/>
  <c r="AN58" i="26"/>
  <c r="AS58" i="26" s="1"/>
  <c r="AC73" i="26"/>
  <c r="AE70" i="26"/>
  <c r="AI347" i="26"/>
  <c r="AG612" i="26"/>
  <c r="AI612" i="26"/>
  <c r="AG277" i="26"/>
  <c r="AI278" i="26"/>
  <c r="AN278" i="26" s="1"/>
  <c r="AS278" i="26" s="1"/>
  <c r="AI277" i="26"/>
  <c r="AG321" i="26"/>
  <c r="AI322" i="26"/>
  <c r="AC323" i="26"/>
  <c r="AE335" i="26"/>
  <c r="AE322" i="26"/>
  <c r="AC333" i="26"/>
  <c r="AE342" i="26"/>
  <c r="AE323" i="26"/>
  <c r="AC331" i="26"/>
  <c r="AE321" i="26"/>
  <c r="AE343" i="26"/>
  <c r="AE326" i="26"/>
  <c r="AC343" i="26"/>
  <c r="AC324" i="26"/>
  <c r="AE333" i="26"/>
  <c r="AC322" i="26"/>
  <c r="AC335" i="26"/>
  <c r="AE334" i="26"/>
  <c r="AE336" i="26"/>
  <c r="AC334" i="26"/>
  <c r="AE324" i="26"/>
  <c r="AE337" i="26"/>
  <c r="AC326" i="26"/>
  <c r="AE338" i="26"/>
  <c r="AE325" i="26"/>
  <c r="AC336" i="26"/>
  <c r="AE327" i="26"/>
  <c r="AC325" i="26"/>
  <c r="AC338" i="26"/>
  <c r="AE328" i="26"/>
  <c r="AC339" i="26"/>
  <c r="AE329" i="26"/>
  <c r="AC327" i="26"/>
  <c r="AG532" i="26"/>
  <c r="AI533" i="26"/>
  <c r="AI532" i="26"/>
  <c r="AG185" i="26"/>
  <c r="AI186" i="26"/>
  <c r="AN186" i="26" s="1"/>
  <c r="AS186" i="26" s="1"/>
  <c r="AC247" i="26"/>
  <c r="AC328" i="26"/>
  <c r="AC320" i="26"/>
  <c r="AG386" i="26"/>
  <c r="AI387" i="26"/>
  <c r="AG367" i="26"/>
  <c r="AI368" i="26"/>
  <c r="AI367" i="26"/>
  <c r="AG105" i="26"/>
  <c r="AI106" i="26"/>
  <c r="AG602" i="26"/>
  <c r="AI603" i="26"/>
  <c r="AI602" i="26"/>
  <c r="AG338" i="26"/>
  <c r="AI339" i="26"/>
  <c r="AI338" i="26"/>
  <c r="AI259" i="26"/>
  <c r="AN259" i="26" s="1"/>
  <c r="AS259" i="26" s="1"/>
  <c r="AG258" i="26"/>
  <c r="AI404" i="26"/>
  <c r="AG403" i="26"/>
  <c r="AI123" i="26"/>
  <c r="AG122" i="26"/>
  <c r="AI41" i="26"/>
  <c r="AG40" i="26"/>
  <c r="AI40" i="26"/>
  <c r="AG376" i="26"/>
  <c r="AI377" i="26"/>
  <c r="AI376" i="26"/>
  <c r="AI714" i="26"/>
  <c r="AG713" i="26"/>
  <c r="AI42" i="26"/>
  <c r="AN42" i="26" s="1"/>
  <c r="AS42" i="26" s="1"/>
  <c r="AG41" i="26"/>
  <c r="AC671" i="26"/>
  <c r="AC660" i="26"/>
  <c r="AE658" i="26"/>
  <c r="AE663" i="26"/>
  <c r="AE667" i="26"/>
  <c r="AC674" i="26"/>
  <c r="AC672" i="26"/>
  <c r="AC658" i="26"/>
  <c r="AC664" i="26"/>
  <c r="AC663" i="26"/>
  <c r="AI658" i="26"/>
  <c r="AE670" i="26"/>
  <c r="AE675" i="26"/>
  <c r="AC665" i="26"/>
  <c r="AE666" i="26"/>
  <c r="AE674" i="26"/>
  <c r="AE657" i="26"/>
  <c r="AC679" i="26"/>
  <c r="AC670" i="26"/>
  <c r="AC676" i="26"/>
  <c r="AE678" i="26"/>
  <c r="AC668" i="26"/>
  <c r="AE665" i="26"/>
  <c r="AE664" i="26"/>
  <c r="AC661" i="26"/>
  <c r="AC667" i="26"/>
  <c r="AC659" i="26"/>
  <c r="AE668" i="26"/>
  <c r="AE677" i="26"/>
  <c r="AC673" i="26"/>
  <c r="AC657" i="26"/>
  <c r="AE671" i="26"/>
  <c r="AC678" i="26"/>
  <c r="AE659" i="26"/>
  <c r="AC677" i="26"/>
  <c r="AC656" i="26"/>
  <c r="AE679" i="26"/>
  <c r="AE673" i="26"/>
  <c r="AE660" i="26"/>
  <c r="AC675" i="26"/>
  <c r="AE656" i="26"/>
  <c r="F32" i="4" s="1"/>
  <c r="AG657" i="26"/>
  <c r="AC669" i="26"/>
  <c r="AE669" i="26"/>
  <c r="AE661" i="26"/>
  <c r="AC666" i="26"/>
  <c r="AE672" i="26"/>
  <c r="AE676" i="26"/>
  <c r="AC662" i="26"/>
  <c r="AE662" i="26"/>
  <c r="AI657" i="26"/>
  <c r="AI525" i="26"/>
  <c r="AG524" i="26"/>
  <c r="AI471" i="26"/>
  <c r="AG470" i="26"/>
  <c r="AI470" i="26"/>
  <c r="AG207" i="26"/>
  <c r="AI208" i="26"/>
  <c r="AN208" i="26" s="1"/>
  <c r="AS208" i="26" s="1"/>
  <c r="AG246" i="26"/>
  <c r="AI247" i="26"/>
  <c r="AN247" i="26" s="1"/>
  <c r="AS247" i="26" s="1"/>
  <c r="AI246" i="26"/>
  <c r="AG623" i="26"/>
  <c r="AI624" i="26"/>
  <c r="AI148" i="26"/>
  <c r="AN148" i="26" s="1"/>
  <c r="AS148" i="26" s="1"/>
  <c r="AG147" i="26"/>
  <c r="AI489" i="26"/>
  <c r="AG488" i="26"/>
  <c r="AG402" i="26"/>
  <c r="AI403" i="26"/>
  <c r="AI692" i="26"/>
  <c r="AG691" i="26"/>
  <c r="AI459" i="26"/>
  <c r="AG458" i="26"/>
  <c r="AI458" i="26"/>
  <c r="AG199" i="26"/>
  <c r="AI200" i="26"/>
  <c r="AN200" i="26" s="1"/>
  <c r="AS200" i="26" s="1"/>
  <c r="AG636" i="26"/>
  <c r="AI637" i="26"/>
  <c r="AI437" i="26"/>
  <c r="AG436" i="26"/>
  <c r="AI436" i="26"/>
  <c r="AG596" i="26"/>
  <c r="AI597" i="26"/>
  <c r="AI440" i="26"/>
  <c r="AG439" i="26"/>
  <c r="AI439" i="26"/>
  <c r="AG149" i="26"/>
  <c r="AI150" i="26"/>
  <c r="AN150" i="26" s="1"/>
  <c r="AS150" i="26" s="1"/>
  <c r="AI149" i="26"/>
  <c r="AG218" i="26"/>
  <c r="AN218" i="26" s="1"/>
  <c r="AS218" i="26" s="1"/>
  <c r="AI219" i="26"/>
  <c r="AG372" i="26"/>
  <c r="AI372" i="26"/>
  <c r="AI397" i="26"/>
  <c r="AG396" i="26"/>
  <c r="AG333" i="26"/>
  <c r="AI334" i="26"/>
  <c r="AI333" i="26"/>
  <c r="AG154" i="26"/>
  <c r="AG743" i="26"/>
  <c r="AG103" i="26"/>
  <c r="AG734" i="26"/>
  <c r="AG600" i="26"/>
  <c r="AI601" i="26"/>
  <c r="AG682" i="26"/>
  <c r="AI683" i="26"/>
  <c r="AI682" i="26"/>
  <c r="AG541" i="26"/>
  <c r="AI542" i="26"/>
  <c r="AG145" i="26"/>
  <c r="AG431" i="26"/>
  <c r="AI432" i="26"/>
  <c r="AG658" i="26"/>
  <c r="AI659" i="26"/>
  <c r="AG384" i="26"/>
  <c r="AG630" i="26"/>
  <c r="AI631" i="26"/>
  <c r="AG317" i="26"/>
  <c r="AI318" i="26"/>
  <c r="AI317" i="26"/>
  <c r="AG637" i="26"/>
  <c r="AI638" i="26"/>
  <c r="AG219" i="26"/>
  <c r="AI220" i="26"/>
  <c r="AI240" i="26"/>
  <c r="AN240" i="26" s="1"/>
  <c r="AS240" i="26" s="1"/>
  <c r="AG239" i="26"/>
  <c r="AI522" i="26"/>
  <c r="AG521" i="26"/>
  <c r="AG138" i="26"/>
  <c r="AG540" i="26"/>
  <c r="AI541" i="26"/>
  <c r="AI540" i="26"/>
  <c r="AG597" i="26"/>
  <c r="AI531" i="26"/>
  <c r="AG530" i="26"/>
  <c r="AG228" i="26"/>
  <c r="AI229" i="26"/>
  <c r="AN229" i="26" s="1"/>
  <c r="AS229" i="26" s="1"/>
  <c r="AG182" i="26"/>
  <c r="AI183" i="26"/>
  <c r="AN183" i="26" s="1"/>
  <c r="AS183" i="26" s="1"/>
  <c r="AC633" i="26"/>
  <c r="AE648" i="26"/>
  <c r="AE651" i="26"/>
  <c r="AE206" i="26"/>
  <c r="AI518" i="26"/>
  <c r="AC240" i="26"/>
  <c r="AE237" i="26"/>
  <c r="AE239" i="26"/>
  <c r="AE544" i="26"/>
  <c r="AC553" i="26"/>
  <c r="AE551" i="26"/>
  <c r="AC340" i="26"/>
  <c r="AC342" i="26"/>
  <c r="AC332" i="26"/>
  <c r="AI563" i="26"/>
  <c r="AC69" i="26"/>
  <c r="AC62" i="26"/>
  <c r="AE79" i="26"/>
  <c r="AG106" i="26"/>
  <c r="AI107" i="26"/>
  <c r="AN107" i="26" s="1"/>
  <c r="AS107" i="26" s="1"/>
  <c r="AI727" i="26"/>
  <c r="AG726" i="26"/>
  <c r="AG370" i="26"/>
  <c r="AI371" i="26"/>
  <c r="AI261" i="26"/>
  <c r="AG260" i="26"/>
  <c r="AI260" i="26"/>
  <c r="AI327" i="26"/>
  <c r="AG326" i="26"/>
  <c r="AI326" i="26"/>
  <c r="AG123" i="26"/>
  <c r="AG574" i="26"/>
  <c r="AI575" i="26"/>
  <c r="AG238" i="26"/>
  <c r="AI239" i="26"/>
  <c r="AI238" i="26"/>
  <c r="AE231" i="26"/>
  <c r="AI294" i="26"/>
  <c r="AG293" i="26"/>
  <c r="AN293" i="26" s="1"/>
  <c r="AS293" i="26" s="1"/>
  <c r="AI414" i="26"/>
  <c r="AG413" i="26"/>
  <c r="AI498" i="26"/>
  <c r="AG497" i="26"/>
  <c r="AG96" i="26"/>
  <c r="AI97" i="26"/>
  <c r="AN97" i="26" s="1"/>
  <c r="AS97" i="26" s="1"/>
  <c r="AI96" i="26"/>
  <c r="AG660" i="26"/>
  <c r="AI661" i="26"/>
  <c r="AI660" i="26"/>
  <c r="AG98" i="26"/>
  <c r="AI99" i="26"/>
  <c r="AN99" i="26" s="1"/>
  <c r="AS99" i="26" s="1"/>
  <c r="AI98" i="26"/>
  <c r="AG102" i="26"/>
  <c r="AI103" i="26"/>
  <c r="AI647" i="26"/>
  <c r="AG646" i="26"/>
  <c r="AI646" i="26"/>
  <c r="AI309" i="26"/>
  <c r="AG308" i="26"/>
  <c r="AN308" i="26" s="1"/>
  <c r="AS308" i="26" s="1"/>
  <c r="AG73" i="26"/>
  <c r="AI74" i="26"/>
  <c r="AN74" i="26" s="1"/>
  <c r="AS74" i="26" s="1"/>
  <c r="AI73" i="26"/>
  <c r="AG119" i="26"/>
  <c r="AI120" i="26"/>
  <c r="AG694" i="26"/>
  <c r="AI182" i="26"/>
  <c r="AG181" i="26"/>
  <c r="AN181" i="26" s="1"/>
  <c r="AS181" i="26" s="1"/>
  <c r="AG216" i="26"/>
  <c r="AI217" i="26"/>
  <c r="AI216" i="26"/>
  <c r="AI591" i="26"/>
  <c r="AG590" i="26"/>
  <c r="AG387" i="26"/>
  <c r="AI22" i="26"/>
  <c r="AN22" i="26" s="1"/>
  <c r="AS22" i="26" s="1"/>
  <c r="AG21" i="26"/>
  <c r="AG452" i="26"/>
  <c r="AI453" i="26"/>
  <c r="AG294" i="26"/>
  <c r="AI295" i="26"/>
  <c r="AN295" i="26" s="1"/>
  <c r="AS295" i="26" s="1"/>
  <c r="AI357" i="26"/>
  <c r="AG356" i="26"/>
  <c r="AG722" i="26"/>
  <c r="AI723" i="26"/>
  <c r="AG687" i="26"/>
  <c r="AI687" i="26"/>
  <c r="AG483" i="26"/>
  <c r="AI484" i="26"/>
  <c r="AG86" i="26"/>
  <c r="AI87" i="26"/>
  <c r="AI86" i="26"/>
  <c r="AI221" i="26"/>
  <c r="AN221" i="26" s="1"/>
  <c r="AS221" i="26" s="1"/>
  <c r="AG220" i="26"/>
  <c r="AG557" i="26"/>
  <c r="AI558" i="26"/>
  <c r="AI557" i="26"/>
  <c r="AG575" i="26"/>
  <c r="AI576" i="26"/>
  <c r="AI39" i="26"/>
  <c r="AN39" i="26" s="1"/>
  <c r="AS39" i="26" s="1"/>
  <c r="AG38" i="26"/>
  <c r="AI38" i="26"/>
  <c r="AG179" i="26"/>
  <c r="AI180" i="26"/>
  <c r="AN180" i="26" s="1"/>
  <c r="AS180" i="26" s="1"/>
  <c r="AG440" i="26"/>
  <c r="AI441" i="26"/>
  <c r="AI623" i="26"/>
  <c r="AG622" i="26"/>
  <c r="AC194" i="26"/>
  <c r="AC185" i="26"/>
  <c r="AC176" i="26"/>
  <c r="AC196" i="26"/>
  <c r="AC187" i="26"/>
  <c r="AC178" i="26"/>
  <c r="AE197" i="26"/>
  <c r="AE188" i="26"/>
  <c r="AE179" i="26"/>
  <c r="AC197" i="26"/>
  <c r="AC188" i="26"/>
  <c r="AC179" i="26"/>
  <c r="AC199" i="26"/>
  <c r="AC190" i="26"/>
  <c r="AC181" i="26"/>
  <c r="AE191" i="26"/>
  <c r="AE182" i="26"/>
  <c r="AE187" i="26"/>
  <c r="AE189" i="26"/>
  <c r="AG176" i="26"/>
  <c r="AC189" i="26"/>
  <c r="AE184" i="26"/>
  <c r="AE176" i="26"/>
  <c r="F12" i="4" s="1"/>
  <c r="AC182" i="26"/>
  <c r="AE198" i="26"/>
  <c r="AC184" i="26"/>
  <c r="AE185" i="26"/>
  <c r="AE193" i="26"/>
  <c r="AE181" i="26"/>
  <c r="AE195" i="26"/>
  <c r="AE183" i="26"/>
  <c r="AC183" i="26"/>
  <c r="AC191" i="26"/>
  <c r="AE178" i="26"/>
  <c r="AC193" i="26"/>
  <c r="AE180" i="26"/>
  <c r="AE194" i="26"/>
  <c r="AC180" i="26"/>
  <c r="AE190" i="26"/>
  <c r="AE192" i="26"/>
  <c r="AE177" i="26"/>
  <c r="AC192" i="26"/>
  <c r="AI177" i="26"/>
  <c r="AN177" i="26" s="1"/>
  <c r="AS177" i="26" s="1"/>
  <c r="AC177" i="26"/>
  <c r="AE199" i="26"/>
  <c r="AE186" i="26"/>
  <c r="AC186" i="26"/>
  <c r="AE196" i="26"/>
  <c r="AC198" i="26"/>
  <c r="AC195" i="26"/>
  <c r="AG482" i="26"/>
  <c r="AI483" i="26"/>
  <c r="AG189" i="26"/>
  <c r="AI190" i="26"/>
  <c r="AN190" i="26" s="1"/>
  <c r="AS190" i="26" s="1"/>
  <c r="AG570" i="26"/>
  <c r="AI571" i="26"/>
  <c r="AG485" i="26"/>
  <c r="AI486" i="26"/>
  <c r="AI485" i="26"/>
  <c r="AG538" i="26"/>
  <c r="AI539" i="26"/>
  <c r="AG652" i="26"/>
  <c r="AI653" i="26"/>
  <c r="AI652" i="26"/>
  <c r="AG581" i="26"/>
  <c r="AE642" i="26"/>
  <c r="AE650" i="26"/>
  <c r="AC653" i="26"/>
  <c r="AC655" i="26"/>
  <c r="AE215" i="26"/>
  <c r="AN305" i="26"/>
  <c r="AS305" i="26" s="1"/>
  <c r="AI384" i="26"/>
  <c r="AC226" i="26"/>
  <c r="AC228" i="26"/>
  <c r="AE547" i="26"/>
  <c r="AC539" i="26"/>
  <c r="AC321" i="26"/>
  <c r="AC341" i="26"/>
  <c r="AC59" i="26"/>
  <c r="AC79" i="26"/>
  <c r="AN284" i="26"/>
  <c r="AS284" i="26" s="1"/>
  <c r="AG203" i="26"/>
  <c r="AI204" i="26"/>
  <c r="AN204" i="26" s="1"/>
  <c r="AS204" i="26" s="1"/>
  <c r="AG377" i="26"/>
  <c r="AI378" i="26"/>
  <c r="AI359" i="26"/>
  <c r="AG358" i="26"/>
  <c r="AG368" i="26"/>
  <c r="AI670" i="26"/>
  <c r="AG669" i="26"/>
  <c r="AG523" i="26"/>
  <c r="AI524" i="26"/>
  <c r="AI523" i="26"/>
  <c r="AG546" i="26"/>
  <c r="AI547" i="26"/>
  <c r="AI546" i="26"/>
  <c r="AG628" i="26"/>
  <c r="AI629" i="26"/>
  <c r="AC202" i="26"/>
  <c r="AC548" i="26"/>
  <c r="AG591" i="26"/>
  <c r="AG318" i="26"/>
  <c r="AI319" i="26"/>
  <c r="AG274" i="26"/>
  <c r="AN274" i="26" s="1"/>
  <c r="AS274" i="26" s="1"/>
  <c r="AI275" i="26"/>
  <c r="AN275" i="26" s="1"/>
  <c r="AS275" i="26" s="1"/>
  <c r="AG141" i="26"/>
  <c r="AN141" i="26" s="1"/>
  <c r="AS141" i="26" s="1"/>
  <c r="AG110" i="26"/>
  <c r="AI111" i="26"/>
  <c r="AN111" i="26" s="1"/>
  <c r="AS111" i="26" s="1"/>
  <c r="AG243" i="26"/>
  <c r="AI244" i="26"/>
  <c r="AN244" i="26" s="1"/>
  <c r="AS244" i="26" s="1"/>
  <c r="AI243" i="26"/>
  <c r="AG584" i="26"/>
  <c r="AI584" i="26"/>
  <c r="AG18" i="26"/>
  <c r="AI19" i="26"/>
  <c r="AN19" i="26" s="1"/>
  <c r="AS19" i="26" s="1"/>
  <c r="AI18" i="26"/>
  <c r="AG479" i="26"/>
  <c r="AI480" i="26"/>
  <c r="AG745" i="26"/>
  <c r="AI746" i="26"/>
  <c r="AG136" i="26"/>
  <c r="AG363" i="26"/>
  <c r="AI364" i="26"/>
  <c r="AG121" i="26"/>
  <c r="AI122" i="26"/>
  <c r="AG701" i="26"/>
  <c r="AI702" i="26"/>
  <c r="AI24" i="26"/>
  <c r="AG24" i="26"/>
  <c r="AI25" i="26"/>
  <c r="AN25" i="26" s="1"/>
  <c r="AS25" i="26" s="1"/>
  <c r="AG395" i="26"/>
  <c r="AI396" i="26"/>
  <c r="AI395" i="26"/>
  <c r="AI747" i="26"/>
  <c r="AG746" i="26"/>
  <c r="AI331" i="26"/>
  <c r="AG330" i="26"/>
  <c r="AG672" i="26"/>
  <c r="AI673" i="26"/>
  <c r="AI715" i="26"/>
  <c r="AI716" i="26"/>
  <c r="AG715" i="26"/>
  <c r="AI587" i="26"/>
  <c r="AG586" i="26"/>
  <c r="AG288" i="26"/>
  <c r="AI564" i="26"/>
  <c r="AG563" i="26"/>
  <c r="AI88" i="26"/>
  <c r="AN88" i="26" s="1"/>
  <c r="AS88" i="26" s="1"/>
  <c r="AG87" i="26"/>
  <c r="AI706" i="26"/>
  <c r="AG705" i="26"/>
  <c r="AG178" i="26"/>
  <c r="AI179" i="26"/>
  <c r="AI178" i="26"/>
  <c r="AG241" i="26"/>
  <c r="AI242" i="26"/>
  <c r="AN242" i="26" s="1"/>
  <c r="AS242" i="26" s="1"/>
  <c r="AI241" i="26"/>
  <c r="AI567" i="26"/>
  <c r="AG566" i="26"/>
  <c r="AI566" i="26"/>
  <c r="AI226" i="26"/>
  <c r="AN226" i="26" s="1"/>
  <c r="AS226" i="26" s="1"/>
  <c r="AG225" i="26"/>
  <c r="AE241" i="26"/>
  <c r="AE243" i="26"/>
  <c r="AC232" i="26"/>
  <c r="AE244" i="26"/>
  <c r="AC238" i="26"/>
  <c r="AC229" i="26"/>
  <c r="AE242" i="26"/>
  <c r="AE224" i="26"/>
  <c r="F14" i="4" s="1"/>
  <c r="AE232" i="26"/>
  <c r="AE234" i="26"/>
  <c r="AC245" i="26"/>
  <c r="AE235" i="26"/>
  <c r="AE245" i="26"/>
  <c r="AE233" i="26"/>
  <c r="AC243" i="26"/>
  <c r="AC225" i="26"/>
  <c r="AC231" i="26"/>
  <c r="AE247" i="26"/>
  <c r="AE225" i="26"/>
  <c r="AC236" i="26"/>
  <c r="AC246" i="26"/>
  <c r="AE226" i="26"/>
  <c r="AE236" i="26"/>
  <c r="AC234" i="26"/>
  <c r="AI225" i="26"/>
  <c r="AC230" i="26"/>
  <c r="AE238" i="26"/>
  <c r="AC227" i="26"/>
  <c r="AC237" i="26"/>
  <c r="AE227" i="26"/>
  <c r="AC242" i="26"/>
  <c r="AC233" i="26"/>
  <c r="AC244" i="26"/>
  <c r="AC235" i="26"/>
  <c r="AG525" i="26"/>
  <c r="AI56" i="26"/>
  <c r="AN56" i="26" s="1"/>
  <c r="AS56" i="26" s="1"/>
  <c r="AG55" i="26"/>
  <c r="AI55" i="26"/>
  <c r="AI68" i="26"/>
  <c r="AN68" i="26" s="1"/>
  <c r="AS68" i="26" s="1"/>
  <c r="AG67" i="26"/>
  <c r="AI67" i="26"/>
  <c r="AG733" i="26"/>
  <c r="AI734" i="26"/>
  <c r="AI538" i="26"/>
  <c r="AG537" i="26"/>
  <c r="E27" i="4"/>
  <c r="AC554" i="26"/>
  <c r="AE554" i="26"/>
  <c r="AE541" i="26"/>
  <c r="AC545" i="26"/>
  <c r="AC558" i="26"/>
  <c r="AC555" i="26"/>
  <c r="AC552" i="26"/>
  <c r="AE548" i="26"/>
  <c r="AE555" i="26"/>
  <c r="AE545" i="26"/>
  <c r="AC537" i="26"/>
  <c r="AE556" i="26"/>
  <c r="AC546" i="26"/>
  <c r="AC540" i="26"/>
  <c r="AE539" i="26"/>
  <c r="AE552" i="26"/>
  <c r="AE546" i="26"/>
  <c r="AC557" i="26"/>
  <c r="AC549" i="26"/>
  <c r="AC542" i="26"/>
  <c r="AE553" i="26"/>
  <c r="AC559" i="26"/>
  <c r="AC556" i="26"/>
  <c r="AC538" i="26"/>
  <c r="AE537" i="26"/>
  <c r="AE558" i="26"/>
  <c r="AE559" i="26"/>
  <c r="AC543" i="26"/>
  <c r="AC550" i="26"/>
  <c r="AC544" i="26"/>
  <c r="AE543" i="26"/>
  <c r="AE557" i="26"/>
  <c r="AG381" i="26"/>
  <c r="AI382" i="26"/>
  <c r="AG487" i="26"/>
  <c r="AI488" i="26"/>
  <c r="AI487" i="26"/>
  <c r="AG157" i="26"/>
  <c r="AN157" i="26" s="1"/>
  <c r="AS157" i="26" s="1"/>
  <c r="AI158" i="26"/>
  <c r="AI496" i="26"/>
  <c r="AG495" i="26"/>
  <c r="AG416" i="26"/>
  <c r="AI416" i="26"/>
  <c r="AG422" i="26"/>
  <c r="AI192" i="26"/>
  <c r="AN192" i="26" s="1"/>
  <c r="AS192" i="26" s="1"/>
  <c r="AG191" i="26"/>
  <c r="AG729" i="26"/>
  <c r="AI730" i="26"/>
  <c r="AI729" i="26"/>
  <c r="AI203" i="26"/>
  <c r="AG202" i="26"/>
  <c r="AN202" i="26" s="1"/>
  <c r="AS202" i="26" s="1"/>
  <c r="AE208" i="26"/>
  <c r="AC220" i="26"/>
  <c r="AE221" i="26"/>
  <c r="AE219" i="26"/>
  <c r="AC222" i="26"/>
  <c r="AE204" i="26"/>
  <c r="AC216" i="26"/>
  <c r="AC213" i="26"/>
  <c r="AC218" i="26"/>
  <c r="AE220" i="26"/>
  <c r="AE212" i="26"/>
  <c r="AE210" i="26"/>
  <c r="AC221" i="26"/>
  <c r="AC212" i="26"/>
  <c r="AC205" i="26"/>
  <c r="AE218" i="26"/>
  <c r="AC201" i="26"/>
  <c r="AC209" i="26"/>
  <c r="AE222" i="26"/>
  <c r="AE202" i="26"/>
  <c r="AE203" i="26"/>
  <c r="AE201" i="26"/>
  <c r="AC203" i="26"/>
  <c r="AE213" i="26"/>
  <c r="AC219" i="26"/>
  <c r="AC204" i="26"/>
  <c r="AE211" i="26"/>
  <c r="AC200" i="26"/>
  <c r="AC215" i="26"/>
  <c r="AE216" i="26"/>
  <c r="AC217" i="26"/>
  <c r="AC207" i="26"/>
  <c r="AE214" i="26"/>
  <c r="AC211" i="26"/>
  <c r="AG43" i="26"/>
  <c r="AI44" i="26"/>
  <c r="AI43" i="26"/>
  <c r="AC644" i="26"/>
  <c r="AE643" i="26"/>
  <c r="AI233" i="26"/>
  <c r="AC214" i="26"/>
  <c r="AE200" i="26"/>
  <c r="F13" i="4" s="1"/>
  <c r="AE205" i="26"/>
  <c r="AE217" i="26"/>
  <c r="AE228" i="26"/>
  <c r="AC224" i="26"/>
  <c r="AE229" i="26"/>
  <c r="AI358" i="26"/>
  <c r="AI258" i="26"/>
  <c r="AC551" i="26"/>
  <c r="AE550" i="26"/>
  <c r="AE549" i="26"/>
  <c r="AN37" i="26"/>
  <c r="AS37" i="26" s="1"/>
  <c r="AI413" i="26"/>
  <c r="AI191" i="26"/>
  <c r="AN310" i="26"/>
  <c r="AS310" i="26" s="1"/>
  <c r="AE320" i="26"/>
  <c r="F18" i="4" s="1"/>
  <c r="AE330" i="26"/>
  <c r="AE332" i="26"/>
  <c r="AE331" i="26"/>
  <c r="AI666" i="26"/>
  <c r="AI636" i="26"/>
  <c r="AC60" i="26"/>
  <c r="AC64" i="26"/>
  <c r="AC67" i="26"/>
  <c r="AI590" i="26"/>
  <c r="AG589" i="26"/>
  <c r="AG92" i="26"/>
  <c r="AI93" i="26"/>
  <c r="AI185" i="26"/>
  <c r="AG184" i="26"/>
  <c r="AG675" i="26"/>
  <c r="AI676" i="26"/>
  <c r="AI675" i="26"/>
  <c r="AI94" i="26"/>
  <c r="AN94" i="26" s="1"/>
  <c r="AS94" i="26" s="1"/>
  <c r="AG93" i="26"/>
  <c r="AI328" i="26"/>
  <c r="AG327" i="26"/>
  <c r="AG144" i="26"/>
  <c r="AI145" i="26"/>
  <c r="AI144" i="26"/>
  <c r="AG251" i="26"/>
  <c r="AI252" i="26"/>
  <c r="AI251" i="26"/>
  <c r="AI674" i="26"/>
  <c r="AG673" i="26"/>
  <c r="AE536" i="26"/>
  <c r="F27" i="4" s="1"/>
  <c r="AG708" i="26"/>
  <c r="AI709" i="26"/>
  <c r="AI708" i="26"/>
  <c r="AG692" i="26"/>
  <c r="AG492" i="26"/>
  <c r="AI493" i="26"/>
  <c r="AI492" i="26"/>
  <c r="AG725" i="26"/>
  <c r="AI726" i="26"/>
  <c r="AI725" i="26"/>
  <c r="AI32" i="26"/>
  <c r="AG31" i="26"/>
  <c r="AI710" i="26"/>
  <c r="AG709" i="26"/>
  <c r="AG158" i="26"/>
  <c r="AI159" i="26"/>
  <c r="AN159" i="26" s="1"/>
  <c r="AS159" i="26" s="1"/>
  <c r="AG748" i="26"/>
  <c r="AI749" i="26"/>
  <c r="AC311" i="26"/>
  <c r="AC302" i="26"/>
  <c r="AC319" i="26"/>
  <c r="AC310" i="26"/>
  <c r="AC301" i="26"/>
  <c r="AE311" i="26"/>
  <c r="AE302" i="26"/>
  <c r="AC317" i="26"/>
  <c r="AC308" i="26"/>
  <c r="AC299" i="26"/>
  <c r="AC316" i="26"/>
  <c r="AC307" i="26"/>
  <c r="AC298" i="26"/>
  <c r="AE317" i="26"/>
  <c r="AE308" i="26"/>
  <c r="AE299" i="26"/>
  <c r="AE316" i="26"/>
  <c r="AE307" i="26"/>
  <c r="AE298" i="26"/>
  <c r="AE315" i="26"/>
  <c r="AE306" i="26"/>
  <c r="AE297" i="26"/>
  <c r="AC315" i="26"/>
  <c r="AC306" i="26"/>
  <c r="AI297" i="26"/>
  <c r="AC314" i="26"/>
  <c r="AC305" i="26"/>
  <c r="AC296" i="26"/>
  <c r="AC313" i="26"/>
  <c r="AC304" i="26"/>
  <c r="AG296" i="26"/>
  <c r="AN296" i="26" s="1"/>
  <c r="AS296" i="26" s="1"/>
  <c r="AE314" i="26"/>
  <c r="AE305" i="26"/>
  <c r="AC297" i="26"/>
  <c r="AE313" i="26"/>
  <c r="AE312" i="26"/>
  <c r="AC312" i="26"/>
  <c r="AE310" i="26"/>
  <c r="AE309" i="26"/>
  <c r="AC309" i="26"/>
  <c r="AE304" i="26"/>
  <c r="AE303" i="26"/>
  <c r="AC303" i="26"/>
  <c r="AE301" i="26"/>
  <c r="AE300" i="26"/>
  <c r="AC300" i="26"/>
  <c r="AE296" i="26"/>
  <c r="F17" i="4" s="1"/>
  <c r="AE319" i="26"/>
  <c r="AE318" i="26"/>
  <c r="AC318" i="26"/>
  <c r="AG34" i="26"/>
  <c r="AI35" i="26"/>
  <c r="AI34" i="26"/>
  <c r="AG374" i="26"/>
  <c r="AI375" i="26"/>
  <c r="AI449" i="26"/>
  <c r="AG448" i="26"/>
  <c r="AI448" i="26"/>
  <c r="AI110" i="26"/>
  <c r="AG109" i="26"/>
  <c r="AN109" i="26" s="1"/>
  <c r="AS109" i="26" s="1"/>
  <c r="AG496" i="26"/>
  <c r="AI497" i="26"/>
  <c r="AG188" i="26"/>
  <c r="AI189" i="26"/>
  <c r="AI454" i="26"/>
  <c r="AI455" i="26"/>
  <c r="AG454" i="26"/>
  <c r="AG351" i="26"/>
  <c r="AI352" i="26"/>
  <c r="AI255" i="26"/>
  <c r="AN255" i="26" s="1"/>
  <c r="AS255" i="26" s="1"/>
  <c r="AG254" i="26"/>
  <c r="AI254" i="26"/>
  <c r="AG162" i="26"/>
  <c r="AI163" i="26"/>
  <c r="AN163" i="26" s="1"/>
  <c r="AS163" i="26" s="1"/>
  <c r="AI162" i="26"/>
  <c r="AI165" i="26"/>
  <c r="AG164" i="26"/>
  <c r="AI164" i="26"/>
  <c r="AI679" i="26"/>
  <c r="AG678" i="26"/>
  <c r="AI678" i="26"/>
  <c r="AI622" i="26"/>
  <c r="AG621" i="26"/>
  <c r="AI621" i="26"/>
  <c r="AI422" i="26"/>
  <c r="AG421" i="26"/>
  <c r="AI53" i="26"/>
  <c r="AN53" i="26" s="1"/>
  <c r="AS53" i="26" s="1"/>
  <c r="AG52" i="26"/>
  <c r="AI52" i="26"/>
  <c r="AI556" i="26"/>
  <c r="AG555" i="26"/>
  <c r="AI473" i="26"/>
  <c r="AG472" i="26"/>
  <c r="AI472" i="26"/>
  <c r="AI28" i="26"/>
  <c r="AN28" i="26" s="1"/>
  <c r="AS28" i="26" s="1"/>
  <c r="AG27" i="26"/>
  <c r="AI27" i="26"/>
  <c r="AG580" i="26"/>
  <c r="AI581" i="26"/>
  <c r="AI654" i="26"/>
  <c r="AG653" i="26"/>
  <c r="AG610" i="26"/>
  <c r="AI611" i="26"/>
  <c r="AI610" i="26"/>
  <c r="AG252" i="26"/>
  <c r="AI253" i="26"/>
  <c r="AN253" i="26" s="1"/>
  <c r="AS253" i="26" s="1"/>
  <c r="AG287" i="26"/>
  <c r="AI288" i="26"/>
  <c r="AG349" i="26"/>
  <c r="AI628" i="26"/>
  <c r="AG627" i="26"/>
  <c r="AI627" i="26"/>
  <c r="AG64" i="26"/>
  <c r="AI65" i="26"/>
  <c r="AN65" i="26" s="1"/>
  <c r="AS65" i="26" s="1"/>
  <c r="AI64" i="26"/>
  <c r="AE75" i="26"/>
  <c r="AE66" i="26"/>
  <c r="AC76" i="26"/>
  <c r="AE65" i="26"/>
  <c r="AE64" i="26"/>
  <c r="AE60" i="26"/>
  <c r="AC77" i="26"/>
  <c r="AE68" i="26"/>
  <c r="AE56" i="26"/>
  <c r="F7" i="4" s="1"/>
  <c r="AC63" i="26"/>
  <c r="AC56" i="26"/>
  <c r="AE74" i="26"/>
  <c r="AE73" i="26"/>
  <c r="AE69" i="26"/>
  <c r="AC66" i="26"/>
  <c r="AE58" i="26"/>
  <c r="AE77" i="26"/>
  <c r="AC78" i="26"/>
  <c r="AE57" i="26"/>
  <c r="AC72" i="26"/>
  <c r="AE78" i="26"/>
  <c r="AC75" i="26"/>
  <c r="AC65" i="26"/>
  <c r="AC61" i="26"/>
  <c r="AC70" i="26"/>
  <c r="AC68" i="26"/>
  <c r="AE62" i="26"/>
  <c r="AC58" i="26"/>
  <c r="AC57" i="26"/>
  <c r="AE63" i="26"/>
  <c r="AE72" i="26"/>
  <c r="AC74" i="26"/>
  <c r="AG100" i="26"/>
  <c r="AN100" i="26" s="1"/>
  <c r="AS100" i="26" s="1"/>
  <c r="AI381" i="26"/>
  <c r="AG380" i="26"/>
  <c r="AI380" i="26"/>
  <c r="AI626" i="26"/>
  <c r="AG625" i="26"/>
  <c r="AI625" i="26"/>
  <c r="AI684" i="26"/>
  <c r="AG683" i="26"/>
  <c r="AG594" i="26"/>
  <c r="AI595" i="26"/>
  <c r="AG120" i="26"/>
  <c r="AI121" i="26"/>
  <c r="AI739" i="26"/>
  <c r="AG738" i="26"/>
  <c r="AI738" i="26"/>
  <c r="AG437" i="26"/>
  <c r="AI438" i="26"/>
  <c r="AG445" i="26"/>
  <c r="AI446" i="26"/>
  <c r="AG297" i="26"/>
  <c r="AI298" i="26"/>
  <c r="AN298" i="26" s="1"/>
  <c r="AS298" i="26" s="1"/>
  <c r="AG364" i="26"/>
  <c r="AI365" i="26"/>
  <c r="AG134" i="26"/>
  <c r="AI134" i="26"/>
  <c r="AG348" i="26"/>
  <c r="AI349" i="26"/>
  <c r="AG197" i="26"/>
  <c r="AI198" i="26"/>
  <c r="AI197" i="26"/>
  <c r="AG405" i="26"/>
  <c r="AI206" i="26"/>
  <c r="AN206" i="26" s="1"/>
  <c r="AS206" i="26" s="1"/>
  <c r="AG205" i="26"/>
  <c r="AI205" i="26"/>
  <c r="AG576" i="26"/>
  <c r="AI577" i="26"/>
  <c r="AG633" i="26"/>
  <c r="AI634" i="26"/>
  <c r="AC648" i="26"/>
  <c r="AE654" i="26"/>
  <c r="AE637" i="26"/>
  <c r="AE653" i="26"/>
  <c r="AE634" i="26"/>
  <c r="AC651" i="26"/>
  <c r="AC632" i="26"/>
  <c r="AC654" i="26"/>
  <c r="AC649" i="26"/>
  <c r="AE646" i="26"/>
  <c r="AE652" i="26"/>
  <c r="AE647" i="26"/>
  <c r="AC652" i="26"/>
  <c r="AE655" i="26"/>
  <c r="AC636" i="26"/>
  <c r="AE633" i="26"/>
  <c r="AC639" i="26"/>
  <c r="AC640" i="26"/>
  <c r="AC646" i="26"/>
  <c r="AE649" i="26"/>
  <c r="AE644" i="26"/>
  <c r="AE645" i="26"/>
  <c r="AC642" i="26"/>
  <c r="AC643" i="26"/>
  <c r="AC635" i="26"/>
  <c r="AE641" i="26"/>
  <c r="AE632" i="26"/>
  <c r="F31" i="4" s="1"/>
  <c r="AE638" i="26"/>
  <c r="AE639" i="26"/>
  <c r="AE635" i="26"/>
  <c r="AE636" i="26"/>
  <c r="AI633" i="26"/>
  <c r="AC634" i="26"/>
  <c r="AC637" i="26"/>
  <c r="AC650" i="26"/>
  <c r="AE640" i="26"/>
  <c r="AG442" i="26"/>
  <c r="AI442" i="26"/>
  <c r="AG279" i="26"/>
  <c r="AN279" i="26" s="1"/>
  <c r="AS279" i="26" s="1"/>
  <c r="AI280" i="26"/>
  <c r="AN280" i="26" s="1"/>
  <c r="AS280" i="26" s="1"/>
  <c r="AG362" i="26"/>
  <c r="AI363" i="26"/>
  <c r="AI362" i="26"/>
  <c r="AE52" i="26"/>
  <c r="AG32" i="26"/>
  <c r="AE43" i="26"/>
  <c r="AE51" i="26"/>
  <c r="AE42" i="26"/>
  <c r="AE47" i="26"/>
  <c r="AE33" i="26"/>
  <c r="AC51" i="26"/>
  <c r="AE38" i="26"/>
  <c r="AI33" i="26"/>
  <c r="AN33" i="26" s="1"/>
  <c r="AS33" i="26" s="1"/>
  <c r="AE34" i="26"/>
  <c r="AC52" i="26"/>
  <c r="AC48" i="26"/>
  <c r="AE54" i="26"/>
  <c r="AE50" i="26"/>
  <c r="AC35" i="26"/>
  <c r="AE37" i="26"/>
  <c r="AC44" i="26"/>
  <c r="AE46" i="26"/>
  <c r="AC47" i="26"/>
  <c r="AC53" i="26"/>
  <c r="AE55" i="26"/>
  <c r="AC34" i="26"/>
  <c r="AE32" i="26"/>
  <c r="F6" i="4" s="1"/>
  <c r="AE36" i="26"/>
  <c r="AC33" i="26"/>
  <c r="AC37" i="26"/>
  <c r="AC39" i="26"/>
  <c r="AE49" i="26"/>
  <c r="AC49" i="26"/>
  <c r="AC54" i="26"/>
  <c r="AC46" i="26"/>
  <c r="AE35" i="26"/>
  <c r="AE45" i="26"/>
  <c r="AC55" i="26"/>
  <c r="AE44" i="26"/>
  <c r="AC42" i="26"/>
  <c r="AE48" i="26"/>
  <c r="AC36" i="26"/>
  <c r="AC41" i="26"/>
  <c r="AC43" i="26"/>
  <c r="AC45" i="26"/>
  <c r="AC32" i="26"/>
  <c r="AC50" i="26"/>
  <c r="AE39" i="26"/>
  <c r="AC40" i="26"/>
  <c r="AE41" i="26"/>
  <c r="AC38" i="26"/>
  <c r="AE40" i="26"/>
  <c r="AE53" i="26"/>
  <c r="AG360" i="26"/>
  <c r="AI361" i="26"/>
  <c r="AI722" i="26"/>
  <c r="AC645" i="26"/>
  <c r="AC647" i="26"/>
  <c r="AC210" i="26"/>
  <c r="AE223" i="26"/>
  <c r="AC223" i="26"/>
  <c r="AI669" i="26"/>
  <c r="AE246" i="26"/>
  <c r="AC241" i="26"/>
  <c r="AI188" i="26"/>
  <c r="AE538" i="26"/>
  <c r="AI537" i="26"/>
  <c r="AI207" i="26"/>
  <c r="AE339" i="26"/>
  <c r="AE341" i="26"/>
  <c r="AE340" i="26"/>
  <c r="AI402" i="26"/>
  <c r="AI21" i="26"/>
  <c r="AE67" i="26"/>
  <c r="AE76" i="26"/>
  <c r="AC71" i="26"/>
  <c r="AE61" i="26"/>
  <c r="AI184" i="26"/>
  <c r="AN187" i="26"/>
  <c r="AS187" i="26" s="1"/>
  <c r="AN249" i="26"/>
  <c r="AS249" i="26" s="1"/>
  <c r="AN273" i="26"/>
  <c r="AS273" i="26" s="1"/>
  <c r="AI511" i="26"/>
  <c r="AG510" i="26"/>
  <c r="AI171" i="26"/>
  <c r="AG171" i="26"/>
  <c r="AI172" i="26"/>
  <c r="AN172" i="26" s="1"/>
  <c r="AS172" i="26" s="1"/>
  <c r="AG70" i="26"/>
  <c r="AN70" i="26" s="1"/>
  <c r="AS70" i="26" s="1"/>
  <c r="AI71" i="26"/>
  <c r="AN71" i="26" s="1"/>
  <c r="AS71" i="26" s="1"/>
  <c r="AG643" i="26"/>
  <c r="AI644" i="26"/>
  <c r="AG742" i="26"/>
  <c r="AI743" i="26"/>
  <c r="AG750" i="26"/>
  <c r="AI751" i="26"/>
  <c r="AI732" i="26"/>
  <c r="AG731" i="26"/>
  <c r="AG227" i="26"/>
  <c r="AN227" i="26" s="1"/>
  <c r="AS227" i="26" s="1"/>
  <c r="AI228" i="26"/>
  <c r="AI337" i="26"/>
  <c r="AG336" i="26"/>
  <c r="AI199" i="26"/>
  <c r="AG198" i="26"/>
  <c r="AI232" i="26"/>
  <c r="AN232" i="26" s="1"/>
  <c r="AS232" i="26" s="1"/>
  <c r="AG231" i="26"/>
  <c r="AN13" i="26"/>
  <c r="AS13" i="26" s="1"/>
  <c r="AN267" i="26"/>
  <c r="AS267" i="26" s="1"/>
  <c r="AN300" i="26"/>
  <c r="AS300" i="26" s="1"/>
  <c r="AI231" i="26"/>
  <c r="AN76" i="26"/>
  <c r="AS76" i="26" s="1"/>
  <c r="AI742" i="26"/>
  <c r="AN26" i="26"/>
  <c r="AS26" i="26" s="1"/>
  <c r="AN161" i="26"/>
  <c r="AS161" i="26" s="1"/>
  <c r="AI45" i="26"/>
  <c r="AN45" i="26" s="1"/>
  <c r="AS45" i="26" s="1"/>
  <c r="AG44" i="26"/>
  <c r="AG410" i="26"/>
  <c r="AG498" i="26"/>
  <c r="AI499" i="26"/>
  <c r="AN285" i="26"/>
  <c r="AS285" i="26" s="1"/>
  <c r="AN237" i="26"/>
  <c r="AS237" i="26" s="1"/>
  <c r="AR399" i="26"/>
  <c r="AQ399" i="26"/>
  <c r="AP399" i="26"/>
  <c r="AB399" i="26" s="1"/>
  <c r="AQ699" i="26"/>
  <c r="AR699" i="26"/>
  <c r="AP699" i="26"/>
  <c r="AB699" i="26" s="1"/>
  <c r="AQ289" i="26"/>
  <c r="AP289" i="26"/>
  <c r="AB289" i="26" s="1"/>
  <c r="AC291" i="26" s="1"/>
  <c r="AR289" i="26"/>
  <c r="AR269" i="26"/>
  <c r="AQ269" i="26"/>
  <c r="AP269" i="26"/>
  <c r="AB269" i="26" s="1"/>
  <c r="AR526" i="26"/>
  <c r="AQ526" i="26"/>
  <c r="AP526" i="26"/>
  <c r="AB526" i="26" s="1"/>
  <c r="AR515" i="26"/>
  <c r="AQ515" i="26"/>
  <c r="AP515" i="26"/>
  <c r="AB515" i="26" s="1"/>
  <c r="AR406" i="26"/>
  <c r="AQ406" i="26"/>
  <c r="AP406" i="26"/>
  <c r="AB406" i="26" s="1"/>
  <c r="AI406" i="26" s="1"/>
  <c r="AQ514" i="26"/>
  <c r="AP514" i="26"/>
  <c r="AB514" i="26" s="1"/>
  <c r="AR514" i="26"/>
  <c r="AQ424" i="26"/>
  <c r="AR424" i="26"/>
  <c r="AP424" i="26"/>
  <c r="AB424" i="26" s="1"/>
  <c r="AP91" i="26"/>
  <c r="AB91" i="26" s="1"/>
  <c r="AR91" i="26"/>
  <c r="AQ91" i="26"/>
  <c r="AR463" i="26"/>
  <c r="AQ463" i="26"/>
  <c r="AP463" i="26"/>
  <c r="AB463" i="26" s="1"/>
  <c r="AR481" i="26"/>
  <c r="AQ481" i="26"/>
  <c r="AP481" i="26"/>
  <c r="AB481" i="26" s="1"/>
  <c r="AP490" i="26"/>
  <c r="AB490" i="26" s="1"/>
  <c r="AQ490" i="26"/>
  <c r="AR490" i="26"/>
  <c r="AR500" i="26"/>
  <c r="AP500" i="26"/>
  <c r="AB500" i="26" s="1"/>
  <c r="AQ500" i="26"/>
  <c r="AR84" i="26"/>
  <c r="AP84" i="26"/>
  <c r="AB84" i="26" s="1"/>
  <c r="AQ84" i="26"/>
  <c r="AR535" i="26"/>
  <c r="AQ535" i="26"/>
  <c r="AP535" i="26"/>
  <c r="AB535" i="26" s="1"/>
  <c r="AR460" i="26"/>
  <c r="AQ460" i="26"/>
  <c r="AP460" i="26"/>
  <c r="AB460" i="26" s="1"/>
  <c r="AR599" i="26"/>
  <c r="AQ599" i="26"/>
  <c r="AP599" i="26"/>
  <c r="AB599" i="26" s="1"/>
  <c r="AR390" i="26"/>
  <c r="AQ390" i="26"/>
  <c r="AP390" i="26"/>
  <c r="AB390" i="26" s="1"/>
  <c r="AP142" i="26"/>
  <c r="AB142" i="26" s="1"/>
  <c r="AI142" i="26" s="1"/>
  <c r="AR142" i="26"/>
  <c r="AQ142" i="26"/>
  <c r="AQ604" i="26"/>
  <c r="AP604" i="26"/>
  <c r="AB604" i="26" s="1"/>
  <c r="AR604" i="26"/>
  <c r="AR688" i="26"/>
  <c r="AQ688" i="26"/>
  <c r="AP688" i="26"/>
  <c r="AB688" i="26" s="1"/>
  <c r="AR101" i="26"/>
  <c r="AQ101" i="26"/>
  <c r="AP101" i="26"/>
  <c r="AB101" i="26" s="1"/>
  <c r="AP585" i="26"/>
  <c r="AB585" i="26" s="1"/>
  <c r="AQ585" i="26"/>
  <c r="AR585" i="26"/>
  <c r="AR417" i="26"/>
  <c r="AQ417" i="26"/>
  <c r="AP417" i="26"/>
  <c r="AB417" i="26" s="1"/>
  <c r="AR135" i="26"/>
  <c r="AQ135" i="26"/>
  <c r="AP135" i="26"/>
  <c r="AB135" i="26" s="1"/>
  <c r="AI135" i="26" s="1"/>
  <c r="AR613" i="26"/>
  <c r="AQ613" i="26"/>
  <c r="AP613" i="26"/>
  <c r="AB613" i="26" s="1"/>
  <c r="AR494" i="26"/>
  <c r="AP494" i="26"/>
  <c r="AB494" i="26" s="1"/>
  <c r="AQ494" i="26"/>
  <c r="AH314" i="26"/>
  <c r="AN313" i="26"/>
  <c r="AS313" i="26" s="1"/>
  <c r="AQ173" i="26"/>
  <c r="AR173" i="26"/>
  <c r="AP173" i="26"/>
  <c r="AB173" i="26" s="1"/>
  <c r="AR693" i="26"/>
  <c r="AP693" i="26"/>
  <c r="AB693" i="26" s="1"/>
  <c r="AI693" i="26" s="1"/>
  <c r="AQ693" i="26"/>
  <c r="AR146" i="26"/>
  <c r="AQ146" i="26"/>
  <c r="AP146" i="26"/>
  <c r="AB146" i="26" s="1"/>
  <c r="AP434" i="26"/>
  <c r="AB434" i="26" s="1"/>
  <c r="AR434" i="26"/>
  <c r="AQ434" i="26"/>
  <c r="AR114" i="26"/>
  <c r="AQ114" i="26"/>
  <c r="AP114" i="26"/>
  <c r="AB114" i="26" s="1"/>
  <c r="AP127" i="26"/>
  <c r="AB127" i="26" s="1"/>
  <c r="AR127" i="26"/>
  <c r="AQ127" i="26"/>
  <c r="AR385" i="26"/>
  <c r="AQ385" i="26"/>
  <c r="AP385" i="26"/>
  <c r="AB385" i="26" s="1"/>
  <c r="AR573" i="26"/>
  <c r="AQ573" i="26"/>
  <c r="AP573" i="26"/>
  <c r="AB573" i="26" s="1"/>
  <c r="AP118" i="26"/>
  <c r="AB118" i="26" s="1"/>
  <c r="AR118" i="26"/>
  <c r="AQ118" i="26"/>
  <c r="AP508" i="26"/>
  <c r="AB508" i="26" s="1"/>
  <c r="AQ508" i="26"/>
  <c r="AR508" i="26"/>
  <c r="AR116" i="26"/>
  <c r="AQ116" i="26"/>
  <c r="AP116" i="26"/>
  <c r="AB116" i="26" s="1"/>
  <c r="AR131" i="26"/>
  <c r="AQ131" i="26"/>
  <c r="AP131" i="26"/>
  <c r="AB131" i="26" s="1"/>
  <c r="AR369" i="26"/>
  <c r="AP369" i="26"/>
  <c r="AB369" i="26" s="1"/>
  <c r="AI369" i="26" s="1"/>
  <c r="AQ369" i="26"/>
  <c r="AP744" i="26"/>
  <c r="AB744" i="26" s="1"/>
  <c r="AR744" i="26"/>
  <c r="AQ744" i="26"/>
  <c r="AR152" i="26"/>
  <c r="AQ152" i="26"/>
  <c r="AP152" i="26"/>
  <c r="AB152" i="26" s="1"/>
  <c r="AR509" i="26"/>
  <c r="AQ509" i="26"/>
  <c r="AP509" i="26"/>
  <c r="AB509" i="26" s="1"/>
  <c r="AP443" i="26"/>
  <c r="AB443" i="26" s="1"/>
  <c r="AC455" i="26" s="1"/>
  <c r="AR443" i="26"/>
  <c r="AQ443" i="26"/>
  <c r="AR373" i="26"/>
  <c r="AQ373" i="26"/>
  <c r="AP373" i="26"/>
  <c r="AB373" i="26" s="1"/>
  <c r="AR520" i="26"/>
  <c r="AQ520" i="26"/>
  <c r="AP520" i="26"/>
  <c r="AB520" i="26" s="1"/>
  <c r="AQ592" i="26"/>
  <c r="AP592" i="26"/>
  <c r="AB592" i="26" s="1"/>
  <c r="AI592" i="26" s="1"/>
  <c r="AR592" i="26"/>
  <c r="AR344" i="26"/>
  <c r="AQ344" i="26"/>
  <c r="AP344" i="26"/>
  <c r="AB344" i="26" s="1"/>
  <c r="AR128" i="26"/>
  <c r="AQ128" i="26"/>
  <c r="AP128" i="26"/>
  <c r="AB128" i="26" s="1"/>
  <c r="AR104" i="26"/>
  <c r="AQ104" i="26"/>
  <c r="AP104" i="26"/>
  <c r="AB104" i="26" s="1"/>
  <c r="AP695" i="26"/>
  <c r="AB695" i="26" s="1"/>
  <c r="AI695" i="26" s="1"/>
  <c r="AR695" i="26"/>
  <c r="AQ695" i="26"/>
  <c r="AR616" i="26"/>
  <c r="AQ616" i="26"/>
  <c r="AP616" i="26"/>
  <c r="AB616" i="26" s="1"/>
  <c r="AR155" i="26"/>
  <c r="AQ155" i="26"/>
  <c r="AP155" i="26"/>
  <c r="AB155" i="26" s="1"/>
  <c r="AR411" i="26"/>
  <c r="AQ411" i="26"/>
  <c r="AP411" i="26"/>
  <c r="AB411" i="26" s="1"/>
  <c r="AP392" i="26"/>
  <c r="AB392" i="26" s="1"/>
  <c r="AR392" i="26"/>
  <c r="AQ392" i="26"/>
  <c r="AP124" i="26"/>
  <c r="AB124" i="26" s="1"/>
  <c r="AI124" i="26" s="1"/>
  <c r="AR124" i="26"/>
  <c r="AQ124" i="26"/>
  <c r="AR350" i="26"/>
  <c r="AQ350" i="26"/>
  <c r="AP350" i="26"/>
  <c r="AB350" i="26" s="1"/>
  <c r="AR582" i="26"/>
  <c r="AQ582" i="26"/>
  <c r="AP582" i="26"/>
  <c r="AB582" i="26" s="1"/>
  <c r="AR391" i="26"/>
  <c r="AQ391" i="26"/>
  <c r="AP391" i="26"/>
  <c r="AB391" i="26" s="1"/>
  <c r="AR409" i="26"/>
  <c r="AQ409" i="26"/>
  <c r="AP409" i="26"/>
  <c r="AB409" i="26" s="1"/>
  <c r="AR420" i="26"/>
  <c r="AQ420" i="26"/>
  <c r="AP420" i="26"/>
  <c r="AB420" i="26" s="1"/>
  <c r="AR478" i="26"/>
  <c r="AQ478" i="26"/>
  <c r="AP478" i="26"/>
  <c r="AB478" i="26" s="1"/>
  <c r="AR423" i="26"/>
  <c r="AQ423" i="26"/>
  <c r="AP423" i="26"/>
  <c r="AB423" i="26" s="1"/>
  <c r="AI423" i="26" s="1"/>
  <c r="AR263" i="26"/>
  <c r="AQ263" i="26"/>
  <c r="AP263" i="26"/>
  <c r="AB263" i="26" s="1"/>
  <c r="AR506" i="26"/>
  <c r="AP506" i="26"/>
  <c r="AB506" i="26" s="1"/>
  <c r="AQ506" i="26"/>
  <c r="AQ430" i="26"/>
  <c r="AR430" i="26"/>
  <c r="AP430" i="26"/>
  <c r="AB430" i="26" s="1"/>
  <c r="AR408" i="26"/>
  <c r="AQ408" i="26"/>
  <c r="AP408" i="26"/>
  <c r="AB408" i="26" s="1"/>
  <c r="AP735" i="26"/>
  <c r="AB735" i="26" s="1"/>
  <c r="AR735" i="26"/>
  <c r="AQ735" i="26"/>
  <c r="AR393" i="26"/>
  <c r="AQ393" i="26"/>
  <c r="AP393" i="26"/>
  <c r="AB393" i="26" s="1"/>
  <c r="AQ712" i="26"/>
  <c r="AR712" i="26"/>
  <c r="AP712" i="26"/>
  <c r="AB712" i="26" s="1"/>
  <c r="AQ598" i="26"/>
  <c r="AP598" i="26"/>
  <c r="AB598" i="26" s="1"/>
  <c r="AI598" i="26" s="1"/>
  <c r="AR598" i="26"/>
  <c r="AP690" i="26"/>
  <c r="AB690" i="26" s="1"/>
  <c r="AR690" i="26"/>
  <c r="AQ690" i="26"/>
  <c r="AR153" i="26"/>
  <c r="AQ153" i="26"/>
  <c r="AP153" i="26"/>
  <c r="AB153" i="26" s="1"/>
  <c r="AP139" i="26"/>
  <c r="AB139" i="26" s="1"/>
  <c r="AI139" i="26" s="1"/>
  <c r="AR139" i="26"/>
  <c r="AQ139" i="26"/>
  <c r="AR388" i="26"/>
  <c r="AQ388" i="26"/>
  <c r="AP388" i="26"/>
  <c r="AB388" i="26" s="1"/>
  <c r="AI388" i="26" s="1"/>
  <c r="AQ718" i="26"/>
  <c r="AR718" i="26"/>
  <c r="AP718" i="26"/>
  <c r="AB718" i="26" s="1"/>
  <c r="AR30" i="26"/>
  <c r="AQ30" i="26"/>
  <c r="AP30" i="26"/>
  <c r="AB30" i="26" s="1"/>
  <c r="AR137" i="26"/>
  <c r="AQ137" i="26"/>
  <c r="AP137" i="26"/>
  <c r="AB137" i="26" s="1"/>
  <c r="AI137" i="26" s="1"/>
  <c r="AR466" i="26"/>
  <c r="AQ466" i="26"/>
  <c r="AP466" i="26"/>
  <c r="AB466" i="26" s="1"/>
  <c r="AP588" i="26"/>
  <c r="AB588" i="26" s="1"/>
  <c r="AQ588" i="26"/>
  <c r="AR588" i="26"/>
  <c r="AP704" i="26"/>
  <c r="AB704" i="26" s="1"/>
  <c r="AR704" i="26"/>
  <c r="AQ704" i="26"/>
  <c r="AP689" i="26"/>
  <c r="AB689" i="26" s="1"/>
  <c r="AR689" i="26"/>
  <c r="AQ689" i="26"/>
  <c r="AR90" i="26"/>
  <c r="AP90" i="26"/>
  <c r="AB90" i="26" s="1"/>
  <c r="AQ90" i="26"/>
  <c r="AR113" i="26"/>
  <c r="AQ113" i="26"/>
  <c r="AP113" i="26"/>
  <c r="AB113" i="26" s="1"/>
  <c r="AR529" i="26"/>
  <c r="AQ529" i="26"/>
  <c r="AP529" i="26"/>
  <c r="AB529" i="26" s="1"/>
  <c r="AR353" i="26"/>
  <c r="AQ353" i="26"/>
  <c r="AP353" i="26"/>
  <c r="AB353" i="26" s="1"/>
  <c r="AR527" i="26"/>
  <c r="AQ527" i="26"/>
  <c r="AP527" i="26"/>
  <c r="AB527" i="26" s="1"/>
  <c r="AR579" i="26"/>
  <c r="AQ579" i="26"/>
  <c r="AP579" i="26"/>
  <c r="AB579" i="26" s="1"/>
  <c r="M43" i="18"/>
  <c r="M44" i="18"/>
  <c r="M45" i="18"/>
  <c r="M46" i="18"/>
  <c r="M47" i="18"/>
  <c r="M48" i="18"/>
  <c r="M49" i="18"/>
  <c r="M50" i="18"/>
  <c r="M51" i="18"/>
  <c r="M52" i="18"/>
  <c r="M53" i="18"/>
  <c r="M54" i="18"/>
  <c r="M55" i="18"/>
  <c r="M56" i="18"/>
  <c r="M57" i="18"/>
  <c r="M58" i="18"/>
  <c r="M59" i="18"/>
  <c r="M60" i="18"/>
  <c r="M61" i="18"/>
  <c r="M62" i="18"/>
  <c r="M63" i="18"/>
  <c r="M64" i="18"/>
  <c r="M65" i="18"/>
  <c r="M66" i="18"/>
  <c r="M67" i="18"/>
  <c r="M68" i="18"/>
  <c r="M69" i="18"/>
  <c r="M70" i="18"/>
  <c r="M71" i="18"/>
  <c r="M72" i="18"/>
  <c r="M73" i="18"/>
  <c r="M74" i="18"/>
  <c r="M75" i="18"/>
  <c r="M76" i="18"/>
  <c r="M77" i="18"/>
  <c r="M78" i="18"/>
  <c r="M79" i="18"/>
  <c r="M80" i="18"/>
  <c r="M81" i="18"/>
  <c r="M82" i="18"/>
  <c r="M83" i="18"/>
  <c r="M84" i="18"/>
  <c r="M85" i="18"/>
  <c r="M86" i="18"/>
  <c r="M87" i="18"/>
  <c r="M88" i="18"/>
  <c r="M89" i="18"/>
  <c r="M90" i="18"/>
  <c r="M91" i="18"/>
  <c r="M92" i="18"/>
  <c r="M93" i="18"/>
  <c r="M94" i="18"/>
  <c r="M95" i="18"/>
  <c r="M96" i="18"/>
  <c r="M97" i="18"/>
  <c r="M98" i="18"/>
  <c r="M99" i="18"/>
  <c r="M100" i="18"/>
  <c r="M101" i="18"/>
  <c r="M102" i="18"/>
  <c r="M103" i="18"/>
  <c r="M104" i="18"/>
  <c r="M105" i="18"/>
  <c r="M106" i="18"/>
  <c r="M107" i="18"/>
  <c r="M108" i="18"/>
  <c r="M109" i="18"/>
  <c r="M110" i="18"/>
  <c r="M111" i="18"/>
  <c r="M112" i="18"/>
  <c r="M113" i="18"/>
  <c r="M114" i="18"/>
  <c r="M115" i="18"/>
  <c r="M116" i="18"/>
  <c r="M117" i="18"/>
  <c r="M118" i="18"/>
  <c r="M119" i="18"/>
  <c r="M120" i="18"/>
  <c r="M121" i="18"/>
  <c r="M122" i="18"/>
  <c r="M123" i="18"/>
  <c r="M124" i="18"/>
  <c r="M125" i="18"/>
  <c r="M126" i="18"/>
  <c r="M127" i="18"/>
  <c r="M128" i="18"/>
  <c r="M129" i="18"/>
  <c r="M130" i="18"/>
  <c r="M131" i="18"/>
  <c r="M132" i="18"/>
  <c r="M133" i="18"/>
  <c r="M134" i="18"/>
  <c r="M135" i="18"/>
  <c r="M136" i="18"/>
  <c r="M137" i="18"/>
  <c r="M138" i="18"/>
  <c r="M139" i="18"/>
  <c r="M140" i="18"/>
  <c r="M141" i="18"/>
  <c r="M142" i="18"/>
  <c r="M143" i="18"/>
  <c r="M144" i="18"/>
  <c r="M145" i="18"/>
  <c r="M146" i="18"/>
  <c r="M147" i="18"/>
  <c r="M148" i="18"/>
  <c r="M149" i="18"/>
  <c r="M150" i="18"/>
  <c r="M151" i="18"/>
  <c r="M152" i="18"/>
  <c r="M153" i="18"/>
  <c r="M154" i="18"/>
  <c r="M155" i="18"/>
  <c r="M156" i="18"/>
  <c r="M157" i="18"/>
  <c r="M158" i="18"/>
  <c r="M159" i="18"/>
  <c r="M160" i="18"/>
  <c r="M161" i="18"/>
  <c r="M162" i="18"/>
  <c r="M163" i="18"/>
  <c r="M164" i="18"/>
  <c r="M165" i="18"/>
  <c r="M166" i="18"/>
  <c r="M167" i="18"/>
  <c r="M168" i="18"/>
  <c r="M169" i="18"/>
  <c r="M170" i="18"/>
  <c r="M171" i="18"/>
  <c r="M172" i="18"/>
  <c r="M173" i="18"/>
  <c r="M174" i="18"/>
  <c r="M175" i="18"/>
  <c r="M176" i="18"/>
  <c r="M177" i="18"/>
  <c r="M178" i="18"/>
  <c r="M179" i="18"/>
  <c r="M180" i="18"/>
  <c r="M181" i="18"/>
  <c r="M182" i="18"/>
  <c r="M183" i="18"/>
  <c r="M184" i="18"/>
  <c r="M185" i="18"/>
  <c r="M186" i="18"/>
  <c r="M187" i="18"/>
  <c r="M188" i="18"/>
  <c r="M189" i="18"/>
  <c r="M190" i="18"/>
  <c r="M191" i="18"/>
  <c r="M192" i="18"/>
  <c r="M193" i="18"/>
  <c r="M194" i="18"/>
  <c r="M195" i="18"/>
  <c r="M196" i="18"/>
  <c r="M197" i="18"/>
  <c r="M198" i="18"/>
  <c r="M199" i="18"/>
  <c r="M200" i="18"/>
  <c r="M201" i="18"/>
  <c r="M202" i="18"/>
  <c r="M203" i="18"/>
  <c r="M204" i="18"/>
  <c r="M205" i="18"/>
  <c r="M206" i="18"/>
  <c r="M207" i="18"/>
  <c r="M208" i="18"/>
  <c r="M209" i="18"/>
  <c r="M210" i="18"/>
  <c r="M211" i="18"/>
  <c r="M212" i="18"/>
  <c r="M213" i="18"/>
  <c r="M214" i="18"/>
  <c r="M215" i="18"/>
  <c r="M216" i="18"/>
  <c r="M217" i="18"/>
  <c r="M218" i="18"/>
  <c r="M219" i="18"/>
  <c r="M220" i="18"/>
  <c r="M221" i="18"/>
  <c r="M222" i="18"/>
  <c r="M223" i="18"/>
  <c r="M224" i="18"/>
  <c r="M225" i="18"/>
  <c r="M226" i="18"/>
  <c r="M227" i="18"/>
  <c r="M228" i="18"/>
  <c r="M229" i="18"/>
  <c r="M230" i="18"/>
  <c r="M231" i="18"/>
  <c r="M232" i="18"/>
  <c r="M233" i="18"/>
  <c r="M234" i="18"/>
  <c r="M235" i="18"/>
  <c r="M236" i="18"/>
  <c r="M237" i="18"/>
  <c r="M238" i="18"/>
  <c r="M239" i="18"/>
  <c r="M240" i="18"/>
  <c r="M241" i="18"/>
  <c r="M242" i="18"/>
  <c r="M243" i="18"/>
  <c r="M244" i="18"/>
  <c r="M245" i="18"/>
  <c r="M246" i="18"/>
  <c r="M247" i="18"/>
  <c r="M248" i="18"/>
  <c r="M249" i="18"/>
  <c r="M250" i="18"/>
  <c r="M251" i="18"/>
  <c r="M252" i="18"/>
  <c r="M253" i="18"/>
  <c r="M254" i="18"/>
  <c r="M255" i="18"/>
  <c r="M256" i="18"/>
  <c r="M257" i="18"/>
  <c r="M258" i="18"/>
  <c r="M259" i="18"/>
  <c r="M260" i="18"/>
  <c r="M261" i="18"/>
  <c r="M262" i="18"/>
  <c r="M263" i="18"/>
  <c r="M264" i="18"/>
  <c r="M265" i="18"/>
  <c r="M266" i="18"/>
  <c r="M267" i="18"/>
  <c r="M268" i="18"/>
  <c r="M269" i="18"/>
  <c r="M270" i="18"/>
  <c r="M271" i="18"/>
  <c r="M272" i="18"/>
  <c r="M273" i="18"/>
  <c r="M274" i="18"/>
  <c r="M275" i="18"/>
  <c r="M276" i="18"/>
  <c r="M277" i="18"/>
  <c r="M278" i="18"/>
  <c r="M279" i="18"/>
  <c r="M280" i="18"/>
  <c r="M281" i="18"/>
  <c r="M282" i="18"/>
  <c r="M283" i="18"/>
  <c r="M284" i="18"/>
  <c r="M285" i="18"/>
  <c r="M286" i="18"/>
  <c r="M287" i="18"/>
  <c r="M288" i="18"/>
  <c r="M289" i="18"/>
  <c r="M290" i="18"/>
  <c r="M291" i="18"/>
  <c r="M292" i="18"/>
  <c r="M293" i="18"/>
  <c r="M294" i="18"/>
  <c r="M295" i="18"/>
  <c r="M296" i="18"/>
  <c r="M297" i="18"/>
  <c r="M298" i="18"/>
  <c r="M299" i="18"/>
  <c r="M300" i="18"/>
  <c r="M301" i="18"/>
  <c r="M302" i="18"/>
  <c r="M303" i="18"/>
  <c r="M304" i="18"/>
  <c r="M305" i="18"/>
  <c r="M306" i="18"/>
  <c r="M307" i="18"/>
  <c r="M308" i="18"/>
  <c r="M309" i="18"/>
  <c r="M310" i="18"/>
  <c r="M311" i="18"/>
  <c r="M312" i="18"/>
  <c r="M313" i="18"/>
  <c r="M314" i="18"/>
  <c r="M315" i="18"/>
  <c r="M316" i="18"/>
  <c r="M317" i="18"/>
  <c r="M318" i="18"/>
  <c r="M319" i="18"/>
  <c r="M320" i="18"/>
  <c r="M321" i="18"/>
  <c r="M322" i="18"/>
  <c r="M323" i="18"/>
  <c r="M324" i="18"/>
  <c r="M325" i="18"/>
  <c r="M326" i="18"/>
  <c r="M327" i="18"/>
  <c r="M328" i="18"/>
  <c r="M329" i="18"/>
  <c r="M330" i="18"/>
  <c r="M331" i="18"/>
  <c r="M332" i="18"/>
  <c r="M333" i="18"/>
  <c r="M334" i="18"/>
  <c r="M335" i="18"/>
  <c r="M336" i="18"/>
  <c r="M337" i="18"/>
  <c r="M338" i="18"/>
  <c r="M339" i="18"/>
  <c r="M340" i="18"/>
  <c r="M341" i="18"/>
  <c r="M342" i="18"/>
  <c r="M343" i="18"/>
  <c r="M344" i="18"/>
  <c r="M345" i="18"/>
  <c r="M346" i="18"/>
  <c r="M347" i="18"/>
  <c r="M348" i="18"/>
  <c r="M349" i="18"/>
  <c r="M350" i="18"/>
  <c r="M351" i="18"/>
  <c r="M352" i="18"/>
  <c r="M353" i="18"/>
  <c r="M354" i="18"/>
  <c r="M355" i="18"/>
  <c r="M356" i="18"/>
  <c r="M357" i="18"/>
  <c r="M358" i="18"/>
  <c r="M359" i="18"/>
  <c r="M360" i="18"/>
  <c r="M361" i="18"/>
  <c r="M362" i="18"/>
  <c r="M363" i="18"/>
  <c r="M364" i="18"/>
  <c r="M365" i="18"/>
  <c r="M366" i="18"/>
  <c r="M367" i="18"/>
  <c r="M368" i="18"/>
  <c r="M369" i="18"/>
  <c r="M370" i="18"/>
  <c r="M371" i="18"/>
  <c r="M372" i="18"/>
  <c r="M373" i="18"/>
  <c r="M374" i="18"/>
  <c r="M375" i="18"/>
  <c r="M376" i="18"/>
  <c r="M377" i="18"/>
  <c r="M378" i="18"/>
  <c r="M379" i="18"/>
  <c r="M380" i="18"/>
  <c r="M381" i="18"/>
  <c r="M382" i="18"/>
  <c r="M383" i="18"/>
  <c r="M384" i="18"/>
  <c r="M385" i="18"/>
  <c r="M386" i="18"/>
  <c r="M387" i="18"/>
  <c r="M388" i="18"/>
  <c r="M389" i="18"/>
  <c r="M390" i="18"/>
  <c r="M391" i="18"/>
  <c r="M392" i="18"/>
  <c r="M393" i="18"/>
  <c r="M394" i="18"/>
  <c r="M395" i="18"/>
  <c r="M396" i="18"/>
  <c r="M397" i="18"/>
  <c r="M398" i="18"/>
  <c r="M399" i="18"/>
  <c r="M400" i="18"/>
  <c r="M401" i="18"/>
  <c r="M402" i="18"/>
  <c r="M403" i="18"/>
  <c r="M404" i="18"/>
  <c r="M405" i="18"/>
  <c r="M406" i="18"/>
  <c r="M407" i="18"/>
  <c r="M408" i="18"/>
  <c r="M409" i="18"/>
  <c r="M410" i="18"/>
  <c r="M411" i="18"/>
  <c r="M412" i="18"/>
  <c r="M413" i="18"/>
  <c r="M414" i="18"/>
  <c r="M415" i="18"/>
  <c r="M416" i="18"/>
  <c r="M417" i="18"/>
  <c r="M418" i="18"/>
  <c r="M419" i="18"/>
  <c r="M420" i="18"/>
  <c r="M421" i="18"/>
  <c r="M422" i="18"/>
  <c r="M423" i="18"/>
  <c r="M424" i="18"/>
  <c r="M425" i="18"/>
  <c r="M426" i="18"/>
  <c r="M427" i="18"/>
  <c r="M428" i="18"/>
  <c r="M429" i="18"/>
  <c r="M430" i="18"/>
  <c r="M431" i="18"/>
  <c r="M432" i="18"/>
  <c r="M433" i="18"/>
  <c r="M434" i="18"/>
  <c r="M435" i="18"/>
  <c r="M436" i="18"/>
  <c r="M437" i="18"/>
  <c r="M438" i="18"/>
  <c r="M439" i="18"/>
  <c r="M440" i="18"/>
  <c r="M441" i="18"/>
  <c r="M442" i="18"/>
  <c r="M443" i="18"/>
  <c r="M444" i="18"/>
  <c r="M445" i="18"/>
  <c r="M446" i="18"/>
  <c r="M447" i="18"/>
  <c r="M448" i="18"/>
  <c r="M449" i="18"/>
  <c r="M450" i="18"/>
  <c r="M451" i="18"/>
  <c r="M452" i="18"/>
  <c r="M453" i="18"/>
  <c r="M454" i="18"/>
  <c r="M455" i="18"/>
  <c r="M456" i="18"/>
  <c r="M457" i="18"/>
  <c r="M458" i="18"/>
  <c r="M459" i="18"/>
  <c r="M460" i="18"/>
  <c r="M461" i="18"/>
  <c r="M462" i="18"/>
  <c r="M463" i="18"/>
  <c r="M464" i="18"/>
  <c r="M465" i="18"/>
  <c r="M466" i="18"/>
  <c r="M467" i="18"/>
  <c r="M468" i="18"/>
  <c r="M469" i="18"/>
  <c r="M470" i="18"/>
  <c r="M471" i="18"/>
  <c r="M472" i="18"/>
  <c r="M473" i="18"/>
  <c r="M474" i="18"/>
  <c r="M475" i="18"/>
  <c r="M476" i="18"/>
  <c r="M477" i="18"/>
  <c r="M478" i="18"/>
  <c r="M479" i="18"/>
  <c r="M480" i="18"/>
  <c r="M481" i="18"/>
  <c r="M482" i="18"/>
  <c r="M483" i="18"/>
  <c r="M484" i="18"/>
  <c r="M485" i="18"/>
  <c r="M486" i="18"/>
  <c r="M487" i="18"/>
  <c r="M488" i="18"/>
  <c r="M489" i="18"/>
  <c r="M490" i="18"/>
  <c r="M491" i="18"/>
  <c r="M492" i="18"/>
  <c r="M493" i="18"/>
  <c r="M494" i="18"/>
  <c r="M495" i="18"/>
  <c r="M496" i="18"/>
  <c r="M497" i="18"/>
  <c r="M498" i="18"/>
  <c r="M499" i="18"/>
  <c r="M500" i="18"/>
  <c r="M501" i="18"/>
  <c r="M502" i="18"/>
  <c r="M503" i="18"/>
  <c r="M504" i="18"/>
  <c r="M505" i="18"/>
  <c r="M506" i="18"/>
  <c r="M507" i="18"/>
  <c r="M508" i="18"/>
  <c r="M509" i="18"/>
  <c r="M510" i="18"/>
  <c r="M511" i="18"/>
  <c r="M512" i="18"/>
  <c r="M513" i="18"/>
  <c r="M514" i="18"/>
  <c r="M515" i="18"/>
  <c r="M516" i="18"/>
  <c r="M517" i="18"/>
  <c r="M518" i="18"/>
  <c r="M519" i="18"/>
  <c r="M520" i="18"/>
  <c r="M521" i="18"/>
  <c r="M522" i="18"/>
  <c r="M523" i="18"/>
  <c r="M524" i="18"/>
  <c r="M525" i="18"/>
  <c r="M526" i="18"/>
  <c r="M527" i="18"/>
  <c r="M528" i="18"/>
  <c r="M529" i="18"/>
  <c r="M530" i="18"/>
  <c r="M531" i="18"/>
  <c r="M532" i="18"/>
  <c r="M533" i="18"/>
  <c r="M534" i="18"/>
  <c r="M535" i="18"/>
  <c r="M536" i="18"/>
  <c r="M537" i="18"/>
  <c r="M538" i="18"/>
  <c r="M539" i="18"/>
  <c r="M540" i="18"/>
  <c r="M541" i="18"/>
  <c r="M542" i="18"/>
  <c r="M543" i="18"/>
  <c r="M544" i="18"/>
  <c r="M545" i="18"/>
  <c r="M546" i="18"/>
  <c r="M547" i="18"/>
  <c r="M548" i="18"/>
  <c r="M549" i="18"/>
  <c r="M550" i="18"/>
  <c r="M551" i="18"/>
  <c r="M552" i="18"/>
  <c r="M553" i="18"/>
  <c r="M554" i="18"/>
  <c r="M555" i="18"/>
  <c r="M556" i="18"/>
  <c r="M557" i="18"/>
  <c r="M558" i="18"/>
  <c r="M559" i="18"/>
  <c r="M560" i="18"/>
  <c r="M561" i="18"/>
  <c r="M562" i="18"/>
  <c r="M563" i="18"/>
  <c r="M564" i="18"/>
  <c r="M565" i="18"/>
  <c r="M566" i="18"/>
  <c r="M567" i="18"/>
  <c r="M568" i="18"/>
  <c r="M569" i="18"/>
  <c r="M570" i="18"/>
  <c r="M571" i="18"/>
  <c r="M572" i="18"/>
  <c r="M573" i="18"/>
  <c r="M574" i="18"/>
  <c r="M575" i="18"/>
  <c r="M576" i="18"/>
  <c r="M577" i="18"/>
  <c r="M578" i="18"/>
  <c r="M579" i="18"/>
  <c r="M580" i="18"/>
  <c r="M581" i="18"/>
  <c r="M582" i="18"/>
  <c r="M583" i="18"/>
  <c r="M584" i="18"/>
  <c r="M585" i="18"/>
  <c r="M586" i="18"/>
  <c r="M587" i="18"/>
  <c r="M588" i="18"/>
  <c r="M589" i="18"/>
  <c r="M590" i="18"/>
  <c r="M591" i="18"/>
  <c r="M592" i="18"/>
  <c r="M593" i="18"/>
  <c r="M594" i="18"/>
  <c r="M595" i="18"/>
  <c r="M596" i="18"/>
  <c r="M597" i="18"/>
  <c r="M598" i="18"/>
  <c r="M599" i="18"/>
  <c r="M600" i="18"/>
  <c r="M601" i="18"/>
  <c r="M602" i="18"/>
  <c r="M603" i="18"/>
  <c r="M604" i="18"/>
  <c r="M605" i="18"/>
  <c r="M606" i="18"/>
  <c r="M607" i="18"/>
  <c r="M608" i="18"/>
  <c r="M609" i="18"/>
  <c r="M610" i="18"/>
  <c r="M611" i="18"/>
  <c r="M612" i="18"/>
  <c r="M613" i="18"/>
  <c r="M614" i="18"/>
  <c r="M615" i="18"/>
  <c r="M616" i="18"/>
  <c r="M617" i="18"/>
  <c r="M618" i="18"/>
  <c r="M619" i="18"/>
  <c r="M620" i="18"/>
  <c r="M621" i="18"/>
  <c r="M622" i="18"/>
  <c r="M623" i="18"/>
  <c r="M624" i="18"/>
  <c r="M625" i="18"/>
  <c r="M626" i="18"/>
  <c r="M627" i="18"/>
  <c r="M628" i="18"/>
  <c r="M629" i="18"/>
  <c r="M630" i="18"/>
  <c r="M631" i="18"/>
  <c r="M632" i="18"/>
  <c r="M633" i="18"/>
  <c r="M634" i="18"/>
  <c r="M635" i="18"/>
  <c r="M636" i="18"/>
  <c r="M637" i="18"/>
  <c r="M638" i="18"/>
  <c r="M639" i="18"/>
  <c r="M640" i="18"/>
  <c r="M641" i="18"/>
  <c r="M642" i="18"/>
  <c r="M643" i="18"/>
  <c r="M644" i="18"/>
  <c r="M645" i="18"/>
  <c r="M646" i="18"/>
  <c r="M647" i="18"/>
  <c r="M648" i="18"/>
  <c r="M649" i="18"/>
  <c r="M650" i="18"/>
  <c r="M651" i="18"/>
  <c r="M652" i="18"/>
  <c r="M653" i="18"/>
  <c r="M654" i="18"/>
  <c r="M655" i="18"/>
  <c r="M656" i="18"/>
  <c r="M657" i="18"/>
  <c r="M658" i="18"/>
  <c r="M659" i="18"/>
  <c r="M660" i="18"/>
  <c r="M661" i="18"/>
  <c r="M662" i="18"/>
  <c r="M663" i="18"/>
  <c r="M664" i="18"/>
  <c r="M665" i="18"/>
  <c r="M666" i="18"/>
  <c r="M667" i="18"/>
  <c r="M668" i="18"/>
  <c r="M669" i="18"/>
  <c r="M670" i="18"/>
  <c r="M671" i="18"/>
  <c r="M672" i="18"/>
  <c r="M673" i="18"/>
  <c r="M674" i="18"/>
  <c r="M675" i="18"/>
  <c r="M676" i="18"/>
  <c r="M677" i="18"/>
  <c r="M678" i="18"/>
  <c r="M679" i="18"/>
  <c r="M680" i="18"/>
  <c r="M681" i="18"/>
  <c r="M682" i="18"/>
  <c r="M683" i="18"/>
  <c r="M684" i="18"/>
  <c r="M685" i="18"/>
  <c r="M686" i="18"/>
  <c r="M687" i="18"/>
  <c r="M688" i="18"/>
  <c r="M689" i="18"/>
  <c r="M690" i="18"/>
  <c r="M691" i="18"/>
  <c r="M692" i="18"/>
  <c r="M693" i="18"/>
  <c r="M694" i="18"/>
  <c r="M695" i="18"/>
  <c r="M696" i="18"/>
  <c r="M697" i="18"/>
  <c r="M698" i="18"/>
  <c r="M699" i="18"/>
  <c r="M700" i="18"/>
  <c r="M701" i="18"/>
  <c r="M702" i="18"/>
  <c r="M703" i="18"/>
  <c r="M704" i="18"/>
  <c r="M705" i="18"/>
  <c r="M706" i="18"/>
  <c r="M707" i="18"/>
  <c r="M708" i="18"/>
  <c r="M709" i="18"/>
  <c r="M710" i="18"/>
  <c r="M711" i="18"/>
  <c r="M712" i="18"/>
  <c r="M713" i="18"/>
  <c r="M714" i="18"/>
  <c r="M715" i="18"/>
  <c r="M716" i="18"/>
  <c r="M717" i="18"/>
  <c r="M718" i="18"/>
  <c r="M719" i="18"/>
  <c r="M720" i="18"/>
  <c r="M721" i="18"/>
  <c r="M722" i="18"/>
  <c r="M723" i="18"/>
  <c r="M724" i="18"/>
  <c r="M725" i="18"/>
  <c r="M726" i="18"/>
  <c r="M727" i="18"/>
  <c r="M728" i="18"/>
  <c r="M729" i="18"/>
  <c r="M730" i="18"/>
  <c r="M731" i="18"/>
  <c r="M732" i="18"/>
  <c r="M733" i="18"/>
  <c r="M734" i="18"/>
  <c r="M735" i="18"/>
  <c r="M736" i="18"/>
  <c r="M737" i="18"/>
  <c r="M738" i="18"/>
  <c r="M739" i="18"/>
  <c r="M740" i="18"/>
  <c r="M741" i="18"/>
  <c r="M742" i="18"/>
  <c r="M743" i="18"/>
  <c r="M744" i="18"/>
  <c r="M745" i="18"/>
  <c r="M746" i="18"/>
  <c r="M747" i="18"/>
  <c r="M748" i="18"/>
  <c r="M749" i="18"/>
  <c r="M750" i="18"/>
  <c r="M751" i="18"/>
  <c r="M752" i="18"/>
  <c r="M753" i="18"/>
  <c r="M754" i="18"/>
  <c r="M755" i="18"/>
  <c r="M756" i="18"/>
  <c r="M757" i="18"/>
  <c r="M758" i="18"/>
  <c r="M759" i="18"/>
  <c r="M760" i="18"/>
  <c r="M761" i="18"/>
  <c r="M762" i="18"/>
  <c r="M763" i="18"/>
  <c r="M764" i="18"/>
  <c r="M765" i="18"/>
  <c r="M766" i="18"/>
  <c r="M767" i="18"/>
  <c r="M768" i="18"/>
  <c r="M769" i="18"/>
  <c r="M770" i="18"/>
  <c r="M771" i="18"/>
  <c r="M772" i="18"/>
  <c r="M773" i="18"/>
  <c r="M774" i="18"/>
  <c r="M775" i="18"/>
  <c r="M776" i="18"/>
  <c r="M777" i="18"/>
  <c r="M778" i="18"/>
  <c r="M779" i="18"/>
  <c r="M780" i="18"/>
  <c r="M781" i="18"/>
  <c r="M782" i="18"/>
  <c r="M783" i="18"/>
  <c r="M784" i="18"/>
  <c r="M785" i="18"/>
  <c r="M42" i="18"/>
  <c r="AD271" i="26" l="1"/>
  <c r="AD750" i="26"/>
  <c r="AD615" i="26"/>
  <c r="AD567" i="26"/>
  <c r="AD93" i="26"/>
  <c r="AD589" i="26"/>
  <c r="AD387" i="26"/>
  <c r="AD101" i="26"/>
  <c r="AD284" i="26"/>
  <c r="AD274" i="26"/>
  <c r="AD433" i="26"/>
  <c r="AD370" i="26"/>
  <c r="AD452" i="26"/>
  <c r="AD81" i="26"/>
  <c r="AD371" i="26"/>
  <c r="AD95" i="26"/>
  <c r="AD460" i="26"/>
  <c r="AD281" i="26"/>
  <c r="AD384" i="26"/>
  <c r="AD103" i="26"/>
  <c r="AD450" i="26"/>
  <c r="AD751" i="26"/>
  <c r="AD504" i="26"/>
  <c r="AD432" i="26"/>
  <c r="AD694" i="26"/>
  <c r="AD601" i="26"/>
  <c r="AD265" i="26"/>
  <c r="AD577" i="26"/>
  <c r="AD571" i="26"/>
  <c r="AD576" i="26"/>
  <c r="AD291" i="26"/>
  <c r="AD463" i="26"/>
  <c r="AD505" i="26"/>
  <c r="AD272" i="26"/>
  <c r="AD288" i="26"/>
  <c r="AD621" i="26"/>
  <c r="AD611" i="26"/>
  <c r="AD609" i="26"/>
  <c r="AD624" i="26"/>
  <c r="AD610" i="26"/>
  <c r="AD254" i="26"/>
  <c r="AD748" i="26"/>
  <c r="AD295" i="26"/>
  <c r="AD692" i="26"/>
  <c r="AD728" i="26"/>
  <c r="AD608" i="26"/>
  <c r="AD275" i="26"/>
  <c r="AD680" i="26"/>
  <c r="AD428" i="26"/>
  <c r="AD436" i="26"/>
  <c r="AD426" i="26"/>
  <c r="AD439" i="26"/>
  <c r="AD500" i="26"/>
  <c r="AD508" i="26"/>
  <c r="AD498" i="26"/>
  <c r="AD511" i="26"/>
  <c r="AD380" i="26"/>
  <c r="AD388" i="26"/>
  <c r="AD378" i="26"/>
  <c r="AD391" i="26"/>
  <c r="AD741" i="26"/>
  <c r="AD627" i="26"/>
  <c r="AD292" i="26"/>
  <c r="AD699" i="26"/>
  <c r="AD85" i="26"/>
  <c r="AD96" i="26"/>
  <c r="AD83" i="26"/>
  <c r="AD94" i="26"/>
  <c r="AD734" i="26"/>
  <c r="AD614" i="26"/>
  <c r="AD277" i="26"/>
  <c r="AD686" i="26"/>
  <c r="AD561" i="26"/>
  <c r="AD742" i="26"/>
  <c r="AD622" i="26"/>
  <c r="AD293" i="26"/>
  <c r="AD440" i="26"/>
  <c r="AD448" i="26"/>
  <c r="AD444" i="26"/>
  <c r="AD457" i="26"/>
  <c r="AD591" i="26"/>
  <c r="AD602" i="26"/>
  <c r="AD605" i="26"/>
  <c r="AD595" i="26"/>
  <c r="AD683" i="26"/>
  <c r="AD681" i="26"/>
  <c r="AD696" i="26"/>
  <c r="AD682" i="26"/>
  <c r="AD249" i="26"/>
  <c r="AD740" i="26"/>
  <c r="AD423" i="26"/>
  <c r="AD418" i="26"/>
  <c r="AD419" i="26"/>
  <c r="AD495" i="26"/>
  <c r="AD490" i="26"/>
  <c r="AD491" i="26"/>
  <c r="AD259" i="26"/>
  <c r="AD735" i="26"/>
  <c r="AD693" i="26"/>
  <c r="AD729" i="26"/>
  <c r="AD584" i="26"/>
  <c r="AD592" i="26"/>
  <c r="AD588" i="26"/>
  <c r="AD263" i="26"/>
  <c r="AD264" i="26"/>
  <c r="AD262" i="26"/>
  <c r="AD258" i="26"/>
  <c r="AI104" i="26"/>
  <c r="AD126" i="26"/>
  <c r="AD120" i="26"/>
  <c r="AD114" i="26"/>
  <c r="AD108" i="26"/>
  <c r="AD124" i="26"/>
  <c r="AD118" i="26"/>
  <c r="AD112" i="26"/>
  <c r="AD106" i="26"/>
  <c r="AD123" i="26"/>
  <c r="AD117" i="26"/>
  <c r="AD111" i="26"/>
  <c r="AD105" i="26"/>
  <c r="AD127" i="26"/>
  <c r="AD121" i="26"/>
  <c r="AD115" i="26"/>
  <c r="AD109" i="26"/>
  <c r="AD125" i="26"/>
  <c r="AD107" i="26"/>
  <c r="AD119" i="26"/>
  <c r="AD122" i="26"/>
  <c r="AD104" i="26"/>
  <c r="AD113" i="26"/>
  <c r="AD110" i="26"/>
  <c r="AD116" i="26"/>
  <c r="AD367" i="26"/>
  <c r="AD361" i="26"/>
  <c r="AD355" i="26"/>
  <c r="AD349" i="26"/>
  <c r="AD366" i="26"/>
  <c r="AD360" i="26"/>
  <c r="AD354" i="26"/>
  <c r="AD348" i="26"/>
  <c r="AD365" i="26"/>
  <c r="AD359" i="26"/>
  <c r="AD353" i="26"/>
  <c r="AD347" i="26"/>
  <c r="AD364" i="26"/>
  <c r="AD352" i="26"/>
  <c r="AD362" i="26"/>
  <c r="AD350" i="26"/>
  <c r="AD358" i="26"/>
  <c r="AD346" i="26"/>
  <c r="AD356" i="26"/>
  <c r="AD344" i="26"/>
  <c r="AD363" i="26"/>
  <c r="AD357" i="26"/>
  <c r="AD351" i="26"/>
  <c r="AD345" i="26"/>
  <c r="AD174" i="26"/>
  <c r="AD168" i="26"/>
  <c r="AD162" i="26"/>
  <c r="AD156" i="26"/>
  <c r="AD172" i="26"/>
  <c r="AD166" i="26"/>
  <c r="AD160" i="26"/>
  <c r="AD154" i="26"/>
  <c r="AD171" i="26"/>
  <c r="AD165" i="26"/>
  <c r="AD159" i="26"/>
  <c r="AD153" i="26"/>
  <c r="AD175" i="26"/>
  <c r="AD169" i="26"/>
  <c r="AD163" i="26"/>
  <c r="AD157" i="26"/>
  <c r="AD161" i="26"/>
  <c r="AD155" i="26"/>
  <c r="AD158" i="26"/>
  <c r="AD173" i="26"/>
  <c r="AD167" i="26"/>
  <c r="AD164" i="26"/>
  <c r="AD170" i="26"/>
  <c r="AD152" i="26"/>
  <c r="AD535" i="26"/>
  <c r="AD522" i="26"/>
  <c r="AD532" i="26"/>
  <c r="AD524" i="26"/>
  <c r="AD529" i="26"/>
  <c r="AD516" i="26"/>
  <c r="AD520" i="26"/>
  <c r="AD512" i="26"/>
  <c r="AD523" i="26"/>
  <c r="AD533" i="26"/>
  <c r="AD530" i="26"/>
  <c r="AD519" i="26"/>
  <c r="AD517" i="26"/>
  <c r="AD527" i="26"/>
  <c r="AD518" i="26"/>
  <c r="AD513" i="26"/>
  <c r="AD515" i="26"/>
  <c r="AD531" i="26"/>
  <c r="AD534" i="26"/>
  <c r="AD521" i="26"/>
  <c r="AD526" i="26"/>
  <c r="AD525" i="26"/>
  <c r="AD528" i="26"/>
  <c r="AD514" i="26"/>
  <c r="AD280" i="26"/>
  <c r="AD251" i="26"/>
  <c r="AD564" i="26"/>
  <c r="AD282" i="26"/>
  <c r="AD429" i="26"/>
  <c r="AD430" i="26"/>
  <c r="AD425" i="26"/>
  <c r="AD438" i="26"/>
  <c r="AD501" i="26"/>
  <c r="AD502" i="26"/>
  <c r="AD497" i="26"/>
  <c r="AD510" i="26"/>
  <c r="AD369" i="26"/>
  <c r="AD382" i="26"/>
  <c r="AD377" i="26"/>
  <c r="AD390" i="26"/>
  <c r="AD266" i="26"/>
  <c r="AD581" i="26"/>
  <c r="AD273" i="26"/>
  <c r="AD90" i="26"/>
  <c r="AD84" i="26"/>
  <c r="AD97" i="26"/>
  <c r="AD88" i="26"/>
  <c r="AD253" i="26"/>
  <c r="AD565" i="26"/>
  <c r="AD279" i="26"/>
  <c r="AD269" i="26"/>
  <c r="AD582" i="26"/>
  <c r="AD294" i="26"/>
  <c r="AD453" i="26"/>
  <c r="AD442" i="26"/>
  <c r="AD443" i="26"/>
  <c r="AD456" i="26"/>
  <c r="AD596" i="26"/>
  <c r="AD604" i="26"/>
  <c r="AD594" i="26"/>
  <c r="AD607" i="26"/>
  <c r="AD703" i="26"/>
  <c r="AD618" i="26"/>
  <c r="AD570" i="26"/>
  <c r="AD276" i="26"/>
  <c r="AD270" i="26"/>
  <c r="AD745" i="26"/>
  <c r="AD625" i="26"/>
  <c r="AD568" i="26"/>
  <c r="AD697" i="26"/>
  <c r="AD417" i="26"/>
  <c r="AD422" i="26"/>
  <c r="AD431" i="26"/>
  <c r="AD421" i="26"/>
  <c r="AD489" i="26"/>
  <c r="AD494" i="26"/>
  <c r="AD503" i="26"/>
  <c r="AD493" i="26"/>
  <c r="AD381" i="26"/>
  <c r="AD374" i="26"/>
  <c r="AD383" i="26"/>
  <c r="AD373" i="26"/>
  <c r="AD261" i="26"/>
  <c r="AD739" i="26"/>
  <c r="AD619" i="26"/>
  <c r="AD578" i="26"/>
  <c r="AD691" i="26"/>
  <c r="AD87" i="26"/>
  <c r="AD92" i="26"/>
  <c r="AD82" i="26"/>
  <c r="AD98" i="26"/>
  <c r="AD256" i="26"/>
  <c r="AD575" i="26"/>
  <c r="AD286" i="26"/>
  <c r="AD248" i="26"/>
  <c r="AD569" i="26"/>
  <c r="AD278" i="26"/>
  <c r="AD459" i="26"/>
  <c r="AD454" i="26"/>
  <c r="AD449" i="26"/>
  <c r="AD462" i="26"/>
  <c r="AD603" i="26"/>
  <c r="AD586" i="26"/>
  <c r="AD587" i="26"/>
  <c r="AD600" i="26"/>
  <c r="AD562" i="26"/>
  <c r="AD631" i="26"/>
  <c r="AD727" i="26"/>
  <c r="AD721" i="26"/>
  <c r="AD715" i="26"/>
  <c r="AD709" i="26"/>
  <c r="AD726" i="26"/>
  <c r="AD720" i="26"/>
  <c r="AD714" i="26"/>
  <c r="AD708" i="26"/>
  <c r="AD725" i="26"/>
  <c r="AD719" i="26"/>
  <c r="AD713" i="26"/>
  <c r="AD707" i="26"/>
  <c r="AD724" i="26"/>
  <c r="AD712" i="26"/>
  <c r="AD722" i="26"/>
  <c r="AD710" i="26"/>
  <c r="AD718" i="26"/>
  <c r="AD706" i="26"/>
  <c r="AD716" i="26"/>
  <c r="AD704" i="26"/>
  <c r="AD723" i="26"/>
  <c r="AD705" i="26"/>
  <c r="AD717" i="26"/>
  <c r="AD711" i="26"/>
  <c r="AD415" i="26"/>
  <c r="AD409" i="26"/>
  <c r="AD403" i="26"/>
  <c r="AD397" i="26"/>
  <c r="AD414" i="26"/>
  <c r="AD408" i="26"/>
  <c r="AD402" i="26"/>
  <c r="AD396" i="26"/>
  <c r="AD413" i="26"/>
  <c r="AD407" i="26"/>
  <c r="AD401" i="26"/>
  <c r="AD395" i="26"/>
  <c r="AD412" i="26"/>
  <c r="AD400" i="26"/>
  <c r="AD410" i="26"/>
  <c r="AD398" i="26"/>
  <c r="AD406" i="26"/>
  <c r="AD394" i="26"/>
  <c r="AD404" i="26"/>
  <c r="AD392" i="26"/>
  <c r="AD411" i="26"/>
  <c r="AD399" i="26"/>
  <c r="AD405" i="26"/>
  <c r="AD393" i="26"/>
  <c r="AD628" i="26"/>
  <c r="AD580" i="26"/>
  <c r="AD690" i="26"/>
  <c r="AD260" i="26"/>
  <c r="AD732" i="26"/>
  <c r="AD612" i="26"/>
  <c r="AD560" i="26"/>
  <c r="AD684" i="26"/>
  <c r="AD435" i="26"/>
  <c r="AD434" i="26"/>
  <c r="AD437" i="26"/>
  <c r="AD427" i="26"/>
  <c r="AD507" i="26"/>
  <c r="AD506" i="26"/>
  <c r="AD509" i="26"/>
  <c r="AD499" i="26"/>
  <c r="AD375" i="26"/>
  <c r="AD386" i="26"/>
  <c r="AD389" i="26"/>
  <c r="AD379" i="26"/>
  <c r="AD255" i="26"/>
  <c r="AD749" i="26"/>
  <c r="AD629" i="26"/>
  <c r="AD579" i="26"/>
  <c r="AD701" i="26"/>
  <c r="AD100" i="26"/>
  <c r="AD91" i="26"/>
  <c r="AD102" i="26"/>
  <c r="AD89" i="26"/>
  <c r="AD252" i="26"/>
  <c r="AD733" i="26"/>
  <c r="AD613" i="26"/>
  <c r="AD566" i="26"/>
  <c r="AD685" i="26"/>
  <c r="AD267" i="26"/>
  <c r="AD630" i="26"/>
  <c r="AD574" i="26"/>
  <c r="AD702" i="26"/>
  <c r="AD441" i="26"/>
  <c r="AD446" i="26"/>
  <c r="AD455" i="26"/>
  <c r="AD445" i="26"/>
  <c r="AD585" i="26"/>
  <c r="AD598" i="26"/>
  <c r="AD593" i="26"/>
  <c r="AD606" i="26"/>
  <c r="AD287" i="26"/>
  <c r="AD583" i="26"/>
  <c r="AD687" i="26"/>
  <c r="AD731" i="26"/>
  <c r="AD747" i="26"/>
  <c r="AD744" i="26"/>
  <c r="AD730" i="26"/>
  <c r="AD487" i="26"/>
  <c r="AD474" i="26"/>
  <c r="AD484" i="26"/>
  <c r="AD476" i="26"/>
  <c r="AD481" i="26"/>
  <c r="AD468" i="26"/>
  <c r="AD472" i="26"/>
  <c r="AD464" i="26"/>
  <c r="AD475" i="26"/>
  <c r="AD485" i="26"/>
  <c r="AD482" i="26"/>
  <c r="AD483" i="26"/>
  <c r="AD469" i="26"/>
  <c r="AD479" i="26"/>
  <c r="AD470" i="26"/>
  <c r="AD477" i="26"/>
  <c r="AD467" i="26"/>
  <c r="AD465" i="26"/>
  <c r="AD486" i="26"/>
  <c r="AD473" i="26"/>
  <c r="AD478" i="26"/>
  <c r="AD471" i="26"/>
  <c r="AD480" i="26"/>
  <c r="AD466" i="26"/>
  <c r="AD150" i="26"/>
  <c r="AD144" i="26"/>
  <c r="AD138" i="26"/>
  <c r="AD132" i="26"/>
  <c r="AD148" i="26"/>
  <c r="AD142" i="26"/>
  <c r="AD136" i="26"/>
  <c r="AD130" i="26"/>
  <c r="AD147" i="26"/>
  <c r="AD141" i="26"/>
  <c r="AD135" i="26"/>
  <c r="AD129" i="26"/>
  <c r="AD151" i="26"/>
  <c r="AD145" i="26"/>
  <c r="AD139" i="26"/>
  <c r="AD133" i="26"/>
  <c r="AD143" i="26"/>
  <c r="AD149" i="26"/>
  <c r="AD146" i="26"/>
  <c r="AD140" i="26"/>
  <c r="AD137" i="26"/>
  <c r="AD134" i="26"/>
  <c r="AD131" i="26"/>
  <c r="AD128" i="26"/>
  <c r="AD257" i="26"/>
  <c r="AD738" i="26"/>
  <c r="AD620" i="26"/>
  <c r="AD572" i="26"/>
  <c r="AD700" i="26"/>
  <c r="AD736" i="26"/>
  <c r="AD616" i="26"/>
  <c r="AD289" i="26"/>
  <c r="AD688" i="26"/>
  <c r="AD416" i="26"/>
  <c r="AD424" i="26"/>
  <c r="AD420" i="26"/>
  <c r="AD488" i="26"/>
  <c r="AD496" i="26"/>
  <c r="AD492" i="26"/>
  <c r="AD368" i="26"/>
  <c r="AD376" i="26"/>
  <c r="AD372" i="26"/>
  <c r="AD385" i="26"/>
  <c r="AD746" i="26"/>
  <c r="AD626" i="26"/>
  <c r="AD283" i="26"/>
  <c r="AD698" i="26"/>
  <c r="AD86" i="26"/>
  <c r="AD99" i="26"/>
  <c r="AD80" i="26"/>
  <c r="AD250" i="26"/>
  <c r="AD743" i="26"/>
  <c r="AD623" i="26"/>
  <c r="AD573" i="26"/>
  <c r="AD695" i="26"/>
  <c r="AD563" i="26"/>
  <c r="AD268" i="26"/>
  <c r="AD737" i="26"/>
  <c r="AD617" i="26"/>
  <c r="AD689" i="26"/>
  <c r="AD447" i="26"/>
  <c r="AD458" i="26"/>
  <c r="AD461" i="26"/>
  <c r="AD451" i="26"/>
  <c r="AD597" i="26"/>
  <c r="AD590" i="26"/>
  <c r="AD599" i="26"/>
  <c r="AD285" i="26"/>
  <c r="AD290" i="26"/>
  <c r="F6" i="18"/>
  <c r="AC136" i="17"/>
  <c r="F30" i="18"/>
  <c r="AC160" i="17"/>
  <c r="AC143" i="17"/>
  <c r="F13" i="18"/>
  <c r="F12" i="18"/>
  <c r="AC142" i="17"/>
  <c r="F5" i="18"/>
  <c r="AC135" i="17"/>
  <c r="AC161" i="17"/>
  <c r="F31" i="18"/>
  <c r="AC156" i="17"/>
  <c r="F26" i="18"/>
  <c r="F17" i="18"/>
  <c r="AC147" i="17"/>
  <c r="E26" i="18"/>
  <c r="AB156" i="17"/>
  <c r="F11" i="18"/>
  <c r="AC141" i="17"/>
  <c r="AC146" i="17"/>
  <c r="F16" i="18"/>
  <c r="AN21" i="26"/>
  <c r="AS21" i="26" s="1"/>
  <c r="AQ6" i="26"/>
  <c r="AI18" i="7" s="1"/>
  <c r="AN231" i="26"/>
  <c r="AS231" i="26" s="1"/>
  <c r="AN34" i="26"/>
  <c r="AS34" i="26" s="1"/>
  <c r="AN235" i="26"/>
  <c r="AS235" i="26" s="1"/>
  <c r="AN67" i="26"/>
  <c r="AS67" i="26" s="1"/>
  <c r="AN222" i="26"/>
  <c r="AS222" i="26" s="1"/>
  <c r="AN205" i="26"/>
  <c r="AS205" i="26" s="1"/>
  <c r="AN145" i="26"/>
  <c r="AS145" i="26" s="1"/>
  <c r="AN178" i="26"/>
  <c r="AS178" i="26" s="1"/>
  <c r="AN261" i="26"/>
  <c r="AS261" i="26" s="1"/>
  <c r="AN243" i="26"/>
  <c r="AS243" i="26" s="1"/>
  <c r="AN277" i="26"/>
  <c r="AS277" i="26" s="1"/>
  <c r="E12" i="4"/>
  <c r="AN123" i="26"/>
  <c r="AS123" i="26" s="1"/>
  <c r="AN207" i="26"/>
  <c r="AS207" i="26" s="1"/>
  <c r="AN288" i="26"/>
  <c r="AS288" i="26" s="1"/>
  <c r="AN27" i="26"/>
  <c r="AS27" i="26" s="1"/>
  <c r="AN216" i="26"/>
  <c r="AS216" i="26" s="1"/>
  <c r="AN96" i="26"/>
  <c r="AS96" i="26" s="1"/>
  <c r="AN64" i="26"/>
  <c r="AS64" i="26" s="1"/>
  <c r="AN287" i="26"/>
  <c r="AS287" i="26" s="1"/>
  <c r="AN122" i="26"/>
  <c r="AS122" i="26" s="1"/>
  <c r="AN260" i="26"/>
  <c r="AS260" i="26" s="1"/>
  <c r="AN81" i="26"/>
  <c r="AS81" i="26" s="1"/>
  <c r="AN144" i="26"/>
  <c r="AS144" i="26" s="1"/>
  <c r="AN182" i="26"/>
  <c r="AS182" i="26" s="1"/>
  <c r="AN73" i="26"/>
  <c r="AS73" i="26" s="1"/>
  <c r="AC264" i="26"/>
  <c r="AN44" i="26"/>
  <c r="AS44" i="26" s="1"/>
  <c r="E7" i="4"/>
  <c r="AN43" i="26"/>
  <c r="AS43" i="26" s="1"/>
  <c r="AN179" i="26"/>
  <c r="AS179" i="26" s="1"/>
  <c r="AN86" i="26"/>
  <c r="AS86" i="26" s="1"/>
  <c r="AN106" i="26"/>
  <c r="AS106" i="26" s="1"/>
  <c r="AN238" i="26"/>
  <c r="AS238" i="26" s="1"/>
  <c r="AN55" i="26"/>
  <c r="AS55" i="26" s="1"/>
  <c r="AE100" i="26"/>
  <c r="AN184" i="26"/>
  <c r="AS184" i="26" s="1"/>
  <c r="AN246" i="26"/>
  <c r="AS246" i="26" s="1"/>
  <c r="AN93" i="26"/>
  <c r="AS93" i="26" s="1"/>
  <c r="AN87" i="26"/>
  <c r="AS87" i="26" s="1"/>
  <c r="AN254" i="26"/>
  <c r="AS254" i="26" s="1"/>
  <c r="AN110" i="26"/>
  <c r="AS110" i="26" s="1"/>
  <c r="E13" i="4"/>
  <c r="AC695" i="26"/>
  <c r="AN24" i="26"/>
  <c r="AS24" i="26" s="1"/>
  <c r="AN203" i="26"/>
  <c r="AS203" i="26" s="1"/>
  <c r="AN220" i="26"/>
  <c r="AS220" i="26" s="1"/>
  <c r="AC577" i="26"/>
  <c r="AC436" i="26"/>
  <c r="AE370" i="26"/>
  <c r="AN197" i="26"/>
  <c r="AS197" i="26" s="1"/>
  <c r="AN35" i="26"/>
  <c r="AS35" i="26" s="1"/>
  <c r="AN158" i="26"/>
  <c r="AS158" i="26" s="1"/>
  <c r="E32" i="4"/>
  <c r="AE590" i="26"/>
  <c r="AN228" i="26"/>
  <c r="AS228" i="26" s="1"/>
  <c r="AN223" i="26"/>
  <c r="AS223" i="26" s="1"/>
  <c r="AN41" i="26"/>
  <c r="AS41" i="26" s="1"/>
  <c r="AN234" i="26"/>
  <c r="AS234" i="26" s="1"/>
  <c r="AN210" i="26"/>
  <c r="AS210" i="26" s="1"/>
  <c r="AC289" i="26"/>
  <c r="AN52" i="26"/>
  <c r="AS52" i="26" s="1"/>
  <c r="AN189" i="26"/>
  <c r="AS189" i="26" s="1"/>
  <c r="AN251" i="26"/>
  <c r="AS251" i="26" s="1"/>
  <c r="AE750" i="26"/>
  <c r="AC584" i="26"/>
  <c r="AC279" i="26"/>
  <c r="AC688" i="26"/>
  <c r="AE452" i="26"/>
  <c r="AC446" i="26"/>
  <c r="AE702" i="26"/>
  <c r="AE696" i="26"/>
  <c r="AN185" i="26"/>
  <c r="AS185" i="26" s="1"/>
  <c r="AN233" i="26"/>
  <c r="AS233" i="26" s="1"/>
  <c r="AC86" i="26"/>
  <c r="AN286" i="26"/>
  <c r="AS286" i="26" s="1"/>
  <c r="AE424" i="26"/>
  <c r="AN188" i="26"/>
  <c r="AS188" i="26" s="1"/>
  <c r="AN252" i="26"/>
  <c r="AS252" i="26" s="1"/>
  <c r="AE746" i="26"/>
  <c r="AC751" i="26"/>
  <c r="AC605" i="26"/>
  <c r="AC604" i="26"/>
  <c r="AE279" i="26"/>
  <c r="AE282" i="26"/>
  <c r="AC445" i="26"/>
  <c r="AE701" i="26"/>
  <c r="AC701" i="26"/>
  <c r="AE96" i="26"/>
  <c r="AE91" i="26"/>
  <c r="AC560" i="26"/>
  <c r="AN198" i="26"/>
  <c r="AS198" i="26" s="1"/>
  <c r="AC749" i="26"/>
  <c r="AN225" i="26"/>
  <c r="AS225" i="26" s="1"/>
  <c r="AI289" i="26"/>
  <c r="AE599" i="26"/>
  <c r="AC274" i="26"/>
  <c r="AE453" i="26"/>
  <c r="AN219" i="26"/>
  <c r="AS219" i="26" s="1"/>
  <c r="AC697" i="26"/>
  <c r="AN103" i="26"/>
  <c r="AS103" i="26" s="1"/>
  <c r="AN40" i="26"/>
  <c r="AS40" i="26" s="1"/>
  <c r="AN217" i="26"/>
  <c r="AS217" i="26" s="1"/>
  <c r="AC92" i="26"/>
  <c r="AN171" i="26"/>
  <c r="AS171" i="26" s="1"/>
  <c r="AN162" i="26"/>
  <c r="AS162" i="26" s="1"/>
  <c r="AN32" i="26"/>
  <c r="AS32" i="26" s="1"/>
  <c r="AI417" i="26"/>
  <c r="AN241" i="26"/>
  <c r="AS241" i="26" s="1"/>
  <c r="AE600" i="26"/>
  <c r="AC286" i="26"/>
  <c r="AE459" i="26"/>
  <c r="AC452" i="26"/>
  <c r="AN294" i="26"/>
  <c r="AS294" i="26" s="1"/>
  <c r="AN98" i="26"/>
  <c r="AS98" i="26" s="1"/>
  <c r="AN239" i="26"/>
  <c r="AS239" i="26" s="1"/>
  <c r="AN149" i="26"/>
  <c r="AS149" i="26" s="1"/>
  <c r="AE274" i="26"/>
  <c r="AE98" i="26"/>
  <c r="AE697" i="26"/>
  <c r="AN297" i="26"/>
  <c r="AS297" i="26" s="1"/>
  <c r="AC278" i="26"/>
  <c r="E14" i="4"/>
  <c r="AE593" i="26"/>
  <c r="AC283" i="26"/>
  <c r="AN38" i="26"/>
  <c r="AS38" i="26" s="1"/>
  <c r="AC294" i="26"/>
  <c r="AC692" i="26"/>
  <c r="AN258" i="26"/>
  <c r="AS258" i="26" s="1"/>
  <c r="AC82" i="26"/>
  <c r="AC97" i="26"/>
  <c r="AI573" i="26"/>
  <c r="AC501" i="26"/>
  <c r="AE732" i="26"/>
  <c r="AC740" i="26"/>
  <c r="AE742" i="26"/>
  <c r="AN191" i="26"/>
  <c r="AS191" i="26" s="1"/>
  <c r="AC275" i="26"/>
  <c r="AE450" i="26"/>
  <c r="AC456" i="26"/>
  <c r="AC698" i="26"/>
  <c r="AN199" i="26"/>
  <c r="AS199" i="26" s="1"/>
  <c r="AN176" i="26"/>
  <c r="AS176" i="26" s="1"/>
  <c r="AN309" i="26"/>
  <c r="AS309" i="26" s="1"/>
  <c r="AE97" i="26"/>
  <c r="AN165" i="26"/>
  <c r="AS165" i="26" s="1"/>
  <c r="AG353" i="26"/>
  <c r="AI354" i="26"/>
  <c r="AI353" i="26"/>
  <c r="AG718" i="26"/>
  <c r="AI719" i="26"/>
  <c r="AI718" i="26"/>
  <c r="AG582" i="26"/>
  <c r="AI583" i="26"/>
  <c r="AC366" i="26"/>
  <c r="AE355" i="26"/>
  <c r="AE346" i="26"/>
  <c r="AE367" i="26"/>
  <c r="AC355" i="26"/>
  <c r="AC346" i="26"/>
  <c r="AC363" i="26"/>
  <c r="AC354" i="26"/>
  <c r="AI345" i="26"/>
  <c r="AE345" i="26"/>
  <c r="AE362" i="26"/>
  <c r="AC362" i="26"/>
  <c r="AC353" i="26"/>
  <c r="AC344" i="26"/>
  <c r="AE363" i="26"/>
  <c r="AE354" i="26"/>
  <c r="AE353" i="26"/>
  <c r="AE361" i="26"/>
  <c r="AE352" i="26"/>
  <c r="AC361" i="26"/>
  <c r="AC352" i="26"/>
  <c r="AG344" i="26"/>
  <c r="AC360" i="26"/>
  <c r="AC351" i="26"/>
  <c r="AE344" i="26"/>
  <c r="F19" i="4" s="1"/>
  <c r="AE358" i="26"/>
  <c r="AE349" i="26"/>
  <c r="AC358" i="26"/>
  <c r="AC349" i="26"/>
  <c r="AE365" i="26"/>
  <c r="AC365" i="26"/>
  <c r="AC357" i="26"/>
  <c r="AC348" i="26"/>
  <c r="AC359" i="26"/>
  <c r="AE360" i="26"/>
  <c r="AC345" i="26"/>
  <c r="AE357" i="26"/>
  <c r="AC350" i="26"/>
  <c r="AE351" i="26"/>
  <c r="AE359" i="26"/>
  <c r="AE364" i="26"/>
  <c r="AE347" i="26"/>
  <c r="AE366" i="26"/>
  <c r="AC364" i="26"/>
  <c r="AC347" i="26"/>
  <c r="AE348" i="26"/>
  <c r="AE356" i="26"/>
  <c r="AC367" i="26"/>
  <c r="AE350" i="26"/>
  <c r="AC356" i="26"/>
  <c r="AG146" i="26"/>
  <c r="AI147" i="26"/>
  <c r="AN147" i="26" s="1"/>
  <c r="AS147" i="26" s="1"/>
  <c r="AE621" i="26"/>
  <c r="AC628" i="26"/>
  <c r="AE270" i="26"/>
  <c r="AC258" i="26"/>
  <c r="AE426" i="26"/>
  <c r="AE429" i="26"/>
  <c r="AC439" i="26"/>
  <c r="AC573" i="26"/>
  <c r="AE567" i="26"/>
  <c r="AI146" i="26"/>
  <c r="AE496" i="26"/>
  <c r="AG369" i="26"/>
  <c r="AI370" i="26"/>
  <c r="AG585" i="26"/>
  <c r="AI586" i="26"/>
  <c r="AG142" i="26"/>
  <c r="AN142" i="26" s="1"/>
  <c r="AS142" i="26" s="1"/>
  <c r="AI143" i="26"/>
  <c r="AN143" i="26" s="1"/>
  <c r="AS143" i="26" s="1"/>
  <c r="AI92" i="26"/>
  <c r="AN92" i="26" s="1"/>
  <c r="AS92" i="26" s="1"/>
  <c r="AG91" i="26"/>
  <c r="AC746" i="26"/>
  <c r="AI443" i="26"/>
  <c r="AC631" i="26"/>
  <c r="AE623" i="26"/>
  <c r="AE610" i="26"/>
  <c r="AE629" i="26"/>
  <c r="AN164" i="26"/>
  <c r="AS164" i="26" s="1"/>
  <c r="AC271" i="26"/>
  <c r="AC250" i="26"/>
  <c r="AE271" i="26"/>
  <c r="AE263" i="26"/>
  <c r="AC255" i="26"/>
  <c r="AE258" i="26"/>
  <c r="AE276" i="26"/>
  <c r="AC699" i="26"/>
  <c r="AC736" i="26"/>
  <c r="AE734" i="26"/>
  <c r="AC731" i="26"/>
  <c r="AC733" i="26"/>
  <c r="AE749" i="26"/>
  <c r="AE735" i="26"/>
  <c r="AC742" i="26"/>
  <c r="AC435" i="26"/>
  <c r="AE432" i="26"/>
  <c r="AC429" i="26"/>
  <c r="AC420" i="26"/>
  <c r="AE421" i="26"/>
  <c r="AE438" i="26"/>
  <c r="AC422" i="26"/>
  <c r="AE416" i="26"/>
  <c r="F22" i="4" s="1"/>
  <c r="AC582" i="26"/>
  <c r="AC579" i="26"/>
  <c r="AC571" i="26"/>
  <c r="AE565" i="26"/>
  <c r="AE561" i="26"/>
  <c r="AE580" i="26"/>
  <c r="AE596" i="26"/>
  <c r="AE605" i="26"/>
  <c r="AE587" i="26"/>
  <c r="AC606" i="26"/>
  <c r="AC603" i="26"/>
  <c r="AC591" i="26"/>
  <c r="AE606" i="26"/>
  <c r="AC285" i="26"/>
  <c r="AE272" i="26"/>
  <c r="F16" i="4" s="1"/>
  <c r="AE292" i="26"/>
  <c r="AC273" i="26"/>
  <c r="AE288" i="26"/>
  <c r="AE733" i="26"/>
  <c r="AE386" i="26"/>
  <c r="AE384" i="26"/>
  <c r="AC382" i="26"/>
  <c r="AC368" i="26"/>
  <c r="AC378" i="26"/>
  <c r="AE373" i="26"/>
  <c r="AE380" i="26"/>
  <c r="AE379" i="26"/>
  <c r="AC372" i="26"/>
  <c r="AE283" i="26"/>
  <c r="AE613" i="26"/>
  <c r="AC566" i="26"/>
  <c r="AE448" i="26"/>
  <c r="AE440" i="26"/>
  <c r="F23" i="4" s="1"/>
  <c r="AE461" i="26"/>
  <c r="AE442" i="26"/>
  <c r="AE462" i="26"/>
  <c r="AC461" i="26"/>
  <c r="AE447" i="26"/>
  <c r="AN120" i="26"/>
  <c r="AS120" i="26" s="1"/>
  <c r="AE280" i="26"/>
  <c r="AC618" i="26"/>
  <c r="E6" i="4"/>
  <c r="AC682" i="26"/>
  <c r="AE695" i="26"/>
  <c r="AC686" i="26"/>
  <c r="AC700" i="26"/>
  <c r="AE684" i="26"/>
  <c r="AC689" i="26"/>
  <c r="AI735" i="26"/>
  <c r="AC503" i="26"/>
  <c r="AE497" i="26"/>
  <c r="AE506" i="26"/>
  <c r="AE495" i="26"/>
  <c r="AC498" i="26"/>
  <c r="AC500" i="26"/>
  <c r="AE511" i="26"/>
  <c r="AE492" i="26"/>
  <c r="AC730" i="26"/>
  <c r="AE289" i="26"/>
  <c r="AE266" i="26"/>
  <c r="AC80" i="26"/>
  <c r="AC102" i="26"/>
  <c r="AE87" i="26"/>
  <c r="AE81" i="26"/>
  <c r="AC88" i="26"/>
  <c r="AC85" i="26"/>
  <c r="AC93" i="26"/>
  <c r="AE680" i="26"/>
  <c r="F33" i="4" s="1"/>
  <c r="AI479" i="26"/>
  <c r="AG478" i="26"/>
  <c r="AI478" i="26"/>
  <c r="AG616" i="26"/>
  <c r="AI617" i="26"/>
  <c r="AI616" i="26"/>
  <c r="AI386" i="26"/>
  <c r="AG385" i="26"/>
  <c r="AG500" i="26"/>
  <c r="AI501" i="26"/>
  <c r="AI500" i="26"/>
  <c r="AE435" i="26"/>
  <c r="AC561" i="26"/>
  <c r="AE371" i="26"/>
  <c r="AC389" i="26"/>
  <c r="AC506" i="26"/>
  <c r="AE488" i="26"/>
  <c r="F25" i="4" s="1"/>
  <c r="AC508" i="26"/>
  <c r="AC622" i="26"/>
  <c r="AE260" i="26"/>
  <c r="AG689" i="26"/>
  <c r="AI690" i="26"/>
  <c r="AI589" i="26"/>
  <c r="AG588" i="26"/>
  <c r="AI588" i="26"/>
  <c r="AI140" i="26"/>
  <c r="AN140" i="26" s="1"/>
  <c r="AS140" i="26" s="1"/>
  <c r="AG139" i="26"/>
  <c r="AN139" i="26" s="1"/>
  <c r="AS139" i="26" s="1"/>
  <c r="AG690" i="26"/>
  <c r="AI691" i="26"/>
  <c r="AI736" i="26"/>
  <c r="AG735" i="26"/>
  <c r="AG124" i="26"/>
  <c r="AN124" i="26" s="1"/>
  <c r="AS124" i="26" s="1"/>
  <c r="AI125" i="26"/>
  <c r="AN125" i="26" s="1"/>
  <c r="AS125" i="26" s="1"/>
  <c r="AG443" i="26"/>
  <c r="AI444" i="26"/>
  <c r="AG118" i="26"/>
  <c r="AI119" i="26"/>
  <c r="AN119" i="26" s="1"/>
  <c r="AS119" i="26" s="1"/>
  <c r="AI614" i="26"/>
  <c r="AG613" i="26"/>
  <c r="AG417" i="26"/>
  <c r="AI418" i="26"/>
  <c r="AI102" i="26"/>
  <c r="AN102" i="26" s="1"/>
  <c r="AS102" i="26" s="1"/>
  <c r="AG101" i="26"/>
  <c r="AG390" i="26"/>
  <c r="AI391" i="26"/>
  <c r="AI390" i="26"/>
  <c r="AG460" i="26"/>
  <c r="AI461" i="26"/>
  <c r="AI460" i="26"/>
  <c r="AG463" i="26"/>
  <c r="AI464" i="26"/>
  <c r="AI463" i="26"/>
  <c r="AI425" i="26"/>
  <c r="AG424" i="26"/>
  <c r="AG406" i="26"/>
  <c r="AI407" i="26"/>
  <c r="AI527" i="26"/>
  <c r="AG526" i="26"/>
  <c r="AG399" i="26"/>
  <c r="AI400" i="26"/>
  <c r="AE295" i="26"/>
  <c r="AE747" i="26"/>
  <c r="AE728" i="26"/>
  <c r="F35" i="4" s="1"/>
  <c r="AN134" i="26"/>
  <c r="AS134" i="26" s="1"/>
  <c r="AC614" i="26"/>
  <c r="AC627" i="26"/>
  <c r="AE628" i="26"/>
  <c r="AE617" i="26"/>
  <c r="AE619" i="26"/>
  <c r="AE609" i="26"/>
  <c r="AC621" i="26"/>
  <c r="AE620" i="26"/>
  <c r="AC619" i="26"/>
  <c r="AC270" i="26"/>
  <c r="AE268" i="26"/>
  <c r="AE265" i="26"/>
  <c r="AE254" i="26"/>
  <c r="AC693" i="26"/>
  <c r="AC739" i="26"/>
  <c r="AC747" i="26"/>
  <c r="AE738" i="26"/>
  <c r="AC729" i="26"/>
  <c r="AE745" i="26"/>
  <c r="AC745" i="26"/>
  <c r="AC750" i="26"/>
  <c r="AC734" i="26"/>
  <c r="AE427" i="26"/>
  <c r="AC416" i="26"/>
  <c r="AE420" i="26"/>
  <c r="AC438" i="26"/>
  <c r="AC432" i="26"/>
  <c r="AC575" i="26"/>
  <c r="AE571" i="26"/>
  <c r="AC569" i="26"/>
  <c r="AC570" i="26"/>
  <c r="AC574" i="26"/>
  <c r="AC563" i="26"/>
  <c r="AC602" i="26"/>
  <c r="AE603" i="26"/>
  <c r="AC587" i="26"/>
  <c r="AC592" i="26"/>
  <c r="AE588" i="26"/>
  <c r="AE592" i="26"/>
  <c r="AE586" i="26"/>
  <c r="AC594" i="26"/>
  <c r="AE584" i="26"/>
  <c r="F29" i="4" s="1"/>
  <c r="AI585" i="26"/>
  <c r="AE273" i="26"/>
  <c r="AE284" i="26"/>
  <c r="AC276" i="26"/>
  <c r="AC293" i="26"/>
  <c r="AC381" i="26"/>
  <c r="AE391" i="26"/>
  <c r="AE378" i="26"/>
  <c r="AE376" i="26"/>
  <c r="AE389" i="26"/>
  <c r="AE388" i="26"/>
  <c r="AE383" i="26"/>
  <c r="AC370" i="26"/>
  <c r="AE626" i="26"/>
  <c r="AE685" i="26"/>
  <c r="AC450" i="26"/>
  <c r="AE444" i="26"/>
  <c r="AC451" i="26"/>
  <c r="AE451" i="26"/>
  <c r="AE441" i="26"/>
  <c r="AE455" i="26"/>
  <c r="AE456" i="26"/>
  <c r="AC694" i="26"/>
  <c r="AC613" i="26"/>
  <c r="AC691" i="26"/>
  <c r="AE689" i="26"/>
  <c r="AE698" i="26"/>
  <c r="AE687" i="26"/>
  <c r="AE688" i="26"/>
  <c r="AE699" i="26"/>
  <c r="AE494" i="26"/>
  <c r="AE510" i="26"/>
  <c r="AC488" i="26"/>
  <c r="AE504" i="26"/>
  <c r="AC507" i="26"/>
  <c r="AE490" i="26"/>
  <c r="AC489" i="26"/>
  <c r="AE501" i="26"/>
  <c r="AC609" i="26"/>
  <c r="AE89" i="26"/>
  <c r="AC87" i="26"/>
  <c r="AE92" i="26"/>
  <c r="AE83" i="26"/>
  <c r="AC103" i="26"/>
  <c r="AC83" i="26"/>
  <c r="AC98" i="26"/>
  <c r="AE82" i="26"/>
  <c r="AC741" i="26"/>
  <c r="AG113" i="26"/>
  <c r="AI114" i="26"/>
  <c r="AI113" i="26"/>
  <c r="AG263" i="26"/>
  <c r="AI264" i="26"/>
  <c r="AN264" i="26" s="1"/>
  <c r="AS264" i="26" s="1"/>
  <c r="AI263" i="26"/>
  <c r="AG411" i="26"/>
  <c r="AI412" i="26"/>
  <c r="AC173" i="26"/>
  <c r="AC175" i="26"/>
  <c r="AC168" i="26"/>
  <c r="AC163" i="26"/>
  <c r="AC154" i="26"/>
  <c r="AC165" i="26"/>
  <c r="AC156" i="26"/>
  <c r="AE171" i="26"/>
  <c r="AC166" i="26"/>
  <c r="AE160" i="26"/>
  <c r="AC152" i="26"/>
  <c r="AE172" i="26"/>
  <c r="AE174" i="26"/>
  <c r="AE167" i="26"/>
  <c r="AE162" i="26"/>
  <c r="AE153" i="26"/>
  <c r="AE164" i="26"/>
  <c r="AE155" i="26"/>
  <c r="AE168" i="26"/>
  <c r="AC164" i="26"/>
  <c r="AC158" i="26"/>
  <c r="AC170" i="26"/>
  <c r="AC174" i="26"/>
  <c r="AC160" i="26"/>
  <c r="AG152" i="26"/>
  <c r="AC162" i="26"/>
  <c r="AI153" i="26"/>
  <c r="AC169" i="26"/>
  <c r="AE157" i="26"/>
  <c r="AE169" i="26"/>
  <c r="AE173" i="26"/>
  <c r="AE159" i="26"/>
  <c r="AE161" i="26"/>
  <c r="AC153" i="26"/>
  <c r="AE163" i="26"/>
  <c r="AC155" i="26"/>
  <c r="AC167" i="26"/>
  <c r="AC171" i="26"/>
  <c r="AC157" i="26"/>
  <c r="AC159" i="26"/>
  <c r="AE152" i="26"/>
  <c r="F11" i="4" s="1"/>
  <c r="AC161" i="26"/>
  <c r="AC172" i="26"/>
  <c r="AE165" i="26"/>
  <c r="AE156" i="26"/>
  <c r="AE154" i="26"/>
  <c r="AE166" i="26"/>
  <c r="AE158" i="26"/>
  <c r="AE175" i="26"/>
  <c r="AE170" i="26"/>
  <c r="AI152" i="26"/>
  <c r="AI115" i="26"/>
  <c r="AN115" i="26" s="1"/>
  <c r="AS115" i="26" s="1"/>
  <c r="AG114" i="26"/>
  <c r="AE622" i="26"/>
  <c r="AC617" i="26"/>
  <c r="AE257" i="26"/>
  <c r="AE262" i="26"/>
  <c r="AC419" i="26"/>
  <c r="AC576" i="26"/>
  <c r="AE564" i="26"/>
  <c r="AC390" i="26"/>
  <c r="AE390" i="26"/>
  <c r="AE508" i="26"/>
  <c r="AC504" i="26"/>
  <c r="AC491" i="26"/>
  <c r="AI528" i="26"/>
  <c r="AG527" i="26"/>
  <c r="AI530" i="26"/>
  <c r="AI529" i="26"/>
  <c r="AG529" i="26"/>
  <c r="AG466" i="26"/>
  <c r="AI467" i="26"/>
  <c r="AC486" i="26"/>
  <c r="AE464" i="26"/>
  <c r="F24" i="4" s="1"/>
  <c r="AE475" i="26"/>
  <c r="AE472" i="26"/>
  <c r="AE484" i="26"/>
  <c r="AC465" i="26"/>
  <c r="AC477" i="26"/>
  <c r="AE480" i="26"/>
  <c r="AC482" i="26"/>
  <c r="AC474" i="26"/>
  <c r="AE483" i="26"/>
  <c r="AE469" i="26"/>
  <c r="AE481" i="26"/>
  <c r="AE478" i="26"/>
  <c r="AC468" i="26"/>
  <c r="AE471" i="26"/>
  <c r="AC473" i="26"/>
  <c r="AC469" i="26"/>
  <c r="AC481" i="26"/>
  <c r="AC467" i="26"/>
  <c r="AE466" i="26"/>
  <c r="AE486" i="26"/>
  <c r="AC487" i="26"/>
  <c r="AC464" i="26"/>
  <c r="AC476" i="26"/>
  <c r="AC483" i="26"/>
  <c r="AC466" i="26"/>
  <c r="AC478" i="26"/>
  <c r="AC475" i="26"/>
  <c r="AC484" i="26"/>
  <c r="AC479" i="26"/>
  <c r="AE465" i="26"/>
  <c r="AE485" i="26"/>
  <c r="AC470" i="26"/>
  <c r="AE473" i="26"/>
  <c r="AE479" i="26"/>
  <c r="AC480" i="26"/>
  <c r="AE470" i="26"/>
  <c r="AC471" i="26"/>
  <c r="AC485" i="26"/>
  <c r="AE474" i="26"/>
  <c r="AC472" i="26"/>
  <c r="AI466" i="26"/>
  <c r="AE477" i="26"/>
  <c r="AE487" i="26"/>
  <c r="AE482" i="26"/>
  <c r="AE476" i="26"/>
  <c r="AE468" i="26"/>
  <c r="AE467" i="26"/>
  <c r="AG30" i="26"/>
  <c r="AI31" i="26"/>
  <c r="AN31" i="26" s="1"/>
  <c r="AS31" i="26" s="1"/>
  <c r="AI30" i="26"/>
  <c r="AI389" i="26"/>
  <c r="AG388" i="26"/>
  <c r="AI154" i="26"/>
  <c r="AN154" i="26" s="1"/>
  <c r="AS154" i="26" s="1"/>
  <c r="AG153" i="26"/>
  <c r="AG393" i="26"/>
  <c r="AI394" i="26"/>
  <c r="AG408" i="26"/>
  <c r="AI409" i="26"/>
  <c r="AI408" i="26"/>
  <c r="AG423" i="26"/>
  <c r="AI424" i="26"/>
  <c r="AG420" i="26"/>
  <c r="AI421" i="26"/>
  <c r="AI420" i="26"/>
  <c r="AI392" i="26"/>
  <c r="AG391" i="26"/>
  <c r="AG350" i="26"/>
  <c r="AI351" i="26"/>
  <c r="AI156" i="26"/>
  <c r="AN156" i="26" s="1"/>
  <c r="AS156" i="26" s="1"/>
  <c r="AG155" i="26"/>
  <c r="AC145" i="26"/>
  <c r="AC136" i="26"/>
  <c r="AG128" i="26"/>
  <c r="AC150" i="26"/>
  <c r="AC141" i="26"/>
  <c r="AC132" i="26"/>
  <c r="AE139" i="26"/>
  <c r="AC149" i="26"/>
  <c r="AC137" i="26"/>
  <c r="AC151" i="26"/>
  <c r="AC142" i="26"/>
  <c r="AC133" i="26"/>
  <c r="AC147" i="26"/>
  <c r="AC138" i="26"/>
  <c r="AI129" i="26"/>
  <c r="AN129" i="26" s="1"/>
  <c r="AS129" i="26" s="1"/>
  <c r="AE133" i="26"/>
  <c r="AC128" i="26"/>
  <c r="AC148" i="26"/>
  <c r="AC139" i="26"/>
  <c r="AC130" i="26"/>
  <c r="AC144" i="26"/>
  <c r="AC135" i="26"/>
  <c r="AE128" i="26"/>
  <c r="F10" i="4" s="1"/>
  <c r="AE145" i="26"/>
  <c r="AC143" i="26"/>
  <c r="AC146" i="26"/>
  <c r="AE141" i="26"/>
  <c r="AE137" i="26"/>
  <c r="AE148" i="26"/>
  <c r="AC134" i="26"/>
  <c r="AE138" i="26"/>
  <c r="AC140" i="26"/>
  <c r="AE135" i="26"/>
  <c r="AE149" i="26"/>
  <c r="AE131" i="26"/>
  <c r="AE136" i="26"/>
  <c r="AE144" i="26"/>
  <c r="AE140" i="26"/>
  <c r="AC131" i="26"/>
  <c r="AE134" i="26"/>
  <c r="AE150" i="26"/>
  <c r="AE132" i="26"/>
  <c r="AE146" i="26"/>
  <c r="AC129" i="26"/>
  <c r="AE130" i="26"/>
  <c r="AE151" i="26"/>
  <c r="AE142" i="26"/>
  <c r="AE147" i="26"/>
  <c r="AE129" i="26"/>
  <c r="AE143" i="26"/>
  <c r="AI374" i="26"/>
  <c r="AG373" i="26"/>
  <c r="AG509" i="26"/>
  <c r="AI510" i="26"/>
  <c r="AG131" i="26"/>
  <c r="AI132" i="26"/>
  <c r="AN132" i="26" s="1"/>
  <c r="AS132" i="26" s="1"/>
  <c r="AI131" i="26"/>
  <c r="AG573" i="26"/>
  <c r="AI574" i="26"/>
  <c r="AI605" i="26"/>
  <c r="AG604" i="26"/>
  <c r="AI604" i="26"/>
  <c r="AG84" i="26"/>
  <c r="AI85" i="26"/>
  <c r="AN85" i="26" s="1"/>
  <c r="AS85" i="26" s="1"/>
  <c r="AI84" i="26"/>
  <c r="AI290" i="26"/>
  <c r="AN290" i="26" s="1"/>
  <c r="AS290" i="26" s="1"/>
  <c r="AG289" i="26"/>
  <c r="AE294" i="26"/>
  <c r="AC265" i="26"/>
  <c r="AE612" i="26"/>
  <c r="AE608" i="26"/>
  <c r="F30" i="4" s="1"/>
  <c r="AC625" i="26"/>
  <c r="AC615" i="26"/>
  <c r="AE627" i="26"/>
  <c r="AC610" i="26"/>
  <c r="AC252" i="26"/>
  <c r="AE252" i="26"/>
  <c r="AC254" i="26"/>
  <c r="AC268" i="26"/>
  <c r="AC261" i="26"/>
  <c r="AE267" i="26"/>
  <c r="AC266" i="26"/>
  <c r="AE264" i="26"/>
  <c r="AE739" i="26"/>
  <c r="AE744" i="26"/>
  <c r="AC418" i="26"/>
  <c r="AC417" i="26"/>
  <c r="AE431" i="26"/>
  <c r="AC428" i="26"/>
  <c r="AC421" i="26"/>
  <c r="AE417" i="26"/>
  <c r="AE582" i="26"/>
  <c r="AE575" i="26"/>
  <c r="AE568" i="26"/>
  <c r="AE578" i="26"/>
  <c r="AE577" i="26"/>
  <c r="AC597" i="26"/>
  <c r="AE597" i="26"/>
  <c r="AC607" i="26"/>
  <c r="AE595" i="26"/>
  <c r="AC585" i="26"/>
  <c r="AE601" i="26"/>
  <c r="AC589" i="26"/>
  <c r="AE604" i="26"/>
  <c r="AE281" i="26"/>
  <c r="AC282" i="26"/>
  <c r="AE291" i="26"/>
  <c r="AC277" i="26"/>
  <c r="AC272" i="26"/>
  <c r="AE285" i="26"/>
  <c r="AC379" i="26"/>
  <c r="AC373" i="26"/>
  <c r="AE369" i="26"/>
  <c r="AC376" i="26"/>
  <c r="AE377" i="26"/>
  <c r="AC385" i="26"/>
  <c r="AC388" i="26"/>
  <c r="AE703" i="26"/>
  <c r="AE690" i="26"/>
  <c r="AC256" i="26"/>
  <c r="AE449" i="26"/>
  <c r="AC440" i="26"/>
  <c r="AC460" i="26"/>
  <c r="AE460" i="26"/>
  <c r="AE443" i="26"/>
  <c r="AE445" i="26"/>
  <c r="AC444" i="26"/>
  <c r="AE458" i="26"/>
  <c r="AC612" i="26"/>
  <c r="AC616" i="26"/>
  <c r="AE683" i="26"/>
  <c r="AC253" i="26"/>
  <c r="AC565" i="26"/>
  <c r="AE581" i="26"/>
  <c r="AC690" i="26"/>
  <c r="AC696" i="26"/>
  <c r="AE691" i="26"/>
  <c r="AE692" i="26"/>
  <c r="AC687" i="26"/>
  <c r="AI155" i="26"/>
  <c r="AE502" i="26"/>
  <c r="AC510" i="26"/>
  <c r="AE493" i="26"/>
  <c r="AC496" i="26"/>
  <c r="AE498" i="26"/>
  <c r="AE499" i="26"/>
  <c r="AC493" i="26"/>
  <c r="AC511" i="26"/>
  <c r="AE290" i="26"/>
  <c r="AE736" i="26"/>
  <c r="AI344" i="26"/>
  <c r="AI118" i="26"/>
  <c r="AE99" i="26"/>
  <c r="AE93" i="26"/>
  <c r="AE85" i="26"/>
  <c r="AE95" i="26"/>
  <c r="AC90" i="26"/>
  <c r="AC100" i="26"/>
  <c r="AE94" i="26"/>
  <c r="AE250" i="26"/>
  <c r="AG579" i="26"/>
  <c r="AI580" i="26"/>
  <c r="AI579" i="26"/>
  <c r="AI138" i="26"/>
  <c r="AN138" i="26" s="1"/>
  <c r="AS138" i="26" s="1"/>
  <c r="AG137" i="26"/>
  <c r="AN137" i="26" s="1"/>
  <c r="AS137" i="26" s="1"/>
  <c r="AI430" i="26"/>
  <c r="AI431" i="26"/>
  <c r="AG430" i="26"/>
  <c r="AG520" i="26"/>
  <c r="AI521" i="26"/>
  <c r="AI520" i="26"/>
  <c r="AI174" i="26"/>
  <c r="AN174" i="26" s="1"/>
  <c r="AS174" i="26" s="1"/>
  <c r="AG173" i="26"/>
  <c r="AI173" i="26"/>
  <c r="AE256" i="26"/>
  <c r="AC267" i="26"/>
  <c r="AC423" i="26"/>
  <c r="AE560" i="26"/>
  <c r="F28" i="4" s="1"/>
  <c r="AE382" i="26"/>
  <c r="AG90" i="26"/>
  <c r="AI91" i="26"/>
  <c r="AI90" i="26"/>
  <c r="AG598" i="26"/>
  <c r="AI599" i="26"/>
  <c r="AI694" i="26"/>
  <c r="AG693" i="26"/>
  <c r="AG490" i="26"/>
  <c r="AI491" i="26"/>
  <c r="AC623" i="26"/>
  <c r="AC703" i="26"/>
  <c r="AC251" i="26"/>
  <c r="AC568" i="26"/>
  <c r="E31" i="4"/>
  <c r="AI101" i="26"/>
  <c r="AE618" i="26"/>
  <c r="AC624" i="26"/>
  <c r="AC629" i="26"/>
  <c r="AE616" i="26"/>
  <c r="AE625" i="26"/>
  <c r="AC611" i="26"/>
  <c r="AC259" i="26"/>
  <c r="AE255" i="26"/>
  <c r="AC249" i="26"/>
  <c r="AE261" i="26"/>
  <c r="AC257" i="26"/>
  <c r="AC738" i="26"/>
  <c r="AE743" i="26"/>
  <c r="AC732" i="26"/>
  <c r="AE737" i="26"/>
  <c r="AC426" i="26"/>
  <c r="AC427" i="26"/>
  <c r="AC437" i="26"/>
  <c r="AE434" i="26"/>
  <c r="AE430" i="26"/>
  <c r="AE423" i="26"/>
  <c r="AC424" i="26"/>
  <c r="AE425" i="26"/>
  <c r="AC425" i="26"/>
  <c r="AE563" i="26"/>
  <c r="AE570" i="26"/>
  <c r="AC581" i="26"/>
  <c r="AE579" i="26"/>
  <c r="AE569" i="26"/>
  <c r="AE573" i="26"/>
  <c r="AE589" i="26"/>
  <c r="AC588" i="26"/>
  <c r="AC595" i="26"/>
  <c r="AE598" i="26"/>
  <c r="AC598" i="26"/>
  <c r="AE591" i="26"/>
  <c r="AE602" i="26"/>
  <c r="AC295" i="26"/>
  <c r="AE293" i="26"/>
  <c r="AE278" i="26"/>
  <c r="AC281" i="26"/>
  <c r="AC280" i="26"/>
  <c r="AE385" i="26"/>
  <c r="AC383" i="26"/>
  <c r="AE372" i="26"/>
  <c r="AC374" i="26"/>
  <c r="AC391" i="26"/>
  <c r="AE375" i="26"/>
  <c r="AC377" i="26"/>
  <c r="AC371" i="26"/>
  <c r="AE387" i="26"/>
  <c r="AE269" i="26"/>
  <c r="AI582" i="26"/>
  <c r="AC459" i="26"/>
  <c r="AC449" i="26"/>
  <c r="AC453" i="26"/>
  <c r="AE446" i="26"/>
  <c r="AC454" i="26"/>
  <c r="AE454" i="26"/>
  <c r="AC447" i="26"/>
  <c r="AC448" i="26"/>
  <c r="AE251" i="26"/>
  <c r="AE681" i="26"/>
  <c r="AE686" i="26"/>
  <c r="AE694" i="26"/>
  <c r="AI373" i="26"/>
  <c r="AC497" i="26"/>
  <c r="AC494" i="26"/>
  <c r="AE503" i="26"/>
  <c r="AC505" i="26"/>
  <c r="AC490" i="26"/>
  <c r="AE507" i="26"/>
  <c r="AE491" i="26"/>
  <c r="AC502" i="26"/>
  <c r="AE509" i="26"/>
  <c r="E18" i="4"/>
  <c r="AC748" i="26"/>
  <c r="AC567" i="26"/>
  <c r="AC290" i="26"/>
  <c r="AC572" i="26"/>
  <c r="AC81" i="26"/>
  <c r="AE102" i="26"/>
  <c r="AC94" i="26"/>
  <c r="AE88" i="26"/>
  <c r="AC91" i="26"/>
  <c r="AC84" i="26"/>
  <c r="AE103" i="26"/>
  <c r="AE572" i="26"/>
  <c r="AE631" i="26"/>
  <c r="AI713" i="26"/>
  <c r="AG712" i="26"/>
  <c r="AI712" i="26"/>
  <c r="AI410" i="26"/>
  <c r="AG409" i="26"/>
  <c r="AC127" i="26"/>
  <c r="AC118" i="26"/>
  <c r="AE122" i="26"/>
  <c r="AE113" i="26"/>
  <c r="AC105" i="26"/>
  <c r="AE127" i="26"/>
  <c r="AE106" i="26"/>
  <c r="AC125" i="26"/>
  <c r="AE109" i="26"/>
  <c r="AE126" i="26"/>
  <c r="AE117" i="26"/>
  <c r="AC120" i="26"/>
  <c r="AC111" i="26"/>
  <c r="AE104" i="26"/>
  <c r="F9" i="4" s="1"/>
  <c r="AE124" i="26"/>
  <c r="AC116" i="26"/>
  <c r="AC122" i="26"/>
  <c r="AG104" i="26"/>
  <c r="AN104" i="26" s="1"/>
  <c r="AS104" i="26" s="1"/>
  <c r="AC124" i="26"/>
  <c r="AC115" i="26"/>
  <c r="AE119" i="26"/>
  <c r="AE110" i="26"/>
  <c r="AE121" i="26"/>
  <c r="AE105" i="26"/>
  <c r="AC110" i="26"/>
  <c r="AC113" i="26"/>
  <c r="AE123" i="26"/>
  <c r="AE114" i="26"/>
  <c r="AC126" i="26"/>
  <c r="AC117" i="26"/>
  <c r="AC108" i="26"/>
  <c r="AE118" i="26"/>
  <c r="AE108" i="26"/>
  <c r="AC109" i="26"/>
  <c r="AC121" i="26"/>
  <c r="AC112" i="26"/>
  <c r="AE125" i="26"/>
  <c r="AE116" i="26"/>
  <c r="AE107" i="26"/>
  <c r="AE115" i="26"/>
  <c r="AC107" i="26"/>
  <c r="AC104" i="26"/>
  <c r="AC123" i="26"/>
  <c r="AC119" i="26"/>
  <c r="AC114" i="26"/>
  <c r="AI105" i="26"/>
  <c r="AN105" i="26" s="1"/>
  <c r="AS105" i="26" s="1"/>
  <c r="AE120" i="26"/>
  <c r="AE112" i="26"/>
  <c r="AE111" i="26"/>
  <c r="AC106" i="26"/>
  <c r="AG116" i="26"/>
  <c r="AI117" i="26"/>
  <c r="AN117" i="26" s="1"/>
  <c r="AS117" i="26" s="1"/>
  <c r="AI116" i="26"/>
  <c r="AI495" i="26"/>
  <c r="AG494" i="26"/>
  <c r="AI494" i="26"/>
  <c r="AI515" i="26"/>
  <c r="AC524" i="26"/>
  <c r="AC535" i="26"/>
  <c r="AC533" i="26"/>
  <c r="AE535" i="26"/>
  <c r="AE525" i="26"/>
  <c r="AC513" i="26"/>
  <c r="AE534" i="26"/>
  <c r="AG514" i="26"/>
  <c r="AC525" i="26"/>
  <c r="AE518" i="26"/>
  <c r="AE519" i="26"/>
  <c r="AC515" i="26"/>
  <c r="AC516" i="26"/>
  <c r="AE532" i="26"/>
  <c r="AC532" i="26"/>
  <c r="AE522" i="26"/>
  <c r="AE513" i="26"/>
  <c r="AC527" i="26"/>
  <c r="AE531" i="26"/>
  <c r="AE526" i="26"/>
  <c r="AC521" i="26"/>
  <c r="AC514" i="26"/>
  <c r="AE515" i="26"/>
  <c r="AC522" i="26"/>
  <c r="AC534" i="26"/>
  <c r="AE523" i="26"/>
  <c r="AE512" i="26"/>
  <c r="F26" i="4" s="1"/>
  <c r="AC529" i="26"/>
  <c r="AE517" i="26"/>
  <c r="AC530" i="26"/>
  <c r="AC518" i="26"/>
  <c r="AE514" i="26"/>
  <c r="AC531" i="26"/>
  <c r="AC520" i="26"/>
  <c r="AE528" i="26"/>
  <c r="AC517" i="26"/>
  <c r="AE529" i="26"/>
  <c r="AE533" i="26"/>
  <c r="AE521" i="26"/>
  <c r="AC526" i="26"/>
  <c r="AC523" i="26"/>
  <c r="AE524" i="26"/>
  <c r="AE530" i="26"/>
  <c r="AC519" i="26"/>
  <c r="AE527" i="26"/>
  <c r="AI514" i="26"/>
  <c r="AC528" i="26"/>
  <c r="AC512" i="26"/>
  <c r="AE516" i="26"/>
  <c r="AE520" i="26"/>
  <c r="AE615" i="26"/>
  <c r="AC630" i="26"/>
  <c r="AC564" i="26"/>
  <c r="AE436" i="26"/>
  <c r="AC433" i="26"/>
  <c r="AE576" i="26"/>
  <c r="AC580" i="26"/>
  <c r="AC384" i="26"/>
  <c r="AI507" i="26"/>
  <c r="AG506" i="26"/>
  <c r="AI593" i="26"/>
  <c r="AG592" i="26"/>
  <c r="AC725" i="26"/>
  <c r="AC716" i="26"/>
  <c r="AC707" i="26"/>
  <c r="AC715" i="26"/>
  <c r="AE710" i="26"/>
  <c r="AC704" i="26"/>
  <c r="AC708" i="26"/>
  <c r="AE716" i="26"/>
  <c r="AE726" i="26"/>
  <c r="AC722" i="26"/>
  <c r="AC713" i="26"/>
  <c r="AC709" i="26"/>
  <c r="AE711" i="26"/>
  <c r="AE714" i="26"/>
  <c r="AE708" i="26"/>
  <c r="AE719" i="26"/>
  <c r="AE723" i="26"/>
  <c r="AC719" i="26"/>
  <c r="AC710" i="26"/>
  <c r="AC721" i="26"/>
  <c r="AC723" i="26"/>
  <c r="AG704" i="26"/>
  <c r="AC714" i="26"/>
  <c r="AE705" i="26"/>
  <c r="AI705" i="26"/>
  <c r="AE721" i="26"/>
  <c r="AE725" i="26"/>
  <c r="AC705" i="26"/>
  <c r="AE707" i="26"/>
  <c r="AC717" i="26"/>
  <c r="AC727" i="26"/>
  <c r="AE715" i="26"/>
  <c r="AC712" i="26"/>
  <c r="AE724" i="26"/>
  <c r="AC720" i="26"/>
  <c r="AC711" i="26"/>
  <c r="AC724" i="26"/>
  <c r="AE712" i="26"/>
  <c r="AC726" i="26"/>
  <c r="AE717" i="26"/>
  <c r="AC706" i="26"/>
  <c r="AE709" i="26"/>
  <c r="AE722" i="26"/>
  <c r="AE713" i="26"/>
  <c r="AE704" i="26"/>
  <c r="F34" i="4" s="1"/>
  <c r="AE718" i="26"/>
  <c r="AE727" i="26"/>
  <c r="AE706" i="26"/>
  <c r="AE720" i="26"/>
  <c r="AC718" i="26"/>
  <c r="AI704" i="26"/>
  <c r="AE412" i="26"/>
  <c r="AE403" i="26"/>
  <c r="AE394" i="26"/>
  <c r="AE408" i="26"/>
  <c r="AE399" i="26"/>
  <c r="AI393" i="26"/>
  <c r="AE392" i="26"/>
  <c r="F21" i="4" s="1"/>
  <c r="AE395" i="26"/>
  <c r="AC410" i="26"/>
  <c r="AC401" i="26"/>
  <c r="AC392" i="26"/>
  <c r="AC415" i="26"/>
  <c r="AC406" i="26"/>
  <c r="AC397" i="26"/>
  <c r="AC411" i="26"/>
  <c r="AC414" i="26"/>
  <c r="AE409" i="26"/>
  <c r="AE400" i="26"/>
  <c r="AE414" i="26"/>
  <c r="AE405" i="26"/>
  <c r="AE396" i="26"/>
  <c r="AC408" i="26"/>
  <c r="AC402" i="26"/>
  <c r="AC405" i="26"/>
  <c r="AC407" i="26"/>
  <c r="AC398" i="26"/>
  <c r="AC412" i="26"/>
  <c r="AC403" i="26"/>
  <c r="AC394" i="26"/>
  <c r="AC399" i="26"/>
  <c r="AC393" i="26"/>
  <c r="AC396" i="26"/>
  <c r="AE415" i="26"/>
  <c r="AE406" i="26"/>
  <c r="AE397" i="26"/>
  <c r="AE411" i="26"/>
  <c r="AE402" i="26"/>
  <c r="AE393" i="26"/>
  <c r="AE407" i="26"/>
  <c r="AE410" i="26"/>
  <c r="AE413" i="26"/>
  <c r="AC409" i="26"/>
  <c r="AE404" i="26"/>
  <c r="AC400" i="26"/>
  <c r="AC413" i="26"/>
  <c r="AG392" i="26"/>
  <c r="AC395" i="26"/>
  <c r="AE398" i="26"/>
  <c r="AC404" i="26"/>
  <c r="AE401" i="26"/>
  <c r="AG695" i="26"/>
  <c r="AI696" i="26"/>
  <c r="AI745" i="26"/>
  <c r="AG744" i="26"/>
  <c r="AI509" i="26"/>
  <c r="AG508" i="26"/>
  <c r="AI508" i="26"/>
  <c r="AI128" i="26"/>
  <c r="AG127" i="26"/>
  <c r="AI127" i="26"/>
  <c r="AG434" i="26"/>
  <c r="AI435" i="26"/>
  <c r="AI434" i="26"/>
  <c r="AI136" i="26"/>
  <c r="AN136" i="26" s="1"/>
  <c r="AS136" i="26" s="1"/>
  <c r="AG135" i="26"/>
  <c r="AN135" i="26" s="1"/>
  <c r="AS135" i="26" s="1"/>
  <c r="AG688" i="26"/>
  <c r="AI689" i="26"/>
  <c r="AC683" i="26"/>
  <c r="AE700" i="26"/>
  <c r="AC681" i="26"/>
  <c r="AI600" i="26"/>
  <c r="AG599" i="26"/>
  <c r="AI536" i="26"/>
  <c r="AI535" i="26"/>
  <c r="AG535" i="26"/>
  <c r="AG481" i="26"/>
  <c r="AI482" i="26"/>
  <c r="AI481" i="26"/>
  <c r="AG515" i="26"/>
  <c r="AI516" i="26"/>
  <c r="AG269" i="26"/>
  <c r="AI270" i="26"/>
  <c r="AN270" i="26" s="1"/>
  <c r="AS270" i="26" s="1"/>
  <c r="AI269" i="26"/>
  <c r="AI700" i="26"/>
  <c r="AG699" i="26"/>
  <c r="AI699" i="26"/>
  <c r="AI411" i="26"/>
  <c r="AI350" i="26"/>
  <c r="AE630" i="26"/>
  <c r="AE614" i="26"/>
  <c r="AE624" i="26"/>
  <c r="AE611" i="26"/>
  <c r="AC626" i="26"/>
  <c r="AC620" i="26"/>
  <c r="E17" i="4"/>
  <c r="AC262" i="26"/>
  <c r="AE253" i="26"/>
  <c r="AC260" i="26"/>
  <c r="AC269" i="26"/>
  <c r="AE249" i="26"/>
  <c r="AC248" i="26"/>
  <c r="AE277" i="26"/>
  <c r="AE751" i="26"/>
  <c r="AE740" i="26"/>
  <c r="AC735" i="26"/>
  <c r="AE730" i="26"/>
  <c r="AC744" i="26"/>
  <c r="AE729" i="26"/>
  <c r="AC743" i="26"/>
  <c r="AE741" i="26"/>
  <c r="AE428" i="26"/>
  <c r="AE419" i="26"/>
  <c r="AE418" i="26"/>
  <c r="AE422" i="26"/>
  <c r="AC430" i="26"/>
  <c r="AE439" i="26"/>
  <c r="AE437" i="26"/>
  <c r="AC431" i="26"/>
  <c r="AE433" i="26"/>
  <c r="AC434" i="26"/>
  <c r="AI526" i="26"/>
  <c r="AE574" i="26"/>
  <c r="AE566" i="26"/>
  <c r="AE583" i="26"/>
  <c r="AC583" i="26"/>
  <c r="AE562" i="26"/>
  <c r="AC562" i="26"/>
  <c r="AC578" i="26"/>
  <c r="AN121" i="26"/>
  <c r="AS121" i="26" s="1"/>
  <c r="AN18" i="26"/>
  <c r="AS18" i="26" s="1"/>
  <c r="AC593" i="26"/>
  <c r="AE594" i="26"/>
  <c r="AC596" i="26"/>
  <c r="AC601" i="26"/>
  <c r="AC590" i="26"/>
  <c r="AC599" i="26"/>
  <c r="AC600" i="26"/>
  <c r="AE607" i="26"/>
  <c r="AE585" i="26"/>
  <c r="AC586" i="26"/>
  <c r="AE286" i="26"/>
  <c r="AE287" i="26"/>
  <c r="AC284" i="26"/>
  <c r="AE275" i="26"/>
  <c r="AC292" i="26"/>
  <c r="AE381" i="26"/>
  <c r="AE368" i="26"/>
  <c r="F20" i="4" s="1"/>
  <c r="AC369" i="26"/>
  <c r="AC387" i="26"/>
  <c r="AC386" i="26"/>
  <c r="AC380" i="26"/>
  <c r="AE374" i="26"/>
  <c r="AC375" i="26"/>
  <c r="AC287" i="26"/>
  <c r="AE748" i="26"/>
  <c r="AE248" i="26"/>
  <c r="F15" i="4" s="1"/>
  <c r="AE457" i="26"/>
  <c r="AC458" i="26"/>
  <c r="AC442" i="26"/>
  <c r="AC462" i="26"/>
  <c r="AC443" i="26"/>
  <c r="AC463" i="26"/>
  <c r="AE463" i="26"/>
  <c r="AC441" i="26"/>
  <c r="AC457" i="26"/>
  <c r="AI688" i="26"/>
  <c r="AC737" i="26"/>
  <c r="AC263" i="26"/>
  <c r="AI385" i="26"/>
  <c r="AC685" i="26"/>
  <c r="AC702" i="26"/>
  <c r="AC680" i="26"/>
  <c r="AC684" i="26"/>
  <c r="AE682" i="26"/>
  <c r="AE693" i="26"/>
  <c r="AI744" i="26"/>
  <c r="AE505" i="26"/>
  <c r="AE489" i="26"/>
  <c r="AC495" i="26"/>
  <c r="AC499" i="26"/>
  <c r="AC509" i="26"/>
  <c r="AE500" i="26"/>
  <c r="AC492" i="26"/>
  <c r="AE731" i="26"/>
  <c r="AE259" i="26"/>
  <c r="AI613" i="26"/>
  <c r="AC608" i="26"/>
  <c r="AI490" i="26"/>
  <c r="AI506" i="26"/>
  <c r="AI399" i="26"/>
  <c r="AC728" i="26"/>
  <c r="AC99" i="26"/>
  <c r="AE84" i="26"/>
  <c r="AE86" i="26"/>
  <c r="AE101" i="26"/>
  <c r="AC96" i="26"/>
  <c r="AC95" i="26"/>
  <c r="AC89" i="26"/>
  <c r="AC101" i="26"/>
  <c r="AE90" i="26"/>
  <c r="AE80" i="26"/>
  <c r="F8" i="4" s="1"/>
  <c r="AC288" i="26"/>
  <c r="AH315" i="26"/>
  <c r="AN314" i="26"/>
  <c r="AS314" i="26" s="1"/>
  <c r="A776" i="18"/>
  <c r="A777" i="18"/>
  <c r="A778" i="18"/>
  <c r="A779" i="18"/>
  <c r="A780" i="18"/>
  <c r="A781" i="18"/>
  <c r="A782" i="18"/>
  <c r="A783" i="18"/>
  <c r="A784" i="18"/>
  <c r="A785"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324" i="18"/>
  <c r="A325" i="18"/>
  <c r="A326" i="18"/>
  <c r="A327" i="18"/>
  <c r="A328" i="18"/>
  <c r="A329" i="18"/>
  <c r="A330" i="18"/>
  <c r="A331" i="18"/>
  <c r="A332" i="18"/>
  <c r="A333" i="18"/>
  <c r="A334" i="18"/>
  <c r="A335" i="18"/>
  <c r="A336" i="18"/>
  <c r="A337" i="18"/>
  <c r="A338" i="18"/>
  <c r="A339" i="18"/>
  <c r="A340" i="18"/>
  <c r="A341" i="18"/>
  <c r="A342" i="18"/>
  <c r="A343" i="18"/>
  <c r="A344" i="18"/>
  <c r="A345" i="18"/>
  <c r="A346" i="18"/>
  <c r="A347" i="18"/>
  <c r="A348" i="18"/>
  <c r="A349" i="18"/>
  <c r="A350" i="18"/>
  <c r="A351" i="18"/>
  <c r="A352" i="18"/>
  <c r="A353" i="18"/>
  <c r="A354" i="18"/>
  <c r="A355" i="18"/>
  <c r="A356" i="18"/>
  <c r="A357" i="18"/>
  <c r="A358" i="18"/>
  <c r="A359" i="18"/>
  <c r="A360" i="18"/>
  <c r="A361" i="18"/>
  <c r="A362" i="18"/>
  <c r="A363" i="18"/>
  <c r="A364" i="18"/>
  <c r="A365" i="18"/>
  <c r="A366" i="18"/>
  <c r="A367" i="18"/>
  <c r="A368" i="18"/>
  <c r="A369" i="18"/>
  <c r="A370" i="18"/>
  <c r="A371" i="18"/>
  <c r="A372" i="18"/>
  <c r="A373" i="18"/>
  <c r="A374" i="18"/>
  <c r="A375" i="18"/>
  <c r="A376" i="18"/>
  <c r="A377" i="18"/>
  <c r="A378" i="18"/>
  <c r="A379" i="18"/>
  <c r="A380" i="18"/>
  <c r="A381" i="18"/>
  <c r="A382" i="18"/>
  <c r="A383" i="18"/>
  <c r="A384" i="18"/>
  <c r="A385" i="18"/>
  <c r="A386" i="18"/>
  <c r="A387" i="18"/>
  <c r="A388" i="18"/>
  <c r="A389" i="18"/>
  <c r="A390" i="18"/>
  <c r="A391" i="18"/>
  <c r="A392" i="18"/>
  <c r="A393" i="18"/>
  <c r="A394" i="18"/>
  <c r="A395" i="18"/>
  <c r="A396" i="18"/>
  <c r="A397" i="18"/>
  <c r="A398" i="18"/>
  <c r="A399" i="18"/>
  <c r="A400" i="18"/>
  <c r="A401" i="18"/>
  <c r="A402" i="18"/>
  <c r="A403" i="18"/>
  <c r="A404" i="18"/>
  <c r="A405" i="18"/>
  <c r="A406" i="18"/>
  <c r="A407" i="18"/>
  <c r="A408" i="18"/>
  <c r="A409" i="18"/>
  <c r="A410" i="18"/>
  <c r="A411" i="18"/>
  <c r="A412" i="18"/>
  <c r="A413" i="18"/>
  <c r="A414" i="18"/>
  <c r="A415" i="18"/>
  <c r="A416" i="18"/>
  <c r="A417" i="18"/>
  <c r="A418" i="18"/>
  <c r="A419" i="18"/>
  <c r="A420" i="18"/>
  <c r="A421" i="18"/>
  <c r="A422" i="18"/>
  <c r="A423" i="18"/>
  <c r="A424" i="18"/>
  <c r="A425" i="18"/>
  <c r="A426" i="18"/>
  <c r="A427" i="18"/>
  <c r="A428" i="18"/>
  <c r="A429" i="18"/>
  <c r="A430" i="18"/>
  <c r="A431" i="18"/>
  <c r="A432" i="18"/>
  <c r="A433" i="18"/>
  <c r="A434" i="18"/>
  <c r="A435" i="18"/>
  <c r="A436" i="18"/>
  <c r="A437" i="18"/>
  <c r="A438" i="18"/>
  <c r="A439" i="18"/>
  <c r="A440" i="18"/>
  <c r="A441" i="18"/>
  <c r="A442" i="18"/>
  <c r="A443" i="18"/>
  <c r="A444" i="18"/>
  <c r="A445" i="18"/>
  <c r="A446" i="18"/>
  <c r="A447" i="18"/>
  <c r="A448" i="18"/>
  <c r="A449" i="18"/>
  <c r="A450" i="18"/>
  <c r="A451" i="18"/>
  <c r="A452" i="18"/>
  <c r="A453" i="18"/>
  <c r="A454" i="18"/>
  <c r="A455" i="18"/>
  <c r="A456" i="18"/>
  <c r="A457" i="18"/>
  <c r="A458" i="18"/>
  <c r="A459" i="18"/>
  <c r="A460" i="18"/>
  <c r="A461" i="18"/>
  <c r="A462" i="18"/>
  <c r="A463" i="18"/>
  <c r="A464" i="18"/>
  <c r="A465" i="18"/>
  <c r="A466" i="18"/>
  <c r="A467" i="18"/>
  <c r="A468" i="18"/>
  <c r="A469" i="18"/>
  <c r="A470" i="18"/>
  <c r="A471" i="18"/>
  <c r="A472" i="18"/>
  <c r="A473" i="18"/>
  <c r="A474" i="18"/>
  <c r="A475" i="18"/>
  <c r="A476" i="18"/>
  <c r="A477" i="18"/>
  <c r="A478" i="18"/>
  <c r="A479" i="18"/>
  <c r="A480" i="18"/>
  <c r="A481" i="18"/>
  <c r="A482" i="18"/>
  <c r="A483" i="18"/>
  <c r="A484" i="18"/>
  <c r="A485" i="18"/>
  <c r="A486" i="18"/>
  <c r="A487" i="18"/>
  <c r="A488" i="18"/>
  <c r="A489" i="18"/>
  <c r="A490" i="18"/>
  <c r="A491" i="18"/>
  <c r="A492" i="18"/>
  <c r="A493" i="18"/>
  <c r="A494" i="18"/>
  <c r="A495" i="18"/>
  <c r="A496" i="18"/>
  <c r="A497" i="18"/>
  <c r="A498" i="18"/>
  <c r="A499" i="18"/>
  <c r="A500" i="18"/>
  <c r="A501" i="18"/>
  <c r="A502" i="18"/>
  <c r="A503" i="18"/>
  <c r="A504" i="18"/>
  <c r="A505" i="18"/>
  <c r="A506" i="18"/>
  <c r="A507" i="18"/>
  <c r="A508" i="18"/>
  <c r="A509" i="18"/>
  <c r="A510" i="18"/>
  <c r="A511" i="18"/>
  <c r="A512" i="18"/>
  <c r="A513" i="18"/>
  <c r="A514" i="18"/>
  <c r="A515" i="18"/>
  <c r="A516" i="18"/>
  <c r="A517" i="18"/>
  <c r="A518" i="18"/>
  <c r="A519" i="18"/>
  <c r="A520" i="18"/>
  <c r="A521" i="18"/>
  <c r="A522" i="18"/>
  <c r="A523" i="18"/>
  <c r="A524" i="18"/>
  <c r="A525" i="18"/>
  <c r="A526" i="18"/>
  <c r="A527" i="18"/>
  <c r="A528" i="18"/>
  <c r="A529" i="18"/>
  <c r="A530" i="18"/>
  <c r="A531" i="18"/>
  <c r="A532" i="18"/>
  <c r="A533" i="18"/>
  <c r="A534" i="18"/>
  <c r="A535" i="18"/>
  <c r="A536" i="18"/>
  <c r="A537" i="18"/>
  <c r="A538" i="18"/>
  <c r="A539" i="18"/>
  <c r="A540" i="18"/>
  <c r="A541" i="18"/>
  <c r="A542" i="18"/>
  <c r="A543" i="18"/>
  <c r="A544" i="18"/>
  <c r="A545" i="18"/>
  <c r="A546" i="18"/>
  <c r="A547" i="18"/>
  <c r="A548" i="18"/>
  <c r="A549" i="18"/>
  <c r="A550" i="18"/>
  <c r="A551" i="18"/>
  <c r="A552" i="18"/>
  <c r="A553" i="18"/>
  <c r="A554" i="18"/>
  <c r="A555" i="18"/>
  <c r="A556" i="18"/>
  <c r="A557" i="18"/>
  <c r="A558"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4" i="18"/>
  <c r="A635"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7" i="18"/>
  <c r="A678"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4" i="18"/>
  <c r="A715" i="18"/>
  <c r="A716"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2" i="18"/>
  <c r="A753" i="18"/>
  <c r="A754" i="18"/>
  <c r="A755" i="18"/>
  <c r="A756" i="18"/>
  <c r="A757" i="18"/>
  <c r="A758" i="18"/>
  <c r="A759" i="18"/>
  <c r="A760" i="18"/>
  <c r="A761" i="18"/>
  <c r="A762" i="18"/>
  <c r="A763" i="18"/>
  <c r="A764" i="18"/>
  <c r="A765" i="18"/>
  <c r="A766" i="18"/>
  <c r="A767" i="18"/>
  <c r="A768" i="18"/>
  <c r="A769" i="18"/>
  <c r="A770" i="18"/>
  <c r="A771" i="18"/>
  <c r="A772" i="18"/>
  <c r="A773" i="18"/>
  <c r="A774" i="18"/>
  <c r="A775" i="18"/>
  <c r="AN289" i="26" l="1"/>
  <c r="AS289" i="26" s="1"/>
  <c r="AB146" i="17"/>
  <c r="E16" i="18"/>
  <c r="F20" i="18"/>
  <c r="AC150" i="17"/>
  <c r="AB147" i="17"/>
  <c r="E17" i="18"/>
  <c r="E35" i="4"/>
  <c r="E5" i="18"/>
  <c r="AB135" i="17"/>
  <c r="AB143" i="17"/>
  <c r="E13" i="18"/>
  <c r="E6" i="18"/>
  <c r="AB136" i="17"/>
  <c r="AC144" i="17"/>
  <c r="F14" i="18"/>
  <c r="F33" i="18"/>
  <c r="AC163" i="17"/>
  <c r="AC138" i="17"/>
  <c r="F8" i="18"/>
  <c r="F27" i="18"/>
  <c r="AC157" i="17"/>
  <c r="AB161" i="17"/>
  <c r="E31" i="18"/>
  <c r="AC137" i="17"/>
  <c r="F7" i="18"/>
  <c r="AC149" i="17"/>
  <c r="F19" i="18"/>
  <c r="F23" i="18"/>
  <c r="AC153" i="17"/>
  <c r="AC140" i="17"/>
  <c r="F10" i="18"/>
  <c r="F24" i="18"/>
  <c r="AC154" i="17"/>
  <c r="F21" i="18"/>
  <c r="AC151" i="17"/>
  <c r="F18" i="18"/>
  <c r="AC148" i="17"/>
  <c r="E12" i="18"/>
  <c r="AB142" i="17"/>
  <c r="AB141" i="17"/>
  <c r="E11" i="18"/>
  <c r="AC155" i="17"/>
  <c r="F25" i="18"/>
  <c r="F29" i="18"/>
  <c r="AC159" i="17"/>
  <c r="AC158" i="17"/>
  <c r="F28" i="18"/>
  <c r="F15" i="18"/>
  <c r="AC145" i="17"/>
  <c r="E30" i="18"/>
  <c r="AB160" i="17"/>
  <c r="F9" i="18"/>
  <c r="AC139" i="17"/>
  <c r="AC164" i="17"/>
  <c r="F34" i="18"/>
  <c r="AC162" i="17"/>
  <c r="F32" i="18"/>
  <c r="AC152" i="17"/>
  <c r="F22" i="18"/>
  <c r="AN118" i="26"/>
  <c r="AS118" i="26" s="1"/>
  <c r="E11" i="4"/>
  <c r="AN128" i="26"/>
  <c r="AS128" i="26" s="1"/>
  <c r="E21" i="4"/>
  <c r="E29" i="4"/>
  <c r="E20" i="4"/>
  <c r="AN116" i="26"/>
  <c r="AS116" i="26" s="1"/>
  <c r="AN152" i="26"/>
  <c r="AS152" i="26" s="1"/>
  <c r="AN131" i="26"/>
  <c r="AS131" i="26" s="1"/>
  <c r="E10" i="4"/>
  <c r="E22" i="4"/>
  <c r="E25" i="4"/>
  <c r="AN155" i="26"/>
  <c r="AS155" i="26" s="1"/>
  <c r="AN269" i="26"/>
  <c r="AS269" i="26" s="1"/>
  <c r="AN84" i="26"/>
  <c r="AS84" i="26" s="1"/>
  <c r="AN114" i="26"/>
  <c r="AS114" i="26" s="1"/>
  <c r="AN127" i="26"/>
  <c r="AS127" i="26" s="1"/>
  <c r="E28" i="4"/>
  <c r="AN113" i="26"/>
  <c r="AS113" i="26" s="1"/>
  <c r="AN91" i="26"/>
  <c r="AS91" i="26" s="1"/>
  <c r="AN90" i="26"/>
  <c r="AS90" i="26" s="1"/>
  <c r="AN263" i="26"/>
  <c r="AS263" i="26" s="1"/>
  <c r="AN153" i="26"/>
  <c r="AS153" i="26" s="1"/>
  <c r="AN30" i="26"/>
  <c r="AS30" i="26" s="1"/>
  <c r="E19" i="4"/>
  <c r="AN101" i="26"/>
  <c r="AS101" i="26" s="1"/>
  <c r="AN146" i="26"/>
  <c r="AS146" i="26" s="1"/>
  <c r="E15" i="4"/>
  <c r="AN173" i="26"/>
  <c r="AS173" i="26" s="1"/>
  <c r="E9" i="4"/>
  <c r="E34" i="4"/>
  <c r="E26" i="4"/>
  <c r="E16" i="4"/>
  <c r="E23" i="4"/>
  <c r="E24" i="4"/>
  <c r="E8" i="4"/>
  <c r="E33" i="4"/>
  <c r="E30" i="4"/>
  <c r="AH316" i="26"/>
  <c r="AN315" i="26"/>
  <c r="AS315" i="26" s="1"/>
  <c r="AB159" i="17" l="1"/>
  <c r="E29" i="18"/>
  <c r="E27" i="18"/>
  <c r="AB157" i="17"/>
  <c r="E15" i="18"/>
  <c r="AB145" i="17"/>
  <c r="E33" i="18"/>
  <c r="AB163" i="17"/>
  <c r="AB158" i="17"/>
  <c r="E28" i="18"/>
  <c r="E23" i="18"/>
  <c r="AB153" i="17"/>
  <c r="AB155" i="17"/>
  <c r="E25" i="18"/>
  <c r="E18" i="18"/>
  <c r="AB148" i="17"/>
  <c r="AB162" i="17"/>
  <c r="E32" i="18"/>
  <c r="AB137" i="17"/>
  <c r="E7" i="18"/>
  <c r="E24" i="18"/>
  <c r="AB154" i="17"/>
  <c r="E9" i="18"/>
  <c r="AB139" i="17"/>
  <c r="AB150" i="17"/>
  <c r="E20" i="18"/>
  <c r="AB140" i="17"/>
  <c r="E10" i="18"/>
  <c r="AB152" i="17"/>
  <c r="E22" i="18"/>
  <c r="AB138" i="17"/>
  <c r="E8" i="18"/>
  <c r="E14" i="18"/>
  <c r="AB144" i="17"/>
  <c r="E21" i="18"/>
  <c r="AB151" i="17"/>
  <c r="AB149" i="17"/>
  <c r="E19" i="18"/>
  <c r="AB164" i="17"/>
  <c r="E34" i="18"/>
  <c r="AH317" i="26"/>
  <c r="AN316" i="26"/>
  <c r="AS316" i="26" s="1"/>
  <c r="AH318" i="26" l="1"/>
  <c r="AN317" i="26"/>
  <c r="AS317" i="26" s="1"/>
  <c r="AH319" i="26" l="1"/>
  <c r="AN318" i="26"/>
  <c r="AS318" i="26" s="1"/>
  <c r="AH320" i="26" l="1"/>
  <c r="AN319" i="26"/>
  <c r="AS319" i="26" s="1"/>
  <c r="AH321" i="26" l="1"/>
  <c r="AN320" i="26"/>
  <c r="AS320" i="26" s="1"/>
  <c r="AH322" i="26" l="1"/>
  <c r="AN321" i="26"/>
  <c r="AS321" i="26" s="1"/>
  <c r="AH323" i="26" l="1"/>
  <c r="AN322" i="26"/>
  <c r="AS322" i="26" s="1"/>
  <c r="AH324" i="26" l="1"/>
  <c r="AN323" i="26"/>
  <c r="AS323" i="26" s="1"/>
  <c r="AF25" i="7"/>
  <c r="AH325" i="26" l="1"/>
  <c r="AN324" i="26"/>
  <c r="AS324" i="26" s="1"/>
  <c r="A8" i="26" l="1"/>
  <c r="A5" i="28" s="1"/>
  <c r="A6" i="28" s="1"/>
  <c r="A7" i="28" s="1"/>
  <c r="A8" i="28" s="1"/>
  <c r="A9" i="28" s="1"/>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N5" i="28"/>
  <c r="AH326" i="26"/>
  <c r="AN325" i="26"/>
  <c r="AS325" i="26" s="1"/>
  <c r="AA133" i="17"/>
  <c r="Z133" i="17"/>
  <c r="BF132" i="17"/>
  <c r="BE132" i="17"/>
  <c r="AA132" i="17"/>
  <c r="Z132" i="17"/>
  <c r="BF131" i="17"/>
  <c r="BE131" i="17"/>
  <c r="AA131" i="17"/>
  <c r="Z131" i="17"/>
  <c r="BF130" i="17"/>
  <c r="BE130" i="17"/>
  <c r="AA130" i="17"/>
  <c r="Z130" i="17"/>
  <c r="BF129" i="17"/>
  <c r="BE129" i="17"/>
  <c r="AA129" i="17"/>
  <c r="Z129" i="17"/>
  <c r="BF128" i="17"/>
  <c r="BE128" i="17"/>
  <c r="AA128" i="17"/>
  <c r="Z128" i="17"/>
  <c r="BF127" i="17"/>
  <c r="BE127" i="17"/>
  <c r="AA127" i="17"/>
  <c r="Z127" i="17"/>
  <c r="BF126" i="17"/>
  <c r="BE126" i="17"/>
  <c r="AA126" i="17"/>
  <c r="Z126" i="17"/>
  <c r="BF125" i="17"/>
  <c r="BE125" i="17"/>
  <c r="AA125" i="17"/>
  <c r="Z125" i="17"/>
  <c r="BF124" i="17"/>
  <c r="BE124" i="17"/>
  <c r="AA124" i="17"/>
  <c r="Z124" i="17"/>
  <c r="BF123" i="17"/>
  <c r="BE123" i="17"/>
  <c r="AA123" i="17"/>
  <c r="Z123" i="17"/>
  <c r="BF122" i="17"/>
  <c r="BE122" i="17"/>
  <c r="AA122" i="17"/>
  <c r="Z122" i="17"/>
  <c r="BF121" i="17"/>
  <c r="BE121" i="17"/>
  <c r="AA121" i="17"/>
  <c r="Z121" i="17"/>
  <c r="BF120" i="17"/>
  <c r="BE120" i="17"/>
  <c r="AA120" i="17"/>
  <c r="Z120" i="17"/>
  <c r="BF119" i="17"/>
  <c r="BE119" i="17"/>
  <c r="AA119" i="17"/>
  <c r="Z119" i="17"/>
  <c r="BF118" i="17"/>
  <c r="BE118" i="17"/>
  <c r="AA118" i="17"/>
  <c r="Z118" i="17"/>
  <c r="BF117" i="17"/>
  <c r="BE117" i="17"/>
  <c r="AA117" i="17"/>
  <c r="Z117" i="17"/>
  <c r="BF116" i="17"/>
  <c r="BE116" i="17"/>
  <c r="AA116" i="17"/>
  <c r="Z116" i="17"/>
  <c r="BF115" i="17"/>
  <c r="BE115" i="17"/>
  <c r="AA115" i="17"/>
  <c r="Z115" i="17"/>
  <c r="BF114" i="17"/>
  <c r="BE114" i="17"/>
  <c r="AA114" i="17"/>
  <c r="Z114" i="17"/>
  <c r="BF113" i="17"/>
  <c r="BE113" i="17"/>
  <c r="AA113" i="17"/>
  <c r="Z113" i="17"/>
  <c r="BF112" i="17"/>
  <c r="BE112" i="17"/>
  <c r="AA112" i="17"/>
  <c r="Z112" i="17"/>
  <c r="BF111" i="17"/>
  <c r="BE111" i="17"/>
  <c r="AA111" i="17"/>
  <c r="Z111" i="17"/>
  <c r="BF110" i="17"/>
  <c r="BE110" i="17"/>
  <c r="AA110" i="17"/>
  <c r="Z110" i="17"/>
  <c r="BF109" i="17"/>
  <c r="BE109" i="17"/>
  <c r="AA109" i="17"/>
  <c r="Z109" i="17"/>
  <c r="BF108" i="17"/>
  <c r="BE108" i="17"/>
  <c r="AA108" i="17"/>
  <c r="Z108" i="17"/>
  <c r="BF107" i="17"/>
  <c r="BE107" i="17"/>
  <c r="AA107" i="17"/>
  <c r="Z107" i="17"/>
  <c r="BF106" i="17"/>
  <c r="BE106" i="17"/>
  <c r="AA106" i="17"/>
  <c r="Z106" i="17"/>
  <c r="BF105" i="17"/>
  <c r="BE105" i="17"/>
  <c r="AA105" i="17"/>
  <c r="Z105" i="17"/>
  <c r="BF104" i="17"/>
  <c r="BE104" i="17"/>
  <c r="AA104" i="17"/>
  <c r="Z104" i="17"/>
  <c r="BF103" i="17"/>
  <c r="BE103" i="17"/>
  <c r="AA103" i="17"/>
  <c r="Z103" i="17"/>
  <c r="BF102" i="17"/>
  <c r="BE102" i="17"/>
  <c r="BE133" i="17" s="1"/>
  <c r="AA102" i="17"/>
  <c r="Z102" i="17"/>
  <c r="A5" i="4" l="1"/>
  <c r="A1" i="26"/>
  <c r="A1" i="8" s="1"/>
  <c r="A1" i="28" s="1"/>
  <c r="AH327" i="26"/>
  <c r="AN326" i="26"/>
  <c r="AS326" i="26" s="1"/>
  <c r="BF133" i="17"/>
  <c r="AF134" i="17" l="1"/>
  <c r="A134" i="17"/>
  <c r="A4" i="18"/>
  <c r="A1" i="10"/>
  <c r="AH328" i="26"/>
  <c r="AN327" i="26"/>
  <c r="AS327" i="26" s="1"/>
  <c r="AH329" i="26" l="1"/>
  <c r="AN328" i="26"/>
  <c r="AS328" i="26" s="1"/>
  <c r="AH330" i="26" l="1"/>
  <c r="AN329" i="26"/>
  <c r="AS329" i="26" s="1"/>
  <c r="AH331" i="26" l="1"/>
  <c r="AN330" i="26"/>
  <c r="AS330" i="26" s="1"/>
  <c r="AH332" i="26" l="1"/>
  <c r="AN331" i="26"/>
  <c r="AS331" i="26" s="1"/>
  <c r="AH333" i="26" l="1"/>
  <c r="AN332" i="26"/>
  <c r="AS332" i="26" s="1"/>
  <c r="AH334" i="26" l="1"/>
  <c r="AN333" i="26"/>
  <c r="AS333" i="26" s="1"/>
  <c r="AH335" i="26" l="1"/>
  <c r="AN334" i="26"/>
  <c r="AS334" i="26" s="1"/>
  <c r="AH336" i="26" l="1"/>
  <c r="AN335" i="26"/>
  <c r="AS335" i="26" s="1"/>
  <c r="AH337" i="26" l="1"/>
  <c r="AN336" i="26"/>
  <c r="AS336" i="26" s="1"/>
  <c r="AH338" i="26" l="1"/>
  <c r="AN337" i="26"/>
  <c r="AS337" i="26" s="1"/>
  <c r="AH339" i="26" l="1"/>
  <c r="AN338" i="26"/>
  <c r="AS338" i="26" s="1"/>
  <c r="AH340" i="26" l="1"/>
  <c r="AN339" i="26"/>
  <c r="AS339" i="26" s="1"/>
  <c r="AG16" i="7"/>
  <c r="O20" i="25" s="1"/>
  <c r="AH341" i="26" l="1"/>
  <c r="AN340" i="26"/>
  <c r="AS340" i="26" s="1"/>
  <c r="AH342" i="26" l="1"/>
  <c r="AN341" i="26"/>
  <c r="AS341" i="26" s="1"/>
  <c r="AH343" i="26" l="1"/>
  <c r="AN342" i="26"/>
  <c r="AS342" i="26" s="1"/>
  <c r="AH344" i="26" l="1"/>
  <c r="AN343" i="26"/>
  <c r="AS343" i="26" s="1"/>
  <c r="B6" i="10"/>
  <c r="B5" i="10"/>
  <c r="K16" i="7" s="1"/>
  <c r="B4" i="10"/>
  <c r="B3" i="10"/>
  <c r="I16" i="7" s="1"/>
  <c r="AH345" i="26" l="1"/>
  <c r="AN344" i="26"/>
  <c r="AS344" i="26" s="1"/>
  <c r="G34" i="18"/>
  <c r="G33" i="18"/>
  <c r="G32" i="18"/>
  <c r="G31" i="18"/>
  <c r="G30" i="18"/>
  <c r="G29" i="18"/>
  <c r="G28" i="18"/>
  <c r="G27" i="18"/>
  <c r="G26" i="18"/>
  <c r="G25" i="18"/>
  <c r="G24" i="18"/>
  <c r="G23" i="18"/>
  <c r="G22" i="18"/>
  <c r="G21" i="18"/>
  <c r="G20" i="18"/>
  <c r="G19" i="18"/>
  <c r="G18" i="18"/>
  <c r="G17" i="18"/>
  <c r="G16" i="18"/>
  <c r="G15" i="18"/>
  <c r="G14" i="18"/>
  <c r="G13" i="18"/>
  <c r="G12" i="18"/>
  <c r="G11" i="18"/>
  <c r="G10" i="18"/>
  <c r="G9" i="18"/>
  <c r="G8" i="18"/>
  <c r="G7" i="18"/>
  <c r="G6" i="18"/>
  <c r="G5" i="18"/>
  <c r="G4" i="18"/>
  <c r="AH346" i="26" l="1"/>
  <c r="AN345" i="26"/>
  <c r="AS345" i="26" s="1"/>
  <c r="C8" i="2"/>
  <c r="D8" i="2"/>
  <c r="E8" i="2"/>
  <c r="AL8" i="2" s="1"/>
  <c r="F8" i="2"/>
  <c r="G8" i="2"/>
  <c r="H8" i="2"/>
  <c r="I8" i="2"/>
  <c r="J8" i="2"/>
  <c r="K8" i="2"/>
  <c r="L8" i="2"/>
  <c r="M8" i="2"/>
  <c r="N8" i="2"/>
  <c r="O8" i="2"/>
  <c r="P8" i="2"/>
  <c r="C9" i="2"/>
  <c r="D9" i="2"/>
  <c r="E9" i="2"/>
  <c r="AL9" i="2" s="1"/>
  <c r="F9" i="2"/>
  <c r="G9" i="2"/>
  <c r="H9" i="2"/>
  <c r="I9" i="2"/>
  <c r="J9" i="2"/>
  <c r="K9" i="2"/>
  <c r="L9" i="2"/>
  <c r="M9" i="2"/>
  <c r="N9" i="2"/>
  <c r="O9" i="2"/>
  <c r="P9" i="2"/>
  <c r="C10" i="2"/>
  <c r="Q10" i="2" s="1"/>
  <c r="D10" i="2"/>
  <c r="E10" i="2"/>
  <c r="AL10" i="2" s="1"/>
  <c r="F10" i="2"/>
  <c r="G10" i="2"/>
  <c r="H10" i="2"/>
  <c r="I10" i="2"/>
  <c r="J10" i="2"/>
  <c r="K10" i="2"/>
  <c r="L10" i="2"/>
  <c r="M10" i="2"/>
  <c r="N10" i="2"/>
  <c r="O10" i="2"/>
  <c r="P10" i="2"/>
  <c r="C11" i="2"/>
  <c r="Q11" i="2" s="1"/>
  <c r="D11" i="2"/>
  <c r="E11" i="2"/>
  <c r="AL11" i="2" s="1"/>
  <c r="F11" i="2"/>
  <c r="G11" i="2"/>
  <c r="H11" i="2"/>
  <c r="I11" i="2"/>
  <c r="J11" i="2"/>
  <c r="K11" i="2"/>
  <c r="L11" i="2"/>
  <c r="M11" i="2"/>
  <c r="N11" i="2"/>
  <c r="O11" i="2"/>
  <c r="P11" i="2"/>
  <c r="C12" i="2"/>
  <c r="Q12" i="2" s="1"/>
  <c r="D12" i="2"/>
  <c r="E12" i="2"/>
  <c r="AL12" i="2" s="1"/>
  <c r="F12" i="2"/>
  <c r="G12" i="2"/>
  <c r="H12" i="2"/>
  <c r="I12" i="2"/>
  <c r="J12" i="2"/>
  <c r="K12" i="2"/>
  <c r="L12" i="2"/>
  <c r="M12" i="2"/>
  <c r="N12" i="2"/>
  <c r="O12" i="2"/>
  <c r="P12" i="2"/>
  <c r="C13" i="2"/>
  <c r="Q13" i="2" s="1"/>
  <c r="D13" i="2"/>
  <c r="E13" i="2"/>
  <c r="AL13" i="2" s="1"/>
  <c r="F13" i="2"/>
  <c r="G13" i="2"/>
  <c r="H13" i="2"/>
  <c r="I13" i="2"/>
  <c r="J13" i="2"/>
  <c r="K13" i="2"/>
  <c r="L13" i="2"/>
  <c r="M13" i="2"/>
  <c r="N13" i="2"/>
  <c r="O13" i="2"/>
  <c r="P13" i="2"/>
  <c r="C14" i="2"/>
  <c r="D14" i="2"/>
  <c r="E14" i="2"/>
  <c r="AL14" i="2" s="1"/>
  <c r="F14" i="2"/>
  <c r="G14" i="2"/>
  <c r="H14" i="2"/>
  <c r="I14" i="2"/>
  <c r="J14" i="2"/>
  <c r="K14" i="2"/>
  <c r="L14" i="2"/>
  <c r="M14" i="2"/>
  <c r="N14" i="2"/>
  <c r="O14" i="2"/>
  <c r="P14" i="2"/>
  <c r="C15" i="2"/>
  <c r="Q15" i="2" s="1"/>
  <c r="D15" i="2"/>
  <c r="E15" i="2"/>
  <c r="AL15" i="2" s="1"/>
  <c r="F15" i="2"/>
  <c r="G15" i="2"/>
  <c r="H15" i="2"/>
  <c r="I15" i="2"/>
  <c r="J15" i="2"/>
  <c r="K15" i="2"/>
  <c r="L15" i="2"/>
  <c r="M15" i="2"/>
  <c r="N15" i="2"/>
  <c r="O15" i="2"/>
  <c r="P15" i="2"/>
  <c r="C16" i="2"/>
  <c r="Q16" i="2" s="1"/>
  <c r="D16" i="2"/>
  <c r="E16" i="2"/>
  <c r="AL16" i="2" s="1"/>
  <c r="F16" i="2"/>
  <c r="G16" i="2"/>
  <c r="H16" i="2"/>
  <c r="I16" i="2"/>
  <c r="J16" i="2"/>
  <c r="K16" i="2"/>
  <c r="L16" i="2"/>
  <c r="M16" i="2"/>
  <c r="N16" i="2"/>
  <c r="O16" i="2"/>
  <c r="P16" i="2"/>
  <c r="C17" i="2"/>
  <c r="Q17" i="2" s="1"/>
  <c r="D17" i="2"/>
  <c r="E17" i="2"/>
  <c r="AL17" i="2" s="1"/>
  <c r="F17" i="2"/>
  <c r="G17" i="2"/>
  <c r="H17" i="2"/>
  <c r="I17" i="2"/>
  <c r="J17" i="2"/>
  <c r="K17" i="2"/>
  <c r="L17" i="2"/>
  <c r="M17" i="2"/>
  <c r="N17" i="2"/>
  <c r="O17" i="2"/>
  <c r="P17" i="2"/>
  <c r="C18" i="2"/>
  <c r="Q18" i="2" s="1"/>
  <c r="D18" i="2"/>
  <c r="E18" i="2"/>
  <c r="AL18" i="2" s="1"/>
  <c r="F18" i="2"/>
  <c r="G18" i="2"/>
  <c r="H18" i="2"/>
  <c r="I18" i="2"/>
  <c r="J18" i="2"/>
  <c r="K18" i="2"/>
  <c r="L18" i="2"/>
  <c r="M18" i="2"/>
  <c r="N18" i="2"/>
  <c r="O18" i="2"/>
  <c r="P18" i="2"/>
  <c r="C19" i="2"/>
  <c r="Q19" i="2" s="1"/>
  <c r="D19" i="2"/>
  <c r="E19" i="2"/>
  <c r="AL19" i="2" s="1"/>
  <c r="F19" i="2"/>
  <c r="G19" i="2"/>
  <c r="H19" i="2"/>
  <c r="I19" i="2"/>
  <c r="J19" i="2"/>
  <c r="K19" i="2"/>
  <c r="L19" i="2"/>
  <c r="M19" i="2"/>
  <c r="N19" i="2"/>
  <c r="O19" i="2"/>
  <c r="P19" i="2"/>
  <c r="C20" i="2"/>
  <c r="Q20" i="2" s="1"/>
  <c r="D20" i="2"/>
  <c r="E20" i="2"/>
  <c r="AL20" i="2" s="1"/>
  <c r="F20" i="2"/>
  <c r="G20" i="2"/>
  <c r="H20" i="2"/>
  <c r="I20" i="2"/>
  <c r="J20" i="2"/>
  <c r="K20" i="2"/>
  <c r="L20" i="2"/>
  <c r="M20" i="2"/>
  <c r="N20" i="2"/>
  <c r="O20" i="2"/>
  <c r="P20" i="2"/>
  <c r="C21" i="2"/>
  <c r="Q21" i="2" s="1"/>
  <c r="D21" i="2"/>
  <c r="E21" i="2"/>
  <c r="AL21" i="2" s="1"/>
  <c r="F21" i="2"/>
  <c r="G21" i="2"/>
  <c r="H21" i="2"/>
  <c r="I21" i="2"/>
  <c r="J21" i="2"/>
  <c r="K21" i="2"/>
  <c r="L21" i="2"/>
  <c r="M21" i="2"/>
  <c r="N21" i="2"/>
  <c r="O21" i="2"/>
  <c r="P21" i="2"/>
  <c r="C22" i="2"/>
  <c r="Q22" i="2" s="1"/>
  <c r="D22" i="2"/>
  <c r="E22" i="2"/>
  <c r="AL22" i="2" s="1"/>
  <c r="F22" i="2"/>
  <c r="G22" i="2"/>
  <c r="H22" i="2"/>
  <c r="I22" i="2"/>
  <c r="J22" i="2"/>
  <c r="K22" i="2"/>
  <c r="L22" i="2"/>
  <c r="M22" i="2"/>
  <c r="N22" i="2"/>
  <c r="O22" i="2"/>
  <c r="P22" i="2"/>
  <c r="C23" i="2"/>
  <c r="Q23" i="2" s="1"/>
  <c r="D23" i="2"/>
  <c r="E23" i="2"/>
  <c r="AL23" i="2" s="1"/>
  <c r="F23" i="2"/>
  <c r="G23" i="2"/>
  <c r="H23" i="2"/>
  <c r="I23" i="2"/>
  <c r="J23" i="2"/>
  <c r="K23" i="2"/>
  <c r="L23" i="2"/>
  <c r="M23" i="2"/>
  <c r="N23" i="2"/>
  <c r="O23" i="2"/>
  <c r="P23" i="2"/>
  <c r="C24" i="2"/>
  <c r="Q24" i="2" s="1"/>
  <c r="D24" i="2"/>
  <c r="E24" i="2"/>
  <c r="AL24" i="2" s="1"/>
  <c r="F24" i="2"/>
  <c r="G24" i="2"/>
  <c r="H24" i="2"/>
  <c r="I24" i="2"/>
  <c r="J24" i="2"/>
  <c r="K24" i="2"/>
  <c r="L24" i="2"/>
  <c r="M24" i="2"/>
  <c r="N24" i="2"/>
  <c r="O24" i="2"/>
  <c r="P24" i="2"/>
  <c r="C25" i="2"/>
  <c r="Q25" i="2" s="1"/>
  <c r="D25" i="2"/>
  <c r="E25" i="2"/>
  <c r="AL25" i="2" s="1"/>
  <c r="F25" i="2"/>
  <c r="G25" i="2"/>
  <c r="H25" i="2"/>
  <c r="I25" i="2"/>
  <c r="J25" i="2"/>
  <c r="K25" i="2"/>
  <c r="L25" i="2"/>
  <c r="M25" i="2"/>
  <c r="N25" i="2"/>
  <c r="O25" i="2"/>
  <c r="P25" i="2"/>
  <c r="C26" i="2"/>
  <c r="Q26" i="2" s="1"/>
  <c r="D26" i="2"/>
  <c r="E26" i="2"/>
  <c r="AL26" i="2" s="1"/>
  <c r="F26" i="2"/>
  <c r="G26" i="2"/>
  <c r="H26" i="2"/>
  <c r="I26" i="2"/>
  <c r="J26" i="2"/>
  <c r="K26" i="2"/>
  <c r="L26" i="2"/>
  <c r="M26" i="2"/>
  <c r="N26" i="2"/>
  <c r="O26" i="2"/>
  <c r="P26" i="2"/>
  <c r="C27" i="2"/>
  <c r="Q27" i="2" s="1"/>
  <c r="D27" i="2"/>
  <c r="E27" i="2"/>
  <c r="AL27" i="2" s="1"/>
  <c r="F27" i="2"/>
  <c r="G27" i="2"/>
  <c r="H27" i="2"/>
  <c r="I27" i="2"/>
  <c r="J27" i="2"/>
  <c r="K27" i="2"/>
  <c r="L27" i="2"/>
  <c r="M27" i="2"/>
  <c r="N27" i="2"/>
  <c r="O27" i="2"/>
  <c r="P27" i="2"/>
  <c r="C28" i="2"/>
  <c r="Q28" i="2" s="1"/>
  <c r="D28" i="2"/>
  <c r="E28" i="2"/>
  <c r="AL28" i="2" s="1"/>
  <c r="F28" i="2"/>
  <c r="G28" i="2"/>
  <c r="H28" i="2"/>
  <c r="I28" i="2"/>
  <c r="J28" i="2"/>
  <c r="K28" i="2"/>
  <c r="L28" i="2"/>
  <c r="M28" i="2"/>
  <c r="N28" i="2"/>
  <c r="O28" i="2"/>
  <c r="P28" i="2"/>
  <c r="C29" i="2"/>
  <c r="Q29" i="2" s="1"/>
  <c r="D29" i="2"/>
  <c r="E29" i="2"/>
  <c r="AL29" i="2" s="1"/>
  <c r="F29" i="2"/>
  <c r="G29" i="2"/>
  <c r="H29" i="2"/>
  <c r="I29" i="2"/>
  <c r="J29" i="2"/>
  <c r="K29" i="2"/>
  <c r="L29" i="2"/>
  <c r="M29" i="2"/>
  <c r="N29" i="2"/>
  <c r="O29" i="2"/>
  <c r="P29" i="2"/>
  <c r="C30" i="2"/>
  <c r="Q30" i="2" s="1"/>
  <c r="D30" i="2"/>
  <c r="E30" i="2"/>
  <c r="AL30" i="2" s="1"/>
  <c r="F30" i="2"/>
  <c r="G30" i="2"/>
  <c r="H30" i="2"/>
  <c r="I30" i="2"/>
  <c r="J30" i="2"/>
  <c r="K30" i="2"/>
  <c r="L30" i="2"/>
  <c r="M30" i="2"/>
  <c r="N30" i="2"/>
  <c r="O30" i="2"/>
  <c r="P30" i="2"/>
  <c r="C31" i="2"/>
  <c r="Q31" i="2" s="1"/>
  <c r="D31" i="2"/>
  <c r="E31" i="2"/>
  <c r="F31" i="2"/>
  <c r="G31" i="2"/>
  <c r="H31" i="2"/>
  <c r="I31" i="2"/>
  <c r="J31" i="2"/>
  <c r="K31" i="2"/>
  <c r="L31" i="2"/>
  <c r="M31" i="2"/>
  <c r="N31" i="2"/>
  <c r="O31" i="2"/>
  <c r="P31" i="2"/>
  <c r="C32" i="2"/>
  <c r="Q32" i="2" s="1"/>
  <c r="D32" i="2"/>
  <c r="E32" i="2"/>
  <c r="AL32" i="2" s="1"/>
  <c r="F32" i="2"/>
  <c r="G32" i="2"/>
  <c r="H32" i="2"/>
  <c r="I32" i="2"/>
  <c r="J32" i="2"/>
  <c r="K32" i="2"/>
  <c r="L32" i="2"/>
  <c r="M32" i="2"/>
  <c r="N32" i="2"/>
  <c r="O32" i="2"/>
  <c r="P32" i="2"/>
  <c r="C33" i="2"/>
  <c r="Q33" i="2" s="1"/>
  <c r="D33" i="2"/>
  <c r="E33" i="2"/>
  <c r="AL33" i="2" s="1"/>
  <c r="F33" i="2"/>
  <c r="G33" i="2"/>
  <c r="H33" i="2"/>
  <c r="I33" i="2"/>
  <c r="J33" i="2"/>
  <c r="K33" i="2"/>
  <c r="L33" i="2"/>
  <c r="M33" i="2"/>
  <c r="N33" i="2"/>
  <c r="O33" i="2"/>
  <c r="P33" i="2"/>
  <c r="C34" i="2"/>
  <c r="Q34" i="2" s="1"/>
  <c r="D34" i="2"/>
  <c r="E34" i="2"/>
  <c r="AL34" i="2" s="1"/>
  <c r="F34" i="2"/>
  <c r="G34" i="2"/>
  <c r="H34" i="2"/>
  <c r="I34" i="2"/>
  <c r="J34" i="2"/>
  <c r="K34" i="2"/>
  <c r="L34" i="2"/>
  <c r="M34" i="2"/>
  <c r="N34" i="2"/>
  <c r="O34" i="2"/>
  <c r="P34" i="2"/>
  <c r="C35" i="2"/>
  <c r="Q35" i="2" s="1"/>
  <c r="D35" i="2"/>
  <c r="E35" i="2"/>
  <c r="AL35" i="2" s="1"/>
  <c r="F35" i="2"/>
  <c r="G35" i="2"/>
  <c r="H35" i="2"/>
  <c r="I35" i="2"/>
  <c r="J35" i="2"/>
  <c r="K35" i="2"/>
  <c r="L35" i="2"/>
  <c r="M35" i="2"/>
  <c r="N35" i="2"/>
  <c r="O35" i="2"/>
  <c r="P35" i="2"/>
  <c r="C36" i="2"/>
  <c r="Q36" i="2" s="1"/>
  <c r="D36" i="2"/>
  <c r="E36" i="2"/>
  <c r="AL36" i="2" s="1"/>
  <c r="F36" i="2"/>
  <c r="G36" i="2"/>
  <c r="H36" i="2"/>
  <c r="I36" i="2"/>
  <c r="J36" i="2"/>
  <c r="K36" i="2"/>
  <c r="L36" i="2"/>
  <c r="M36" i="2"/>
  <c r="N36" i="2"/>
  <c r="O36" i="2"/>
  <c r="P36" i="2"/>
  <c r="C37" i="2"/>
  <c r="Q37" i="2" s="1"/>
  <c r="D37" i="2"/>
  <c r="E37" i="2"/>
  <c r="AL37" i="2" s="1"/>
  <c r="F37" i="2"/>
  <c r="G37" i="2"/>
  <c r="H37" i="2"/>
  <c r="I37" i="2"/>
  <c r="J37" i="2"/>
  <c r="K37" i="2"/>
  <c r="L37" i="2"/>
  <c r="M37" i="2"/>
  <c r="N37" i="2"/>
  <c r="O37" i="2"/>
  <c r="P37" i="2"/>
  <c r="C38" i="2"/>
  <c r="Q38" i="2" s="1"/>
  <c r="D38" i="2"/>
  <c r="E38" i="2"/>
  <c r="AL38" i="2" s="1"/>
  <c r="F38" i="2"/>
  <c r="G38" i="2"/>
  <c r="H38" i="2"/>
  <c r="I38" i="2"/>
  <c r="J38" i="2"/>
  <c r="K38" i="2"/>
  <c r="L38" i="2"/>
  <c r="M38" i="2"/>
  <c r="N38" i="2"/>
  <c r="O38" i="2"/>
  <c r="P38" i="2"/>
  <c r="C39" i="2"/>
  <c r="Q39" i="2" s="1"/>
  <c r="D39" i="2"/>
  <c r="E39" i="2"/>
  <c r="AL39" i="2" s="1"/>
  <c r="F39" i="2"/>
  <c r="G39" i="2"/>
  <c r="H39" i="2"/>
  <c r="I39" i="2"/>
  <c r="J39" i="2"/>
  <c r="K39" i="2"/>
  <c r="L39" i="2"/>
  <c r="M39" i="2"/>
  <c r="N39" i="2"/>
  <c r="O39" i="2"/>
  <c r="P39" i="2"/>
  <c r="C40" i="2"/>
  <c r="Q40" i="2" s="1"/>
  <c r="D40" i="2"/>
  <c r="E40" i="2"/>
  <c r="AL40" i="2" s="1"/>
  <c r="F40" i="2"/>
  <c r="G40" i="2"/>
  <c r="H40" i="2"/>
  <c r="I40" i="2"/>
  <c r="J40" i="2"/>
  <c r="K40" i="2"/>
  <c r="L40" i="2"/>
  <c r="M40" i="2"/>
  <c r="N40" i="2"/>
  <c r="O40" i="2"/>
  <c r="P40" i="2"/>
  <c r="C41" i="2"/>
  <c r="Q41" i="2" s="1"/>
  <c r="D41" i="2"/>
  <c r="E41" i="2"/>
  <c r="AL41" i="2" s="1"/>
  <c r="F41" i="2"/>
  <c r="G41" i="2"/>
  <c r="H41" i="2"/>
  <c r="I41" i="2"/>
  <c r="J41" i="2"/>
  <c r="K41" i="2"/>
  <c r="L41" i="2"/>
  <c r="M41" i="2"/>
  <c r="N41" i="2"/>
  <c r="O41" i="2"/>
  <c r="P41" i="2"/>
  <c r="C42" i="2"/>
  <c r="Q42" i="2" s="1"/>
  <c r="D42" i="2"/>
  <c r="E42" i="2"/>
  <c r="AL42" i="2" s="1"/>
  <c r="F42" i="2"/>
  <c r="G42" i="2"/>
  <c r="H42" i="2"/>
  <c r="I42" i="2"/>
  <c r="J42" i="2"/>
  <c r="K42" i="2"/>
  <c r="L42" i="2"/>
  <c r="M42" i="2"/>
  <c r="N42" i="2"/>
  <c r="O42" i="2"/>
  <c r="P42" i="2"/>
  <c r="C43" i="2"/>
  <c r="Q43" i="2" s="1"/>
  <c r="D43" i="2"/>
  <c r="E43" i="2"/>
  <c r="AL43" i="2" s="1"/>
  <c r="F43" i="2"/>
  <c r="G43" i="2"/>
  <c r="H43" i="2"/>
  <c r="I43" i="2"/>
  <c r="J43" i="2"/>
  <c r="K43" i="2"/>
  <c r="L43" i="2"/>
  <c r="M43" i="2"/>
  <c r="N43" i="2"/>
  <c r="O43" i="2"/>
  <c r="P43" i="2"/>
  <c r="C44" i="2"/>
  <c r="Q44" i="2" s="1"/>
  <c r="D44" i="2"/>
  <c r="E44" i="2"/>
  <c r="AL44" i="2" s="1"/>
  <c r="F44" i="2"/>
  <c r="G44" i="2"/>
  <c r="H44" i="2"/>
  <c r="I44" i="2"/>
  <c r="J44" i="2"/>
  <c r="K44" i="2"/>
  <c r="L44" i="2"/>
  <c r="M44" i="2"/>
  <c r="N44" i="2"/>
  <c r="O44" i="2"/>
  <c r="P44" i="2"/>
  <c r="C45" i="2"/>
  <c r="Q45" i="2" s="1"/>
  <c r="D45" i="2"/>
  <c r="E45" i="2"/>
  <c r="AL45" i="2" s="1"/>
  <c r="F45" i="2"/>
  <c r="G45" i="2"/>
  <c r="H45" i="2"/>
  <c r="I45" i="2"/>
  <c r="J45" i="2"/>
  <c r="K45" i="2"/>
  <c r="L45" i="2"/>
  <c r="M45" i="2"/>
  <c r="N45" i="2"/>
  <c r="O45" i="2"/>
  <c r="P45" i="2"/>
  <c r="C46" i="2"/>
  <c r="Q46" i="2" s="1"/>
  <c r="D46" i="2"/>
  <c r="E46" i="2"/>
  <c r="AL46" i="2" s="1"/>
  <c r="F46" i="2"/>
  <c r="G46" i="2"/>
  <c r="H46" i="2"/>
  <c r="I46" i="2"/>
  <c r="J46" i="2"/>
  <c r="K46" i="2"/>
  <c r="L46" i="2"/>
  <c r="M46" i="2"/>
  <c r="N46" i="2"/>
  <c r="O46" i="2"/>
  <c r="P46" i="2"/>
  <c r="C47" i="2"/>
  <c r="Q47" i="2" s="1"/>
  <c r="D47" i="2"/>
  <c r="E47" i="2"/>
  <c r="AL47" i="2" s="1"/>
  <c r="F47" i="2"/>
  <c r="G47" i="2"/>
  <c r="H47" i="2"/>
  <c r="I47" i="2"/>
  <c r="J47" i="2"/>
  <c r="K47" i="2"/>
  <c r="L47" i="2"/>
  <c r="M47" i="2"/>
  <c r="N47" i="2"/>
  <c r="O47" i="2"/>
  <c r="P47" i="2"/>
  <c r="C48" i="2"/>
  <c r="Q48" i="2" s="1"/>
  <c r="D48" i="2"/>
  <c r="E48" i="2"/>
  <c r="AL48" i="2" s="1"/>
  <c r="F48" i="2"/>
  <c r="G48" i="2"/>
  <c r="H48" i="2"/>
  <c r="I48" i="2"/>
  <c r="J48" i="2"/>
  <c r="K48" i="2"/>
  <c r="L48" i="2"/>
  <c r="M48" i="2"/>
  <c r="N48" i="2"/>
  <c r="O48" i="2"/>
  <c r="P48" i="2"/>
  <c r="C49" i="2"/>
  <c r="Q49" i="2" s="1"/>
  <c r="D49" i="2"/>
  <c r="E49" i="2"/>
  <c r="AL49" i="2" s="1"/>
  <c r="F49" i="2"/>
  <c r="G49" i="2"/>
  <c r="H49" i="2"/>
  <c r="I49" i="2"/>
  <c r="J49" i="2"/>
  <c r="K49" i="2"/>
  <c r="L49" i="2"/>
  <c r="M49" i="2"/>
  <c r="N49" i="2"/>
  <c r="O49" i="2"/>
  <c r="P49" i="2"/>
  <c r="C50" i="2"/>
  <c r="Q50" i="2" s="1"/>
  <c r="D50" i="2"/>
  <c r="E50" i="2"/>
  <c r="AL50" i="2" s="1"/>
  <c r="F50" i="2"/>
  <c r="G50" i="2"/>
  <c r="H50" i="2"/>
  <c r="I50" i="2"/>
  <c r="J50" i="2"/>
  <c r="K50" i="2"/>
  <c r="L50" i="2"/>
  <c r="M50" i="2"/>
  <c r="N50" i="2"/>
  <c r="O50" i="2"/>
  <c r="P50" i="2"/>
  <c r="C51" i="2"/>
  <c r="Q51" i="2" s="1"/>
  <c r="D51" i="2"/>
  <c r="E51" i="2"/>
  <c r="AL51" i="2" s="1"/>
  <c r="F51" i="2"/>
  <c r="G51" i="2"/>
  <c r="H51" i="2"/>
  <c r="I51" i="2"/>
  <c r="J51" i="2"/>
  <c r="K51" i="2"/>
  <c r="L51" i="2"/>
  <c r="M51" i="2"/>
  <c r="N51" i="2"/>
  <c r="O51" i="2"/>
  <c r="P51" i="2"/>
  <c r="C52" i="2"/>
  <c r="Q52" i="2" s="1"/>
  <c r="D52" i="2"/>
  <c r="E52" i="2"/>
  <c r="AL52" i="2" s="1"/>
  <c r="F52" i="2"/>
  <c r="G52" i="2"/>
  <c r="H52" i="2"/>
  <c r="I52" i="2"/>
  <c r="J52" i="2"/>
  <c r="K52" i="2"/>
  <c r="L52" i="2"/>
  <c r="M52" i="2"/>
  <c r="N52" i="2"/>
  <c r="O52" i="2"/>
  <c r="P52" i="2"/>
  <c r="C53" i="2"/>
  <c r="Q53" i="2" s="1"/>
  <c r="D53" i="2"/>
  <c r="E53" i="2"/>
  <c r="AL53" i="2" s="1"/>
  <c r="F53" i="2"/>
  <c r="G53" i="2"/>
  <c r="H53" i="2"/>
  <c r="I53" i="2"/>
  <c r="J53" i="2"/>
  <c r="K53" i="2"/>
  <c r="L53" i="2"/>
  <c r="M53" i="2"/>
  <c r="N53" i="2"/>
  <c r="O53" i="2"/>
  <c r="P53" i="2"/>
  <c r="C54" i="2"/>
  <c r="Q54" i="2" s="1"/>
  <c r="D54" i="2"/>
  <c r="E54" i="2"/>
  <c r="AL54" i="2" s="1"/>
  <c r="F54" i="2"/>
  <c r="G54" i="2"/>
  <c r="H54" i="2"/>
  <c r="I54" i="2"/>
  <c r="J54" i="2"/>
  <c r="K54" i="2"/>
  <c r="L54" i="2"/>
  <c r="M54" i="2"/>
  <c r="N54" i="2"/>
  <c r="O54" i="2"/>
  <c r="P54" i="2"/>
  <c r="C55" i="2"/>
  <c r="Q55" i="2" s="1"/>
  <c r="D55" i="2"/>
  <c r="E55" i="2"/>
  <c r="F55" i="2"/>
  <c r="G55" i="2"/>
  <c r="H55" i="2"/>
  <c r="I55" i="2"/>
  <c r="J55" i="2"/>
  <c r="K55" i="2"/>
  <c r="L55" i="2"/>
  <c r="M55" i="2"/>
  <c r="N55" i="2"/>
  <c r="O55" i="2"/>
  <c r="P55" i="2"/>
  <c r="C56" i="2"/>
  <c r="Q56" i="2" s="1"/>
  <c r="D56" i="2"/>
  <c r="E56" i="2"/>
  <c r="AL56" i="2" s="1"/>
  <c r="F56" i="2"/>
  <c r="G56" i="2"/>
  <c r="H56" i="2"/>
  <c r="I56" i="2"/>
  <c r="J56" i="2"/>
  <c r="K56" i="2"/>
  <c r="L56" i="2"/>
  <c r="M56" i="2"/>
  <c r="N56" i="2"/>
  <c r="O56" i="2"/>
  <c r="P56" i="2"/>
  <c r="C57" i="2"/>
  <c r="Q57" i="2" s="1"/>
  <c r="D57" i="2"/>
  <c r="E57" i="2"/>
  <c r="AL57" i="2" s="1"/>
  <c r="F57" i="2"/>
  <c r="G57" i="2"/>
  <c r="H57" i="2"/>
  <c r="I57" i="2"/>
  <c r="J57" i="2"/>
  <c r="K57" i="2"/>
  <c r="L57" i="2"/>
  <c r="M57" i="2"/>
  <c r="N57" i="2"/>
  <c r="O57" i="2"/>
  <c r="P57" i="2"/>
  <c r="C58" i="2"/>
  <c r="Q58" i="2" s="1"/>
  <c r="D58" i="2"/>
  <c r="E58" i="2"/>
  <c r="AL58" i="2" s="1"/>
  <c r="F58" i="2"/>
  <c r="G58" i="2"/>
  <c r="H58" i="2"/>
  <c r="I58" i="2"/>
  <c r="J58" i="2"/>
  <c r="K58" i="2"/>
  <c r="L58" i="2"/>
  <c r="M58" i="2"/>
  <c r="N58" i="2"/>
  <c r="O58" i="2"/>
  <c r="P58" i="2"/>
  <c r="C59" i="2"/>
  <c r="Q59" i="2" s="1"/>
  <c r="D59" i="2"/>
  <c r="E59" i="2"/>
  <c r="AL59" i="2" s="1"/>
  <c r="F59" i="2"/>
  <c r="G59" i="2"/>
  <c r="H59" i="2"/>
  <c r="I59" i="2"/>
  <c r="J59" i="2"/>
  <c r="K59" i="2"/>
  <c r="L59" i="2"/>
  <c r="M59" i="2"/>
  <c r="N59" i="2"/>
  <c r="O59" i="2"/>
  <c r="P59" i="2"/>
  <c r="C60" i="2"/>
  <c r="Q60" i="2" s="1"/>
  <c r="D60" i="2"/>
  <c r="E60" i="2"/>
  <c r="AL60" i="2" s="1"/>
  <c r="F60" i="2"/>
  <c r="G60" i="2"/>
  <c r="H60" i="2"/>
  <c r="I60" i="2"/>
  <c r="J60" i="2"/>
  <c r="K60" i="2"/>
  <c r="L60" i="2"/>
  <c r="M60" i="2"/>
  <c r="N60" i="2"/>
  <c r="O60" i="2"/>
  <c r="P60" i="2"/>
  <c r="C61" i="2"/>
  <c r="Q61" i="2" s="1"/>
  <c r="D61" i="2"/>
  <c r="E61" i="2"/>
  <c r="AL61" i="2" s="1"/>
  <c r="F61" i="2"/>
  <c r="G61" i="2"/>
  <c r="H61" i="2"/>
  <c r="I61" i="2"/>
  <c r="J61" i="2"/>
  <c r="K61" i="2"/>
  <c r="L61" i="2"/>
  <c r="M61" i="2"/>
  <c r="N61" i="2"/>
  <c r="O61" i="2"/>
  <c r="P61" i="2"/>
  <c r="C62" i="2"/>
  <c r="Q62" i="2" s="1"/>
  <c r="D62" i="2"/>
  <c r="E62" i="2"/>
  <c r="AL62" i="2" s="1"/>
  <c r="F62" i="2"/>
  <c r="G62" i="2"/>
  <c r="H62" i="2"/>
  <c r="I62" i="2"/>
  <c r="J62" i="2"/>
  <c r="K62" i="2"/>
  <c r="L62" i="2"/>
  <c r="M62" i="2"/>
  <c r="N62" i="2"/>
  <c r="O62" i="2"/>
  <c r="P62" i="2"/>
  <c r="C63" i="2"/>
  <c r="Q63" i="2" s="1"/>
  <c r="D63" i="2"/>
  <c r="E63" i="2"/>
  <c r="AL63" i="2" s="1"/>
  <c r="F63" i="2"/>
  <c r="G63" i="2"/>
  <c r="H63" i="2"/>
  <c r="I63" i="2"/>
  <c r="J63" i="2"/>
  <c r="K63" i="2"/>
  <c r="L63" i="2"/>
  <c r="M63" i="2"/>
  <c r="N63" i="2"/>
  <c r="O63" i="2"/>
  <c r="P63" i="2"/>
  <c r="C64" i="2"/>
  <c r="Q64" i="2" s="1"/>
  <c r="D64" i="2"/>
  <c r="E64" i="2"/>
  <c r="AL64" i="2" s="1"/>
  <c r="F64" i="2"/>
  <c r="G64" i="2"/>
  <c r="H64" i="2"/>
  <c r="I64" i="2"/>
  <c r="J64" i="2"/>
  <c r="K64" i="2"/>
  <c r="L64" i="2"/>
  <c r="M64" i="2"/>
  <c r="N64" i="2"/>
  <c r="O64" i="2"/>
  <c r="P64" i="2"/>
  <c r="C65" i="2"/>
  <c r="Q65" i="2" s="1"/>
  <c r="D65" i="2"/>
  <c r="E65" i="2"/>
  <c r="AL65" i="2" s="1"/>
  <c r="F65" i="2"/>
  <c r="G65" i="2"/>
  <c r="H65" i="2"/>
  <c r="I65" i="2"/>
  <c r="J65" i="2"/>
  <c r="K65" i="2"/>
  <c r="L65" i="2"/>
  <c r="M65" i="2"/>
  <c r="N65" i="2"/>
  <c r="O65" i="2"/>
  <c r="P65" i="2"/>
  <c r="C66" i="2"/>
  <c r="Q66" i="2" s="1"/>
  <c r="D66" i="2"/>
  <c r="E66" i="2"/>
  <c r="AL66" i="2" s="1"/>
  <c r="F66" i="2"/>
  <c r="G66" i="2"/>
  <c r="H66" i="2"/>
  <c r="I66" i="2"/>
  <c r="J66" i="2"/>
  <c r="K66" i="2"/>
  <c r="L66" i="2"/>
  <c r="M66" i="2"/>
  <c r="N66" i="2"/>
  <c r="O66" i="2"/>
  <c r="P66" i="2"/>
  <c r="C67" i="2"/>
  <c r="Q67" i="2" s="1"/>
  <c r="D67" i="2"/>
  <c r="E67" i="2"/>
  <c r="AL67" i="2" s="1"/>
  <c r="F67" i="2"/>
  <c r="G67" i="2"/>
  <c r="H67" i="2"/>
  <c r="I67" i="2"/>
  <c r="J67" i="2"/>
  <c r="K67" i="2"/>
  <c r="L67" i="2"/>
  <c r="M67" i="2"/>
  <c r="N67" i="2"/>
  <c r="O67" i="2"/>
  <c r="P67" i="2"/>
  <c r="C68" i="2"/>
  <c r="Q68" i="2" s="1"/>
  <c r="D68" i="2"/>
  <c r="E68" i="2"/>
  <c r="AL68" i="2" s="1"/>
  <c r="F68" i="2"/>
  <c r="G68" i="2"/>
  <c r="H68" i="2"/>
  <c r="I68" i="2"/>
  <c r="J68" i="2"/>
  <c r="K68" i="2"/>
  <c r="L68" i="2"/>
  <c r="M68" i="2"/>
  <c r="N68" i="2"/>
  <c r="O68" i="2"/>
  <c r="P68" i="2"/>
  <c r="C69" i="2"/>
  <c r="Q69" i="2" s="1"/>
  <c r="D69" i="2"/>
  <c r="E69" i="2"/>
  <c r="AL69" i="2" s="1"/>
  <c r="F69" i="2"/>
  <c r="G69" i="2"/>
  <c r="H69" i="2"/>
  <c r="I69" i="2"/>
  <c r="J69" i="2"/>
  <c r="K69" i="2"/>
  <c r="L69" i="2"/>
  <c r="M69" i="2"/>
  <c r="N69" i="2"/>
  <c r="O69" i="2"/>
  <c r="P69" i="2"/>
  <c r="C70" i="2"/>
  <c r="Q70" i="2" s="1"/>
  <c r="D70" i="2"/>
  <c r="E70" i="2"/>
  <c r="AL70" i="2" s="1"/>
  <c r="F70" i="2"/>
  <c r="G70" i="2"/>
  <c r="H70" i="2"/>
  <c r="I70" i="2"/>
  <c r="J70" i="2"/>
  <c r="K70" i="2"/>
  <c r="L70" i="2"/>
  <c r="M70" i="2"/>
  <c r="N70" i="2"/>
  <c r="O70" i="2"/>
  <c r="P70" i="2"/>
  <c r="C71" i="2"/>
  <c r="Q71" i="2" s="1"/>
  <c r="D71" i="2"/>
  <c r="E71" i="2"/>
  <c r="AL71" i="2" s="1"/>
  <c r="F71" i="2"/>
  <c r="G71" i="2"/>
  <c r="H71" i="2"/>
  <c r="I71" i="2"/>
  <c r="J71" i="2"/>
  <c r="K71" i="2"/>
  <c r="L71" i="2"/>
  <c r="M71" i="2"/>
  <c r="N71" i="2"/>
  <c r="O71" i="2"/>
  <c r="P71" i="2"/>
  <c r="C72" i="2"/>
  <c r="Q72" i="2" s="1"/>
  <c r="D72" i="2"/>
  <c r="E72" i="2"/>
  <c r="AL72" i="2" s="1"/>
  <c r="F72" i="2"/>
  <c r="G72" i="2"/>
  <c r="H72" i="2"/>
  <c r="I72" i="2"/>
  <c r="J72" i="2"/>
  <c r="K72" i="2"/>
  <c r="L72" i="2"/>
  <c r="M72" i="2"/>
  <c r="N72" i="2"/>
  <c r="O72" i="2"/>
  <c r="P72" i="2"/>
  <c r="C73" i="2"/>
  <c r="Q73" i="2" s="1"/>
  <c r="D73" i="2"/>
  <c r="E73" i="2"/>
  <c r="AL73" i="2" s="1"/>
  <c r="F73" i="2"/>
  <c r="G73" i="2"/>
  <c r="H73" i="2"/>
  <c r="I73" i="2"/>
  <c r="J73" i="2"/>
  <c r="K73" i="2"/>
  <c r="L73" i="2"/>
  <c r="M73" i="2"/>
  <c r="N73" i="2"/>
  <c r="O73" i="2"/>
  <c r="P73" i="2"/>
  <c r="C74" i="2"/>
  <c r="Q74" i="2" s="1"/>
  <c r="D74" i="2"/>
  <c r="E74" i="2"/>
  <c r="AL74" i="2" s="1"/>
  <c r="F74" i="2"/>
  <c r="G74" i="2"/>
  <c r="H74" i="2"/>
  <c r="I74" i="2"/>
  <c r="J74" i="2"/>
  <c r="K74" i="2"/>
  <c r="L74" i="2"/>
  <c r="M74" i="2"/>
  <c r="N74" i="2"/>
  <c r="O74" i="2"/>
  <c r="P74" i="2"/>
  <c r="C75" i="2"/>
  <c r="Q75" i="2" s="1"/>
  <c r="D75" i="2"/>
  <c r="E75" i="2"/>
  <c r="AL75" i="2" s="1"/>
  <c r="F75" i="2"/>
  <c r="G75" i="2"/>
  <c r="H75" i="2"/>
  <c r="I75" i="2"/>
  <c r="J75" i="2"/>
  <c r="K75" i="2"/>
  <c r="L75" i="2"/>
  <c r="M75" i="2"/>
  <c r="N75" i="2"/>
  <c r="O75" i="2"/>
  <c r="P75" i="2"/>
  <c r="C76" i="2"/>
  <c r="Q76" i="2" s="1"/>
  <c r="D76" i="2"/>
  <c r="E76" i="2"/>
  <c r="AL76" i="2" s="1"/>
  <c r="F76" i="2"/>
  <c r="G76" i="2"/>
  <c r="H76" i="2"/>
  <c r="I76" i="2"/>
  <c r="J76" i="2"/>
  <c r="K76" i="2"/>
  <c r="L76" i="2"/>
  <c r="M76" i="2"/>
  <c r="N76" i="2"/>
  <c r="O76" i="2"/>
  <c r="P76" i="2"/>
  <c r="C77" i="2"/>
  <c r="Q77" i="2" s="1"/>
  <c r="D77" i="2"/>
  <c r="E77" i="2"/>
  <c r="AL77" i="2" s="1"/>
  <c r="F77" i="2"/>
  <c r="G77" i="2"/>
  <c r="H77" i="2"/>
  <c r="I77" i="2"/>
  <c r="J77" i="2"/>
  <c r="K77" i="2"/>
  <c r="L77" i="2"/>
  <c r="M77" i="2"/>
  <c r="N77" i="2"/>
  <c r="O77" i="2"/>
  <c r="P77" i="2"/>
  <c r="C78" i="2"/>
  <c r="Q78" i="2" s="1"/>
  <c r="D78" i="2"/>
  <c r="E78" i="2"/>
  <c r="AL78" i="2" s="1"/>
  <c r="F78" i="2"/>
  <c r="G78" i="2"/>
  <c r="H78" i="2"/>
  <c r="I78" i="2"/>
  <c r="J78" i="2"/>
  <c r="K78" i="2"/>
  <c r="L78" i="2"/>
  <c r="M78" i="2"/>
  <c r="N78" i="2"/>
  <c r="O78" i="2"/>
  <c r="P78" i="2"/>
  <c r="C79" i="2"/>
  <c r="Q79" i="2" s="1"/>
  <c r="D79" i="2"/>
  <c r="E79" i="2"/>
  <c r="F79" i="2"/>
  <c r="G79" i="2"/>
  <c r="H79" i="2"/>
  <c r="I79" i="2"/>
  <c r="J79" i="2"/>
  <c r="K79" i="2"/>
  <c r="L79" i="2"/>
  <c r="M79" i="2"/>
  <c r="N79" i="2"/>
  <c r="O79" i="2"/>
  <c r="P79" i="2"/>
  <c r="C80" i="2"/>
  <c r="Q80" i="2" s="1"/>
  <c r="D80" i="2"/>
  <c r="E80" i="2"/>
  <c r="AL80" i="2" s="1"/>
  <c r="F80" i="2"/>
  <c r="G80" i="2"/>
  <c r="H80" i="2"/>
  <c r="I80" i="2"/>
  <c r="J80" i="2"/>
  <c r="K80" i="2"/>
  <c r="L80" i="2"/>
  <c r="M80" i="2"/>
  <c r="N80" i="2"/>
  <c r="O80" i="2"/>
  <c r="P80" i="2"/>
  <c r="C81" i="2"/>
  <c r="Q81" i="2" s="1"/>
  <c r="D81" i="2"/>
  <c r="E81" i="2"/>
  <c r="AL81" i="2" s="1"/>
  <c r="F81" i="2"/>
  <c r="G81" i="2"/>
  <c r="H81" i="2"/>
  <c r="I81" i="2"/>
  <c r="J81" i="2"/>
  <c r="K81" i="2"/>
  <c r="L81" i="2"/>
  <c r="M81" i="2"/>
  <c r="N81" i="2"/>
  <c r="O81" i="2"/>
  <c r="P81" i="2"/>
  <c r="C82" i="2"/>
  <c r="Q82" i="2" s="1"/>
  <c r="D82" i="2"/>
  <c r="E82" i="2"/>
  <c r="AL82" i="2" s="1"/>
  <c r="F82" i="2"/>
  <c r="G82" i="2"/>
  <c r="H82" i="2"/>
  <c r="I82" i="2"/>
  <c r="J82" i="2"/>
  <c r="K82" i="2"/>
  <c r="L82" i="2"/>
  <c r="M82" i="2"/>
  <c r="N82" i="2"/>
  <c r="O82" i="2"/>
  <c r="P82" i="2"/>
  <c r="C83" i="2"/>
  <c r="Q83" i="2" s="1"/>
  <c r="D83" i="2"/>
  <c r="E83" i="2"/>
  <c r="AL83" i="2" s="1"/>
  <c r="F83" i="2"/>
  <c r="G83" i="2"/>
  <c r="H83" i="2"/>
  <c r="I83" i="2"/>
  <c r="J83" i="2"/>
  <c r="K83" i="2"/>
  <c r="L83" i="2"/>
  <c r="M83" i="2"/>
  <c r="N83" i="2"/>
  <c r="O83" i="2"/>
  <c r="P83" i="2"/>
  <c r="C84" i="2"/>
  <c r="Q84" i="2" s="1"/>
  <c r="D84" i="2"/>
  <c r="E84" i="2"/>
  <c r="AL84" i="2" s="1"/>
  <c r="F84" i="2"/>
  <c r="G84" i="2"/>
  <c r="H84" i="2"/>
  <c r="I84" i="2"/>
  <c r="J84" i="2"/>
  <c r="K84" i="2"/>
  <c r="L84" i="2"/>
  <c r="M84" i="2"/>
  <c r="N84" i="2"/>
  <c r="O84" i="2"/>
  <c r="P84" i="2"/>
  <c r="C85" i="2"/>
  <c r="Q85" i="2" s="1"/>
  <c r="D85" i="2"/>
  <c r="E85" i="2"/>
  <c r="AL85" i="2" s="1"/>
  <c r="F85" i="2"/>
  <c r="G85" i="2"/>
  <c r="H85" i="2"/>
  <c r="I85" i="2"/>
  <c r="J85" i="2"/>
  <c r="K85" i="2"/>
  <c r="L85" i="2"/>
  <c r="M85" i="2"/>
  <c r="N85" i="2"/>
  <c r="O85" i="2"/>
  <c r="P85" i="2"/>
  <c r="C86" i="2"/>
  <c r="Q86" i="2" s="1"/>
  <c r="D86" i="2"/>
  <c r="E86" i="2"/>
  <c r="AL86" i="2" s="1"/>
  <c r="F86" i="2"/>
  <c r="G86" i="2"/>
  <c r="H86" i="2"/>
  <c r="I86" i="2"/>
  <c r="J86" i="2"/>
  <c r="K86" i="2"/>
  <c r="L86" i="2"/>
  <c r="M86" i="2"/>
  <c r="N86" i="2"/>
  <c r="O86" i="2"/>
  <c r="P86" i="2"/>
  <c r="C87" i="2"/>
  <c r="Q87" i="2" s="1"/>
  <c r="D87" i="2"/>
  <c r="E87" i="2"/>
  <c r="AL87" i="2" s="1"/>
  <c r="F87" i="2"/>
  <c r="G87" i="2"/>
  <c r="H87" i="2"/>
  <c r="I87" i="2"/>
  <c r="J87" i="2"/>
  <c r="K87" i="2"/>
  <c r="L87" i="2"/>
  <c r="M87" i="2"/>
  <c r="N87" i="2"/>
  <c r="O87" i="2"/>
  <c r="P87" i="2"/>
  <c r="C88" i="2"/>
  <c r="Q88" i="2" s="1"/>
  <c r="D88" i="2"/>
  <c r="E88" i="2"/>
  <c r="AL88" i="2" s="1"/>
  <c r="F88" i="2"/>
  <c r="G88" i="2"/>
  <c r="H88" i="2"/>
  <c r="I88" i="2"/>
  <c r="J88" i="2"/>
  <c r="K88" i="2"/>
  <c r="L88" i="2"/>
  <c r="M88" i="2"/>
  <c r="N88" i="2"/>
  <c r="O88" i="2"/>
  <c r="P88" i="2"/>
  <c r="C89" i="2"/>
  <c r="Q89" i="2" s="1"/>
  <c r="D89" i="2"/>
  <c r="E89" i="2"/>
  <c r="AL89" i="2" s="1"/>
  <c r="F89" i="2"/>
  <c r="G89" i="2"/>
  <c r="H89" i="2"/>
  <c r="I89" i="2"/>
  <c r="J89" i="2"/>
  <c r="K89" i="2"/>
  <c r="L89" i="2"/>
  <c r="M89" i="2"/>
  <c r="N89" i="2"/>
  <c r="O89" i="2"/>
  <c r="P89" i="2"/>
  <c r="C90" i="2"/>
  <c r="Q90" i="2" s="1"/>
  <c r="D90" i="2"/>
  <c r="E90" i="2"/>
  <c r="AL90" i="2" s="1"/>
  <c r="F90" i="2"/>
  <c r="G90" i="2"/>
  <c r="H90" i="2"/>
  <c r="I90" i="2"/>
  <c r="J90" i="2"/>
  <c r="K90" i="2"/>
  <c r="L90" i="2"/>
  <c r="M90" i="2"/>
  <c r="N90" i="2"/>
  <c r="O90" i="2"/>
  <c r="P90" i="2"/>
  <c r="C91" i="2"/>
  <c r="Q91" i="2" s="1"/>
  <c r="D91" i="2"/>
  <c r="E91" i="2"/>
  <c r="AL91" i="2" s="1"/>
  <c r="F91" i="2"/>
  <c r="G91" i="2"/>
  <c r="H91" i="2"/>
  <c r="I91" i="2"/>
  <c r="J91" i="2"/>
  <c r="K91" i="2"/>
  <c r="L91" i="2"/>
  <c r="M91" i="2"/>
  <c r="N91" i="2"/>
  <c r="O91" i="2"/>
  <c r="P91" i="2"/>
  <c r="C92" i="2"/>
  <c r="Q92" i="2" s="1"/>
  <c r="D92" i="2"/>
  <c r="E92" i="2"/>
  <c r="AL92" i="2" s="1"/>
  <c r="F92" i="2"/>
  <c r="G92" i="2"/>
  <c r="H92" i="2"/>
  <c r="I92" i="2"/>
  <c r="J92" i="2"/>
  <c r="K92" i="2"/>
  <c r="L92" i="2"/>
  <c r="M92" i="2"/>
  <c r="N92" i="2"/>
  <c r="O92" i="2"/>
  <c r="P92" i="2"/>
  <c r="C93" i="2"/>
  <c r="Q93" i="2" s="1"/>
  <c r="D93" i="2"/>
  <c r="E93" i="2"/>
  <c r="AL93" i="2" s="1"/>
  <c r="F93" i="2"/>
  <c r="G93" i="2"/>
  <c r="H93" i="2"/>
  <c r="I93" i="2"/>
  <c r="J93" i="2"/>
  <c r="K93" i="2"/>
  <c r="L93" i="2"/>
  <c r="M93" i="2"/>
  <c r="N93" i="2"/>
  <c r="O93" i="2"/>
  <c r="P93" i="2"/>
  <c r="C94" i="2"/>
  <c r="Q94" i="2" s="1"/>
  <c r="D94" i="2"/>
  <c r="E94" i="2"/>
  <c r="AL94" i="2" s="1"/>
  <c r="F94" i="2"/>
  <c r="G94" i="2"/>
  <c r="H94" i="2"/>
  <c r="I94" i="2"/>
  <c r="J94" i="2"/>
  <c r="K94" i="2"/>
  <c r="L94" i="2"/>
  <c r="M94" i="2"/>
  <c r="N94" i="2"/>
  <c r="O94" i="2"/>
  <c r="P94" i="2"/>
  <c r="C95" i="2"/>
  <c r="Q95" i="2" s="1"/>
  <c r="D95" i="2"/>
  <c r="E95" i="2"/>
  <c r="AL95" i="2" s="1"/>
  <c r="F95" i="2"/>
  <c r="G95" i="2"/>
  <c r="H95" i="2"/>
  <c r="I95" i="2"/>
  <c r="J95" i="2"/>
  <c r="K95" i="2"/>
  <c r="L95" i="2"/>
  <c r="M95" i="2"/>
  <c r="N95" i="2"/>
  <c r="O95" i="2"/>
  <c r="P95" i="2"/>
  <c r="C96" i="2"/>
  <c r="Q96" i="2" s="1"/>
  <c r="D96" i="2"/>
  <c r="E96" i="2"/>
  <c r="AL96" i="2" s="1"/>
  <c r="F96" i="2"/>
  <c r="G96" i="2"/>
  <c r="H96" i="2"/>
  <c r="I96" i="2"/>
  <c r="J96" i="2"/>
  <c r="K96" i="2"/>
  <c r="L96" i="2"/>
  <c r="M96" i="2"/>
  <c r="N96" i="2"/>
  <c r="O96" i="2"/>
  <c r="P96" i="2"/>
  <c r="C97" i="2"/>
  <c r="Q97" i="2" s="1"/>
  <c r="D97" i="2"/>
  <c r="E97" i="2"/>
  <c r="AL97" i="2" s="1"/>
  <c r="F97" i="2"/>
  <c r="G97" i="2"/>
  <c r="H97" i="2"/>
  <c r="I97" i="2"/>
  <c r="J97" i="2"/>
  <c r="K97" i="2"/>
  <c r="L97" i="2"/>
  <c r="M97" i="2"/>
  <c r="N97" i="2"/>
  <c r="O97" i="2"/>
  <c r="P97" i="2"/>
  <c r="C98" i="2"/>
  <c r="Q98" i="2" s="1"/>
  <c r="D98" i="2"/>
  <c r="E98" i="2"/>
  <c r="AL98" i="2" s="1"/>
  <c r="F98" i="2"/>
  <c r="G98" i="2"/>
  <c r="H98" i="2"/>
  <c r="I98" i="2"/>
  <c r="J98" i="2"/>
  <c r="K98" i="2"/>
  <c r="L98" i="2"/>
  <c r="M98" i="2"/>
  <c r="N98" i="2"/>
  <c r="O98" i="2"/>
  <c r="P98" i="2"/>
  <c r="C99" i="2"/>
  <c r="Q99" i="2" s="1"/>
  <c r="D99" i="2"/>
  <c r="E99" i="2"/>
  <c r="AL99" i="2" s="1"/>
  <c r="F99" i="2"/>
  <c r="G99" i="2"/>
  <c r="H99" i="2"/>
  <c r="I99" i="2"/>
  <c r="J99" i="2"/>
  <c r="K99" i="2"/>
  <c r="L99" i="2"/>
  <c r="M99" i="2"/>
  <c r="N99" i="2"/>
  <c r="O99" i="2"/>
  <c r="P99" i="2"/>
  <c r="C100" i="2"/>
  <c r="Q100" i="2" s="1"/>
  <c r="D100" i="2"/>
  <c r="E100" i="2"/>
  <c r="AL100" i="2" s="1"/>
  <c r="F100" i="2"/>
  <c r="G100" i="2"/>
  <c r="H100" i="2"/>
  <c r="I100" i="2"/>
  <c r="J100" i="2"/>
  <c r="K100" i="2"/>
  <c r="L100" i="2"/>
  <c r="M100" i="2"/>
  <c r="N100" i="2"/>
  <c r="O100" i="2"/>
  <c r="P100" i="2"/>
  <c r="C101" i="2"/>
  <c r="Q101" i="2" s="1"/>
  <c r="D101" i="2"/>
  <c r="E101" i="2"/>
  <c r="AL101" i="2" s="1"/>
  <c r="F101" i="2"/>
  <c r="G101" i="2"/>
  <c r="H101" i="2"/>
  <c r="I101" i="2"/>
  <c r="J101" i="2"/>
  <c r="K101" i="2"/>
  <c r="L101" i="2"/>
  <c r="M101" i="2"/>
  <c r="N101" i="2"/>
  <c r="O101" i="2"/>
  <c r="P101" i="2"/>
  <c r="C102" i="2"/>
  <c r="Q102" i="2" s="1"/>
  <c r="D102" i="2"/>
  <c r="E102" i="2"/>
  <c r="AL102" i="2" s="1"/>
  <c r="F102" i="2"/>
  <c r="G102" i="2"/>
  <c r="H102" i="2"/>
  <c r="I102" i="2"/>
  <c r="J102" i="2"/>
  <c r="K102" i="2"/>
  <c r="L102" i="2"/>
  <c r="M102" i="2"/>
  <c r="N102" i="2"/>
  <c r="O102" i="2"/>
  <c r="P102" i="2"/>
  <c r="C103" i="2"/>
  <c r="Q103" i="2" s="1"/>
  <c r="D103" i="2"/>
  <c r="E103" i="2"/>
  <c r="F103" i="2"/>
  <c r="G103" i="2"/>
  <c r="H103" i="2"/>
  <c r="I103" i="2"/>
  <c r="J103" i="2"/>
  <c r="K103" i="2"/>
  <c r="L103" i="2"/>
  <c r="M103" i="2"/>
  <c r="N103" i="2"/>
  <c r="O103" i="2"/>
  <c r="P103" i="2"/>
  <c r="C104" i="2"/>
  <c r="Q104" i="2" s="1"/>
  <c r="D104" i="2"/>
  <c r="E104" i="2"/>
  <c r="AL104" i="2" s="1"/>
  <c r="F104" i="2"/>
  <c r="G104" i="2"/>
  <c r="H104" i="2"/>
  <c r="I104" i="2"/>
  <c r="J104" i="2"/>
  <c r="K104" i="2"/>
  <c r="L104" i="2"/>
  <c r="M104" i="2"/>
  <c r="N104" i="2"/>
  <c r="O104" i="2"/>
  <c r="P104" i="2"/>
  <c r="C105" i="2"/>
  <c r="Q105" i="2" s="1"/>
  <c r="D105" i="2"/>
  <c r="E105" i="2"/>
  <c r="AL105" i="2" s="1"/>
  <c r="F105" i="2"/>
  <c r="G105" i="2"/>
  <c r="H105" i="2"/>
  <c r="I105" i="2"/>
  <c r="J105" i="2"/>
  <c r="K105" i="2"/>
  <c r="L105" i="2"/>
  <c r="M105" i="2"/>
  <c r="N105" i="2"/>
  <c r="O105" i="2"/>
  <c r="P105" i="2"/>
  <c r="C106" i="2"/>
  <c r="Q106" i="2" s="1"/>
  <c r="D106" i="2"/>
  <c r="E106" i="2"/>
  <c r="AL106" i="2" s="1"/>
  <c r="F106" i="2"/>
  <c r="G106" i="2"/>
  <c r="H106" i="2"/>
  <c r="I106" i="2"/>
  <c r="J106" i="2"/>
  <c r="K106" i="2"/>
  <c r="L106" i="2"/>
  <c r="M106" i="2"/>
  <c r="N106" i="2"/>
  <c r="O106" i="2"/>
  <c r="P106" i="2"/>
  <c r="C107" i="2"/>
  <c r="Q107" i="2" s="1"/>
  <c r="D107" i="2"/>
  <c r="E107" i="2"/>
  <c r="AL107" i="2" s="1"/>
  <c r="F107" i="2"/>
  <c r="G107" i="2"/>
  <c r="H107" i="2"/>
  <c r="I107" i="2"/>
  <c r="J107" i="2"/>
  <c r="K107" i="2"/>
  <c r="L107" i="2"/>
  <c r="M107" i="2"/>
  <c r="N107" i="2"/>
  <c r="O107" i="2"/>
  <c r="P107" i="2"/>
  <c r="C108" i="2"/>
  <c r="Q108" i="2" s="1"/>
  <c r="D108" i="2"/>
  <c r="E108" i="2"/>
  <c r="AL108" i="2" s="1"/>
  <c r="F108" i="2"/>
  <c r="G108" i="2"/>
  <c r="H108" i="2"/>
  <c r="I108" i="2"/>
  <c r="J108" i="2"/>
  <c r="K108" i="2"/>
  <c r="L108" i="2"/>
  <c r="M108" i="2"/>
  <c r="N108" i="2"/>
  <c r="O108" i="2"/>
  <c r="P108" i="2"/>
  <c r="C109" i="2"/>
  <c r="Q109" i="2" s="1"/>
  <c r="D109" i="2"/>
  <c r="E109" i="2"/>
  <c r="AL109" i="2" s="1"/>
  <c r="F109" i="2"/>
  <c r="G109" i="2"/>
  <c r="H109" i="2"/>
  <c r="I109" i="2"/>
  <c r="J109" i="2"/>
  <c r="K109" i="2"/>
  <c r="L109" i="2"/>
  <c r="M109" i="2"/>
  <c r="N109" i="2"/>
  <c r="O109" i="2"/>
  <c r="P109" i="2"/>
  <c r="C110" i="2"/>
  <c r="Q110" i="2" s="1"/>
  <c r="D110" i="2"/>
  <c r="E110" i="2"/>
  <c r="AL110" i="2" s="1"/>
  <c r="F110" i="2"/>
  <c r="G110" i="2"/>
  <c r="H110" i="2"/>
  <c r="I110" i="2"/>
  <c r="J110" i="2"/>
  <c r="K110" i="2"/>
  <c r="L110" i="2"/>
  <c r="M110" i="2"/>
  <c r="N110" i="2"/>
  <c r="O110" i="2"/>
  <c r="P110" i="2"/>
  <c r="C111" i="2"/>
  <c r="Q111" i="2" s="1"/>
  <c r="D111" i="2"/>
  <c r="E111" i="2"/>
  <c r="AL111" i="2" s="1"/>
  <c r="F111" i="2"/>
  <c r="G111" i="2"/>
  <c r="H111" i="2"/>
  <c r="I111" i="2"/>
  <c r="J111" i="2"/>
  <c r="K111" i="2"/>
  <c r="L111" i="2"/>
  <c r="M111" i="2"/>
  <c r="N111" i="2"/>
  <c r="O111" i="2"/>
  <c r="P111" i="2"/>
  <c r="C112" i="2"/>
  <c r="Q112" i="2" s="1"/>
  <c r="D112" i="2"/>
  <c r="E112" i="2"/>
  <c r="AL112" i="2" s="1"/>
  <c r="F112" i="2"/>
  <c r="G112" i="2"/>
  <c r="H112" i="2"/>
  <c r="I112" i="2"/>
  <c r="J112" i="2"/>
  <c r="K112" i="2"/>
  <c r="L112" i="2"/>
  <c r="M112" i="2"/>
  <c r="N112" i="2"/>
  <c r="O112" i="2"/>
  <c r="P112" i="2"/>
  <c r="C113" i="2"/>
  <c r="Q113" i="2" s="1"/>
  <c r="D113" i="2"/>
  <c r="E113" i="2"/>
  <c r="AL113" i="2" s="1"/>
  <c r="F113" i="2"/>
  <c r="G113" i="2"/>
  <c r="H113" i="2"/>
  <c r="I113" i="2"/>
  <c r="J113" i="2"/>
  <c r="K113" i="2"/>
  <c r="L113" i="2"/>
  <c r="M113" i="2"/>
  <c r="N113" i="2"/>
  <c r="O113" i="2"/>
  <c r="P113" i="2"/>
  <c r="C114" i="2"/>
  <c r="Q114" i="2" s="1"/>
  <c r="D114" i="2"/>
  <c r="E114" i="2"/>
  <c r="AL114" i="2" s="1"/>
  <c r="F114" i="2"/>
  <c r="G114" i="2"/>
  <c r="H114" i="2"/>
  <c r="I114" i="2"/>
  <c r="J114" i="2"/>
  <c r="K114" i="2"/>
  <c r="L114" i="2"/>
  <c r="M114" i="2"/>
  <c r="N114" i="2"/>
  <c r="O114" i="2"/>
  <c r="P114" i="2"/>
  <c r="C115" i="2"/>
  <c r="Q115" i="2" s="1"/>
  <c r="D115" i="2"/>
  <c r="E115" i="2"/>
  <c r="AL115" i="2" s="1"/>
  <c r="F115" i="2"/>
  <c r="G115" i="2"/>
  <c r="H115" i="2"/>
  <c r="I115" i="2"/>
  <c r="J115" i="2"/>
  <c r="K115" i="2"/>
  <c r="L115" i="2"/>
  <c r="M115" i="2"/>
  <c r="N115" i="2"/>
  <c r="O115" i="2"/>
  <c r="P115" i="2"/>
  <c r="C116" i="2"/>
  <c r="Q116" i="2" s="1"/>
  <c r="D116" i="2"/>
  <c r="E116" i="2"/>
  <c r="AL116" i="2" s="1"/>
  <c r="F116" i="2"/>
  <c r="G116" i="2"/>
  <c r="H116" i="2"/>
  <c r="I116" i="2"/>
  <c r="J116" i="2"/>
  <c r="K116" i="2"/>
  <c r="L116" i="2"/>
  <c r="M116" i="2"/>
  <c r="N116" i="2"/>
  <c r="O116" i="2"/>
  <c r="P116" i="2"/>
  <c r="C117" i="2"/>
  <c r="Q117" i="2" s="1"/>
  <c r="D117" i="2"/>
  <c r="E117" i="2"/>
  <c r="AL117" i="2" s="1"/>
  <c r="F117" i="2"/>
  <c r="G117" i="2"/>
  <c r="H117" i="2"/>
  <c r="I117" i="2"/>
  <c r="J117" i="2"/>
  <c r="K117" i="2"/>
  <c r="L117" i="2"/>
  <c r="M117" i="2"/>
  <c r="N117" i="2"/>
  <c r="O117" i="2"/>
  <c r="P117" i="2"/>
  <c r="C118" i="2"/>
  <c r="Q118" i="2" s="1"/>
  <c r="D118" i="2"/>
  <c r="E118" i="2"/>
  <c r="AL118" i="2" s="1"/>
  <c r="F118" i="2"/>
  <c r="G118" i="2"/>
  <c r="H118" i="2"/>
  <c r="I118" i="2"/>
  <c r="J118" i="2"/>
  <c r="K118" i="2"/>
  <c r="L118" i="2"/>
  <c r="M118" i="2"/>
  <c r="N118" i="2"/>
  <c r="O118" i="2"/>
  <c r="P118" i="2"/>
  <c r="C119" i="2"/>
  <c r="Q119" i="2" s="1"/>
  <c r="D119" i="2"/>
  <c r="E119" i="2"/>
  <c r="AL119" i="2" s="1"/>
  <c r="F119" i="2"/>
  <c r="G119" i="2"/>
  <c r="H119" i="2"/>
  <c r="I119" i="2"/>
  <c r="J119" i="2"/>
  <c r="K119" i="2"/>
  <c r="L119" i="2"/>
  <c r="M119" i="2"/>
  <c r="N119" i="2"/>
  <c r="O119" i="2"/>
  <c r="P119" i="2"/>
  <c r="C120" i="2"/>
  <c r="Q120" i="2" s="1"/>
  <c r="D120" i="2"/>
  <c r="E120" i="2"/>
  <c r="AL120" i="2" s="1"/>
  <c r="F120" i="2"/>
  <c r="G120" i="2"/>
  <c r="H120" i="2"/>
  <c r="I120" i="2"/>
  <c r="J120" i="2"/>
  <c r="K120" i="2"/>
  <c r="L120" i="2"/>
  <c r="M120" i="2"/>
  <c r="N120" i="2"/>
  <c r="O120" i="2"/>
  <c r="P120" i="2"/>
  <c r="C121" i="2"/>
  <c r="Q121" i="2" s="1"/>
  <c r="D121" i="2"/>
  <c r="E121" i="2"/>
  <c r="AL121" i="2" s="1"/>
  <c r="F121" i="2"/>
  <c r="G121" i="2"/>
  <c r="H121" i="2"/>
  <c r="I121" i="2"/>
  <c r="J121" i="2"/>
  <c r="K121" i="2"/>
  <c r="L121" i="2"/>
  <c r="M121" i="2"/>
  <c r="N121" i="2"/>
  <c r="O121" i="2"/>
  <c r="P121" i="2"/>
  <c r="C122" i="2"/>
  <c r="Q122" i="2" s="1"/>
  <c r="D122" i="2"/>
  <c r="E122" i="2"/>
  <c r="AL122" i="2" s="1"/>
  <c r="F122" i="2"/>
  <c r="G122" i="2"/>
  <c r="H122" i="2"/>
  <c r="I122" i="2"/>
  <c r="J122" i="2"/>
  <c r="K122" i="2"/>
  <c r="L122" i="2"/>
  <c r="M122" i="2"/>
  <c r="N122" i="2"/>
  <c r="O122" i="2"/>
  <c r="P122" i="2"/>
  <c r="C123" i="2"/>
  <c r="Q123" i="2" s="1"/>
  <c r="D123" i="2"/>
  <c r="E123" i="2"/>
  <c r="AL123" i="2" s="1"/>
  <c r="F123" i="2"/>
  <c r="G123" i="2"/>
  <c r="H123" i="2"/>
  <c r="I123" i="2"/>
  <c r="J123" i="2"/>
  <c r="K123" i="2"/>
  <c r="L123" i="2"/>
  <c r="M123" i="2"/>
  <c r="N123" i="2"/>
  <c r="O123" i="2"/>
  <c r="P123" i="2"/>
  <c r="C124" i="2"/>
  <c r="Q124" i="2" s="1"/>
  <c r="D124" i="2"/>
  <c r="E124" i="2"/>
  <c r="AL124" i="2" s="1"/>
  <c r="F124" i="2"/>
  <c r="G124" i="2"/>
  <c r="H124" i="2"/>
  <c r="I124" i="2"/>
  <c r="J124" i="2"/>
  <c r="K124" i="2"/>
  <c r="L124" i="2"/>
  <c r="M124" i="2"/>
  <c r="N124" i="2"/>
  <c r="O124" i="2"/>
  <c r="P124" i="2"/>
  <c r="C125" i="2"/>
  <c r="Q125" i="2" s="1"/>
  <c r="D125" i="2"/>
  <c r="E125" i="2"/>
  <c r="AL125" i="2" s="1"/>
  <c r="F125" i="2"/>
  <c r="G125" i="2"/>
  <c r="H125" i="2"/>
  <c r="I125" i="2"/>
  <c r="J125" i="2"/>
  <c r="K125" i="2"/>
  <c r="L125" i="2"/>
  <c r="M125" i="2"/>
  <c r="N125" i="2"/>
  <c r="O125" i="2"/>
  <c r="P125" i="2"/>
  <c r="C126" i="2"/>
  <c r="Q126" i="2" s="1"/>
  <c r="D126" i="2"/>
  <c r="E126" i="2"/>
  <c r="AL126" i="2" s="1"/>
  <c r="F126" i="2"/>
  <c r="G126" i="2"/>
  <c r="H126" i="2"/>
  <c r="I126" i="2"/>
  <c r="J126" i="2"/>
  <c r="K126" i="2"/>
  <c r="L126" i="2"/>
  <c r="M126" i="2"/>
  <c r="N126" i="2"/>
  <c r="O126" i="2"/>
  <c r="P126" i="2"/>
  <c r="C127" i="2"/>
  <c r="Q127" i="2" s="1"/>
  <c r="D127" i="2"/>
  <c r="E127" i="2"/>
  <c r="F127" i="2"/>
  <c r="G127" i="2"/>
  <c r="H127" i="2"/>
  <c r="I127" i="2"/>
  <c r="J127" i="2"/>
  <c r="K127" i="2"/>
  <c r="L127" i="2"/>
  <c r="M127" i="2"/>
  <c r="N127" i="2"/>
  <c r="O127" i="2"/>
  <c r="P127" i="2"/>
  <c r="C128" i="2"/>
  <c r="Q128" i="2" s="1"/>
  <c r="D128" i="2"/>
  <c r="E128" i="2"/>
  <c r="AL128" i="2" s="1"/>
  <c r="F128" i="2"/>
  <c r="G128" i="2"/>
  <c r="H128" i="2"/>
  <c r="I128" i="2"/>
  <c r="J128" i="2"/>
  <c r="K128" i="2"/>
  <c r="L128" i="2"/>
  <c r="M128" i="2"/>
  <c r="N128" i="2"/>
  <c r="O128" i="2"/>
  <c r="P128" i="2"/>
  <c r="C129" i="2"/>
  <c r="Q129" i="2" s="1"/>
  <c r="D129" i="2"/>
  <c r="E129" i="2"/>
  <c r="AL129" i="2" s="1"/>
  <c r="F129" i="2"/>
  <c r="G129" i="2"/>
  <c r="H129" i="2"/>
  <c r="I129" i="2"/>
  <c r="J129" i="2"/>
  <c r="K129" i="2"/>
  <c r="L129" i="2"/>
  <c r="M129" i="2"/>
  <c r="N129" i="2"/>
  <c r="O129" i="2"/>
  <c r="P129" i="2"/>
  <c r="C130" i="2"/>
  <c r="Q130" i="2" s="1"/>
  <c r="D130" i="2"/>
  <c r="E130" i="2"/>
  <c r="AL130" i="2" s="1"/>
  <c r="F130" i="2"/>
  <c r="G130" i="2"/>
  <c r="H130" i="2"/>
  <c r="I130" i="2"/>
  <c r="J130" i="2"/>
  <c r="K130" i="2"/>
  <c r="L130" i="2"/>
  <c r="M130" i="2"/>
  <c r="N130" i="2"/>
  <c r="O130" i="2"/>
  <c r="P130" i="2"/>
  <c r="C131" i="2"/>
  <c r="Q131" i="2" s="1"/>
  <c r="D131" i="2"/>
  <c r="E131" i="2"/>
  <c r="AL131" i="2" s="1"/>
  <c r="F131" i="2"/>
  <c r="G131" i="2"/>
  <c r="H131" i="2"/>
  <c r="I131" i="2"/>
  <c r="J131" i="2"/>
  <c r="K131" i="2"/>
  <c r="L131" i="2"/>
  <c r="M131" i="2"/>
  <c r="N131" i="2"/>
  <c r="O131" i="2"/>
  <c r="P131" i="2"/>
  <c r="C132" i="2"/>
  <c r="Q132" i="2" s="1"/>
  <c r="D132" i="2"/>
  <c r="E132" i="2"/>
  <c r="AL132" i="2" s="1"/>
  <c r="F132" i="2"/>
  <c r="G132" i="2"/>
  <c r="H132" i="2"/>
  <c r="I132" i="2"/>
  <c r="J132" i="2"/>
  <c r="K132" i="2"/>
  <c r="L132" i="2"/>
  <c r="M132" i="2"/>
  <c r="N132" i="2"/>
  <c r="O132" i="2"/>
  <c r="P132" i="2"/>
  <c r="C133" i="2"/>
  <c r="Q133" i="2" s="1"/>
  <c r="D133" i="2"/>
  <c r="E133" i="2"/>
  <c r="AL133" i="2" s="1"/>
  <c r="F133" i="2"/>
  <c r="G133" i="2"/>
  <c r="H133" i="2"/>
  <c r="I133" i="2"/>
  <c r="J133" i="2"/>
  <c r="K133" i="2"/>
  <c r="L133" i="2"/>
  <c r="M133" i="2"/>
  <c r="N133" i="2"/>
  <c r="O133" i="2"/>
  <c r="P133" i="2"/>
  <c r="C134" i="2"/>
  <c r="Q134" i="2" s="1"/>
  <c r="D134" i="2"/>
  <c r="E134" i="2"/>
  <c r="AL134" i="2" s="1"/>
  <c r="F134" i="2"/>
  <c r="G134" i="2"/>
  <c r="H134" i="2"/>
  <c r="I134" i="2"/>
  <c r="J134" i="2"/>
  <c r="K134" i="2"/>
  <c r="L134" i="2"/>
  <c r="M134" i="2"/>
  <c r="N134" i="2"/>
  <c r="O134" i="2"/>
  <c r="P134" i="2"/>
  <c r="C135" i="2"/>
  <c r="Q135" i="2" s="1"/>
  <c r="D135" i="2"/>
  <c r="E135" i="2"/>
  <c r="AL135" i="2" s="1"/>
  <c r="F135" i="2"/>
  <c r="G135" i="2"/>
  <c r="H135" i="2"/>
  <c r="I135" i="2"/>
  <c r="J135" i="2"/>
  <c r="K135" i="2"/>
  <c r="L135" i="2"/>
  <c r="M135" i="2"/>
  <c r="N135" i="2"/>
  <c r="O135" i="2"/>
  <c r="P135" i="2"/>
  <c r="C136" i="2"/>
  <c r="Q136" i="2" s="1"/>
  <c r="D136" i="2"/>
  <c r="E136" i="2"/>
  <c r="AL136" i="2" s="1"/>
  <c r="F136" i="2"/>
  <c r="G136" i="2"/>
  <c r="H136" i="2"/>
  <c r="I136" i="2"/>
  <c r="J136" i="2"/>
  <c r="K136" i="2"/>
  <c r="L136" i="2"/>
  <c r="M136" i="2"/>
  <c r="N136" i="2"/>
  <c r="O136" i="2"/>
  <c r="P136" i="2"/>
  <c r="C137" i="2"/>
  <c r="Q137" i="2" s="1"/>
  <c r="D137" i="2"/>
  <c r="E137" i="2"/>
  <c r="AL137" i="2" s="1"/>
  <c r="F137" i="2"/>
  <c r="G137" i="2"/>
  <c r="H137" i="2"/>
  <c r="I137" i="2"/>
  <c r="J137" i="2"/>
  <c r="K137" i="2"/>
  <c r="L137" i="2"/>
  <c r="M137" i="2"/>
  <c r="N137" i="2"/>
  <c r="O137" i="2"/>
  <c r="P137" i="2"/>
  <c r="C138" i="2"/>
  <c r="Q138" i="2" s="1"/>
  <c r="D138" i="2"/>
  <c r="E138" i="2"/>
  <c r="AL138" i="2" s="1"/>
  <c r="F138" i="2"/>
  <c r="G138" i="2"/>
  <c r="H138" i="2"/>
  <c r="I138" i="2"/>
  <c r="J138" i="2"/>
  <c r="K138" i="2"/>
  <c r="L138" i="2"/>
  <c r="M138" i="2"/>
  <c r="N138" i="2"/>
  <c r="O138" i="2"/>
  <c r="P138" i="2"/>
  <c r="C139" i="2"/>
  <c r="Q139" i="2" s="1"/>
  <c r="D139" i="2"/>
  <c r="E139" i="2"/>
  <c r="AL139" i="2" s="1"/>
  <c r="F139" i="2"/>
  <c r="G139" i="2"/>
  <c r="H139" i="2"/>
  <c r="I139" i="2"/>
  <c r="J139" i="2"/>
  <c r="K139" i="2"/>
  <c r="L139" i="2"/>
  <c r="M139" i="2"/>
  <c r="N139" i="2"/>
  <c r="O139" i="2"/>
  <c r="P139" i="2"/>
  <c r="C140" i="2"/>
  <c r="Q140" i="2" s="1"/>
  <c r="D140" i="2"/>
  <c r="E140" i="2"/>
  <c r="AL140" i="2" s="1"/>
  <c r="F140" i="2"/>
  <c r="G140" i="2"/>
  <c r="H140" i="2"/>
  <c r="I140" i="2"/>
  <c r="J140" i="2"/>
  <c r="K140" i="2"/>
  <c r="L140" i="2"/>
  <c r="M140" i="2"/>
  <c r="N140" i="2"/>
  <c r="O140" i="2"/>
  <c r="P140" i="2"/>
  <c r="C141" i="2"/>
  <c r="Q141" i="2" s="1"/>
  <c r="D141" i="2"/>
  <c r="E141" i="2"/>
  <c r="AL141" i="2" s="1"/>
  <c r="F141" i="2"/>
  <c r="G141" i="2"/>
  <c r="H141" i="2"/>
  <c r="I141" i="2"/>
  <c r="J141" i="2"/>
  <c r="K141" i="2"/>
  <c r="L141" i="2"/>
  <c r="M141" i="2"/>
  <c r="N141" i="2"/>
  <c r="O141" i="2"/>
  <c r="P141" i="2"/>
  <c r="C142" i="2"/>
  <c r="Q142" i="2" s="1"/>
  <c r="D142" i="2"/>
  <c r="E142" i="2"/>
  <c r="AL142" i="2" s="1"/>
  <c r="F142" i="2"/>
  <c r="G142" i="2"/>
  <c r="H142" i="2"/>
  <c r="I142" i="2"/>
  <c r="J142" i="2"/>
  <c r="K142" i="2"/>
  <c r="L142" i="2"/>
  <c r="M142" i="2"/>
  <c r="N142" i="2"/>
  <c r="O142" i="2"/>
  <c r="P142" i="2"/>
  <c r="C143" i="2"/>
  <c r="Q143" i="2" s="1"/>
  <c r="D143" i="2"/>
  <c r="E143" i="2"/>
  <c r="AL143" i="2" s="1"/>
  <c r="F143" i="2"/>
  <c r="G143" i="2"/>
  <c r="H143" i="2"/>
  <c r="I143" i="2"/>
  <c r="J143" i="2"/>
  <c r="K143" i="2"/>
  <c r="L143" i="2"/>
  <c r="M143" i="2"/>
  <c r="N143" i="2"/>
  <c r="O143" i="2"/>
  <c r="P143" i="2"/>
  <c r="C144" i="2"/>
  <c r="Q144" i="2" s="1"/>
  <c r="D144" i="2"/>
  <c r="E144" i="2"/>
  <c r="AL144" i="2" s="1"/>
  <c r="F144" i="2"/>
  <c r="G144" i="2"/>
  <c r="H144" i="2"/>
  <c r="I144" i="2"/>
  <c r="J144" i="2"/>
  <c r="K144" i="2"/>
  <c r="L144" i="2"/>
  <c r="M144" i="2"/>
  <c r="N144" i="2"/>
  <c r="O144" i="2"/>
  <c r="P144" i="2"/>
  <c r="C145" i="2"/>
  <c r="Q145" i="2" s="1"/>
  <c r="D145" i="2"/>
  <c r="E145" i="2"/>
  <c r="AL145" i="2" s="1"/>
  <c r="F145" i="2"/>
  <c r="G145" i="2"/>
  <c r="H145" i="2"/>
  <c r="I145" i="2"/>
  <c r="J145" i="2"/>
  <c r="K145" i="2"/>
  <c r="L145" i="2"/>
  <c r="M145" i="2"/>
  <c r="N145" i="2"/>
  <c r="O145" i="2"/>
  <c r="P145" i="2"/>
  <c r="C146" i="2"/>
  <c r="Q146" i="2" s="1"/>
  <c r="D146" i="2"/>
  <c r="E146" i="2"/>
  <c r="AL146" i="2" s="1"/>
  <c r="F146" i="2"/>
  <c r="G146" i="2"/>
  <c r="H146" i="2"/>
  <c r="I146" i="2"/>
  <c r="J146" i="2"/>
  <c r="K146" i="2"/>
  <c r="L146" i="2"/>
  <c r="M146" i="2"/>
  <c r="N146" i="2"/>
  <c r="O146" i="2"/>
  <c r="P146" i="2"/>
  <c r="C147" i="2"/>
  <c r="Q147" i="2" s="1"/>
  <c r="D147" i="2"/>
  <c r="E147" i="2"/>
  <c r="AL147" i="2" s="1"/>
  <c r="F147" i="2"/>
  <c r="G147" i="2"/>
  <c r="H147" i="2"/>
  <c r="I147" i="2"/>
  <c r="J147" i="2"/>
  <c r="K147" i="2"/>
  <c r="L147" i="2"/>
  <c r="M147" i="2"/>
  <c r="N147" i="2"/>
  <c r="O147" i="2"/>
  <c r="P147" i="2"/>
  <c r="C148" i="2"/>
  <c r="Q148" i="2" s="1"/>
  <c r="D148" i="2"/>
  <c r="E148" i="2"/>
  <c r="AL148" i="2" s="1"/>
  <c r="F148" i="2"/>
  <c r="G148" i="2"/>
  <c r="H148" i="2"/>
  <c r="I148" i="2"/>
  <c r="J148" i="2"/>
  <c r="K148" i="2"/>
  <c r="L148" i="2"/>
  <c r="M148" i="2"/>
  <c r="N148" i="2"/>
  <c r="O148" i="2"/>
  <c r="P148" i="2"/>
  <c r="C149" i="2"/>
  <c r="Q149" i="2" s="1"/>
  <c r="D149" i="2"/>
  <c r="E149" i="2"/>
  <c r="AL149" i="2" s="1"/>
  <c r="F149" i="2"/>
  <c r="G149" i="2"/>
  <c r="H149" i="2"/>
  <c r="I149" i="2"/>
  <c r="J149" i="2"/>
  <c r="K149" i="2"/>
  <c r="L149" i="2"/>
  <c r="M149" i="2"/>
  <c r="N149" i="2"/>
  <c r="O149" i="2"/>
  <c r="P149" i="2"/>
  <c r="C150" i="2"/>
  <c r="Q150" i="2" s="1"/>
  <c r="D150" i="2"/>
  <c r="E150" i="2"/>
  <c r="AL150" i="2" s="1"/>
  <c r="F150" i="2"/>
  <c r="G150" i="2"/>
  <c r="H150" i="2"/>
  <c r="I150" i="2"/>
  <c r="J150" i="2"/>
  <c r="K150" i="2"/>
  <c r="L150" i="2"/>
  <c r="M150" i="2"/>
  <c r="N150" i="2"/>
  <c r="O150" i="2"/>
  <c r="P150" i="2"/>
  <c r="C151" i="2"/>
  <c r="Q151" i="2" s="1"/>
  <c r="D151" i="2"/>
  <c r="E151" i="2"/>
  <c r="F151" i="2"/>
  <c r="G151" i="2"/>
  <c r="H151" i="2"/>
  <c r="I151" i="2"/>
  <c r="J151" i="2"/>
  <c r="K151" i="2"/>
  <c r="L151" i="2"/>
  <c r="M151" i="2"/>
  <c r="N151" i="2"/>
  <c r="O151" i="2"/>
  <c r="P151" i="2"/>
  <c r="C152" i="2"/>
  <c r="Q152" i="2" s="1"/>
  <c r="D152" i="2"/>
  <c r="E152" i="2"/>
  <c r="AL152" i="2" s="1"/>
  <c r="F152" i="2"/>
  <c r="G152" i="2"/>
  <c r="H152" i="2"/>
  <c r="I152" i="2"/>
  <c r="J152" i="2"/>
  <c r="K152" i="2"/>
  <c r="L152" i="2"/>
  <c r="M152" i="2"/>
  <c r="N152" i="2"/>
  <c r="O152" i="2"/>
  <c r="P152" i="2"/>
  <c r="C153" i="2"/>
  <c r="Q153" i="2" s="1"/>
  <c r="D153" i="2"/>
  <c r="E153" i="2"/>
  <c r="AL153" i="2" s="1"/>
  <c r="F153" i="2"/>
  <c r="G153" i="2"/>
  <c r="H153" i="2"/>
  <c r="I153" i="2"/>
  <c r="J153" i="2"/>
  <c r="K153" i="2"/>
  <c r="L153" i="2"/>
  <c r="M153" i="2"/>
  <c r="N153" i="2"/>
  <c r="O153" i="2"/>
  <c r="P153" i="2"/>
  <c r="C154" i="2"/>
  <c r="Q154" i="2" s="1"/>
  <c r="D154" i="2"/>
  <c r="E154" i="2"/>
  <c r="AL154" i="2" s="1"/>
  <c r="F154" i="2"/>
  <c r="G154" i="2"/>
  <c r="H154" i="2"/>
  <c r="I154" i="2"/>
  <c r="J154" i="2"/>
  <c r="K154" i="2"/>
  <c r="L154" i="2"/>
  <c r="M154" i="2"/>
  <c r="N154" i="2"/>
  <c r="O154" i="2"/>
  <c r="P154" i="2"/>
  <c r="C155" i="2"/>
  <c r="Q155" i="2" s="1"/>
  <c r="D155" i="2"/>
  <c r="E155" i="2"/>
  <c r="AL155" i="2" s="1"/>
  <c r="F155" i="2"/>
  <c r="G155" i="2"/>
  <c r="H155" i="2"/>
  <c r="I155" i="2"/>
  <c r="J155" i="2"/>
  <c r="K155" i="2"/>
  <c r="L155" i="2"/>
  <c r="M155" i="2"/>
  <c r="N155" i="2"/>
  <c r="O155" i="2"/>
  <c r="P155" i="2"/>
  <c r="C156" i="2"/>
  <c r="Q156" i="2" s="1"/>
  <c r="D156" i="2"/>
  <c r="E156" i="2"/>
  <c r="AL156" i="2" s="1"/>
  <c r="F156" i="2"/>
  <c r="G156" i="2"/>
  <c r="H156" i="2"/>
  <c r="I156" i="2"/>
  <c r="J156" i="2"/>
  <c r="K156" i="2"/>
  <c r="L156" i="2"/>
  <c r="M156" i="2"/>
  <c r="N156" i="2"/>
  <c r="O156" i="2"/>
  <c r="P156" i="2"/>
  <c r="C157" i="2"/>
  <c r="Q157" i="2" s="1"/>
  <c r="D157" i="2"/>
  <c r="E157" i="2"/>
  <c r="AL157" i="2" s="1"/>
  <c r="F157" i="2"/>
  <c r="G157" i="2"/>
  <c r="H157" i="2"/>
  <c r="I157" i="2"/>
  <c r="J157" i="2"/>
  <c r="K157" i="2"/>
  <c r="L157" i="2"/>
  <c r="M157" i="2"/>
  <c r="N157" i="2"/>
  <c r="O157" i="2"/>
  <c r="P157" i="2"/>
  <c r="C158" i="2"/>
  <c r="Q158" i="2" s="1"/>
  <c r="D158" i="2"/>
  <c r="E158" i="2"/>
  <c r="AL158" i="2" s="1"/>
  <c r="F158" i="2"/>
  <c r="G158" i="2"/>
  <c r="H158" i="2"/>
  <c r="I158" i="2"/>
  <c r="J158" i="2"/>
  <c r="K158" i="2"/>
  <c r="L158" i="2"/>
  <c r="M158" i="2"/>
  <c r="N158" i="2"/>
  <c r="O158" i="2"/>
  <c r="P158" i="2"/>
  <c r="C159" i="2"/>
  <c r="Q159" i="2" s="1"/>
  <c r="D159" i="2"/>
  <c r="E159" i="2"/>
  <c r="AL159" i="2" s="1"/>
  <c r="F159" i="2"/>
  <c r="G159" i="2"/>
  <c r="H159" i="2"/>
  <c r="I159" i="2"/>
  <c r="J159" i="2"/>
  <c r="K159" i="2"/>
  <c r="L159" i="2"/>
  <c r="M159" i="2"/>
  <c r="N159" i="2"/>
  <c r="O159" i="2"/>
  <c r="P159" i="2"/>
  <c r="C160" i="2"/>
  <c r="Q160" i="2" s="1"/>
  <c r="D160" i="2"/>
  <c r="E160" i="2"/>
  <c r="AL160" i="2" s="1"/>
  <c r="F160" i="2"/>
  <c r="G160" i="2"/>
  <c r="H160" i="2"/>
  <c r="I160" i="2"/>
  <c r="J160" i="2"/>
  <c r="K160" i="2"/>
  <c r="L160" i="2"/>
  <c r="M160" i="2"/>
  <c r="N160" i="2"/>
  <c r="O160" i="2"/>
  <c r="P160" i="2"/>
  <c r="C161" i="2"/>
  <c r="Q161" i="2" s="1"/>
  <c r="D161" i="2"/>
  <c r="E161" i="2"/>
  <c r="AL161" i="2" s="1"/>
  <c r="F161" i="2"/>
  <c r="G161" i="2"/>
  <c r="H161" i="2"/>
  <c r="I161" i="2"/>
  <c r="J161" i="2"/>
  <c r="K161" i="2"/>
  <c r="L161" i="2"/>
  <c r="M161" i="2"/>
  <c r="N161" i="2"/>
  <c r="O161" i="2"/>
  <c r="P161" i="2"/>
  <c r="C162" i="2"/>
  <c r="Q162" i="2" s="1"/>
  <c r="D162" i="2"/>
  <c r="E162" i="2"/>
  <c r="AL162" i="2" s="1"/>
  <c r="F162" i="2"/>
  <c r="G162" i="2"/>
  <c r="H162" i="2"/>
  <c r="I162" i="2"/>
  <c r="J162" i="2"/>
  <c r="K162" i="2"/>
  <c r="L162" i="2"/>
  <c r="M162" i="2"/>
  <c r="N162" i="2"/>
  <c r="O162" i="2"/>
  <c r="P162" i="2"/>
  <c r="C163" i="2"/>
  <c r="Q163" i="2" s="1"/>
  <c r="D163" i="2"/>
  <c r="E163" i="2"/>
  <c r="AL163" i="2" s="1"/>
  <c r="F163" i="2"/>
  <c r="G163" i="2"/>
  <c r="H163" i="2"/>
  <c r="I163" i="2"/>
  <c r="J163" i="2"/>
  <c r="K163" i="2"/>
  <c r="L163" i="2"/>
  <c r="M163" i="2"/>
  <c r="N163" i="2"/>
  <c r="O163" i="2"/>
  <c r="P163" i="2"/>
  <c r="C164" i="2"/>
  <c r="Q164" i="2" s="1"/>
  <c r="D164" i="2"/>
  <c r="E164" i="2"/>
  <c r="AL164" i="2" s="1"/>
  <c r="F164" i="2"/>
  <c r="G164" i="2"/>
  <c r="H164" i="2"/>
  <c r="I164" i="2"/>
  <c r="J164" i="2"/>
  <c r="K164" i="2"/>
  <c r="L164" i="2"/>
  <c r="M164" i="2"/>
  <c r="N164" i="2"/>
  <c r="O164" i="2"/>
  <c r="P164" i="2"/>
  <c r="C165" i="2"/>
  <c r="Q165" i="2" s="1"/>
  <c r="D165" i="2"/>
  <c r="E165" i="2"/>
  <c r="AL165" i="2" s="1"/>
  <c r="F165" i="2"/>
  <c r="G165" i="2"/>
  <c r="H165" i="2"/>
  <c r="I165" i="2"/>
  <c r="J165" i="2"/>
  <c r="K165" i="2"/>
  <c r="L165" i="2"/>
  <c r="M165" i="2"/>
  <c r="N165" i="2"/>
  <c r="O165" i="2"/>
  <c r="P165" i="2"/>
  <c r="C166" i="2"/>
  <c r="Q166" i="2" s="1"/>
  <c r="D166" i="2"/>
  <c r="E166" i="2"/>
  <c r="AL166" i="2" s="1"/>
  <c r="F166" i="2"/>
  <c r="G166" i="2"/>
  <c r="H166" i="2"/>
  <c r="I166" i="2"/>
  <c r="J166" i="2"/>
  <c r="K166" i="2"/>
  <c r="L166" i="2"/>
  <c r="M166" i="2"/>
  <c r="N166" i="2"/>
  <c r="O166" i="2"/>
  <c r="P166" i="2"/>
  <c r="C167" i="2"/>
  <c r="Q167" i="2" s="1"/>
  <c r="D167" i="2"/>
  <c r="E167" i="2"/>
  <c r="AL167" i="2" s="1"/>
  <c r="F167" i="2"/>
  <c r="G167" i="2"/>
  <c r="H167" i="2"/>
  <c r="I167" i="2"/>
  <c r="J167" i="2"/>
  <c r="K167" i="2"/>
  <c r="L167" i="2"/>
  <c r="M167" i="2"/>
  <c r="N167" i="2"/>
  <c r="O167" i="2"/>
  <c r="P167" i="2"/>
  <c r="C168" i="2"/>
  <c r="Q168" i="2" s="1"/>
  <c r="D168" i="2"/>
  <c r="E168" i="2"/>
  <c r="AL168" i="2" s="1"/>
  <c r="F168" i="2"/>
  <c r="G168" i="2"/>
  <c r="H168" i="2"/>
  <c r="I168" i="2"/>
  <c r="J168" i="2"/>
  <c r="K168" i="2"/>
  <c r="L168" i="2"/>
  <c r="M168" i="2"/>
  <c r="N168" i="2"/>
  <c r="O168" i="2"/>
  <c r="P168" i="2"/>
  <c r="C169" i="2"/>
  <c r="Q169" i="2" s="1"/>
  <c r="D169" i="2"/>
  <c r="E169" i="2"/>
  <c r="AL169" i="2" s="1"/>
  <c r="F169" i="2"/>
  <c r="G169" i="2"/>
  <c r="H169" i="2"/>
  <c r="I169" i="2"/>
  <c r="J169" i="2"/>
  <c r="K169" i="2"/>
  <c r="L169" i="2"/>
  <c r="M169" i="2"/>
  <c r="N169" i="2"/>
  <c r="O169" i="2"/>
  <c r="P169" i="2"/>
  <c r="C170" i="2"/>
  <c r="Q170" i="2" s="1"/>
  <c r="D170" i="2"/>
  <c r="E170" i="2"/>
  <c r="AL170" i="2" s="1"/>
  <c r="F170" i="2"/>
  <c r="G170" i="2"/>
  <c r="H170" i="2"/>
  <c r="I170" i="2"/>
  <c r="J170" i="2"/>
  <c r="K170" i="2"/>
  <c r="L170" i="2"/>
  <c r="M170" i="2"/>
  <c r="N170" i="2"/>
  <c r="O170" i="2"/>
  <c r="P170" i="2"/>
  <c r="C171" i="2"/>
  <c r="Q171" i="2" s="1"/>
  <c r="D171" i="2"/>
  <c r="E171" i="2"/>
  <c r="AL171" i="2" s="1"/>
  <c r="F171" i="2"/>
  <c r="G171" i="2"/>
  <c r="H171" i="2"/>
  <c r="I171" i="2"/>
  <c r="J171" i="2"/>
  <c r="K171" i="2"/>
  <c r="L171" i="2"/>
  <c r="M171" i="2"/>
  <c r="N171" i="2"/>
  <c r="O171" i="2"/>
  <c r="P171" i="2"/>
  <c r="C172" i="2"/>
  <c r="Q172" i="2" s="1"/>
  <c r="D172" i="2"/>
  <c r="E172" i="2"/>
  <c r="AL172" i="2" s="1"/>
  <c r="F172" i="2"/>
  <c r="G172" i="2"/>
  <c r="H172" i="2"/>
  <c r="I172" i="2"/>
  <c r="J172" i="2"/>
  <c r="K172" i="2"/>
  <c r="L172" i="2"/>
  <c r="M172" i="2"/>
  <c r="N172" i="2"/>
  <c r="O172" i="2"/>
  <c r="P172" i="2"/>
  <c r="C173" i="2"/>
  <c r="Q173" i="2" s="1"/>
  <c r="D173" i="2"/>
  <c r="E173" i="2"/>
  <c r="AL173" i="2" s="1"/>
  <c r="F173" i="2"/>
  <c r="G173" i="2"/>
  <c r="H173" i="2"/>
  <c r="I173" i="2"/>
  <c r="J173" i="2"/>
  <c r="K173" i="2"/>
  <c r="L173" i="2"/>
  <c r="M173" i="2"/>
  <c r="N173" i="2"/>
  <c r="O173" i="2"/>
  <c r="P173" i="2"/>
  <c r="C174" i="2"/>
  <c r="Q174" i="2" s="1"/>
  <c r="D174" i="2"/>
  <c r="E174" i="2"/>
  <c r="AL174" i="2" s="1"/>
  <c r="F174" i="2"/>
  <c r="G174" i="2"/>
  <c r="H174" i="2"/>
  <c r="I174" i="2"/>
  <c r="J174" i="2"/>
  <c r="K174" i="2"/>
  <c r="L174" i="2"/>
  <c r="M174" i="2"/>
  <c r="N174" i="2"/>
  <c r="O174" i="2"/>
  <c r="P174" i="2"/>
  <c r="C175" i="2"/>
  <c r="Q175" i="2" s="1"/>
  <c r="D175" i="2"/>
  <c r="E175" i="2"/>
  <c r="F175" i="2"/>
  <c r="G175" i="2"/>
  <c r="H175" i="2"/>
  <c r="I175" i="2"/>
  <c r="J175" i="2"/>
  <c r="K175" i="2"/>
  <c r="L175" i="2"/>
  <c r="M175" i="2"/>
  <c r="N175" i="2"/>
  <c r="O175" i="2"/>
  <c r="P175" i="2"/>
  <c r="C176" i="2"/>
  <c r="Q176" i="2" s="1"/>
  <c r="D176" i="2"/>
  <c r="E176" i="2"/>
  <c r="AL176" i="2" s="1"/>
  <c r="F176" i="2"/>
  <c r="G176" i="2"/>
  <c r="H176" i="2"/>
  <c r="I176" i="2"/>
  <c r="J176" i="2"/>
  <c r="K176" i="2"/>
  <c r="L176" i="2"/>
  <c r="M176" i="2"/>
  <c r="N176" i="2"/>
  <c r="O176" i="2"/>
  <c r="P176" i="2"/>
  <c r="C177" i="2"/>
  <c r="Q177" i="2" s="1"/>
  <c r="D177" i="2"/>
  <c r="E177" i="2"/>
  <c r="AL177" i="2" s="1"/>
  <c r="F177" i="2"/>
  <c r="G177" i="2"/>
  <c r="H177" i="2"/>
  <c r="I177" i="2"/>
  <c r="J177" i="2"/>
  <c r="K177" i="2"/>
  <c r="L177" i="2"/>
  <c r="M177" i="2"/>
  <c r="N177" i="2"/>
  <c r="O177" i="2"/>
  <c r="P177" i="2"/>
  <c r="C178" i="2"/>
  <c r="Q178" i="2" s="1"/>
  <c r="D178" i="2"/>
  <c r="E178" i="2"/>
  <c r="AL178" i="2" s="1"/>
  <c r="F178" i="2"/>
  <c r="G178" i="2"/>
  <c r="H178" i="2"/>
  <c r="I178" i="2"/>
  <c r="J178" i="2"/>
  <c r="K178" i="2"/>
  <c r="L178" i="2"/>
  <c r="M178" i="2"/>
  <c r="N178" i="2"/>
  <c r="O178" i="2"/>
  <c r="P178" i="2"/>
  <c r="C179" i="2"/>
  <c r="Q179" i="2" s="1"/>
  <c r="D179" i="2"/>
  <c r="E179" i="2"/>
  <c r="AL179" i="2" s="1"/>
  <c r="F179" i="2"/>
  <c r="G179" i="2"/>
  <c r="H179" i="2"/>
  <c r="I179" i="2"/>
  <c r="J179" i="2"/>
  <c r="K179" i="2"/>
  <c r="L179" i="2"/>
  <c r="M179" i="2"/>
  <c r="N179" i="2"/>
  <c r="O179" i="2"/>
  <c r="P179" i="2"/>
  <c r="C180" i="2"/>
  <c r="Q180" i="2" s="1"/>
  <c r="D180" i="2"/>
  <c r="E180" i="2"/>
  <c r="AL180" i="2" s="1"/>
  <c r="F180" i="2"/>
  <c r="G180" i="2"/>
  <c r="H180" i="2"/>
  <c r="I180" i="2"/>
  <c r="J180" i="2"/>
  <c r="K180" i="2"/>
  <c r="L180" i="2"/>
  <c r="M180" i="2"/>
  <c r="N180" i="2"/>
  <c r="O180" i="2"/>
  <c r="P180" i="2"/>
  <c r="C181" i="2"/>
  <c r="Q181" i="2" s="1"/>
  <c r="D181" i="2"/>
  <c r="E181" i="2"/>
  <c r="AL181" i="2" s="1"/>
  <c r="F181" i="2"/>
  <c r="G181" i="2"/>
  <c r="H181" i="2"/>
  <c r="I181" i="2"/>
  <c r="J181" i="2"/>
  <c r="K181" i="2"/>
  <c r="L181" i="2"/>
  <c r="M181" i="2"/>
  <c r="N181" i="2"/>
  <c r="O181" i="2"/>
  <c r="P181" i="2"/>
  <c r="C182" i="2"/>
  <c r="Q182" i="2" s="1"/>
  <c r="D182" i="2"/>
  <c r="E182" i="2"/>
  <c r="AL182" i="2" s="1"/>
  <c r="F182" i="2"/>
  <c r="G182" i="2"/>
  <c r="H182" i="2"/>
  <c r="I182" i="2"/>
  <c r="J182" i="2"/>
  <c r="K182" i="2"/>
  <c r="L182" i="2"/>
  <c r="M182" i="2"/>
  <c r="N182" i="2"/>
  <c r="O182" i="2"/>
  <c r="P182" i="2"/>
  <c r="C183" i="2"/>
  <c r="Q183" i="2" s="1"/>
  <c r="D183" i="2"/>
  <c r="E183" i="2"/>
  <c r="AL183" i="2" s="1"/>
  <c r="F183" i="2"/>
  <c r="G183" i="2"/>
  <c r="H183" i="2"/>
  <c r="I183" i="2"/>
  <c r="J183" i="2"/>
  <c r="K183" i="2"/>
  <c r="L183" i="2"/>
  <c r="M183" i="2"/>
  <c r="N183" i="2"/>
  <c r="O183" i="2"/>
  <c r="P183" i="2"/>
  <c r="C184" i="2"/>
  <c r="Q184" i="2" s="1"/>
  <c r="D184" i="2"/>
  <c r="E184" i="2"/>
  <c r="AL184" i="2" s="1"/>
  <c r="F184" i="2"/>
  <c r="G184" i="2"/>
  <c r="H184" i="2"/>
  <c r="I184" i="2"/>
  <c r="J184" i="2"/>
  <c r="K184" i="2"/>
  <c r="L184" i="2"/>
  <c r="M184" i="2"/>
  <c r="N184" i="2"/>
  <c r="O184" i="2"/>
  <c r="P184" i="2"/>
  <c r="C185" i="2"/>
  <c r="Q185" i="2" s="1"/>
  <c r="D185" i="2"/>
  <c r="E185" i="2"/>
  <c r="AL185" i="2" s="1"/>
  <c r="F185" i="2"/>
  <c r="G185" i="2"/>
  <c r="H185" i="2"/>
  <c r="I185" i="2"/>
  <c r="J185" i="2"/>
  <c r="K185" i="2"/>
  <c r="L185" i="2"/>
  <c r="M185" i="2"/>
  <c r="N185" i="2"/>
  <c r="O185" i="2"/>
  <c r="P185" i="2"/>
  <c r="C186" i="2"/>
  <c r="Q186" i="2" s="1"/>
  <c r="D186" i="2"/>
  <c r="E186" i="2"/>
  <c r="AL186" i="2" s="1"/>
  <c r="F186" i="2"/>
  <c r="G186" i="2"/>
  <c r="H186" i="2"/>
  <c r="I186" i="2"/>
  <c r="J186" i="2"/>
  <c r="K186" i="2"/>
  <c r="L186" i="2"/>
  <c r="M186" i="2"/>
  <c r="N186" i="2"/>
  <c r="O186" i="2"/>
  <c r="P186" i="2"/>
  <c r="C187" i="2"/>
  <c r="Q187" i="2" s="1"/>
  <c r="D187" i="2"/>
  <c r="E187" i="2"/>
  <c r="AL187" i="2" s="1"/>
  <c r="F187" i="2"/>
  <c r="G187" i="2"/>
  <c r="H187" i="2"/>
  <c r="I187" i="2"/>
  <c r="J187" i="2"/>
  <c r="K187" i="2"/>
  <c r="L187" i="2"/>
  <c r="M187" i="2"/>
  <c r="N187" i="2"/>
  <c r="O187" i="2"/>
  <c r="P187" i="2"/>
  <c r="C188" i="2"/>
  <c r="Q188" i="2" s="1"/>
  <c r="D188" i="2"/>
  <c r="E188" i="2"/>
  <c r="AL188" i="2" s="1"/>
  <c r="F188" i="2"/>
  <c r="G188" i="2"/>
  <c r="H188" i="2"/>
  <c r="I188" i="2"/>
  <c r="J188" i="2"/>
  <c r="K188" i="2"/>
  <c r="L188" i="2"/>
  <c r="M188" i="2"/>
  <c r="N188" i="2"/>
  <c r="O188" i="2"/>
  <c r="P188" i="2"/>
  <c r="C189" i="2"/>
  <c r="Q189" i="2" s="1"/>
  <c r="D189" i="2"/>
  <c r="E189" i="2"/>
  <c r="AL189" i="2" s="1"/>
  <c r="F189" i="2"/>
  <c r="G189" i="2"/>
  <c r="H189" i="2"/>
  <c r="I189" i="2"/>
  <c r="J189" i="2"/>
  <c r="K189" i="2"/>
  <c r="L189" i="2"/>
  <c r="M189" i="2"/>
  <c r="N189" i="2"/>
  <c r="O189" i="2"/>
  <c r="P189" i="2"/>
  <c r="C190" i="2"/>
  <c r="Q190" i="2" s="1"/>
  <c r="D190" i="2"/>
  <c r="E190" i="2"/>
  <c r="AL190" i="2" s="1"/>
  <c r="F190" i="2"/>
  <c r="G190" i="2"/>
  <c r="H190" i="2"/>
  <c r="I190" i="2"/>
  <c r="J190" i="2"/>
  <c r="K190" i="2"/>
  <c r="L190" i="2"/>
  <c r="M190" i="2"/>
  <c r="N190" i="2"/>
  <c r="O190" i="2"/>
  <c r="P190" i="2"/>
  <c r="C191" i="2"/>
  <c r="Q191" i="2" s="1"/>
  <c r="D191" i="2"/>
  <c r="E191" i="2"/>
  <c r="AL191" i="2" s="1"/>
  <c r="F191" i="2"/>
  <c r="G191" i="2"/>
  <c r="H191" i="2"/>
  <c r="I191" i="2"/>
  <c r="J191" i="2"/>
  <c r="K191" i="2"/>
  <c r="L191" i="2"/>
  <c r="M191" i="2"/>
  <c r="N191" i="2"/>
  <c r="O191" i="2"/>
  <c r="P191" i="2"/>
  <c r="C192" i="2"/>
  <c r="Q192" i="2" s="1"/>
  <c r="D192" i="2"/>
  <c r="E192" i="2"/>
  <c r="AL192" i="2" s="1"/>
  <c r="F192" i="2"/>
  <c r="G192" i="2"/>
  <c r="H192" i="2"/>
  <c r="I192" i="2"/>
  <c r="J192" i="2"/>
  <c r="K192" i="2"/>
  <c r="L192" i="2"/>
  <c r="M192" i="2"/>
  <c r="N192" i="2"/>
  <c r="O192" i="2"/>
  <c r="P192" i="2"/>
  <c r="C193" i="2"/>
  <c r="Q193" i="2" s="1"/>
  <c r="D193" i="2"/>
  <c r="E193" i="2"/>
  <c r="AL193" i="2" s="1"/>
  <c r="F193" i="2"/>
  <c r="G193" i="2"/>
  <c r="H193" i="2"/>
  <c r="I193" i="2"/>
  <c r="J193" i="2"/>
  <c r="K193" i="2"/>
  <c r="L193" i="2"/>
  <c r="M193" i="2"/>
  <c r="N193" i="2"/>
  <c r="O193" i="2"/>
  <c r="P193" i="2"/>
  <c r="C194" i="2"/>
  <c r="Q194" i="2" s="1"/>
  <c r="D194" i="2"/>
  <c r="E194" i="2"/>
  <c r="AL194" i="2" s="1"/>
  <c r="F194" i="2"/>
  <c r="G194" i="2"/>
  <c r="H194" i="2"/>
  <c r="I194" i="2"/>
  <c r="J194" i="2"/>
  <c r="K194" i="2"/>
  <c r="L194" i="2"/>
  <c r="M194" i="2"/>
  <c r="N194" i="2"/>
  <c r="O194" i="2"/>
  <c r="P194" i="2"/>
  <c r="C195" i="2"/>
  <c r="Q195" i="2" s="1"/>
  <c r="D195" i="2"/>
  <c r="E195" i="2"/>
  <c r="AL195" i="2" s="1"/>
  <c r="F195" i="2"/>
  <c r="G195" i="2"/>
  <c r="H195" i="2"/>
  <c r="I195" i="2"/>
  <c r="J195" i="2"/>
  <c r="K195" i="2"/>
  <c r="L195" i="2"/>
  <c r="M195" i="2"/>
  <c r="N195" i="2"/>
  <c r="O195" i="2"/>
  <c r="P195" i="2"/>
  <c r="C196" i="2"/>
  <c r="Q196" i="2" s="1"/>
  <c r="D196" i="2"/>
  <c r="E196" i="2"/>
  <c r="AL196" i="2" s="1"/>
  <c r="F196" i="2"/>
  <c r="G196" i="2"/>
  <c r="H196" i="2"/>
  <c r="I196" i="2"/>
  <c r="J196" i="2"/>
  <c r="K196" i="2"/>
  <c r="L196" i="2"/>
  <c r="M196" i="2"/>
  <c r="N196" i="2"/>
  <c r="O196" i="2"/>
  <c r="P196" i="2"/>
  <c r="C197" i="2"/>
  <c r="Q197" i="2" s="1"/>
  <c r="D197" i="2"/>
  <c r="E197" i="2"/>
  <c r="AL197" i="2" s="1"/>
  <c r="F197" i="2"/>
  <c r="G197" i="2"/>
  <c r="H197" i="2"/>
  <c r="I197" i="2"/>
  <c r="J197" i="2"/>
  <c r="K197" i="2"/>
  <c r="L197" i="2"/>
  <c r="M197" i="2"/>
  <c r="N197" i="2"/>
  <c r="O197" i="2"/>
  <c r="P197" i="2"/>
  <c r="C198" i="2"/>
  <c r="Q198" i="2" s="1"/>
  <c r="D198" i="2"/>
  <c r="E198" i="2"/>
  <c r="AL198" i="2" s="1"/>
  <c r="F198" i="2"/>
  <c r="G198" i="2"/>
  <c r="H198" i="2"/>
  <c r="I198" i="2"/>
  <c r="J198" i="2"/>
  <c r="K198" i="2"/>
  <c r="L198" i="2"/>
  <c r="M198" i="2"/>
  <c r="N198" i="2"/>
  <c r="O198" i="2"/>
  <c r="P198" i="2"/>
  <c r="C199" i="2"/>
  <c r="Q199" i="2" s="1"/>
  <c r="D199" i="2"/>
  <c r="E199" i="2"/>
  <c r="F199" i="2"/>
  <c r="G199" i="2"/>
  <c r="H199" i="2"/>
  <c r="I199" i="2"/>
  <c r="J199" i="2"/>
  <c r="K199" i="2"/>
  <c r="L199" i="2"/>
  <c r="M199" i="2"/>
  <c r="N199" i="2"/>
  <c r="O199" i="2"/>
  <c r="P199" i="2"/>
  <c r="C200" i="2"/>
  <c r="Q200" i="2" s="1"/>
  <c r="D200" i="2"/>
  <c r="E200" i="2"/>
  <c r="AL200" i="2" s="1"/>
  <c r="F200" i="2"/>
  <c r="G200" i="2"/>
  <c r="H200" i="2"/>
  <c r="I200" i="2"/>
  <c r="J200" i="2"/>
  <c r="K200" i="2"/>
  <c r="L200" i="2"/>
  <c r="M200" i="2"/>
  <c r="N200" i="2"/>
  <c r="O200" i="2"/>
  <c r="P200" i="2"/>
  <c r="C201" i="2"/>
  <c r="Q201" i="2" s="1"/>
  <c r="D201" i="2"/>
  <c r="E201" i="2"/>
  <c r="AL201" i="2" s="1"/>
  <c r="F201" i="2"/>
  <c r="G201" i="2"/>
  <c r="H201" i="2"/>
  <c r="I201" i="2"/>
  <c r="J201" i="2"/>
  <c r="K201" i="2"/>
  <c r="L201" i="2"/>
  <c r="M201" i="2"/>
  <c r="N201" i="2"/>
  <c r="O201" i="2"/>
  <c r="P201" i="2"/>
  <c r="C202" i="2"/>
  <c r="Q202" i="2" s="1"/>
  <c r="D202" i="2"/>
  <c r="E202" i="2"/>
  <c r="AL202" i="2" s="1"/>
  <c r="F202" i="2"/>
  <c r="G202" i="2"/>
  <c r="H202" i="2"/>
  <c r="I202" i="2"/>
  <c r="J202" i="2"/>
  <c r="K202" i="2"/>
  <c r="L202" i="2"/>
  <c r="M202" i="2"/>
  <c r="N202" i="2"/>
  <c r="O202" i="2"/>
  <c r="P202" i="2"/>
  <c r="C203" i="2"/>
  <c r="Q203" i="2" s="1"/>
  <c r="D203" i="2"/>
  <c r="E203" i="2"/>
  <c r="AL203" i="2" s="1"/>
  <c r="F203" i="2"/>
  <c r="G203" i="2"/>
  <c r="H203" i="2"/>
  <c r="I203" i="2"/>
  <c r="J203" i="2"/>
  <c r="K203" i="2"/>
  <c r="L203" i="2"/>
  <c r="M203" i="2"/>
  <c r="N203" i="2"/>
  <c r="O203" i="2"/>
  <c r="P203" i="2"/>
  <c r="C204" i="2"/>
  <c r="Q204" i="2" s="1"/>
  <c r="D204" i="2"/>
  <c r="E204" i="2"/>
  <c r="AL204" i="2" s="1"/>
  <c r="F204" i="2"/>
  <c r="G204" i="2"/>
  <c r="H204" i="2"/>
  <c r="I204" i="2"/>
  <c r="J204" i="2"/>
  <c r="K204" i="2"/>
  <c r="L204" i="2"/>
  <c r="M204" i="2"/>
  <c r="N204" i="2"/>
  <c r="O204" i="2"/>
  <c r="P204" i="2"/>
  <c r="C205" i="2"/>
  <c r="Q205" i="2" s="1"/>
  <c r="D205" i="2"/>
  <c r="E205" i="2"/>
  <c r="AL205" i="2" s="1"/>
  <c r="F205" i="2"/>
  <c r="G205" i="2"/>
  <c r="H205" i="2"/>
  <c r="I205" i="2"/>
  <c r="J205" i="2"/>
  <c r="K205" i="2"/>
  <c r="L205" i="2"/>
  <c r="M205" i="2"/>
  <c r="N205" i="2"/>
  <c r="O205" i="2"/>
  <c r="P205" i="2"/>
  <c r="C206" i="2"/>
  <c r="Q206" i="2" s="1"/>
  <c r="D206" i="2"/>
  <c r="E206" i="2"/>
  <c r="AL206" i="2" s="1"/>
  <c r="F206" i="2"/>
  <c r="G206" i="2"/>
  <c r="H206" i="2"/>
  <c r="I206" i="2"/>
  <c r="J206" i="2"/>
  <c r="K206" i="2"/>
  <c r="L206" i="2"/>
  <c r="M206" i="2"/>
  <c r="N206" i="2"/>
  <c r="O206" i="2"/>
  <c r="P206" i="2"/>
  <c r="C207" i="2"/>
  <c r="Q207" i="2" s="1"/>
  <c r="D207" i="2"/>
  <c r="E207" i="2"/>
  <c r="AL207" i="2" s="1"/>
  <c r="F207" i="2"/>
  <c r="G207" i="2"/>
  <c r="H207" i="2"/>
  <c r="I207" i="2"/>
  <c r="J207" i="2"/>
  <c r="K207" i="2"/>
  <c r="L207" i="2"/>
  <c r="M207" i="2"/>
  <c r="N207" i="2"/>
  <c r="O207" i="2"/>
  <c r="P207" i="2"/>
  <c r="C208" i="2"/>
  <c r="Q208" i="2" s="1"/>
  <c r="D208" i="2"/>
  <c r="E208" i="2"/>
  <c r="AL208" i="2" s="1"/>
  <c r="F208" i="2"/>
  <c r="G208" i="2"/>
  <c r="H208" i="2"/>
  <c r="I208" i="2"/>
  <c r="J208" i="2"/>
  <c r="K208" i="2"/>
  <c r="L208" i="2"/>
  <c r="M208" i="2"/>
  <c r="N208" i="2"/>
  <c r="O208" i="2"/>
  <c r="P208" i="2"/>
  <c r="C209" i="2"/>
  <c r="Q209" i="2" s="1"/>
  <c r="D209" i="2"/>
  <c r="E209" i="2"/>
  <c r="AL209" i="2" s="1"/>
  <c r="F209" i="2"/>
  <c r="G209" i="2"/>
  <c r="H209" i="2"/>
  <c r="I209" i="2"/>
  <c r="J209" i="2"/>
  <c r="K209" i="2"/>
  <c r="L209" i="2"/>
  <c r="M209" i="2"/>
  <c r="N209" i="2"/>
  <c r="O209" i="2"/>
  <c r="P209" i="2"/>
  <c r="C210" i="2"/>
  <c r="Q210" i="2" s="1"/>
  <c r="D210" i="2"/>
  <c r="E210" i="2"/>
  <c r="AL210" i="2" s="1"/>
  <c r="F210" i="2"/>
  <c r="G210" i="2"/>
  <c r="H210" i="2"/>
  <c r="I210" i="2"/>
  <c r="J210" i="2"/>
  <c r="K210" i="2"/>
  <c r="L210" i="2"/>
  <c r="M210" i="2"/>
  <c r="N210" i="2"/>
  <c r="O210" i="2"/>
  <c r="P210" i="2"/>
  <c r="C211" i="2"/>
  <c r="Q211" i="2" s="1"/>
  <c r="D211" i="2"/>
  <c r="E211" i="2"/>
  <c r="AL211" i="2" s="1"/>
  <c r="F211" i="2"/>
  <c r="G211" i="2"/>
  <c r="H211" i="2"/>
  <c r="I211" i="2"/>
  <c r="J211" i="2"/>
  <c r="K211" i="2"/>
  <c r="L211" i="2"/>
  <c r="M211" i="2"/>
  <c r="N211" i="2"/>
  <c r="O211" i="2"/>
  <c r="P211" i="2"/>
  <c r="C212" i="2"/>
  <c r="Q212" i="2" s="1"/>
  <c r="D212" i="2"/>
  <c r="E212" i="2"/>
  <c r="AL212" i="2" s="1"/>
  <c r="F212" i="2"/>
  <c r="G212" i="2"/>
  <c r="H212" i="2"/>
  <c r="I212" i="2"/>
  <c r="J212" i="2"/>
  <c r="K212" i="2"/>
  <c r="L212" i="2"/>
  <c r="M212" i="2"/>
  <c r="N212" i="2"/>
  <c r="O212" i="2"/>
  <c r="P212" i="2"/>
  <c r="C213" i="2"/>
  <c r="Q213" i="2" s="1"/>
  <c r="D213" i="2"/>
  <c r="E213" i="2"/>
  <c r="AL213" i="2" s="1"/>
  <c r="F213" i="2"/>
  <c r="G213" i="2"/>
  <c r="H213" i="2"/>
  <c r="I213" i="2"/>
  <c r="J213" i="2"/>
  <c r="K213" i="2"/>
  <c r="L213" i="2"/>
  <c r="M213" i="2"/>
  <c r="N213" i="2"/>
  <c r="O213" i="2"/>
  <c r="P213" i="2"/>
  <c r="C214" i="2"/>
  <c r="Q214" i="2" s="1"/>
  <c r="D214" i="2"/>
  <c r="E214" i="2"/>
  <c r="AL214" i="2" s="1"/>
  <c r="F214" i="2"/>
  <c r="G214" i="2"/>
  <c r="H214" i="2"/>
  <c r="I214" i="2"/>
  <c r="J214" i="2"/>
  <c r="K214" i="2"/>
  <c r="L214" i="2"/>
  <c r="M214" i="2"/>
  <c r="N214" i="2"/>
  <c r="O214" i="2"/>
  <c r="P214" i="2"/>
  <c r="C215" i="2"/>
  <c r="Q215" i="2" s="1"/>
  <c r="D215" i="2"/>
  <c r="E215" i="2"/>
  <c r="AL215" i="2" s="1"/>
  <c r="F215" i="2"/>
  <c r="G215" i="2"/>
  <c r="H215" i="2"/>
  <c r="I215" i="2"/>
  <c r="J215" i="2"/>
  <c r="K215" i="2"/>
  <c r="L215" i="2"/>
  <c r="M215" i="2"/>
  <c r="N215" i="2"/>
  <c r="O215" i="2"/>
  <c r="P215" i="2"/>
  <c r="C216" i="2"/>
  <c r="Q216" i="2" s="1"/>
  <c r="D216" i="2"/>
  <c r="E216" i="2"/>
  <c r="AL216" i="2" s="1"/>
  <c r="F216" i="2"/>
  <c r="G216" i="2"/>
  <c r="H216" i="2"/>
  <c r="I216" i="2"/>
  <c r="J216" i="2"/>
  <c r="K216" i="2"/>
  <c r="L216" i="2"/>
  <c r="M216" i="2"/>
  <c r="N216" i="2"/>
  <c r="O216" i="2"/>
  <c r="P216" i="2"/>
  <c r="C217" i="2"/>
  <c r="Q217" i="2" s="1"/>
  <c r="D217" i="2"/>
  <c r="E217" i="2"/>
  <c r="AL217" i="2" s="1"/>
  <c r="F217" i="2"/>
  <c r="G217" i="2"/>
  <c r="H217" i="2"/>
  <c r="I217" i="2"/>
  <c r="J217" i="2"/>
  <c r="K217" i="2"/>
  <c r="L217" i="2"/>
  <c r="M217" i="2"/>
  <c r="N217" i="2"/>
  <c r="O217" i="2"/>
  <c r="P217" i="2"/>
  <c r="C218" i="2"/>
  <c r="Q218" i="2" s="1"/>
  <c r="D218" i="2"/>
  <c r="E218" i="2"/>
  <c r="AL218" i="2" s="1"/>
  <c r="F218" i="2"/>
  <c r="G218" i="2"/>
  <c r="H218" i="2"/>
  <c r="I218" i="2"/>
  <c r="J218" i="2"/>
  <c r="K218" i="2"/>
  <c r="L218" i="2"/>
  <c r="M218" i="2"/>
  <c r="N218" i="2"/>
  <c r="O218" i="2"/>
  <c r="P218" i="2"/>
  <c r="C219" i="2"/>
  <c r="Q219" i="2" s="1"/>
  <c r="D219" i="2"/>
  <c r="E219" i="2"/>
  <c r="AL219" i="2" s="1"/>
  <c r="F219" i="2"/>
  <c r="G219" i="2"/>
  <c r="H219" i="2"/>
  <c r="I219" i="2"/>
  <c r="J219" i="2"/>
  <c r="K219" i="2"/>
  <c r="L219" i="2"/>
  <c r="M219" i="2"/>
  <c r="N219" i="2"/>
  <c r="O219" i="2"/>
  <c r="P219" i="2"/>
  <c r="C220" i="2"/>
  <c r="Q220" i="2" s="1"/>
  <c r="D220" i="2"/>
  <c r="E220" i="2"/>
  <c r="AL220" i="2" s="1"/>
  <c r="F220" i="2"/>
  <c r="G220" i="2"/>
  <c r="H220" i="2"/>
  <c r="I220" i="2"/>
  <c r="J220" i="2"/>
  <c r="K220" i="2"/>
  <c r="L220" i="2"/>
  <c r="M220" i="2"/>
  <c r="N220" i="2"/>
  <c r="O220" i="2"/>
  <c r="P220" i="2"/>
  <c r="C221" i="2"/>
  <c r="Q221" i="2" s="1"/>
  <c r="D221" i="2"/>
  <c r="E221" i="2"/>
  <c r="AL221" i="2" s="1"/>
  <c r="F221" i="2"/>
  <c r="G221" i="2"/>
  <c r="H221" i="2"/>
  <c r="I221" i="2"/>
  <c r="J221" i="2"/>
  <c r="K221" i="2"/>
  <c r="L221" i="2"/>
  <c r="M221" i="2"/>
  <c r="N221" i="2"/>
  <c r="O221" i="2"/>
  <c r="P221" i="2"/>
  <c r="C222" i="2"/>
  <c r="Q222" i="2" s="1"/>
  <c r="D222" i="2"/>
  <c r="E222" i="2"/>
  <c r="AL222" i="2" s="1"/>
  <c r="F222" i="2"/>
  <c r="G222" i="2"/>
  <c r="H222" i="2"/>
  <c r="I222" i="2"/>
  <c r="J222" i="2"/>
  <c r="K222" i="2"/>
  <c r="L222" i="2"/>
  <c r="M222" i="2"/>
  <c r="N222" i="2"/>
  <c r="O222" i="2"/>
  <c r="P222" i="2"/>
  <c r="C223" i="2"/>
  <c r="Q223" i="2" s="1"/>
  <c r="D223" i="2"/>
  <c r="E223" i="2"/>
  <c r="F223" i="2"/>
  <c r="G223" i="2"/>
  <c r="H223" i="2"/>
  <c r="I223" i="2"/>
  <c r="J223" i="2"/>
  <c r="K223" i="2"/>
  <c r="L223" i="2"/>
  <c r="M223" i="2"/>
  <c r="N223" i="2"/>
  <c r="O223" i="2"/>
  <c r="P223" i="2"/>
  <c r="C224" i="2"/>
  <c r="Q224" i="2" s="1"/>
  <c r="D224" i="2"/>
  <c r="E224" i="2"/>
  <c r="AL224" i="2" s="1"/>
  <c r="F224" i="2"/>
  <c r="G224" i="2"/>
  <c r="H224" i="2"/>
  <c r="I224" i="2"/>
  <c r="J224" i="2"/>
  <c r="K224" i="2"/>
  <c r="L224" i="2"/>
  <c r="M224" i="2"/>
  <c r="N224" i="2"/>
  <c r="O224" i="2"/>
  <c r="P224" i="2"/>
  <c r="C225" i="2"/>
  <c r="Q225" i="2" s="1"/>
  <c r="D225" i="2"/>
  <c r="E225" i="2"/>
  <c r="AL225" i="2" s="1"/>
  <c r="F225" i="2"/>
  <c r="G225" i="2"/>
  <c r="H225" i="2"/>
  <c r="I225" i="2"/>
  <c r="J225" i="2"/>
  <c r="K225" i="2"/>
  <c r="L225" i="2"/>
  <c r="M225" i="2"/>
  <c r="N225" i="2"/>
  <c r="O225" i="2"/>
  <c r="P225" i="2"/>
  <c r="C226" i="2"/>
  <c r="Q226" i="2" s="1"/>
  <c r="D226" i="2"/>
  <c r="E226" i="2"/>
  <c r="AL226" i="2" s="1"/>
  <c r="F226" i="2"/>
  <c r="G226" i="2"/>
  <c r="H226" i="2"/>
  <c r="I226" i="2"/>
  <c r="J226" i="2"/>
  <c r="K226" i="2"/>
  <c r="L226" i="2"/>
  <c r="M226" i="2"/>
  <c r="N226" i="2"/>
  <c r="O226" i="2"/>
  <c r="P226" i="2"/>
  <c r="C227" i="2"/>
  <c r="Q227" i="2" s="1"/>
  <c r="D227" i="2"/>
  <c r="E227" i="2"/>
  <c r="AL227" i="2" s="1"/>
  <c r="F227" i="2"/>
  <c r="G227" i="2"/>
  <c r="H227" i="2"/>
  <c r="I227" i="2"/>
  <c r="J227" i="2"/>
  <c r="K227" i="2"/>
  <c r="L227" i="2"/>
  <c r="M227" i="2"/>
  <c r="N227" i="2"/>
  <c r="O227" i="2"/>
  <c r="P227" i="2"/>
  <c r="C228" i="2"/>
  <c r="Q228" i="2" s="1"/>
  <c r="D228" i="2"/>
  <c r="E228" i="2"/>
  <c r="AL228" i="2" s="1"/>
  <c r="F228" i="2"/>
  <c r="G228" i="2"/>
  <c r="H228" i="2"/>
  <c r="I228" i="2"/>
  <c r="J228" i="2"/>
  <c r="K228" i="2"/>
  <c r="L228" i="2"/>
  <c r="M228" i="2"/>
  <c r="N228" i="2"/>
  <c r="O228" i="2"/>
  <c r="P228" i="2"/>
  <c r="C229" i="2"/>
  <c r="Q229" i="2" s="1"/>
  <c r="D229" i="2"/>
  <c r="E229" i="2"/>
  <c r="AL229" i="2" s="1"/>
  <c r="F229" i="2"/>
  <c r="G229" i="2"/>
  <c r="H229" i="2"/>
  <c r="I229" i="2"/>
  <c r="J229" i="2"/>
  <c r="K229" i="2"/>
  <c r="L229" i="2"/>
  <c r="M229" i="2"/>
  <c r="N229" i="2"/>
  <c r="O229" i="2"/>
  <c r="P229" i="2"/>
  <c r="C230" i="2"/>
  <c r="Q230" i="2" s="1"/>
  <c r="D230" i="2"/>
  <c r="E230" i="2"/>
  <c r="AL230" i="2" s="1"/>
  <c r="F230" i="2"/>
  <c r="G230" i="2"/>
  <c r="H230" i="2"/>
  <c r="I230" i="2"/>
  <c r="J230" i="2"/>
  <c r="K230" i="2"/>
  <c r="L230" i="2"/>
  <c r="M230" i="2"/>
  <c r="N230" i="2"/>
  <c r="O230" i="2"/>
  <c r="P230" i="2"/>
  <c r="C231" i="2"/>
  <c r="Q231" i="2" s="1"/>
  <c r="D231" i="2"/>
  <c r="E231" i="2"/>
  <c r="AL231" i="2" s="1"/>
  <c r="F231" i="2"/>
  <c r="G231" i="2"/>
  <c r="H231" i="2"/>
  <c r="I231" i="2"/>
  <c r="J231" i="2"/>
  <c r="K231" i="2"/>
  <c r="L231" i="2"/>
  <c r="M231" i="2"/>
  <c r="N231" i="2"/>
  <c r="O231" i="2"/>
  <c r="P231" i="2"/>
  <c r="C232" i="2"/>
  <c r="Q232" i="2" s="1"/>
  <c r="D232" i="2"/>
  <c r="E232" i="2"/>
  <c r="AL232" i="2" s="1"/>
  <c r="F232" i="2"/>
  <c r="G232" i="2"/>
  <c r="H232" i="2"/>
  <c r="I232" i="2"/>
  <c r="J232" i="2"/>
  <c r="K232" i="2"/>
  <c r="L232" i="2"/>
  <c r="M232" i="2"/>
  <c r="N232" i="2"/>
  <c r="O232" i="2"/>
  <c r="P232" i="2"/>
  <c r="C233" i="2"/>
  <c r="Q233" i="2" s="1"/>
  <c r="D233" i="2"/>
  <c r="E233" i="2"/>
  <c r="AL233" i="2" s="1"/>
  <c r="F233" i="2"/>
  <c r="G233" i="2"/>
  <c r="H233" i="2"/>
  <c r="I233" i="2"/>
  <c r="J233" i="2"/>
  <c r="K233" i="2"/>
  <c r="L233" i="2"/>
  <c r="M233" i="2"/>
  <c r="N233" i="2"/>
  <c r="O233" i="2"/>
  <c r="P233" i="2"/>
  <c r="C234" i="2"/>
  <c r="Q234" i="2" s="1"/>
  <c r="D234" i="2"/>
  <c r="E234" i="2"/>
  <c r="AL234" i="2" s="1"/>
  <c r="F234" i="2"/>
  <c r="G234" i="2"/>
  <c r="H234" i="2"/>
  <c r="I234" i="2"/>
  <c r="J234" i="2"/>
  <c r="K234" i="2"/>
  <c r="L234" i="2"/>
  <c r="M234" i="2"/>
  <c r="N234" i="2"/>
  <c r="O234" i="2"/>
  <c r="P234" i="2"/>
  <c r="C235" i="2"/>
  <c r="Q235" i="2" s="1"/>
  <c r="D235" i="2"/>
  <c r="E235" i="2"/>
  <c r="AL235" i="2" s="1"/>
  <c r="F235" i="2"/>
  <c r="G235" i="2"/>
  <c r="H235" i="2"/>
  <c r="I235" i="2"/>
  <c r="J235" i="2"/>
  <c r="K235" i="2"/>
  <c r="L235" i="2"/>
  <c r="M235" i="2"/>
  <c r="N235" i="2"/>
  <c r="O235" i="2"/>
  <c r="P235" i="2"/>
  <c r="C236" i="2"/>
  <c r="Q236" i="2" s="1"/>
  <c r="D236" i="2"/>
  <c r="E236" i="2"/>
  <c r="AL236" i="2" s="1"/>
  <c r="F236" i="2"/>
  <c r="G236" i="2"/>
  <c r="H236" i="2"/>
  <c r="I236" i="2"/>
  <c r="J236" i="2"/>
  <c r="K236" i="2"/>
  <c r="L236" i="2"/>
  <c r="M236" i="2"/>
  <c r="N236" i="2"/>
  <c r="O236" i="2"/>
  <c r="P236" i="2"/>
  <c r="C237" i="2"/>
  <c r="Q237" i="2" s="1"/>
  <c r="D237" i="2"/>
  <c r="E237" i="2"/>
  <c r="AL237" i="2" s="1"/>
  <c r="F237" i="2"/>
  <c r="G237" i="2"/>
  <c r="H237" i="2"/>
  <c r="I237" i="2"/>
  <c r="J237" i="2"/>
  <c r="K237" i="2"/>
  <c r="L237" i="2"/>
  <c r="M237" i="2"/>
  <c r="N237" i="2"/>
  <c r="O237" i="2"/>
  <c r="P237" i="2"/>
  <c r="C238" i="2"/>
  <c r="Q238" i="2" s="1"/>
  <c r="D238" i="2"/>
  <c r="E238" i="2"/>
  <c r="AL238" i="2" s="1"/>
  <c r="F238" i="2"/>
  <c r="G238" i="2"/>
  <c r="H238" i="2"/>
  <c r="I238" i="2"/>
  <c r="J238" i="2"/>
  <c r="K238" i="2"/>
  <c r="L238" i="2"/>
  <c r="M238" i="2"/>
  <c r="N238" i="2"/>
  <c r="O238" i="2"/>
  <c r="P238" i="2"/>
  <c r="C239" i="2"/>
  <c r="Q239" i="2" s="1"/>
  <c r="D239" i="2"/>
  <c r="E239" i="2"/>
  <c r="AL239" i="2" s="1"/>
  <c r="F239" i="2"/>
  <c r="G239" i="2"/>
  <c r="H239" i="2"/>
  <c r="I239" i="2"/>
  <c r="J239" i="2"/>
  <c r="K239" i="2"/>
  <c r="L239" i="2"/>
  <c r="M239" i="2"/>
  <c r="N239" i="2"/>
  <c r="O239" i="2"/>
  <c r="P239" i="2"/>
  <c r="C240" i="2"/>
  <c r="Q240" i="2" s="1"/>
  <c r="D240" i="2"/>
  <c r="E240" i="2"/>
  <c r="AL240" i="2" s="1"/>
  <c r="F240" i="2"/>
  <c r="G240" i="2"/>
  <c r="H240" i="2"/>
  <c r="I240" i="2"/>
  <c r="J240" i="2"/>
  <c r="K240" i="2"/>
  <c r="L240" i="2"/>
  <c r="M240" i="2"/>
  <c r="N240" i="2"/>
  <c r="O240" i="2"/>
  <c r="P240" i="2"/>
  <c r="C241" i="2"/>
  <c r="Q241" i="2" s="1"/>
  <c r="D241" i="2"/>
  <c r="E241" i="2"/>
  <c r="AL241" i="2" s="1"/>
  <c r="F241" i="2"/>
  <c r="G241" i="2"/>
  <c r="H241" i="2"/>
  <c r="I241" i="2"/>
  <c r="J241" i="2"/>
  <c r="K241" i="2"/>
  <c r="L241" i="2"/>
  <c r="M241" i="2"/>
  <c r="N241" i="2"/>
  <c r="O241" i="2"/>
  <c r="P241" i="2"/>
  <c r="C242" i="2"/>
  <c r="Q242" i="2" s="1"/>
  <c r="D242" i="2"/>
  <c r="E242" i="2"/>
  <c r="AL242" i="2" s="1"/>
  <c r="F242" i="2"/>
  <c r="G242" i="2"/>
  <c r="H242" i="2"/>
  <c r="I242" i="2"/>
  <c r="J242" i="2"/>
  <c r="K242" i="2"/>
  <c r="L242" i="2"/>
  <c r="M242" i="2"/>
  <c r="N242" i="2"/>
  <c r="O242" i="2"/>
  <c r="P242" i="2"/>
  <c r="C243" i="2"/>
  <c r="Q243" i="2" s="1"/>
  <c r="D243" i="2"/>
  <c r="E243" i="2"/>
  <c r="AL243" i="2" s="1"/>
  <c r="F243" i="2"/>
  <c r="G243" i="2"/>
  <c r="H243" i="2"/>
  <c r="I243" i="2"/>
  <c r="J243" i="2"/>
  <c r="K243" i="2"/>
  <c r="L243" i="2"/>
  <c r="M243" i="2"/>
  <c r="N243" i="2"/>
  <c r="O243" i="2"/>
  <c r="P243" i="2"/>
  <c r="C244" i="2"/>
  <c r="Q244" i="2" s="1"/>
  <c r="D244" i="2"/>
  <c r="E244" i="2"/>
  <c r="AL244" i="2" s="1"/>
  <c r="F244" i="2"/>
  <c r="G244" i="2"/>
  <c r="H244" i="2"/>
  <c r="I244" i="2"/>
  <c r="J244" i="2"/>
  <c r="K244" i="2"/>
  <c r="L244" i="2"/>
  <c r="M244" i="2"/>
  <c r="N244" i="2"/>
  <c r="O244" i="2"/>
  <c r="P244" i="2"/>
  <c r="C245" i="2"/>
  <c r="Q245" i="2" s="1"/>
  <c r="D245" i="2"/>
  <c r="E245" i="2"/>
  <c r="AL245" i="2" s="1"/>
  <c r="F245" i="2"/>
  <c r="G245" i="2"/>
  <c r="H245" i="2"/>
  <c r="I245" i="2"/>
  <c r="J245" i="2"/>
  <c r="K245" i="2"/>
  <c r="L245" i="2"/>
  <c r="M245" i="2"/>
  <c r="N245" i="2"/>
  <c r="O245" i="2"/>
  <c r="P245" i="2"/>
  <c r="C246" i="2"/>
  <c r="Q246" i="2" s="1"/>
  <c r="D246" i="2"/>
  <c r="E246" i="2"/>
  <c r="AL246" i="2" s="1"/>
  <c r="F246" i="2"/>
  <c r="G246" i="2"/>
  <c r="H246" i="2"/>
  <c r="I246" i="2"/>
  <c r="J246" i="2"/>
  <c r="K246" i="2"/>
  <c r="L246" i="2"/>
  <c r="M246" i="2"/>
  <c r="N246" i="2"/>
  <c r="O246" i="2"/>
  <c r="P246" i="2"/>
  <c r="C247" i="2"/>
  <c r="Q247" i="2" s="1"/>
  <c r="D247" i="2"/>
  <c r="E247" i="2"/>
  <c r="F247" i="2"/>
  <c r="G247" i="2"/>
  <c r="H247" i="2"/>
  <c r="I247" i="2"/>
  <c r="J247" i="2"/>
  <c r="K247" i="2"/>
  <c r="L247" i="2"/>
  <c r="M247" i="2"/>
  <c r="N247" i="2"/>
  <c r="O247" i="2"/>
  <c r="P247" i="2"/>
  <c r="C248" i="2"/>
  <c r="Q248" i="2" s="1"/>
  <c r="D248" i="2"/>
  <c r="E248" i="2"/>
  <c r="AL248" i="2" s="1"/>
  <c r="F248" i="2"/>
  <c r="G248" i="2"/>
  <c r="H248" i="2"/>
  <c r="I248" i="2"/>
  <c r="J248" i="2"/>
  <c r="K248" i="2"/>
  <c r="L248" i="2"/>
  <c r="M248" i="2"/>
  <c r="N248" i="2"/>
  <c r="O248" i="2"/>
  <c r="P248" i="2"/>
  <c r="C249" i="2"/>
  <c r="Q249" i="2" s="1"/>
  <c r="D249" i="2"/>
  <c r="E249" i="2"/>
  <c r="AL249" i="2" s="1"/>
  <c r="F249" i="2"/>
  <c r="G249" i="2"/>
  <c r="H249" i="2"/>
  <c r="I249" i="2"/>
  <c r="J249" i="2"/>
  <c r="K249" i="2"/>
  <c r="L249" i="2"/>
  <c r="M249" i="2"/>
  <c r="N249" i="2"/>
  <c r="O249" i="2"/>
  <c r="P249" i="2"/>
  <c r="C250" i="2"/>
  <c r="Q250" i="2" s="1"/>
  <c r="D250" i="2"/>
  <c r="E250" i="2"/>
  <c r="AL250" i="2" s="1"/>
  <c r="F250" i="2"/>
  <c r="G250" i="2"/>
  <c r="H250" i="2"/>
  <c r="I250" i="2"/>
  <c r="J250" i="2"/>
  <c r="K250" i="2"/>
  <c r="L250" i="2"/>
  <c r="M250" i="2"/>
  <c r="N250" i="2"/>
  <c r="O250" i="2"/>
  <c r="P250" i="2"/>
  <c r="C251" i="2"/>
  <c r="Q251" i="2" s="1"/>
  <c r="D251" i="2"/>
  <c r="E251" i="2"/>
  <c r="AL251" i="2" s="1"/>
  <c r="F251" i="2"/>
  <c r="G251" i="2"/>
  <c r="H251" i="2"/>
  <c r="I251" i="2"/>
  <c r="J251" i="2"/>
  <c r="K251" i="2"/>
  <c r="L251" i="2"/>
  <c r="M251" i="2"/>
  <c r="N251" i="2"/>
  <c r="O251" i="2"/>
  <c r="P251" i="2"/>
  <c r="C252" i="2"/>
  <c r="Q252" i="2" s="1"/>
  <c r="D252" i="2"/>
  <c r="E252" i="2"/>
  <c r="AL252" i="2" s="1"/>
  <c r="F252" i="2"/>
  <c r="G252" i="2"/>
  <c r="H252" i="2"/>
  <c r="I252" i="2"/>
  <c r="J252" i="2"/>
  <c r="K252" i="2"/>
  <c r="L252" i="2"/>
  <c r="M252" i="2"/>
  <c r="N252" i="2"/>
  <c r="O252" i="2"/>
  <c r="P252" i="2"/>
  <c r="C253" i="2"/>
  <c r="Q253" i="2" s="1"/>
  <c r="D253" i="2"/>
  <c r="E253" i="2"/>
  <c r="AL253" i="2" s="1"/>
  <c r="F253" i="2"/>
  <c r="G253" i="2"/>
  <c r="H253" i="2"/>
  <c r="I253" i="2"/>
  <c r="J253" i="2"/>
  <c r="K253" i="2"/>
  <c r="L253" i="2"/>
  <c r="M253" i="2"/>
  <c r="N253" i="2"/>
  <c r="O253" i="2"/>
  <c r="P253" i="2"/>
  <c r="C254" i="2"/>
  <c r="Q254" i="2" s="1"/>
  <c r="D254" i="2"/>
  <c r="E254" i="2"/>
  <c r="AL254" i="2" s="1"/>
  <c r="F254" i="2"/>
  <c r="G254" i="2"/>
  <c r="H254" i="2"/>
  <c r="I254" i="2"/>
  <c r="J254" i="2"/>
  <c r="K254" i="2"/>
  <c r="L254" i="2"/>
  <c r="M254" i="2"/>
  <c r="N254" i="2"/>
  <c r="O254" i="2"/>
  <c r="P254" i="2"/>
  <c r="C255" i="2"/>
  <c r="Q255" i="2" s="1"/>
  <c r="D255" i="2"/>
  <c r="E255" i="2"/>
  <c r="AL255" i="2" s="1"/>
  <c r="F255" i="2"/>
  <c r="G255" i="2"/>
  <c r="H255" i="2"/>
  <c r="I255" i="2"/>
  <c r="J255" i="2"/>
  <c r="K255" i="2"/>
  <c r="L255" i="2"/>
  <c r="M255" i="2"/>
  <c r="N255" i="2"/>
  <c r="O255" i="2"/>
  <c r="P255" i="2"/>
  <c r="C256" i="2"/>
  <c r="Q256" i="2" s="1"/>
  <c r="D256" i="2"/>
  <c r="E256" i="2"/>
  <c r="AL256" i="2" s="1"/>
  <c r="F256" i="2"/>
  <c r="G256" i="2"/>
  <c r="H256" i="2"/>
  <c r="I256" i="2"/>
  <c r="J256" i="2"/>
  <c r="K256" i="2"/>
  <c r="L256" i="2"/>
  <c r="M256" i="2"/>
  <c r="N256" i="2"/>
  <c r="O256" i="2"/>
  <c r="P256" i="2"/>
  <c r="C257" i="2"/>
  <c r="Q257" i="2" s="1"/>
  <c r="D257" i="2"/>
  <c r="E257" i="2"/>
  <c r="AL257" i="2" s="1"/>
  <c r="F257" i="2"/>
  <c r="G257" i="2"/>
  <c r="H257" i="2"/>
  <c r="I257" i="2"/>
  <c r="J257" i="2"/>
  <c r="K257" i="2"/>
  <c r="L257" i="2"/>
  <c r="M257" i="2"/>
  <c r="N257" i="2"/>
  <c r="O257" i="2"/>
  <c r="P257" i="2"/>
  <c r="C258" i="2"/>
  <c r="Q258" i="2" s="1"/>
  <c r="D258" i="2"/>
  <c r="E258" i="2"/>
  <c r="AL258" i="2" s="1"/>
  <c r="F258" i="2"/>
  <c r="G258" i="2"/>
  <c r="H258" i="2"/>
  <c r="I258" i="2"/>
  <c r="J258" i="2"/>
  <c r="K258" i="2"/>
  <c r="L258" i="2"/>
  <c r="M258" i="2"/>
  <c r="N258" i="2"/>
  <c r="O258" i="2"/>
  <c r="P258" i="2"/>
  <c r="C259" i="2"/>
  <c r="Q259" i="2" s="1"/>
  <c r="D259" i="2"/>
  <c r="E259" i="2"/>
  <c r="AL259" i="2" s="1"/>
  <c r="F259" i="2"/>
  <c r="G259" i="2"/>
  <c r="H259" i="2"/>
  <c r="I259" i="2"/>
  <c r="J259" i="2"/>
  <c r="K259" i="2"/>
  <c r="L259" i="2"/>
  <c r="M259" i="2"/>
  <c r="N259" i="2"/>
  <c r="O259" i="2"/>
  <c r="P259" i="2"/>
  <c r="C260" i="2"/>
  <c r="Q260" i="2" s="1"/>
  <c r="D260" i="2"/>
  <c r="E260" i="2"/>
  <c r="AL260" i="2" s="1"/>
  <c r="F260" i="2"/>
  <c r="G260" i="2"/>
  <c r="H260" i="2"/>
  <c r="I260" i="2"/>
  <c r="J260" i="2"/>
  <c r="K260" i="2"/>
  <c r="L260" i="2"/>
  <c r="M260" i="2"/>
  <c r="N260" i="2"/>
  <c r="O260" i="2"/>
  <c r="P260" i="2"/>
  <c r="C261" i="2"/>
  <c r="Q261" i="2" s="1"/>
  <c r="D261" i="2"/>
  <c r="E261" i="2"/>
  <c r="AL261" i="2" s="1"/>
  <c r="F261" i="2"/>
  <c r="G261" i="2"/>
  <c r="H261" i="2"/>
  <c r="I261" i="2"/>
  <c r="J261" i="2"/>
  <c r="K261" i="2"/>
  <c r="L261" i="2"/>
  <c r="M261" i="2"/>
  <c r="N261" i="2"/>
  <c r="O261" i="2"/>
  <c r="P261" i="2"/>
  <c r="C262" i="2"/>
  <c r="Q262" i="2" s="1"/>
  <c r="D262" i="2"/>
  <c r="E262" i="2"/>
  <c r="AL262" i="2" s="1"/>
  <c r="F262" i="2"/>
  <c r="G262" i="2"/>
  <c r="H262" i="2"/>
  <c r="I262" i="2"/>
  <c r="J262" i="2"/>
  <c r="K262" i="2"/>
  <c r="L262" i="2"/>
  <c r="M262" i="2"/>
  <c r="N262" i="2"/>
  <c r="O262" i="2"/>
  <c r="P262" i="2"/>
  <c r="C263" i="2"/>
  <c r="Q263" i="2" s="1"/>
  <c r="D263" i="2"/>
  <c r="E263" i="2"/>
  <c r="AL263" i="2" s="1"/>
  <c r="F263" i="2"/>
  <c r="G263" i="2"/>
  <c r="H263" i="2"/>
  <c r="I263" i="2"/>
  <c r="J263" i="2"/>
  <c r="K263" i="2"/>
  <c r="L263" i="2"/>
  <c r="M263" i="2"/>
  <c r="N263" i="2"/>
  <c r="O263" i="2"/>
  <c r="P263" i="2"/>
  <c r="C264" i="2"/>
  <c r="Q264" i="2" s="1"/>
  <c r="D264" i="2"/>
  <c r="E264" i="2"/>
  <c r="AL264" i="2" s="1"/>
  <c r="F264" i="2"/>
  <c r="G264" i="2"/>
  <c r="H264" i="2"/>
  <c r="I264" i="2"/>
  <c r="J264" i="2"/>
  <c r="K264" i="2"/>
  <c r="L264" i="2"/>
  <c r="M264" i="2"/>
  <c r="N264" i="2"/>
  <c r="O264" i="2"/>
  <c r="P264" i="2"/>
  <c r="C265" i="2"/>
  <c r="Q265" i="2" s="1"/>
  <c r="D265" i="2"/>
  <c r="E265" i="2"/>
  <c r="AL265" i="2" s="1"/>
  <c r="F265" i="2"/>
  <c r="G265" i="2"/>
  <c r="H265" i="2"/>
  <c r="I265" i="2"/>
  <c r="J265" i="2"/>
  <c r="K265" i="2"/>
  <c r="L265" i="2"/>
  <c r="M265" i="2"/>
  <c r="N265" i="2"/>
  <c r="O265" i="2"/>
  <c r="P265" i="2"/>
  <c r="C266" i="2"/>
  <c r="Q266" i="2" s="1"/>
  <c r="D266" i="2"/>
  <c r="E266" i="2"/>
  <c r="AL266" i="2" s="1"/>
  <c r="F266" i="2"/>
  <c r="G266" i="2"/>
  <c r="H266" i="2"/>
  <c r="I266" i="2"/>
  <c r="J266" i="2"/>
  <c r="K266" i="2"/>
  <c r="L266" i="2"/>
  <c r="M266" i="2"/>
  <c r="N266" i="2"/>
  <c r="O266" i="2"/>
  <c r="P266" i="2"/>
  <c r="C267" i="2"/>
  <c r="Q267" i="2" s="1"/>
  <c r="D267" i="2"/>
  <c r="E267" i="2"/>
  <c r="AL267" i="2" s="1"/>
  <c r="F267" i="2"/>
  <c r="G267" i="2"/>
  <c r="H267" i="2"/>
  <c r="I267" i="2"/>
  <c r="J267" i="2"/>
  <c r="K267" i="2"/>
  <c r="L267" i="2"/>
  <c r="M267" i="2"/>
  <c r="N267" i="2"/>
  <c r="O267" i="2"/>
  <c r="P267" i="2"/>
  <c r="C268" i="2"/>
  <c r="Q268" i="2" s="1"/>
  <c r="D268" i="2"/>
  <c r="E268" i="2"/>
  <c r="AL268" i="2" s="1"/>
  <c r="F268" i="2"/>
  <c r="G268" i="2"/>
  <c r="H268" i="2"/>
  <c r="I268" i="2"/>
  <c r="J268" i="2"/>
  <c r="K268" i="2"/>
  <c r="L268" i="2"/>
  <c r="M268" i="2"/>
  <c r="N268" i="2"/>
  <c r="O268" i="2"/>
  <c r="P268" i="2"/>
  <c r="C269" i="2"/>
  <c r="Q269" i="2" s="1"/>
  <c r="D269" i="2"/>
  <c r="E269" i="2"/>
  <c r="AL269" i="2" s="1"/>
  <c r="F269" i="2"/>
  <c r="G269" i="2"/>
  <c r="H269" i="2"/>
  <c r="I269" i="2"/>
  <c r="J269" i="2"/>
  <c r="K269" i="2"/>
  <c r="L269" i="2"/>
  <c r="M269" i="2"/>
  <c r="N269" i="2"/>
  <c r="O269" i="2"/>
  <c r="P269" i="2"/>
  <c r="C270" i="2"/>
  <c r="Q270" i="2" s="1"/>
  <c r="D270" i="2"/>
  <c r="E270" i="2"/>
  <c r="AL270" i="2" s="1"/>
  <c r="F270" i="2"/>
  <c r="G270" i="2"/>
  <c r="H270" i="2"/>
  <c r="I270" i="2"/>
  <c r="J270" i="2"/>
  <c r="K270" i="2"/>
  <c r="L270" i="2"/>
  <c r="M270" i="2"/>
  <c r="N270" i="2"/>
  <c r="O270" i="2"/>
  <c r="P270" i="2"/>
  <c r="C271" i="2"/>
  <c r="Q271" i="2" s="1"/>
  <c r="D271" i="2"/>
  <c r="E271" i="2"/>
  <c r="F271" i="2"/>
  <c r="G271" i="2"/>
  <c r="H271" i="2"/>
  <c r="I271" i="2"/>
  <c r="J271" i="2"/>
  <c r="K271" i="2"/>
  <c r="L271" i="2"/>
  <c r="M271" i="2"/>
  <c r="N271" i="2"/>
  <c r="O271" i="2"/>
  <c r="P271" i="2"/>
  <c r="C272" i="2"/>
  <c r="Q272" i="2" s="1"/>
  <c r="D272" i="2"/>
  <c r="E272" i="2"/>
  <c r="AL272" i="2" s="1"/>
  <c r="F272" i="2"/>
  <c r="G272" i="2"/>
  <c r="H272" i="2"/>
  <c r="I272" i="2"/>
  <c r="J272" i="2"/>
  <c r="K272" i="2"/>
  <c r="L272" i="2"/>
  <c r="M272" i="2"/>
  <c r="N272" i="2"/>
  <c r="O272" i="2"/>
  <c r="P272" i="2"/>
  <c r="C273" i="2"/>
  <c r="Q273" i="2" s="1"/>
  <c r="D273" i="2"/>
  <c r="E273" i="2"/>
  <c r="AL273" i="2" s="1"/>
  <c r="F273" i="2"/>
  <c r="G273" i="2"/>
  <c r="H273" i="2"/>
  <c r="I273" i="2"/>
  <c r="J273" i="2"/>
  <c r="K273" i="2"/>
  <c r="L273" i="2"/>
  <c r="M273" i="2"/>
  <c r="N273" i="2"/>
  <c r="O273" i="2"/>
  <c r="P273" i="2"/>
  <c r="C274" i="2"/>
  <c r="Q274" i="2" s="1"/>
  <c r="D274" i="2"/>
  <c r="E274" i="2"/>
  <c r="AL274" i="2" s="1"/>
  <c r="F274" i="2"/>
  <c r="G274" i="2"/>
  <c r="H274" i="2"/>
  <c r="I274" i="2"/>
  <c r="J274" i="2"/>
  <c r="K274" i="2"/>
  <c r="L274" i="2"/>
  <c r="M274" i="2"/>
  <c r="N274" i="2"/>
  <c r="O274" i="2"/>
  <c r="P274" i="2"/>
  <c r="C275" i="2"/>
  <c r="Q275" i="2" s="1"/>
  <c r="D275" i="2"/>
  <c r="E275" i="2"/>
  <c r="AL275" i="2" s="1"/>
  <c r="F275" i="2"/>
  <c r="G275" i="2"/>
  <c r="H275" i="2"/>
  <c r="I275" i="2"/>
  <c r="J275" i="2"/>
  <c r="K275" i="2"/>
  <c r="L275" i="2"/>
  <c r="M275" i="2"/>
  <c r="N275" i="2"/>
  <c r="O275" i="2"/>
  <c r="P275" i="2"/>
  <c r="C276" i="2"/>
  <c r="Q276" i="2" s="1"/>
  <c r="D276" i="2"/>
  <c r="E276" i="2"/>
  <c r="AL276" i="2" s="1"/>
  <c r="F276" i="2"/>
  <c r="G276" i="2"/>
  <c r="H276" i="2"/>
  <c r="I276" i="2"/>
  <c r="J276" i="2"/>
  <c r="K276" i="2"/>
  <c r="L276" i="2"/>
  <c r="M276" i="2"/>
  <c r="N276" i="2"/>
  <c r="O276" i="2"/>
  <c r="P276" i="2"/>
  <c r="C277" i="2"/>
  <c r="Q277" i="2" s="1"/>
  <c r="D277" i="2"/>
  <c r="E277" i="2"/>
  <c r="AL277" i="2" s="1"/>
  <c r="F277" i="2"/>
  <c r="G277" i="2"/>
  <c r="H277" i="2"/>
  <c r="I277" i="2"/>
  <c r="J277" i="2"/>
  <c r="K277" i="2"/>
  <c r="L277" i="2"/>
  <c r="M277" i="2"/>
  <c r="N277" i="2"/>
  <c r="O277" i="2"/>
  <c r="P277" i="2"/>
  <c r="C278" i="2"/>
  <c r="Q278" i="2" s="1"/>
  <c r="D278" i="2"/>
  <c r="E278" i="2"/>
  <c r="AL278" i="2" s="1"/>
  <c r="F278" i="2"/>
  <c r="G278" i="2"/>
  <c r="H278" i="2"/>
  <c r="I278" i="2"/>
  <c r="J278" i="2"/>
  <c r="K278" i="2"/>
  <c r="L278" i="2"/>
  <c r="M278" i="2"/>
  <c r="N278" i="2"/>
  <c r="O278" i="2"/>
  <c r="P278" i="2"/>
  <c r="C279" i="2"/>
  <c r="Q279" i="2" s="1"/>
  <c r="D279" i="2"/>
  <c r="E279" i="2"/>
  <c r="AL279" i="2" s="1"/>
  <c r="F279" i="2"/>
  <c r="G279" i="2"/>
  <c r="H279" i="2"/>
  <c r="I279" i="2"/>
  <c r="J279" i="2"/>
  <c r="K279" i="2"/>
  <c r="L279" i="2"/>
  <c r="M279" i="2"/>
  <c r="N279" i="2"/>
  <c r="O279" i="2"/>
  <c r="P279" i="2"/>
  <c r="C280" i="2"/>
  <c r="Q280" i="2" s="1"/>
  <c r="D280" i="2"/>
  <c r="E280" i="2"/>
  <c r="AL280" i="2" s="1"/>
  <c r="F280" i="2"/>
  <c r="G280" i="2"/>
  <c r="H280" i="2"/>
  <c r="I280" i="2"/>
  <c r="J280" i="2"/>
  <c r="K280" i="2"/>
  <c r="L280" i="2"/>
  <c r="M280" i="2"/>
  <c r="N280" i="2"/>
  <c r="O280" i="2"/>
  <c r="P280" i="2"/>
  <c r="C281" i="2"/>
  <c r="Q281" i="2" s="1"/>
  <c r="D281" i="2"/>
  <c r="E281" i="2"/>
  <c r="AL281" i="2" s="1"/>
  <c r="F281" i="2"/>
  <c r="G281" i="2"/>
  <c r="H281" i="2"/>
  <c r="I281" i="2"/>
  <c r="J281" i="2"/>
  <c r="K281" i="2"/>
  <c r="L281" i="2"/>
  <c r="M281" i="2"/>
  <c r="N281" i="2"/>
  <c r="O281" i="2"/>
  <c r="P281" i="2"/>
  <c r="C282" i="2"/>
  <c r="Q282" i="2" s="1"/>
  <c r="D282" i="2"/>
  <c r="E282" i="2"/>
  <c r="AL282" i="2" s="1"/>
  <c r="F282" i="2"/>
  <c r="G282" i="2"/>
  <c r="H282" i="2"/>
  <c r="I282" i="2"/>
  <c r="J282" i="2"/>
  <c r="K282" i="2"/>
  <c r="L282" i="2"/>
  <c r="M282" i="2"/>
  <c r="N282" i="2"/>
  <c r="O282" i="2"/>
  <c r="P282" i="2"/>
  <c r="C283" i="2"/>
  <c r="Q283" i="2" s="1"/>
  <c r="D283" i="2"/>
  <c r="E283" i="2"/>
  <c r="AL283" i="2" s="1"/>
  <c r="F283" i="2"/>
  <c r="G283" i="2"/>
  <c r="H283" i="2"/>
  <c r="I283" i="2"/>
  <c r="J283" i="2"/>
  <c r="K283" i="2"/>
  <c r="L283" i="2"/>
  <c r="M283" i="2"/>
  <c r="N283" i="2"/>
  <c r="O283" i="2"/>
  <c r="P283" i="2"/>
  <c r="C284" i="2"/>
  <c r="Q284" i="2" s="1"/>
  <c r="D284" i="2"/>
  <c r="E284" i="2"/>
  <c r="AL284" i="2" s="1"/>
  <c r="F284" i="2"/>
  <c r="G284" i="2"/>
  <c r="H284" i="2"/>
  <c r="I284" i="2"/>
  <c r="J284" i="2"/>
  <c r="K284" i="2"/>
  <c r="L284" i="2"/>
  <c r="M284" i="2"/>
  <c r="N284" i="2"/>
  <c r="O284" i="2"/>
  <c r="P284" i="2"/>
  <c r="C285" i="2"/>
  <c r="Q285" i="2" s="1"/>
  <c r="D285" i="2"/>
  <c r="E285" i="2"/>
  <c r="AL285" i="2" s="1"/>
  <c r="F285" i="2"/>
  <c r="G285" i="2"/>
  <c r="H285" i="2"/>
  <c r="I285" i="2"/>
  <c r="J285" i="2"/>
  <c r="K285" i="2"/>
  <c r="L285" i="2"/>
  <c r="M285" i="2"/>
  <c r="N285" i="2"/>
  <c r="O285" i="2"/>
  <c r="P285" i="2"/>
  <c r="C286" i="2"/>
  <c r="Q286" i="2" s="1"/>
  <c r="D286" i="2"/>
  <c r="E286" i="2"/>
  <c r="AL286" i="2" s="1"/>
  <c r="F286" i="2"/>
  <c r="G286" i="2"/>
  <c r="H286" i="2"/>
  <c r="I286" i="2"/>
  <c r="J286" i="2"/>
  <c r="K286" i="2"/>
  <c r="L286" i="2"/>
  <c r="M286" i="2"/>
  <c r="N286" i="2"/>
  <c r="O286" i="2"/>
  <c r="P286" i="2"/>
  <c r="C287" i="2"/>
  <c r="Q287" i="2" s="1"/>
  <c r="D287" i="2"/>
  <c r="E287" i="2"/>
  <c r="AL287" i="2" s="1"/>
  <c r="F287" i="2"/>
  <c r="G287" i="2"/>
  <c r="H287" i="2"/>
  <c r="I287" i="2"/>
  <c r="J287" i="2"/>
  <c r="K287" i="2"/>
  <c r="L287" i="2"/>
  <c r="M287" i="2"/>
  <c r="N287" i="2"/>
  <c r="O287" i="2"/>
  <c r="P287" i="2"/>
  <c r="C288" i="2"/>
  <c r="Q288" i="2" s="1"/>
  <c r="D288" i="2"/>
  <c r="E288" i="2"/>
  <c r="AL288" i="2" s="1"/>
  <c r="F288" i="2"/>
  <c r="G288" i="2"/>
  <c r="H288" i="2"/>
  <c r="I288" i="2"/>
  <c r="J288" i="2"/>
  <c r="K288" i="2"/>
  <c r="L288" i="2"/>
  <c r="M288" i="2"/>
  <c r="N288" i="2"/>
  <c r="O288" i="2"/>
  <c r="P288" i="2"/>
  <c r="C289" i="2"/>
  <c r="Q289" i="2" s="1"/>
  <c r="D289" i="2"/>
  <c r="E289" i="2"/>
  <c r="AL289" i="2" s="1"/>
  <c r="F289" i="2"/>
  <c r="G289" i="2"/>
  <c r="H289" i="2"/>
  <c r="I289" i="2"/>
  <c r="J289" i="2"/>
  <c r="K289" i="2"/>
  <c r="L289" i="2"/>
  <c r="M289" i="2"/>
  <c r="N289" i="2"/>
  <c r="O289" i="2"/>
  <c r="P289" i="2"/>
  <c r="C290" i="2"/>
  <c r="Q290" i="2" s="1"/>
  <c r="D290" i="2"/>
  <c r="E290" i="2"/>
  <c r="AL290" i="2" s="1"/>
  <c r="F290" i="2"/>
  <c r="G290" i="2"/>
  <c r="H290" i="2"/>
  <c r="I290" i="2"/>
  <c r="J290" i="2"/>
  <c r="K290" i="2"/>
  <c r="L290" i="2"/>
  <c r="M290" i="2"/>
  <c r="N290" i="2"/>
  <c r="O290" i="2"/>
  <c r="P290" i="2"/>
  <c r="C291" i="2"/>
  <c r="Q291" i="2" s="1"/>
  <c r="D291" i="2"/>
  <c r="E291" i="2"/>
  <c r="AL291" i="2" s="1"/>
  <c r="F291" i="2"/>
  <c r="G291" i="2"/>
  <c r="H291" i="2"/>
  <c r="I291" i="2"/>
  <c r="J291" i="2"/>
  <c r="K291" i="2"/>
  <c r="L291" i="2"/>
  <c r="M291" i="2"/>
  <c r="N291" i="2"/>
  <c r="O291" i="2"/>
  <c r="P291" i="2"/>
  <c r="C292" i="2"/>
  <c r="Q292" i="2" s="1"/>
  <c r="D292" i="2"/>
  <c r="E292" i="2"/>
  <c r="AL292" i="2" s="1"/>
  <c r="F292" i="2"/>
  <c r="G292" i="2"/>
  <c r="H292" i="2"/>
  <c r="I292" i="2"/>
  <c r="J292" i="2"/>
  <c r="K292" i="2"/>
  <c r="L292" i="2"/>
  <c r="M292" i="2"/>
  <c r="N292" i="2"/>
  <c r="O292" i="2"/>
  <c r="P292" i="2"/>
  <c r="C293" i="2"/>
  <c r="Q293" i="2" s="1"/>
  <c r="D293" i="2"/>
  <c r="E293" i="2"/>
  <c r="AL293" i="2" s="1"/>
  <c r="F293" i="2"/>
  <c r="G293" i="2"/>
  <c r="H293" i="2"/>
  <c r="I293" i="2"/>
  <c r="J293" i="2"/>
  <c r="K293" i="2"/>
  <c r="L293" i="2"/>
  <c r="M293" i="2"/>
  <c r="N293" i="2"/>
  <c r="O293" i="2"/>
  <c r="P293" i="2"/>
  <c r="C294" i="2"/>
  <c r="Q294" i="2" s="1"/>
  <c r="D294" i="2"/>
  <c r="E294" i="2"/>
  <c r="AL294" i="2" s="1"/>
  <c r="F294" i="2"/>
  <c r="G294" i="2"/>
  <c r="H294" i="2"/>
  <c r="I294" i="2"/>
  <c r="J294" i="2"/>
  <c r="K294" i="2"/>
  <c r="L294" i="2"/>
  <c r="M294" i="2"/>
  <c r="N294" i="2"/>
  <c r="O294" i="2"/>
  <c r="P294" i="2"/>
  <c r="C295" i="2"/>
  <c r="Q295" i="2" s="1"/>
  <c r="D295" i="2"/>
  <c r="E295" i="2"/>
  <c r="F295" i="2"/>
  <c r="G295" i="2"/>
  <c r="H295" i="2"/>
  <c r="I295" i="2"/>
  <c r="J295" i="2"/>
  <c r="K295" i="2"/>
  <c r="L295" i="2"/>
  <c r="M295" i="2"/>
  <c r="N295" i="2"/>
  <c r="O295" i="2"/>
  <c r="P295" i="2"/>
  <c r="C296" i="2"/>
  <c r="Q296" i="2" s="1"/>
  <c r="D296" i="2"/>
  <c r="E296" i="2"/>
  <c r="AL296" i="2" s="1"/>
  <c r="F296" i="2"/>
  <c r="G296" i="2"/>
  <c r="H296" i="2"/>
  <c r="I296" i="2"/>
  <c r="J296" i="2"/>
  <c r="K296" i="2"/>
  <c r="L296" i="2"/>
  <c r="M296" i="2"/>
  <c r="N296" i="2"/>
  <c r="O296" i="2"/>
  <c r="P296" i="2"/>
  <c r="C297" i="2"/>
  <c r="Q297" i="2" s="1"/>
  <c r="D297" i="2"/>
  <c r="E297" i="2"/>
  <c r="AL297" i="2" s="1"/>
  <c r="F297" i="2"/>
  <c r="G297" i="2"/>
  <c r="H297" i="2"/>
  <c r="I297" i="2"/>
  <c r="J297" i="2"/>
  <c r="K297" i="2"/>
  <c r="L297" i="2"/>
  <c r="M297" i="2"/>
  <c r="N297" i="2"/>
  <c r="O297" i="2"/>
  <c r="P297" i="2"/>
  <c r="C298" i="2"/>
  <c r="Q298" i="2" s="1"/>
  <c r="D298" i="2"/>
  <c r="E298" i="2"/>
  <c r="AL298" i="2" s="1"/>
  <c r="F298" i="2"/>
  <c r="G298" i="2"/>
  <c r="H298" i="2"/>
  <c r="I298" i="2"/>
  <c r="J298" i="2"/>
  <c r="K298" i="2"/>
  <c r="L298" i="2"/>
  <c r="M298" i="2"/>
  <c r="N298" i="2"/>
  <c r="O298" i="2"/>
  <c r="P298" i="2"/>
  <c r="C299" i="2"/>
  <c r="Q299" i="2" s="1"/>
  <c r="D299" i="2"/>
  <c r="E299" i="2"/>
  <c r="AL299" i="2" s="1"/>
  <c r="F299" i="2"/>
  <c r="G299" i="2"/>
  <c r="H299" i="2"/>
  <c r="I299" i="2"/>
  <c r="J299" i="2"/>
  <c r="K299" i="2"/>
  <c r="L299" i="2"/>
  <c r="M299" i="2"/>
  <c r="N299" i="2"/>
  <c r="O299" i="2"/>
  <c r="P299" i="2"/>
  <c r="C300" i="2"/>
  <c r="Q300" i="2" s="1"/>
  <c r="D300" i="2"/>
  <c r="E300" i="2"/>
  <c r="AL300" i="2" s="1"/>
  <c r="F300" i="2"/>
  <c r="G300" i="2"/>
  <c r="H300" i="2"/>
  <c r="I300" i="2"/>
  <c r="J300" i="2"/>
  <c r="K300" i="2"/>
  <c r="L300" i="2"/>
  <c r="M300" i="2"/>
  <c r="N300" i="2"/>
  <c r="O300" i="2"/>
  <c r="P300" i="2"/>
  <c r="C301" i="2"/>
  <c r="Q301" i="2" s="1"/>
  <c r="D301" i="2"/>
  <c r="E301" i="2"/>
  <c r="AL301" i="2" s="1"/>
  <c r="F301" i="2"/>
  <c r="G301" i="2"/>
  <c r="H301" i="2"/>
  <c r="I301" i="2"/>
  <c r="J301" i="2"/>
  <c r="K301" i="2"/>
  <c r="L301" i="2"/>
  <c r="M301" i="2"/>
  <c r="N301" i="2"/>
  <c r="O301" i="2"/>
  <c r="P301" i="2"/>
  <c r="C302" i="2"/>
  <c r="Q302" i="2" s="1"/>
  <c r="D302" i="2"/>
  <c r="E302" i="2"/>
  <c r="AL302" i="2" s="1"/>
  <c r="F302" i="2"/>
  <c r="G302" i="2"/>
  <c r="H302" i="2"/>
  <c r="I302" i="2"/>
  <c r="J302" i="2"/>
  <c r="K302" i="2"/>
  <c r="L302" i="2"/>
  <c r="M302" i="2"/>
  <c r="N302" i="2"/>
  <c r="O302" i="2"/>
  <c r="P302" i="2"/>
  <c r="C303" i="2"/>
  <c r="Q303" i="2" s="1"/>
  <c r="D303" i="2"/>
  <c r="E303" i="2"/>
  <c r="AL303" i="2" s="1"/>
  <c r="F303" i="2"/>
  <c r="G303" i="2"/>
  <c r="H303" i="2"/>
  <c r="I303" i="2"/>
  <c r="J303" i="2"/>
  <c r="K303" i="2"/>
  <c r="L303" i="2"/>
  <c r="M303" i="2"/>
  <c r="N303" i="2"/>
  <c r="O303" i="2"/>
  <c r="P303" i="2"/>
  <c r="C304" i="2"/>
  <c r="Q304" i="2" s="1"/>
  <c r="D304" i="2"/>
  <c r="E304" i="2"/>
  <c r="AL304" i="2" s="1"/>
  <c r="F304" i="2"/>
  <c r="G304" i="2"/>
  <c r="H304" i="2"/>
  <c r="I304" i="2"/>
  <c r="J304" i="2"/>
  <c r="K304" i="2"/>
  <c r="L304" i="2"/>
  <c r="M304" i="2"/>
  <c r="N304" i="2"/>
  <c r="O304" i="2"/>
  <c r="P304" i="2"/>
  <c r="C305" i="2"/>
  <c r="Q305" i="2" s="1"/>
  <c r="D305" i="2"/>
  <c r="E305" i="2"/>
  <c r="AL305" i="2" s="1"/>
  <c r="F305" i="2"/>
  <c r="G305" i="2"/>
  <c r="H305" i="2"/>
  <c r="I305" i="2"/>
  <c r="J305" i="2"/>
  <c r="K305" i="2"/>
  <c r="L305" i="2"/>
  <c r="M305" i="2"/>
  <c r="N305" i="2"/>
  <c r="O305" i="2"/>
  <c r="P305" i="2"/>
  <c r="C306" i="2"/>
  <c r="Q306" i="2" s="1"/>
  <c r="D306" i="2"/>
  <c r="E306" i="2"/>
  <c r="AL306" i="2" s="1"/>
  <c r="F306" i="2"/>
  <c r="G306" i="2"/>
  <c r="H306" i="2"/>
  <c r="I306" i="2"/>
  <c r="J306" i="2"/>
  <c r="K306" i="2"/>
  <c r="L306" i="2"/>
  <c r="M306" i="2"/>
  <c r="N306" i="2"/>
  <c r="O306" i="2"/>
  <c r="P306" i="2"/>
  <c r="C307" i="2"/>
  <c r="Q307" i="2" s="1"/>
  <c r="D307" i="2"/>
  <c r="E307" i="2"/>
  <c r="AL307" i="2" s="1"/>
  <c r="F307" i="2"/>
  <c r="G307" i="2"/>
  <c r="H307" i="2"/>
  <c r="I307" i="2"/>
  <c r="J307" i="2"/>
  <c r="K307" i="2"/>
  <c r="L307" i="2"/>
  <c r="M307" i="2"/>
  <c r="N307" i="2"/>
  <c r="O307" i="2"/>
  <c r="P307" i="2"/>
  <c r="C308" i="2"/>
  <c r="Q308" i="2" s="1"/>
  <c r="D308" i="2"/>
  <c r="E308" i="2"/>
  <c r="AL308" i="2" s="1"/>
  <c r="F308" i="2"/>
  <c r="G308" i="2"/>
  <c r="H308" i="2"/>
  <c r="I308" i="2"/>
  <c r="J308" i="2"/>
  <c r="K308" i="2"/>
  <c r="L308" i="2"/>
  <c r="M308" i="2"/>
  <c r="N308" i="2"/>
  <c r="O308" i="2"/>
  <c r="P308" i="2"/>
  <c r="C309" i="2"/>
  <c r="Q309" i="2" s="1"/>
  <c r="D309" i="2"/>
  <c r="E309" i="2"/>
  <c r="AL309" i="2" s="1"/>
  <c r="F309" i="2"/>
  <c r="G309" i="2"/>
  <c r="H309" i="2"/>
  <c r="I309" i="2"/>
  <c r="J309" i="2"/>
  <c r="K309" i="2"/>
  <c r="L309" i="2"/>
  <c r="M309" i="2"/>
  <c r="N309" i="2"/>
  <c r="O309" i="2"/>
  <c r="P309" i="2"/>
  <c r="C310" i="2"/>
  <c r="Q310" i="2" s="1"/>
  <c r="D310" i="2"/>
  <c r="E310" i="2"/>
  <c r="AL310" i="2" s="1"/>
  <c r="F310" i="2"/>
  <c r="G310" i="2"/>
  <c r="H310" i="2"/>
  <c r="I310" i="2"/>
  <c r="J310" i="2"/>
  <c r="K310" i="2"/>
  <c r="L310" i="2"/>
  <c r="M310" i="2"/>
  <c r="N310" i="2"/>
  <c r="O310" i="2"/>
  <c r="P310" i="2"/>
  <c r="C311" i="2"/>
  <c r="Q311" i="2" s="1"/>
  <c r="D311" i="2"/>
  <c r="E311" i="2"/>
  <c r="AL311" i="2" s="1"/>
  <c r="F311" i="2"/>
  <c r="G311" i="2"/>
  <c r="H311" i="2"/>
  <c r="I311" i="2"/>
  <c r="J311" i="2"/>
  <c r="K311" i="2"/>
  <c r="L311" i="2"/>
  <c r="M311" i="2"/>
  <c r="N311" i="2"/>
  <c r="O311" i="2"/>
  <c r="P311" i="2"/>
  <c r="C312" i="2"/>
  <c r="Q312" i="2" s="1"/>
  <c r="D312" i="2"/>
  <c r="E312" i="2"/>
  <c r="AL312" i="2" s="1"/>
  <c r="F312" i="2"/>
  <c r="G312" i="2"/>
  <c r="H312" i="2"/>
  <c r="I312" i="2"/>
  <c r="J312" i="2"/>
  <c r="K312" i="2"/>
  <c r="L312" i="2"/>
  <c r="M312" i="2"/>
  <c r="N312" i="2"/>
  <c r="O312" i="2"/>
  <c r="P312" i="2"/>
  <c r="C313" i="2"/>
  <c r="Q313" i="2" s="1"/>
  <c r="D313" i="2"/>
  <c r="E313" i="2"/>
  <c r="AL313" i="2" s="1"/>
  <c r="F313" i="2"/>
  <c r="G313" i="2"/>
  <c r="H313" i="2"/>
  <c r="I313" i="2"/>
  <c r="J313" i="2"/>
  <c r="K313" i="2"/>
  <c r="L313" i="2"/>
  <c r="M313" i="2"/>
  <c r="N313" i="2"/>
  <c r="O313" i="2"/>
  <c r="P313" i="2"/>
  <c r="C314" i="2"/>
  <c r="Q314" i="2" s="1"/>
  <c r="D314" i="2"/>
  <c r="E314" i="2"/>
  <c r="AL314" i="2" s="1"/>
  <c r="F314" i="2"/>
  <c r="G314" i="2"/>
  <c r="H314" i="2"/>
  <c r="I314" i="2"/>
  <c r="J314" i="2"/>
  <c r="K314" i="2"/>
  <c r="L314" i="2"/>
  <c r="M314" i="2"/>
  <c r="N314" i="2"/>
  <c r="O314" i="2"/>
  <c r="P314" i="2"/>
  <c r="C315" i="2"/>
  <c r="Q315" i="2" s="1"/>
  <c r="D315" i="2"/>
  <c r="E315" i="2"/>
  <c r="AL315" i="2" s="1"/>
  <c r="F315" i="2"/>
  <c r="G315" i="2"/>
  <c r="H315" i="2"/>
  <c r="I315" i="2"/>
  <c r="J315" i="2"/>
  <c r="K315" i="2"/>
  <c r="L315" i="2"/>
  <c r="M315" i="2"/>
  <c r="N315" i="2"/>
  <c r="O315" i="2"/>
  <c r="P315" i="2"/>
  <c r="C316" i="2"/>
  <c r="Q316" i="2" s="1"/>
  <c r="D316" i="2"/>
  <c r="E316" i="2"/>
  <c r="AL316" i="2" s="1"/>
  <c r="F316" i="2"/>
  <c r="G316" i="2"/>
  <c r="H316" i="2"/>
  <c r="I316" i="2"/>
  <c r="J316" i="2"/>
  <c r="K316" i="2"/>
  <c r="L316" i="2"/>
  <c r="M316" i="2"/>
  <c r="N316" i="2"/>
  <c r="O316" i="2"/>
  <c r="P316" i="2"/>
  <c r="C317" i="2"/>
  <c r="Q317" i="2" s="1"/>
  <c r="D317" i="2"/>
  <c r="E317" i="2"/>
  <c r="AL317" i="2" s="1"/>
  <c r="F317" i="2"/>
  <c r="G317" i="2"/>
  <c r="H317" i="2"/>
  <c r="I317" i="2"/>
  <c r="J317" i="2"/>
  <c r="K317" i="2"/>
  <c r="L317" i="2"/>
  <c r="M317" i="2"/>
  <c r="N317" i="2"/>
  <c r="O317" i="2"/>
  <c r="P317" i="2"/>
  <c r="C318" i="2"/>
  <c r="Q318" i="2" s="1"/>
  <c r="D318" i="2"/>
  <c r="E318" i="2"/>
  <c r="AL318" i="2" s="1"/>
  <c r="F318" i="2"/>
  <c r="G318" i="2"/>
  <c r="H318" i="2"/>
  <c r="I318" i="2"/>
  <c r="J318" i="2"/>
  <c r="K318" i="2"/>
  <c r="L318" i="2"/>
  <c r="M318" i="2"/>
  <c r="N318" i="2"/>
  <c r="O318" i="2"/>
  <c r="P318" i="2"/>
  <c r="C319" i="2"/>
  <c r="Q319" i="2" s="1"/>
  <c r="D319" i="2"/>
  <c r="E319" i="2"/>
  <c r="F319" i="2"/>
  <c r="G319" i="2"/>
  <c r="H319" i="2"/>
  <c r="I319" i="2"/>
  <c r="J319" i="2"/>
  <c r="K319" i="2"/>
  <c r="L319" i="2"/>
  <c r="M319" i="2"/>
  <c r="N319" i="2"/>
  <c r="O319" i="2"/>
  <c r="P319" i="2"/>
  <c r="C320" i="2"/>
  <c r="Q320" i="2" s="1"/>
  <c r="D320" i="2"/>
  <c r="E320" i="2"/>
  <c r="AL320" i="2" s="1"/>
  <c r="F320" i="2"/>
  <c r="G320" i="2"/>
  <c r="H320" i="2"/>
  <c r="I320" i="2"/>
  <c r="J320" i="2"/>
  <c r="K320" i="2"/>
  <c r="L320" i="2"/>
  <c r="M320" i="2"/>
  <c r="N320" i="2"/>
  <c r="O320" i="2"/>
  <c r="P320" i="2"/>
  <c r="C321" i="2"/>
  <c r="Q321" i="2" s="1"/>
  <c r="D321" i="2"/>
  <c r="E321" i="2"/>
  <c r="AL321" i="2" s="1"/>
  <c r="F321" i="2"/>
  <c r="G321" i="2"/>
  <c r="H321" i="2"/>
  <c r="I321" i="2"/>
  <c r="J321" i="2"/>
  <c r="K321" i="2"/>
  <c r="L321" i="2"/>
  <c r="M321" i="2"/>
  <c r="N321" i="2"/>
  <c r="O321" i="2"/>
  <c r="P321" i="2"/>
  <c r="C322" i="2"/>
  <c r="Q322" i="2" s="1"/>
  <c r="D322" i="2"/>
  <c r="E322" i="2"/>
  <c r="AL322" i="2" s="1"/>
  <c r="F322" i="2"/>
  <c r="G322" i="2"/>
  <c r="H322" i="2"/>
  <c r="I322" i="2"/>
  <c r="J322" i="2"/>
  <c r="K322" i="2"/>
  <c r="L322" i="2"/>
  <c r="M322" i="2"/>
  <c r="N322" i="2"/>
  <c r="O322" i="2"/>
  <c r="P322" i="2"/>
  <c r="C323" i="2"/>
  <c r="Q323" i="2" s="1"/>
  <c r="D323" i="2"/>
  <c r="E323" i="2"/>
  <c r="AL323" i="2" s="1"/>
  <c r="F323" i="2"/>
  <c r="G323" i="2"/>
  <c r="H323" i="2"/>
  <c r="I323" i="2"/>
  <c r="J323" i="2"/>
  <c r="K323" i="2"/>
  <c r="L323" i="2"/>
  <c r="M323" i="2"/>
  <c r="N323" i="2"/>
  <c r="O323" i="2"/>
  <c r="P323" i="2"/>
  <c r="C324" i="2"/>
  <c r="Q324" i="2" s="1"/>
  <c r="D324" i="2"/>
  <c r="E324" i="2"/>
  <c r="AL324" i="2" s="1"/>
  <c r="F324" i="2"/>
  <c r="G324" i="2"/>
  <c r="H324" i="2"/>
  <c r="I324" i="2"/>
  <c r="J324" i="2"/>
  <c r="K324" i="2"/>
  <c r="L324" i="2"/>
  <c r="M324" i="2"/>
  <c r="N324" i="2"/>
  <c r="O324" i="2"/>
  <c r="P324" i="2"/>
  <c r="C325" i="2"/>
  <c r="Q325" i="2" s="1"/>
  <c r="D325" i="2"/>
  <c r="E325" i="2"/>
  <c r="AL325" i="2" s="1"/>
  <c r="F325" i="2"/>
  <c r="G325" i="2"/>
  <c r="H325" i="2"/>
  <c r="I325" i="2"/>
  <c r="J325" i="2"/>
  <c r="K325" i="2"/>
  <c r="L325" i="2"/>
  <c r="M325" i="2"/>
  <c r="N325" i="2"/>
  <c r="O325" i="2"/>
  <c r="P325" i="2"/>
  <c r="C326" i="2"/>
  <c r="Q326" i="2" s="1"/>
  <c r="D326" i="2"/>
  <c r="E326" i="2"/>
  <c r="AL326" i="2" s="1"/>
  <c r="F326" i="2"/>
  <c r="G326" i="2"/>
  <c r="H326" i="2"/>
  <c r="I326" i="2"/>
  <c r="J326" i="2"/>
  <c r="K326" i="2"/>
  <c r="L326" i="2"/>
  <c r="M326" i="2"/>
  <c r="N326" i="2"/>
  <c r="O326" i="2"/>
  <c r="P326" i="2"/>
  <c r="C327" i="2"/>
  <c r="Q327" i="2" s="1"/>
  <c r="D327" i="2"/>
  <c r="E327" i="2"/>
  <c r="AL327" i="2" s="1"/>
  <c r="F327" i="2"/>
  <c r="G327" i="2"/>
  <c r="H327" i="2"/>
  <c r="I327" i="2"/>
  <c r="J327" i="2"/>
  <c r="K327" i="2"/>
  <c r="L327" i="2"/>
  <c r="M327" i="2"/>
  <c r="N327" i="2"/>
  <c r="O327" i="2"/>
  <c r="P327" i="2"/>
  <c r="C328" i="2"/>
  <c r="Q328" i="2" s="1"/>
  <c r="D328" i="2"/>
  <c r="E328" i="2"/>
  <c r="AL328" i="2" s="1"/>
  <c r="F328" i="2"/>
  <c r="G328" i="2"/>
  <c r="H328" i="2"/>
  <c r="I328" i="2"/>
  <c r="J328" i="2"/>
  <c r="K328" i="2"/>
  <c r="L328" i="2"/>
  <c r="M328" i="2"/>
  <c r="N328" i="2"/>
  <c r="O328" i="2"/>
  <c r="P328" i="2"/>
  <c r="C329" i="2"/>
  <c r="Q329" i="2" s="1"/>
  <c r="D329" i="2"/>
  <c r="E329" i="2"/>
  <c r="AL329" i="2" s="1"/>
  <c r="F329" i="2"/>
  <c r="G329" i="2"/>
  <c r="H329" i="2"/>
  <c r="I329" i="2"/>
  <c r="J329" i="2"/>
  <c r="K329" i="2"/>
  <c r="L329" i="2"/>
  <c r="M329" i="2"/>
  <c r="N329" i="2"/>
  <c r="O329" i="2"/>
  <c r="P329" i="2"/>
  <c r="C330" i="2"/>
  <c r="Q330" i="2" s="1"/>
  <c r="D330" i="2"/>
  <c r="E330" i="2"/>
  <c r="AL330" i="2" s="1"/>
  <c r="F330" i="2"/>
  <c r="G330" i="2"/>
  <c r="H330" i="2"/>
  <c r="I330" i="2"/>
  <c r="J330" i="2"/>
  <c r="K330" i="2"/>
  <c r="L330" i="2"/>
  <c r="M330" i="2"/>
  <c r="N330" i="2"/>
  <c r="O330" i="2"/>
  <c r="P330" i="2"/>
  <c r="C331" i="2"/>
  <c r="Q331" i="2" s="1"/>
  <c r="D331" i="2"/>
  <c r="E331" i="2"/>
  <c r="AL331" i="2" s="1"/>
  <c r="F331" i="2"/>
  <c r="G331" i="2"/>
  <c r="H331" i="2"/>
  <c r="I331" i="2"/>
  <c r="J331" i="2"/>
  <c r="K331" i="2"/>
  <c r="L331" i="2"/>
  <c r="M331" i="2"/>
  <c r="N331" i="2"/>
  <c r="O331" i="2"/>
  <c r="P331" i="2"/>
  <c r="C332" i="2"/>
  <c r="Q332" i="2" s="1"/>
  <c r="D332" i="2"/>
  <c r="E332" i="2"/>
  <c r="AL332" i="2" s="1"/>
  <c r="F332" i="2"/>
  <c r="G332" i="2"/>
  <c r="H332" i="2"/>
  <c r="I332" i="2"/>
  <c r="J332" i="2"/>
  <c r="K332" i="2"/>
  <c r="L332" i="2"/>
  <c r="M332" i="2"/>
  <c r="N332" i="2"/>
  <c r="O332" i="2"/>
  <c r="P332" i="2"/>
  <c r="C333" i="2"/>
  <c r="Q333" i="2" s="1"/>
  <c r="D333" i="2"/>
  <c r="E333" i="2"/>
  <c r="AL333" i="2" s="1"/>
  <c r="F333" i="2"/>
  <c r="G333" i="2"/>
  <c r="H333" i="2"/>
  <c r="I333" i="2"/>
  <c r="J333" i="2"/>
  <c r="K333" i="2"/>
  <c r="L333" i="2"/>
  <c r="M333" i="2"/>
  <c r="N333" i="2"/>
  <c r="O333" i="2"/>
  <c r="P333" i="2"/>
  <c r="C334" i="2"/>
  <c r="Q334" i="2" s="1"/>
  <c r="D334" i="2"/>
  <c r="E334" i="2"/>
  <c r="AL334" i="2" s="1"/>
  <c r="F334" i="2"/>
  <c r="G334" i="2"/>
  <c r="H334" i="2"/>
  <c r="I334" i="2"/>
  <c r="J334" i="2"/>
  <c r="K334" i="2"/>
  <c r="L334" i="2"/>
  <c r="M334" i="2"/>
  <c r="N334" i="2"/>
  <c r="O334" i="2"/>
  <c r="P334" i="2"/>
  <c r="C335" i="2"/>
  <c r="Q335" i="2" s="1"/>
  <c r="D335" i="2"/>
  <c r="E335" i="2"/>
  <c r="AL335" i="2" s="1"/>
  <c r="F335" i="2"/>
  <c r="G335" i="2"/>
  <c r="H335" i="2"/>
  <c r="I335" i="2"/>
  <c r="J335" i="2"/>
  <c r="K335" i="2"/>
  <c r="L335" i="2"/>
  <c r="M335" i="2"/>
  <c r="N335" i="2"/>
  <c r="O335" i="2"/>
  <c r="P335" i="2"/>
  <c r="C336" i="2"/>
  <c r="Q336" i="2" s="1"/>
  <c r="D336" i="2"/>
  <c r="E336" i="2"/>
  <c r="AL336" i="2" s="1"/>
  <c r="F336" i="2"/>
  <c r="G336" i="2"/>
  <c r="H336" i="2"/>
  <c r="I336" i="2"/>
  <c r="J336" i="2"/>
  <c r="K336" i="2"/>
  <c r="L336" i="2"/>
  <c r="M336" i="2"/>
  <c r="N336" i="2"/>
  <c r="O336" i="2"/>
  <c r="P336" i="2"/>
  <c r="C337" i="2"/>
  <c r="Q337" i="2" s="1"/>
  <c r="D337" i="2"/>
  <c r="E337" i="2"/>
  <c r="AL337" i="2" s="1"/>
  <c r="F337" i="2"/>
  <c r="G337" i="2"/>
  <c r="H337" i="2"/>
  <c r="I337" i="2"/>
  <c r="J337" i="2"/>
  <c r="K337" i="2"/>
  <c r="L337" i="2"/>
  <c r="M337" i="2"/>
  <c r="N337" i="2"/>
  <c r="O337" i="2"/>
  <c r="P337" i="2"/>
  <c r="C338" i="2"/>
  <c r="Q338" i="2" s="1"/>
  <c r="D338" i="2"/>
  <c r="E338" i="2"/>
  <c r="AL338" i="2" s="1"/>
  <c r="F338" i="2"/>
  <c r="G338" i="2"/>
  <c r="H338" i="2"/>
  <c r="I338" i="2"/>
  <c r="J338" i="2"/>
  <c r="K338" i="2"/>
  <c r="L338" i="2"/>
  <c r="M338" i="2"/>
  <c r="N338" i="2"/>
  <c r="O338" i="2"/>
  <c r="P338" i="2"/>
  <c r="C339" i="2"/>
  <c r="Q339" i="2" s="1"/>
  <c r="D339" i="2"/>
  <c r="E339" i="2"/>
  <c r="AL339" i="2" s="1"/>
  <c r="F339" i="2"/>
  <c r="G339" i="2"/>
  <c r="H339" i="2"/>
  <c r="I339" i="2"/>
  <c r="J339" i="2"/>
  <c r="K339" i="2"/>
  <c r="L339" i="2"/>
  <c r="M339" i="2"/>
  <c r="N339" i="2"/>
  <c r="O339" i="2"/>
  <c r="P339" i="2"/>
  <c r="C340" i="2"/>
  <c r="Q340" i="2" s="1"/>
  <c r="D340" i="2"/>
  <c r="E340" i="2"/>
  <c r="AL340" i="2" s="1"/>
  <c r="F340" i="2"/>
  <c r="G340" i="2"/>
  <c r="H340" i="2"/>
  <c r="I340" i="2"/>
  <c r="J340" i="2"/>
  <c r="K340" i="2"/>
  <c r="L340" i="2"/>
  <c r="M340" i="2"/>
  <c r="N340" i="2"/>
  <c r="O340" i="2"/>
  <c r="P340" i="2"/>
  <c r="C341" i="2"/>
  <c r="Q341" i="2" s="1"/>
  <c r="D341" i="2"/>
  <c r="E341" i="2"/>
  <c r="AL341" i="2" s="1"/>
  <c r="F341" i="2"/>
  <c r="G341" i="2"/>
  <c r="H341" i="2"/>
  <c r="I341" i="2"/>
  <c r="J341" i="2"/>
  <c r="K341" i="2"/>
  <c r="L341" i="2"/>
  <c r="M341" i="2"/>
  <c r="N341" i="2"/>
  <c r="O341" i="2"/>
  <c r="P341" i="2"/>
  <c r="C342" i="2"/>
  <c r="Q342" i="2" s="1"/>
  <c r="D342" i="2"/>
  <c r="E342" i="2"/>
  <c r="AL342" i="2" s="1"/>
  <c r="F342" i="2"/>
  <c r="G342" i="2"/>
  <c r="H342" i="2"/>
  <c r="I342" i="2"/>
  <c r="J342" i="2"/>
  <c r="K342" i="2"/>
  <c r="L342" i="2"/>
  <c r="M342" i="2"/>
  <c r="N342" i="2"/>
  <c r="O342" i="2"/>
  <c r="P342" i="2"/>
  <c r="C343" i="2"/>
  <c r="Q343" i="2" s="1"/>
  <c r="D343" i="2"/>
  <c r="E343" i="2"/>
  <c r="F343" i="2"/>
  <c r="G343" i="2"/>
  <c r="H343" i="2"/>
  <c r="I343" i="2"/>
  <c r="J343" i="2"/>
  <c r="K343" i="2"/>
  <c r="L343" i="2"/>
  <c r="M343" i="2"/>
  <c r="N343" i="2"/>
  <c r="O343" i="2"/>
  <c r="P343" i="2"/>
  <c r="C344" i="2"/>
  <c r="Q344" i="2" s="1"/>
  <c r="D344" i="2"/>
  <c r="E344" i="2"/>
  <c r="AL344" i="2" s="1"/>
  <c r="F344" i="2"/>
  <c r="G344" i="2"/>
  <c r="H344" i="2"/>
  <c r="I344" i="2"/>
  <c r="J344" i="2"/>
  <c r="K344" i="2"/>
  <c r="L344" i="2"/>
  <c r="M344" i="2"/>
  <c r="N344" i="2"/>
  <c r="O344" i="2"/>
  <c r="P344" i="2"/>
  <c r="C345" i="2"/>
  <c r="Q345" i="2" s="1"/>
  <c r="D345" i="2"/>
  <c r="E345" i="2"/>
  <c r="AL345" i="2" s="1"/>
  <c r="F345" i="2"/>
  <c r="G345" i="2"/>
  <c r="H345" i="2"/>
  <c r="I345" i="2"/>
  <c r="J345" i="2"/>
  <c r="K345" i="2"/>
  <c r="L345" i="2"/>
  <c r="M345" i="2"/>
  <c r="N345" i="2"/>
  <c r="O345" i="2"/>
  <c r="P345" i="2"/>
  <c r="C346" i="2"/>
  <c r="Q346" i="2" s="1"/>
  <c r="D346" i="2"/>
  <c r="E346" i="2"/>
  <c r="AL346" i="2" s="1"/>
  <c r="F346" i="2"/>
  <c r="G346" i="2"/>
  <c r="H346" i="2"/>
  <c r="I346" i="2"/>
  <c r="J346" i="2"/>
  <c r="K346" i="2"/>
  <c r="L346" i="2"/>
  <c r="M346" i="2"/>
  <c r="N346" i="2"/>
  <c r="O346" i="2"/>
  <c r="P346" i="2"/>
  <c r="C347" i="2"/>
  <c r="Q347" i="2" s="1"/>
  <c r="D347" i="2"/>
  <c r="E347" i="2"/>
  <c r="AL347" i="2" s="1"/>
  <c r="F347" i="2"/>
  <c r="G347" i="2"/>
  <c r="H347" i="2"/>
  <c r="I347" i="2"/>
  <c r="J347" i="2"/>
  <c r="K347" i="2"/>
  <c r="L347" i="2"/>
  <c r="M347" i="2"/>
  <c r="N347" i="2"/>
  <c r="O347" i="2"/>
  <c r="P347" i="2"/>
  <c r="C348" i="2"/>
  <c r="Q348" i="2" s="1"/>
  <c r="D348" i="2"/>
  <c r="E348" i="2"/>
  <c r="AL348" i="2" s="1"/>
  <c r="F348" i="2"/>
  <c r="G348" i="2"/>
  <c r="H348" i="2"/>
  <c r="I348" i="2"/>
  <c r="J348" i="2"/>
  <c r="K348" i="2"/>
  <c r="L348" i="2"/>
  <c r="M348" i="2"/>
  <c r="N348" i="2"/>
  <c r="O348" i="2"/>
  <c r="P348" i="2"/>
  <c r="C349" i="2"/>
  <c r="Q349" i="2" s="1"/>
  <c r="D349" i="2"/>
  <c r="E349" i="2"/>
  <c r="AL349" i="2" s="1"/>
  <c r="F349" i="2"/>
  <c r="G349" i="2"/>
  <c r="H349" i="2"/>
  <c r="I349" i="2"/>
  <c r="J349" i="2"/>
  <c r="K349" i="2"/>
  <c r="L349" i="2"/>
  <c r="M349" i="2"/>
  <c r="N349" i="2"/>
  <c r="O349" i="2"/>
  <c r="P349" i="2"/>
  <c r="C350" i="2"/>
  <c r="Q350" i="2" s="1"/>
  <c r="D350" i="2"/>
  <c r="E350" i="2"/>
  <c r="AL350" i="2" s="1"/>
  <c r="F350" i="2"/>
  <c r="G350" i="2"/>
  <c r="H350" i="2"/>
  <c r="I350" i="2"/>
  <c r="J350" i="2"/>
  <c r="K350" i="2"/>
  <c r="L350" i="2"/>
  <c r="M350" i="2"/>
  <c r="N350" i="2"/>
  <c r="O350" i="2"/>
  <c r="P350" i="2"/>
  <c r="C351" i="2"/>
  <c r="Q351" i="2" s="1"/>
  <c r="D351" i="2"/>
  <c r="E351" i="2"/>
  <c r="AL351" i="2" s="1"/>
  <c r="F351" i="2"/>
  <c r="G351" i="2"/>
  <c r="H351" i="2"/>
  <c r="I351" i="2"/>
  <c r="J351" i="2"/>
  <c r="K351" i="2"/>
  <c r="L351" i="2"/>
  <c r="M351" i="2"/>
  <c r="N351" i="2"/>
  <c r="O351" i="2"/>
  <c r="P351" i="2"/>
  <c r="C352" i="2"/>
  <c r="Q352" i="2" s="1"/>
  <c r="D352" i="2"/>
  <c r="E352" i="2"/>
  <c r="AL352" i="2" s="1"/>
  <c r="F352" i="2"/>
  <c r="G352" i="2"/>
  <c r="H352" i="2"/>
  <c r="I352" i="2"/>
  <c r="J352" i="2"/>
  <c r="K352" i="2"/>
  <c r="L352" i="2"/>
  <c r="M352" i="2"/>
  <c r="N352" i="2"/>
  <c r="O352" i="2"/>
  <c r="P352" i="2"/>
  <c r="C353" i="2"/>
  <c r="Q353" i="2" s="1"/>
  <c r="D353" i="2"/>
  <c r="E353" i="2"/>
  <c r="AL353" i="2" s="1"/>
  <c r="F353" i="2"/>
  <c r="G353" i="2"/>
  <c r="H353" i="2"/>
  <c r="I353" i="2"/>
  <c r="J353" i="2"/>
  <c r="K353" i="2"/>
  <c r="L353" i="2"/>
  <c r="M353" i="2"/>
  <c r="N353" i="2"/>
  <c r="O353" i="2"/>
  <c r="P353" i="2"/>
  <c r="C354" i="2"/>
  <c r="Q354" i="2" s="1"/>
  <c r="D354" i="2"/>
  <c r="E354" i="2"/>
  <c r="AL354" i="2" s="1"/>
  <c r="F354" i="2"/>
  <c r="G354" i="2"/>
  <c r="H354" i="2"/>
  <c r="I354" i="2"/>
  <c r="J354" i="2"/>
  <c r="K354" i="2"/>
  <c r="L354" i="2"/>
  <c r="M354" i="2"/>
  <c r="N354" i="2"/>
  <c r="O354" i="2"/>
  <c r="P354" i="2"/>
  <c r="C355" i="2"/>
  <c r="Q355" i="2" s="1"/>
  <c r="D355" i="2"/>
  <c r="E355" i="2"/>
  <c r="AL355" i="2" s="1"/>
  <c r="F355" i="2"/>
  <c r="G355" i="2"/>
  <c r="H355" i="2"/>
  <c r="I355" i="2"/>
  <c r="J355" i="2"/>
  <c r="K355" i="2"/>
  <c r="L355" i="2"/>
  <c r="M355" i="2"/>
  <c r="N355" i="2"/>
  <c r="O355" i="2"/>
  <c r="P355" i="2"/>
  <c r="C356" i="2"/>
  <c r="Q356" i="2" s="1"/>
  <c r="D356" i="2"/>
  <c r="E356" i="2"/>
  <c r="AL356" i="2" s="1"/>
  <c r="F356" i="2"/>
  <c r="G356" i="2"/>
  <c r="H356" i="2"/>
  <c r="I356" i="2"/>
  <c r="J356" i="2"/>
  <c r="K356" i="2"/>
  <c r="L356" i="2"/>
  <c r="M356" i="2"/>
  <c r="N356" i="2"/>
  <c r="O356" i="2"/>
  <c r="P356" i="2"/>
  <c r="C357" i="2"/>
  <c r="Q357" i="2" s="1"/>
  <c r="D357" i="2"/>
  <c r="E357" i="2"/>
  <c r="AL357" i="2" s="1"/>
  <c r="F357" i="2"/>
  <c r="G357" i="2"/>
  <c r="H357" i="2"/>
  <c r="I357" i="2"/>
  <c r="J357" i="2"/>
  <c r="K357" i="2"/>
  <c r="L357" i="2"/>
  <c r="M357" i="2"/>
  <c r="N357" i="2"/>
  <c r="O357" i="2"/>
  <c r="P357" i="2"/>
  <c r="C358" i="2"/>
  <c r="Q358" i="2" s="1"/>
  <c r="D358" i="2"/>
  <c r="E358" i="2"/>
  <c r="AL358" i="2" s="1"/>
  <c r="F358" i="2"/>
  <c r="G358" i="2"/>
  <c r="H358" i="2"/>
  <c r="I358" i="2"/>
  <c r="J358" i="2"/>
  <c r="K358" i="2"/>
  <c r="L358" i="2"/>
  <c r="M358" i="2"/>
  <c r="N358" i="2"/>
  <c r="O358" i="2"/>
  <c r="P358" i="2"/>
  <c r="C359" i="2"/>
  <c r="Q359" i="2" s="1"/>
  <c r="D359" i="2"/>
  <c r="E359" i="2"/>
  <c r="AL359" i="2" s="1"/>
  <c r="F359" i="2"/>
  <c r="G359" i="2"/>
  <c r="H359" i="2"/>
  <c r="I359" i="2"/>
  <c r="J359" i="2"/>
  <c r="K359" i="2"/>
  <c r="L359" i="2"/>
  <c r="M359" i="2"/>
  <c r="N359" i="2"/>
  <c r="O359" i="2"/>
  <c r="P359" i="2"/>
  <c r="C360" i="2"/>
  <c r="Q360" i="2" s="1"/>
  <c r="D360" i="2"/>
  <c r="E360" i="2"/>
  <c r="AL360" i="2" s="1"/>
  <c r="F360" i="2"/>
  <c r="G360" i="2"/>
  <c r="H360" i="2"/>
  <c r="I360" i="2"/>
  <c r="J360" i="2"/>
  <c r="K360" i="2"/>
  <c r="L360" i="2"/>
  <c r="M360" i="2"/>
  <c r="N360" i="2"/>
  <c r="O360" i="2"/>
  <c r="P360" i="2"/>
  <c r="C361" i="2"/>
  <c r="Q361" i="2" s="1"/>
  <c r="D361" i="2"/>
  <c r="E361" i="2"/>
  <c r="AL361" i="2" s="1"/>
  <c r="F361" i="2"/>
  <c r="G361" i="2"/>
  <c r="H361" i="2"/>
  <c r="I361" i="2"/>
  <c r="J361" i="2"/>
  <c r="K361" i="2"/>
  <c r="L361" i="2"/>
  <c r="M361" i="2"/>
  <c r="N361" i="2"/>
  <c r="O361" i="2"/>
  <c r="P361" i="2"/>
  <c r="C362" i="2"/>
  <c r="Q362" i="2" s="1"/>
  <c r="D362" i="2"/>
  <c r="E362" i="2"/>
  <c r="AL362" i="2" s="1"/>
  <c r="F362" i="2"/>
  <c r="G362" i="2"/>
  <c r="H362" i="2"/>
  <c r="I362" i="2"/>
  <c r="J362" i="2"/>
  <c r="K362" i="2"/>
  <c r="L362" i="2"/>
  <c r="M362" i="2"/>
  <c r="N362" i="2"/>
  <c r="O362" i="2"/>
  <c r="P362" i="2"/>
  <c r="C363" i="2"/>
  <c r="Q363" i="2" s="1"/>
  <c r="D363" i="2"/>
  <c r="E363" i="2"/>
  <c r="AL363" i="2" s="1"/>
  <c r="F363" i="2"/>
  <c r="G363" i="2"/>
  <c r="H363" i="2"/>
  <c r="I363" i="2"/>
  <c r="J363" i="2"/>
  <c r="K363" i="2"/>
  <c r="L363" i="2"/>
  <c r="M363" i="2"/>
  <c r="N363" i="2"/>
  <c r="O363" i="2"/>
  <c r="P363" i="2"/>
  <c r="C364" i="2"/>
  <c r="Q364" i="2" s="1"/>
  <c r="D364" i="2"/>
  <c r="E364" i="2"/>
  <c r="AL364" i="2" s="1"/>
  <c r="F364" i="2"/>
  <c r="G364" i="2"/>
  <c r="H364" i="2"/>
  <c r="I364" i="2"/>
  <c r="J364" i="2"/>
  <c r="K364" i="2"/>
  <c r="L364" i="2"/>
  <c r="M364" i="2"/>
  <c r="N364" i="2"/>
  <c r="O364" i="2"/>
  <c r="P364" i="2"/>
  <c r="C365" i="2"/>
  <c r="Q365" i="2" s="1"/>
  <c r="D365" i="2"/>
  <c r="E365" i="2"/>
  <c r="AL365" i="2" s="1"/>
  <c r="F365" i="2"/>
  <c r="G365" i="2"/>
  <c r="H365" i="2"/>
  <c r="I365" i="2"/>
  <c r="J365" i="2"/>
  <c r="K365" i="2"/>
  <c r="L365" i="2"/>
  <c r="M365" i="2"/>
  <c r="N365" i="2"/>
  <c r="O365" i="2"/>
  <c r="P365" i="2"/>
  <c r="C366" i="2"/>
  <c r="Q366" i="2" s="1"/>
  <c r="D366" i="2"/>
  <c r="E366" i="2"/>
  <c r="AL366" i="2" s="1"/>
  <c r="F366" i="2"/>
  <c r="G366" i="2"/>
  <c r="H366" i="2"/>
  <c r="I366" i="2"/>
  <c r="J366" i="2"/>
  <c r="K366" i="2"/>
  <c r="L366" i="2"/>
  <c r="M366" i="2"/>
  <c r="N366" i="2"/>
  <c r="O366" i="2"/>
  <c r="P366" i="2"/>
  <c r="C367" i="2"/>
  <c r="Q367" i="2" s="1"/>
  <c r="D367" i="2"/>
  <c r="E367" i="2"/>
  <c r="F367" i="2"/>
  <c r="G367" i="2"/>
  <c r="H367" i="2"/>
  <c r="I367" i="2"/>
  <c r="J367" i="2"/>
  <c r="K367" i="2"/>
  <c r="L367" i="2"/>
  <c r="M367" i="2"/>
  <c r="N367" i="2"/>
  <c r="O367" i="2"/>
  <c r="P367" i="2"/>
  <c r="C368" i="2"/>
  <c r="Q368" i="2" s="1"/>
  <c r="D368" i="2"/>
  <c r="E368" i="2"/>
  <c r="AL368" i="2" s="1"/>
  <c r="F368" i="2"/>
  <c r="G368" i="2"/>
  <c r="H368" i="2"/>
  <c r="I368" i="2"/>
  <c r="J368" i="2"/>
  <c r="K368" i="2"/>
  <c r="L368" i="2"/>
  <c r="M368" i="2"/>
  <c r="N368" i="2"/>
  <c r="O368" i="2"/>
  <c r="P368" i="2"/>
  <c r="C369" i="2"/>
  <c r="Q369" i="2" s="1"/>
  <c r="D369" i="2"/>
  <c r="E369" i="2"/>
  <c r="AL369" i="2" s="1"/>
  <c r="F369" i="2"/>
  <c r="G369" i="2"/>
  <c r="H369" i="2"/>
  <c r="I369" i="2"/>
  <c r="J369" i="2"/>
  <c r="K369" i="2"/>
  <c r="L369" i="2"/>
  <c r="M369" i="2"/>
  <c r="N369" i="2"/>
  <c r="O369" i="2"/>
  <c r="P369" i="2"/>
  <c r="C370" i="2"/>
  <c r="Q370" i="2" s="1"/>
  <c r="D370" i="2"/>
  <c r="E370" i="2"/>
  <c r="AL370" i="2" s="1"/>
  <c r="F370" i="2"/>
  <c r="G370" i="2"/>
  <c r="H370" i="2"/>
  <c r="I370" i="2"/>
  <c r="J370" i="2"/>
  <c r="K370" i="2"/>
  <c r="L370" i="2"/>
  <c r="M370" i="2"/>
  <c r="N370" i="2"/>
  <c r="O370" i="2"/>
  <c r="P370" i="2"/>
  <c r="C371" i="2"/>
  <c r="Q371" i="2" s="1"/>
  <c r="D371" i="2"/>
  <c r="E371" i="2"/>
  <c r="AL371" i="2" s="1"/>
  <c r="F371" i="2"/>
  <c r="G371" i="2"/>
  <c r="H371" i="2"/>
  <c r="I371" i="2"/>
  <c r="J371" i="2"/>
  <c r="K371" i="2"/>
  <c r="L371" i="2"/>
  <c r="M371" i="2"/>
  <c r="N371" i="2"/>
  <c r="O371" i="2"/>
  <c r="P371" i="2"/>
  <c r="C372" i="2"/>
  <c r="Q372" i="2" s="1"/>
  <c r="D372" i="2"/>
  <c r="E372" i="2"/>
  <c r="AL372" i="2" s="1"/>
  <c r="F372" i="2"/>
  <c r="G372" i="2"/>
  <c r="H372" i="2"/>
  <c r="I372" i="2"/>
  <c r="J372" i="2"/>
  <c r="K372" i="2"/>
  <c r="L372" i="2"/>
  <c r="M372" i="2"/>
  <c r="N372" i="2"/>
  <c r="O372" i="2"/>
  <c r="P372" i="2"/>
  <c r="C373" i="2"/>
  <c r="Q373" i="2" s="1"/>
  <c r="D373" i="2"/>
  <c r="E373" i="2"/>
  <c r="AL373" i="2" s="1"/>
  <c r="F373" i="2"/>
  <c r="G373" i="2"/>
  <c r="H373" i="2"/>
  <c r="I373" i="2"/>
  <c r="J373" i="2"/>
  <c r="K373" i="2"/>
  <c r="L373" i="2"/>
  <c r="M373" i="2"/>
  <c r="N373" i="2"/>
  <c r="O373" i="2"/>
  <c r="P373" i="2"/>
  <c r="C374" i="2"/>
  <c r="Q374" i="2" s="1"/>
  <c r="D374" i="2"/>
  <c r="E374" i="2"/>
  <c r="AL374" i="2" s="1"/>
  <c r="F374" i="2"/>
  <c r="G374" i="2"/>
  <c r="H374" i="2"/>
  <c r="I374" i="2"/>
  <c r="J374" i="2"/>
  <c r="K374" i="2"/>
  <c r="L374" i="2"/>
  <c r="M374" i="2"/>
  <c r="N374" i="2"/>
  <c r="O374" i="2"/>
  <c r="P374" i="2"/>
  <c r="C375" i="2"/>
  <c r="Q375" i="2" s="1"/>
  <c r="D375" i="2"/>
  <c r="E375" i="2"/>
  <c r="AL375" i="2" s="1"/>
  <c r="F375" i="2"/>
  <c r="G375" i="2"/>
  <c r="H375" i="2"/>
  <c r="I375" i="2"/>
  <c r="J375" i="2"/>
  <c r="K375" i="2"/>
  <c r="L375" i="2"/>
  <c r="M375" i="2"/>
  <c r="N375" i="2"/>
  <c r="O375" i="2"/>
  <c r="P375" i="2"/>
  <c r="C376" i="2"/>
  <c r="Q376" i="2" s="1"/>
  <c r="D376" i="2"/>
  <c r="E376" i="2"/>
  <c r="AL376" i="2" s="1"/>
  <c r="F376" i="2"/>
  <c r="G376" i="2"/>
  <c r="H376" i="2"/>
  <c r="I376" i="2"/>
  <c r="J376" i="2"/>
  <c r="K376" i="2"/>
  <c r="L376" i="2"/>
  <c r="M376" i="2"/>
  <c r="N376" i="2"/>
  <c r="O376" i="2"/>
  <c r="P376" i="2"/>
  <c r="C377" i="2"/>
  <c r="Q377" i="2" s="1"/>
  <c r="D377" i="2"/>
  <c r="E377" i="2"/>
  <c r="AL377" i="2" s="1"/>
  <c r="F377" i="2"/>
  <c r="G377" i="2"/>
  <c r="H377" i="2"/>
  <c r="I377" i="2"/>
  <c r="J377" i="2"/>
  <c r="K377" i="2"/>
  <c r="L377" i="2"/>
  <c r="M377" i="2"/>
  <c r="N377" i="2"/>
  <c r="O377" i="2"/>
  <c r="P377" i="2"/>
  <c r="C378" i="2"/>
  <c r="Q378" i="2" s="1"/>
  <c r="D378" i="2"/>
  <c r="E378" i="2"/>
  <c r="AL378" i="2" s="1"/>
  <c r="F378" i="2"/>
  <c r="G378" i="2"/>
  <c r="H378" i="2"/>
  <c r="I378" i="2"/>
  <c r="J378" i="2"/>
  <c r="K378" i="2"/>
  <c r="L378" i="2"/>
  <c r="M378" i="2"/>
  <c r="N378" i="2"/>
  <c r="O378" i="2"/>
  <c r="P378" i="2"/>
  <c r="C379" i="2"/>
  <c r="Q379" i="2" s="1"/>
  <c r="D379" i="2"/>
  <c r="E379" i="2"/>
  <c r="AL379" i="2" s="1"/>
  <c r="F379" i="2"/>
  <c r="G379" i="2"/>
  <c r="H379" i="2"/>
  <c r="I379" i="2"/>
  <c r="J379" i="2"/>
  <c r="K379" i="2"/>
  <c r="L379" i="2"/>
  <c r="M379" i="2"/>
  <c r="N379" i="2"/>
  <c r="O379" i="2"/>
  <c r="P379" i="2"/>
  <c r="C380" i="2"/>
  <c r="Q380" i="2" s="1"/>
  <c r="D380" i="2"/>
  <c r="E380" i="2"/>
  <c r="AL380" i="2" s="1"/>
  <c r="F380" i="2"/>
  <c r="G380" i="2"/>
  <c r="H380" i="2"/>
  <c r="I380" i="2"/>
  <c r="J380" i="2"/>
  <c r="K380" i="2"/>
  <c r="L380" i="2"/>
  <c r="M380" i="2"/>
  <c r="N380" i="2"/>
  <c r="O380" i="2"/>
  <c r="P380" i="2"/>
  <c r="C381" i="2"/>
  <c r="Q381" i="2" s="1"/>
  <c r="D381" i="2"/>
  <c r="E381" i="2"/>
  <c r="AL381" i="2" s="1"/>
  <c r="F381" i="2"/>
  <c r="G381" i="2"/>
  <c r="H381" i="2"/>
  <c r="I381" i="2"/>
  <c r="J381" i="2"/>
  <c r="K381" i="2"/>
  <c r="L381" i="2"/>
  <c r="M381" i="2"/>
  <c r="N381" i="2"/>
  <c r="O381" i="2"/>
  <c r="P381" i="2"/>
  <c r="C382" i="2"/>
  <c r="Q382" i="2" s="1"/>
  <c r="D382" i="2"/>
  <c r="E382" i="2"/>
  <c r="AL382" i="2" s="1"/>
  <c r="F382" i="2"/>
  <c r="G382" i="2"/>
  <c r="H382" i="2"/>
  <c r="I382" i="2"/>
  <c r="J382" i="2"/>
  <c r="K382" i="2"/>
  <c r="L382" i="2"/>
  <c r="M382" i="2"/>
  <c r="N382" i="2"/>
  <c r="O382" i="2"/>
  <c r="P382" i="2"/>
  <c r="C383" i="2"/>
  <c r="Q383" i="2" s="1"/>
  <c r="D383" i="2"/>
  <c r="E383" i="2"/>
  <c r="AL383" i="2" s="1"/>
  <c r="F383" i="2"/>
  <c r="G383" i="2"/>
  <c r="H383" i="2"/>
  <c r="I383" i="2"/>
  <c r="J383" i="2"/>
  <c r="K383" i="2"/>
  <c r="L383" i="2"/>
  <c r="M383" i="2"/>
  <c r="N383" i="2"/>
  <c r="O383" i="2"/>
  <c r="P383" i="2"/>
  <c r="C384" i="2"/>
  <c r="Q384" i="2" s="1"/>
  <c r="D384" i="2"/>
  <c r="E384" i="2"/>
  <c r="AL384" i="2" s="1"/>
  <c r="F384" i="2"/>
  <c r="G384" i="2"/>
  <c r="H384" i="2"/>
  <c r="I384" i="2"/>
  <c r="J384" i="2"/>
  <c r="K384" i="2"/>
  <c r="L384" i="2"/>
  <c r="M384" i="2"/>
  <c r="N384" i="2"/>
  <c r="O384" i="2"/>
  <c r="P384" i="2"/>
  <c r="C385" i="2"/>
  <c r="Q385" i="2" s="1"/>
  <c r="D385" i="2"/>
  <c r="E385" i="2"/>
  <c r="AL385" i="2" s="1"/>
  <c r="F385" i="2"/>
  <c r="G385" i="2"/>
  <c r="H385" i="2"/>
  <c r="I385" i="2"/>
  <c r="J385" i="2"/>
  <c r="K385" i="2"/>
  <c r="L385" i="2"/>
  <c r="M385" i="2"/>
  <c r="N385" i="2"/>
  <c r="O385" i="2"/>
  <c r="P385" i="2"/>
  <c r="C386" i="2"/>
  <c r="Q386" i="2" s="1"/>
  <c r="D386" i="2"/>
  <c r="E386" i="2"/>
  <c r="AL386" i="2" s="1"/>
  <c r="F386" i="2"/>
  <c r="G386" i="2"/>
  <c r="H386" i="2"/>
  <c r="I386" i="2"/>
  <c r="J386" i="2"/>
  <c r="K386" i="2"/>
  <c r="L386" i="2"/>
  <c r="M386" i="2"/>
  <c r="N386" i="2"/>
  <c r="O386" i="2"/>
  <c r="P386" i="2"/>
  <c r="C387" i="2"/>
  <c r="Q387" i="2" s="1"/>
  <c r="D387" i="2"/>
  <c r="E387" i="2"/>
  <c r="AL387" i="2" s="1"/>
  <c r="F387" i="2"/>
  <c r="G387" i="2"/>
  <c r="H387" i="2"/>
  <c r="I387" i="2"/>
  <c r="J387" i="2"/>
  <c r="K387" i="2"/>
  <c r="L387" i="2"/>
  <c r="M387" i="2"/>
  <c r="N387" i="2"/>
  <c r="O387" i="2"/>
  <c r="P387" i="2"/>
  <c r="C388" i="2"/>
  <c r="Q388" i="2" s="1"/>
  <c r="D388" i="2"/>
  <c r="E388" i="2"/>
  <c r="AL388" i="2" s="1"/>
  <c r="F388" i="2"/>
  <c r="G388" i="2"/>
  <c r="H388" i="2"/>
  <c r="I388" i="2"/>
  <c r="J388" i="2"/>
  <c r="K388" i="2"/>
  <c r="L388" i="2"/>
  <c r="M388" i="2"/>
  <c r="N388" i="2"/>
  <c r="O388" i="2"/>
  <c r="P388" i="2"/>
  <c r="C389" i="2"/>
  <c r="Q389" i="2" s="1"/>
  <c r="D389" i="2"/>
  <c r="E389" i="2"/>
  <c r="AL389" i="2" s="1"/>
  <c r="F389" i="2"/>
  <c r="G389" i="2"/>
  <c r="H389" i="2"/>
  <c r="I389" i="2"/>
  <c r="J389" i="2"/>
  <c r="K389" i="2"/>
  <c r="L389" i="2"/>
  <c r="M389" i="2"/>
  <c r="N389" i="2"/>
  <c r="O389" i="2"/>
  <c r="P389" i="2"/>
  <c r="C390" i="2"/>
  <c r="Q390" i="2" s="1"/>
  <c r="D390" i="2"/>
  <c r="E390" i="2"/>
  <c r="AL390" i="2" s="1"/>
  <c r="F390" i="2"/>
  <c r="G390" i="2"/>
  <c r="H390" i="2"/>
  <c r="I390" i="2"/>
  <c r="J390" i="2"/>
  <c r="K390" i="2"/>
  <c r="L390" i="2"/>
  <c r="M390" i="2"/>
  <c r="N390" i="2"/>
  <c r="O390" i="2"/>
  <c r="P390" i="2"/>
  <c r="C391" i="2"/>
  <c r="Q391" i="2" s="1"/>
  <c r="D391" i="2"/>
  <c r="E391" i="2"/>
  <c r="F391" i="2"/>
  <c r="G391" i="2"/>
  <c r="H391" i="2"/>
  <c r="I391" i="2"/>
  <c r="J391" i="2"/>
  <c r="K391" i="2"/>
  <c r="L391" i="2"/>
  <c r="M391" i="2"/>
  <c r="N391" i="2"/>
  <c r="O391" i="2"/>
  <c r="P391" i="2"/>
  <c r="C392" i="2"/>
  <c r="Q392" i="2" s="1"/>
  <c r="D392" i="2"/>
  <c r="E392" i="2"/>
  <c r="AL392" i="2" s="1"/>
  <c r="F392" i="2"/>
  <c r="G392" i="2"/>
  <c r="H392" i="2"/>
  <c r="I392" i="2"/>
  <c r="J392" i="2"/>
  <c r="K392" i="2"/>
  <c r="L392" i="2"/>
  <c r="M392" i="2"/>
  <c r="N392" i="2"/>
  <c r="O392" i="2"/>
  <c r="P392" i="2"/>
  <c r="C393" i="2"/>
  <c r="Q393" i="2" s="1"/>
  <c r="D393" i="2"/>
  <c r="E393" i="2"/>
  <c r="AL393" i="2" s="1"/>
  <c r="F393" i="2"/>
  <c r="G393" i="2"/>
  <c r="H393" i="2"/>
  <c r="I393" i="2"/>
  <c r="J393" i="2"/>
  <c r="K393" i="2"/>
  <c r="L393" i="2"/>
  <c r="M393" i="2"/>
  <c r="N393" i="2"/>
  <c r="O393" i="2"/>
  <c r="P393" i="2"/>
  <c r="C394" i="2"/>
  <c r="Q394" i="2" s="1"/>
  <c r="D394" i="2"/>
  <c r="E394" i="2"/>
  <c r="AL394" i="2" s="1"/>
  <c r="F394" i="2"/>
  <c r="G394" i="2"/>
  <c r="H394" i="2"/>
  <c r="I394" i="2"/>
  <c r="J394" i="2"/>
  <c r="K394" i="2"/>
  <c r="AK394" i="2" s="1"/>
  <c r="L394" i="2"/>
  <c r="M394" i="2"/>
  <c r="N394" i="2"/>
  <c r="O394" i="2"/>
  <c r="P394" i="2"/>
  <c r="C395" i="2"/>
  <c r="Q395" i="2" s="1"/>
  <c r="D395" i="2"/>
  <c r="E395" i="2"/>
  <c r="AL395" i="2" s="1"/>
  <c r="F395" i="2"/>
  <c r="G395" i="2"/>
  <c r="H395" i="2"/>
  <c r="I395" i="2"/>
  <c r="J395" i="2"/>
  <c r="K395" i="2"/>
  <c r="L395" i="2"/>
  <c r="M395" i="2"/>
  <c r="N395" i="2"/>
  <c r="O395" i="2"/>
  <c r="P395" i="2"/>
  <c r="C396" i="2"/>
  <c r="Q396" i="2" s="1"/>
  <c r="D396" i="2"/>
  <c r="E396" i="2"/>
  <c r="AL396" i="2" s="1"/>
  <c r="F396" i="2"/>
  <c r="G396" i="2"/>
  <c r="H396" i="2"/>
  <c r="I396" i="2"/>
  <c r="J396" i="2"/>
  <c r="K396" i="2"/>
  <c r="L396" i="2"/>
  <c r="M396" i="2"/>
  <c r="N396" i="2"/>
  <c r="O396" i="2"/>
  <c r="P396" i="2"/>
  <c r="C397" i="2"/>
  <c r="Q397" i="2" s="1"/>
  <c r="D397" i="2"/>
  <c r="E397" i="2"/>
  <c r="AL397" i="2" s="1"/>
  <c r="F397" i="2"/>
  <c r="G397" i="2"/>
  <c r="H397" i="2"/>
  <c r="I397" i="2"/>
  <c r="J397" i="2"/>
  <c r="K397" i="2"/>
  <c r="AK397" i="2" s="1"/>
  <c r="L397" i="2"/>
  <c r="M397" i="2"/>
  <c r="N397" i="2"/>
  <c r="O397" i="2"/>
  <c r="P397" i="2"/>
  <c r="C398" i="2"/>
  <c r="Q398" i="2" s="1"/>
  <c r="D398" i="2"/>
  <c r="E398" i="2"/>
  <c r="AL398" i="2" s="1"/>
  <c r="F398" i="2"/>
  <c r="G398" i="2"/>
  <c r="H398" i="2"/>
  <c r="I398" i="2"/>
  <c r="J398" i="2"/>
  <c r="K398" i="2"/>
  <c r="L398" i="2"/>
  <c r="M398" i="2"/>
  <c r="N398" i="2"/>
  <c r="O398" i="2"/>
  <c r="P398" i="2"/>
  <c r="C399" i="2"/>
  <c r="Q399" i="2" s="1"/>
  <c r="D399" i="2"/>
  <c r="E399" i="2"/>
  <c r="AL399" i="2" s="1"/>
  <c r="F399" i="2"/>
  <c r="G399" i="2"/>
  <c r="H399" i="2"/>
  <c r="I399" i="2"/>
  <c r="J399" i="2"/>
  <c r="K399" i="2"/>
  <c r="L399" i="2"/>
  <c r="M399" i="2"/>
  <c r="N399" i="2"/>
  <c r="O399" i="2"/>
  <c r="P399" i="2"/>
  <c r="C400" i="2"/>
  <c r="Q400" i="2" s="1"/>
  <c r="D400" i="2"/>
  <c r="E400" i="2"/>
  <c r="AL400" i="2" s="1"/>
  <c r="F400" i="2"/>
  <c r="G400" i="2"/>
  <c r="H400" i="2"/>
  <c r="I400" i="2"/>
  <c r="J400" i="2"/>
  <c r="K400" i="2"/>
  <c r="AK400" i="2" s="1"/>
  <c r="L400" i="2"/>
  <c r="M400" i="2"/>
  <c r="N400" i="2"/>
  <c r="O400" i="2"/>
  <c r="P400" i="2"/>
  <c r="C401" i="2"/>
  <c r="Q401" i="2" s="1"/>
  <c r="D401" i="2"/>
  <c r="E401" i="2"/>
  <c r="AL401" i="2" s="1"/>
  <c r="F401" i="2"/>
  <c r="G401" i="2"/>
  <c r="H401" i="2"/>
  <c r="I401" i="2"/>
  <c r="J401" i="2"/>
  <c r="K401" i="2"/>
  <c r="L401" i="2"/>
  <c r="M401" i="2"/>
  <c r="N401" i="2"/>
  <c r="O401" i="2"/>
  <c r="P401" i="2"/>
  <c r="C402" i="2"/>
  <c r="Q402" i="2" s="1"/>
  <c r="D402" i="2"/>
  <c r="E402" i="2"/>
  <c r="AL402" i="2" s="1"/>
  <c r="F402" i="2"/>
  <c r="G402" i="2"/>
  <c r="H402" i="2"/>
  <c r="I402" i="2"/>
  <c r="J402" i="2"/>
  <c r="K402" i="2"/>
  <c r="L402" i="2"/>
  <c r="M402" i="2"/>
  <c r="N402" i="2"/>
  <c r="O402" i="2"/>
  <c r="P402" i="2"/>
  <c r="C403" i="2"/>
  <c r="Q403" i="2" s="1"/>
  <c r="D403" i="2"/>
  <c r="E403" i="2"/>
  <c r="AL403" i="2" s="1"/>
  <c r="F403" i="2"/>
  <c r="G403" i="2"/>
  <c r="H403" i="2"/>
  <c r="I403" i="2"/>
  <c r="J403" i="2"/>
  <c r="K403" i="2"/>
  <c r="AK403" i="2" s="1"/>
  <c r="L403" i="2"/>
  <c r="M403" i="2"/>
  <c r="N403" i="2"/>
  <c r="O403" i="2"/>
  <c r="P403" i="2"/>
  <c r="C404" i="2"/>
  <c r="Q404" i="2" s="1"/>
  <c r="D404" i="2"/>
  <c r="E404" i="2"/>
  <c r="AL404" i="2" s="1"/>
  <c r="F404" i="2"/>
  <c r="G404" i="2"/>
  <c r="H404" i="2"/>
  <c r="I404" i="2"/>
  <c r="J404" i="2"/>
  <c r="K404" i="2"/>
  <c r="L404" i="2"/>
  <c r="M404" i="2"/>
  <c r="N404" i="2"/>
  <c r="O404" i="2"/>
  <c r="P404" i="2"/>
  <c r="C405" i="2"/>
  <c r="Q405" i="2" s="1"/>
  <c r="D405" i="2"/>
  <c r="E405" i="2"/>
  <c r="AL405" i="2" s="1"/>
  <c r="F405" i="2"/>
  <c r="G405" i="2"/>
  <c r="H405" i="2"/>
  <c r="I405" i="2"/>
  <c r="J405" i="2"/>
  <c r="K405" i="2"/>
  <c r="L405" i="2"/>
  <c r="M405" i="2"/>
  <c r="N405" i="2"/>
  <c r="O405" i="2"/>
  <c r="P405" i="2"/>
  <c r="C406" i="2"/>
  <c r="Q406" i="2" s="1"/>
  <c r="D406" i="2"/>
  <c r="E406" i="2"/>
  <c r="AL406" i="2" s="1"/>
  <c r="F406" i="2"/>
  <c r="G406" i="2"/>
  <c r="H406" i="2"/>
  <c r="I406" i="2"/>
  <c r="J406" i="2"/>
  <c r="K406" i="2"/>
  <c r="AK406" i="2" s="1"/>
  <c r="L406" i="2"/>
  <c r="M406" i="2"/>
  <c r="N406" i="2"/>
  <c r="O406" i="2"/>
  <c r="P406" i="2"/>
  <c r="C407" i="2"/>
  <c r="Q407" i="2" s="1"/>
  <c r="D407" i="2"/>
  <c r="E407" i="2"/>
  <c r="AL407" i="2" s="1"/>
  <c r="F407" i="2"/>
  <c r="G407" i="2"/>
  <c r="H407" i="2"/>
  <c r="I407" i="2"/>
  <c r="J407" i="2"/>
  <c r="K407" i="2"/>
  <c r="L407" i="2"/>
  <c r="M407" i="2"/>
  <c r="N407" i="2"/>
  <c r="O407" i="2"/>
  <c r="P407" i="2"/>
  <c r="C408" i="2"/>
  <c r="Q408" i="2" s="1"/>
  <c r="D408" i="2"/>
  <c r="E408" i="2"/>
  <c r="AL408" i="2" s="1"/>
  <c r="F408" i="2"/>
  <c r="G408" i="2"/>
  <c r="H408" i="2"/>
  <c r="I408" i="2"/>
  <c r="J408" i="2"/>
  <c r="K408" i="2"/>
  <c r="L408" i="2"/>
  <c r="M408" i="2"/>
  <c r="N408" i="2"/>
  <c r="O408" i="2"/>
  <c r="P408" i="2"/>
  <c r="C409" i="2"/>
  <c r="Q409" i="2" s="1"/>
  <c r="D409" i="2"/>
  <c r="E409" i="2"/>
  <c r="AL409" i="2" s="1"/>
  <c r="F409" i="2"/>
  <c r="G409" i="2"/>
  <c r="H409" i="2"/>
  <c r="I409" i="2"/>
  <c r="J409" i="2"/>
  <c r="K409" i="2"/>
  <c r="AK409" i="2" s="1"/>
  <c r="L409" i="2"/>
  <c r="M409" i="2"/>
  <c r="N409" i="2"/>
  <c r="O409" i="2"/>
  <c r="P409" i="2"/>
  <c r="C410" i="2"/>
  <c r="Q410" i="2" s="1"/>
  <c r="D410" i="2"/>
  <c r="E410" i="2"/>
  <c r="AL410" i="2" s="1"/>
  <c r="F410" i="2"/>
  <c r="G410" i="2"/>
  <c r="H410" i="2"/>
  <c r="I410" i="2"/>
  <c r="J410" i="2"/>
  <c r="K410" i="2"/>
  <c r="L410" i="2"/>
  <c r="M410" i="2"/>
  <c r="N410" i="2"/>
  <c r="O410" i="2"/>
  <c r="P410" i="2"/>
  <c r="C411" i="2"/>
  <c r="Q411" i="2" s="1"/>
  <c r="D411" i="2"/>
  <c r="E411" i="2"/>
  <c r="AL411" i="2" s="1"/>
  <c r="F411" i="2"/>
  <c r="G411" i="2"/>
  <c r="H411" i="2"/>
  <c r="I411" i="2"/>
  <c r="J411" i="2"/>
  <c r="K411" i="2"/>
  <c r="L411" i="2"/>
  <c r="M411" i="2"/>
  <c r="N411" i="2"/>
  <c r="O411" i="2"/>
  <c r="P411" i="2"/>
  <c r="C412" i="2"/>
  <c r="Q412" i="2" s="1"/>
  <c r="D412" i="2"/>
  <c r="E412" i="2"/>
  <c r="AL412" i="2" s="1"/>
  <c r="F412" i="2"/>
  <c r="G412" i="2"/>
  <c r="H412" i="2"/>
  <c r="I412" i="2"/>
  <c r="J412" i="2"/>
  <c r="K412" i="2"/>
  <c r="AK412" i="2" s="1"/>
  <c r="L412" i="2"/>
  <c r="M412" i="2"/>
  <c r="N412" i="2"/>
  <c r="O412" i="2"/>
  <c r="P412" i="2"/>
  <c r="C413" i="2"/>
  <c r="Q413" i="2" s="1"/>
  <c r="D413" i="2"/>
  <c r="E413" i="2"/>
  <c r="AL413" i="2" s="1"/>
  <c r="F413" i="2"/>
  <c r="G413" i="2"/>
  <c r="H413" i="2"/>
  <c r="I413" i="2"/>
  <c r="J413" i="2"/>
  <c r="K413" i="2"/>
  <c r="L413" i="2"/>
  <c r="M413" i="2"/>
  <c r="N413" i="2"/>
  <c r="O413" i="2"/>
  <c r="P413" i="2"/>
  <c r="C414" i="2"/>
  <c r="Q414" i="2" s="1"/>
  <c r="D414" i="2"/>
  <c r="E414" i="2"/>
  <c r="AL414" i="2" s="1"/>
  <c r="F414" i="2"/>
  <c r="G414" i="2"/>
  <c r="H414" i="2"/>
  <c r="I414" i="2"/>
  <c r="J414" i="2"/>
  <c r="K414" i="2"/>
  <c r="L414" i="2"/>
  <c r="M414" i="2"/>
  <c r="N414" i="2"/>
  <c r="O414" i="2"/>
  <c r="P414" i="2"/>
  <c r="C415" i="2"/>
  <c r="Q415" i="2" s="1"/>
  <c r="D415" i="2"/>
  <c r="E415" i="2"/>
  <c r="F415" i="2"/>
  <c r="G415" i="2"/>
  <c r="H415" i="2"/>
  <c r="I415" i="2"/>
  <c r="J415" i="2"/>
  <c r="K415" i="2"/>
  <c r="AK415" i="2" s="1"/>
  <c r="L415" i="2"/>
  <c r="M415" i="2"/>
  <c r="N415" i="2"/>
  <c r="O415" i="2"/>
  <c r="P415" i="2"/>
  <c r="C416" i="2"/>
  <c r="Q416" i="2" s="1"/>
  <c r="D416" i="2"/>
  <c r="E416" i="2"/>
  <c r="AL416" i="2" s="1"/>
  <c r="F416" i="2"/>
  <c r="G416" i="2"/>
  <c r="H416" i="2"/>
  <c r="I416" i="2"/>
  <c r="J416" i="2"/>
  <c r="K416" i="2"/>
  <c r="L416" i="2"/>
  <c r="M416" i="2"/>
  <c r="N416" i="2"/>
  <c r="O416" i="2"/>
  <c r="P416" i="2"/>
  <c r="C417" i="2"/>
  <c r="Q417" i="2" s="1"/>
  <c r="D417" i="2"/>
  <c r="E417" i="2"/>
  <c r="AL417" i="2" s="1"/>
  <c r="F417" i="2"/>
  <c r="G417" i="2"/>
  <c r="H417" i="2"/>
  <c r="I417" i="2"/>
  <c r="J417" i="2"/>
  <c r="K417" i="2"/>
  <c r="L417" i="2"/>
  <c r="M417" i="2"/>
  <c r="N417" i="2"/>
  <c r="O417" i="2"/>
  <c r="P417" i="2"/>
  <c r="C418" i="2"/>
  <c r="Q418" i="2" s="1"/>
  <c r="D418" i="2"/>
  <c r="E418" i="2"/>
  <c r="AL418" i="2" s="1"/>
  <c r="F418" i="2"/>
  <c r="G418" i="2"/>
  <c r="H418" i="2"/>
  <c r="I418" i="2"/>
  <c r="J418" i="2"/>
  <c r="K418" i="2"/>
  <c r="AK418" i="2" s="1"/>
  <c r="L418" i="2"/>
  <c r="M418" i="2"/>
  <c r="N418" i="2"/>
  <c r="O418" i="2"/>
  <c r="P418" i="2"/>
  <c r="C419" i="2"/>
  <c r="Q419" i="2" s="1"/>
  <c r="D419" i="2"/>
  <c r="E419" i="2"/>
  <c r="AL419" i="2" s="1"/>
  <c r="F419" i="2"/>
  <c r="G419" i="2"/>
  <c r="H419" i="2"/>
  <c r="I419" i="2"/>
  <c r="J419" i="2"/>
  <c r="K419" i="2"/>
  <c r="L419" i="2"/>
  <c r="M419" i="2"/>
  <c r="N419" i="2"/>
  <c r="O419" i="2"/>
  <c r="P419" i="2"/>
  <c r="C420" i="2"/>
  <c r="Q420" i="2" s="1"/>
  <c r="D420" i="2"/>
  <c r="E420" i="2"/>
  <c r="AL420" i="2" s="1"/>
  <c r="F420" i="2"/>
  <c r="G420" i="2"/>
  <c r="H420" i="2"/>
  <c r="I420" i="2"/>
  <c r="J420" i="2"/>
  <c r="K420" i="2"/>
  <c r="L420" i="2"/>
  <c r="M420" i="2"/>
  <c r="N420" i="2"/>
  <c r="O420" i="2"/>
  <c r="P420" i="2"/>
  <c r="C421" i="2"/>
  <c r="Q421" i="2" s="1"/>
  <c r="D421" i="2"/>
  <c r="E421" i="2"/>
  <c r="AL421" i="2" s="1"/>
  <c r="F421" i="2"/>
  <c r="G421" i="2"/>
  <c r="H421" i="2"/>
  <c r="I421" i="2"/>
  <c r="J421" i="2"/>
  <c r="K421" i="2"/>
  <c r="AK421" i="2" s="1"/>
  <c r="L421" i="2"/>
  <c r="M421" i="2"/>
  <c r="N421" i="2"/>
  <c r="O421" i="2"/>
  <c r="P421" i="2"/>
  <c r="C422" i="2"/>
  <c r="Q422" i="2" s="1"/>
  <c r="D422" i="2"/>
  <c r="E422" i="2"/>
  <c r="AL422" i="2" s="1"/>
  <c r="F422" i="2"/>
  <c r="G422" i="2"/>
  <c r="H422" i="2"/>
  <c r="I422" i="2"/>
  <c r="J422" i="2"/>
  <c r="K422" i="2"/>
  <c r="L422" i="2"/>
  <c r="M422" i="2"/>
  <c r="N422" i="2"/>
  <c r="O422" i="2"/>
  <c r="P422" i="2"/>
  <c r="C423" i="2"/>
  <c r="Q423" i="2" s="1"/>
  <c r="D423" i="2"/>
  <c r="E423" i="2"/>
  <c r="AL423" i="2" s="1"/>
  <c r="F423" i="2"/>
  <c r="G423" i="2"/>
  <c r="H423" i="2"/>
  <c r="I423" i="2"/>
  <c r="J423" i="2"/>
  <c r="K423" i="2"/>
  <c r="L423" i="2"/>
  <c r="M423" i="2"/>
  <c r="N423" i="2"/>
  <c r="O423" i="2"/>
  <c r="P423" i="2"/>
  <c r="C424" i="2"/>
  <c r="Q424" i="2" s="1"/>
  <c r="D424" i="2"/>
  <c r="E424" i="2"/>
  <c r="AL424" i="2" s="1"/>
  <c r="F424" i="2"/>
  <c r="G424" i="2"/>
  <c r="H424" i="2"/>
  <c r="I424" i="2"/>
  <c r="J424" i="2"/>
  <c r="K424" i="2"/>
  <c r="AK424" i="2" s="1"/>
  <c r="L424" i="2"/>
  <c r="M424" i="2"/>
  <c r="N424" i="2"/>
  <c r="O424" i="2"/>
  <c r="P424" i="2"/>
  <c r="C425" i="2"/>
  <c r="Q425" i="2" s="1"/>
  <c r="D425" i="2"/>
  <c r="E425" i="2"/>
  <c r="AL425" i="2" s="1"/>
  <c r="F425" i="2"/>
  <c r="G425" i="2"/>
  <c r="H425" i="2"/>
  <c r="I425" i="2"/>
  <c r="J425" i="2"/>
  <c r="K425" i="2"/>
  <c r="L425" i="2"/>
  <c r="M425" i="2"/>
  <c r="N425" i="2"/>
  <c r="O425" i="2"/>
  <c r="P425" i="2"/>
  <c r="C426" i="2"/>
  <c r="Q426" i="2" s="1"/>
  <c r="D426" i="2"/>
  <c r="E426" i="2"/>
  <c r="AL426" i="2" s="1"/>
  <c r="F426" i="2"/>
  <c r="G426" i="2"/>
  <c r="H426" i="2"/>
  <c r="I426" i="2"/>
  <c r="J426" i="2"/>
  <c r="K426" i="2"/>
  <c r="L426" i="2"/>
  <c r="M426" i="2"/>
  <c r="N426" i="2"/>
  <c r="O426" i="2"/>
  <c r="P426" i="2"/>
  <c r="C427" i="2"/>
  <c r="Q427" i="2" s="1"/>
  <c r="D427" i="2"/>
  <c r="E427" i="2"/>
  <c r="AL427" i="2" s="1"/>
  <c r="F427" i="2"/>
  <c r="G427" i="2"/>
  <c r="H427" i="2"/>
  <c r="I427" i="2"/>
  <c r="J427" i="2"/>
  <c r="K427" i="2"/>
  <c r="AK427" i="2" s="1"/>
  <c r="L427" i="2"/>
  <c r="M427" i="2"/>
  <c r="N427" i="2"/>
  <c r="O427" i="2"/>
  <c r="P427" i="2"/>
  <c r="C428" i="2"/>
  <c r="Q428" i="2" s="1"/>
  <c r="D428" i="2"/>
  <c r="E428" i="2"/>
  <c r="AL428" i="2" s="1"/>
  <c r="F428" i="2"/>
  <c r="G428" i="2"/>
  <c r="H428" i="2"/>
  <c r="I428" i="2"/>
  <c r="J428" i="2"/>
  <c r="K428" i="2"/>
  <c r="L428" i="2"/>
  <c r="M428" i="2"/>
  <c r="N428" i="2"/>
  <c r="O428" i="2"/>
  <c r="P428" i="2"/>
  <c r="C429" i="2"/>
  <c r="Q429" i="2" s="1"/>
  <c r="D429" i="2"/>
  <c r="E429" i="2"/>
  <c r="AL429" i="2" s="1"/>
  <c r="F429" i="2"/>
  <c r="G429" i="2"/>
  <c r="H429" i="2"/>
  <c r="I429" i="2"/>
  <c r="J429" i="2"/>
  <c r="K429" i="2"/>
  <c r="L429" i="2"/>
  <c r="M429" i="2"/>
  <c r="N429" i="2"/>
  <c r="O429" i="2"/>
  <c r="P429" i="2"/>
  <c r="C430" i="2"/>
  <c r="Q430" i="2" s="1"/>
  <c r="D430" i="2"/>
  <c r="E430" i="2"/>
  <c r="AL430" i="2" s="1"/>
  <c r="F430" i="2"/>
  <c r="G430" i="2"/>
  <c r="H430" i="2"/>
  <c r="I430" i="2"/>
  <c r="J430" i="2"/>
  <c r="K430" i="2"/>
  <c r="AK430" i="2" s="1"/>
  <c r="L430" i="2"/>
  <c r="M430" i="2"/>
  <c r="N430" i="2"/>
  <c r="O430" i="2"/>
  <c r="P430" i="2"/>
  <c r="C431" i="2"/>
  <c r="Q431" i="2" s="1"/>
  <c r="D431" i="2"/>
  <c r="E431" i="2"/>
  <c r="AL431" i="2" s="1"/>
  <c r="F431" i="2"/>
  <c r="G431" i="2"/>
  <c r="H431" i="2"/>
  <c r="I431" i="2"/>
  <c r="J431" i="2"/>
  <c r="K431" i="2"/>
  <c r="L431" i="2"/>
  <c r="M431" i="2"/>
  <c r="N431" i="2"/>
  <c r="O431" i="2"/>
  <c r="P431" i="2"/>
  <c r="C432" i="2"/>
  <c r="Q432" i="2" s="1"/>
  <c r="D432" i="2"/>
  <c r="E432" i="2"/>
  <c r="AL432" i="2" s="1"/>
  <c r="F432" i="2"/>
  <c r="G432" i="2"/>
  <c r="H432" i="2"/>
  <c r="I432" i="2"/>
  <c r="J432" i="2"/>
  <c r="K432" i="2"/>
  <c r="L432" i="2"/>
  <c r="M432" i="2"/>
  <c r="N432" i="2"/>
  <c r="O432" i="2"/>
  <c r="P432" i="2"/>
  <c r="C433" i="2"/>
  <c r="Q433" i="2" s="1"/>
  <c r="D433" i="2"/>
  <c r="E433" i="2"/>
  <c r="AL433" i="2" s="1"/>
  <c r="F433" i="2"/>
  <c r="G433" i="2"/>
  <c r="H433" i="2"/>
  <c r="I433" i="2"/>
  <c r="J433" i="2"/>
  <c r="K433" i="2"/>
  <c r="AK433" i="2" s="1"/>
  <c r="L433" i="2"/>
  <c r="M433" i="2"/>
  <c r="N433" i="2"/>
  <c r="O433" i="2"/>
  <c r="P433" i="2"/>
  <c r="C434" i="2"/>
  <c r="Q434" i="2" s="1"/>
  <c r="D434" i="2"/>
  <c r="E434" i="2"/>
  <c r="AL434" i="2" s="1"/>
  <c r="F434" i="2"/>
  <c r="G434" i="2"/>
  <c r="H434" i="2"/>
  <c r="I434" i="2"/>
  <c r="J434" i="2"/>
  <c r="K434" i="2"/>
  <c r="L434" i="2"/>
  <c r="M434" i="2"/>
  <c r="N434" i="2"/>
  <c r="O434" i="2"/>
  <c r="P434" i="2"/>
  <c r="C435" i="2"/>
  <c r="Q435" i="2" s="1"/>
  <c r="D435" i="2"/>
  <c r="E435" i="2"/>
  <c r="AL435" i="2" s="1"/>
  <c r="F435" i="2"/>
  <c r="G435" i="2"/>
  <c r="H435" i="2"/>
  <c r="I435" i="2"/>
  <c r="J435" i="2"/>
  <c r="K435" i="2"/>
  <c r="L435" i="2"/>
  <c r="M435" i="2"/>
  <c r="N435" i="2"/>
  <c r="O435" i="2"/>
  <c r="P435" i="2"/>
  <c r="C436" i="2"/>
  <c r="Q436" i="2" s="1"/>
  <c r="D436" i="2"/>
  <c r="E436" i="2"/>
  <c r="AL436" i="2" s="1"/>
  <c r="F436" i="2"/>
  <c r="G436" i="2"/>
  <c r="H436" i="2"/>
  <c r="I436" i="2"/>
  <c r="J436" i="2"/>
  <c r="K436" i="2"/>
  <c r="AK436" i="2" s="1"/>
  <c r="L436" i="2"/>
  <c r="M436" i="2"/>
  <c r="N436" i="2"/>
  <c r="O436" i="2"/>
  <c r="P436" i="2"/>
  <c r="C437" i="2"/>
  <c r="Q437" i="2" s="1"/>
  <c r="D437" i="2"/>
  <c r="E437" i="2"/>
  <c r="AL437" i="2" s="1"/>
  <c r="F437" i="2"/>
  <c r="G437" i="2"/>
  <c r="H437" i="2"/>
  <c r="I437" i="2"/>
  <c r="J437" i="2"/>
  <c r="K437" i="2"/>
  <c r="L437" i="2"/>
  <c r="M437" i="2"/>
  <c r="N437" i="2"/>
  <c r="O437" i="2"/>
  <c r="P437" i="2"/>
  <c r="C438" i="2"/>
  <c r="Q438" i="2" s="1"/>
  <c r="D438" i="2"/>
  <c r="E438" i="2"/>
  <c r="AL438" i="2" s="1"/>
  <c r="F438" i="2"/>
  <c r="G438" i="2"/>
  <c r="H438" i="2"/>
  <c r="I438" i="2"/>
  <c r="J438" i="2"/>
  <c r="K438" i="2"/>
  <c r="L438" i="2"/>
  <c r="M438" i="2"/>
  <c r="N438" i="2"/>
  <c r="O438" i="2"/>
  <c r="P438" i="2"/>
  <c r="C439" i="2"/>
  <c r="Q439" i="2" s="1"/>
  <c r="D439" i="2"/>
  <c r="E439" i="2"/>
  <c r="F439" i="2"/>
  <c r="G439" i="2"/>
  <c r="H439" i="2"/>
  <c r="I439" i="2"/>
  <c r="J439" i="2"/>
  <c r="K439" i="2"/>
  <c r="AK439" i="2" s="1"/>
  <c r="L439" i="2"/>
  <c r="M439" i="2"/>
  <c r="N439" i="2"/>
  <c r="O439" i="2"/>
  <c r="P439" i="2"/>
  <c r="C440" i="2"/>
  <c r="Q440" i="2" s="1"/>
  <c r="D440" i="2"/>
  <c r="E440" i="2"/>
  <c r="AL440" i="2" s="1"/>
  <c r="F440" i="2"/>
  <c r="G440" i="2"/>
  <c r="H440" i="2"/>
  <c r="I440" i="2"/>
  <c r="J440" i="2"/>
  <c r="K440" i="2"/>
  <c r="L440" i="2"/>
  <c r="M440" i="2"/>
  <c r="N440" i="2"/>
  <c r="O440" i="2"/>
  <c r="P440" i="2"/>
  <c r="C441" i="2"/>
  <c r="Q441" i="2" s="1"/>
  <c r="D441" i="2"/>
  <c r="E441" i="2"/>
  <c r="AL441" i="2" s="1"/>
  <c r="F441" i="2"/>
  <c r="G441" i="2"/>
  <c r="H441" i="2"/>
  <c r="I441" i="2"/>
  <c r="J441" i="2"/>
  <c r="K441" i="2"/>
  <c r="L441" i="2"/>
  <c r="M441" i="2"/>
  <c r="N441" i="2"/>
  <c r="O441" i="2"/>
  <c r="P441" i="2"/>
  <c r="C442" i="2"/>
  <c r="Q442" i="2" s="1"/>
  <c r="D442" i="2"/>
  <c r="E442" i="2"/>
  <c r="AL442" i="2" s="1"/>
  <c r="F442" i="2"/>
  <c r="G442" i="2"/>
  <c r="H442" i="2"/>
  <c r="I442" i="2"/>
  <c r="J442" i="2"/>
  <c r="K442" i="2"/>
  <c r="AK442" i="2" s="1"/>
  <c r="L442" i="2"/>
  <c r="M442" i="2"/>
  <c r="N442" i="2"/>
  <c r="O442" i="2"/>
  <c r="P442" i="2"/>
  <c r="C443" i="2"/>
  <c r="Q443" i="2" s="1"/>
  <c r="D443" i="2"/>
  <c r="E443" i="2"/>
  <c r="AL443" i="2" s="1"/>
  <c r="F443" i="2"/>
  <c r="G443" i="2"/>
  <c r="H443" i="2"/>
  <c r="I443" i="2"/>
  <c r="J443" i="2"/>
  <c r="K443" i="2"/>
  <c r="L443" i="2"/>
  <c r="M443" i="2"/>
  <c r="N443" i="2"/>
  <c r="O443" i="2"/>
  <c r="P443" i="2"/>
  <c r="C444" i="2"/>
  <c r="Q444" i="2" s="1"/>
  <c r="D444" i="2"/>
  <c r="E444" i="2"/>
  <c r="AL444" i="2" s="1"/>
  <c r="F444" i="2"/>
  <c r="G444" i="2"/>
  <c r="H444" i="2"/>
  <c r="I444" i="2"/>
  <c r="J444" i="2"/>
  <c r="K444" i="2"/>
  <c r="L444" i="2"/>
  <c r="M444" i="2"/>
  <c r="N444" i="2"/>
  <c r="O444" i="2"/>
  <c r="P444" i="2"/>
  <c r="C445" i="2"/>
  <c r="Q445" i="2" s="1"/>
  <c r="D445" i="2"/>
  <c r="E445" i="2"/>
  <c r="AL445" i="2" s="1"/>
  <c r="F445" i="2"/>
  <c r="G445" i="2"/>
  <c r="H445" i="2"/>
  <c r="I445" i="2"/>
  <c r="J445" i="2"/>
  <c r="K445" i="2"/>
  <c r="AK445" i="2" s="1"/>
  <c r="L445" i="2"/>
  <c r="M445" i="2"/>
  <c r="N445" i="2"/>
  <c r="O445" i="2"/>
  <c r="P445" i="2"/>
  <c r="C446" i="2"/>
  <c r="Q446" i="2" s="1"/>
  <c r="D446" i="2"/>
  <c r="E446" i="2"/>
  <c r="AL446" i="2" s="1"/>
  <c r="F446" i="2"/>
  <c r="G446" i="2"/>
  <c r="H446" i="2"/>
  <c r="I446" i="2"/>
  <c r="J446" i="2"/>
  <c r="K446" i="2"/>
  <c r="L446" i="2"/>
  <c r="M446" i="2"/>
  <c r="N446" i="2"/>
  <c r="O446" i="2"/>
  <c r="P446" i="2"/>
  <c r="C447" i="2"/>
  <c r="Q447" i="2" s="1"/>
  <c r="D447" i="2"/>
  <c r="E447" i="2"/>
  <c r="AL447" i="2" s="1"/>
  <c r="F447" i="2"/>
  <c r="G447" i="2"/>
  <c r="H447" i="2"/>
  <c r="I447" i="2"/>
  <c r="J447" i="2"/>
  <c r="K447" i="2"/>
  <c r="L447" i="2"/>
  <c r="M447" i="2"/>
  <c r="N447" i="2"/>
  <c r="O447" i="2"/>
  <c r="P447" i="2"/>
  <c r="C448" i="2"/>
  <c r="Q448" i="2" s="1"/>
  <c r="D448" i="2"/>
  <c r="E448" i="2"/>
  <c r="AL448" i="2" s="1"/>
  <c r="F448" i="2"/>
  <c r="G448" i="2"/>
  <c r="H448" i="2"/>
  <c r="I448" i="2"/>
  <c r="J448" i="2"/>
  <c r="K448" i="2"/>
  <c r="AK448" i="2" s="1"/>
  <c r="L448" i="2"/>
  <c r="M448" i="2"/>
  <c r="N448" i="2"/>
  <c r="O448" i="2"/>
  <c r="P448" i="2"/>
  <c r="C449" i="2"/>
  <c r="Q449" i="2" s="1"/>
  <c r="D449" i="2"/>
  <c r="E449" i="2"/>
  <c r="AL449" i="2" s="1"/>
  <c r="F449" i="2"/>
  <c r="G449" i="2"/>
  <c r="H449" i="2"/>
  <c r="I449" i="2"/>
  <c r="J449" i="2"/>
  <c r="K449" i="2"/>
  <c r="L449" i="2"/>
  <c r="M449" i="2"/>
  <c r="N449" i="2"/>
  <c r="O449" i="2"/>
  <c r="P449" i="2"/>
  <c r="C450" i="2"/>
  <c r="Q450" i="2" s="1"/>
  <c r="D450" i="2"/>
  <c r="E450" i="2"/>
  <c r="AL450" i="2" s="1"/>
  <c r="F450" i="2"/>
  <c r="G450" i="2"/>
  <c r="H450" i="2"/>
  <c r="I450" i="2"/>
  <c r="J450" i="2"/>
  <c r="K450" i="2"/>
  <c r="L450" i="2"/>
  <c r="M450" i="2"/>
  <c r="N450" i="2"/>
  <c r="O450" i="2"/>
  <c r="P450" i="2"/>
  <c r="C451" i="2"/>
  <c r="Q451" i="2" s="1"/>
  <c r="D451" i="2"/>
  <c r="E451" i="2"/>
  <c r="AL451" i="2" s="1"/>
  <c r="F451" i="2"/>
  <c r="G451" i="2"/>
  <c r="H451" i="2"/>
  <c r="I451" i="2"/>
  <c r="J451" i="2"/>
  <c r="K451" i="2"/>
  <c r="AK451" i="2" s="1"/>
  <c r="L451" i="2"/>
  <c r="M451" i="2"/>
  <c r="N451" i="2"/>
  <c r="O451" i="2"/>
  <c r="P451" i="2"/>
  <c r="C452" i="2"/>
  <c r="Q452" i="2" s="1"/>
  <c r="D452" i="2"/>
  <c r="E452" i="2"/>
  <c r="AL452" i="2" s="1"/>
  <c r="F452" i="2"/>
  <c r="G452" i="2"/>
  <c r="H452" i="2"/>
  <c r="I452" i="2"/>
  <c r="J452" i="2"/>
  <c r="K452" i="2"/>
  <c r="L452" i="2"/>
  <c r="M452" i="2"/>
  <c r="N452" i="2"/>
  <c r="O452" i="2"/>
  <c r="P452" i="2"/>
  <c r="C453" i="2"/>
  <c r="Q453" i="2" s="1"/>
  <c r="D453" i="2"/>
  <c r="E453" i="2"/>
  <c r="AL453" i="2" s="1"/>
  <c r="F453" i="2"/>
  <c r="G453" i="2"/>
  <c r="H453" i="2"/>
  <c r="I453" i="2"/>
  <c r="J453" i="2"/>
  <c r="K453" i="2"/>
  <c r="L453" i="2"/>
  <c r="M453" i="2"/>
  <c r="N453" i="2"/>
  <c r="O453" i="2"/>
  <c r="P453" i="2"/>
  <c r="C454" i="2"/>
  <c r="Q454" i="2" s="1"/>
  <c r="D454" i="2"/>
  <c r="E454" i="2"/>
  <c r="AL454" i="2" s="1"/>
  <c r="F454" i="2"/>
  <c r="G454" i="2"/>
  <c r="H454" i="2"/>
  <c r="I454" i="2"/>
  <c r="J454" i="2"/>
  <c r="K454" i="2"/>
  <c r="AK454" i="2" s="1"/>
  <c r="L454" i="2"/>
  <c r="M454" i="2"/>
  <c r="N454" i="2"/>
  <c r="O454" i="2"/>
  <c r="P454" i="2"/>
  <c r="C455" i="2"/>
  <c r="Q455" i="2" s="1"/>
  <c r="D455" i="2"/>
  <c r="E455" i="2"/>
  <c r="AL455" i="2" s="1"/>
  <c r="F455" i="2"/>
  <c r="G455" i="2"/>
  <c r="H455" i="2"/>
  <c r="I455" i="2"/>
  <c r="J455" i="2"/>
  <c r="K455" i="2"/>
  <c r="L455" i="2"/>
  <c r="M455" i="2"/>
  <c r="N455" i="2"/>
  <c r="O455" i="2"/>
  <c r="P455" i="2"/>
  <c r="C456" i="2"/>
  <c r="Q456" i="2" s="1"/>
  <c r="D456" i="2"/>
  <c r="E456" i="2"/>
  <c r="AL456" i="2" s="1"/>
  <c r="F456" i="2"/>
  <c r="G456" i="2"/>
  <c r="H456" i="2"/>
  <c r="I456" i="2"/>
  <c r="J456" i="2"/>
  <c r="K456" i="2"/>
  <c r="L456" i="2"/>
  <c r="M456" i="2"/>
  <c r="N456" i="2"/>
  <c r="O456" i="2"/>
  <c r="P456" i="2"/>
  <c r="C457" i="2"/>
  <c r="Q457" i="2" s="1"/>
  <c r="D457" i="2"/>
  <c r="E457" i="2"/>
  <c r="AL457" i="2" s="1"/>
  <c r="F457" i="2"/>
  <c r="G457" i="2"/>
  <c r="H457" i="2"/>
  <c r="I457" i="2"/>
  <c r="J457" i="2"/>
  <c r="K457" i="2"/>
  <c r="AK457" i="2" s="1"/>
  <c r="L457" i="2"/>
  <c r="M457" i="2"/>
  <c r="N457" i="2"/>
  <c r="O457" i="2"/>
  <c r="P457" i="2"/>
  <c r="C458" i="2"/>
  <c r="Q458" i="2" s="1"/>
  <c r="D458" i="2"/>
  <c r="E458" i="2"/>
  <c r="AL458" i="2" s="1"/>
  <c r="F458" i="2"/>
  <c r="G458" i="2"/>
  <c r="H458" i="2"/>
  <c r="I458" i="2"/>
  <c r="J458" i="2"/>
  <c r="K458" i="2"/>
  <c r="L458" i="2"/>
  <c r="M458" i="2"/>
  <c r="N458" i="2"/>
  <c r="O458" i="2"/>
  <c r="P458" i="2"/>
  <c r="C459" i="2"/>
  <c r="Q459" i="2" s="1"/>
  <c r="D459" i="2"/>
  <c r="E459" i="2"/>
  <c r="AL459" i="2" s="1"/>
  <c r="F459" i="2"/>
  <c r="G459" i="2"/>
  <c r="H459" i="2"/>
  <c r="I459" i="2"/>
  <c r="J459" i="2"/>
  <c r="K459" i="2"/>
  <c r="L459" i="2"/>
  <c r="M459" i="2"/>
  <c r="N459" i="2"/>
  <c r="O459" i="2"/>
  <c r="P459" i="2"/>
  <c r="C460" i="2"/>
  <c r="Q460" i="2" s="1"/>
  <c r="D460" i="2"/>
  <c r="E460" i="2"/>
  <c r="AL460" i="2" s="1"/>
  <c r="F460" i="2"/>
  <c r="G460" i="2"/>
  <c r="H460" i="2"/>
  <c r="I460" i="2"/>
  <c r="J460" i="2"/>
  <c r="K460" i="2"/>
  <c r="AK460" i="2" s="1"/>
  <c r="L460" i="2"/>
  <c r="M460" i="2"/>
  <c r="N460" i="2"/>
  <c r="O460" i="2"/>
  <c r="P460" i="2"/>
  <c r="C461" i="2"/>
  <c r="Q461" i="2" s="1"/>
  <c r="D461" i="2"/>
  <c r="E461" i="2"/>
  <c r="AL461" i="2" s="1"/>
  <c r="F461" i="2"/>
  <c r="G461" i="2"/>
  <c r="H461" i="2"/>
  <c r="I461" i="2"/>
  <c r="J461" i="2"/>
  <c r="K461" i="2"/>
  <c r="L461" i="2"/>
  <c r="M461" i="2"/>
  <c r="N461" i="2"/>
  <c r="O461" i="2"/>
  <c r="P461" i="2"/>
  <c r="C462" i="2"/>
  <c r="Q462" i="2" s="1"/>
  <c r="D462" i="2"/>
  <c r="E462" i="2"/>
  <c r="AL462" i="2" s="1"/>
  <c r="F462" i="2"/>
  <c r="G462" i="2"/>
  <c r="H462" i="2"/>
  <c r="I462" i="2"/>
  <c r="J462" i="2"/>
  <c r="K462" i="2"/>
  <c r="L462" i="2"/>
  <c r="M462" i="2"/>
  <c r="N462" i="2"/>
  <c r="O462" i="2"/>
  <c r="P462" i="2"/>
  <c r="C463" i="2"/>
  <c r="Q463" i="2" s="1"/>
  <c r="D463" i="2"/>
  <c r="E463" i="2"/>
  <c r="F463" i="2"/>
  <c r="G463" i="2"/>
  <c r="H463" i="2"/>
  <c r="I463" i="2"/>
  <c r="J463" i="2"/>
  <c r="K463" i="2"/>
  <c r="AK463" i="2" s="1"/>
  <c r="L463" i="2"/>
  <c r="M463" i="2"/>
  <c r="N463" i="2"/>
  <c r="O463" i="2"/>
  <c r="P463" i="2"/>
  <c r="C464" i="2"/>
  <c r="Q464" i="2" s="1"/>
  <c r="D464" i="2"/>
  <c r="E464" i="2"/>
  <c r="AL464" i="2" s="1"/>
  <c r="F464" i="2"/>
  <c r="G464" i="2"/>
  <c r="H464" i="2"/>
  <c r="I464" i="2"/>
  <c r="J464" i="2"/>
  <c r="K464" i="2"/>
  <c r="L464" i="2"/>
  <c r="M464" i="2"/>
  <c r="N464" i="2"/>
  <c r="O464" i="2"/>
  <c r="P464" i="2"/>
  <c r="C465" i="2"/>
  <c r="Q465" i="2" s="1"/>
  <c r="D465" i="2"/>
  <c r="E465" i="2"/>
  <c r="AL465" i="2" s="1"/>
  <c r="F465" i="2"/>
  <c r="G465" i="2"/>
  <c r="H465" i="2"/>
  <c r="I465" i="2"/>
  <c r="J465" i="2"/>
  <c r="K465" i="2"/>
  <c r="L465" i="2"/>
  <c r="M465" i="2"/>
  <c r="N465" i="2"/>
  <c r="O465" i="2"/>
  <c r="P465" i="2"/>
  <c r="C466" i="2"/>
  <c r="Q466" i="2" s="1"/>
  <c r="D466" i="2"/>
  <c r="E466" i="2"/>
  <c r="AL466" i="2" s="1"/>
  <c r="F466" i="2"/>
  <c r="G466" i="2"/>
  <c r="H466" i="2"/>
  <c r="I466" i="2"/>
  <c r="J466" i="2"/>
  <c r="K466" i="2"/>
  <c r="AK466" i="2" s="1"/>
  <c r="L466" i="2"/>
  <c r="M466" i="2"/>
  <c r="N466" i="2"/>
  <c r="O466" i="2"/>
  <c r="P466" i="2"/>
  <c r="C467" i="2"/>
  <c r="Q467" i="2" s="1"/>
  <c r="D467" i="2"/>
  <c r="E467" i="2"/>
  <c r="AL467" i="2" s="1"/>
  <c r="F467" i="2"/>
  <c r="G467" i="2"/>
  <c r="H467" i="2"/>
  <c r="I467" i="2"/>
  <c r="J467" i="2"/>
  <c r="K467" i="2"/>
  <c r="L467" i="2"/>
  <c r="M467" i="2"/>
  <c r="N467" i="2"/>
  <c r="O467" i="2"/>
  <c r="P467" i="2"/>
  <c r="C468" i="2"/>
  <c r="Q468" i="2" s="1"/>
  <c r="D468" i="2"/>
  <c r="E468" i="2"/>
  <c r="AL468" i="2" s="1"/>
  <c r="F468" i="2"/>
  <c r="G468" i="2"/>
  <c r="H468" i="2"/>
  <c r="I468" i="2"/>
  <c r="J468" i="2"/>
  <c r="K468" i="2"/>
  <c r="L468" i="2"/>
  <c r="M468" i="2"/>
  <c r="N468" i="2"/>
  <c r="O468" i="2"/>
  <c r="P468" i="2"/>
  <c r="C469" i="2"/>
  <c r="Q469" i="2" s="1"/>
  <c r="D469" i="2"/>
  <c r="E469" i="2"/>
  <c r="AL469" i="2" s="1"/>
  <c r="F469" i="2"/>
  <c r="G469" i="2"/>
  <c r="H469" i="2"/>
  <c r="I469" i="2"/>
  <c r="J469" i="2"/>
  <c r="K469" i="2"/>
  <c r="AK469" i="2" s="1"/>
  <c r="L469" i="2"/>
  <c r="M469" i="2"/>
  <c r="N469" i="2"/>
  <c r="O469" i="2"/>
  <c r="P469" i="2"/>
  <c r="C470" i="2"/>
  <c r="Q470" i="2" s="1"/>
  <c r="D470" i="2"/>
  <c r="E470" i="2"/>
  <c r="AL470" i="2" s="1"/>
  <c r="F470" i="2"/>
  <c r="G470" i="2"/>
  <c r="H470" i="2"/>
  <c r="I470" i="2"/>
  <c r="J470" i="2"/>
  <c r="K470" i="2"/>
  <c r="L470" i="2"/>
  <c r="M470" i="2"/>
  <c r="N470" i="2"/>
  <c r="O470" i="2"/>
  <c r="P470" i="2"/>
  <c r="C471" i="2"/>
  <c r="Q471" i="2" s="1"/>
  <c r="D471" i="2"/>
  <c r="E471" i="2"/>
  <c r="AL471" i="2" s="1"/>
  <c r="F471" i="2"/>
  <c r="G471" i="2"/>
  <c r="H471" i="2"/>
  <c r="I471" i="2"/>
  <c r="J471" i="2"/>
  <c r="K471" i="2"/>
  <c r="L471" i="2"/>
  <c r="M471" i="2"/>
  <c r="N471" i="2"/>
  <c r="O471" i="2"/>
  <c r="P471" i="2"/>
  <c r="C472" i="2"/>
  <c r="Q472" i="2" s="1"/>
  <c r="D472" i="2"/>
  <c r="E472" i="2"/>
  <c r="AL472" i="2" s="1"/>
  <c r="F472" i="2"/>
  <c r="G472" i="2"/>
  <c r="H472" i="2"/>
  <c r="I472" i="2"/>
  <c r="J472" i="2"/>
  <c r="K472" i="2"/>
  <c r="AK472" i="2" s="1"/>
  <c r="L472" i="2"/>
  <c r="M472" i="2"/>
  <c r="N472" i="2"/>
  <c r="O472" i="2"/>
  <c r="P472" i="2"/>
  <c r="C473" i="2"/>
  <c r="Q473" i="2" s="1"/>
  <c r="D473" i="2"/>
  <c r="E473" i="2"/>
  <c r="AL473" i="2" s="1"/>
  <c r="F473" i="2"/>
  <c r="G473" i="2"/>
  <c r="H473" i="2"/>
  <c r="I473" i="2"/>
  <c r="J473" i="2"/>
  <c r="K473" i="2"/>
  <c r="L473" i="2"/>
  <c r="M473" i="2"/>
  <c r="N473" i="2"/>
  <c r="O473" i="2"/>
  <c r="P473" i="2"/>
  <c r="C474" i="2"/>
  <c r="Q474" i="2" s="1"/>
  <c r="D474" i="2"/>
  <c r="E474" i="2"/>
  <c r="AL474" i="2" s="1"/>
  <c r="F474" i="2"/>
  <c r="G474" i="2"/>
  <c r="H474" i="2"/>
  <c r="I474" i="2"/>
  <c r="J474" i="2"/>
  <c r="K474" i="2"/>
  <c r="L474" i="2"/>
  <c r="M474" i="2"/>
  <c r="N474" i="2"/>
  <c r="O474" i="2"/>
  <c r="P474" i="2"/>
  <c r="C475" i="2"/>
  <c r="Q475" i="2" s="1"/>
  <c r="D475" i="2"/>
  <c r="E475" i="2"/>
  <c r="AL475" i="2" s="1"/>
  <c r="F475" i="2"/>
  <c r="G475" i="2"/>
  <c r="H475" i="2"/>
  <c r="I475" i="2"/>
  <c r="J475" i="2"/>
  <c r="K475" i="2"/>
  <c r="AK475" i="2" s="1"/>
  <c r="L475" i="2"/>
  <c r="M475" i="2"/>
  <c r="N475" i="2"/>
  <c r="O475" i="2"/>
  <c r="P475" i="2"/>
  <c r="C476" i="2"/>
  <c r="Q476" i="2" s="1"/>
  <c r="D476" i="2"/>
  <c r="E476" i="2"/>
  <c r="AL476" i="2" s="1"/>
  <c r="F476" i="2"/>
  <c r="G476" i="2"/>
  <c r="H476" i="2"/>
  <c r="I476" i="2"/>
  <c r="J476" i="2"/>
  <c r="K476" i="2"/>
  <c r="L476" i="2"/>
  <c r="M476" i="2"/>
  <c r="N476" i="2"/>
  <c r="O476" i="2"/>
  <c r="P476" i="2"/>
  <c r="C477" i="2"/>
  <c r="Q477" i="2" s="1"/>
  <c r="D477" i="2"/>
  <c r="E477" i="2"/>
  <c r="AL477" i="2" s="1"/>
  <c r="F477" i="2"/>
  <c r="G477" i="2"/>
  <c r="H477" i="2"/>
  <c r="I477" i="2"/>
  <c r="J477" i="2"/>
  <c r="K477" i="2"/>
  <c r="L477" i="2"/>
  <c r="M477" i="2"/>
  <c r="N477" i="2"/>
  <c r="O477" i="2"/>
  <c r="P477" i="2"/>
  <c r="C478" i="2"/>
  <c r="Q478" i="2" s="1"/>
  <c r="D478" i="2"/>
  <c r="E478" i="2"/>
  <c r="AL478" i="2" s="1"/>
  <c r="F478" i="2"/>
  <c r="G478" i="2"/>
  <c r="H478" i="2"/>
  <c r="I478" i="2"/>
  <c r="J478" i="2"/>
  <c r="K478" i="2"/>
  <c r="AK478" i="2" s="1"/>
  <c r="L478" i="2"/>
  <c r="M478" i="2"/>
  <c r="N478" i="2"/>
  <c r="O478" i="2"/>
  <c r="P478" i="2"/>
  <c r="C479" i="2"/>
  <c r="Q479" i="2" s="1"/>
  <c r="D479" i="2"/>
  <c r="E479" i="2"/>
  <c r="AL479" i="2" s="1"/>
  <c r="F479" i="2"/>
  <c r="G479" i="2"/>
  <c r="H479" i="2"/>
  <c r="I479" i="2"/>
  <c r="J479" i="2"/>
  <c r="K479" i="2"/>
  <c r="L479" i="2"/>
  <c r="M479" i="2"/>
  <c r="N479" i="2"/>
  <c r="O479" i="2"/>
  <c r="P479" i="2"/>
  <c r="C480" i="2"/>
  <c r="Q480" i="2" s="1"/>
  <c r="D480" i="2"/>
  <c r="E480" i="2"/>
  <c r="AL480" i="2" s="1"/>
  <c r="F480" i="2"/>
  <c r="G480" i="2"/>
  <c r="H480" i="2"/>
  <c r="I480" i="2"/>
  <c r="J480" i="2"/>
  <c r="K480" i="2"/>
  <c r="L480" i="2"/>
  <c r="M480" i="2"/>
  <c r="N480" i="2"/>
  <c r="O480" i="2"/>
  <c r="P480" i="2"/>
  <c r="C481" i="2"/>
  <c r="Q481" i="2" s="1"/>
  <c r="D481" i="2"/>
  <c r="E481" i="2"/>
  <c r="AL481" i="2" s="1"/>
  <c r="F481" i="2"/>
  <c r="G481" i="2"/>
  <c r="H481" i="2"/>
  <c r="I481" i="2"/>
  <c r="J481" i="2"/>
  <c r="K481" i="2"/>
  <c r="AK481" i="2" s="1"/>
  <c r="L481" i="2"/>
  <c r="M481" i="2"/>
  <c r="N481" i="2"/>
  <c r="O481" i="2"/>
  <c r="P481" i="2"/>
  <c r="C482" i="2"/>
  <c r="Q482" i="2" s="1"/>
  <c r="D482" i="2"/>
  <c r="E482" i="2"/>
  <c r="AL482" i="2" s="1"/>
  <c r="F482" i="2"/>
  <c r="G482" i="2"/>
  <c r="H482" i="2"/>
  <c r="I482" i="2"/>
  <c r="J482" i="2"/>
  <c r="K482" i="2"/>
  <c r="L482" i="2"/>
  <c r="M482" i="2"/>
  <c r="N482" i="2"/>
  <c r="O482" i="2"/>
  <c r="P482" i="2"/>
  <c r="C483" i="2"/>
  <c r="Q483" i="2" s="1"/>
  <c r="D483" i="2"/>
  <c r="E483" i="2"/>
  <c r="AL483" i="2" s="1"/>
  <c r="F483" i="2"/>
  <c r="G483" i="2"/>
  <c r="H483" i="2"/>
  <c r="I483" i="2"/>
  <c r="J483" i="2"/>
  <c r="K483" i="2"/>
  <c r="L483" i="2"/>
  <c r="M483" i="2"/>
  <c r="N483" i="2"/>
  <c r="O483" i="2"/>
  <c r="P483" i="2"/>
  <c r="C484" i="2"/>
  <c r="Q484" i="2" s="1"/>
  <c r="D484" i="2"/>
  <c r="E484" i="2"/>
  <c r="AL484" i="2" s="1"/>
  <c r="F484" i="2"/>
  <c r="G484" i="2"/>
  <c r="H484" i="2"/>
  <c r="I484" i="2"/>
  <c r="J484" i="2"/>
  <c r="K484" i="2"/>
  <c r="AK484" i="2" s="1"/>
  <c r="L484" i="2"/>
  <c r="M484" i="2"/>
  <c r="N484" i="2"/>
  <c r="O484" i="2"/>
  <c r="P484" i="2"/>
  <c r="C485" i="2"/>
  <c r="Q485" i="2" s="1"/>
  <c r="D485" i="2"/>
  <c r="E485" i="2"/>
  <c r="AL485" i="2" s="1"/>
  <c r="F485" i="2"/>
  <c r="G485" i="2"/>
  <c r="H485" i="2"/>
  <c r="I485" i="2"/>
  <c r="J485" i="2"/>
  <c r="K485" i="2"/>
  <c r="L485" i="2"/>
  <c r="M485" i="2"/>
  <c r="N485" i="2"/>
  <c r="O485" i="2"/>
  <c r="P485" i="2"/>
  <c r="C486" i="2"/>
  <c r="Q486" i="2" s="1"/>
  <c r="D486" i="2"/>
  <c r="E486" i="2"/>
  <c r="AL486" i="2" s="1"/>
  <c r="F486" i="2"/>
  <c r="G486" i="2"/>
  <c r="H486" i="2"/>
  <c r="I486" i="2"/>
  <c r="J486" i="2"/>
  <c r="K486" i="2"/>
  <c r="L486" i="2"/>
  <c r="M486" i="2"/>
  <c r="N486" i="2"/>
  <c r="O486" i="2"/>
  <c r="P486" i="2"/>
  <c r="C487" i="2"/>
  <c r="Q487" i="2" s="1"/>
  <c r="D487" i="2"/>
  <c r="E487" i="2"/>
  <c r="F487" i="2"/>
  <c r="G487" i="2"/>
  <c r="H487" i="2"/>
  <c r="I487" i="2"/>
  <c r="J487" i="2"/>
  <c r="K487" i="2"/>
  <c r="AK487" i="2" s="1"/>
  <c r="L487" i="2"/>
  <c r="M487" i="2"/>
  <c r="N487" i="2"/>
  <c r="O487" i="2"/>
  <c r="P487" i="2"/>
  <c r="C488" i="2"/>
  <c r="Q488" i="2" s="1"/>
  <c r="D488" i="2"/>
  <c r="E488" i="2"/>
  <c r="AL488" i="2" s="1"/>
  <c r="F488" i="2"/>
  <c r="G488" i="2"/>
  <c r="H488" i="2"/>
  <c r="I488" i="2"/>
  <c r="J488" i="2"/>
  <c r="K488" i="2"/>
  <c r="L488" i="2"/>
  <c r="M488" i="2"/>
  <c r="N488" i="2"/>
  <c r="O488" i="2"/>
  <c r="P488" i="2"/>
  <c r="C489" i="2"/>
  <c r="Q489" i="2" s="1"/>
  <c r="D489" i="2"/>
  <c r="E489" i="2"/>
  <c r="AL489" i="2" s="1"/>
  <c r="F489" i="2"/>
  <c r="G489" i="2"/>
  <c r="H489" i="2"/>
  <c r="I489" i="2"/>
  <c r="J489" i="2"/>
  <c r="K489" i="2"/>
  <c r="L489" i="2"/>
  <c r="M489" i="2"/>
  <c r="N489" i="2"/>
  <c r="O489" i="2"/>
  <c r="P489" i="2"/>
  <c r="C490" i="2"/>
  <c r="Q490" i="2" s="1"/>
  <c r="D490" i="2"/>
  <c r="E490" i="2"/>
  <c r="AL490" i="2" s="1"/>
  <c r="F490" i="2"/>
  <c r="G490" i="2"/>
  <c r="H490" i="2"/>
  <c r="I490" i="2"/>
  <c r="J490" i="2"/>
  <c r="K490" i="2"/>
  <c r="AK490" i="2" s="1"/>
  <c r="L490" i="2"/>
  <c r="M490" i="2"/>
  <c r="N490" i="2"/>
  <c r="O490" i="2"/>
  <c r="P490" i="2"/>
  <c r="C491" i="2"/>
  <c r="Q491" i="2" s="1"/>
  <c r="D491" i="2"/>
  <c r="E491" i="2"/>
  <c r="AL491" i="2" s="1"/>
  <c r="F491" i="2"/>
  <c r="G491" i="2"/>
  <c r="H491" i="2"/>
  <c r="I491" i="2"/>
  <c r="J491" i="2"/>
  <c r="K491" i="2"/>
  <c r="L491" i="2"/>
  <c r="M491" i="2"/>
  <c r="N491" i="2"/>
  <c r="O491" i="2"/>
  <c r="P491" i="2"/>
  <c r="C492" i="2"/>
  <c r="Q492" i="2" s="1"/>
  <c r="D492" i="2"/>
  <c r="E492" i="2"/>
  <c r="AL492" i="2" s="1"/>
  <c r="F492" i="2"/>
  <c r="G492" i="2"/>
  <c r="H492" i="2"/>
  <c r="I492" i="2"/>
  <c r="J492" i="2"/>
  <c r="K492" i="2"/>
  <c r="L492" i="2"/>
  <c r="M492" i="2"/>
  <c r="N492" i="2"/>
  <c r="O492" i="2"/>
  <c r="P492" i="2"/>
  <c r="C493" i="2"/>
  <c r="Q493" i="2" s="1"/>
  <c r="D493" i="2"/>
  <c r="E493" i="2"/>
  <c r="AL493" i="2" s="1"/>
  <c r="F493" i="2"/>
  <c r="G493" i="2"/>
  <c r="H493" i="2"/>
  <c r="I493" i="2"/>
  <c r="J493" i="2"/>
  <c r="K493" i="2"/>
  <c r="AK493" i="2" s="1"/>
  <c r="L493" i="2"/>
  <c r="M493" i="2"/>
  <c r="N493" i="2"/>
  <c r="O493" i="2"/>
  <c r="P493" i="2"/>
  <c r="C494" i="2"/>
  <c r="Q494" i="2" s="1"/>
  <c r="D494" i="2"/>
  <c r="E494" i="2"/>
  <c r="AL494" i="2" s="1"/>
  <c r="F494" i="2"/>
  <c r="G494" i="2"/>
  <c r="H494" i="2"/>
  <c r="I494" i="2"/>
  <c r="J494" i="2"/>
  <c r="K494" i="2"/>
  <c r="L494" i="2"/>
  <c r="M494" i="2"/>
  <c r="N494" i="2"/>
  <c r="O494" i="2"/>
  <c r="P494" i="2"/>
  <c r="C495" i="2"/>
  <c r="Q495" i="2" s="1"/>
  <c r="D495" i="2"/>
  <c r="E495" i="2"/>
  <c r="AL495" i="2" s="1"/>
  <c r="F495" i="2"/>
  <c r="G495" i="2"/>
  <c r="H495" i="2"/>
  <c r="I495" i="2"/>
  <c r="J495" i="2"/>
  <c r="K495" i="2"/>
  <c r="L495" i="2"/>
  <c r="M495" i="2"/>
  <c r="N495" i="2"/>
  <c r="O495" i="2"/>
  <c r="P495" i="2"/>
  <c r="C496" i="2"/>
  <c r="Q496" i="2" s="1"/>
  <c r="D496" i="2"/>
  <c r="E496" i="2"/>
  <c r="AL496" i="2" s="1"/>
  <c r="F496" i="2"/>
  <c r="G496" i="2"/>
  <c r="H496" i="2"/>
  <c r="I496" i="2"/>
  <c r="J496" i="2"/>
  <c r="K496" i="2"/>
  <c r="AK496" i="2" s="1"/>
  <c r="L496" i="2"/>
  <c r="M496" i="2"/>
  <c r="N496" i="2"/>
  <c r="O496" i="2"/>
  <c r="P496" i="2"/>
  <c r="C497" i="2"/>
  <c r="Q497" i="2" s="1"/>
  <c r="D497" i="2"/>
  <c r="E497" i="2"/>
  <c r="AL497" i="2" s="1"/>
  <c r="F497" i="2"/>
  <c r="G497" i="2"/>
  <c r="H497" i="2"/>
  <c r="I497" i="2"/>
  <c r="J497" i="2"/>
  <c r="K497" i="2"/>
  <c r="L497" i="2"/>
  <c r="M497" i="2"/>
  <c r="N497" i="2"/>
  <c r="O497" i="2"/>
  <c r="P497" i="2"/>
  <c r="C498" i="2"/>
  <c r="Q498" i="2" s="1"/>
  <c r="D498" i="2"/>
  <c r="E498" i="2"/>
  <c r="AL498" i="2" s="1"/>
  <c r="F498" i="2"/>
  <c r="G498" i="2"/>
  <c r="H498" i="2"/>
  <c r="I498" i="2"/>
  <c r="J498" i="2"/>
  <c r="K498" i="2"/>
  <c r="L498" i="2"/>
  <c r="M498" i="2"/>
  <c r="N498" i="2"/>
  <c r="O498" i="2"/>
  <c r="P498" i="2"/>
  <c r="C499" i="2"/>
  <c r="Q499" i="2" s="1"/>
  <c r="D499" i="2"/>
  <c r="E499" i="2"/>
  <c r="AL499" i="2" s="1"/>
  <c r="F499" i="2"/>
  <c r="G499" i="2"/>
  <c r="H499" i="2"/>
  <c r="I499" i="2"/>
  <c r="J499" i="2"/>
  <c r="K499" i="2"/>
  <c r="AK499" i="2" s="1"/>
  <c r="L499" i="2"/>
  <c r="M499" i="2"/>
  <c r="N499" i="2"/>
  <c r="O499" i="2"/>
  <c r="P499" i="2"/>
  <c r="C500" i="2"/>
  <c r="Q500" i="2" s="1"/>
  <c r="D500" i="2"/>
  <c r="E500" i="2"/>
  <c r="AL500" i="2" s="1"/>
  <c r="F500" i="2"/>
  <c r="G500" i="2"/>
  <c r="H500" i="2"/>
  <c r="I500" i="2"/>
  <c r="J500" i="2"/>
  <c r="K500" i="2"/>
  <c r="L500" i="2"/>
  <c r="M500" i="2"/>
  <c r="N500" i="2"/>
  <c r="O500" i="2"/>
  <c r="P500" i="2"/>
  <c r="C501" i="2"/>
  <c r="Q501" i="2" s="1"/>
  <c r="D501" i="2"/>
  <c r="E501" i="2"/>
  <c r="AL501" i="2" s="1"/>
  <c r="F501" i="2"/>
  <c r="G501" i="2"/>
  <c r="H501" i="2"/>
  <c r="I501" i="2"/>
  <c r="J501" i="2"/>
  <c r="K501" i="2"/>
  <c r="L501" i="2"/>
  <c r="M501" i="2"/>
  <c r="N501" i="2"/>
  <c r="O501" i="2"/>
  <c r="P501" i="2"/>
  <c r="C502" i="2"/>
  <c r="Q502" i="2" s="1"/>
  <c r="D502" i="2"/>
  <c r="E502" i="2"/>
  <c r="AL502" i="2" s="1"/>
  <c r="F502" i="2"/>
  <c r="G502" i="2"/>
  <c r="H502" i="2"/>
  <c r="I502" i="2"/>
  <c r="J502" i="2"/>
  <c r="K502" i="2"/>
  <c r="AK502" i="2" s="1"/>
  <c r="L502" i="2"/>
  <c r="M502" i="2"/>
  <c r="N502" i="2"/>
  <c r="O502" i="2"/>
  <c r="P502" i="2"/>
  <c r="C503" i="2"/>
  <c r="Q503" i="2" s="1"/>
  <c r="D503" i="2"/>
  <c r="E503" i="2"/>
  <c r="AL503" i="2" s="1"/>
  <c r="F503" i="2"/>
  <c r="G503" i="2"/>
  <c r="H503" i="2"/>
  <c r="I503" i="2"/>
  <c r="J503" i="2"/>
  <c r="K503" i="2"/>
  <c r="L503" i="2"/>
  <c r="M503" i="2"/>
  <c r="N503" i="2"/>
  <c r="O503" i="2"/>
  <c r="P503" i="2"/>
  <c r="C504" i="2"/>
  <c r="Q504" i="2" s="1"/>
  <c r="D504" i="2"/>
  <c r="E504" i="2"/>
  <c r="AL504" i="2" s="1"/>
  <c r="F504" i="2"/>
  <c r="G504" i="2"/>
  <c r="H504" i="2"/>
  <c r="I504" i="2"/>
  <c r="J504" i="2"/>
  <c r="K504" i="2"/>
  <c r="L504" i="2"/>
  <c r="M504" i="2"/>
  <c r="N504" i="2"/>
  <c r="O504" i="2"/>
  <c r="P504" i="2"/>
  <c r="C505" i="2"/>
  <c r="Q505" i="2" s="1"/>
  <c r="D505" i="2"/>
  <c r="E505" i="2"/>
  <c r="AL505" i="2" s="1"/>
  <c r="F505" i="2"/>
  <c r="G505" i="2"/>
  <c r="H505" i="2"/>
  <c r="I505" i="2"/>
  <c r="J505" i="2"/>
  <c r="K505" i="2"/>
  <c r="AK505" i="2" s="1"/>
  <c r="L505" i="2"/>
  <c r="M505" i="2"/>
  <c r="N505" i="2"/>
  <c r="O505" i="2"/>
  <c r="P505" i="2"/>
  <c r="C506" i="2"/>
  <c r="Q506" i="2" s="1"/>
  <c r="D506" i="2"/>
  <c r="E506" i="2"/>
  <c r="AL506" i="2" s="1"/>
  <c r="F506" i="2"/>
  <c r="G506" i="2"/>
  <c r="H506" i="2"/>
  <c r="I506" i="2"/>
  <c r="J506" i="2"/>
  <c r="K506" i="2"/>
  <c r="L506" i="2"/>
  <c r="M506" i="2"/>
  <c r="N506" i="2"/>
  <c r="O506" i="2"/>
  <c r="P506" i="2"/>
  <c r="C507" i="2"/>
  <c r="Q507" i="2" s="1"/>
  <c r="D507" i="2"/>
  <c r="E507" i="2"/>
  <c r="AL507" i="2" s="1"/>
  <c r="F507" i="2"/>
  <c r="G507" i="2"/>
  <c r="H507" i="2"/>
  <c r="I507" i="2"/>
  <c r="J507" i="2"/>
  <c r="K507" i="2"/>
  <c r="L507" i="2"/>
  <c r="M507" i="2"/>
  <c r="N507" i="2"/>
  <c r="O507" i="2"/>
  <c r="P507" i="2"/>
  <c r="C508" i="2"/>
  <c r="Q508" i="2" s="1"/>
  <c r="D508" i="2"/>
  <c r="E508" i="2"/>
  <c r="AL508" i="2" s="1"/>
  <c r="F508" i="2"/>
  <c r="G508" i="2"/>
  <c r="H508" i="2"/>
  <c r="I508" i="2"/>
  <c r="J508" i="2"/>
  <c r="K508" i="2"/>
  <c r="AK508" i="2" s="1"/>
  <c r="L508" i="2"/>
  <c r="M508" i="2"/>
  <c r="N508" i="2"/>
  <c r="O508" i="2"/>
  <c r="P508" i="2"/>
  <c r="C509" i="2"/>
  <c r="Q509" i="2" s="1"/>
  <c r="D509" i="2"/>
  <c r="E509" i="2"/>
  <c r="AL509" i="2" s="1"/>
  <c r="F509" i="2"/>
  <c r="G509" i="2"/>
  <c r="H509" i="2"/>
  <c r="I509" i="2"/>
  <c r="J509" i="2"/>
  <c r="K509" i="2"/>
  <c r="L509" i="2"/>
  <c r="M509" i="2"/>
  <c r="N509" i="2"/>
  <c r="O509" i="2"/>
  <c r="P509" i="2"/>
  <c r="C510" i="2"/>
  <c r="Q510" i="2" s="1"/>
  <c r="D510" i="2"/>
  <c r="E510" i="2"/>
  <c r="AL510" i="2" s="1"/>
  <c r="F510" i="2"/>
  <c r="G510" i="2"/>
  <c r="H510" i="2"/>
  <c r="I510" i="2"/>
  <c r="J510" i="2"/>
  <c r="K510" i="2"/>
  <c r="L510" i="2"/>
  <c r="M510" i="2"/>
  <c r="N510" i="2"/>
  <c r="O510" i="2"/>
  <c r="P510" i="2"/>
  <c r="C511" i="2"/>
  <c r="Q511" i="2" s="1"/>
  <c r="D511" i="2"/>
  <c r="E511" i="2"/>
  <c r="F511" i="2"/>
  <c r="G511" i="2"/>
  <c r="H511" i="2"/>
  <c r="I511" i="2"/>
  <c r="J511" i="2"/>
  <c r="K511" i="2"/>
  <c r="AK511" i="2" s="1"/>
  <c r="L511" i="2"/>
  <c r="M511" i="2"/>
  <c r="N511" i="2"/>
  <c r="O511" i="2"/>
  <c r="P511" i="2"/>
  <c r="C512" i="2"/>
  <c r="Q512" i="2" s="1"/>
  <c r="D512" i="2"/>
  <c r="E512" i="2"/>
  <c r="AL512" i="2" s="1"/>
  <c r="F512" i="2"/>
  <c r="G512" i="2"/>
  <c r="H512" i="2"/>
  <c r="I512" i="2"/>
  <c r="J512" i="2"/>
  <c r="K512" i="2"/>
  <c r="L512" i="2"/>
  <c r="M512" i="2"/>
  <c r="N512" i="2"/>
  <c r="O512" i="2"/>
  <c r="P512" i="2"/>
  <c r="C513" i="2"/>
  <c r="Q513" i="2" s="1"/>
  <c r="D513" i="2"/>
  <c r="E513" i="2"/>
  <c r="AL513" i="2" s="1"/>
  <c r="F513" i="2"/>
  <c r="G513" i="2"/>
  <c r="H513" i="2"/>
  <c r="I513" i="2"/>
  <c r="J513" i="2"/>
  <c r="K513" i="2"/>
  <c r="L513" i="2"/>
  <c r="M513" i="2"/>
  <c r="N513" i="2"/>
  <c r="O513" i="2"/>
  <c r="P513" i="2"/>
  <c r="C514" i="2"/>
  <c r="Q514" i="2" s="1"/>
  <c r="D514" i="2"/>
  <c r="E514" i="2"/>
  <c r="AL514" i="2" s="1"/>
  <c r="F514" i="2"/>
  <c r="G514" i="2"/>
  <c r="H514" i="2"/>
  <c r="I514" i="2"/>
  <c r="J514" i="2"/>
  <c r="K514" i="2"/>
  <c r="AK514" i="2" s="1"/>
  <c r="L514" i="2"/>
  <c r="M514" i="2"/>
  <c r="N514" i="2"/>
  <c r="O514" i="2"/>
  <c r="P514" i="2"/>
  <c r="C515" i="2"/>
  <c r="Q515" i="2" s="1"/>
  <c r="D515" i="2"/>
  <c r="E515" i="2"/>
  <c r="AL515" i="2" s="1"/>
  <c r="F515" i="2"/>
  <c r="G515" i="2"/>
  <c r="H515" i="2"/>
  <c r="I515" i="2"/>
  <c r="J515" i="2"/>
  <c r="K515" i="2"/>
  <c r="L515" i="2"/>
  <c r="M515" i="2"/>
  <c r="N515" i="2"/>
  <c r="O515" i="2"/>
  <c r="P515" i="2"/>
  <c r="C516" i="2"/>
  <c r="Q516" i="2" s="1"/>
  <c r="D516" i="2"/>
  <c r="E516" i="2"/>
  <c r="AL516" i="2" s="1"/>
  <c r="F516" i="2"/>
  <c r="G516" i="2"/>
  <c r="H516" i="2"/>
  <c r="I516" i="2"/>
  <c r="J516" i="2"/>
  <c r="K516" i="2"/>
  <c r="L516" i="2"/>
  <c r="M516" i="2"/>
  <c r="N516" i="2"/>
  <c r="O516" i="2"/>
  <c r="P516" i="2"/>
  <c r="C517" i="2"/>
  <c r="Q517" i="2" s="1"/>
  <c r="D517" i="2"/>
  <c r="E517" i="2"/>
  <c r="AL517" i="2" s="1"/>
  <c r="F517" i="2"/>
  <c r="G517" i="2"/>
  <c r="H517" i="2"/>
  <c r="I517" i="2"/>
  <c r="J517" i="2"/>
  <c r="K517" i="2"/>
  <c r="AK517" i="2" s="1"/>
  <c r="L517" i="2"/>
  <c r="M517" i="2"/>
  <c r="N517" i="2"/>
  <c r="O517" i="2"/>
  <c r="P517" i="2"/>
  <c r="C518" i="2"/>
  <c r="Q518" i="2" s="1"/>
  <c r="D518" i="2"/>
  <c r="E518" i="2"/>
  <c r="AL518" i="2" s="1"/>
  <c r="F518" i="2"/>
  <c r="G518" i="2"/>
  <c r="H518" i="2"/>
  <c r="I518" i="2"/>
  <c r="J518" i="2"/>
  <c r="K518" i="2"/>
  <c r="L518" i="2"/>
  <c r="M518" i="2"/>
  <c r="N518" i="2"/>
  <c r="O518" i="2"/>
  <c r="P518" i="2"/>
  <c r="C519" i="2"/>
  <c r="Q519" i="2" s="1"/>
  <c r="D519" i="2"/>
  <c r="E519" i="2"/>
  <c r="AL519" i="2" s="1"/>
  <c r="F519" i="2"/>
  <c r="G519" i="2"/>
  <c r="H519" i="2"/>
  <c r="I519" i="2"/>
  <c r="J519" i="2"/>
  <c r="K519" i="2"/>
  <c r="L519" i="2"/>
  <c r="M519" i="2"/>
  <c r="N519" i="2"/>
  <c r="O519" i="2"/>
  <c r="P519" i="2"/>
  <c r="C520" i="2"/>
  <c r="Q520" i="2" s="1"/>
  <c r="D520" i="2"/>
  <c r="E520" i="2"/>
  <c r="AL520" i="2" s="1"/>
  <c r="F520" i="2"/>
  <c r="G520" i="2"/>
  <c r="H520" i="2"/>
  <c r="I520" i="2"/>
  <c r="J520" i="2"/>
  <c r="K520" i="2"/>
  <c r="L520" i="2"/>
  <c r="M520" i="2"/>
  <c r="N520" i="2"/>
  <c r="O520" i="2"/>
  <c r="P520" i="2"/>
  <c r="C521" i="2"/>
  <c r="Q521" i="2" s="1"/>
  <c r="D521" i="2"/>
  <c r="E521" i="2"/>
  <c r="AL521" i="2" s="1"/>
  <c r="F521" i="2"/>
  <c r="G521" i="2"/>
  <c r="H521" i="2"/>
  <c r="I521" i="2"/>
  <c r="J521" i="2"/>
  <c r="K521" i="2"/>
  <c r="L521" i="2"/>
  <c r="M521" i="2"/>
  <c r="N521" i="2"/>
  <c r="O521" i="2"/>
  <c r="P521" i="2"/>
  <c r="C522" i="2"/>
  <c r="Q522" i="2" s="1"/>
  <c r="D522" i="2"/>
  <c r="E522" i="2"/>
  <c r="AL522" i="2" s="1"/>
  <c r="F522" i="2"/>
  <c r="G522" i="2"/>
  <c r="H522" i="2"/>
  <c r="I522" i="2"/>
  <c r="J522" i="2"/>
  <c r="K522" i="2"/>
  <c r="L522" i="2"/>
  <c r="M522" i="2"/>
  <c r="N522" i="2"/>
  <c r="O522" i="2"/>
  <c r="P522" i="2"/>
  <c r="C523" i="2"/>
  <c r="Q523" i="2" s="1"/>
  <c r="D523" i="2"/>
  <c r="E523" i="2"/>
  <c r="AL523" i="2" s="1"/>
  <c r="F523" i="2"/>
  <c r="G523" i="2"/>
  <c r="H523" i="2"/>
  <c r="I523" i="2"/>
  <c r="J523" i="2"/>
  <c r="K523" i="2"/>
  <c r="L523" i="2"/>
  <c r="M523" i="2"/>
  <c r="N523" i="2"/>
  <c r="O523" i="2"/>
  <c r="P523" i="2"/>
  <c r="C524" i="2"/>
  <c r="Q524" i="2" s="1"/>
  <c r="D524" i="2"/>
  <c r="E524" i="2"/>
  <c r="AL524" i="2" s="1"/>
  <c r="F524" i="2"/>
  <c r="G524" i="2"/>
  <c r="H524" i="2"/>
  <c r="I524" i="2"/>
  <c r="J524" i="2"/>
  <c r="K524" i="2"/>
  <c r="L524" i="2"/>
  <c r="M524" i="2"/>
  <c r="N524" i="2"/>
  <c r="O524" i="2"/>
  <c r="P524" i="2"/>
  <c r="C525" i="2"/>
  <c r="Q525" i="2" s="1"/>
  <c r="D525" i="2"/>
  <c r="E525" i="2"/>
  <c r="AL525" i="2" s="1"/>
  <c r="F525" i="2"/>
  <c r="G525" i="2"/>
  <c r="H525" i="2"/>
  <c r="I525" i="2"/>
  <c r="J525" i="2"/>
  <c r="K525" i="2"/>
  <c r="L525" i="2"/>
  <c r="M525" i="2"/>
  <c r="N525" i="2"/>
  <c r="O525" i="2"/>
  <c r="P525" i="2"/>
  <c r="C526" i="2"/>
  <c r="Q526" i="2" s="1"/>
  <c r="D526" i="2"/>
  <c r="E526" i="2"/>
  <c r="AL526" i="2" s="1"/>
  <c r="F526" i="2"/>
  <c r="G526" i="2"/>
  <c r="H526" i="2"/>
  <c r="I526" i="2"/>
  <c r="J526" i="2"/>
  <c r="K526" i="2"/>
  <c r="L526" i="2"/>
  <c r="M526" i="2"/>
  <c r="N526" i="2"/>
  <c r="O526" i="2"/>
  <c r="P526" i="2"/>
  <c r="C527" i="2"/>
  <c r="Q527" i="2" s="1"/>
  <c r="D527" i="2"/>
  <c r="E527" i="2"/>
  <c r="AL527" i="2" s="1"/>
  <c r="F527" i="2"/>
  <c r="G527" i="2"/>
  <c r="H527" i="2"/>
  <c r="I527" i="2"/>
  <c r="J527" i="2"/>
  <c r="K527" i="2"/>
  <c r="L527" i="2"/>
  <c r="M527" i="2"/>
  <c r="N527" i="2"/>
  <c r="O527" i="2"/>
  <c r="P527" i="2"/>
  <c r="C528" i="2"/>
  <c r="Q528" i="2" s="1"/>
  <c r="D528" i="2"/>
  <c r="E528" i="2"/>
  <c r="AL528" i="2" s="1"/>
  <c r="F528" i="2"/>
  <c r="G528" i="2"/>
  <c r="H528" i="2"/>
  <c r="I528" i="2"/>
  <c r="J528" i="2"/>
  <c r="K528" i="2"/>
  <c r="L528" i="2"/>
  <c r="M528" i="2"/>
  <c r="N528" i="2"/>
  <c r="O528" i="2"/>
  <c r="P528" i="2"/>
  <c r="C529" i="2"/>
  <c r="Q529" i="2" s="1"/>
  <c r="D529" i="2"/>
  <c r="E529" i="2"/>
  <c r="AL529" i="2" s="1"/>
  <c r="F529" i="2"/>
  <c r="G529" i="2"/>
  <c r="H529" i="2"/>
  <c r="I529" i="2"/>
  <c r="J529" i="2"/>
  <c r="K529" i="2"/>
  <c r="L529" i="2"/>
  <c r="M529" i="2"/>
  <c r="N529" i="2"/>
  <c r="O529" i="2"/>
  <c r="P529" i="2"/>
  <c r="C530" i="2"/>
  <c r="Q530" i="2" s="1"/>
  <c r="D530" i="2"/>
  <c r="E530" i="2"/>
  <c r="AL530" i="2" s="1"/>
  <c r="F530" i="2"/>
  <c r="G530" i="2"/>
  <c r="H530" i="2"/>
  <c r="I530" i="2"/>
  <c r="J530" i="2"/>
  <c r="K530" i="2"/>
  <c r="L530" i="2"/>
  <c r="M530" i="2"/>
  <c r="N530" i="2"/>
  <c r="O530" i="2"/>
  <c r="P530" i="2"/>
  <c r="C531" i="2"/>
  <c r="Q531" i="2" s="1"/>
  <c r="D531" i="2"/>
  <c r="E531" i="2"/>
  <c r="AL531" i="2" s="1"/>
  <c r="F531" i="2"/>
  <c r="G531" i="2"/>
  <c r="H531" i="2"/>
  <c r="I531" i="2"/>
  <c r="J531" i="2"/>
  <c r="K531" i="2"/>
  <c r="L531" i="2"/>
  <c r="M531" i="2"/>
  <c r="N531" i="2"/>
  <c r="O531" i="2"/>
  <c r="P531" i="2"/>
  <c r="C532" i="2"/>
  <c r="Q532" i="2" s="1"/>
  <c r="D532" i="2"/>
  <c r="E532" i="2"/>
  <c r="AL532" i="2" s="1"/>
  <c r="F532" i="2"/>
  <c r="G532" i="2"/>
  <c r="H532" i="2"/>
  <c r="I532" i="2"/>
  <c r="J532" i="2"/>
  <c r="K532" i="2"/>
  <c r="L532" i="2"/>
  <c r="M532" i="2"/>
  <c r="N532" i="2"/>
  <c r="O532" i="2"/>
  <c r="P532" i="2"/>
  <c r="C533" i="2"/>
  <c r="Q533" i="2" s="1"/>
  <c r="D533" i="2"/>
  <c r="E533" i="2"/>
  <c r="AL533" i="2" s="1"/>
  <c r="F533" i="2"/>
  <c r="G533" i="2"/>
  <c r="H533" i="2"/>
  <c r="I533" i="2"/>
  <c r="J533" i="2"/>
  <c r="K533" i="2"/>
  <c r="L533" i="2"/>
  <c r="M533" i="2"/>
  <c r="N533" i="2"/>
  <c r="O533" i="2"/>
  <c r="P533" i="2"/>
  <c r="C534" i="2"/>
  <c r="Q534" i="2" s="1"/>
  <c r="D534" i="2"/>
  <c r="E534" i="2"/>
  <c r="AL534" i="2" s="1"/>
  <c r="F534" i="2"/>
  <c r="G534" i="2"/>
  <c r="H534" i="2"/>
  <c r="I534" i="2"/>
  <c r="J534" i="2"/>
  <c r="K534" i="2"/>
  <c r="L534" i="2"/>
  <c r="M534" i="2"/>
  <c r="N534" i="2"/>
  <c r="O534" i="2"/>
  <c r="P534" i="2"/>
  <c r="C535" i="2"/>
  <c r="Q535" i="2" s="1"/>
  <c r="D535" i="2"/>
  <c r="E535" i="2"/>
  <c r="F535" i="2"/>
  <c r="G535" i="2"/>
  <c r="H535" i="2"/>
  <c r="I535" i="2"/>
  <c r="J535" i="2"/>
  <c r="K535" i="2"/>
  <c r="L535" i="2"/>
  <c r="M535" i="2"/>
  <c r="N535" i="2"/>
  <c r="O535" i="2"/>
  <c r="P535" i="2"/>
  <c r="C536" i="2"/>
  <c r="Q536" i="2" s="1"/>
  <c r="D536" i="2"/>
  <c r="E536" i="2"/>
  <c r="AL536" i="2" s="1"/>
  <c r="F536" i="2"/>
  <c r="G536" i="2"/>
  <c r="H536" i="2"/>
  <c r="I536" i="2"/>
  <c r="J536" i="2"/>
  <c r="K536" i="2"/>
  <c r="L536" i="2"/>
  <c r="M536" i="2"/>
  <c r="N536" i="2"/>
  <c r="O536" i="2"/>
  <c r="P536" i="2"/>
  <c r="C537" i="2"/>
  <c r="Q537" i="2" s="1"/>
  <c r="D537" i="2"/>
  <c r="E537" i="2"/>
  <c r="AL537" i="2" s="1"/>
  <c r="F537" i="2"/>
  <c r="G537" i="2"/>
  <c r="H537" i="2"/>
  <c r="I537" i="2"/>
  <c r="J537" i="2"/>
  <c r="K537" i="2"/>
  <c r="L537" i="2"/>
  <c r="M537" i="2"/>
  <c r="N537" i="2"/>
  <c r="O537" i="2"/>
  <c r="P537" i="2"/>
  <c r="C538" i="2"/>
  <c r="Q538" i="2" s="1"/>
  <c r="D538" i="2"/>
  <c r="E538" i="2"/>
  <c r="AL538" i="2" s="1"/>
  <c r="F538" i="2"/>
  <c r="G538" i="2"/>
  <c r="H538" i="2"/>
  <c r="I538" i="2"/>
  <c r="J538" i="2"/>
  <c r="K538" i="2"/>
  <c r="L538" i="2"/>
  <c r="M538" i="2"/>
  <c r="N538" i="2"/>
  <c r="O538" i="2"/>
  <c r="P538" i="2"/>
  <c r="C539" i="2"/>
  <c r="Q539" i="2" s="1"/>
  <c r="D539" i="2"/>
  <c r="E539" i="2"/>
  <c r="AL539" i="2" s="1"/>
  <c r="F539" i="2"/>
  <c r="G539" i="2"/>
  <c r="H539" i="2"/>
  <c r="I539" i="2"/>
  <c r="J539" i="2"/>
  <c r="K539" i="2"/>
  <c r="L539" i="2"/>
  <c r="M539" i="2"/>
  <c r="N539" i="2"/>
  <c r="O539" i="2"/>
  <c r="P539" i="2"/>
  <c r="C540" i="2"/>
  <c r="Q540" i="2" s="1"/>
  <c r="D540" i="2"/>
  <c r="E540" i="2"/>
  <c r="AL540" i="2" s="1"/>
  <c r="F540" i="2"/>
  <c r="G540" i="2"/>
  <c r="H540" i="2"/>
  <c r="I540" i="2"/>
  <c r="J540" i="2"/>
  <c r="K540" i="2"/>
  <c r="L540" i="2"/>
  <c r="M540" i="2"/>
  <c r="N540" i="2"/>
  <c r="O540" i="2"/>
  <c r="P540" i="2"/>
  <c r="C541" i="2"/>
  <c r="Q541" i="2" s="1"/>
  <c r="D541" i="2"/>
  <c r="E541" i="2"/>
  <c r="AL541" i="2" s="1"/>
  <c r="F541" i="2"/>
  <c r="G541" i="2"/>
  <c r="H541" i="2"/>
  <c r="I541" i="2"/>
  <c r="J541" i="2"/>
  <c r="K541" i="2"/>
  <c r="L541" i="2"/>
  <c r="M541" i="2"/>
  <c r="N541" i="2"/>
  <c r="O541" i="2"/>
  <c r="P541" i="2"/>
  <c r="C542" i="2"/>
  <c r="Q542" i="2" s="1"/>
  <c r="D542" i="2"/>
  <c r="E542" i="2"/>
  <c r="AL542" i="2" s="1"/>
  <c r="F542" i="2"/>
  <c r="G542" i="2"/>
  <c r="H542" i="2"/>
  <c r="I542" i="2"/>
  <c r="J542" i="2"/>
  <c r="K542" i="2"/>
  <c r="L542" i="2"/>
  <c r="M542" i="2"/>
  <c r="N542" i="2"/>
  <c r="O542" i="2"/>
  <c r="P542" i="2"/>
  <c r="C543" i="2"/>
  <c r="Q543" i="2" s="1"/>
  <c r="D543" i="2"/>
  <c r="E543" i="2"/>
  <c r="AL543" i="2" s="1"/>
  <c r="F543" i="2"/>
  <c r="G543" i="2"/>
  <c r="H543" i="2"/>
  <c r="I543" i="2"/>
  <c r="J543" i="2"/>
  <c r="K543" i="2"/>
  <c r="L543" i="2"/>
  <c r="M543" i="2"/>
  <c r="N543" i="2"/>
  <c r="O543" i="2"/>
  <c r="P543" i="2"/>
  <c r="C544" i="2"/>
  <c r="Q544" i="2" s="1"/>
  <c r="D544" i="2"/>
  <c r="E544" i="2"/>
  <c r="AL544" i="2" s="1"/>
  <c r="F544" i="2"/>
  <c r="G544" i="2"/>
  <c r="H544" i="2"/>
  <c r="I544" i="2"/>
  <c r="J544" i="2"/>
  <c r="K544" i="2"/>
  <c r="L544" i="2"/>
  <c r="M544" i="2"/>
  <c r="N544" i="2"/>
  <c r="O544" i="2"/>
  <c r="P544" i="2"/>
  <c r="C545" i="2"/>
  <c r="Q545" i="2" s="1"/>
  <c r="D545" i="2"/>
  <c r="E545" i="2"/>
  <c r="AL545" i="2" s="1"/>
  <c r="F545" i="2"/>
  <c r="G545" i="2"/>
  <c r="H545" i="2"/>
  <c r="I545" i="2"/>
  <c r="J545" i="2"/>
  <c r="K545" i="2"/>
  <c r="L545" i="2"/>
  <c r="M545" i="2"/>
  <c r="N545" i="2"/>
  <c r="O545" i="2"/>
  <c r="P545" i="2"/>
  <c r="C546" i="2"/>
  <c r="Q546" i="2" s="1"/>
  <c r="D546" i="2"/>
  <c r="E546" i="2"/>
  <c r="AL546" i="2" s="1"/>
  <c r="F546" i="2"/>
  <c r="G546" i="2"/>
  <c r="H546" i="2"/>
  <c r="I546" i="2"/>
  <c r="J546" i="2"/>
  <c r="K546" i="2"/>
  <c r="L546" i="2"/>
  <c r="M546" i="2"/>
  <c r="N546" i="2"/>
  <c r="O546" i="2"/>
  <c r="P546" i="2"/>
  <c r="C547" i="2"/>
  <c r="Q547" i="2" s="1"/>
  <c r="D547" i="2"/>
  <c r="E547" i="2"/>
  <c r="AL547" i="2" s="1"/>
  <c r="F547" i="2"/>
  <c r="G547" i="2"/>
  <c r="H547" i="2"/>
  <c r="I547" i="2"/>
  <c r="J547" i="2"/>
  <c r="K547" i="2"/>
  <c r="L547" i="2"/>
  <c r="M547" i="2"/>
  <c r="N547" i="2"/>
  <c r="O547" i="2"/>
  <c r="P547" i="2"/>
  <c r="C548" i="2"/>
  <c r="Q548" i="2" s="1"/>
  <c r="D548" i="2"/>
  <c r="E548" i="2"/>
  <c r="AL548" i="2" s="1"/>
  <c r="F548" i="2"/>
  <c r="G548" i="2"/>
  <c r="H548" i="2"/>
  <c r="I548" i="2"/>
  <c r="J548" i="2"/>
  <c r="K548" i="2"/>
  <c r="L548" i="2"/>
  <c r="M548" i="2"/>
  <c r="N548" i="2"/>
  <c r="O548" i="2"/>
  <c r="P548" i="2"/>
  <c r="C549" i="2"/>
  <c r="Q549" i="2" s="1"/>
  <c r="D549" i="2"/>
  <c r="E549" i="2"/>
  <c r="AL549" i="2" s="1"/>
  <c r="F549" i="2"/>
  <c r="G549" i="2"/>
  <c r="H549" i="2"/>
  <c r="I549" i="2"/>
  <c r="J549" i="2"/>
  <c r="K549" i="2"/>
  <c r="L549" i="2"/>
  <c r="M549" i="2"/>
  <c r="N549" i="2"/>
  <c r="O549" i="2"/>
  <c r="P549" i="2"/>
  <c r="C550" i="2"/>
  <c r="Q550" i="2" s="1"/>
  <c r="D550" i="2"/>
  <c r="E550" i="2"/>
  <c r="AL550" i="2" s="1"/>
  <c r="F550" i="2"/>
  <c r="G550" i="2"/>
  <c r="H550" i="2"/>
  <c r="I550" i="2"/>
  <c r="J550" i="2"/>
  <c r="K550" i="2"/>
  <c r="L550" i="2"/>
  <c r="M550" i="2"/>
  <c r="N550" i="2"/>
  <c r="O550" i="2"/>
  <c r="P550" i="2"/>
  <c r="C551" i="2"/>
  <c r="Q551" i="2" s="1"/>
  <c r="D551" i="2"/>
  <c r="E551" i="2"/>
  <c r="AL551" i="2" s="1"/>
  <c r="F551" i="2"/>
  <c r="G551" i="2"/>
  <c r="H551" i="2"/>
  <c r="I551" i="2"/>
  <c r="J551" i="2"/>
  <c r="K551" i="2"/>
  <c r="L551" i="2"/>
  <c r="M551" i="2"/>
  <c r="N551" i="2"/>
  <c r="O551" i="2"/>
  <c r="P551" i="2"/>
  <c r="C552" i="2"/>
  <c r="Q552" i="2" s="1"/>
  <c r="D552" i="2"/>
  <c r="E552" i="2"/>
  <c r="AL552" i="2" s="1"/>
  <c r="F552" i="2"/>
  <c r="G552" i="2"/>
  <c r="H552" i="2"/>
  <c r="I552" i="2"/>
  <c r="J552" i="2"/>
  <c r="K552" i="2"/>
  <c r="L552" i="2"/>
  <c r="M552" i="2"/>
  <c r="N552" i="2"/>
  <c r="O552" i="2"/>
  <c r="P552" i="2"/>
  <c r="C553" i="2"/>
  <c r="Q553" i="2" s="1"/>
  <c r="D553" i="2"/>
  <c r="E553" i="2"/>
  <c r="AL553" i="2" s="1"/>
  <c r="F553" i="2"/>
  <c r="G553" i="2"/>
  <c r="H553" i="2"/>
  <c r="I553" i="2"/>
  <c r="J553" i="2"/>
  <c r="K553" i="2"/>
  <c r="L553" i="2"/>
  <c r="M553" i="2"/>
  <c r="N553" i="2"/>
  <c r="O553" i="2"/>
  <c r="P553" i="2"/>
  <c r="C554" i="2"/>
  <c r="Q554" i="2" s="1"/>
  <c r="D554" i="2"/>
  <c r="E554" i="2"/>
  <c r="AL554" i="2" s="1"/>
  <c r="F554" i="2"/>
  <c r="G554" i="2"/>
  <c r="H554" i="2"/>
  <c r="I554" i="2"/>
  <c r="J554" i="2"/>
  <c r="K554" i="2"/>
  <c r="L554" i="2"/>
  <c r="M554" i="2"/>
  <c r="N554" i="2"/>
  <c r="O554" i="2"/>
  <c r="P554" i="2"/>
  <c r="C555" i="2"/>
  <c r="Q555" i="2" s="1"/>
  <c r="D555" i="2"/>
  <c r="E555" i="2"/>
  <c r="AL555" i="2" s="1"/>
  <c r="F555" i="2"/>
  <c r="G555" i="2"/>
  <c r="H555" i="2"/>
  <c r="I555" i="2"/>
  <c r="J555" i="2"/>
  <c r="K555" i="2"/>
  <c r="L555" i="2"/>
  <c r="M555" i="2"/>
  <c r="N555" i="2"/>
  <c r="O555" i="2"/>
  <c r="P555" i="2"/>
  <c r="C556" i="2"/>
  <c r="Q556" i="2" s="1"/>
  <c r="D556" i="2"/>
  <c r="E556" i="2"/>
  <c r="AL556" i="2" s="1"/>
  <c r="F556" i="2"/>
  <c r="G556" i="2"/>
  <c r="H556" i="2"/>
  <c r="I556" i="2"/>
  <c r="J556" i="2"/>
  <c r="K556" i="2"/>
  <c r="L556" i="2"/>
  <c r="M556" i="2"/>
  <c r="N556" i="2"/>
  <c r="O556" i="2"/>
  <c r="P556" i="2"/>
  <c r="C557" i="2"/>
  <c r="Q557" i="2" s="1"/>
  <c r="D557" i="2"/>
  <c r="E557" i="2"/>
  <c r="AL557" i="2" s="1"/>
  <c r="F557" i="2"/>
  <c r="G557" i="2"/>
  <c r="H557" i="2"/>
  <c r="I557" i="2"/>
  <c r="J557" i="2"/>
  <c r="K557" i="2"/>
  <c r="L557" i="2"/>
  <c r="M557" i="2"/>
  <c r="N557" i="2"/>
  <c r="O557" i="2"/>
  <c r="P557" i="2"/>
  <c r="C558" i="2"/>
  <c r="Q558" i="2" s="1"/>
  <c r="D558" i="2"/>
  <c r="E558" i="2"/>
  <c r="AL558" i="2" s="1"/>
  <c r="F558" i="2"/>
  <c r="G558" i="2"/>
  <c r="H558" i="2"/>
  <c r="I558" i="2"/>
  <c r="J558" i="2"/>
  <c r="K558" i="2"/>
  <c r="L558" i="2"/>
  <c r="M558" i="2"/>
  <c r="N558" i="2"/>
  <c r="O558" i="2"/>
  <c r="P558" i="2"/>
  <c r="C559" i="2"/>
  <c r="Q559" i="2" s="1"/>
  <c r="D559" i="2"/>
  <c r="E559" i="2"/>
  <c r="F559" i="2"/>
  <c r="G559" i="2"/>
  <c r="H559" i="2"/>
  <c r="I559" i="2"/>
  <c r="J559" i="2"/>
  <c r="K559" i="2"/>
  <c r="L559" i="2"/>
  <c r="M559" i="2"/>
  <c r="N559" i="2"/>
  <c r="O559" i="2"/>
  <c r="P559" i="2"/>
  <c r="C560" i="2"/>
  <c r="Q560" i="2" s="1"/>
  <c r="D560" i="2"/>
  <c r="E560" i="2"/>
  <c r="AL560" i="2" s="1"/>
  <c r="F560" i="2"/>
  <c r="G560" i="2"/>
  <c r="H560" i="2"/>
  <c r="I560" i="2"/>
  <c r="J560" i="2"/>
  <c r="K560" i="2"/>
  <c r="L560" i="2"/>
  <c r="M560" i="2"/>
  <c r="N560" i="2"/>
  <c r="O560" i="2"/>
  <c r="P560" i="2"/>
  <c r="C561" i="2"/>
  <c r="Q561" i="2" s="1"/>
  <c r="D561" i="2"/>
  <c r="E561" i="2"/>
  <c r="AL561" i="2" s="1"/>
  <c r="F561" i="2"/>
  <c r="G561" i="2"/>
  <c r="H561" i="2"/>
  <c r="I561" i="2"/>
  <c r="J561" i="2"/>
  <c r="K561" i="2"/>
  <c r="L561" i="2"/>
  <c r="M561" i="2"/>
  <c r="N561" i="2"/>
  <c r="O561" i="2"/>
  <c r="P561" i="2"/>
  <c r="C562" i="2"/>
  <c r="Q562" i="2" s="1"/>
  <c r="D562" i="2"/>
  <c r="E562" i="2"/>
  <c r="AL562" i="2" s="1"/>
  <c r="F562" i="2"/>
  <c r="G562" i="2"/>
  <c r="H562" i="2"/>
  <c r="I562" i="2"/>
  <c r="J562" i="2"/>
  <c r="K562" i="2"/>
  <c r="L562" i="2"/>
  <c r="M562" i="2"/>
  <c r="N562" i="2"/>
  <c r="O562" i="2"/>
  <c r="P562" i="2"/>
  <c r="C563" i="2"/>
  <c r="Q563" i="2" s="1"/>
  <c r="D563" i="2"/>
  <c r="E563" i="2"/>
  <c r="AL563" i="2" s="1"/>
  <c r="F563" i="2"/>
  <c r="G563" i="2"/>
  <c r="H563" i="2"/>
  <c r="I563" i="2"/>
  <c r="J563" i="2"/>
  <c r="K563" i="2"/>
  <c r="L563" i="2"/>
  <c r="M563" i="2"/>
  <c r="N563" i="2"/>
  <c r="O563" i="2"/>
  <c r="P563" i="2"/>
  <c r="C564" i="2"/>
  <c r="Q564" i="2" s="1"/>
  <c r="D564" i="2"/>
  <c r="E564" i="2"/>
  <c r="AL564" i="2" s="1"/>
  <c r="F564" i="2"/>
  <c r="G564" i="2"/>
  <c r="H564" i="2"/>
  <c r="I564" i="2"/>
  <c r="J564" i="2"/>
  <c r="K564" i="2"/>
  <c r="L564" i="2"/>
  <c r="M564" i="2"/>
  <c r="N564" i="2"/>
  <c r="O564" i="2"/>
  <c r="P564" i="2"/>
  <c r="C565" i="2"/>
  <c r="Q565" i="2" s="1"/>
  <c r="D565" i="2"/>
  <c r="E565" i="2"/>
  <c r="AL565" i="2" s="1"/>
  <c r="F565" i="2"/>
  <c r="G565" i="2"/>
  <c r="H565" i="2"/>
  <c r="I565" i="2"/>
  <c r="J565" i="2"/>
  <c r="K565" i="2"/>
  <c r="L565" i="2"/>
  <c r="M565" i="2"/>
  <c r="N565" i="2"/>
  <c r="O565" i="2"/>
  <c r="P565" i="2"/>
  <c r="C566" i="2"/>
  <c r="Q566" i="2" s="1"/>
  <c r="D566" i="2"/>
  <c r="E566" i="2"/>
  <c r="AL566" i="2" s="1"/>
  <c r="F566" i="2"/>
  <c r="G566" i="2"/>
  <c r="H566" i="2"/>
  <c r="I566" i="2"/>
  <c r="J566" i="2"/>
  <c r="K566" i="2"/>
  <c r="L566" i="2"/>
  <c r="M566" i="2"/>
  <c r="N566" i="2"/>
  <c r="O566" i="2"/>
  <c r="P566" i="2"/>
  <c r="C567" i="2"/>
  <c r="Q567" i="2" s="1"/>
  <c r="D567" i="2"/>
  <c r="E567" i="2"/>
  <c r="AL567" i="2" s="1"/>
  <c r="F567" i="2"/>
  <c r="G567" i="2"/>
  <c r="H567" i="2"/>
  <c r="I567" i="2"/>
  <c r="J567" i="2"/>
  <c r="K567" i="2"/>
  <c r="L567" i="2"/>
  <c r="M567" i="2"/>
  <c r="N567" i="2"/>
  <c r="O567" i="2"/>
  <c r="P567" i="2"/>
  <c r="C568" i="2"/>
  <c r="Q568" i="2" s="1"/>
  <c r="D568" i="2"/>
  <c r="E568" i="2"/>
  <c r="AL568" i="2" s="1"/>
  <c r="F568" i="2"/>
  <c r="G568" i="2"/>
  <c r="H568" i="2"/>
  <c r="I568" i="2"/>
  <c r="J568" i="2"/>
  <c r="K568" i="2"/>
  <c r="L568" i="2"/>
  <c r="M568" i="2"/>
  <c r="N568" i="2"/>
  <c r="O568" i="2"/>
  <c r="P568" i="2"/>
  <c r="C569" i="2"/>
  <c r="Q569" i="2" s="1"/>
  <c r="D569" i="2"/>
  <c r="E569" i="2"/>
  <c r="AL569" i="2" s="1"/>
  <c r="F569" i="2"/>
  <c r="G569" i="2"/>
  <c r="H569" i="2"/>
  <c r="I569" i="2"/>
  <c r="J569" i="2"/>
  <c r="K569" i="2"/>
  <c r="L569" i="2"/>
  <c r="M569" i="2"/>
  <c r="N569" i="2"/>
  <c r="O569" i="2"/>
  <c r="P569" i="2"/>
  <c r="C570" i="2"/>
  <c r="Q570" i="2" s="1"/>
  <c r="D570" i="2"/>
  <c r="E570" i="2"/>
  <c r="AL570" i="2" s="1"/>
  <c r="F570" i="2"/>
  <c r="G570" i="2"/>
  <c r="H570" i="2"/>
  <c r="I570" i="2"/>
  <c r="J570" i="2"/>
  <c r="K570" i="2"/>
  <c r="L570" i="2"/>
  <c r="M570" i="2"/>
  <c r="N570" i="2"/>
  <c r="O570" i="2"/>
  <c r="P570" i="2"/>
  <c r="C571" i="2"/>
  <c r="Q571" i="2" s="1"/>
  <c r="D571" i="2"/>
  <c r="E571" i="2"/>
  <c r="AL571" i="2" s="1"/>
  <c r="F571" i="2"/>
  <c r="G571" i="2"/>
  <c r="H571" i="2"/>
  <c r="I571" i="2"/>
  <c r="J571" i="2"/>
  <c r="K571" i="2"/>
  <c r="L571" i="2"/>
  <c r="M571" i="2"/>
  <c r="N571" i="2"/>
  <c r="O571" i="2"/>
  <c r="P571" i="2"/>
  <c r="C572" i="2"/>
  <c r="Q572" i="2" s="1"/>
  <c r="D572" i="2"/>
  <c r="E572" i="2"/>
  <c r="AL572" i="2" s="1"/>
  <c r="F572" i="2"/>
  <c r="G572" i="2"/>
  <c r="H572" i="2"/>
  <c r="I572" i="2"/>
  <c r="J572" i="2"/>
  <c r="K572" i="2"/>
  <c r="L572" i="2"/>
  <c r="M572" i="2"/>
  <c r="N572" i="2"/>
  <c r="O572" i="2"/>
  <c r="P572" i="2"/>
  <c r="C573" i="2"/>
  <c r="Q573" i="2" s="1"/>
  <c r="D573" i="2"/>
  <c r="E573" i="2"/>
  <c r="AL573" i="2" s="1"/>
  <c r="F573" i="2"/>
  <c r="G573" i="2"/>
  <c r="H573" i="2"/>
  <c r="I573" i="2"/>
  <c r="J573" i="2"/>
  <c r="K573" i="2"/>
  <c r="L573" i="2"/>
  <c r="M573" i="2"/>
  <c r="N573" i="2"/>
  <c r="O573" i="2"/>
  <c r="P573" i="2"/>
  <c r="C574" i="2"/>
  <c r="Q574" i="2" s="1"/>
  <c r="D574" i="2"/>
  <c r="E574" i="2"/>
  <c r="AL574" i="2" s="1"/>
  <c r="F574" i="2"/>
  <c r="G574" i="2"/>
  <c r="H574" i="2"/>
  <c r="I574" i="2"/>
  <c r="J574" i="2"/>
  <c r="K574" i="2"/>
  <c r="L574" i="2"/>
  <c r="M574" i="2"/>
  <c r="N574" i="2"/>
  <c r="O574" i="2"/>
  <c r="P574" i="2"/>
  <c r="C575" i="2"/>
  <c r="Q575" i="2" s="1"/>
  <c r="D575" i="2"/>
  <c r="E575" i="2"/>
  <c r="AL575" i="2" s="1"/>
  <c r="F575" i="2"/>
  <c r="G575" i="2"/>
  <c r="H575" i="2"/>
  <c r="I575" i="2"/>
  <c r="J575" i="2"/>
  <c r="K575" i="2"/>
  <c r="L575" i="2"/>
  <c r="M575" i="2"/>
  <c r="N575" i="2"/>
  <c r="O575" i="2"/>
  <c r="P575" i="2"/>
  <c r="C576" i="2"/>
  <c r="Q576" i="2" s="1"/>
  <c r="D576" i="2"/>
  <c r="E576" i="2"/>
  <c r="AL576" i="2" s="1"/>
  <c r="F576" i="2"/>
  <c r="G576" i="2"/>
  <c r="H576" i="2"/>
  <c r="I576" i="2"/>
  <c r="J576" i="2"/>
  <c r="K576" i="2"/>
  <c r="L576" i="2"/>
  <c r="M576" i="2"/>
  <c r="N576" i="2"/>
  <c r="O576" i="2"/>
  <c r="P576" i="2"/>
  <c r="C577" i="2"/>
  <c r="Q577" i="2" s="1"/>
  <c r="D577" i="2"/>
  <c r="E577" i="2"/>
  <c r="AL577" i="2" s="1"/>
  <c r="F577" i="2"/>
  <c r="G577" i="2"/>
  <c r="H577" i="2"/>
  <c r="I577" i="2"/>
  <c r="J577" i="2"/>
  <c r="K577" i="2"/>
  <c r="L577" i="2"/>
  <c r="M577" i="2"/>
  <c r="N577" i="2"/>
  <c r="O577" i="2"/>
  <c r="P577" i="2"/>
  <c r="C578" i="2"/>
  <c r="Q578" i="2" s="1"/>
  <c r="D578" i="2"/>
  <c r="E578" i="2"/>
  <c r="AL578" i="2" s="1"/>
  <c r="F578" i="2"/>
  <c r="G578" i="2"/>
  <c r="H578" i="2"/>
  <c r="I578" i="2"/>
  <c r="J578" i="2"/>
  <c r="K578" i="2"/>
  <c r="L578" i="2"/>
  <c r="M578" i="2"/>
  <c r="N578" i="2"/>
  <c r="O578" i="2"/>
  <c r="P578" i="2"/>
  <c r="C579" i="2"/>
  <c r="Q579" i="2" s="1"/>
  <c r="D579" i="2"/>
  <c r="E579" i="2"/>
  <c r="AL579" i="2" s="1"/>
  <c r="F579" i="2"/>
  <c r="G579" i="2"/>
  <c r="H579" i="2"/>
  <c r="I579" i="2"/>
  <c r="J579" i="2"/>
  <c r="K579" i="2"/>
  <c r="L579" i="2"/>
  <c r="M579" i="2"/>
  <c r="N579" i="2"/>
  <c r="O579" i="2"/>
  <c r="P579" i="2"/>
  <c r="C580" i="2"/>
  <c r="Q580" i="2" s="1"/>
  <c r="D580" i="2"/>
  <c r="E580" i="2"/>
  <c r="AL580" i="2" s="1"/>
  <c r="F580" i="2"/>
  <c r="G580" i="2"/>
  <c r="H580" i="2"/>
  <c r="I580" i="2"/>
  <c r="J580" i="2"/>
  <c r="K580" i="2"/>
  <c r="L580" i="2"/>
  <c r="M580" i="2"/>
  <c r="N580" i="2"/>
  <c r="O580" i="2"/>
  <c r="P580" i="2"/>
  <c r="C581" i="2"/>
  <c r="Q581" i="2" s="1"/>
  <c r="D581" i="2"/>
  <c r="E581" i="2"/>
  <c r="AL581" i="2" s="1"/>
  <c r="F581" i="2"/>
  <c r="G581" i="2"/>
  <c r="H581" i="2"/>
  <c r="I581" i="2"/>
  <c r="J581" i="2"/>
  <c r="K581" i="2"/>
  <c r="L581" i="2"/>
  <c r="M581" i="2"/>
  <c r="N581" i="2"/>
  <c r="O581" i="2"/>
  <c r="P581" i="2"/>
  <c r="C582" i="2"/>
  <c r="Q582" i="2" s="1"/>
  <c r="D582" i="2"/>
  <c r="E582" i="2"/>
  <c r="AL582" i="2" s="1"/>
  <c r="F582" i="2"/>
  <c r="G582" i="2"/>
  <c r="H582" i="2"/>
  <c r="I582" i="2"/>
  <c r="J582" i="2"/>
  <c r="K582" i="2"/>
  <c r="L582" i="2"/>
  <c r="M582" i="2"/>
  <c r="N582" i="2"/>
  <c r="O582" i="2"/>
  <c r="P582" i="2"/>
  <c r="C583" i="2"/>
  <c r="Q583" i="2" s="1"/>
  <c r="D583" i="2"/>
  <c r="E583" i="2"/>
  <c r="F583" i="2"/>
  <c r="G583" i="2"/>
  <c r="H583" i="2"/>
  <c r="I583" i="2"/>
  <c r="J583" i="2"/>
  <c r="K583" i="2"/>
  <c r="L583" i="2"/>
  <c r="M583" i="2"/>
  <c r="N583" i="2"/>
  <c r="O583" i="2"/>
  <c r="P583" i="2"/>
  <c r="C584" i="2"/>
  <c r="Q584" i="2" s="1"/>
  <c r="D584" i="2"/>
  <c r="E584" i="2"/>
  <c r="AL584" i="2" s="1"/>
  <c r="F584" i="2"/>
  <c r="G584" i="2"/>
  <c r="H584" i="2"/>
  <c r="I584" i="2"/>
  <c r="J584" i="2"/>
  <c r="K584" i="2"/>
  <c r="L584" i="2"/>
  <c r="M584" i="2"/>
  <c r="N584" i="2"/>
  <c r="O584" i="2"/>
  <c r="P584" i="2"/>
  <c r="C585" i="2"/>
  <c r="Q585" i="2" s="1"/>
  <c r="D585" i="2"/>
  <c r="E585" i="2"/>
  <c r="AL585" i="2" s="1"/>
  <c r="F585" i="2"/>
  <c r="G585" i="2"/>
  <c r="H585" i="2"/>
  <c r="I585" i="2"/>
  <c r="J585" i="2"/>
  <c r="K585" i="2"/>
  <c r="L585" i="2"/>
  <c r="M585" i="2"/>
  <c r="N585" i="2"/>
  <c r="O585" i="2"/>
  <c r="P585" i="2"/>
  <c r="C586" i="2"/>
  <c r="Q586" i="2" s="1"/>
  <c r="D586" i="2"/>
  <c r="E586" i="2"/>
  <c r="AL586" i="2" s="1"/>
  <c r="F586" i="2"/>
  <c r="G586" i="2"/>
  <c r="H586" i="2"/>
  <c r="I586" i="2"/>
  <c r="J586" i="2"/>
  <c r="K586" i="2"/>
  <c r="L586" i="2"/>
  <c r="M586" i="2"/>
  <c r="N586" i="2"/>
  <c r="O586" i="2"/>
  <c r="P586" i="2"/>
  <c r="C587" i="2"/>
  <c r="Q587" i="2" s="1"/>
  <c r="D587" i="2"/>
  <c r="E587" i="2"/>
  <c r="AL587" i="2" s="1"/>
  <c r="F587" i="2"/>
  <c r="G587" i="2"/>
  <c r="H587" i="2"/>
  <c r="I587" i="2"/>
  <c r="J587" i="2"/>
  <c r="K587" i="2"/>
  <c r="L587" i="2"/>
  <c r="M587" i="2"/>
  <c r="N587" i="2"/>
  <c r="O587" i="2"/>
  <c r="P587" i="2"/>
  <c r="C588" i="2"/>
  <c r="Q588" i="2" s="1"/>
  <c r="D588" i="2"/>
  <c r="E588" i="2"/>
  <c r="AL588" i="2" s="1"/>
  <c r="F588" i="2"/>
  <c r="G588" i="2"/>
  <c r="H588" i="2"/>
  <c r="I588" i="2"/>
  <c r="J588" i="2"/>
  <c r="K588" i="2"/>
  <c r="L588" i="2"/>
  <c r="M588" i="2"/>
  <c r="N588" i="2"/>
  <c r="O588" i="2"/>
  <c r="P588" i="2"/>
  <c r="C589" i="2"/>
  <c r="Q589" i="2" s="1"/>
  <c r="D589" i="2"/>
  <c r="E589" i="2"/>
  <c r="AL589" i="2" s="1"/>
  <c r="F589" i="2"/>
  <c r="G589" i="2"/>
  <c r="H589" i="2"/>
  <c r="I589" i="2"/>
  <c r="J589" i="2"/>
  <c r="K589" i="2"/>
  <c r="L589" i="2"/>
  <c r="M589" i="2"/>
  <c r="N589" i="2"/>
  <c r="O589" i="2"/>
  <c r="P589" i="2"/>
  <c r="C590" i="2"/>
  <c r="Q590" i="2" s="1"/>
  <c r="D590" i="2"/>
  <c r="E590" i="2"/>
  <c r="AL590" i="2" s="1"/>
  <c r="F590" i="2"/>
  <c r="G590" i="2"/>
  <c r="H590" i="2"/>
  <c r="I590" i="2"/>
  <c r="J590" i="2"/>
  <c r="K590" i="2"/>
  <c r="L590" i="2"/>
  <c r="M590" i="2"/>
  <c r="N590" i="2"/>
  <c r="O590" i="2"/>
  <c r="P590" i="2"/>
  <c r="C591" i="2"/>
  <c r="Q591" i="2" s="1"/>
  <c r="D591" i="2"/>
  <c r="E591" i="2"/>
  <c r="AL591" i="2" s="1"/>
  <c r="F591" i="2"/>
  <c r="G591" i="2"/>
  <c r="H591" i="2"/>
  <c r="I591" i="2"/>
  <c r="J591" i="2"/>
  <c r="K591" i="2"/>
  <c r="L591" i="2"/>
  <c r="M591" i="2"/>
  <c r="N591" i="2"/>
  <c r="O591" i="2"/>
  <c r="P591" i="2"/>
  <c r="C592" i="2"/>
  <c r="Q592" i="2" s="1"/>
  <c r="D592" i="2"/>
  <c r="E592" i="2"/>
  <c r="AL592" i="2" s="1"/>
  <c r="F592" i="2"/>
  <c r="G592" i="2"/>
  <c r="H592" i="2"/>
  <c r="I592" i="2"/>
  <c r="J592" i="2"/>
  <c r="K592" i="2"/>
  <c r="L592" i="2"/>
  <c r="M592" i="2"/>
  <c r="N592" i="2"/>
  <c r="O592" i="2"/>
  <c r="P592" i="2"/>
  <c r="C593" i="2"/>
  <c r="Q593" i="2" s="1"/>
  <c r="D593" i="2"/>
  <c r="E593" i="2"/>
  <c r="AL593" i="2" s="1"/>
  <c r="F593" i="2"/>
  <c r="G593" i="2"/>
  <c r="H593" i="2"/>
  <c r="I593" i="2"/>
  <c r="J593" i="2"/>
  <c r="K593" i="2"/>
  <c r="L593" i="2"/>
  <c r="M593" i="2"/>
  <c r="N593" i="2"/>
  <c r="O593" i="2"/>
  <c r="P593" i="2"/>
  <c r="C594" i="2"/>
  <c r="Q594" i="2" s="1"/>
  <c r="D594" i="2"/>
  <c r="E594" i="2"/>
  <c r="AL594" i="2" s="1"/>
  <c r="F594" i="2"/>
  <c r="G594" i="2"/>
  <c r="H594" i="2"/>
  <c r="I594" i="2"/>
  <c r="J594" i="2"/>
  <c r="K594" i="2"/>
  <c r="L594" i="2"/>
  <c r="M594" i="2"/>
  <c r="N594" i="2"/>
  <c r="O594" i="2"/>
  <c r="P594" i="2"/>
  <c r="C595" i="2"/>
  <c r="Q595" i="2" s="1"/>
  <c r="D595" i="2"/>
  <c r="E595" i="2"/>
  <c r="AL595" i="2" s="1"/>
  <c r="F595" i="2"/>
  <c r="G595" i="2"/>
  <c r="H595" i="2"/>
  <c r="I595" i="2"/>
  <c r="J595" i="2"/>
  <c r="K595" i="2"/>
  <c r="L595" i="2"/>
  <c r="M595" i="2"/>
  <c r="N595" i="2"/>
  <c r="O595" i="2"/>
  <c r="P595" i="2"/>
  <c r="C596" i="2"/>
  <c r="Q596" i="2" s="1"/>
  <c r="D596" i="2"/>
  <c r="E596" i="2"/>
  <c r="AL596" i="2" s="1"/>
  <c r="F596" i="2"/>
  <c r="G596" i="2"/>
  <c r="H596" i="2"/>
  <c r="I596" i="2"/>
  <c r="J596" i="2"/>
  <c r="K596" i="2"/>
  <c r="L596" i="2"/>
  <c r="M596" i="2"/>
  <c r="N596" i="2"/>
  <c r="O596" i="2"/>
  <c r="P596" i="2"/>
  <c r="C597" i="2"/>
  <c r="Q597" i="2" s="1"/>
  <c r="D597" i="2"/>
  <c r="E597" i="2"/>
  <c r="AL597" i="2" s="1"/>
  <c r="F597" i="2"/>
  <c r="G597" i="2"/>
  <c r="H597" i="2"/>
  <c r="I597" i="2"/>
  <c r="J597" i="2"/>
  <c r="K597" i="2"/>
  <c r="L597" i="2"/>
  <c r="M597" i="2"/>
  <c r="N597" i="2"/>
  <c r="O597" i="2"/>
  <c r="P597" i="2"/>
  <c r="C598" i="2"/>
  <c r="Q598" i="2" s="1"/>
  <c r="D598" i="2"/>
  <c r="E598" i="2"/>
  <c r="AL598" i="2" s="1"/>
  <c r="F598" i="2"/>
  <c r="G598" i="2"/>
  <c r="H598" i="2"/>
  <c r="I598" i="2"/>
  <c r="J598" i="2"/>
  <c r="K598" i="2"/>
  <c r="L598" i="2"/>
  <c r="M598" i="2"/>
  <c r="N598" i="2"/>
  <c r="O598" i="2"/>
  <c r="P598" i="2"/>
  <c r="C599" i="2"/>
  <c r="Q599" i="2" s="1"/>
  <c r="D599" i="2"/>
  <c r="E599" i="2"/>
  <c r="AL599" i="2" s="1"/>
  <c r="F599" i="2"/>
  <c r="G599" i="2"/>
  <c r="H599" i="2"/>
  <c r="I599" i="2"/>
  <c r="J599" i="2"/>
  <c r="K599" i="2"/>
  <c r="L599" i="2"/>
  <c r="M599" i="2"/>
  <c r="N599" i="2"/>
  <c r="O599" i="2"/>
  <c r="P599" i="2"/>
  <c r="C600" i="2"/>
  <c r="Q600" i="2" s="1"/>
  <c r="D600" i="2"/>
  <c r="E600" i="2"/>
  <c r="AL600" i="2" s="1"/>
  <c r="F600" i="2"/>
  <c r="G600" i="2"/>
  <c r="H600" i="2"/>
  <c r="I600" i="2"/>
  <c r="J600" i="2"/>
  <c r="K600" i="2"/>
  <c r="L600" i="2"/>
  <c r="M600" i="2"/>
  <c r="N600" i="2"/>
  <c r="O600" i="2"/>
  <c r="P600" i="2"/>
  <c r="C601" i="2"/>
  <c r="Q601" i="2" s="1"/>
  <c r="D601" i="2"/>
  <c r="E601" i="2"/>
  <c r="AL601" i="2" s="1"/>
  <c r="F601" i="2"/>
  <c r="G601" i="2"/>
  <c r="H601" i="2"/>
  <c r="I601" i="2"/>
  <c r="J601" i="2"/>
  <c r="K601" i="2"/>
  <c r="L601" i="2"/>
  <c r="M601" i="2"/>
  <c r="N601" i="2"/>
  <c r="O601" i="2"/>
  <c r="P601" i="2"/>
  <c r="C602" i="2"/>
  <c r="Q602" i="2" s="1"/>
  <c r="D602" i="2"/>
  <c r="E602" i="2"/>
  <c r="AL602" i="2" s="1"/>
  <c r="F602" i="2"/>
  <c r="G602" i="2"/>
  <c r="H602" i="2"/>
  <c r="I602" i="2"/>
  <c r="J602" i="2"/>
  <c r="K602" i="2"/>
  <c r="L602" i="2"/>
  <c r="M602" i="2"/>
  <c r="N602" i="2"/>
  <c r="O602" i="2"/>
  <c r="P602" i="2"/>
  <c r="C603" i="2"/>
  <c r="Q603" i="2" s="1"/>
  <c r="D603" i="2"/>
  <c r="E603" i="2"/>
  <c r="AL603" i="2" s="1"/>
  <c r="F603" i="2"/>
  <c r="G603" i="2"/>
  <c r="H603" i="2"/>
  <c r="I603" i="2"/>
  <c r="J603" i="2"/>
  <c r="K603" i="2"/>
  <c r="L603" i="2"/>
  <c r="M603" i="2"/>
  <c r="N603" i="2"/>
  <c r="O603" i="2"/>
  <c r="P603" i="2"/>
  <c r="C604" i="2"/>
  <c r="Q604" i="2" s="1"/>
  <c r="D604" i="2"/>
  <c r="E604" i="2"/>
  <c r="AL604" i="2" s="1"/>
  <c r="F604" i="2"/>
  <c r="G604" i="2"/>
  <c r="H604" i="2"/>
  <c r="I604" i="2"/>
  <c r="J604" i="2"/>
  <c r="K604" i="2"/>
  <c r="L604" i="2"/>
  <c r="M604" i="2"/>
  <c r="N604" i="2"/>
  <c r="O604" i="2"/>
  <c r="P604" i="2"/>
  <c r="C605" i="2"/>
  <c r="Q605" i="2" s="1"/>
  <c r="D605" i="2"/>
  <c r="E605" i="2"/>
  <c r="AL605" i="2" s="1"/>
  <c r="F605" i="2"/>
  <c r="G605" i="2"/>
  <c r="H605" i="2"/>
  <c r="I605" i="2"/>
  <c r="J605" i="2"/>
  <c r="K605" i="2"/>
  <c r="L605" i="2"/>
  <c r="M605" i="2"/>
  <c r="N605" i="2"/>
  <c r="O605" i="2"/>
  <c r="P605" i="2"/>
  <c r="C606" i="2"/>
  <c r="Q606" i="2" s="1"/>
  <c r="D606" i="2"/>
  <c r="E606" i="2"/>
  <c r="AL606" i="2" s="1"/>
  <c r="F606" i="2"/>
  <c r="G606" i="2"/>
  <c r="H606" i="2"/>
  <c r="I606" i="2"/>
  <c r="J606" i="2"/>
  <c r="K606" i="2"/>
  <c r="L606" i="2"/>
  <c r="M606" i="2"/>
  <c r="N606" i="2"/>
  <c r="O606" i="2"/>
  <c r="P606" i="2"/>
  <c r="C607" i="2"/>
  <c r="Q607" i="2" s="1"/>
  <c r="D607" i="2"/>
  <c r="E607" i="2"/>
  <c r="F607" i="2"/>
  <c r="G607" i="2"/>
  <c r="H607" i="2"/>
  <c r="I607" i="2"/>
  <c r="J607" i="2"/>
  <c r="K607" i="2"/>
  <c r="L607" i="2"/>
  <c r="M607" i="2"/>
  <c r="N607" i="2"/>
  <c r="O607" i="2"/>
  <c r="P607" i="2"/>
  <c r="C608" i="2"/>
  <c r="Q608" i="2" s="1"/>
  <c r="D608" i="2"/>
  <c r="E608" i="2"/>
  <c r="AL608" i="2" s="1"/>
  <c r="F608" i="2"/>
  <c r="G608" i="2"/>
  <c r="H608" i="2"/>
  <c r="I608" i="2"/>
  <c r="J608" i="2"/>
  <c r="K608" i="2"/>
  <c r="L608" i="2"/>
  <c r="M608" i="2"/>
  <c r="N608" i="2"/>
  <c r="O608" i="2"/>
  <c r="P608" i="2"/>
  <c r="C609" i="2"/>
  <c r="Q609" i="2" s="1"/>
  <c r="D609" i="2"/>
  <c r="E609" i="2"/>
  <c r="AL609" i="2" s="1"/>
  <c r="F609" i="2"/>
  <c r="G609" i="2"/>
  <c r="H609" i="2"/>
  <c r="I609" i="2"/>
  <c r="J609" i="2"/>
  <c r="K609" i="2"/>
  <c r="L609" i="2"/>
  <c r="M609" i="2"/>
  <c r="N609" i="2"/>
  <c r="O609" i="2"/>
  <c r="P609" i="2"/>
  <c r="C610" i="2"/>
  <c r="Q610" i="2" s="1"/>
  <c r="D610" i="2"/>
  <c r="E610" i="2"/>
  <c r="AL610" i="2" s="1"/>
  <c r="F610" i="2"/>
  <c r="G610" i="2"/>
  <c r="H610" i="2"/>
  <c r="I610" i="2"/>
  <c r="J610" i="2"/>
  <c r="K610" i="2"/>
  <c r="L610" i="2"/>
  <c r="M610" i="2"/>
  <c r="N610" i="2"/>
  <c r="O610" i="2"/>
  <c r="P610" i="2"/>
  <c r="C611" i="2"/>
  <c r="Q611" i="2" s="1"/>
  <c r="D611" i="2"/>
  <c r="E611" i="2"/>
  <c r="AL611" i="2" s="1"/>
  <c r="F611" i="2"/>
  <c r="G611" i="2"/>
  <c r="H611" i="2"/>
  <c r="I611" i="2"/>
  <c r="J611" i="2"/>
  <c r="K611" i="2"/>
  <c r="L611" i="2"/>
  <c r="M611" i="2"/>
  <c r="N611" i="2"/>
  <c r="O611" i="2"/>
  <c r="P611" i="2"/>
  <c r="C612" i="2"/>
  <c r="Q612" i="2" s="1"/>
  <c r="D612" i="2"/>
  <c r="E612" i="2"/>
  <c r="AL612" i="2" s="1"/>
  <c r="F612" i="2"/>
  <c r="G612" i="2"/>
  <c r="H612" i="2"/>
  <c r="I612" i="2"/>
  <c r="J612" i="2"/>
  <c r="K612" i="2"/>
  <c r="L612" i="2"/>
  <c r="M612" i="2"/>
  <c r="N612" i="2"/>
  <c r="O612" i="2"/>
  <c r="P612" i="2"/>
  <c r="C613" i="2"/>
  <c r="Q613" i="2" s="1"/>
  <c r="D613" i="2"/>
  <c r="E613" i="2"/>
  <c r="AL613" i="2" s="1"/>
  <c r="F613" i="2"/>
  <c r="G613" i="2"/>
  <c r="H613" i="2"/>
  <c r="I613" i="2"/>
  <c r="J613" i="2"/>
  <c r="K613" i="2"/>
  <c r="L613" i="2"/>
  <c r="M613" i="2"/>
  <c r="N613" i="2"/>
  <c r="O613" i="2"/>
  <c r="P613" i="2"/>
  <c r="C614" i="2"/>
  <c r="Q614" i="2" s="1"/>
  <c r="D614" i="2"/>
  <c r="E614" i="2"/>
  <c r="AL614" i="2" s="1"/>
  <c r="F614" i="2"/>
  <c r="G614" i="2"/>
  <c r="H614" i="2"/>
  <c r="I614" i="2"/>
  <c r="J614" i="2"/>
  <c r="K614" i="2"/>
  <c r="L614" i="2"/>
  <c r="M614" i="2"/>
  <c r="N614" i="2"/>
  <c r="O614" i="2"/>
  <c r="P614" i="2"/>
  <c r="C615" i="2"/>
  <c r="Q615" i="2" s="1"/>
  <c r="D615" i="2"/>
  <c r="E615" i="2"/>
  <c r="AL615" i="2" s="1"/>
  <c r="F615" i="2"/>
  <c r="G615" i="2"/>
  <c r="H615" i="2"/>
  <c r="I615" i="2"/>
  <c r="J615" i="2"/>
  <c r="K615" i="2"/>
  <c r="L615" i="2"/>
  <c r="M615" i="2"/>
  <c r="N615" i="2"/>
  <c r="O615" i="2"/>
  <c r="P615" i="2"/>
  <c r="C616" i="2"/>
  <c r="Q616" i="2" s="1"/>
  <c r="D616" i="2"/>
  <c r="E616" i="2"/>
  <c r="AL616" i="2" s="1"/>
  <c r="F616" i="2"/>
  <c r="G616" i="2"/>
  <c r="H616" i="2"/>
  <c r="I616" i="2"/>
  <c r="J616" i="2"/>
  <c r="K616" i="2"/>
  <c r="L616" i="2"/>
  <c r="M616" i="2"/>
  <c r="N616" i="2"/>
  <c r="O616" i="2"/>
  <c r="P616" i="2"/>
  <c r="C617" i="2"/>
  <c r="Q617" i="2" s="1"/>
  <c r="D617" i="2"/>
  <c r="E617" i="2"/>
  <c r="AL617" i="2" s="1"/>
  <c r="F617" i="2"/>
  <c r="G617" i="2"/>
  <c r="H617" i="2"/>
  <c r="I617" i="2"/>
  <c r="J617" i="2"/>
  <c r="K617" i="2"/>
  <c r="L617" i="2"/>
  <c r="M617" i="2"/>
  <c r="N617" i="2"/>
  <c r="O617" i="2"/>
  <c r="P617" i="2"/>
  <c r="C618" i="2"/>
  <c r="Q618" i="2" s="1"/>
  <c r="D618" i="2"/>
  <c r="E618" i="2"/>
  <c r="AL618" i="2" s="1"/>
  <c r="F618" i="2"/>
  <c r="G618" i="2"/>
  <c r="H618" i="2"/>
  <c r="I618" i="2"/>
  <c r="J618" i="2"/>
  <c r="K618" i="2"/>
  <c r="L618" i="2"/>
  <c r="M618" i="2"/>
  <c r="N618" i="2"/>
  <c r="O618" i="2"/>
  <c r="P618" i="2"/>
  <c r="C619" i="2"/>
  <c r="Q619" i="2" s="1"/>
  <c r="D619" i="2"/>
  <c r="E619" i="2"/>
  <c r="AL619" i="2" s="1"/>
  <c r="F619" i="2"/>
  <c r="G619" i="2"/>
  <c r="H619" i="2"/>
  <c r="I619" i="2"/>
  <c r="J619" i="2"/>
  <c r="K619" i="2"/>
  <c r="L619" i="2"/>
  <c r="M619" i="2"/>
  <c r="N619" i="2"/>
  <c r="O619" i="2"/>
  <c r="P619" i="2"/>
  <c r="C620" i="2"/>
  <c r="Q620" i="2" s="1"/>
  <c r="D620" i="2"/>
  <c r="E620" i="2"/>
  <c r="AL620" i="2" s="1"/>
  <c r="F620" i="2"/>
  <c r="G620" i="2"/>
  <c r="H620" i="2"/>
  <c r="I620" i="2"/>
  <c r="J620" i="2"/>
  <c r="K620" i="2"/>
  <c r="L620" i="2"/>
  <c r="M620" i="2"/>
  <c r="N620" i="2"/>
  <c r="O620" i="2"/>
  <c r="P620" i="2"/>
  <c r="C621" i="2"/>
  <c r="Q621" i="2" s="1"/>
  <c r="D621" i="2"/>
  <c r="E621" i="2"/>
  <c r="AL621" i="2" s="1"/>
  <c r="F621" i="2"/>
  <c r="G621" i="2"/>
  <c r="H621" i="2"/>
  <c r="I621" i="2"/>
  <c r="J621" i="2"/>
  <c r="K621" i="2"/>
  <c r="L621" i="2"/>
  <c r="M621" i="2"/>
  <c r="N621" i="2"/>
  <c r="O621" i="2"/>
  <c r="P621" i="2"/>
  <c r="C622" i="2"/>
  <c r="Q622" i="2" s="1"/>
  <c r="D622" i="2"/>
  <c r="E622" i="2"/>
  <c r="AL622" i="2" s="1"/>
  <c r="F622" i="2"/>
  <c r="G622" i="2"/>
  <c r="H622" i="2"/>
  <c r="I622" i="2"/>
  <c r="J622" i="2"/>
  <c r="K622" i="2"/>
  <c r="L622" i="2"/>
  <c r="M622" i="2"/>
  <c r="N622" i="2"/>
  <c r="O622" i="2"/>
  <c r="P622" i="2"/>
  <c r="C623" i="2"/>
  <c r="Q623" i="2" s="1"/>
  <c r="D623" i="2"/>
  <c r="E623" i="2"/>
  <c r="AL623" i="2" s="1"/>
  <c r="F623" i="2"/>
  <c r="G623" i="2"/>
  <c r="H623" i="2"/>
  <c r="I623" i="2"/>
  <c r="J623" i="2"/>
  <c r="K623" i="2"/>
  <c r="L623" i="2"/>
  <c r="M623" i="2"/>
  <c r="N623" i="2"/>
  <c r="O623" i="2"/>
  <c r="P623" i="2"/>
  <c r="C624" i="2"/>
  <c r="Q624" i="2" s="1"/>
  <c r="D624" i="2"/>
  <c r="E624" i="2"/>
  <c r="AL624" i="2" s="1"/>
  <c r="F624" i="2"/>
  <c r="G624" i="2"/>
  <c r="H624" i="2"/>
  <c r="I624" i="2"/>
  <c r="J624" i="2"/>
  <c r="K624" i="2"/>
  <c r="L624" i="2"/>
  <c r="M624" i="2"/>
  <c r="N624" i="2"/>
  <c r="O624" i="2"/>
  <c r="P624" i="2"/>
  <c r="C625" i="2"/>
  <c r="Q625" i="2" s="1"/>
  <c r="D625" i="2"/>
  <c r="E625" i="2"/>
  <c r="AL625" i="2" s="1"/>
  <c r="F625" i="2"/>
  <c r="G625" i="2"/>
  <c r="H625" i="2"/>
  <c r="I625" i="2"/>
  <c r="J625" i="2"/>
  <c r="K625" i="2"/>
  <c r="L625" i="2"/>
  <c r="M625" i="2"/>
  <c r="N625" i="2"/>
  <c r="O625" i="2"/>
  <c r="P625" i="2"/>
  <c r="C626" i="2"/>
  <c r="Q626" i="2" s="1"/>
  <c r="D626" i="2"/>
  <c r="E626" i="2"/>
  <c r="AL626" i="2" s="1"/>
  <c r="F626" i="2"/>
  <c r="G626" i="2"/>
  <c r="H626" i="2"/>
  <c r="I626" i="2"/>
  <c r="J626" i="2"/>
  <c r="K626" i="2"/>
  <c r="L626" i="2"/>
  <c r="M626" i="2"/>
  <c r="N626" i="2"/>
  <c r="O626" i="2"/>
  <c r="P626" i="2"/>
  <c r="C627" i="2"/>
  <c r="Q627" i="2" s="1"/>
  <c r="D627" i="2"/>
  <c r="E627" i="2"/>
  <c r="AL627" i="2" s="1"/>
  <c r="F627" i="2"/>
  <c r="G627" i="2"/>
  <c r="H627" i="2"/>
  <c r="I627" i="2"/>
  <c r="J627" i="2"/>
  <c r="K627" i="2"/>
  <c r="L627" i="2"/>
  <c r="M627" i="2"/>
  <c r="N627" i="2"/>
  <c r="O627" i="2"/>
  <c r="P627" i="2"/>
  <c r="C628" i="2"/>
  <c r="Q628" i="2" s="1"/>
  <c r="D628" i="2"/>
  <c r="E628" i="2"/>
  <c r="AL628" i="2" s="1"/>
  <c r="F628" i="2"/>
  <c r="G628" i="2"/>
  <c r="H628" i="2"/>
  <c r="I628" i="2"/>
  <c r="J628" i="2"/>
  <c r="K628" i="2"/>
  <c r="L628" i="2"/>
  <c r="M628" i="2"/>
  <c r="N628" i="2"/>
  <c r="O628" i="2"/>
  <c r="P628" i="2"/>
  <c r="C629" i="2"/>
  <c r="Q629" i="2" s="1"/>
  <c r="D629" i="2"/>
  <c r="E629" i="2"/>
  <c r="AL629" i="2" s="1"/>
  <c r="F629" i="2"/>
  <c r="G629" i="2"/>
  <c r="H629" i="2"/>
  <c r="I629" i="2"/>
  <c r="J629" i="2"/>
  <c r="K629" i="2"/>
  <c r="L629" i="2"/>
  <c r="M629" i="2"/>
  <c r="N629" i="2"/>
  <c r="O629" i="2"/>
  <c r="P629" i="2"/>
  <c r="C630" i="2"/>
  <c r="Q630" i="2" s="1"/>
  <c r="D630" i="2"/>
  <c r="E630" i="2"/>
  <c r="AL630" i="2" s="1"/>
  <c r="F630" i="2"/>
  <c r="G630" i="2"/>
  <c r="H630" i="2"/>
  <c r="I630" i="2"/>
  <c r="J630" i="2"/>
  <c r="K630" i="2"/>
  <c r="L630" i="2"/>
  <c r="M630" i="2"/>
  <c r="N630" i="2"/>
  <c r="O630" i="2"/>
  <c r="P630" i="2"/>
  <c r="C631" i="2"/>
  <c r="Q631" i="2" s="1"/>
  <c r="D631" i="2"/>
  <c r="E631" i="2"/>
  <c r="F631" i="2"/>
  <c r="G631" i="2"/>
  <c r="H631" i="2"/>
  <c r="I631" i="2"/>
  <c r="J631" i="2"/>
  <c r="K631" i="2"/>
  <c r="L631" i="2"/>
  <c r="M631" i="2"/>
  <c r="N631" i="2"/>
  <c r="O631" i="2"/>
  <c r="P631" i="2"/>
  <c r="C632" i="2"/>
  <c r="Q632" i="2" s="1"/>
  <c r="D632" i="2"/>
  <c r="E632" i="2"/>
  <c r="AL632" i="2" s="1"/>
  <c r="F632" i="2"/>
  <c r="G632" i="2"/>
  <c r="H632" i="2"/>
  <c r="I632" i="2"/>
  <c r="J632" i="2"/>
  <c r="K632" i="2"/>
  <c r="L632" i="2"/>
  <c r="M632" i="2"/>
  <c r="N632" i="2"/>
  <c r="O632" i="2"/>
  <c r="P632" i="2"/>
  <c r="C633" i="2"/>
  <c r="Q633" i="2" s="1"/>
  <c r="D633" i="2"/>
  <c r="E633" i="2"/>
  <c r="AL633" i="2" s="1"/>
  <c r="F633" i="2"/>
  <c r="G633" i="2"/>
  <c r="H633" i="2"/>
  <c r="I633" i="2"/>
  <c r="J633" i="2"/>
  <c r="K633" i="2"/>
  <c r="L633" i="2"/>
  <c r="M633" i="2"/>
  <c r="N633" i="2"/>
  <c r="O633" i="2"/>
  <c r="P633" i="2"/>
  <c r="C634" i="2"/>
  <c r="Q634" i="2" s="1"/>
  <c r="D634" i="2"/>
  <c r="E634" i="2"/>
  <c r="AL634" i="2" s="1"/>
  <c r="F634" i="2"/>
  <c r="G634" i="2"/>
  <c r="H634" i="2"/>
  <c r="I634" i="2"/>
  <c r="J634" i="2"/>
  <c r="K634" i="2"/>
  <c r="L634" i="2"/>
  <c r="M634" i="2"/>
  <c r="N634" i="2"/>
  <c r="O634" i="2"/>
  <c r="P634" i="2"/>
  <c r="C635" i="2"/>
  <c r="Q635" i="2" s="1"/>
  <c r="D635" i="2"/>
  <c r="E635" i="2"/>
  <c r="AL635" i="2" s="1"/>
  <c r="F635" i="2"/>
  <c r="G635" i="2"/>
  <c r="H635" i="2"/>
  <c r="I635" i="2"/>
  <c r="J635" i="2"/>
  <c r="K635" i="2"/>
  <c r="L635" i="2"/>
  <c r="M635" i="2"/>
  <c r="N635" i="2"/>
  <c r="O635" i="2"/>
  <c r="P635" i="2"/>
  <c r="C636" i="2"/>
  <c r="Q636" i="2" s="1"/>
  <c r="D636" i="2"/>
  <c r="E636" i="2"/>
  <c r="AL636" i="2" s="1"/>
  <c r="F636" i="2"/>
  <c r="G636" i="2"/>
  <c r="H636" i="2"/>
  <c r="I636" i="2"/>
  <c r="J636" i="2"/>
  <c r="K636" i="2"/>
  <c r="L636" i="2"/>
  <c r="M636" i="2"/>
  <c r="N636" i="2"/>
  <c r="O636" i="2"/>
  <c r="P636" i="2"/>
  <c r="C637" i="2"/>
  <c r="Q637" i="2" s="1"/>
  <c r="D637" i="2"/>
  <c r="E637" i="2"/>
  <c r="AL637" i="2" s="1"/>
  <c r="F637" i="2"/>
  <c r="G637" i="2"/>
  <c r="H637" i="2"/>
  <c r="I637" i="2"/>
  <c r="J637" i="2"/>
  <c r="K637" i="2"/>
  <c r="L637" i="2"/>
  <c r="M637" i="2"/>
  <c r="N637" i="2"/>
  <c r="O637" i="2"/>
  <c r="P637" i="2"/>
  <c r="C638" i="2"/>
  <c r="Q638" i="2" s="1"/>
  <c r="D638" i="2"/>
  <c r="E638" i="2"/>
  <c r="AL638" i="2" s="1"/>
  <c r="F638" i="2"/>
  <c r="G638" i="2"/>
  <c r="H638" i="2"/>
  <c r="I638" i="2"/>
  <c r="J638" i="2"/>
  <c r="K638" i="2"/>
  <c r="L638" i="2"/>
  <c r="M638" i="2"/>
  <c r="N638" i="2"/>
  <c r="O638" i="2"/>
  <c r="P638" i="2"/>
  <c r="C639" i="2"/>
  <c r="Q639" i="2" s="1"/>
  <c r="D639" i="2"/>
  <c r="E639" i="2"/>
  <c r="AL639" i="2" s="1"/>
  <c r="F639" i="2"/>
  <c r="G639" i="2"/>
  <c r="H639" i="2"/>
  <c r="I639" i="2"/>
  <c r="J639" i="2"/>
  <c r="K639" i="2"/>
  <c r="L639" i="2"/>
  <c r="M639" i="2"/>
  <c r="N639" i="2"/>
  <c r="O639" i="2"/>
  <c r="P639" i="2"/>
  <c r="C640" i="2"/>
  <c r="Q640" i="2" s="1"/>
  <c r="D640" i="2"/>
  <c r="E640" i="2"/>
  <c r="AL640" i="2" s="1"/>
  <c r="F640" i="2"/>
  <c r="G640" i="2"/>
  <c r="H640" i="2"/>
  <c r="I640" i="2"/>
  <c r="J640" i="2"/>
  <c r="K640" i="2"/>
  <c r="L640" i="2"/>
  <c r="M640" i="2"/>
  <c r="N640" i="2"/>
  <c r="O640" i="2"/>
  <c r="P640" i="2"/>
  <c r="C641" i="2"/>
  <c r="Q641" i="2" s="1"/>
  <c r="D641" i="2"/>
  <c r="E641" i="2"/>
  <c r="AL641" i="2" s="1"/>
  <c r="F641" i="2"/>
  <c r="G641" i="2"/>
  <c r="H641" i="2"/>
  <c r="I641" i="2"/>
  <c r="J641" i="2"/>
  <c r="K641" i="2"/>
  <c r="L641" i="2"/>
  <c r="M641" i="2"/>
  <c r="N641" i="2"/>
  <c r="O641" i="2"/>
  <c r="P641" i="2"/>
  <c r="C642" i="2"/>
  <c r="Q642" i="2" s="1"/>
  <c r="D642" i="2"/>
  <c r="E642" i="2"/>
  <c r="AL642" i="2" s="1"/>
  <c r="F642" i="2"/>
  <c r="G642" i="2"/>
  <c r="H642" i="2"/>
  <c r="I642" i="2"/>
  <c r="J642" i="2"/>
  <c r="K642" i="2"/>
  <c r="L642" i="2"/>
  <c r="M642" i="2"/>
  <c r="N642" i="2"/>
  <c r="O642" i="2"/>
  <c r="P642" i="2"/>
  <c r="C643" i="2"/>
  <c r="Q643" i="2" s="1"/>
  <c r="D643" i="2"/>
  <c r="E643" i="2"/>
  <c r="AL643" i="2" s="1"/>
  <c r="F643" i="2"/>
  <c r="G643" i="2"/>
  <c r="H643" i="2"/>
  <c r="I643" i="2"/>
  <c r="J643" i="2"/>
  <c r="K643" i="2"/>
  <c r="L643" i="2"/>
  <c r="M643" i="2"/>
  <c r="N643" i="2"/>
  <c r="O643" i="2"/>
  <c r="P643" i="2"/>
  <c r="C644" i="2"/>
  <c r="Q644" i="2" s="1"/>
  <c r="D644" i="2"/>
  <c r="E644" i="2"/>
  <c r="AL644" i="2" s="1"/>
  <c r="F644" i="2"/>
  <c r="G644" i="2"/>
  <c r="H644" i="2"/>
  <c r="I644" i="2"/>
  <c r="J644" i="2"/>
  <c r="K644" i="2"/>
  <c r="L644" i="2"/>
  <c r="M644" i="2"/>
  <c r="N644" i="2"/>
  <c r="O644" i="2"/>
  <c r="P644" i="2"/>
  <c r="C645" i="2"/>
  <c r="Q645" i="2" s="1"/>
  <c r="D645" i="2"/>
  <c r="E645" i="2"/>
  <c r="AL645" i="2" s="1"/>
  <c r="F645" i="2"/>
  <c r="G645" i="2"/>
  <c r="H645" i="2"/>
  <c r="I645" i="2"/>
  <c r="J645" i="2"/>
  <c r="K645" i="2"/>
  <c r="L645" i="2"/>
  <c r="M645" i="2"/>
  <c r="N645" i="2"/>
  <c r="O645" i="2"/>
  <c r="P645" i="2"/>
  <c r="C646" i="2"/>
  <c r="Q646" i="2" s="1"/>
  <c r="D646" i="2"/>
  <c r="E646" i="2"/>
  <c r="AL646" i="2" s="1"/>
  <c r="F646" i="2"/>
  <c r="G646" i="2"/>
  <c r="H646" i="2"/>
  <c r="I646" i="2"/>
  <c r="J646" i="2"/>
  <c r="K646" i="2"/>
  <c r="L646" i="2"/>
  <c r="M646" i="2"/>
  <c r="N646" i="2"/>
  <c r="O646" i="2"/>
  <c r="P646" i="2"/>
  <c r="C647" i="2"/>
  <c r="Q647" i="2" s="1"/>
  <c r="D647" i="2"/>
  <c r="E647" i="2"/>
  <c r="AL647" i="2" s="1"/>
  <c r="F647" i="2"/>
  <c r="G647" i="2"/>
  <c r="H647" i="2"/>
  <c r="I647" i="2"/>
  <c r="J647" i="2"/>
  <c r="K647" i="2"/>
  <c r="L647" i="2"/>
  <c r="M647" i="2"/>
  <c r="N647" i="2"/>
  <c r="O647" i="2"/>
  <c r="P647" i="2"/>
  <c r="C648" i="2"/>
  <c r="Q648" i="2" s="1"/>
  <c r="D648" i="2"/>
  <c r="E648" i="2"/>
  <c r="AL648" i="2" s="1"/>
  <c r="F648" i="2"/>
  <c r="G648" i="2"/>
  <c r="H648" i="2"/>
  <c r="I648" i="2"/>
  <c r="J648" i="2"/>
  <c r="K648" i="2"/>
  <c r="L648" i="2"/>
  <c r="M648" i="2"/>
  <c r="N648" i="2"/>
  <c r="O648" i="2"/>
  <c r="P648" i="2"/>
  <c r="C649" i="2"/>
  <c r="Q649" i="2" s="1"/>
  <c r="D649" i="2"/>
  <c r="E649" i="2"/>
  <c r="AL649" i="2" s="1"/>
  <c r="F649" i="2"/>
  <c r="G649" i="2"/>
  <c r="H649" i="2"/>
  <c r="I649" i="2"/>
  <c r="J649" i="2"/>
  <c r="K649" i="2"/>
  <c r="L649" i="2"/>
  <c r="M649" i="2"/>
  <c r="N649" i="2"/>
  <c r="O649" i="2"/>
  <c r="P649" i="2"/>
  <c r="C650" i="2"/>
  <c r="Q650" i="2" s="1"/>
  <c r="D650" i="2"/>
  <c r="E650" i="2"/>
  <c r="AL650" i="2" s="1"/>
  <c r="F650" i="2"/>
  <c r="G650" i="2"/>
  <c r="H650" i="2"/>
  <c r="I650" i="2"/>
  <c r="J650" i="2"/>
  <c r="K650" i="2"/>
  <c r="L650" i="2"/>
  <c r="M650" i="2"/>
  <c r="N650" i="2"/>
  <c r="O650" i="2"/>
  <c r="P650" i="2"/>
  <c r="C651" i="2"/>
  <c r="Q651" i="2" s="1"/>
  <c r="D651" i="2"/>
  <c r="E651" i="2"/>
  <c r="AL651" i="2" s="1"/>
  <c r="F651" i="2"/>
  <c r="G651" i="2"/>
  <c r="H651" i="2"/>
  <c r="I651" i="2"/>
  <c r="J651" i="2"/>
  <c r="K651" i="2"/>
  <c r="L651" i="2"/>
  <c r="M651" i="2"/>
  <c r="N651" i="2"/>
  <c r="O651" i="2"/>
  <c r="P651" i="2"/>
  <c r="C652" i="2"/>
  <c r="Q652" i="2" s="1"/>
  <c r="D652" i="2"/>
  <c r="E652" i="2"/>
  <c r="AL652" i="2" s="1"/>
  <c r="F652" i="2"/>
  <c r="G652" i="2"/>
  <c r="H652" i="2"/>
  <c r="I652" i="2"/>
  <c r="J652" i="2"/>
  <c r="K652" i="2"/>
  <c r="L652" i="2"/>
  <c r="M652" i="2"/>
  <c r="N652" i="2"/>
  <c r="O652" i="2"/>
  <c r="P652" i="2"/>
  <c r="C653" i="2"/>
  <c r="Q653" i="2" s="1"/>
  <c r="D653" i="2"/>
  <c r="E653" i="2"/>
  <c r="AL653" i="2" s="1"/>
  <c r="F653" i="2"/>
  <c r="G653" i="2"/>
  <c r="H653" i="2"/>
  <c r="I653" i="2"/>
  <c r="J653" i="2"/>
  <c r="K653" i="2"/>
  <c r="L653" i="2"/>
  <c r="M653" i="2"/>
  <c r="N653" i="2"/>
  <c r="O653" i="2"/>
  <c r="P653" i="2"/>
  <c r="C654" i="2"/>
  <c r="Q654" i="2" s="1"/>
  <c r="D654" i="2"/>
  <c r="E654" i="2"/>
  <c r="AL654" i="2" s="1"/>
  <c r="F654" i="2"/>
  <c r="G654" i="2"/>
  <c r="H654" i="2"/>
  <c r="I654" i="2"/>
  <c r="J654" i="2"/>
  <c r="K654" i="2"/>
  <c r="L654" i="2"/>
  <c r="M654" i="2"/>
  <c r="N654" i="2"/>
  <c r="O654" i="2"/>
  <c r="P654" i="2"/>
  <c r="C655" i="2"/>
  <c r="Q655" i="2" s="1"/>
  <c r="D655" i="2"/>
  <c r="E655" i="2"/>
  <c r="F655" i="2"/>
  <c r="G655" i="2"/>
  <c r="H655" i="2"/>
  <c r="I655" i="2"/>
  <c r="J655" i="2"/>
  <c r="K655" i="2"/>
  <c r="L655" i="2"/>
  <c r="M655" i="2"/>
  <c r="N655" i="2"/>
  <c r="O655" i="2"/>
  <c r="P655" i="2"/>
  <c r="C656" i="2"/>
  <c r="Q656" i="2" s="1"/>
  <c r="D656" i="2"/>
  <c r="E656" i="2"/>
  <c r="AL656" i="2" s="1"/>
  <c r="F656" i="2"/>
  <c r="G656" i="2"/>
  <c r="H656" i="2"/>
  <c r="I656" i="2"/>
  <c r="J656" i="2"/>
  <c r="K656" i="2"/>
  <c r="L656" i="2"/>
  <c r="M656" i="2"/>
  <c r="N656" i="2"/>
  <c r="O656" i="2"/>
  <c r="P656" i="2"/>
  <c r="C657" i="2"/>
  <c r="Q657" i="2" s="1"/>
  <c r="D657" i="2"/>
  <c r="E657" i="2"/>
  <c r="AL657" i="2" s="1"/>
  <c r="F657" i="2"/>
  <c r="G657" i="2"/>
  <c r="H657" i="2"/>
  <c r="I657" i="2"/>
  <c r="J657" i="2"/>
  <c r="K657" i="2"/>
  <c r="L657" i="2"/>
  <c r="M657" i="2"/>
  <c r="N657" i="2"/>
  <c r="O657" i="2"/>
  <c r="P657" i="2"/>
  <c r="C658" i="2"/>
  <c r="Q658" i="2" s="1"/>
  <c r="D658" i="2"/>
  <c r="E658" i="2"/>
  <c r="AL658" i="2" s="1"/>
  <c r="F658" i="2"/>
  <c r="G658" i="2"/>
  <c r="H658" i="2"/>
  <c r="I658" i="2"/>
  <c r="J658" i="2"/>
  <c r="K658" i="2"/>
  <c r="L658" i="2"/>
  <c r="M658" i="2"/>
  <c r="N658" i="2"/>
  <c r="O658" i="2"/>
  <c r="P658" i="2"/>
  <c r="C659" i="2"/>
  <c r="Q659" i="2" s="1"/>
  <c r="D659" i="2"/>
  <c r="E659" i="2"/>
  <c r="AL659" i="2" s="1"/>
  <c r="F659" i="2"/>
  <c r="G659" i="2"/>
  <c r="H659" i="2"/>
  <c r="I659" i="2"/>
  <c r="J659" i="2"/>
  <c r="K659" i="2"/>
  <c r="L659" i="2"/>
  <c r="M659" i="2"/>
  <c r="N659" i="2"/>
  <c r="O659" i="2"/>
  <c r="P659" i="2"/>
  <c r="C660" i="2"/>
  <c r="Q660" i="2" s="1"/>
  <c r="D660" i="2"/>
  <c r="E660" i="2"/>
  <c r="AL660" i="2" s="1"/>
  <c r="F660" i="2"/>
  <c r="G660" i="2"/>
  <c r="H660" i="2"/>
  <c r="I660" i="2"/>
  <c r="J660" i="2"/>
  <c r="K660" i="2"/>
  <c r="L660" i="2"/>
  <c r="M660" i="2"/>
  <c r="N660" i="2"/>
  <c r="O660" i="2"/>
  <c r="P660" i="2"/>
  <c r="C661" i="2"/>
  <c r="Q661" i="2" s="1"/>
  <c r="D661" i="2"/>
  <c r="E661" i="2"/>
  <c r="AL661" i="2" s="1"/>
  <c r="F661" i="2"/>
  <c r="G661" i="2"/>
  <c r="H661" i="2"/>
  <c r="I661" i="2"/>
  <c r="J661" i="2"/>
  <c r="K661" i="2"/>
  <c r="L661" i="2"/>
  <c r="M661" i="2"/>
  <c r="N661" i="2"/>
  <c r="O661" i="2"/>
  <c r="P661" i="2"/>
  <c r="C662" i="2"/>
  <c r="Q662" i="2" s="1"/>
  <c r="D662" i="2"/>
  <c r="E662" i="2"/>
  <c r="AL662" i="2" s="1"/>
  <c r="F662" i="2"/>
  <c r="G662" i="2"/>
  <c r="H662" i="2"/>
  <c r="I662" i="2"/>
  <c r="J662" i="2"/>
  <c r="K662" i="2"/>
  <c r="L662" i="2"/>
  <c r="M662" i="2"/>
  <c r="N662" i="2"/>
  <c r="O662" i="2"/>
  <c r="P662" i="2"/>
  <c r="C663" i="2"/>
  <c r="Q663" i="2" s="1"/>
  <c r="D663" i="2"/>
  <c r="E663" i="2"/>
  <c r="AL663" i="2" s="1"/>
  <c r="F663" i="2"/>
  <c r="G663" i="2"/>
  <c r="H663" i="2"/>
  <c r="I663" i="2"/>
  <c r="J663" i="2"/>
  <c r="K663" i="2"/>
  <c r="L663" i="2"/>
  <c r="M663" i="2"/>
  <c r="N663" i="2"/>
  <c r="O663" i="2"/>
  <c r="P663" i="2"/>
  <c r="C664" i="2"/>
  <c r="Q664" i="2" s="1"/>
  <c r="D664" i="2"/>
  <c r="E664" i="2"/>
  <c r="AL664" i="2" s="1"/>
  <c r="F664" i="2"/>
  <c r="G664" i="2"/>
  <c r="H664" i="2"/>
  <c r="I664" i="2"/>
  <c r="J664" i="2"/>
  <c r="K664" i="2"/>
  <c r="L664" i="2"/>
  <c r="M664" i="2"/>
  <c r="N664" i="2"/>
  <c r="O664" i="2"/>
  <c r="P664" i="2"/>
  <c r="C665" i="2"/>
  <c r="Q665" i="2" s="1"/>
  <c r="D665" i="2"/>
  <c r="E665" i="2"/>
  <c r="AL665" i="2" s="1"/>
  <c r="F665" i="2"/>
  <c r="G665" i="2"/>
  <c r="H665" i="2"/>
  <c r="I665" i="2"/>
  <c r="J665" i="2"/>
  <c r="K665" i="2"/>
  <c r="L665" i="2"/>
  <c r="M665" i="2"/>
  <c r="N665" i="2"/>
  <c r="O665" i="2"/>
  <c r="P665" i="2"/>
  <c r="C666" i="2"/>
  <c r="Q666" i="2" s="1"/>
  <c r="D666" i="2"/>
  <c r="E666" i="2"/>
  <c r="AL666" i="2" s="1"/>
  <c r="F666" i="2"/>
  <c r="G666" i="2"/>
  <c r="H666" i="2"/>
  <c r="I666" i="2"/>
  <c r="J666" i="2"/>
  <c r="K666" i="2"/>
  <c r="L666" i="2"/>
  <c r="M666" i="2"/>
  <c r="N666" i="2"/>
  <c r="O666" i="2"/>
  <c r="P666" i="2"/>
  <c r="C667" i="2"/>
  <c r="Q667" i="2" s="1"/>
  <c r="D667" i="2"/>
  <c r="E667" i="2"/>
  <c r="AL667" i="2" s="1"/>
  <c r="F667" i="2"/>
  <c r="G667" i="2"/>
  <c r="H667" i="2"/>
  <c r="I667" i="2"/>
  <c r="J667" i="2"/>
  <c r="K667" i="2"/>
  <c r="L667" i="2"/>
  <c r="M667" i="2"/>
  <c r="N667" i="2"/>
  <c r="O667" i="2"/>
  <c r="P667" i="2"/>
  <c r="C668" i="2"/>
  <c r="Q668" i="2" s="1"/>
  <c r="D668" i="2"/>
  <c r="E668" i="2"/>
  <c r="AL668" i="2" s="1"/>
  <c r="F668" i="2"/>
  <c r="G668" i="2"/>
  <c r="H668" i="2"/>
  <c r="I668" i="2"/>
  <c r="J668" i="2"/>
  <c r="K668" i="2"/>
  <c r="L668" i="2"/>
  <c r="M668" i="2"/>
  <c r="N668" i="2"/>
  <c r="O668" i="2"/>
  <c r="P668" i="2"/>
  <c r="C669" i="2"/>
  <c r="Q669" i="2" s="1"/>
  <c r="D669" i="2"/>
  <c r="E669" i="2"/>
  <c r="AL669" i="2" s="1"/>
  <c r="F669" i="2"/>
  <c r="G669" i="2"/>
  <c r="H669" i="2"/>
  <c r="I669" i="2"/>
  <c r="J669" i="2"/>
  <c r="K669" i="2"/>
  <c r="L669" i="2"/>
  <c r="M669" i="2"/>
  <c r="N669" i="2"/>
  <c r="O669" i="2"/>
  <c r="P669" i="2"/>
  <c r="C670" i="2"/>
  <c r="Q670" i="2" s="1"/>
  <c r="D670" i="2"/>
  <c r="E670" i="2"/>
  <c r="AL670" i="2" s="1"/>
  <c r="F670" i="2"/>
  <c r="G670" i="2"/>
  <c r="H670" i="2"/>
  <c r="I670" i="2"/>
  <c r="J670" i="2"/>
  <c r="K670" i="2"/>
  <c r="L670" i="2"/>
  <c r="M670" i="2"/>
  <c r="N670" i="2"/>
  <c r="O670" i="2"/>
  <c r="P670" i="2"/>
  <c r="C671" i="2"/>
  <c r="Q671" i="2" s="1"/>
  <c r="D671" i="2"/>
  <c r="E671" i="2"/>
  <c r="AL671" i="2" s="1"/>
  <c r="F671" i="2"/>
  <c r="G671" i="2"/>
  <c r="H671" i="2"/>
  <c r="I671" i="2"/>
  <c r="J671" i="2"/>
  <c r="K671" i="2"/>
  <c r="L671" i="2"/>
  <c r="M671" i="2"/>
  <c r="N671" i="2"/>
  <c r="O671" i="2"/>
  <c r="P671" i="2"/>
  <c r="C672" i="2"/>
  <c r="Q672" i="2" s="1"/>
  <c r="D672" i="2"/>
  <c r="E672" i="2"/>
  <c r="AL672" i="2" s="1"/>
  <c r="F672" i="2"/>
  <c r="G672" i="2"/>
  <c r="H672" i="2"/>
  <c r="I672" i="2"/>
  <c r="J672" i="2"/>
  <c r="K672" i="2"/>
  <c r="L672" i="2"/>
  <c r="M672" i="2"/>
  <c r="N672" i="2"/>
  <c r="O672" i="2"/>
  <c r="P672" i="2"/>
  <c r="C673" i="2"/>
  <c r="Q673" i="2" s="1"/>
  <c r="D673" i="2"/>
  <c r="E673" i="2"/>
  <c r="AL673" i="2" s="1"/>
  <c r="F673" i="2"/>
  <c r="G673" i="2"/>
  <c r="H673" i="2"/>
  <c r="I673" i="2"/>
  <c r="J673" i="2"/>
  <c r="K673" i="2"/>
  <c r="L673" i="2"/>
  <c r="M673" i="2"/>
  <c r="N673" i="2"/>
  <c r="O673" i="2"/>
  <c r="P673" i="2"/>
  <c r="C674" i="2"/>
  <c r="Q674" i="2" s="1"/>
  <c r="D674" i="2"/>
  <c r="E674" i="2"/>
  <c r="AL674" i="2" s="1"/>
  <c r="F674" i="2"/>
  <c r="G674" i="2"/>
  <c r="H674" i="2"/>
  <c r="I674" i="2"/>
  <c r="J674" i="2"/>
  <c r="K674" i="2"/>
  <c r="L674" i="2"/>
  <c r="M674" i="2"/>
  <c r="N674" i="2"/>
  <c r="O674" i="2"/>
  <c r="P674" i="2"/>
  <c r="C675" i="2"/>
  <c r="Q675" i="2" s="1"/>
  <c r="D675" i="2"/>
  <c r="E675" i="2"/>
  <c r="AL675" i="2" s="1"/>
  <c r="F675" i="2"/>
  <c r="G675" i="2"/>
  <c r="H675" i="2"/>
  <c r="I675" i="2"/>
  <c r="J675" i="2"/>
  <c r="K675" i="2"/>
  <c r="L675" i="2"/>
  <c r="M675" i="2"/>
  <c r="N675" i="2"/>
  <c r="O675" i="2"/>
  <c r="P675" i="2"/>
  <c r="C676" i="2"/>
  <c r="Q676" i="2" s="1"/>
  <c r="D676" i="2"/>
  <c r="E676" i="2"/>
  <c r="AL676" i="2" s="1"/>
  <c r="F676" i="2"/>
  <c r="G676" i="2"/>
  <c r="H676" i="2"/>
  <c r="I676" i="2"/>
  <c r="J676" i="2"/>
  <c r="K676" i="2"/>
  <c r="L676" i="2"/>
  <c r="M676" i="2"/>
  <c r="N676" i="2"/>
  <c r="O676" i="2"/>
  <c r="P676" i="2"/>
  <c r="C677" i="2"/>
  <c r="Q677" i="2" s="1"/>
  <c r="D677" i="2"/>
  <c r="E677" i="2"/>
  <c r="AL677" i="2" s="1"/>
  <c r="F677" i="2"/>
  <c r="G677" i="2"/>
  <c r="H677" i="2"/>
  <c r="I677" i="2"/>
  <c r="J677" i="2"/>
  <c r="K677" i="2"/>
  <c r="L677" i="2"/>
  <c r="M677" i="2"/>
  <c r="N677" i="2"/>
  <c r="O677" i="2"/>
  <c r="P677" i="2"/>
  <c r="C678" i="2"/>
  <c r="Q678" i="2" s="1"/>
  <c r="D678" i="2"/>
  <c r="E678" i="2"/>
  <c r="AL678" i="2" s="1"/>
  <c r="F678" i="2"/>
  <c r="G678" i="2"/>
  <c r="H678" i="2"/>
  <c r="I678" i="2"/>
  <c r="J678" i="2"/>
  <c r="K678" i="2"/>
  <c r="L678" i="2"/>
  <c r="M678" i="2"/>
  <c r="N678" i="2"/>
  <c r="O678" i="2"/>
  <c r="P678" i="2"/>
  <c r="C679" i="2"/>
  <c r="Q679" i="2" s="1"/>
  <c r="D679" i="2"/>
  <c r="E679" i="2"/>
  <c r="F679" i="2"/>
  <c r="G679" i="2"/>
  <c r="H679" i="2"/>
  <c r="I679" i="2"/>
  <c r="J679" i="2"/>
  <c r="K679" i="2"/>
  <c r="L679" i="2"/>
  <c r="M679" i="2"/>
  <c r="N679" i="2"/>
  <c r="O679" i="2"/>
  <c r="P679" i="2"/>
  <c r="C680" i="2"/>
  <c r="Q680" i="2" s="1"/>
  <c r="D680" i="2"/>
  <c r="E680" i="2"/>
  <c r="AL680" i="2" s="1"/>
  <c r="F680" i="2"/>
  <c r="G680" i="2"/>
  <c r="H680" i="2"/>
  <c r="I680" i="2"/>
  <c r="J680" i="2"/>
  <c r="K680" i="2"/>
  <c r="L680" i="2"/>
  <c r="M680" i="2"/>
  <c r="N680" i="2"/>
  <c r="O680" i="2"/>
  <c r="P680" i="2"/>
  <c r="C681" i="2"/>
  <c r="Q681" i="2" s="1"/>
  <c r="D681" i="2"/>
  <c r="E681" i="2"/>
  <c r="AL681" i="2" s="1"/>
  <c r="F681" i="2"/>
  <c r="G681" i="2"/>
  <c r="H681" i="2"/>
  <c r="I681" i="2"/>
  <c r="J681" i="2"/>
  <c r="K681" i="2"/>
  <c r="L681" i="2"/>
  <c r="M681" i="2"/>
  <c r="N681" i="2"/>
  <c r="O681" i="2"/>
  <c r="P681" i="2"/>
  <c r="C682" i="2"/>
  <c r="Q682" i="2" s="1"/>
  <c r="D682" i="2"/>
  <c r="E682" i="2"/>
  <c r="AL682" i="2" s="1"/>
  <c r="F682" i="2"/>
  <c r="G682" i="2"/>
  <c r="H682" i="2"/>
  <c r="I682" i="2"/>
  <c r="J682" i="2"/>
  <c r="K682" i="2"/>
  <c r="L682" i="2"/>
  <c r="M682" i="2"/>
  <c r="N682" i="2"/>
  <c r="O682" i="2"/>
  <c r="P682" i="2"/>
  <c r="C683" i="2"/>
  <c r="Q683" i="2" s="1"/>
  <c r="D683" i="2"/>
  <c r="E683" i="2"/>
  <c r="AL683" i="2" s="1"/>
  <c r="F683" i="2"/>
  <c r="G683" i="2"/>
  <c r="H683" i="2"/>
  <c r="I683" i="2"/>
  <c r="J683" i="2"/>
  <c r="K683" i="2"/>
  <c r="L683" i="2"/>
  <c r="M683" i="2"/>
  <c r="N683" i="2"/>
  <c r="O683" i="2"/>
  <c r="P683" i="2"/>
  <c r="C684" i="2"/>
  <c r="Q684" i="2" s="1"/>
  <c r="D684" i="2"/>
  <c r="E684" i="2"/>
  <c r="AL684" i="2" s="1"/>
  <c r="F684" i="2"/>
  <c r="G684" i="2"/>
  <c r="H684" i="2"/>
  <c r="I684" i="2"/>
  <c r="J684" i="2"/>
  <c r="K684" i="2"/>
  <c r="L684" i="2"/>
  <c r="M684" i="2"/>
  <c r="N684" i="2"/>
  <c r="O684" i="2"/>
  <c r="P684" i="2"/>
  <c r="C685" i="2"/>
  <c r="Q685" i="2" s="1"/>
  <c r="D685" i="2"/>
  <c r="E685" i="2"/>
  <c r="AL685" i="2" s="1"/>
  <c r="F685" i="2"/>
  <c r="G685" i="2"/>
  <c r="H685" i="2"/>
  <c r="I685" i="2"/>
  <c r="J685" i="2"/>
  <c r="K685" i="2"/>
  <c r="L685" i="2"/>
  <c r="M685" i="2"/>
  <c r="N685" i="2"/>
  <c r="O685" i="2"/>
  <c r="P685" i="2"/>
  <c r="C686" i="2"/>
  <c r="Q686" i="2" s="1"/>
  <c r="D686" i="2"/>
  <c r="E686" i="2"/>
  <c r="AL686" i="2" s="1"/>
  <c r="F686" i="2"/>
  <c r="G686" i="2"/>
  <c r="H686" i="2"/>
  <c r="I686" i="2"/>
  <c r="J686" i="2"/>
  <c r="K686" i="2"/>
  <c r="L686" i="2"/>
  <c r="M686" i="2"/>
  <c r="N686" i="2"/>
  <c r="O686" i="2"/>
  <c r="P686" i="2"/>
  <c r="C687" i="2"/>
  <c r="Q687" i="2" s="1"/>
  <c r="D687" i="2"/>
  <c r="E687" i="2"/>
  <c r="AL687" i="2" s="1"/>
  <c r="F687" i="2"/>
  <c r="G687" i="2"/>
  <c r="H687" i="2"/>
  <c r="I687" i="2"/>
  <c r="J687" i="2"/>
  <c r="K687" i="2"/>
  <c r="L687" i="2"/>
  <c r="M687" i="2"/>
  <c r="N687" i="2"/>
  <c r="O687" i="2"/>
  <c r="P687" i="2"/>
  <c r="C688" i="2"/>
  <c r="Q688" i="2" s="1"/>
  <c r="D688" i="2"/>
  <c r="E688" i="2"/>
  <c r="AL688" i="2" s="1"/>
  <c r="F688" i="2"/>
  <c r="G688" i="2"/>
  <c r="H688" i="2"/>
  <c r="I688" i="2"/>
  <c r="J688" i="2"/>
  <c r="K688" i="2"/>
  <c r="L688" i="2"/>
  <c r="M688" i="2"/>
  <c r="N688" i="2"/>
  <c r="O688" i="2"/>
  <c r="P688" i="2"/>
  <c r="C689" i="2"/>
  <c r="Q689" i="2" s="1"/>
  <c r="D689" i="2"/>
  <c r="E689" i="2"/>
  <c r="AL689" i="2" s="1"/>
  <c r="F689" i="2"/>
  <c r="G689" i="2"/>
  <c r="H689" i="2"/>
  <c r="I689" i="2"/>
  <c r="J689" i="2"/>
  <c r="K689" i="2"/>
  <c r="L689" i="2"/>
  <c r="M689" i="2"/>
  <c r="N689" i="2"/>
  <c r="O689" i="2"/>
  <c r="P689" i="2"/>
  <c r="C690" i="2"/>
  <c r="Q690" i="2" s="1"/>
  <c r="D690" i="2"/>
  <c r="E690" i="2"/>
  <c r="AL690" i="2" s="1"/>
  <c r="F690" i="2"/>
  <c r="G690" i="2"/>
  <c r="H690" i="2"/>
  <c r="I690" i="2"/>
  <c r="J690" i="2"/>
  <c r="K690" i="2"/>
  <c r="L690" i="2"/>
  <c r="M690" i="2"/>
  <c r="N690" i="2"/>
  <c r="O690" i="2"/>
  <c r="P690" i="2"/>
  <c r="C691" i="2"/>
  <c r="Q691" i="2" s="1"/>
  <c r="D691" i="2"/>
  <c r="E691" i="2"/>
  <c r="AL691" i="2" s="1"/>
  <c r="F691" i="2"/>
  <c r="G691" i="2"/>
  <c r="H691" i="2"/>
  <c r="I691" i="2"/>
  <c r="J691" i="2"/>
  <c r="K691" i="2"/>
  <c r="L691" i="2"/>
  <c r="M691" i="2"/>
  <c r="N691" i="2"/>
  <c r="O691" i="2"/>
  <c r="P691" i="2"/>
  <c r="C692" i="2"/>
  <c r="Q692" i="2" s="1"/>
  <c r="D692" i="2"/>
  <c r="E692" i="2"/>
  <c r="AL692" i="2" s="1"/>
  <c r="F692" i="2"/>
  <c r="G692" i="2"/>
  <c r="H692" i="2"/>
  <c r="I692" i="2"/>
  <c r="J692" i="2"/>
  <c r="K692" i="2"/>
  <c r="L692" i="2"/>
  <c r="M692" i="2"/>
  <c r="N692" i="2"/>
  <c r="O692" i="2"/>
  <c r="P692" i="2"/>
  <c r="C693" i="2"/>
  <c r="Q693" i="2" s="1"/>
  <c r="D693" i="2"/>
  <c r="E693" i="2"/>
  <c r="AL693" i="2" s="1"/>
  <c r="F693" i="2"/>
  <c r="G693" i="2"/>
  <c r="H693" i="2"/>
  <c r="I693" i="2"/>
  <c r="J693" i="2"/>
  <c r="K693" i="2"/>
  <c r="L693" i="2"/>
  <c r="M693" i="2"/>
  <c r="N693" i="2"/>
  <c r="O693" i="2"/>
  <c r="P693" i="2"/>
  <c r="C694" i="2"/>
  <c r="Q694" i="2" s="1"/>
  <c r="D694" i="2"/>
  <c r="E694" i="2"/>
  <c r="AL694" i="2" s="1"/>
  <c r="F694" i="2"/>
  <c r="G694" i="2"/>
  <c r="H694" i="2"/>
  <c r="I694" i="2"/>
  <c r="J694" i="2"/>
  <c r="K694" i="2"/>
  <c r="L694" i="2"/>
  <c r="M694" i="2"/>
  <c r="N694" i="2"/>
  <c r="O694" i="2"/>
  <c r="P694" i="2"/>
  <c r="C695" i="2"/>
  <c r="Q695" i="2" s="1"/>
  <c r="D695" i="2"/>
  <c r="E695" i="2"/>
  <c r="AL695" i="2" s="1"/>
  <c r="F695" i="2"/>
  <c r="G695" i="2"/>
  <c r="H695" i="2"/>
  <c r="I695" i="2"/>
  <c r="J695" i="2"/>
  <c r="K695" i="2"/>
  <c r="L695" i="2"/>
  <c r="M695" i="2"/>
  <c r="N695" i="2"/>
  <c r="O695" i="2"/>
  <c r="P695" i="2"/>
  <c r="C696" i="2"/>
  <c r="Q696" i="2" s="1"/>
  <c r="D696" i="2"/>
  <c r="E696" i="2"/>
  <c r="AL696" i="2" s="1"/>
  <c r="F696" i="2"/>
  <c r="G696" i="2"/>
  <c r="H696" i="2"/>
  <c r="I696" i="2"/>
  <c r="J696" i="2"/>
  <c r="K696" i="2"/>
  <c r="L696" i="2"/>
  <c r="M696" i="2"/>
  <c r="N696" i="2"/>
  <c r="O696" i="2"/>
  <c r="P696" i="2"/>
  <c r="C697" i="2"/>
  <c r="Q697" i="2" s="1"/>
  <c r="D697" i="2"/>
  <c r="E697" i="2"/>
  <c r="AL697" i="2" s="1"/>
  <c r="F697" i="2"/>
  <c r="G697" i="2"/>
  <c r="H697" i="2"/>
  <c r="I697" i="2"/>
  <c r="J697" i="2"/>
  <c r="K697" i="2"/>
  <c r="L697" i="2"/>
  <c r="M697" i="2"/>
  <c r="N697" i="2"/>
  <c r="O697" i="2"/>
  <c r="P697" i="2"/>
  <c r="C698" i="2"/>
  <c r="Q698" i="2" s="1"/>
  <c r="D698" i="2"/>
  <c r="E698" i="2"/>
  <c r="AL698" i="2" s="1"/>
  <c r="F698" i="2"/>
  <c r="G698" i="2"/>
  <c r="H698" i="2"/>
  <c r="I698" i="2"/>
  <c r="J698" i="2"/>
  <c r="K698" i="2"/>
  <c r="L698" i="2"/>
  <c r="M698" i="2"/>
  <c r="N698" i="2"/>
  <c r="O698" i="2"/>
  <c r="P698" i="2"/>
  <c r="C699" i="2"/>
  <c r="Q699" i="2" s="1"/>
  <c r="D699" i="2"/>
  <c r="E699" i="2"/>
  <c r="AL699" i="2" s="1"/>
  <c r="F699" i="2"/>
  <c r="G699" i="2"/>
  <c r="H699" i="2"/>
  <c r="I699" i="2"/>
  <c r="J699" i="2"/>
  <c r="K699" i="2"/>
  <c r="L699" i="2"/>
  <c r="M699" i="2"/>
  <c r="N699" i="2"/>
  <c r="O699" i="2"/>
  <c r="P699" i="2"/>
  <c r="C700" i="2"/>
  <c r="Q700" i="2" s="1"/>
  <c r="D700" i="2"/>
  <c r="E700" i="2"/>
  <c r="AL700" i="2" s="1"/>
  <c r="F700" i="2"/>
  <c r="G700" i="2"/>
  <c r="H700" i="2"/>
  <c r="I700" i="2"/>
  <c r="J700" i="2"/>
  <c r="K700" i="2"/>
  <c r="L700" i="2"/>
  <c r="M700" i="2"/>
  <c r="N700" i="2"/>
  <c r="O700" i="2"/>
  <c r="P700" i="2"/>
  <c r="C701" i="2"/>
  <c r="Q701" i="2" s="1"/>
  <c r="D701" i="2"/>
  <c r="E701" i="2"/>
  <c r="AL701" i="2" s="1"/>
  <c r="F701" i="2"/>
  <c r="G701" i="2"/>
  <c r="H701" i="2"/>
  <c r="I701" i="2"/>
  <c r="J701" i="2"/>
  <c r="K701" i="2"/>
  <c r="L701" i="2"/>
  <c r="M701" i="2"/>
  <c r="N701" i="2"/>
  <c r="O701" i="2"/>
  <c r="P701" i="2"/>
  <c r="C702" i="2"/>
  <c r="Q702" i="2" s="1"/>
  <c r="D702" i="2"/>
  <c r="E702" i="2"/>
  <c r="AL702" i="2" s="1"/>
  <c r="F702" i="2"/>
  <c r="G702" i="2"/>
  <c r="H702" i="2"/>
  <c r="I702" i="2"/>
  <c r="J702" i="2"/>
  <c r="K702" i="2"/>
  <c r="L702" i="2"/>
  <c r="M702" i="2"/>
  <c r="N702" i="2"/>
  <c r="O702" i="2"/>
  <c r="P702" i="2"/>
  <c r="C703" i="2"/>
  <c r="Q703" i="2" s="1"/>
  <c r="D703" i="2"/>
  <c r="E703" i="2"/>
  <c r="F703" i="2"/>
  <c r="G703" i="2"/>
  <c r="H703" i="2"/>
  <c r="I703" i="2"/>
  <c r="J703" i="2"/>
  <c r="K703" i="2"/>
  <c r="L703" i="2"/>
  <c r="M703" i="2"/>
  <c r="N703" i="2"/>
  <c r="O703" i="2"/>
  <c r="P703" i="2"/>
  <c r="C704" i="2"/>
  <c r="Q704" i="2" s="1"/>
  <c r="D704" i="2"/>
  <c r="E704" i="2"/>
  <c r="AL704" i="2" s="1"/>
  <c r="F704" i="2"/>
  <c r="G704" i="2"/>
  <c r="H704" i="2"/>
  <c r="I704" i="2"/>
  <c r="J704" i="2"/>
  <c r="K704" i="2"/>
  <c r="L704" i="2"/>
  <c r="M704" i="2"/>
  <c r="N704" i="2"/>
  <c r="O704" i="2"/>
  <c r="P704" i="2"/>
  <c r="C705" i="2"/>
  <c r="Q705" i="2" s="1"/>
  <c r="D705" i="2"/>
  <c r="E705" i="2"/>
  <c r="AL705" i="2" s="1"/>
  <c r="F705" i="2"/>
  <c r="G705" i="2"/>
  <c r="H705" i="2"/>
  <c r="I705" i="2"/>
  <c r="J705" i="2"/>
  <c r="K705" i="2"/>
  <c r="L705" i="2"/>
  <c r="M705" i="2"/>
  <c r="N705" i="2"/>
  <c r="O705" i="2"/>
  <c r="P705" i="2"/>
  <c r="C706" i="2"/>
  <c r="Q706" i="2" s="1"/>
  <c r="D706" i="2"/>
  <c r="E706" i="2"/>
  <c r="AL706" i="2" s="1"/>
  <c r="F706" i="2"/>
  <c r="G706" i="2"/>
  <c r="H706" i="2"/>
  <c r="I706" i="2"/>
  <c r="J706" i="2"/>
  <c r="K706" i="2"/>
  <c r="L706" i="2"/>
  <c r="M706" i="2"/>
  <c r="N706" i="2"/>
  <c r="O706" i="2"/>
  <c r="P706" i="2"/>
  <c r="C707" i="2"/>
  <c r="Q707" i="2" s="1"/>
  <c r="D707" i="2"/>
  <c r="E707" i="2"/>
  <c r="AL707" i="2" s="1"/>
  <c r="F707" i="2"/>
  <c r="G707" i="2"/>
  <c r="H707" i="2"/>
  <c r="I707" i="2"/>
  <c r="J707" i="2"/>
  <c r="K707" i="2"/>
  <c r="L707" i="2"/>
  <c r="M707" i="2"/>
  <c r="N707" i="2"/>
  <c r="O707" i="2"/>
  <c r="P707" i="2"/>
  <c r="C708" i="2"/>
  <c r="Q708" i="2" s="1"/>
  <c r="D708" i="2"/>
  <c r="E708" i="2"/>
  <c r="AL708" i="2" s="1"/>
  <c r="F708" i="2"/>
  <c r="G708" i="2"/>
  <c r="H708" i="2"/>
  <c r="I708" i="2"/>
  <c r="J708" i="2"/>
  <c r="K708" i="2"/>
  <c r="L708" i="2"/>
  <c r="M708" i="2"/>
  <c r="N708" i="2"/>
  <c r="O708" i="2"/>
  <c r="P708" i="2"/>
  <c r="C709" i="2"/>
  <c r="Q709" i="2" s="1"/>
  <c r="D709" i="2"/>
  <c r="E709" i="2"/>
  <c r="AL709" i="2" s="1"/>
  <c r="F709" i="2"/>
  <c r="G709" i="2"/>
  <c r="H709" i="2"/>
  <c r="I709" i="2"/>
  <c r="J709" i="2"/>
  <c r="K709" i="2"/>
  <c r="L709" i="2"/>
  <c r="M709" i="2"/>
  <c r="N709" i="2"/>
  <c r="O709" i="2"/>
  <c r="P709" i="2"/>
  <c r="C710" i="2"/>
  <c r="Q710" i="2" s="1"/>
  <c r="D710" i="2"/>
  <c r="E710" i="2"/>
  <c r="AL710" i="2" s="1"/>
  <c r="F710" i="2"/>
  <c r="G710" i="2"/>
  <c r="H710" i="2"/>
  <c r="I710" i="2"/>
  <c r="J710" i="2"/>
  <c r="K710" i="2"/>
  <c r="L710" i="2"/>
  <c r="M710" i="2"/>
  <c r="N710" i="2"/>
  <c r="O710" i="2"/>
  <c r="P710" i="2"/>
  <c r="C711" i="2"/>
  <c r="Q711" i="2" s="1"/>
  <c r="D711" i="2"/>
  <c r="E711" i="2"/>
  <c r="AL711" i="2" s="1"/>
  <c r="F711" i="2"/>
  <c r="G711" i="2"/>
  <c r="H711" i="2"/>
  <c r="I711" i="2"/>
  <c r="J711" i="2"/>
  <c r="K711" i="2"/>
  <c r="L711" i="2"/>
  <c r="M711" i="2"/>
  <c r="N711" i="2"/>
  <c r="O711" i="2"/>
  <c r="P711" i="2"/>
  <c r="C712" i="2"/>
  <c r="Q712" i="2" s="1"/>
  <c r="D712" i="2"/>
  <c r="E712" i="2"/>
  <c r="AL712" i="2" s="1"/>
  <c r="F712" i="2"/>
  <c r="G712" i="2"/>
  <c r="H712" i="2"/>
  <c r="I712" i="2"/>
  <c r="J712" i="2"/>
  <c r="K712" i="2"/>
  <c r="L712" i="2"/>
  <c r="M712" i="2"/>
  <c r="N712" i="2"/>
  <c r="O712" i="2"/>
  <c r="P712" i="2"/>
  <c r="C713" i="2"/>
  <c r="Q713" i="2" s="1"/>
  <c r="D713" i="2"/>
  <c r="E713" i="2"/>
  <c r="AL713" i="2" s="1"/>
  <c r="F713" i="2"/>
  <c r="G713" i="2"/>
  <c r="H713" i="2"/>
  <c r="I713" i="2"/>
  <c r="J713" i="2"/>
  <c r="K713" i="2"/>
  <c r="L713" i="2"/>
  <c r="M713" i="2"/>
  <c r="N713" i="2"/>
  <c r="O713" i="2"/>
  <c r="P713" i="2"/>
  <c r="C714" i="2"/>
  <c r="Q714" i="2" s="1"/>
  <c r="D714" i="2"/>
  <c r="E714" i="2"/>
  <c r="AL714" i="2" s="1"/>
  <c r="F714" i="2"/>
  <c r="G714" i="2"/>
  <c r="H714" i="2"/>
  <c r="I714" i="2"/>
  <c r="J714" i="2"/>
  <c r="K714" i="2"/>
  <c r="L714" i="2"/>
  <c r="M714" i="2"/>
  <c r="N714" i="2"/>
  <c r="O714" i="2"/>
  <c r="P714" i="2"/>
  <c r="C715" i="2"/>
  <c r="Q715" i="2" s="1"/>
  <c r="D715" i="2"/>
  <c r="E715" i="2"/>
  <c r="AL715" i="2" s="1"/>
  <c r="F715" i="2"/>
  <c r="G715" i="2"/>
  <c r="H715" i="2"/>
  <c r="I715" i="2"/>
  <c r="J715" i="2"/>
  <c r="K715" i="2"/>
  <c r="L715" i="2"/>
  <c r="M715" i="2"/>
  <c r="N715" i="2"/>
  <c r="O715" i="2"/>
  <c r="P715" i="2"/>
  <c r="C716" i="2"/>
  <c r="Q716" i="2" s="1"/>
  <c r="D716" i="2"/>
  <c r="E716" i="2"/>
  <c r="AL716" i="2" s="1"/>
  <c r="F716" i="2"/>
  <c r="G716" i="2"/>
  <c r="H716" i="2"/>
  <c r="I716" i="2"/>
  <c r="J716" i="2"/>
  <c r="K716" i="2"/>
  <c r="L716" i="2"/>
  <c r="M716" i="2"/>
  <c r="N716" i="2"/>
  <c r="O716" i="2"/>
  <c r="P716" i="2"/>
  <c r="C717" i="2"/>
  <c r="Q717" i="2" s="1"/>
  <c r="D717" i="2"/>
  <c r="E717" i="2"/>
  <c r="AL717" i="2" s="1"/>
  <c r="F717" i="2"/>
  <c r="G717" i="2"/>
  <c r="H717" i="2"/>
  <c r="I717" i="2"/>
  <c r="J717" i="2"/>
  <c r="K717" i="2"/>
  <c r="L717" i="2"/>
  <c r="M717" i="2"/>
  <c r="N717" i="2"/>
  <c r="O717" i="2"/>
  <c r="P717" i="2"/>
  <c r="C718" i="2"/>
  <c r="Q718" i="2" s="1"/>
  <c r="D718" i="2"/>
  <c r="E718" i="2"/>
  <c r="AL718" i="2" s="1"/>
  <c r="F718" i="2"/>
  <c r="G718" i="2"/>
  <c r="H718" i="2"/>
  <c r="I718" i="2"/>
  <c r="J718" i="2"/>
  <c r="K718" i="2"/>
  <c r="L718" i="2"/>
  <c r="M718" i="2"/>
  <c r="N718" i="2"/>
  <c r="O718" i="2"/>
  <c r="P718" i="2"/>
  <c r="C719" i="2"/>
  <c r="Q719" i="2" s="1"/>
  <c r="D719" i="2"/>
  <c r="E719" i="2"/>
  <c r="AL719" i="2" s="1"/>
  <c r="F719" i="2"/>
  <c r="G719" i="2"/>
  <c r="H719" i="2"/>
  <c r="I719" i="2"/>
  <c r="J719" i="2"/>
  <c r="K719" i="2"/>
  <c r="L719" i="2"/>
  <c r="M719" i="2"/>
  <c r="N719" i="2"/>
  <c r="O719" i="2"/>
  <c r="P719" i="2"/>
  <c r="C720" i="2"/>
  <c r="Q720" i="2" s="1"/>
  <c r="D720" i="2"/>
  <c r="E720" i="2"/>
  <c r="AL720" i="2" s="1"/>
  <c r="F720" i="2"/>
  <c r="G720" i="2"/>
  <c r="H720" i="2"/>
  <c r="I720" i="2"/>
  <c r="J720" i="2"/>
  <c r="K720" i="2"/>
  <c r="L720" i="2"/>
  <c r="M720" i="2"/>
  <c r="N720" i="2"/>
  <c r="O720" i="2"/>
  <c r="P720" i="2"/>
  <c r="C721" i="2"/>
  <c r="Q721" i="2" s="1"/>
  <c r="D721" i="2"/>
  <c r="E721" i="2"/>
  <c r="AL721" i="2" s="1"/>
  <c r="F721" i="2"/>
  <c r="G721" i="2"/>
  <c r="H721" i="2"/>
  <c r="I721" i="2"/>
  <c r="J721" i="2"/>
  <c r="K721" i="2"/>
  <c r="L721" i="2"/>
  <c r="M721" i="2"/>
  <c r="N721" i="2"/>
  <c r="O721" i="2"/>
  <c r="P721" i="2"/>
  <c r="C722" i="2"/>
  <c r="Q722" i="2" s="1"/>
  <c r="D722" i="2"/>
  <c r="E722" i="2"/>
  <c r="AL722" i="2" s="1"/>
  <c r="F722" i="2"/>
  <c r="G722" i="2"/>
  <c r="H722" i="2"/>
  <c r="I722" i="2"/>
  <c r="J722" i="2"/>
  <c r="K722" i="2"/>
  <c r="L722" i="2"/>
  <c r="M722" i="2"/>
  <c r="N722" i="2"/>
  <c r="O722" i="2"/>
  <c r="P722" i="2"/>
  <c r="C723" i="2"/>
  <c r="Q723" i="2" s="1"/>
  <c r="D723" i="2"/>
  <c r="E723" i="2"/>
  <c r="AL723" i="2" s="1"/>
  <c r="F723" i="2"/>
  <c r="G723" i="2"/>
  <c r="H723" i="2"/>
  <c r="I723" i="2"/>
  <c r="J723" i="2"/>
  <c r="K723" i="2"/>
  <c r="L723" i="2"/>
  <c r="M723" i="2"/>
  <c r="N723" i="2"/>
  <c r="O723" i="2"/>
  <c r="P723" i="2"/>
  <c r="C724" i="2"/>
  <c r="Q724" i="2" s="1"/>
  <c r="D724" i="2"/>
  <c r="E724" i="2"/>
  <c r="AL724" i="2" s="1"/>
  <c r="F724" i="2"/>
  <c r="G724" i="2"/>
  <c r="H724" i="2"/>
  <c r="I724" i="2"/>
  <c r="J724" i="2"/>
  <c r="K724" i="2"/>
  <c r="L724" i="2"/>
  <c r="M724" i="2"/>
  <c r="N724" i="2"/>
  <c r="O724" i="2"/>
  <c r="P724" i="2"/>
  <c r="C725" i="2"/>
  <c r="Q725" i="2" s="1"/>
  <c r="D725" i="2"/>
  <c r="E725" i="2"/>
  <c r="AL725" i="2" s="1"/>
  <c r="F725" i="2"/>
  <c r="G725" i="2"/>
  <c r="H725" i="2"/>
  <c r="I725" i="2"/>
  <c r="J725" i="2"/>
  <c r="K725" i="2"/>
  <c r="L725" i="2"/>
  <c r="M725" i="2"/>
  <c r="N725" i="2"/>
  <c r="O725" i="2"/>
  <c r="P725" i="2"/>
  <c r="C726" i="2"/>
  <c r="Q726" i="2" s="1"/>
  <c r="D726" i="2"/>
  <c r="E726" i="2"/>
  <c r="AL726" i="2" s="1"/>
  <c r="F726" i="2"/>
  <c r="G726" i="2"/>
  <c r="H726" i="2"/>
  <c r="I726" i="2"/>
  <c r="J726" i="2"/>
  <c r="K726" i="2"/>
  <c r="L726" i="2"/>
  <c r="M726" i="2"/>
  <c r="N726" i="2"/>
  <c r="O726" i="2"/>
  <c r="P726" i="2"/>
  <c r="C727" i="2"/>
  <c r="Q727" i="2" s="1"/>
  <c r="D727" i="2"/>
  <c r="E727" i="2"/>
  <c r="F727" i="2"/>
  <c r="G727" i="2"/>
  <c r="H727" i="2"/>
  <c r="I727" i="2"/>
  <c r="J727" i="2"/>
  <c r="K727" i="2"/>
  <c r="L727" i="2"/>
  <c r="M727" i="2"/>
  <c r="N727" i="2"/>
  <c r="O727" i="2"/>
  <c r="P727" i="2"/>
  <c r="C728" i="2"/>
  <c r="Q728" i="2" s="1"/>
  <c r="D728" i="2"/>
  <c r="E728" i="2"/>
  <c r="AL728" i="2" s="1"/>
  <c r="F728" i="2"/>
  <c r="G728" i="2"/>
  <c r="H728" i="2"/>
  <c r="I728" i="2"/>
  <c r="J728" i="2"/>
  <c r="K728" i="2"/>
  <c r="L728" i="2"/>
  <c r="M728" i="2"/>
  <c r="N728" i="2"/>
  <c r="O728" i="2"/>
  <c r="P728" i="2"/>
  <c r="C729" i="2"/>
  <c r="Q729" i="2" s="1"/>
  <c r="D729" i="2"/>
  <c r="E729" i="2"/>
  <c r="AL729" i="2" s="1"/>
  <c r="F729" i="2"/>
  <c r="G729" i="2"/>
  <c r="H729" i="2"/>
  <c r="I729" i="2"/>
  <c r="J729" i="2"/>
  <c r="K729" i="2"/>
  <c r="L729" i="2"/>
  <c r="M729" i="2"/>
  <c r="N729" i="2"/>
  <c r="O729" i="2"/>
  <c r="P729" i="2"/>
  <c r="C730" i="2"/>
  <c r="Q730" i="2" s="1"/>
  <c r="D730" i="2"/>
  <c r="E730" i="2"/>
  <c r="AL730" i="2" s="1"/>
  <c r="F730" i="2"/>
  <c r="G730" i="2"/>
  <c r="H730" i="2"/>
  <c r="I730" i="2"/>
  <c r="J730" i="2"/>
  <c r="K730" i="2"/>
  <c r="L730" i="2"/>
  <c r="M730" i="2"/>
  <c r="N730" i="2"/>
  <c r="O730" i="2"/>
  <c r="P730" i="2"/>
  <c r="C731" i="2"/>
  <c r="Q731" i="2" s="1"/>
  <c r="D731" i="2"/>
  <c r="E731" i="2"/>
  <c r="AL731" i="2" s="1"/>
  <c r="F731" i="2"/>
  <c r="G731" i="2"/>
  <c r="H731" i="2"/>
  <c r="I731" i="2"/>
  <c r="J731" i="2"/>
  <c r="K731" i="2"/>
  <c r="L731" i="2"/>
  <c r="M731" i="2"/>
  <c r="N731" i="2"/>
  <c r="O731" i="2"/>
  <c r="P731" i="2"/>
  <c r="C732" i="2"/>
  <c r="Q732" i="2" s="1"/>
  <c r="D732" i="2"/>
  <c r="E732" i="2"/>
  <c r="AL732" i="2" s="1"/>
  <c r="F732" i="2"/>
  <c r="G732" i="2"/>
  <c r="H732" i="2"/>
  <c r="I732" i="2"/>
  <c r="J732" i="2"/>
  <c r="K732" i="2"/>
  <c r="L732" i="2"/>
  <c r="M732" i="2"/>
  <c r="N732" i="2"/>
  <c r="O732" i="2"/>
  <c r="P732" i="2"/>
  <c r="C733" i="2"/>
  <c r="Q733" i="2" s="1"/>
  <c r="D733" i="2"/>
  <c r="E733" i="2"/>
  <c r="AL733" i="2" s="1"/>
  <c r="F733" i="2"/>
  <c r="G733" i="2"/>
  <c r="H733" i="2"/>
  <c r="I733" i="2"/>
  <c r="J733" i="2"/>
  <c r="K733" i="2"/>
  <c r="L733" i="2"/>
  <c r="M733" i="2"/>
  <c r="N733" i="2"/>
  <c r="O733" i="2"/>
  <c r="P733" i="2"/>
  <c r="C734" i="2"/>
  <c r="Q734" i="2" s="1"/>
  <c r="D734" i="2"/>
  <c r="E734" i="2"/>
  <c r="AL734" i="2" s="1"/>
  <c r="F734" i="2"/>
  <c r="G734" i="2"/>
  <c r="H734" i="2"/>
  <c r="I734" i="2"/>
  <c r="J734" i="2"/>
  <c r="K734" i="2"/>
  <c r="L734" i="2"/>
  <c r="M734" i="2"/>
  <c r="N734" i="2"/>
  <c r="O734" i="2"/>
  <c r="P734" i="2"/>
  <c r="C735" i="2"/>
  <c r="Q735" i="2" s="1"/>
  <c r="D735" i="2"/>
  <c r="E735" i="2"/>
  <c r="AL735" i="2" s="1"/>
  <c r="F735" i="2"/>
  <c r="G735" i="2"/>
  <c r="H735" i="2"/>
  <c r="I735" i="2"/>
  <c r="J735" i="2"/>
  <c r="K735" i="2"/>
  <c r="L735" i="2"/>
  <c r="M735" i="2"/>
  <c r="N735" i="2"/>
  <c r="O735" i="2"/>
  <c r="P735" i="2"/>
  <c r="C736" i="2"/>
  <c r="Q736" i="2" s="1"/>
  <c r="D736" i="2"/>
  <c r="E736" i="2"/>
  <c r="AL736" i="2" s="1"/>
  <c r="F736" i="2"/>
  <c r="G736" i="2"/>
  <c r="H736" i="2"/>
  <c r="I736" i="2"/>
  <c r="J736" i="2"/>
  <c r="K736" i="2"/>
  <c r="L736" i="2"/>
  <c r="M736" i="2"/>
  <c r="N736" i="2"/>
  <c r="O736" i="2"/>
  <c r="P736" i="2"/>
  <c r="C737" i="2"/>
  <c r="Q737" i="2" s="1"/>
  <c r="D737" i="2"/>
  <c r="E737" i="2"/>
  <c r="AL737" i="2" s="1"/>
  <c r="F737" i="2"/>
  <c r="G737" i="2"/>
  <c r="H737" i="2"/>
  <c r="I737" i="2"/>
  <c r="J737" i="2"/>
  <c r="K737" i="2"/>
  <c r="L737" i="2"/>
  <c r="M737" i="2"/>
  <c r="N737" i="2"/>
  <c r="O737" i="2"/>
  <c r="P737" i="2"/>
  <c r="C738" i="2"/>
  <c r="Q738" i="2" s="1"/>
  <c r="D738" i="2"/>
  <c r="E738" i="2"/>
  <c r="AL738" i="2" s="1"/>
  <c r="F738" i="2"/>
  <c r="G738" i="2"/>
  <c r="H738" i="2"/>
  <c r="I738" i="2"/>
  <c r="J738" i="2"/>
  <c r="K738" i="2"/>
  <c r="L738" i="2"/>
  <c r="M738" i="2"/>
  <c r="N738" i="2"/>
  <c r="O738" i="2"/>
  <c r="P738" i="2"/>
  <c r="C739" i="2"/>
  <c r="Q739" i="2" s="1"/>
  <c r="D739" i="2"/>
  <c r="E739" i="2"/>
  <c r="AL739" i="2" s="1"/>
  <c r="F739" i="2"/>
  <c r="G739" i="2"/>
  <c r="H739" i="2"/>
  <c r="I739" i="2"/>
  <c r="J739" i="2"/>
  <c r="K739" i="2"/>
  <c r="L739" i="2"/>
  <c r="M739" i="2"/>
  <c r="N739" i="2"/>
  <c r="O739" i="2"/>
  <c r="P739" i="2"/>
  <c r="C740" i="2"/>
  <c r="Q740" i="2" s="1"/>
  <c r="D740" i="2"/>
  <c r="E740" i="2"/>
  <c r="AL740" i="2" s="1"/>
  <c r="F740" i="2"/>
  <c r="G740" i="2"/>
  <c r="H740" i="2"/>
  <c r="I740" i="2"/>
  <c r="J740" i="2"/>
  <c r="K740" i="2"/>
  <c r="L740" i="2"/>
  <c r="M740" i="2"/>
  <c r="N740" i="2"/>
  <c r="O740" i="2"/>
  <c r="P740" i="2"/>
  <c r="C741" i="2"/>
  <c r="Q741" i="2" s="1"/>
  <c r="D741" i="2"/>
  <c r="E741" i="2"/>
  <c r="AL741" i="2" s="1"/>
  <c r="F741" i="2"/>
  <c r="G741" i="2"/>
  <c r="H741" i="2"/>
  <c r="I741" i="2"/>
  <c r="J741" i="2"/>
  <c r="K741" i="2"/>
  <c r="L741" i="2"/>
  <c r="M741" i="2"/>
  <c r="N741" i="2"/>
  <c r="O741" i="2"/>
  <c r="P741" i="2"/>
  <c r="C742" i="2"/>
  <c r="Q742" i="2" s="1"/>
  <c r="D742" i="2"/>
  <c r="E742" i="2"/>
  <c r="AL742" i="2" s="1"/>
  <c r="F742" i="2"/>
  <c r="G742" i="2"/>
  <c r="H742" i="2"/>
  <c r="I742" i="2"/>
  <c r="J742" i="2"/>
  <c r="K742" i="2"/>
  <c r="L742" i="2"/>
  <c r="M742" i="2"/>
  <c r="N742" i="2"/>
  <c r="O742" i="2"/>
  <c r="P742" i="2"/>
  <c r="C743" i="2"/>
  <c r="Q743" i="2" s="1"/>
  <c r="D743" i="2"/>
  <c r="E743" i="2"/>
  <c r="AL743" i="2" s="1"/>
  <c r="F743" i="2"/>
  <c r="G743" i="2"/>
  <c r="H743" i="2"/>
  <c r="I743" i="2"/>
  <c r="J743" i="2"/>
  <c r="K743" i="2"/>
  <c r="L743" i="2"/>
  <c r="M743" i="2"/>
  <c r="N743" i="2"/>
  <c r="O743" i="2"/>
  <c r="P743" i="2"/>
  <c r="C744" i="2"/>
  <c r="Q744" i="2" s="1"/>
  <c r="D744" i="2"/>
  <c r="E744" i="2"/>
  <c r="AL744" i="2" s="1"/>
  <c r="F744" i="2"/>
  <c r="G744" i="2"/>
  <c r="H744" i="2"/>
  <c r="I744" i="2"/>
  <c r="J744" i="2"/>
  <c r="K744" i="2"/>
  <c r="L744" i="2"/>
  <c r="M744" i="2"/>
  <c r="N744" i="2"/>
  <c r="O744" i="2"/>
  <c r="P744" i="2"/>
  <c r="C745" i="2"/>
  <c r="Q745" i="2" s="1"/>
  <c r="D745" i="2"/>
  <c r="E745" i="2"/>
  <c r="AL745" i="2" s="1"/>
  <c r="F745" i="2"/>
  <c r="G745" i="2"/>
  <c r="H745" i="2"/>
  <c r="I745" i="2"/>
  <c r="J745" i="2"/>
  <c r="K745" i="2"/>
  <c r="L745" i="2"/>
  <c r="M745" i="2"/>
  <c r="N745" i="2"/>
  <c r="O745" i="2"/>
  <c r="P745" i="2"/>
  <c r="C746" i="2"/>
  <c r="Q746" i="2" s="1"/>
  <c r="D746" i="2"/>
  <c r="E746" i="2"/>
  <c r="AL746" i="2" s="1"/>
  <c r="F746" i="2"/>
  <c r="G746" i="2"/>
  <c r="H746" i="2"/>
  <c r="I746" i="2"/>
  <c r="J746" i="2"/>
  <c r="K746" i="2"/>
  <c r="AK746" i="2" s="1"/>
  <c r="L746" i="2"/>
  <c r="M746" i="2"/>
  <c r="N746" i="2"/>
  <c r="O746" i="2"/>
  <c r="P746" i="2"/>
  <c r="C747" i="2"/>
  <c r="Q747" i="2" s="1"/>
  <c r="D747" i="2"/>
  <c r="E747" i="2"/>
  <c r="AL747" i="2" s="1"/>
  <c r="F747" i="2"/>
  <c r="G747" i="2"/>
  <c r="H747" i="2"/>
  <c r="I747" i="2"/>
  <c r="J747" i="2"/>
  <c r="K747" i="2"/>
  <c r="L747" i="2"/>
  <c r="M747" i="2"/>
  <c r="N747" i="2"/>
  <c r="O747" i="2"/>
  <c r="P747" i="2"/>
  <c r="C748" i="2"/>
  <c r="Q748" i="2" s="1"/>
  <c r="D748" i="2"/>
  <c r="E748" i="2"/>
  <c r="AL748" i="2" s="1"/>
  <c r="F748" i="2"/>
  <c r="G748" i="2"/>
  <c r="H748" i="2"/>
  <c r="I748" i="2"/>
  <c r="J748" i="2"/>
  <c r="K748" i="2"/>
  <c r="L748" i="2"/>
  <c r="M748" i="2"/>
  <c r="N748" i="2"/>
  <c r="O748" i="2"/>
  <c r="P748" i="2"/>
  <c r="C749" i="2"/>
  <c r="Q749" i="2" s="1"/>
  <c r="D749" i="2"/>
  <c r="E749" i="2"/>
  <c r="AL749" i="2" s="1"/>
  <c r="F749" i="2"/>
  <c r="G749" i="2"/>
  <c r="H749" i="2"/>
  <c r="I749" i="2"/>
  <c r="J749" i="2"/>
  <c r="K749" i="2"/>
  <c r="AK749" i="2" s="1"/>
  <c r="L749" i="2"/>
  <c r="M749" i="2"/>
  <c r="N749" i="2"/>
  <c r="O749" i="2"/>
  <c r="P749" i="2"/>
  <c r="C750" i="2"/>
  <c r="Q750" i="2" s="1"/>
  <c r="D750" i="2"/>
  <c r="E750" i="2"/>
  <c r="AL750" i="2" s="1"/>
  <c r="F750" i="2"/>
  <c r="G750" i="2"/>
  <c r="H750" i="2"/>
  <c r="I750" i="2"/>
  <c r="J750" i="2"/>
  <c r="K750" i="2"/>
  <c r="L750" i="2"/>
  <c r="M750" i="2"/>
  <c r="N750" i="2"/>
  <c r="O750" i="2"/>
  <c r="P750" i="2"/>
  <c r="D7" i="2"/>
  <c r="C7" i="2"/>
  <c r="Q7" i="2" s="1"/>
  <c r="P7" i="2"/>
  <c r="O7" i="2"/>
  <c r="N7" i="2"/>
  <c r="M7" i="2"/>
  <c r="L7" i="2"/>
  <c r="K7" i="2"/>
  <c r="J7" i="2"/>
  <c r="I7" i="2"/>
  <c r="H7" i="2"/>
  <c r="G7" i="2"/>
  <c r="F7" i="2"/>
  <c r="E7" i="2"/>
  <c r="AK731" i="2" l="1"/>
  <c r="AK743" i="2"/>
  <c r="AK740" i="2"/>
  <c r="AK737" i="2"/>
  <c r="AK734" i="2"/>
  <c r="AK728" i="2"/>
  <c r="AK273" i="2"/>
  <c r="AK270" i="2"/>
  <c r="AK267" i="2"/>
  <c r="AK264" i="2"/>
  <c r="AK261" i="2"/>
  <c r="AK234" i="2"/>
  <c r="AK231" i="2"/>
  <c r="AK228" i="2"/>
  <c r="AK225" i="2"/>
  <c r="AK222" i="2"/>
  <c r="AK219" i="2"/>
  <c r="AK216" i="2"/>
  <c r="AK213" i="2"/>
  <c r="AK210" i="2"/>
  <c r="AK207" i="2"/>
  <c r="AK204" i="2"/>
  <c r="AK201" i="2"/>
  <c r="AK198" i="2"/>
  <c r="AK195" i="2"/>
  <c r="AK192" i="2"/>
  <c r="AK189" i="2"/>
  <c r="AK186" i="2"/>
  <c r="AK183" i="2"/>
  <c r="AK180" i="2"/>
  <c r="AK177" i="2"/>
  <c r="AK174" i="2"/>
  <c r="AK171" i="2"/>
  <c r="AK168" i="2"/>
  <c r="AK165" i="2"/>
  <c r="AK162" i="2"/>
  <c r="AK159" i="2"/>
  <c r="AK156" i="2"/>
  <c r="AK153" i="2"/>
  <c r="AK150" i="2"/>
  <c r="AK147" i="2"/>
  <c r="AK144" i="2"/>
  <c r="AK141" i="2"/>
  <c r="AK138" i="2"/>
  <c r="AK135" i="2"/>
  <c r="AK132" i="2"/>
  <c r="AK129" i="2"/>
  <c r="AK126" i="2"/>
  <c r="AK123" i="2"/>
  <c r="AK120" i="2"/>
  <c r="AK117" i="2"/>
  <c r="AK114" i="2"/>
  <c r="AK111" i="2"/>
  <c r="AK108" i="2"/>
  <c r="AK105" i="2"/>
  <c r="AK102" i="2"/>
  <c r="AK99" i="2"/>
  <c r="AK96" i="2"/>
  <c r="AK93" i="2"/>
  <c r="AK90" i="2"/>
  <c r="AK87" i="2"/>
  <c r="AK84" i="2"/>
  <c r="AK81" i="2"/>
  <c r="AK78" i="2"/>
  <c r="AK75" i="2"/>
  <c r="AK60" i="2"/>
  <c r="AK57" i="2"/>
  <c r="AK54" i="2"/>
  <c r="AK51" i="2"/>
  <c r="AK48" i="2"/>
  <c r="AK45" i="2"/>
  <c r="AK42" i="2"/>
  <c r="AK39" i="2"/>
  <c r="AK36" i="2"/>
  <c r="AK33" i="2"/>
  <c r="AK748" i="2"/>
  <c r="AK736" i="2"/>
  <c r="AK724" i="2"/>
  <c r="AK715" i="2"/>
  <c r="AK679" i="2"/>
  <c r="AK673" i="2"/>
  <c r="AK664" i="2"/>
  <c r="AK750" i="2"/>
  <c r="AK744" i="2"/>
  <c r="AK735" i="2"/>
  <c r="AK670" i="2"/>
  <c r="AK667" i="2"/>
  <c r="AK655" i="2"/>
  <c r="AK652" i="2"/>
  <c r="AK649" i="2"/>
  <c r="AK646" i="2"/>
  <c r="AK643" i="2"/>
  <c r="AK640" i="2"/>
  <c r="AK742" i="2"/>
  <c r="AK727" i="2"/>
  <c r="AK721" i="2"/>
  <c r="AK712" i="2"/>
  <c r="AK706" i="2"/>
  <c r="AK694" i="2"/>
  <c r="AK661" i="2"/>
  <c r="AK658" i="2"/>
  <c r="AK745" i="2"/>
  <c r="AK739" i="2"/>
  <c r="AK733" i="2"/>
  <c r="AK730" i="2"/>
  <c r="AK718" i="2"/>
  <c r="AK709" i="2"/>
  <c r="AK703" i="2"/>
  <c r="AK700" i="2"/>
  <c r="AK697" i="2"/>
  <c r="AK691" i="2"/>
  <c r="AK688" i="2"/>
  <c r="AK682" i="2"/>
  <c r="AK676" i="2"/>
  <c r="AK747" i="2"/>
  <c r="AK741" i="2"/>
  <c r="AK738" i="2"/>
  <c r="AK732" i="2"/>
  <c r="AK729" i="2"/>
  <c r="AK637" i="2"/>
  <c r="AK634" i="2"/>
  <c r="AK631" i="2"/>
  <c r="AK628" i="2"/>
  <c r="AK625" i="2"/>
  <c r="AK622" i="2"/>
  <c r="AK619" i="2"/>
  <c r="AK616" i="2"/>
  <c r="AK613" i="2"/>
  <c r="AK610" i="2"/>
  <c r="AK607" i="2"/>
  <c r="AK604" i="2"/>
  <c r="AK601" i="2"/>
  <c r="AK598" i="2"/>
  <c r="AK595" i="2"/>
  <c r="AK592" i="2"/>
  <c r="AK589" i="2"/>
  <c r="AK586" i="2"/>
  <c r="AK583" i="2"/>
  <c r="AK580" i="2"/>
  <c r="AK577" i="2"/>
  <c r="AK574" i="2"/>
  <c r="AK571" i="2"/>
  <c r="AK568" i="2"/>
  <c r="AK565" i="2"/>
  <c r="AK562" i="2"/>
  <c r="AK559" i="2"/>
  <c r="AK556" i="2"/>
  <c r="AK553" i="2"/>
  <c r="AK550" i="2"/>
  <c r="AK547" i="2"/>
  <c r="AK544" i="2"/>
  <c r="AK541" i="2"/>
  <c r="AK538" i="2"/>
  <c r="AK535" i="2"/>
  <c r="AK532" i="2"/>
  <c r="AK529" i="2"/>
  <c r="AK526" i="2"/>
  <c r="AK523" i="2"/>
  <c r="AK520" i="2"/>
  <c r="AK391" i="2"/>
  <c r="AK388" i="2"/>
  <c r="AK385" i="2"/>
  <c r="AK382" i="2"/>
  <c r="AK379" i="2"/>
  <c r="AK376" i="2"/>
  <c r="AK373" i="2"/>
  <c r="AK370" i="2"/>
  <c r="AK367" i="2"/>
  <c r="AK364" i="2"/>
  <c r="AK361" i="2"/>
  <c r="AK358" i="2"/>
  <c r="AK355" i="2"/>
  <c r="AK352" i="2"/>
  <c r="AK349" i="2"/>
  <c r="AK346" i="2"/>
  <c r="AK343" i="2"/>
  <c r="AK340" i="2"/>
  <c r="AK337" i="2"/>
  <c r="AK334" i="2"/>
  <c r="AK331" i="2"/>
  <c r="AK328" i="2"/>
  <c r="AK325" i="2"/>
  <c r="AK322" i="2"/>
  <c r="AK319" i="2"/>
  <c r="AK316" i="2"/>
  <c r="AK313" i="2"/>
  <c r="AK310" i="2"/>
  <c r="AK307" i="2"/>
  <c r="AK304" i="2"/>
  <c r="AK301" i="2"/>
  <c r="AK298" i="2"/>
  <c r="AK295" i="2"/>
  <c r="AK292" i="2"/>
  <c r="AK289" i="2"/>
  <c r="AK286" i="2"/>
  <c r="AK283" i="2"/>
  <c r="AK280" i="2"/>
  <c r="AK277" i="2"/>
  <c r="AK274" i="2"/>
  <c r="AK271" i="2"/>
  <c r="AK268" i="2"/>
  <c r="AK265" i="2"/>
  <c r="AK262" i="2"/>
  <c r="AK259" i="2"/>
  <c r="AK72" i="2"/>
  <c r="AK69" i="2"/>
  <c r="AK66" i="2"/>
  <c r="AK63" i="2"/>
  <c r="AA2" i="2"/>
  <c r="AK2" i="2"/>
  <c r="AK719" i="2"/>
  <c r="AK713" i="2"/>
  <c r="AK707" i="2"/>
  <c r="AK701" i="2"/>
  <c r="AK695" i="2"/>
  <c r="AK692" i="2"/>
  <c r="AK689" i="2"/>
  <c r="AK680" i="2"/>
  <c r="AK671" i="2"/>
  <c r="AK665" i="2"/>
  <c r="AK662" i="2"/>
  <c r="AK659" i="2"/>
  <c r="AK656" i="2"/>
  <c r="AK653" i="2"/>
  <c r="AK650" i="2"/>
  <c r="AK647" i="2"/>
  <c r="AK644" i="2"/>
  <c r="AK641" i="2"/>
  <c r="AK638" i="2"/>
  <c r="AK635" i="2"/>
  <c r="AK632" i="2"/>
  <c r="AK629" i="2"/>
  <c r="AK626" i="2"/>
  <c r="AK623" i="2"/>
  <c r="AK620" i="2"/>
  <c r="AK617" i="2"/>
  <c r="AK614" i="2"/>
  <c r="AK611" i="2"/>
  <c r="AK608" i="2"/>
  <c r="AK605" i="2"/>
  <c r="AK602" i="2"/>
  <c r="AK599" i="2"/>
  <c r="AK596" i="2"/>
  <c r="AK593" i="2"/>
  <c r="AK590" i="2"/>
  <c r="AK587" i="2"/>
  <c r="AK584" i="2"/>
  <c r="AK581" i="2"/>
  <c r="AK578" i="2"/>
  <c r="AK575" i="2"/>
  <c r="AK572" i="2"/>
  <c r="AK569" i="2"/>
  <c r="AK566" i="2"/>
  <c r="AK563" i="2"/>
  <c r="AK560" i="2"/>
  <c r="AK557" i="2"/>
  <c r="AK554" i="2"/>
  <c r="AK551" i="2"/>
  <c r="AK548" i="2"/>
  <c r="AK545" i="2"/>
  <c r="AK542" i="2"/>
  <c r="AK539" i="2"/>
  <c r="AK536" i="2"/>
  <c r="AK533" i="2"/>
  <c r="AK530" i="2"/>
  <c r="AK527" i="2"/>
  <c r="AK524" i="2"/>
  <c r="AK521" i="2"/>
  <c r="AK518" i="2"/>
  <c r="AK515" i="2"/>
  <c r="AK512" i="2"/>
  <c r="AK509" i="2"/>
  <c r="AK506" i="2"/>
  <c r="AK503" i="2"/>
  <c r="AK500" i="2"/>
  <c r="AK497" i="2"/>
  <c r="AK494" i="2"/>
  <c r="AK491" i="2"/>
  <c r="AK488" i="2"/>
  <c r="AK485" i="2"/>
  <c r="AK482" i="2"/>
  <c r="AK479" i="2"/>
  <c r="AK476" i="2"/>
  <c r="AK473" i="2"/>
  <c r="AK470" i="2"/>
  <c r="AK467" i="2"/>
  <c r="AK464" i="2"/>
  <c r="AK461" i="2"/>
  <c r="AK458" i="2"/>
  <c r="AK455" i="2"/>
  <c r="AK452" i="2"/>
  <c r="AK449" i="2"/>
  <c r="AK446" i="2"/>
  <c r="AK443" i="2"/>
  <c r="AK440" i="2"/>
  <c r="AK437" i="2"/>
  <c r="AK434" i="2"/>
  <c r="AK431" i="2"/>
  <c r="AK428" i="2"/>
  <c r="AK425" i="2"/>
  <c r="AK422" i="2"/>
  <c r="AK419" i="2"/>
  <c r="AK416" i="2"/>
  <c r="AK413" i="2"/>
  <c r="AK410" i="2"/>
  <c r="AK407" i="2"/>
  <c r="AK404" i="2"/>
  <c r="AK401" i="2"/>
  <c r="AK398" i="2"/>
  <c r="AK395" i="2"/>
  <c r="AK392" i="2"/>
  <c r="AK389" i="2"/>
  <c r="AK386" i="2"/>
  <c r="AK383" i="2"/>
  <c r="AK380" i="2"/>
  <c r="AK377" i="2"/>
  <c r="AK374" i="2"/>
  <c r="AK371" i="2"/>
  <c r="AK368" i="2"/>
  <c r="AK365" i="2"/>
  <c r="AK362" i="2"/>
  <c r="AK359" i="2"/>
  <c r="AK356" i="2"/>
  <c r="AK353" i="2"/>
  <c r="AK350" i="2"/>
  <c r="AK347" i="2"/>
  <c r="AK344" i="2"/>
  <c r="AK341" i="2"/>
  <c r="AK338" i="2"/>
  <c r="AK335" i="2"/>
  <c r="AK332" i="2"/>
  <c r="AK329" i="2"/>
  <c r="AK326" i="2"/>
  <c r="AK323" i="2"/>
  <c r="AK320" i="2"/>
  <c r="AK317" i="2"/>
  <c r="AK314" i="2"/>
  <c r="AK311" i="2"/>
  <c r="AK308" i="2"/>
  <c r="AK305" i="2"/>
  <c r="AK302" i="2"/>
  <c r="AK299" i="2"/>
  <c r="AK296" i="2"/>
  <c r="AK293" i="2"/>
  <c r="AK290" i="2"/>
  <c r="AK287" i="2"/>
  <c r="AK284" i="2"/>
  <c r="AK281" i="2"/>
  <c r="AK278" i="2"/>
  <c r="AK275" i="2"/>
  <c r="AK272" i="2"/>
  <c r="AK269" i="2"/>
  <c r="AK266" i="2"/>
  <c r="AK263" i="2"/>
  <c r="AK260" i="2"/>
  <c r="AK257" i="2"/>
  <c r="AK254" i="2"/>
  <c r="AK251" i="2"/>
  <c r="AK248" i="2"/>
  <c r="AK245" i="2"/>
  <c r="AK242" i="2"/>
  <c r="AK239" i="2"/>
  <c r="AK236" i="2"/>
  <c r="AK725" i="2"/>
  <c r="AK722" i="2"/>
  <c r="AK716" i="2"/>
  <c r="AK710" i="2"/>
  <c r="AK704" i="2"/>
  <c r="AK698" i="2"/>
  <c r="AK686" i="2"/>
  <c r="AK683" i="2"/>
  <c r="AK677" i="2"/>
  <c r="AK674" i="2"/>
  <c r="AK668" i="2"/>
  <c r="AK233" i="2"/>
  <c r="AK230" i="2"/>
  <c r="AK227" i="2"/>
  <c r="AK224" i="2"/>
  <c r="AK221" i="2"/>
  <c r="AK218" i="2"/>
  <c r="AK215" i="2"/>
  <c r="AK212" i="2"/>
  <c r="AK209" i="2"/>
  <c r="AK206" i="2"/>
  <c r="AK203" i="2"/>
  <c r="AK200" i="2"/>
  <c r="AK197" i="2"/>
  <c r="AK194" i="2"/>
  <c r="AK191" i="2"/>
  <c r="AK188" i="2"/>
  <c r="AK185" i="2"/>
  <c r="AK182" i="2"/>
  <c r="AK179" i="2"/>
  <c r="AK176" i="2"/>
  <c r="AK173" i="2"/>
  <c r="AK170" i="2"/>
  <c r="AK167" i="2"/>
  <c r="AK164" i="2"/>
  <c r="AK161" i="2"/>
  <c r="AK158" i="2"/>
  <c r="AK155" i="2"/>
  <c r="AK152" i="2"/>
  <c r="AK149" i="2"/>
  <c r="AK146" i="2"/>
  <c r="AK143" i="2"/>
  <c r="AK140" i="2"/>
  <c r="AK137" i="2"/>
  <c r="AK134" i="2"/>
  <c r="AK131" i="2"/>
  <c r="AK128" i="2"/>
  <c r="AK125" i="2"/>
  <c r="AK122" i="2"/>
  <c r="AK119" i="2"/>
  <c r="AK116" i="2"/>
  <c r="AK113" i="2"/>
  <c r="AK110" i="2"/>
  <c r="AK107" i="2"/>
  <c r="AK104" i="2"/>
  <c r="AK101" i="2"/>
  <c r="AK98" i="2"/>
  <c r="AK95" i="2"/>
  <c r="AK92" i="2"/>
  <c r="AK89" i="2"/>
  <c r="AK86" i="2"/>
  <c r="AK83" i="2"/>
  <c r="AK80" i="2"/>
  <c r="AK77" i="2"/>
  <c r="AK74" i="2"/>
  <c r="AK71" i="2"/>
  <c r="AK68" i="2"/>
  <c r="AK65" i="2"/>
  <c r="AK62" i="2"/>
  <c r="AK59" i="2"/>
  <c r="AK56" i="2"/>
  <c r="AK53" i="2"/>
  <c r="AK50" i="2"/>
  <c r="AK47" i="2"/>
  <c r="AK44" i="2"/>
  <c r="AK41" i="2"/>
  <c r="AK38" i="2"/>
  <c r="AK35" i="2"/>
  <c r="AK32" i="2"/>
  <c r="AK685" i="2"/>
  <c r="AK256" i="2"/>
  <c r="AK253" i="2"/>
  <c r="AK250" i="2"/>
  <c r="AK247" i="2"/>
  <c r="AK244" i="2"/>
  <c r="AK241" i="2"/>
  <c r="AK238" i="2"/>
  <c r="AK235" i="2"/>
  <c r="AK232" i="2"/>
  <c r="AK229" i="2"/>
  <c r="AK226" i="2"/>
  <c r="AK223" i="2"/>
  <c r="AK220" i="2"/>
  <c r="AK217" i="2"/>
  <c r="AK214" i="2"/>
  <c r="AK211" i="2"/>
  <c r="AK208" i="2"/>
  <c r="AK205" i="2"/>
  <c r="AK202" i="2"/>
  <c r="AK199" i="2"/>
  <c r="AK196" i="2"/>
  <c r="AK193" i="2"/>
  <c r="AK190" i="2"/>
  <c r="AK187" i="2"/>
  <c r="AK184" i="2"/>
  <c r="AK181" i="2"/>
  <c r="AK178" i="2"/>
  <c r="AK175" i="2"/>
  <c r="AK172" i="2"/>
  <c r="AK169" i="2"/>
  <c r="AK166" i="2"/>
  <c r="AK163" i="2"/>
  <c r="AK160" i="2"/>
  <c r="AK157" i="2"/>
  <c r="AK154" i="2"/>
  <c r="AK151" i="2"/>
  <c r="AK148" i="2"/>
  <c r="AK145" i="2"/>
  <c r="AK142" i="2"/>
  <c r="AK139" i="2"/>
  <c r="AK136" i="2"/>
  <c r="AK133" i="2"/>
  <c r="AK130" i="2"/>
  <c r="AK127" i="2"/>
  <c r="AK124" i="2"/>
  <c r="AK121" i="2"/>
  <c r="AK118" i="2"/>
  <c r="AK115" i="2"/>
  <c r="AK112" i="2"/>
  <c r="AK109" i="2"/>
  <c r="AK106" i="2"/>
  <c r="AK103" i="2"/>
  <c r="AK100" i="2"/>
  <c r="AK97" i="2"/>
  <c r="AK94" i="2"/>
  <c r="AK91" i="2"/>
  <c r="AK88" i="2"/>
  <c r="AK85" i="2"/>
  <c r="AK82" i="2"/>
  <c r="AK79" i="2"/>
  <c r="AK76" i="2"/>
  <c r="AK73" i="2"/>
  <c r="AK70" i="2"/>
  <c r="AK67" i="2"/>
  <c r="AK64" i="2"/>
  <c r="AK61" i="2"/>
  <c r="AK58" i="2"/>
  <c r="AK55" i="2"/>
  <c r="AK52" i="2"/>
  <c r="AK49" i="2"/>
  <c r="AK46" i="2"/>
  <c r="AK43" i="2"/>
  <c r="AK40" i="2"/>
  <c r="AK37" i="2"/>
  <c r="AK34" i="2"/>
  <c r="AK31" i="2"/>
  <c r="AK723" i="2"/>
  <c r="AK714" i="2"/>
  <c r="AK711" i="2"/>
  <c r="AK702" i="2"/>
  <c r="AK699" i="2"/>
  <c r="AK687" i="2"/>
  <c r="AK678" i="2"/>
  <c r="AK672" i="2"/>
  <c r="AK669" i="2"/>
  <c r="AK666" i="2"/>
  <c r="AK663" i="2"/>
  <c r="AK660" i="2"/>
  <c r="AK657" i="2"/>
  <c r="AK654" i="2"/>
  <c r="AK651" i="2"/>
  <c r="AK648" i="2"/>
  <c r="AK645" i="2"/>
  <c r="AK642" i="2"/>
  <c r="AK639" i="2"/>
  <c r="AK636" i="2"/>
  <c r="AK633" i="2"/>
  <c r="AK630" i="2"/>
  <c r="AK627" i="2"/>
  <c r="AK624" i="2"/>
  <c r="AK621" i="2"/>
  <c r="AK618" i="2"/>
  <c r="AK615" i="2"/>
  <c r="AK612" i="2"/>
  <c r="AK609" i="2"/>
  <c r="AK606" i="2"/>
  <c r="AK603" i="2"/>
  <c r="AK600" i="2"/>
  <c r="AK597" i="2"/>
  <c r="AK594" i="2"/>
  <c r="AK591" i="2"/>
  <c r="AK588" i="2"/>
  <c r="AK585" i="2"/>
  <c r="AK582" i="2"/>
  <c r="AK579" i="2"/>
  <c r="AK576" i="2"/>
  <c r="AK573" i="2"/>
  <c r="AK570" i="2"/>
  <c r="AK567" i="2"/>
  <c r="AK564" i="2"/>
  <c r="AK561" i="2"/>
  <c r="AK558" i="2"/>
  <c r="AK555" i="2"/>
  <c r="AK552" i="2"/>
  <c r="AK549" i="2"/>
  <c r="AK546" i="2"/>
  <c r="AK543" i="2"/>
  <c r="AK540" i="2"/>
  <c r="AK537" i="2"/>
  <c r="AK534" i="2"/>
  <c r="AK531" i="2"/>
  <c r="AK528" i="2"/>
  <c r="AK525" i="2"/>
  <c r="AK522" i="2"/>
  <c r="AK519" i="2"/>
  <c r="AK516" i="2"/>
  <c r="AK513" i="2"/>
  <c r="AK510" i="2"/>
  <c r="AK507" i="2"/>
  <c r="AK504" i="2"/>
  <c r="AK501" i="2"/>
  <c r="AK498" i="2"/>
  <c r="AK495" i="2"/>
  <c r="AK492" i="2"/>
  <c r="AK489" i="2"/>
  <c r="AK486" i="2"/>
  <c r="AK483" i="2"/>
  <c r="AK480" i="2"/>
  <c r="AK477" i="2"/>
  <c r="AK474" i="2"/>
  <c r="AK471" i="2"/>
  <c r="AK468" i="2"/>
  <c r="AK465" i="2"/>
  <c r="AK462" i="2"/>
  <c r="AK459" i="2"/>
  <c r="AK456" i="2"/>
  <c r="AK453" i="2"/>
  <c r="AK450" i="2"/>
  <c r="AK447" i="2"/>
  <c r="AK444" i="2"/>
  <c r="AK441" i="2"/>
  <c r="AK438" i="2"/>
  <c r="AK435" i="2"/>
  <c r="AK432" i="2"/>
  <c r="AK429" i="2"/>
  <c r="AK426" i="2"/>
  <c r="AK423" i="2"/>
  <c r="AK420" i="2"/>
  <c r="AK417" i="2"/>
  <c r="AK414" i="2"/>
  <c r="AK411" i="2"/>
  <c r="AK408" i="2"/>
  <c r="AK405" i="2"/>
  <c r="AK402" i="2"/>
  <c r="AK399" i="2"/>
  <c r="AK396" i="2"/>
  <c r="AK393" i="2"/>
  <c r="AK390" i="2"/>
  <c r="AK387" i="2"/>
  <c r="AK384" i="2"/>
  <c r="AK381" i="2"/>
  <c r="AK378" i="2"/>
  <c r="AK375" i="2"/>
  <c r="AK372" i="2"/>
  <c r="AK369" i="2"/>
  <c r="AK366" i="2"/>
  <c r="AK363" i="2"/>
  <c r="AK360" i="2"/>
  <c r="AK357" i="2"/>
  <c r="AK354" i="2"/>
  <c r="AK351" i="2"/>
  <c r="AK348" i="2"/>
  <c r="AK345" i="2"/>
  <c r="AK342" i="2"/>
  <c r="AK339" i="2"/>
  <c r="AK336" i="2"/>
  <c r="AK333" i="2"/>
  <c r="AK330" i="2"/>
  <c r="AK327" i="2"/>
  <c r="AK324" i="2"/>
  <c r="AK321" i="2"/>
  <c r="AK318" i="2"/>
  <c r="AK315" i="2"/>
  <c r="AK312" i="2"/>
  <c r="AK309" i="2"/>
  <c r="AK306" i="2"/>
  <c r="AK303" i="2"/>
  <c r="AK300" i="2"/>
  <c r="AK297" i="2"/>
  <c r="AK294" i="2"/>
  <c r="AK291" i="2"/>
  <c r="AK288" i="2"/>
  <c r="AK285" i="2"/>
  <c r="AK282" i="2"/>
  <c r="AK279" i="2"/>
  <c r="AK276" i="2"/>
  <c r="AK258" i="2"/>
  <c r="AK255" i="2"/>
  <c r="AK252" i="2"/>
  <c r="AK249" i="2"/>
  <c r="AK246" i="2"/>
  <c r="AK243" i="2"/>
  <c r="AK240" i="2"/>
  <c r="AK237" i="2"/>
  <c r="AK726" i="2"/>
  <c r="AK720" i="2"/>
  <c r="AK717" i="2"/>
  <c r="AK708" i="2"/>
  <c r="AK705" i="2"/>
  <c r="AK696" i="2"/>
  <c r="AK693" i="2"/>
  <c r="AK690" i="2"/>
  <c r="AK684" i="2"/>
  <c r="AK681" i="2"/>
  <c r="AK675" i="2"/>
  <c r="AK30" i="2"/>
  <c r="AH347" i="26"/>
  <c r="AN346" i="26"/>
  <c r="AS346" i="26" s="1"/>
  <c r="S40" i="2"/>
  <c r="T40" i="2" s="1"/>
  <c r="V40" i="2" s="1"/>
  <c r="U40" i="2"/>
  <c r="R40" i="2"/>
  <c r="W40" i="2" s="1"/>
  <c r="U37" i="2"/>
  <c r="S37" i="2"/>
  <c r="T37" i="2" s="1"/>
  <c r="V37" i="2" s="1"/>
  <c r="R37" i="2"/>
  <c r="S34" i="2"/>
  <c r="T34" i="2" s="1"/>
  <c r="V34" i="2" s="1"/>
  <c r="U34" i="2"/>
  <c r="R34" i="2"/>
  <c r="W34" i="2" s="1"/>
  <c r="U31" i="2"/>
  <c r="R31" i="2"/>
  <c r="W31" i="2" s="1"/>
  <c r="S31" i="2"/>
  <c r="T31" i="2" s="1"/>
  <c r="V31" i="2" s="1"/>
  <c r="S28" i="2"/>
  <c r="T28" i="2" s="1"/>
  <c r="V28" i="2" s="1"/>
  <c r="U28" i="2"/>
  <c r="R28" i="2"/>
  <c r="W28" i="2" s="1"/>
  <c r="U25" i="2"/>
  <c r="S25" i="2"/>
  <c r="R25" i="2"/>
  <c r="W25" i="2" s="1"/>
  <c r="S22" i="2"/>
  <c r="T22" i="2" s="1"/>
  <c r="V22" i="2" s="1"/>
  <c r="R22" i="2"/>
  <c r="W22" i="2" s="1"/>
  <c r="U22" i="2"/>
  <c r="U19" i="2"/>
  <c r="S19" i="2"/>
  <c r="T19" i="2" s="1"/>
  <c r="V19" i="2" s="1"/>
  <c r="R19" i="2"/>
  <c r="S16" i="2"/>
  <c r="T16" i="2" s="1"/>
  <c r="V16" i="2" s="1"/>
  <c r="R16" i="2"/>
  <c r="U16" i="2"/>
  <c r="S13" i="2"/>
  <c r="T13" i="2" s="1"/>
  <c r="V13" i="2" s="1"/>
  <c r="U13" i="2"/>
  <c r="R13" i="2"/>
  <c r="W13" i="2" s="1"/>
  <c r="S10" i="2"/>
  <c r="T10" i="2" s="1"/>
  <c r="V10" i="2" s="1"/>
  <c r="R10" i="2"/>
  <c r="W10" i="2" s="1"/>
  <c r="U10" i="2"/>
  <c r="S557" i="2"/>
  <c r="T557" i="2" s="1"/>
  <c r="V557" i="2" s="1"/>
  <c r="U557" i="2"/>
  <c r="R557" i="2"/>
  <c r="W557" i="2" s="1"/>
  <c r="S533" i="2"/>
  <c r="T533" i="2" s="1"/>
  <c r="V533" i="2" s="1"/>
  <c r="U533" i="2"/>
  <c r="R533" i="2"/>
  <c r="W533" i="2" s="1"/>
  <c r="S527" i="2"/>
  <c r="T527" i="2" s="1"/>
  <c r="V527" i="2" s="1"/>
  <c r="U527" i="2"/>
  <c r="R527" i="2"/>
  <c r="S518" i="2"/>
  <c r="T518" i="2" s="1"/>
  <c r="V518" i="2" s="1"/>
  <c r="U518" i="2"/>
  <c r="R518" i="2"/>
  <c r="W518" i="2" s="1"/>
  <c r="S509" i="2"/>
  <c r="T509" i="2" s="1"/>
  <c r="V509" i="2" s="1"/>
  <c r="U509" i="2"/>
  <c r="R509" i="2"/>
  <c r="W509" i="2" s="1"/>
  <c r="S488" i="2"/>
  <c r="T488" i="2" s="1"/>
  <c r="V488" i="2" s="1"/>
  <c r="U488" i="2"/>
  <c r="R488" i="2"/>
  <c r="W488" i="2" s="1"/>
  <c r="S351" i="2"/>
  <c r="T351" i="2" s="1"/>
  <c r="V351" i="2" s="1"/>
  <c r="R351" i="2"/>
  <c r="U351" i="2"/>
  <c r="S336" i="2"/>
  <c r="T336" i="2" s="1"/>
  <c r="V336" i="2" s="1"/>
  <c r="U336" i="2"/>
  <c r="R336" i="2"/>
  <c r="W336" i="2" s="1"/>
  <c r="S327" i="2"/>
  <c r="T327" i="2" s="1"/>
  <c r="V327" i="2" s="1"/>
  <c r="R327" i="2"/>
  <c r="W327" i="2" s="1"/>
  <c r="U327" i="2"/>
  <c r="S324" i="2"/>
  <c r="T324" i="2" s="1"/>
  <c r="V324" i="2" s="1"/>
  <c r="U324" i="2"/>
  <c r="R324" i="2"/>
  <c r="W324" i="2" s="1"/>
  <c r="S315" i="2"/>
  <c r="T315" i="2" s="1"/>
  <c r="V315" i="2" s="1"/>
  <c r="R315" i="2"/>
  <c r="W315" i="2" s="1"/>
  <c r="U315" i="2"/>
  <c r="S312" i="2"/>
  <c r="T312" i="2" s="1"/>
  <c r="V312" i="2" s="1"/>
  <c r="U312" i="2"/>
  <c r="R312" i="2"/>
  <c r="W312" i="2" s="1"/>
  <c r="S297" i="2"/>
  <c r="T297" i="2" s="1"/>
  <c r="V297" i="2" s="1"/>
  <c r="U297" i="2"/>
  <c r="R297" i="2"/>
  <c r="W297" i="2" s="1"/>
  <c r="S264" i="2"/>
  <c r="T264" i="2" s="1"/>
  <c r="V264" i="2" s="1"/>
  <c r="U264" i="2"/>
  <c r="R264" i="2"/>
  <c r="W264" i="2" s="1"/>
  <c r="S261" i="2"/>
  <c r="T261" i="2" s="1"/>
  <c r="V261" i="2" s="1"/>
  <c r="U261" i="2"/>
  <c r="R261" i="2"/>
  <c r="S252" i="2"/>
  <c r="T252" i="2" s="1"/>
  <c r="V252" i="2" s="1"/>
  <c r="U252" i="2"/>
  <c r="R252" i="2"/>
  <c r="W252" i="2" s="1"/>
  <c r="S246" i="2"/>
  <c r="T246" i="2" s="1"/>
  <c r="V246" i="2" s="1"/>
  <c r="U246" i="2"/>
  <c r="R246" i="2"/>
  <c r="W246" i="2" s="1"/>
  <c r="S237" i="2"/>
  <c r="T237" i="2" s="1"/>
  <c r="V237" i="2" s="1"/>
  <c r="U237" i="2"/>
  <c r="R237" i="2"/>
  <c r="W237" i="2" s="1"/>
  <c r="S748" i="2"/>
  <c r="T748" i="2" s="1"/>
  <c r="V748" i="2" s="1"/>
  <c r="U748" i="2"/>
  <c r="R748" i="2"/>
  <c r="W748" i="2" s="1"/>
  <c r="S745" i="2"/>
  <c r="U745" i="2"/>
  <c r="R745" i="2"/>
  <c r="W745" i="2" s="1"/>
  <c r="U742" i="2"/>
  <c r="R742" i="2"/>
  <c r="W742" i="2" s="1"/>
  <c r="S742" i="2"/>
  <c r="S739" i="2"/>
  <c r="T739" i="2" s="1"/>
  <c r="V739" i="2" s="1"/>
  <c r="U739" i="2"/>
  <c r="R739" i="2"/>
  <c r="W739" i="2" s="1"/>
  <c r="U736" i="2"/>
  <c r="S736" i="2"/>
  <c r="T736" i="2" s="1"/>
  <c r="V736" i="2" s="1"/>
  <c r="R736" i="2"/>
  <c r="W736" i="2" s="1"/>
  <c r="S733" i="2"/>
  <c r="T733" i="2" s="1"/>
  <c r="V733" i="2" s="1"/>
  <c r="U733" i="2"/>
  <c r="R733" i="2"/>
  <c r="W733" i="2" s="1"/>
  <c r="U730" i="2"/>
  <c r="R730" i="2"/>
  <c r="W730" i="2" s="1"/>
  <c r="S730" i="2"/>
  <c r="T730" i="2" s="1"/>
  <c r="V730" i="2" s="1"/>
  <c r="S727" i="2"/>
  <c r="T727" i="2" s="1"/>
  <c r="V727" i="2" s="1"/>
  <c r="U727" i="2"/>
  <c r="R727" i="2"/>
  <c r="W727" i="2" s="1"/>
  <c r="S724" i="2"/>
  <c r="T724" i="2" s="1"/>
  <c r="V724" i="2" s="1"/>
  <c r="U724" i="2"/>
  <c r="R724" i="2"/>
  <c r="S721" i="2"/>
  <c r="T721" i="2" s="1"/>
  <c r="V721" i="2" s="1"/>
  <c r="U721" i="2"/>
  <c r="R721" i="2"/>
  <c r="W721" i="2" s="1"/>
  <c r="U718" i="2"/>
  <c r="R718" i="2"/>
  <c r="W718" i="2" s="1"/>
  <c r="S718" i="2"/>
  <c r="T718" i="2" s="1"/>
  <c r="V718" i="2" s="1"/>
  <c r="S715" i="2"/>
  <c r="T715" i="2" s="1"/>
  <c r="V715" i="2" s="1"/>
  <c r="U715" i="2"/>
  <c r="R715" i="2"/>
  <c r="W715" i="2" s="1"/>
  <c r="U712" i="2"/>
  <c r="R712" i="2"/>
  <c r="S712" i="2"/>
  <c r="T712" i="2" s="1"/>
  <c r="V712" i="2" s="1"/>
  <c r="S709" i="2"/>
  <c r="T709" i="2" s="1"/>
  <c r="V709" i="2" s="1"/>
  <c r="U709" i="2"/>
  <c r="R709" i="2"/>
  <c r="W709" i="2" s="1"/>
  <c r="U706" i="2"/>
  <c r="S706" i="2"/>
  <c r="T706" i="2" s="1"/>
  <c r="V706" i="2" s="1"/>
  <c r="R706" i="2"/>
  <c r="S703" i="2"/>
  <c r="T703" i="2" s="1"/>
  <c r="V703" i="2" s="1"/>
  <c r="U703" i="2"/>
  <c r="R703" i="2"/>
  <c r="W703" i="2" s="1"/>
  <c r="S700" i="2"/>
  <c r="T700" i="2" s="1"/>
  <c r="V700" i="2" s="1"/>
  <c r="U700" i="2"/>
  <c r="R700" i="2"/>
  <c r="W700" i="2" s="1"/>
  <c r="S697" i="2"/>
  <c r="T697" i="2" s="1"/>
  <c r="V697" i="2" s="1"/>
  <c r="U697" i="2"/>
  <c r="R697" i="2"/>
  <c r="W697" i="2" s="1"/>
  <c r="U694" i="2"/>
  <c r="R694" i="2"/>
  <c r="W694" i="2" s="1"/>
  <c r="S694" i="2"/>
  <c r="T694" i="2" s="1"/>
  <c r="V694" i="2" s="1"/>
  <c r="S691" i="2"/>
  <c r="T691" i="2" s="1"/>
  <c r="V691" i="2" s="1"/>
  <c r="U691" i="2"/>
  <c r="R691" i="2"/>
  <c r="W691" i="2" s="1"/>
  <c r="U688" i="2"/>
  <c r="S688" i="2"/>
  <c r="T688" i="2" s="1"/>
  <c r="V688" i="2" s="1"/>
  <c r="R688" i="2"/>
  <c r="S685" i="2"/>
  <c r="T685" i="2" s="1"/>
  <c r="V685" i="2" s="1"/>
  <c r="U685" i="2"/>
  <c r="R685" i="2"/>
  <c r="W685" i="2" s="1"/>
  <c r="U682" i="2"/>
  <c r="R682" i="2"/>
  <c r="W682" i="2" s="1"/>
  <c r="S682" i="2"/>
  <c r="S679" i="2"/>
  <c r="T679" i="2" s="1"/>
  <c r="V679" i="2" s="1"/>
  <c r="U679" i="2"/>
  <c r="R679" i="2"/>
  <c r="W679" i="2" s="1"/>
  <c r="S676" i="2"/>
  <c r="T676" i="2" s="1"/>
  <c r="V676" i="2" s="1"/>
  <c r="U676" i="2"/>
  <c r="R676" i="2"/>
  <c r="W676" i="2" s="1"/>
  <c r="S673" i="2"/>
  <c r="T673" i="2" s="1"/>
  <c r="V673" i="2" s="1"/>
  <c r="U673" i="2"/>
  <c r="R673" i="2"/>
  <c r="W673" i="2" s="1"/>
  <c r="U670" i="2"/>
  <c r="R670" i="2"/>
  <c r="W670" i="2" s="1"/>
  <c r="S670" i="2"/>
  <c r="S667" i="2"/>
  <c r="T667" i="2" s="1"/>
  <c r="V667" i="2" s="1"/>
  <c r="U667" i="2"/>
  <c r="R667" i="2"/>
  <c r="W667" i="2" s="1"/>
  <c r="U664" i="2"/>
  <c r="R664" i="2"/>
  <c r="W664" i="2" s="1"/>
  <c r="S664" i="2"/>
  <c r="T664" i="2" s="1"/>
  <c r="V664" i="2" s="1"/>
  <c r="S661" i="2"/>
  <c r="T661" i="2" s="1"/>
  <c r="V661" i="2" s="1"/>
  <c r="U661" i="2"/>
  <c r="R661" i="2"/>
  <c r="W661" i="2" s="1"/>
  <c r="U658" i="2"/>
  <c r="S658" i="2"/>
  <c r="R658" i="2"/>
  <c r="W658" i="2" s="1"/>
  <c r="S655" i="2"/>
  <c r="T655" i="2" s="1"/>
  <c r="V655" i="2" s="1"/>
  <c r="U655" i="2"/>
  <c r="R655" i="2"/>
  <c r="W655" i="2" s="1"/>
  <c r="S652" i="2"/>
  <c r="T652" i="2" s="1"/>
  <c r="V652" i="2" s="1"/>
  <c r="U652" i="2"/>
  <c r="R652" i="2"/>
  <c r="S649" i="2"/>
  <c r="T649" i="2" s="1"/>
  <c r="V649" i="2" s="1"/>
  <c r="U649" i="2"/>
  <c r="R649" i="2"/>
  <c r="W649" i="2" s="1"/>
  <c r="U646" i="2"/>
  <c r="R646" i="2"/>
  <c r="S646" i="2"/>
  <c r="T646" i="2" s="1"/>
  <c r="V646" i="2" s="1"/>
  <c r="S643" i="2"/>
  <c r="T643" i="2" s="1"/>
  <c r="V643" i="2" s="1"/>
  <c r="U643" i="2"/>
  <c r="R643" i="2"/>
  <c r="W643" i="2" s="1"/>
  <c r="U640" i="2"/>
  <c r="S640" i="2"/>
  <c r="R640" i="2"/>
  <c r="W640" i="2" s="1"/>
  <c r="S637" i="2"/>
  <c r="T637" i="2" s="1"/>
  <c r="V637" i="2" s="1"/>
  <c r="U637" i="2"/>
  <c r="R637" i="2"/>
  <c r="W637" i="2" s="1"/>
  <c r="U634" i="2"/>
  <c r="R634" i="2"/>
  <c r="W634" i="2" s="1"/>
  <c r="S634" i="2"/>
  <c r="S631" i="2"/>
  <c r="T631" i="2" s="1"/>
  <c r="V631" i="2" s="1"/>
  <c r="U631" i="2"/>
  <c r="R631" i="2"/>
  <c r="W631" i="2" s="1"/>
  <c r="S628" i="2"/>
  <c r="T628" i="2" s="1"/>
  <c r="V628" i="2" s="1"/>
  <c r="U628" i="2"/>
  <c r="R628" i="2"/>
  <c r="W628" i="2" s="1"/>
  <c r="S625" i="2"/>
  <c r="T625" i="2" s="1"/>
  <c r="V625" i="2" s="1"/>
  <c r="U625" i="2"/>
  <c r="R625" i="2"/>
  <c r="W625" i="2" s="1"/>
  <c r="U622" i="2"/>
  <c r="R622" i="2"/>
  <c r="S622" i="2"/>
  <c r="T622" i="2" s="1"/>
  <c r="V622" i="2" s="1"/>
  <c r="S619" i="2"/>
  <c r="T619" i="2" s="1"/>
  <c r="V619" i="2" s="1"/>
  <c r="U619" i="2"/>
  <c r="R619" i="2"/>
  <c r="W619" i="2" s="1"/>
  <c r="U616" i="2"/>
  <c r="R616" i="2"/>
  <c r="W616" i="2" s="1"/>
  <c r="S616" i="2"/>
  <c r="S613" i="2"/>
  <c r="T613" i="2" s="1"/>
  <c r="V613" i="2" s="1"/>
  <c r="U613" i="2"/>
  <c r="R613" i="2"/>
  <c r="W613" i="2" s="1"/>
  <c r="U610" i="2"/>
  <c r="S610" i="2"/>
  <c r="T610" i="2" s="1"/>
  <c r="V610" i="2" s="1"/>
  <c r="R610" i="2"/>
  <c r="W610" i="2" s="1"/>
  <c r="S607" i="2"/>
  <c r="T607" i="2" s="1"/>
  <c r="V607" i="2" s="1"/>
  <c r="U607" i="2"/>
  <c r="R607" i="2"/>
  <c r="W607" i="2" s="1"/>
  <c r="S604" i="2"/>
  <c r="T604" i="2" s="1"/>
  <c r="V604" i="2" s="1"/>
  <c r="U604" i="2"/>
  <c r="R604" i="2"/>
  <c r="W604" i="2" s="1"/>
  <c r="S601" i="2"/>
  <c r="T601" i="2" s="1"/>
  <c r="V601" i="2" s="1"/>
  <c r="U601" i="2"/>
  <c r="R601" i="2"/>
  <c r="W601" i="2" s="1"/>
  <c r="U598" i="2"/>
  <c r="R598" i="2"/>
  <c r="W598" i="2" s="1"/>
  <c r="S598" i="2"/>
  <c r="S595" i="2"/>
  <c r="T595" i="2" s="1"/>
  <c r="V595" i="2" s="1"/>
  <c r="U595" i="2"/>
  <c r="R595" i="2"/>
  <c r="W595" i="2" s="1"/>
  <c r="U592" i="2"/>
  <c r="S592" i="2"/>
  <c r="T592" i="2" s="1"/>
  <c r="V592" i="2" s="1"/>
  <c r="R592" i="2"/>
  <c r="W592" i="2" s="1"/>
  <c r="S589" i="2"/>
  <c r="T589" i="2" s="1"/>
  <c r="V589" i="2" s="1"/>
  <c r="U589" i="2"/>
  <c r="R589" i="2"/>
  <c r="W589" i="2" s="1"/>
  <c r="U586" i="2"/>
  <c r="R586" i="2"/>
  <c r="S586" i="2"/>
  <c r="T586" i="2" s="1"/>
  <c r="V586" i="2" s="1"/>
  <c r="S583" i="2"/>
  <c r="T583" i="2" s="1"/>
  <c r="V583" i="2" s="1"/>
  <c r="U583" i="2"/>
  <c r="R583" i="2"/>
  <c r="W583" i="2" s="1"/>
  <c r="S580" i="2"/>
  <c r="T580" i="2" s="1"/>
  <c r="V580" i="2" s="1"/>
  <c r="U580" i="2"/>
  <c r="R580" i="2"/>
  <c r="S577" i="2"/>
  <c r="T577" i="2" s="1"/>
  <c r="V577" i="2" s="1"/>
  <c r="U577" i="2"/>
  <c r="R577" i="2"/>
  <c r="W577" i="2" s="1"/>
  <c r="U574" i="2"/>
  <c r="R574" i="2"/>
  <c r="W574" i="2" s="1"/>
  <c r="S574" i="2"/>
  <c r="T574" i="2" s="1"/>
  <c r="V574" i="2" s="1"/>
  <c r="S571" i="2"/>
  <c r="T571" i="2" s="1"/>
  <c r="V571" i="2" s="1"/>
  <c r="U571" i="2"/>
  <c r="R571" i="2"/>
  <c r="W571" i="2" s="1"/>
  <c r="U568" i="2"/>
  <c r="R568" i="2"/>
  <c r="S568" i="2"/>
  <c r="T568" i="2" s="1"/>
  <c r="V568" i="2" s="1"/>
  <c r="S565" i="2"/>
  <c r="T565" i="2" s="1"/>
  <c r="V565" i="2" s="1"/>
  <c r="U565" i="2"/>
  <c r="R565" i="2"/>
  <c r="W565" i="2" s="1"/>
  <c r="U562" i="2"/>
  <c r="S562" i="2"/>
  <c r="T562" i="2" s="1"/>
  <c r="V562" i="2" s="1"/>
  <c r="R562" i="2"/>
  <c r="S467" i="2"/>
  <c r="T467" i="2" s="1"/>
  <c r="V467" i="2" s="1"/>
  <c r="U467" i="2"/>
  <c r="R467" i="2"/>
  <c r="W467" i="2" s="1"/>
  <c r="S464" i="2"/>
  <c r="T464" i="2" s="1"/>
  <c r="V464" i="2" s="1"/>
  <c r="U464" i="2"/>
  <c r="R464" i="2"/>
  <c r="W464" i="2" s="1"/>
  <c r="S461" i="2"/>
  <c r="T461" i="2" s="1"/>
  <c r="V461" i="2" s="1"/>
  <c r="U461" i="2"/>
  <c r="R461" i="2"/>
  <c r="W461" i="2" s="1"/>
  <c r="S458" i="2"/>
  <c r="T458" i="2" s="1"/>
  <c r="V458" i="2" s="1"/>
  <c r="U458" i="2"/>
  <c r="R458" i="2"/>
  <c r="W458" i="2" s="1"/>
  <c r="S455" i="2"/>
  <c r="T455" i="2" s="1"/>
  <c r="V455" i="2" s="1"/>
  <c r="U455" i="2"/>
  <c r="R455" i="2"/>
  <c r="W455" i="2" s="1"/>
  <c r="S452" i="2"/>
  <c r="T452" i="2" s="1"/>
  <c r="V452" i="2" s="1"/>
  <c r="U452" i="2"/>
  <c r="R452" i="2"/>
  <c r="S449" i="2"/>
  <c r="T449" i="2" s="1"/>
  <c r="V449" i="2" s="1"/>
  <c r="U449" i="2"/>
  <c r="R449" i="2"/>
  <c r="W449" i="2" s="1"/>
  <c r="S446" i="2"/>
  <c r="T446" i="2" s="1"/>
  <c r="V446" i="2" s="1"/>
  <c r="U446" i="2"/>
  <c r="R446" i="2"/>
  <c r="W446" i="2" s="1"/>
  <c r="S443" i="2"/>
  <c r="T443" i="2" s="1"/>
  <c r="V443" i="2" s="1"/>
  <c r="U443" i="2"/>
  <c r="R443" i="2"/>
  <c r="W443" i="2" s="1"/>
  <c r="S440" i="2"/>
  <c r="T440" i="2" s="1"/>
  <c r="V440" i="2" s="1"/>
  <c r="U440" i="2"/>
  <c r="R440" i="2"/>
  <c r="W440" i="2" s="1"/>
  <c r="S437" i="2"/>
  <c r="T437" i="2" s="1"/>
  <c r="V437" i="2" s="1"/>
  <c r="U437" i="2"/>
  <c r="R437" i="2"/>
  <c r="W437" i="2" s="1"/>
  <c r="S434" i="2"/>
  <c r="T434" i="2" s="1"/>
  <c r="V434" i="2" s="1"/>
  <c r="U434" i="2"/>
  <c r="R434" i="2"/>
  <c r="S431" i="2"/>
  <c r="T431" i="2" s="1"/>
  <c r="V431" i="2" s="1"/>
  <c r="U431" i="2"/>
  <c r="R431" i="2"/>
  <c r="W431" i="2" s="1"/>
  <c r="S428" i="2"/>
  <c r="T428" i="2" s="1"/>
  <c r="V428" i="2" s="1"/>
  <c r="U428" i="2"/>
  <c r="R428" i="2"/>
  <c r="W428" i="2" s="1"/>
  <c r="S425" i="2"/>
  <c r="T425" i="2" s="1"/>
  <c r="V425" i="2" s="1"/>
  <c r="U425" i="2"/>
  <c r="R425" i="2"/>
  <c r="W425" i="2" s="1"/>
  <c r="S422" i="2"/>
  <c r="T422" i="2" s="1"/>
  <c r="V422" i="2" s="1"/>
  <c r="U422" i="2"/>
  <c r="R422" i="2"/>
  <c r="W422" i="2" s="1"/>
  <c r="S419" i="2"/>
  <c r="T419" i="2" s="1"/>
  <c r="V419" i="2" s="1"/>
  <c r="U419" i="2"/>
  <c r="R419" i="2"/>
  <c r="W419" i="2" s="1"/>
  <c r="S416" i="2"/>
  <c r="T416" i="2" s="1"/>
  <c r="V416" i="2" s="1"/>
  <c r="U416" i="2"/>
  <c r="R416" i="2"/>
  <c r="S413" i="2"/>
  <c r="T413" i="2" s="1"/>
  <c r="V413" i="2" s="1"/>
  <c r="U413" i="2"/>
  <c r="R413" i="2"/>
  <c r="W413" i="2" s="1"/>
  <c r="S410" i="2"/>
  <c r="T410" i="2" s="1"/>
  <c r="V410" i="2" s="1"/>
  <c r="U410" i="2"/>
  <c r="R410" i="2"/>
  <c r="W410" i="2" s="1"/>
  <c r="S407" i="2"/>
  <c r="T407" i="2" s="1"/>
  <c r="V407" i="2" s="1"/>
  <c r="U407" i="2"/>
  <c r="R407" i="2"/>
  <c r="W407" i="2" s="1"/>
  <c r="S404" i="2"/>
  <c r="T404" i="2" s="1"/>
  <c r="V404" i="2" s="1"/>
  <c r="U404" i="2"/>
  <c r="R404" i="2"/>
  <c r="W404" i="2" s="1"/>
  <c r="S401" i="2"/>
  <c r="T401" i="2" s="1"/>
  <c r="V401" i="2" s="1"/>
  <c r="U401" i="2"/>
  <c r="R401" i="2"/>
  <c r="W401" i="2" s="1"/>
  <c r="S398" i="2"/>
  <c r="T398" i="2" s="1"/>
  <c r="V398" i="2" s="1"/>
  <c r="U398" i="2"/>
  <c r="R398" i="2"/>
  <c r="S395" i="2"/>
  <c r="T395" i="2" s="1"/>
  <c r="V395" i="2" s="1"/>
  <c r="U395" i="2"/>
  <c r="R395" i="2"/>
  <c r="W395" i="2" s="1"/>
  <c r="S234" i="2"/>
  <c r="T234" i="2" s="1"/>
  <c r="V234" i="2" s="1"/>
  <c r="U234" i="2"/>
  <c r="R234" i="2"/>
  <c r="S231" i="2"/>
  <c r="T231" i="2" s="1"/>
  <c r="V231" i="2" s="1"/>
  <c r="U231" i="2"/>
  <c r="R231" i="2"/>
  <c r="W231" i="2" s="1"/>
  <c r="S228" i="2"/>
  <c r="T228" i="2" s="1"/>
  <c r="V228" i="2" s="1"/>
  <c r="U228" i="2"/>
  <c r="R228" i="2"/>
  <c r="W228" i="2" s="1"/>
  <c r="S225" i="2"/>
  <c r="T225" i="2" s="1"/>
  <c r="V225" i="2" s="1"/>
  <c r="U225" i="2"/>
  <c r="R225" i="2"/>
  <c r="W225" i="2" s="1"/>
  <c r="S222" i="2"/>
  <c r="T222" i="2" s="1"/>
  <c r="V222" i="2" s="1"/>
  <c r="U222" i="2"/>
  <c r="R222" i="2"/>
  <c r="S219" i="2"/>
  <c r="T219" i="2" s="1"/>
  <c r="V219" i="2" s="1"/>
  <c r="U219" i="2"/>
  <c r="R219" i="2"/>
  <c r="W219" i="2" s="1"/>
  <c r="S216" i="2"/>
  <c r="T216" i="2" s="1"/>
  <c r="V216" i="2" s="1"/>
  <c r="U216" i="2"/>
  <c r="R216" i="2"/>
  <c r="W216" i="2" s="1"/>
  <c r="S213" i="2"/>
  <c r="T213" i="2" s="1"/>
  <c r="V213" i="2" s="1"/>
  <c r="U213" i="2"/>
  <c r="R213" i="2"/>
  <c r="W213" i="2" s="1"/>
  <c r="S210" i="2"/>
  <c r="T210" i="2" s="1"/>
  <c r="V210" i="2" s="1"/>
  <c r="U210" i="2"/>
  <c r="R210" i="2"/>
  <c r="W210" i="2" s="1"/>
  <c r="S207" i="2"/>
  <c r="T207" i="2" s="1"/>
  <c r="V207" i="2" s="1"/>
  <c r="U207" i="2"/>
  <c r="R207" i="2"/>
  <c r="W207" i="2" s="1"/>
  <c r="S204" i="2"/>
  <c r="T204" i="2" s="1"/>
  <c r="V204" i="2" s="1"/>
  <c r="U204" i="2"/>
  <c r="R204" i="2"/>
  <c r="S201" i="2"/>
  <c r="T201" i="2" s="1"/>
  <c r="V201" i="2" s="1"/>
  <c r="U201" i="2"/>
  <c r="R201" i="2"/>
  <c r="W201" i="2" s="1"/>
  <c r="S198" i="2"/>
  <c r="T198" i="2" s="1"/>
  <c r="V198" i="2" s="1"/>
  <c r="U198" i="2"/>
  <c r="R198" i="2"/>
  <c r="W198" i="2" s="1"/>
  <c r="S195" i="2"/>
  <c r="T195" i="2" s="1"/>
  <c r="V195" i="2" s="1"/>
  <c r="U195" i="2"/>
  <c r="R195" i="2"/>
  <c r="W195" i="2" s="1"/>
  <c r="S192" i="2"/>
  <c r="T192" i="2" s="1"/>
  <c r="V192" i="2" s="1"/>
  <c r="U192" i="2"/>
  <c r="R192" i="2"/>
  <c r="W192" i="2" s="1"/>
  <c r="S189" i="2"/>
  <c r="T189" i="2" s="1"/>
  <c r="V189" i="2" s="1"/>
  <c r="U189" i="2"/>
  <c r="R189" i="2"/>
  <c r="W189" i="2" s="1"/>
  <c r="S186" i="2"/>
  <c r="T186" i="2" s="1"/>
  <c r="V186" i="2" s="1"/>
  <c r="U186" i="2"/>
  <c r="R186" i="2"/>
  <c r="W186" i="2" s="1"/>
  <c r="S183" i="2"/>
  <c r="T183" i="2" s="1"/>
  <c r="V183" i="2" s="1"/>
  <c r="U183" i="2"/>
  <c r="R183" i="2"/>
  <c r="W183" i="2" s="1"/>
  <c r="S180" i="2"/>
  <c r="T180" i="2" s="1"/>
  <c r="V180" i="2" s="1"/>
  <c r="U180" i="2"/>
  <c r="R180" i="2"/>
  <c r="W180" i="2" s="1"/>
  <c r="S177" i="2"/>
  <c r="T177" i="2" s="1"/>
  <c r="V177" i="2" s="1"/>
  <c r="U177" i="2"/>
  <c r="R177" i="2"/>
  <c r="W177" i="2" s="1"/>
  <c r="S174" i="2"/>
  <c r="T174" i="2" s="1"/>
  <c r="V174" i="2" s="1"/>
  <c r="U174" i="2"/>
  <c r="R174" i="2"/>
  <c r="W174" i="2" s="1"/>
  <c r="S171" i="2"/>
  <c r="T171" i="2" s="1"/>
  <c r="V171" i="2" s="1"/>
  <c r="U171" i="2"/>
  <c r="R171" i="2"/>
  <c r="W171" i="2" s="1"/>
  <c r="S168" i="2"/>
  <c r="T168" i="2" s="1"/>
  <c r="V168" i="2" s="1"/>
  <c r="U168" i="2"/>
  <c r="R168" i="2"/>
  <c r="S165" i="2"/>
  <c r="T165" i="2" s="1"/>
  <c r="V165" i="2" s="1"/>
  <c r="U165" i="2"/>
  <c r="R165" i="2"/>
  <c r="W165" i="2" s="1"/>
  <c r="S162" i="2"/>
  <c r="T162" i="2" s="1"/>
  <c r="V162" i="2" s="1"/>
  <c r="U162" i="2"/>
  <c r="R162" i="2"/>
  <c r="W162" i="2" s="1"/>
  <c r="S159" i="2"/>
  <c r="T159" i="2" s="1"/>
  <c r="V159" i="2" s="1"/>
  <c r="U159" i="2"/>
  <c r="R159" i="2"/>
  <c r="W159" i="2" s="1"/>
  <c r="S156" i="2"/>
  <c r="T156" i="2" s="1"/>
  <c r="V156" i="2" s="1"/>
  <c r="U156" i="2"/>
  <c r="R156" i="2"/>
  <c r="W156" i="2" s="1"/>
  <c r="S153" i="2"/>
  <c r="T153" i="2" s="1"/>
  <c r="V153" i="2" s="1"/>
  <c r="U153" i="2"/>
  <c r="R153" i="2"/>
  <c r="W153" i="2" s="1"/>
  <c r="S150" i="2"/>
  <c r="T150" i="2" s="1"/>
  <c r="V150" i="2" s="1"/>
  <c r="U150" i="2"/>
  <c r="R150" i="2"/>
  <c r="S147" i="2"/>
  <c r="T147" i="2" s="1"/>
  <c r="V147" i="2" s="1"/>
  <c r="U147" i="2"/>
  <c r="R147" i="2"/>
  <c r="W147" i="2" s="1"/>
  <c r="S144" i="2"/>
  <c r="T144" i="2" s="1"/>
  <c r="V144" i="2" s="1"/>
  <c r="U144" i="2"/>
  <c r="R144" i="2"/>
  <c r="W144" i="2" s="1"/>
  <c r="S141" i="2"/>
  <c r="T141" i="2" s="1"/>
  <c r="V141" i="2" s="1"/>
  <c r="U141" i="2"/>
  <c r="R141" i="2"/>
  <c r="W141" i="2" s="1"/>
  <c r="S138" i="2"/>
  <c r="T138" i="2" s="1"/>
  <c r="V138" i="2" s="1"/>
  <c r="U138" i="2"/>
  <c r="R138" i="2"/>
  <c r="W138" i="2" s="1"/>
  <c r="S135" i="2"/>
  <c r="T135" i="2" s="1"/>
  <c r="V135" i="2" s="1"/>
  <c r="U135" i="2"/>
  <c r="R135" i="2"/>
  <c r="W135" i="2" s="1"/>
  <c r="S132" i="2"/>
  <c r="T132" i="2" s="1"/>
  <c r="V132" i="2" s="1"/>
  <c r="U132" i="2"/>
  <c r="R132" i="2"/>
  <c r="W132" i="2" s="1"/>
  <c r="S129" i="2"/>
  <c r="T129" i="2" s="1"/>
  <c r="V129" i="2" s="1"/>
  <c r="U129" i="2"/>
  <c r="R129" i="2"/>
  <c r="W129" i="2" s="1"/>
  <c r="S126" i="2"/>
  <c r="T126" i="2" s="1"/>
  <c r="V126" i="2" s="1"/>
  <c r="U126" i="2"/>
  <c r="R126" i="2"/>
  <c r="W126" i="2" s="1"/>
  <c r="S123" i="2"/>
  <c r="T123" i="2" s="1"/>
  <c r="V123" i="2" s="1"/>
  <c r="U123" i="2"/>
  <c r="R123" i="2"/>
  <c r="W123" i="2" s="1"/>
  <c r="S120" i="2"/>
  <c r="T120" i="2" s="1"/>
  <c r="V120" i="2" s="1"/>
  <c r="U120" i="2"/>
  <c r="R120" i="2"/>
  <c r="W120" i="2" s="1"/>
  <c r="S117" i="2"/>
  <c r="U117" i="2"/>
  <c r="R117" i="2"/>
  <c r="W117" i="2" s="1"/>
  <c r="S114" i="2"/>
  <c r="T114" i="2" s="1"/>
  <c r="V114" i="2" s="1"/>
  <c r="U114" i="2"/>
  <c r="R114" i="2"/>
  <c r="S111" i="2"/>
  <c r="T111" i="2" s="1"/>
  <c r="V111" i="2" s="1"/>
  <c r="U111" i="2"/>
  <c r="R111" i="2"/>
  <c r="W111" i="2" s="1"/>
  <c r="S108" i="2"/>
  <c r="T108" i="2" s="1"/>
  <c r="V108" i="2" s="1"/>
  <c r="U108" i="2"/>
  <c r="R108" i="2"/>
  <c r="W108" i="2" s="1"/>
  <c r="S105" i="2"/>
  <c r="T105" i="2" s="1"/>
  <c r="V105" i="2" s="1"/>
  <c r="U105" i="2"/>
  <c r="R105" i="2"/>
  <c r="W105" i="2" s="1"/>
  <c r="S102" i="2"/>
  <c r="T102" i="2" s="1"/>
  <c r="V102" i="2" s="1"/>
  <c r="U102" i="2"/>
  <c r="R102" i="2"/>
  <c r="W102" i="2" s="1"/>
  <c r="S99" i="2"/>
  <c r="T99" i="2" s="1"/>
  <c r="V99" i="2" s="1"/>
  <c r="U99" i="2"/>
  <c r="R99" i="2"/>
  <c r="W99" i="2" s="1"/>
  <c r="S96" i="2"/>
  <c r="T96" i="2" s="1"/>
  <c r="V96" i="2" s="1"/>
  <c r="U96" i="2"/>
  <c r="R96" i="2"/>
  <c r="S93" i="2"/>
  <c r="T93" i="2" s="1"/>
  <c r="V93" i="2" s="1"/>
  <c r="U93" i="2"/>
  <c r="R93" i="2"/>
  <c r="W93" i="2" s="1"/>
  <c r="S90" i="2"/>
  <c r="T90" i="2" s="1"/>
  <c r="V90" i="2" s="1"/>
  <c r="U90" i="2"/>
  <c r="R90" i="2"/>
  <c r="S87" i="2"/>
  <c r="T87" i="2" s="1"/>
  <c r="V87" i="2" s="1"/>
  <c r="U87" i="2"/>
  <c r="R87" i="2"/>
  <c r="W87" i="2" s="1"/>
  <c r="S84" i="2"/>
  <c r="T84" i="2" s="1"/>
  <c r="V84" i="2" s="1"/>
  <c r="U84" i="2"/>
  <c r="R84" i="2"/>
  <c r="W84" i="2" s="1"/>
  <c r="S81" i="2"/>
  <c r="T81" i="2" s="1"/>
  <c r="V81" i="2" s="1"/>
  <c r="U81" i="2"/>
  <c r="R81" i="2"/>
  <c r="W81" i="2" s="1"/>
  <c r="S78" i="2"/>
  <c r="T78" i="2" s="1"/>
  <c r="V78" i="2" s="1"/>
  <c r="U78" i="2"/>
  <c r="R78" i="2"/>
  <c r="W78" i="2" s="1"/>
  <c r="S75" i="2"/>
  <c r="T75" i="2" s="1"/>
  <c r="V75" i="2" s="1"/>
  <c r="U75" i="2"/>
  <c r="R75" i="2"/>
  <c r="W75" i="2" s="1"/>
  <c r="S72" i="2"/>
  <c r="T72" i="2" s="1"/>
  <c r="V72" i="2" s="1"/>
  <c r="U72" i="2"/>
  <c r="R72" i="2"/>
  <c r="W72" i="2" s="1"/>
  <c r="S69" i="2"/>
  <c r="T69" i="2" s="1"/>
  <c r="V69" i="2" s="1"/>
  <c r="U69" i="2"/>
  <c r="R69" i="2"/>
  <c r="W69" i="2" s="1"/>
  <c r="S66" i="2"/>
  <c r="T66" i="2" s="1"/>
  <c r="V66" i="2" s="1"/>
  <c r="U66" i="2"/>
  <c r="R66" i="2"/>
  <c r="W66" i="2" s="1"/>
  <c r="S63" i="2"/>
  <c r="T63" i="2" s="1"/>
  <c r="V63" i="2" s="1"/>
  <c r="U63" i="2"/>
  <c r="R63" i="2"/>
  <c r="W63" i="2" s="1"/>
  <c r="S60" i="2"/>
  <c r="T60" i="2" s="1"/>
  <c r="V60" i="2" s="1"/>
  <c r="U60" i="2"/>
  <c r="R60" i="2"/>
  <c r="S57" i="2"/>
  <c r="T57" i="2" s="1"/>
  <c r="V57" i="2" s="1"/>
  <c r="U57" i="2"/>
  <c r="R57" i="2"/>
  <c r="W57" i="2" s="1"/>
  <c r="S54" i="2"/>
  <c r="T54" i="2" s="1"/>
  <c r="V54" i="2" s="1"/>
  <c r="U54" i="2"/>
  <c r="R54" i="2"/>
  <c r="W54" i="2" s="1"/>
  <c r="S51" i="2"/>
  <c r="T51" i="2" s="1"/>
  <c r="V51" i="2" s="1"/>
  <c r="U51" i="2"/>
  <c r="R51" i="2"/>
  <c r="W51" i="2" s="1"/>
  <c r="S48" i="2"/>
  <c r="T48" i="2" s="1"/>
  <c r="V48" i="2" s="1"/>
  <c r="U48" i="2"/>
  <c r="R48" i="2"/>
  <c r="W48" i="2" s="1"/>
  <c r="S45" i="2"/>
  <c r="T45" i="2" s="1"/>
  <c r="V45" i="2" s="1"/>
  <c r="U45" i="2"/>
  <c r="R45" i="2"/>
  <c r="W45" i="2" s="1"/>
  <c r="S551" i="2"/>
  <c r="T551" i="2" s="1"/>
  <c r="V551" i="2" s="1"/>
  <c r="U551" i="2"/>
  <c r="R551" i="2"/>
  <c r="W551" i="2" s="1"/>
  <c r="S539" i="2"/>
  <c r="T539" i="2" s="1"/>
  <c r="V539" i="2" s="1"/>
  <c r="U539" i="2"/>
  <c r="R539" i="2"/>
  <c r="W539" i="2" s="1"/>
  <c r="S524" i="2"/>
  <c r="T524" i="2" s="1"/>
  <c r="V524" i="2" s="1"/>
  <c r="U524" i="2"/>
  <c r="R524" i="2"/>
  <c r="W524" i="2" s="1"/>
  <c r="S521" i="2"/>
  <c r="T521" i="2" s="1"/>
  <c r="V521" i="2" s="1"/>
  <c r="U521" i="2"/>
  <c r="R521" i="2"/>
  <c r="W521" i="2" s="1"/>
  <c r="S512" i="2"/>
  <c r="T512" i="2" s="1"/>
  <c r="V512" i="2" s="1"/>
  <c r="U512" i="2"/>
  <c r="R512" i="2"/>
  <c r="W512" i="2" s="1"/>
  <c r="S500" i="2"/>
  <c r="T500" i="2" s="1"/>
  <c r="V500" i="2" s="1"/>
  <c r="U500" i="2"/>
  <c r="R500" i="2"/>
  <c r="W500" i="2" s="1"/>
  <c r="S491" i="2"/>
  <c r="T491" i="2" s="1"/>
  <c r="V491" i="2" s="1"/>
  <c r="U491" i="2"/>
  <c r="R491" i="2"/>
  <c r="S476" i="2"/>
  <c r="T476" i="2" s="1"/>
  <c r="V476" i="2" s="1"/>
  <c r="U476" i="2"/>
  <c r="R476" i="2"/>
  <c r="W476" i="2" s="1"/>
  <c r="S473" i="2"/>
  <c r="T473" i="2" s="1"/>
  <c r="V473" i="2" s="1"/>
  <c r="U473" i="2"/>
  <c r="R473" i="2"/>
  <c r="W473" i="2" s="1"/>
  <c r="S378" i="2"/>
  <c r="T378" i="2" s="1"/>
  <c r="V378" i="2" s="1"/>
  <c r="R378" i="2"/>
  <c r="W378" i="2" s="1"/>
  <c r="U378" i="2"/>
  <c r="S357" i="2"/>
  <c r="T357" i="2" s="1"/>
  <c r="V357" i="2" s="1"/>
  <c r="U357" i="2"/>
  <c r="R357" i="2"/>
  <c r="W357" i="2" s="1"/>
  <c r="S333" i="2"/>
  <c r="T333" i="2" s="1"/>
  <c r="V333" i="2" s="1"/>
  <c r="U333" i="2"/>
  <c r="R333" i="2"/>
  <c r="W333" i="2" s="1"/>
  <c r="S321" i="2"/>
  <c r="T321" i="2" s="1"/>
  <c r="V321" i="2" s="1"/>
  <c r="U321" i="2"/>
  <c r="R321" i="2"/>
  <c r="W321" i="2" s="1"/>
  <c r="S288" i="2"/>
  <c r="T288" i="2" s="1"/>
  <c r="V288" i="2" s="1"/>
  <c r="U288" i="2"/>
  <c r="R288" i="2"/>
  <c r="W288" i="2" s="1"/>
  <c r="S285" i="2"/>
  <c r="T285" i="2" s="1"/>
  <c r="V285" i="2" s="1"/>
  <c r="U285" i="2"/>
  <c r="R285" i="2"/>
  <c r="W285" i="2" s="1"/>
  <c r="S282" i="2"/>
  <c r="T282" i="2" s="1"/>
  <c r="V282" i="2" s="1"/>
  <c r="U282" i="2"/>
  <c r="R282" i="2"/>
  <c r="W282" i="2" s="1"/>
  <c r="S276" i="2"/>
  <c r="T276" i="2" s="1"/>
  <c r="V276" i="2" s="1"/>
  <c r="U276" i="2"/>
  <c r="R276" i="2"/>
  <c r="W276" i="2" s="1"/>
  <c r="S273" i="2"/>
  <c r="T273" i="2" s="1"/>
  <c r="V273" i="2" s="1"/>
  <c r="U273" i="2"/>
  <c r="R273" i="2"/>
  <c r="W273" i="2" s="1"/>
  <c r="S270" i="2"/>
  <c r="T270" i="2" s="1"/>
  <c r="V270" i="2" s="1"/>
  <c r="U270" i="2"/>
  <c r="R270" i="2"/>
  <c r="S267" i="2"/>
  <c r="T267" i="2" s="1"/>
  <c r="V267" i="2" s="1"/>
  <c r="U267" i="2"/>
  <c r="R267" i="2"/>
  <c r="W267" i="2" s="1"/>
  <c r="S258" i="2"/>
  <c r="T258" i="2" s="1"/>
  <c r="V258" i="2" s="1"/>
  <c r="U258" i="2"/>
  <c r="R258" i="2"/>
  <c r="W258" i="2" s="1"/>
  <c r="S255" i="2"/>
  <c r="T255" i="2" s="1"/>
  <c r="V255" i="2" s="1"/>
  <c r="U255" i="2"/>
  <c r="R255" i="2"/>
  <c r="W255" i="2" s="1"/>
  <c r="S243" i="2"/>
  <c r="T243" i="2" s="1"/>
  <c r="V243" i="2" s="1"/>
  <c r="U243" i="2"/>
  <c r="R243" i="2"/>
  <c r="W243" i="2" s="1"/>
  <c r="S240" i="2"/>
  <c r="T240" i="2" s="1"/>
  <c r="V240" i="2" s="1"/>
  <c r="U240" i="2"/>
  <c r="R240" i="2"/>
  <c r="W240" i="2" s="1"/>
  <c r="S559" i="2"/>
  <c r="T559" i="2" s="1"/>
  <c r="V559" i="2" s="1"/>
  <c r="U559" i="2"/>
  <c r="R559" i="2"/>
  <c r="W559" i="2" s="1"/>
  <c r="S556" i="2"/>
  <c r="T556" i="2" s="1"/>
  <c r="V556" i="2" s="1"/>
  <c r="U556" i="2"/>
  <c r="R556" i="2"/>
  <c r="W556" i="2" s="1"/>
  <c r="S553" i="2"/>
  <c r="T553" i="2" s="1"/>
  <c r="V553" i="2" s="1"/>
  <c r="U553" i="2"/>
  <c r="R553" i="2"/>
  <c r="W553" i="2" s="1"/>
  <c r="U550" i="2"/>
  <c r="R550" i="2"/>
  <c r="W550" i="2" s="1"/>
  <c r="S550" i="2"/>
  <c r="T550" i="2" s="1"/>
  <c r="V550" i="2" s="1"/>
  <c r="S547" i="2"/>
  <c r="T547" i="2" s="1"/>
  <c r="V547" i="2" s="1"/>
  <c r="U547" i="2"/>
  <c r="R547" i="2"/>
  <c r="W547" i="2" s="1"/>
  <c r="U544" i="2"/>
  <c r="S544" i="2"/>
  <c r="T544" i="2" s="1"/>
  <c r="V544" i="2" s="1"/>
  <c r="R544" i="2"/>
  <c r="W544" i="2" s="1"/>
  <c r="S541" i="2"/>
  <c r="T541" i="2" s="1"/>
  <c r="V541" i="2" s="1"/>
  <c r="U541" i="2"/>
  <c r="R541" i="2"/>
  <c r="W541" i="2" s="1"/>
  <c r="U538" i="2"/>
  <c r="R538" i="2"/>
  <c r="W538" i="2" s="1"/>
  <c r="S538" i="2"/>
  <c r="T538" i="2" s="1"/>
  <c r="V538" i="2" s="1"/>
  <c r="S535" i="2"/>
  <c r="T535" i="2" s="1"/>
  <c r="V535" i="2" s="1"/>
  <c r="U535" i="2"/>
  <c r="R535" i="2"/>
  <c r="W535" i="2" s="1"/>
  <c r="S532" i="2"/>
  <c r="T532" i="2" s="1"/>
  <c r="V532" i="2" s="1"/>
  <c r="U532" i="2"/>
  <c r="R532" i="2"/>
  <c r="W532" i="2" s="1"/>
  <c r="S529" i="2"/>
  <c r="T529" i="2" s="1"/>
  <c r="V529" i="2" s="1"/>
  <c r="U529" i="2"/>
  <c r="R529" i="2"/>
  <c r="W529" i="2" s="1"/>
  <c r="U526" i="2"/>
  <c r="R526" i="2"/>
  <c r="W526" i="2" s="1"/>
  <c r="S526" i="2"/>
  <c r="T526" i="2" s="1"/>
  <c r="V526" i="2" s="1"/>
  <c r="S523" i="2"/>
  <c r="T523" i="2" s="1"/>
  <c r="V523" i="2" s="1"/>
  <c r="U523" i="2"/>
  <c r="R523" i="2"/>
  <c r="W523" i="2" s="1"/>
  <c r="U520" i="2"/>
  <c r="R520" i="2"/>
  <c r="W520" i="2" s="1"/>
  <c r="S520" i="2"/>
  <c r="T520" i="2" s="1"/>
  <c r="V520" i="2" s="1"/>
  <c r="S517" i="2"/>
  <c r="T517" i="2" s="1"/>
  <c r="V517" i="2" s="1"/>
  <c r="U517" i="2"/>
  <c r="R517" i="2"/>
  <c r="W517" i="2" s="1"/>
  <c r="S514" i="2"/>
  <c r="T514" i="2" s="1"/>
  <c r="V514" i="2" s="1"/>
  <c r="U514" i="2"/>
  <c r="R514" i="2"/>
  <c r="W514" i="2" s="1"/>
  <c r="U511" i="2"/>
  <c r="S511" i="2"/>
  <c r="R511" i="2"/>
  <c r="W511" i="2" s="1"/>
  <c r="S508" i="2"/>
  <c r="T508" i="2" s="1"/>
  <c r="V508" i="2" s="1"/>
  <c r="U508" i="2"/>
  <c r="R508" i="2"/>
  <c r="W508" i="2" s="1"/>
  <c r="S505" i="2"/>
  <c r="T505" i="2" s="1"/>
  <c r="V505" i="2" s="1"/>
  <c r="U505" i="2"/>
  <c r="R505" i="2"/>
  <c r="W505" i="2" s="1"/>
  <c r="S502" i="2"/>
  <c r="T502" i="2" s="1"/>
  <c r="V502" i="2" s="1"/>
  <c r="U502" i="2"/>
  <c r="R502" i="2"/>
  <c r="W502" i="2" s="1"/>
  <c r="S499" i="2"/>
  <c r="T499" i="2" s="1"/>
  <c r="V499" i="2" s="1"/>
  <c r="U499" i="2"/>
  <c r="R499" i="2"/>
  <c r="W499" i="2" s="1"/>
  <c r="S496" i="2"/>
  <c r="T496" i="2" s="1"/>
  <c r="V496" i="2" s="1"/>
  <c r="U496" i="2"/>
  <c r="R496" i="2"/>
  <c r="W496" i="2" s="1"/>
  <c r="S493" i="2"/>
  <c r="T493" i="2" s="1"/>
  <c r="V493" i="2" s="1"/>
  <c r="U493" i="2"/>
  <c r="R493" i="2"/>
  <c r="W493" i="2" s="1"/>
  <c r="S490" i="2"/>
  <c r="T490" i="2" s="1"/>
  <c r="V490" i="2" s="1"/>
  <c r="U490" i="2"/>
  <c r="R490" i="2"/>
  <c r="W490" i="2" s="1"/>
  <c r="U487" i="2"/>
  <c r="S487" i="2"/>
  <c r="T487" i="2" s="1"/>
  <c r="V487" i="2" s="1"/>
  <c r="R487" i="2"/>
  <c r="W487" i="2" s="1"/>
  <c r="S484" i="2"/>
  <c r="T484" i="2" s="1"/>
  <c r="V484" i="2" s="1"/>
  <c r="U484" i="2"/>
  <c r="R484" i="2"/>
  <c r="W484" i="2" s="1"/>
  <c r="S481" i="2"/>
  <c r="T481" i="2" s="1"/>
  <c r="V481" i="2" s="1"/>
  <c r="U481" i="2"/>
  <c r="R481" i="2"/>
  <c r="W481" i="2" s="1"/>
  <c r="S478" i="2"/>
  <c r="T478" i="2" s="1"/>
  <c r="V478" i="2" s="1"/>
  <c r="U478" i="2"/>
  <c r="R478" i="2"/>
  <c r="W478" i="2" s="1"/>
  <c r="S475" i="2"/>
  <c r="T475" i="2" s="1"/>
  <c r="V475" i="2" s="1"/>
  <c r="U475" i="2"/>
  <c r="R475" i="2"/>
  <c r="W475" i="2" s="1"/>
  <c r="S472" i="2"/>
  <c r="T472" i="2" s="1"/>
  <c r="V472" i="2" s="1"/>
  <c r="U472" i="2"/>
  <c r="R472" i="2"/>
  <c r="W472" i="2" s="1"/>
  <c r="S392" i="2"/>
  <c r="T392" i="2" s="1"/>
  <c r="V392" i="2" s="1"/>
  <c r="U392" i="2"/>
  <c r="R392" i="2"/>
  <c r="W392" i="2" s="1"/>
  <c r="S389" i="2"/>
  <c r="T389" i="2" s="1"/>
  <c r="V389" i="2" s="1"/>
  <c r="U389" i="2"/>
  <c r="R389" i="2"/>
  <c r="W389" i="2" s="1"/>
  <c r="S386" i="2"/>
  <c r="T386" i="2" s="1"/>
  <c r="V386" i="2" s="1"/>
  <c r="U386" i="2"/>
  <c r="R386" i="2"/>
  <c r="W386" i="2" s="1"/>
  <c r="S383" i="2"/>
  <c r="T383" i="2" s="1"/>
  <c r="V383" i="2" s="1"/>
  <c r="U383" i="2"/>
  <c r="R383" i="2"/>
  <c r="W383" i="2" s="1"/>
  <c r="S380" i="2"/>
  <c r="T380" i="2" s="1"/>
  <c r="V380" i="2" s="1"/>
  <c r="U380" i="2"/>
  <c r="R380" i="2"/>
  <c r="W380" i="2" s="1"/>
  <c r="S377" i="2"/>
  <c r="T377" i="2" s="1"/>
  <c r="V377" i="2" s="1"/>
  <c r="U377" i="2"/>
  <c r="R377" i="2"/>
  <c r="W377" i="2" s="1"/>
  <c r="S374" i="2"/>
  <c r="T374" i="2" s="1"/>
  <c r="V374" i="2" s="1"/>
  <c r="U374" i="2"/>
  <c r="R374" i="2"/>
  <c r="W374" i="2" s="1"/>
  <c r="S371" i="2"/>
  <c r="T371" i="2" s="1"/>
  <c r="V371" i="2" s="1"/>
  <c r="U371" i="2"/>
  <c r="R371" i="2"/>
  <c r="W371" i="2" s="1"/>
  <c r="S368" i="2"/>
  <c r="T368" i="2" s="1"/>
  <c r="V368" i="2" s="1"/>
  <c r="U368" i="2"/>
  <c r="R368" i="2"/>
  <c r="W368" i="2" s="1"/>
  <c r="S365" i="2"/>
  <c r="T365" i="2" s="1"/>
  <c r="V365" i="2" s="1"/>
  <c r="U365" i="2"/>
  <c r="R365" i="2"/>
  <c r="W365" i="2" s="1"/>
  <c r="S362" i="2"/>
  <c r="T362" i="2" s="1"/>
  <c r="V362" i="2" s="1"/>
  <c r="U362" i="2"/>
  <c r="R362" i="2"/>
  <c r="W362" i="2" s="1"/>
  <c r="S359" i="2"/>
  <c r="T359" i="2" s="1"/>
  <c r="V359" i="2" s="1"/>
  <c r="U359" i="2"/>
  <c r="R359" i="2"/>
  <c r="W359" i="2" s="1"/>
  <c r="S356" i="2"/>
  <c r="T356" i="2" s="1"/>
  <c r="V356" i="2" s="1"/>
  <c r="U356" i="2"/>
  <c r="R356" i="2"/>
  <c r="W356" i="2" s="1"/>
  <c r="S353" i="2"/>
  <c r="T353" i="2" s="1"/>
  <c r="V353" i="2" s="1"/>
  <c r="U353" i="2"/>
  <c r="R353" i="2"/>
  <c r="W353" i="2" s="1"/>
  <c r="S350" i="2"/>
  <c r="T350" i="2" s="1"/>
  <c r="V350" i="2" s="1"/>
  <c r="U350" i="2"/>
  <c r="R350" i="2"/>
  <c r="W350" i="2" s="1"/>
  <c r="S347" i="2"/>
  <c r="T347" i="2" s="1"/>
  <c r="V347" i="2" s="1"/>
  <c r="U347" i="2"/>
  <c r="R347" i="2"/>
  <c r="W347" i="2" s="1"/>
  <c r="S344" i="2"/>
  <c r="T344" i="2" s="1"/>
  <c r="V344" i="2" s="1"/>
  <c r="U344" i="2"/>
  <c r="R344" i="2"/>
  <c r="W344" i="2" s="1"/>
  <c r="S341" i="2"/>
  <c r="T341" i="2" s="1"/>
  <c r="V341" i="2" s="1"/>
  <c r="U341" i="2"/>
  <c r="R341" i="2"/>
  <c r="W341" i="2" s="1"/>
  <c r="S338" i="2"/>
  <c r="T338" i="2" s="1"/>
  <c r="V338" i="2" s="1"/>
  <c r="U338" i="2"/>
  <c r="R338" i="2"/>
  <c r="W338" i="2" s="1"/>
  <c r="S335" i="2"/>
  <c r="T335" i="2" s="1"/>
  <c r="V335" i="2" s="1"/>
  <c r="U335" i="2"/>
  <c r="R335" i="2"/>
  <c r="W335" i="2" s="1"/>
  <c r="S332" i="2"/>
  <c r="T332" i="2" s="1"/>
  <c r="V332" i="2" s="1"/>
  <c r="U332" i="2"/>
  <c r="R332" i="2"/>
  <c r="W332" i="2" s="1"/>
  <c r="S329" i="2"/>
  <c r="T329" i="2" s="1"/>
  <c r="V329" i="2" s="1"/>
  <c r="U329" i="2"/>
  <c r="R329" i="2"/>
  <c r="W329" i="2" s="1"/>
  <c r="S326" i="2"/>
  <c r="T326" i="2" s="1"/>
  <c r="V326" i="2" s="1"/>
  <c r="U326" i="2"/>
  <c r="R326" i="2"/>
  <c r="W326" i="2" s="1"/>
  <c r="S323" i="2"/>
  <c r="T323" i="2" s="1"/>
  <c r="V323" i="2" s="1"/>
  <c r="U323" i="2"/>
  <c r="R323" i="2"/>
  <c r="W323" i="2" s="1"/>
  <c r="S320" i="2"/>
  <c r="T320" i="2" s="1"/>
  <c r="V320" i="2" s="1"/>
  <c r="U320" i="2"/>
  <c r="R320" i="2"/>
  <c r="W320" i="2" s="1"/>
  <c r="S317" i="2"/>
  <c r="T317" i="2" s="1"/>
  <c r="V317" i="2" s="1"/>
  <c r="U317" i="2"/>
  <c r="R317" i="2"/>
  <c r="W317" i="2" s="1"/>
  <c r="S314" i="2"/>
  <c r="T314" i="2" s="1"/>
  <c r="V314" i="2" s="1"/>
  <c r="U314" i="2"/>
  <c r="R314" i="2"/>
  <c r="W314" i="2" s="1"/>
  <c r="S311" i="2"/>
  <c r="T311" i="2" s="1"/>
  <c r="V311" i="2" s="1"/>
  <c r="U311" i="2"/>
  <c r="R311" i="2"/>
  <c r="W311" i="2" s="1"/>
  <c r="S308" i="2"/>
  <c r="T308" i="2" s="1"/>
  <c r="V308" i="2" s="1"/>
  <c r="U308" i="2"/>
  <c r="R308" i="2"/>
  <c r="W308" i="2" s="1"/>
  <c r="S305" i="2"/>
  <c r="T305" i="2" s="1"/>
  <c r="V305" i="2" s="1"/>
  <c r="U305" i="2"/>
  <c r="R305" i="2"/>
  <c r="W305" i="2" s="1"/>
  <c r="S302" i="2"/>
  <c r="T302" i="2" s="1"/>
  <c r="V302" i="2" s="1"/>
  <c r="U302" i="2"/>
  <c r="R302" i="2"/>
  <c r="W302" i="2" s="1"/>
  <c r="S299" i="2"/>
  <c r="T299" i="2" s="1"/>
  <c r="V299" i="2" s="1"/>
  <c r="U299" i="2"/>
  <c r="R299" i="2"/>
  <c r="W299" i="2" s="1"/>
  <c r="S296" i="2"/>
  <c r="T296" i="2" s="1"/>
  <c r="V296" i="2" s="1"/>
  <c r="U296" i="2"/>
  <c r="R296" i="2"/>
  <c r="W296" i="2" s="1"/>
  <c r="S293" i="2"/>
  <c r="T293" i="2" s="1"/>
  <c r="V293" i="2" s="1"/>
  <c r="U293" i="2"/>
  <c r="R293" i="2"/>
  <c r="W293" i="2" s="1"/>
  <c r="S290" i="2"/>
  <c r="T290" i="2" s="1"/>
  <c r="V290" i="2" s="1"/>
  <c r="R290" i="2"/>
  <c r="W290" i="2" s="1"/>
  <c r="U290" i="2"/>
  <c r="S287" i="2"/>
  <c r="T287" i="2" s="1"/>
  <c r="V287" i="2" s="1"/>
  <c r="R287" i="2"/>
  <c r="W287" i="2" s="1"/>
  <c r="U287" i="2"/>
  <c r="S284" i="2"/>
  <c r="T284" i="2" s="1"/>
  <c r="V284" i="2" s="1"/>
  <c r="R284" i="2"/>
  <c r="W284" i="2" s="1"/>
  <c r="U284" i="2"/>
  <c r="S281" i="2"/>
  <c r="T281" i="2" s="1"/>
  <c r="V281" i="2" s="1"/>
  <c r="U281" i="2"/>
  <c r="R281" i="2"/>
  <c r="W281" i="2" s="1"/>
  <c r="S278" i="2"/>
  <c r="T278" i="2" s="1"/>
  <c r="V278" i="2" s="1"/>
  <c r="R278" i="2"/>
  <c r="W278" i="2" s="1"/>
  <c r="U278" i="2"/>
  <c r="S275" i="2"/>
  <c r="T275" i="2" s="1"/>
  <c r="V275" i="2" s="1"/>
  <c r="R275" i="2"/>
  <c r="W275" i="2" s="1"/>
  <c r="U275" i="2"/>
  <c r="S272" i="2"/>
  <c r="T272" i="2" s="1"/>
  <c r="V272" i="2" s="1"/>
  <c r="R272" i="2"/>
  <c r="W272" i="2" s="1"/>
  <c r="U272" i="2"/>
  <c r="S269" i="2"/>
  <c r="T269" i="2" s="1"/>
  <c r="V269" i="2" s="1"/>
  <c r="U269" i="2"/>
  <c r="R269" i="2"/>
  <c r="W269" i="2" s="1"/>
  <c r="S266" i="2"/>
  <c r="T266" i="2" s="1"/>
  <c r="V266" i="2" s="1"/>
  <c r="R266" i="2"/>
  <c r="W266" i="2" s="1"/>
  <c r="U266" i="2"/>
  <c r="S263" i="2"/>
  <c r="T263" i="2" s="1"/>
  <c r="V263" i="2" s="1"/>
  <c r="R263" i="2"/>
  <c r="W263" i="2" s="1"/>
  <c r="U263" i="2"/>
  <c r="S260" i="2"/>
  <c r="T260" i="2" s="1"/>
  <c r="V260" i="2" s="1"/>
  <c r="R260" i="2"/>
  <c r="W260" i="2" s="1"/>
  <c r="U260" i="2"/>
  <c r="S257" i="2"/>
  <c r="T257" i="2" s="1"/>
  <c r="V257" i="2" s="1"/>
  <c r="U257" i="2"/>
  <c r="R257" i="2"/>
  <c r="W257" i="2" s="1"/>
  <c r="S254" i="2"/>
  <c r="T254" i="2" s="1"/>
  <c r="V254" i="2" s="1"/>
  <c r="R254" i="2"/>
  <c r="W254" i="2" s="1"/>
  <c r="U254" i="2"/>
  <c r="S251" i="2"/>
  <c r="T251" i="2" s="1"/>
  <c r="V251" i="2" s="1"/>
  <c r="R251" i="2"/>
  <c r="W251" i="2" s="1"/>
  <c r="U251" i="2"/>
  <c r="S248" i="2"/>
  <c r="T248" i="2" s="1"/>
  <c r="V248" i="2" s="1"/>
  <c r="R248" i="2"/>
  <c r="W248" i="2" s="1"/>
  <c r="U248" i="2"/>
  <c r="S245" i="2"/>
  <c r="T245" i="2" s="1"/>
  <c r="V245" i="2" s="1"/>
  <c r="U245" i="2"/>
  <c r="R245" i="2"/>
  <c r="W245" i="2" s="1"/>
  <c r="S242" i="2"/>
  <c r="T242" i="2" s="1"/>
  <c r="V242" i="2" s="1"/>
  <c r="R242" i="2"/>
  <c r="W242" i="2" s="1"/>
  <c r="U242" i="2"/>
  <c r="S239" i="2"/>
  <c r="T239" i="2" s="1"/>
  <c r="V239" i="2" s="1"/>
  <c r="R239" i="2"/>
  <c r="W239" i="2" s="1"/>
  <c r="U239" i="2"/>
  <c r="S236" i="2"/>
  <c r="T236" i="2" s="1"/>
  <c r="V236" i="2" s="1"/>
  <c r="R236" i="2"/>
  <c r="W236" i="2" s="1"/>
  <c r="U236" i="2"/>
  <c r="S42" i="2"/>
  <c r="T42" i="2" s="1"/>
  <c r="V42" i="2" s="1"/>
  <c r="U42" i="2"/>
  <c r="R42" i="2"/>
  <c r="W42" i="2" s="1"/>
  <c r="S39" i="2"/>
  <c r="T39" i="2" s="1"/>
  <c r="V39" i="2" s="1"/>
  <c r="U39" i="2"/>
  <c r="R39" i="2"/>
  <c r="W39" i="2" s="1"/>
  <c r="S36" i="2"/>
  <c r="T36" i="2" s="1"/>
  <c r="V36" i="2" s="1"/>
  <c r="U36" i="2"/>
  <c r="R36" i="2"/>
  <c r="W36" i="2" s="1"/>
  <c r="S33" i="2"/>
  <c r="T33" i="2" s="1"/>
  <c r="V33" i="2" s="1"/>
  <c r="U33" i="2"/>
  <c r="R33" i="2"/>
  <c r="W33" i="2" s="1"/>
  <c r="S30" i="2"/>
  <c r="T30" i="2" s="1"/>
  <c r="V30" i="2" s="1"/>
  <c r="U30" i="2"/>
  <c r="R30" i="2"/>
  <c r="W30" i="2" s="1"/>
  <c r="S27" i="2"/>
  <c r="T27" i="2" s="1"/>
  <c r="V27" i="2" s="1"/>
  <c r="U27" i="2"/>
  <c r="R27" i="2"/>
  <c r="W27" i="2" s="1"/>
  <c r="S24" i="2"/>
  <c r="T24" i="2" s="1"/>
  <c r="V24" i="2" s="1"/>
  <c r="U24" i="2"/>
  <c r="R24" i="2"/>
  <c r="W24" i="2" s="1"/>
  <c r="S21" i="2"/>
  <c r="T21" i="2" s="1"/>
  <c r="V21" i="2" s="1"/>
  <c r="U21" i="2"/>
  <c r="R21" i="2"/>
  <c r="W21" i="2" s="1"/>
  <c r="S18" i="2"/>
  <c r="T18" i="2" s="1"/>
  <c r="V18" i="2" s="1"/>
  <c r="U18" i="2"/>
  <c r="R18" i="2"/>
  <c r="W18" i="2" s="1"/>
  <c r="S15" i="2"/>
  <c r="T15" i="2" s="1"/>
  <c r="V15" i="2" s="1"/>
  <c r="U15" i="2"/>
  <c r="R15" i="2"/>
  <c r="W15" i="2" s="1"/>
  <c r="S12" i="2"/>
  <c r="T12" i="2" s="1"/>
  <c r="V12" i="2" s="1"/>
  <c r="U12" i="2"/>
  <c r="R12" i="2"/>
  <c r="W12" i="2" s="1"/>
  <c r="S9" i="2"/>
  <c r="T9" i="2" s="1"/>
  <c r="U9" i="2"/>
  <c r="R9" i="2"/>
  <c r="W9" i="2" s="1"/>
  <c r="S548" i="2"/>
  <c r="T548" i="2" s="1"/>
  <c r="V548" i="2" s="1"/>
  <c r="U548" i="2"/>
  <c r="R548" i="2"/>
  <c r="W548" i="2" s="1"/>
  <c r="S536" i="2"/>
  <c r="T536" i="2" s="1"/>
  <c r="V536" i="2" s="1"/>
  <c r="U536" i="2"/>
  <c r="R536" i="2"/>
  <c r="W536" i="2" s="1"/>
  <c r="S515" i="2"/>
  <c r="T515" i="2" s="1"/>
  <c r="V515" i="2" s="1"/>
  <c r="U515" i="2"/>
  <c r="R515" i="2"/>
  <c r="W515" i="2" s="1"/>
  <c r="S506" i="2"/>
  <c r="T506" i="2" s="1"/>
  <c r="V506" i="2" s="1"/>
  <c r="U506" i="2"/>
  <c r="R506" i="2"/>
  <c r="W506" i="2" s="1"/>
  <c r="S503" i="2"/>
  <c r="T503" i="2" s="1"/>
  <c r="V503" i="2" s="1"/>
  <c r="U503" i="2"/>
  <c r="R503" i="2"/>
  <c r="W503" i="2" s="1"/>
  <c r="S482" i="2"/>
  <c r="T482" i="2" s="1"/>
  <c r="V482" i="2" s="1"/>
  <c r="U482" i="2"/>
  <c r="R482" i="2"/>
  <c r="W482" i="2" s="1"/>
  <c r="S369" i="2"/>
  <c r="T369" i="2" s="1"/>
  <c r="V369" i="2" s="1"/>
  <c r="U369" i="2"/>
  <c r="R369" i="2"/>
  <c r="W369" i="2" s="1"/>
  <c r="S366" i="2"/>
  <c r="T366" i="2" s="1"/>
  <c r="V366" i="2" s="1"/>
  <c r="U366" i="2"/>
  <c r="R366" i="2"/>
  <c r="W366" i="2" s="1"/>
  <c r="S348" i="2"/>
  <c r="T348" i="2" s="1"/>
  <c r="V348" i="2" s="1"/>
  <c r="U348" i="2"/>
  <c r="R348" i="2"/>
  <c r="W348" i="2" s="1"/>
  <c r="S339" i="2"/>
  <c r="T339" i="2" s="1"/>
  <c r="V339" i="2" s="1"/>
  <c r="R339" i="2"/>
  <c r="W339" i="2" s="1"/>
  <c r="U339" i="2"/>
  <c r="S7" i="2"/>
  <c r="T7" i="2" s="1"/>
  <c r="V7" i="2" s="1"/>
  <c r="U7" i="2"/>
  <c r="R7" i="2"/>
  <c r="W7" i="2" s="1"/>
  <c r="S750" i="2"/>
  <c r="T750" i="2" s="1"/>
  <c r="V750" i="2" s="1"/>
  <c r="U750" i="2"/>
  <c r="R750" i="2"/>
  <c r="W750" i="2" s="1"/>
  <c r="S747" i="2"/>
  <c r="T747" i="2" s="1"/>
  <c r="V747" i="2" s="1"/>
  <c r="R747" i="2"/>
  <c r="W747" i="2" s="1"/>
  <c r="U747" i="2"/>
  <c r="S744" i="2"/>
  <c r="T744" i="2" s="1"/>
  <c r="V744" i="2" s="1"/>
  <c r="U744" i="2"/>
  <c r="R744" i="2"/>
  <c r="W744" i="2" s="1"/>
  <c r="S741" i="2"/>
  <c r="T741" i="2" s="1"/>
  <c r="V741" i="2" s="1"/>
  <c r="U741" i="2"/>
  <c r="R741" i="2"/>
  <c r="W741" i="2" s="1"/>
  <c r="S738" i="2"/>
  <c r="T738" i="2" s="1"/>
  <c r="V738" i="2" s="1"/>
  <c r="R738" i="2"/>
  <c r="W738" i="2" s="1"/>
  <c r="U738" i="2"/>
  <c r="S735" i="2"/>
  <c r="T735" i="2" s="1"/>
  <c r="V735" i="2" s="1"/>
  <c r="U735" i="2"/>
  <c r="R735" i="2"/>
  <c r="W735" i="2" s="1"/>
  <c r="S732" i="2"/>
  <c r="T732" i="2" s="1"/>
  <c r="V732" i="2" s="1"/>
  <c r="U732" i="2"/>
  <c r="R732" i="2"/>
  <c r="W732" i="2" s="1"/>
  <c r="S729" i="2"/>
  <c r="T729" i="2" s="1"/>
  <c r="V729" i="2" s="1"/>
  <c r="U729" i="2"/>
  <c r="R729" i="2"/>
  <c r="W729" i="2" s="1"/>
  <c r="S726" i="2"/>
  <c r="T726" i="2" s="1"/>
  <c r="V726" i="2" s="1"/>
  <c r="U726" i="2"/>
  <c r="R726" i="2"/>
  <c r="W726" i="2" s="1"/>
  <c r="S723" i="2"/>
  <c r="T723" i="2" s="1"/>
  <c r="V723" i="2" s="1"/>
  <c r="R723" i="2"/>
  <c r="W723" i="2" s="1"/>
  <c r="U723" i="2"/>
  <c r="S720" i="2"/>
  <c r="T720" i="2" s="1"/>
  <c r="V720" i="2" s="1"/>
  <c r="U720" i="2"/>
  <c r="R720" i="2"/>
  <c r="W720" i="2" s="1"/>
  <c r="S717" i="2"/>
  <c r="T717" i="2" s="1"/>
  <c r="V717" i="2" s="1"/>
  <c r="R717" i="2"/>
  <c r="W717" i="2" s="1"/>
  <c r="U717" i="2"/>
  <c r="S714" i="2"/>
  <c r="T714" i="2" s="1"/>
  <c r="V714" i="2" s="1"/>
  <c r="U714" i="2"/>
  <c r="R714" i="2"/>
  <c r="W714" i="2" s="1"/>
  <c r="S711" i="2"/>
  <c r="T711" i="2" s="1"/>
  <c r="V711" i="2" s="1"/>
  <c r="U711" i="2"/>
  <c r="R711" i="2"/>
  <c r="W711" i="2" s="1"/>
  <c r="S708" i="2"/>
  <c r="T708" i="2" s="1"/>
  <c r="V708" i="2" s="1"/>
  <c r="U708" i="2"/>
  <c r="R708" i="2"/>
  <c r="W708" i="2" s="1"/>
  <c r="S705" i="2"/>
  <c r="T705" i="2" s="1"/>
  <c r="V705" i="2" s="1"/>
  <c r="U705" i="2"/>
  <c r="R705" i="2"/>
  <c r="W705" i="2" s="1"/>
  <c r="S702" i="2"/>
  <c r="T702" i="2" s="1"/>
  <c r="V702" i="2" s="1"/>
  <c r="U702" i="2"/>
  <c r="R702" i="2"/>
  <c r="W702" i="2" s="1"/>
  <c r="S699" i="2"/>
  <c r="T699" i="2" s="1"/>
  <c r="V699" i="2" s="1"/>
  <c r="R699" i="2"/>
  <c r="W699" i="2" s="1"/>
  <c r="U699" i="2"/>
  <c r="S696" i="2"/>
  <c r="T696" i="2" s="1"/>
  <c r="V696" i="2" s="1"/>
  <c r="U696" i="2"/>
  <c r="R696" i="2"/>
  <c r="W696" i="2" s="1"/>
  <c r="S693" i="2"/>
  <c r="T693" i="2" s="1"/>
  <c r="V693" i="2" s="1"/>
  <c r="R693" i="2"/>
  <c r="W693" i="2" s="1"/>
  <c r="U693" i="2"/>
  <c r="S690" i="2"/>
  <c r="T690" i="2" s="1"/>
  <c r="V690" i="2" s="1"/>
  <c r="R690" i="2"/>
  <c r="W690" i="2" s="1"/>
  <c r="U690" i="2"/>
  <c r="S687" i="2"/>
  <c r="T687" i="2" s="1"/>
  <c r="V687" i="2" s="1"/>
  <c r="U687" i="2"/>
  <c r="R687" i="2"/>
  <c r="W687" i="2" s="1"/>
  <c r="S684" i="2"/>
  <c r="T684" i="2" s="1"/>
  <c r="V684" i="2" s="1"/>
  <c r="U684" i="2"/>
  <c r="R684" i="2"/>
  <c r="W684" i="2" s="1"/>
  <c r="S681" i="2"/>
  <c r="T681" i="2" s="1"/>
  <c r="V681" i="2" s="1"/>
  <c r="R681" i="2"/>
  <c r="W681" i="2" s="1"/>
  <c r="U681" i="2"/>
  <c r="S678" i="2"/>
  <c r="T678" i="2" s="1"/>
  <c r="V678" i="2" s="1"/>
  <c r="U678" i="2"/>
  <c r="R678" i="2"/>
  <c r="W678" i="2" s="1"/>
  <c r="S675" i="2"/>
  <c r="T675" i="2" s="1"/>
  <c r="V675" i="2" s="1"/>
  <c r="R675" i="2"/>
  <c r="W675" i="2" s="1"/>
  <c r="U675" i="2"/>
  <c r="S672" i="2"/>
  <c r="T672" i="2" s="1"/>
  <c r="V672" i="2" s="1"/>
  <c r="U672" i="2"/>
  <c r="R672" i="2"/>
  <c r="W672" i="2" s="1"/>
  <c r="S669" i="2"/>
  <c r="T669" i="2" s="1"/>
  <c r="V669" i="2" s="1"/>
  <c r="R669" i="2"/>
  <c r="W669" i="2" s="1"/>
  <c r="U669" i="2"/>
  <c r="S666" i="2"/>
  <c r="T666" i="2" s="1"/>
  <c r="V666" i="2" s="1"/>
  <c r="R666" i="2"/>
  <c r="W666" i="2" s="1"/>
  <c r="U666" i="2"/>
  <c r="S663" i="2"/>
  <c r="T663" i="2" s="1"/>
  <c r="V663" i="2" s="1"/>
  <c r="R663" i="2"/>
  <c r="W663" i="2" s="1"/>
  <c r="U663" i="2"/>
  <c r="S660" i="2"/>
  <c r="T660" i="2" s="1"/>
  <c r="V660" i="2" s="1"/>
  <c r="U660" i="2"/>
  <c r="R660" i="2"/>
  <c r="W660" i="2" s="1"/>
  <c r="S657" i="2"/>
  <c r="T657" i="2" s="1"/>
  <c r="V657" i="2" s="1"/>
  <c r="U657" i="2"/>
  <c r="R657" i="2"/>
  <c r="W657" i="2" s="1"/>
  <c r="S654" i="2"/>
  <c r="T654" i="2" s="1"/>
  <c r="V654" i="2" s="1"/>
  <c r="U654" i="2"/>
  <c r="R654" i="2"/>
  <c r="W654" i="2" s="1"/>
  <c r="S651" i="2"/>
  <c r="T651" i="2" s="1"/>
  <c r="V651" i="2" s="1"/>
  <c r="R651" i="2"/>
  <c r="W651" i="2" s="1"/>
  <c r="U651" i="2"/>
  <c r="S648" i="2"/>
  <c r="T648" i="2" s="1"/>
  <c r="V648" i="2" s="1"/>
  <c r="U648" i="2"/>
  <c r="R648" i="2"/>
  <c r="W648" i="2" s="1"/>
  <c r="S645" i="2"/>
  <c r="T645" i="2" s="1"/>
  <c r="V645" i="2" s="1"/>
  <c r="R645" i="2"/>
  <c r="W645" i="2" s="1"/>
  <c r="U645" i="2"/>
  <c r="S642" i="2"/>
  <c r="T642" i="2" s="1"/>
  <c r="V642" i="2" s="1"/>
  <c r="R642" i="2"/>
  <c r="W642" i="2" s="1"/>
  <c r="U642" i="2"/>
  <c r="S639" i="2"/>
  <c r="T639" i="2" s="1"/>
  <c r="V639" i="2" s="1"/>
  <c r="U639" i="2"/>
  <c r="R639" i="2"/>
  <c r="W639" i="2" s="1"/>
  <c r="S636" i="2"/>
  <c r="T636" i="2" s="1"/>
  <c r="V636" i="2" s="1"/>
  <c r="U636" i="2"/>
  <c r="R636" i="2"/>
  <c r="W636" i="2" s="1"/>
  <c r="S633" i="2"/>
  <c r="T633" i="2" s="1"/>
  <c r="V633" i="2" s="1"/>
  <c r="U633" i="2"/>
  <c r="R633" i="2"/>
  <c r="W633" i="2" s="1"/>
  <c r="S630" i="2"/>
  <c r="T630" i="2" s="1"/>
  <c r="V630" i="2" s="1"/>
  <c r="U630" i="2"/>
  <c r="R630" i="2"/>
  <c r="W630" i="2" s="1"/>
  <c r="S627" i="2"/>
  <c r="T627" i="2" s="1"/>
  <c r="V627" i="2" s="1"/>
  <c r="R627" i="2"/>
  <c r="W627" i="2" s="1"/>
  <c r="U627" i="2"/>
  <c r="S624" i="2"/>
  <c r="T624" i="2" s="1"/>
  <c r="V624" i="2" s="1"/>
  <c r="U624" i="2"/>
  <c r="R624" i="2"/>
  <c r="W624" i="2" s="1"/>
  <c r="S621" i="2"/>
  <c r="T621" i="2" s="1"/>
  <c r="V621" i="2" s="1"/>
  <c r="R621" i="2"/>
  <c r="W621" i="2" s="1"/>
  <c r="U621" i="2"/>
  <c r="S618" i="2"/>
  <c r="T618" i="2" s="1"/>
  <c r="V618" i="2" s="1"/>
  <c r="R618" i="2"/>
  <c r="W618" i="2" s="1"/>
  <c r="U618" i="2"/>
  <c r="S615" i="2"/>
  <c r="T615" i="2" s="1"/>
  <c r="V615" i="2" s="1"/>
  <c r="U615" i="2"/>
  <c r="R615" i="2"/>
  <c r="W615" i="2" s="1"/>
  <c r="S612" i="2"/>
  <c r="T612" i="2" s="1"/>
  <c r="V612" i="2" s="1"/>
  <c r="U612" i="2"/>
  <c r="R612" i="2"/>
  <c r="W612" i="2" s="1"/>
  <c r="S609" i="2"/>
  <c r="T609" i="2" s="1"/>
  <c r="V609" i="2" s="1"/>
  <c r="R609" i="2"/>
  <c r="W609" i="2" s="1"/>
  <c r="U609" i="2"/>
  <c r="S606" i="2"/>
  <c r="T606" i="2" s="1"/>
  <c r="V606" i="2" s="1"/>
  <c r="U606" i="2"/>
  <c r="R606" i="2"/>
  <c r="W606" i="2" s="1"/>
  <c r="S603" i="2"/>
  <c r="T603" i="2" s="1"/>
  <c r="V603" i="2" s="1"/>
  <c r="R603" i="2"/>
  <c r="W603" i="2" s="1"/>
  <c r="U603" i="2"/>
  <c r="S600" i="2"/>
  <c r="T600" i="2" s="1"/>
  <c r="V600" i="2" s="1"/>
  <c r="U600" i="2"/>
  <c r="R600" i="2"/>
  <c r="W600" i="2" s="1"/>
  <c r="S597" i="2"/>
  <c r="T597" i="2" s="1"/>
  <c r="V597" i="2" s="1"/>
  <c r="U597" i="2"/>
  <c r="R597" i="2"/>
  <c r="W597" i="2" s="1"/>
  <c r="S594" i="2"/>
  <c r="T594" i="2" s="1"/>
  <c r="V594" i="2" s="1"/>
  <c r="R594" i="2"/>
  <c r="W594" i="2" s="1"/>
  <c r="U594" i="2"/>
  <c r="S591" i="2"/>
  <c r="T591" i="2" s="1"/>
  <c r="V591" i="2" s="1"/>
  <c r="R591" i="2"/>
  <c r="W591" i="2" s="1"/>
  <c r="U591" i="2"/>
  <c r="S588" i="2"/>
  <c r="T588" i="2" s="1"/>
  <c r="V588" i="2" s="1"/>
  <c r="U588" i="2"/>
  <c r="R588" i="2"/>
  <c r="W588" i="2" s="1"/>
  <c r="S585" i="2"/>
  <c r="T585" i="2" s="1"/>
  <c r="V585" i="2" s="1"/>
  <c r="U585" i="2"/>
  <c r="R585" i="2"/>
  <c r="W585" i="2" s="1"/>
  <c r="S582" i="2"/>
  <c r="T582" i="2" s="1"/>
  <c r="V582" i="2" s="1"/>
  <c r="U582" i="2"/>
  <c r="R582" i="2"/>
  <c r="W582" i="2" s="1"/>
  <c r="S579" i="2"/>
  <c r="T579" i="2" s="1"/>
  <c r="V579" i="2" s="1"/>
  <c r="R579" i="2"/>
  <c r="W579" i="2" s="1"/>
  <c r="U579" i="2"/>
  <c r="S576" i="2"/>
  <c r="T576" i="2" s="1"/>
  <c r="V576" i="2" s="1"/>
  <c r="U576" i="2"/>
  <c r="R576" i="2"/>
  <c r="W576" i="2" s="1"/>
  <c r="S573" i="2"/>
  <c r="T573" i="2" s="1"/>
  <c r="V573" i="2" s="1"/>
  <c r="R573" i="2"/>
  <c r="W573" i="2" s="1"/>
  <c r="U573" i="2"/>
  <c r="S570" i="2"/>
  <c r="T570" i="2" s="1"/>
  <c r="V570" i="2" s="1"/>
  <c r="U570" i="2"/>
  <c r="R570" i="2"/>
  <c r="W570" i="2" s="1"/>
  <c r="S567" i="2"/>
  <c r="T567" i="2" s="1"/>
  <c r="V567" i="2" s="1"/>
  <c r="U567" i="2"/>
  <c r="R567" i="2"/>
  <c r="W567" i="2" s="1"/>
  <c r="S564" i="2"/>
  <c r="T564" i="2" s="1"/>
  <c r="V564" i="2" s="1"/>
  <c r="U564" i="2"/>
  <c r="R564" i="2"/>
  <c r="W564" i="2" s="1"/>
  <c r="S469" i="2"/>
  <c r="T469" i="2" s="1"/>
  <c r="V469" i="2" s="1"/>
  <c r="U469" i="2"/>
  <c r="R469" i="2"/>
  <c r="W469" i="2" s="1"/>
  <c r="S466" i="2"/>
  <c r="T466" i="2" s="1"/>
  <c r="V466" i="2" s="1"/>
  <c r="U466" i="2"/>
  <c r="R466" i="2"/>
  <c r="W466" i="2" s="1"/>
  <c r="U463" i="2"/>
  <c r="S463" i="2"/>
  <c r="T463" i="2" s="1"/>
  <c r="V463" i="2" s="1"/>
  <c r="R463" i="2"/>
  <c r="W463" i="2" s="1"/>
  <c r="S460" i="2"/>
  <c r="T460" i="2" s="1"/>
  <c r="V460" i="2" s="1"/>
  <c r="U460" i="2"/>
  <c r="R460" i="2"/>
  <c r="W460" i="2" s="1"/>
  <c r="S457" i="2"/>
  <c r="T457" i="2" s="1"/>
  <c r="V457" i="2" s="1"/>
  <c r="U457" i="2"/>
  <c r="R457" i="2"/>
  <c r="W457" i="2" s="1"/>
  <c r="S454" i="2"/>
  <c r="T454" i="2" s="1"/>
  <c r="V454" i="2" s="1"/>
  <c r="U454" i="2"/>
  <c r="R454" i="2"/>
  <c r="W454" i="2" s="1"/>
  <c r="S451" i="2"/>
  <c r="T451" i="2" s="1"/>
  <c r="V451" i="2" s="1"/>
  <c r="U451" i="2"/>
  <c r="R451" i="2"/>
  <c r="W451" i="2" s="1"/>
  <c r="S448" i="2"/>
  <c r="T448" i="2" s="1"/>
  <c r="V448" i="2" s="1"/>
  <c r="U448" i="2"/>
  <c r="R448" i="2"/>
  <c r="W448" i="2" s="1"/>
  <c r="S445" i="2"/>
  <c r="T445" i="2" s="1"/>
  <c r="V445" i="2" s="1"/>
  <c r="U445" i="2"/>
  <c r="R445" i="2"/>
  <c r="W445" i="2" s="1"/>
  <c r="S442" i="2"/>
  <c r="T442" i="2" s="1"/>
  <c r="V442" i="2" s="1"/>
  <c r="U442" i="2"/>
  <c r="R442" i="2"/>
  <c r="W442" i="2" s="1"/>
  <c r="U439" i="2"/>
  <c r="R439" i="2"/>
  <c r="W439" i="2" s="1"/>
  <c r="S439" i="2"/>
  <c r="T439" i="2" s="1"/>
  <c r="V439" i="2" s="1"/>
  <c r="S436" i="2"/>
  <c r="T436" i="2" s="1"/>
  <c r="V436" i="2" s="1"/>
  <c r="U436" i="2"/>
  <c r="R436" i="2"/>
  <c r="W436" i="2" s="1"/>
  <c r="S433" i="2"/>
  <c r="T433" i="2" s="1"/>
  <c r="V433" i="2" s="1"/>
  <c r="U433" i="2"/>
  <c r="R433" i="2"/>
  <c r="W433" i="2" s="1"/>
  <c r="S430" i="2"/>
  <c r="T430" i="2" s="1"/>
  <c r="V430" i="2" s="1"/>
  <c r="U430" i="2"/>
  <c r="R430" i="2"/>
  <c r="W430" i="2" s="1"/>
  <c r="U427" i="2"/>
  <c r="S427" i="2"/>
  <c r="T427" i="2" s="1"/>
  <c r="V427" i="2" s="1"/>
  <c r="R427" i="2"/>
  <c r="W427" i="2" s="1"/>
  <c r="S424" i="2"/>
  <c r="T424" i="2" s="1"/>
  <c r="V424" i="2" s="1"/>
  <c r="U424" i="2"/>
  <c r="R424" i="2"/>
  <c r="W424" i="2" s="1"/>
  <c r="S421" i="2"/>
  <c r="T421" i="2" s="1"/>
  <c r="V421" i="2" s="1"/>
  <c r="U421" i="2"/>
  <c r="R421" i="2"/>
  <c r="W421" i="2" s="1"/>
  <c r="S418" i="2"/>
  <c r="T418" i="2" s="1"/>
  <c r="V418" i="2" s="1"/>
  <c r="U418" i="2"/>
  <c r="R418" i="2"/>
  <c r="W418" i="2" s="1"/>
  <c r="U415" i="2"/>
  <c r="S415" i="2"/>
  <c r="T415" i="2" s="1"/>
  <c r="V415" i="2" s="1"/>
  <c r="R415" i="2"/>
  <c r="W415" i="2" s="1"/>
  <c r="S412" i="2"/>
  <c r="T412" i="2" s="1"/>
  <c r="V412" i="2" s="1"/>
  <c r="U412" i="2"/>
  <c r="R412" i="2"/>
  <c r="W412" i="2" s="1"/>
  <c r="S409" i="2"/>
  <c r="T409" i="2" s="1"/>
  <c r="V409" i="2" s="1"/>
  <c r="U409" i="2"/>
  <c r="R409" i="2"/>
  <c r="W409" i="2" s="1"/>
  <c r="S406" i="2"/>
  <c r="T406" i="2" s="1"/>
  <c r="V406" i="2" s="1"/>
  <c r="U406" i="2"/>
  <c r="R406" i="2"/>
  <c r="W406" i="2" s="1"/>
  <c r="S403" i="2"/>
  <c r="T403" i="2" s="1"/>
  <c r="V403" i="2" s="1"/>
  <c r="U403" i="2"/>
  <c r="R403" i="2"/>
  <c r="W403" i="2" s="1"/>
  <c r="S400" i="2"/>
  <c r="T400" i="2" s="1"/>
  <c r="V400" i="2" s="1"/>
  <c r="U400" i="2"/>
  <c r="R400" i="2"/>
  <c r="W400" i="2" s="1"/>
  <c r="S397" i="2"/>
  <c r="T397" i="2" s="1"/>
  <c r="V397" i="2" s="1"/>
  <c r="U397" i="2"/>
  <c r="R397" i="2"/>
  <c r="W397" i="2" s="1"/>
  <c r="S394" i="2"/>
  <c r="T394" i="2" s="1"/>
  <c r="V394" i="2" s="1"/>
  <c r="U394" i="2"/>
  <c r="R394" i="2"/>
  <c r="W394" i="2" s="1"/>
  <c r="S233" i="2"/>
  <c r="T233" i="2" s="1"/>
  <c r="V233" i="2" s="1"/>
  <c r="U233" i="2"/>
  <c r="R233" i="2"/>
  <c r="W233" i="2" s="1"/>
  <c r="S230" i="2"/>
  <c r="T230" i="2" s="1"/>
  <c r="V230" i="2" s="1"/>
  <c r="R230" i="2"/>
  <c r="W230" i="2" s="1"/>
  <c r="U230" i="2"/>
  <c r="S227" i="2"/>
  <c r="T227" i="2" s="1"/>
  <c r="V227" i="2" s="1"/>
  <c r="R227" i="2"/>
  <c r="W227" i="2" s="1"/>
  <c r="U227" i="2"/>
  <c r="S224" i="2"/>
  <c r="T224" i="2" s="1"/>
  <c r="V224" i="2" s="1"/>
  <c r="R224" i="2"/>
  <c r="W224" i="2" s="1"/>
  <c r="U224" i="2"/>
  <c r="S221" i="2"/>
  <c r="T221" i="2" s="1"/>
  <c r="V221" i="2" s="1"/>
  <c r="U221" i="2"/>
  <c r="R221" i="2"/>
  <c r="W221" i="2" s="1"/>
  <c r="S218" i="2"/>
  <c r="T218" i="2" s="1"/>
  <c r="V218" i="2" s="1"/>
  <c r="R218" i="2"/>
  <c r="W218" i="2" s="1"/>
  <c r="U218" i="2"/>
  <c r="S215" i="2"/>
  <c r="T215" i="2" s="1"/>
  <c r="V215" i="2" s="1"/>
  <c r="R215" i="2"/>
  <c r="W215" i="2" s="1"/>
  <c r="U215" i="2"/>
  <c r="S212" i="2"/>
  <c r="T212" i="2" s="1"/>
  <c r="V212" i="2" s="1"/>
  <c r="R212" i="2"/>
  <c r="W212" i="2" s="1"/>
  <c r="U212" i="2"/>
  <c r="S209" i="2"/>
  <c r="T209" i="2" s="1"/>
  <c r="V209" i="2" s="1"/>
  <c r="U209" i="2"/>
  <c r="R209" i="2"/>
  <c r="W209" i="2" s="1"/>
  <c r="S206" i="2"/>
  <c r="T206" i="2" s="1"/>
  <c r="V206" i="2" s="1"/>
  <c r="R206" i="2"/>
  <c r="W206" i="2" s="1"/>
  <c r="U206" i="2"/>
  <c r="S203" i="2"/>
  <c r="T203" i="2" s="1"/>
  <c r="V203" i="2" s="1"/>
  <c r="R203" i="2"/>
  <c r="W203" i="2" s="1"/>
  <c r="U203" i="2"/>
  <c r="S200" i="2"/>
  <c r="T200" i="2" s="1"/>
  <c r="V200" i="2" s="1"/>
  <c r="R200" i="2"/>
  <c r="W200" i="2" s="1"/>
  <c r="U200" i="2"/>
  <c r="S197" i="2"/>
  <c r="T197" i="2" s="1"/>
  <c r="V197" i="2" s="1"/>
  <c r="U197" i="2"/>
  <c r="R197" i="2"/>
  <c r="W197" i="2" s="1"/>
  <c r="S194" i="2"/>
  <c r="T194" i="2" s="1"/>
  <c r="V194" i="2" s="1"/>
  <c r="R194" i="2"/>
  <c r="W194" i="2" s="1"/>
  <c r="U194" i="2"/>
  <c r="S191" i="2"/>
  <c r="T191" i="2" s="1"/>
  <c r="V191" i="2" s="1"/>
  <c r="R191" i="2"/>
  <c r="W191" i="2" s="1"/>
  <c r="U191" i="2"/>
  <c r="S188" i="2"/>
  <c r="T188" i="2" s="1"/>
  <c r="V188" i="2" s="1"/>
  <c r="R188" i="2"/>
  <c r="W188" i="2" s="1"/>
  <c r="U188" i="2"/>
  <c r="S185" i="2"/>
  <c r="T185" i="2" s="1"/>
  <c r="V185" i="2" s="1"/>
  <c r="U185" i="2"/>
  <c r="R185" i="2"/>
  <c r="W185" i="2" s="1"/>
  <c r="S182" i="2"/>
  <c r="T182" i="2" s="1"/>
  <c r="V182" i="2" s="1"/>
  <c r="R182" i="2"/>
  <c r="W182" i="2" s="1"/>
  <c r="U182" i="2"/>
  <c r="S179" i="2"/>
  <c r="T179" i="2" s="1"/>
  <c r="V179" i="2" s="1"/>
  <c r="R179" i="2"/>
  <c r="W179" i="2" s="1"/>
  <c r="U179" i="2"/>
  <c r="S176" i="2"/>
  <c r="T176" i="2" s="1"/>
  <c r="V176" i="2" s="1"/>
  <c r="R176" i="2"/>
  <c r="W176" i="2" s="1"/>
  <c r="U176" i="2"/>
  <c r="S173" i="2"/>
  <c r="T173" i="2" s="1"/>
  <c r="V173" i="2" s="1"/>
  <c r="U173" i="2"/>
  <c r="R173" i="2"/>
  <c r="W173" i="2" s="1"/>
  <c r="S170" i="2"/>
  <c r="T170" i="2" s="1"/>
  <c r="V170" i="2" s="1"/>
  <c r="R170" i="2"/>
  <c r="W170" i="2" s="1"/>
  <c r="U170" i="2"/>
  <c r="S167" i="2"/>
  <c r="T167" i="2" s="1"/>
  <c r="V167" i="2" s="1"/>
  <c r="R167" i="2"/>
  <c r="W167" i="2" s="1"/>
  <c r="U167" i="2"/>
  <c r="S164" i="2"/>
  <c r="T164" i="2" s="1"/>
  <c r="V164" i="2" s="1"/>
  <c r="R164" i="2"/>
  <c r="W164" i="2" s="1"/>
  <c r="U164" i="2"/>
  <c r="S161" i="2"/>
  <c r="T161" i="2" s="1"/>
  <c r="V161" i="2" s="1"/>
  <c r="U161" i="2"/>
  <c r="R161" i="2"/>
  <c r="W161" i="2" s="1"/>
  <c r="S158" i="2"/>
  <c r="T158" i="2" s="1"/>
  <c r="V158" i="2" s="1"/>
  <c r="R158" i="2"/>
  <c r="W158" i="2" s="1"/>
  <c r="U158" i="2"/>
  <c r="S155" i="2"/>
  <c r="T155" i="2" s="1"/>
  <c r="V155" i="2" s="1"/>
  <c r="R155" i="2"/>
  <c r="W155" i="2" s="1"/>
  <c r="U155" i="2"/>
  <c r="S152" i="2"/>
  <c r="T152" i="2" s="1"/>
  <c r="V152" i="2" s="1"/>
  <c r="R152" i="2"/>
  <c r="W152" i="2" s="1"/>
  <c r="U152" i="2"/>
  <c r="S149" i="2"/>
  <c r="T149" i="2" s="1"/>
  <c r="V149" i="2" s="1"/>
  <c r="U149" i="2"/>
  <c r="R149" i="2"/>
  <c r="W149" i="2" s="1"/>
  <c r="S146" i="2"/>
  <c r="T146" i="2" s="1"/>
  <c r="V146" i="2" s="1"/>
  <c r="R146" i="2"/>
  <c r="W146" i="2" s="1"/>
  <c r="U146" i="2"/>
  <c r="S143" i="2"/>
  <c r="T143" i="2" s="1"/>
  <c r="V143" i="2" s="1"/>
  <c r="R143" i="2"/>
  <c r="W143" i="2" s="1"/>
  <c r="U143" i="2"/>
  <c r="S140" i="2"/>
  <c r="T140" i="2" s="1"/>
  <c r="V140" i="2" s="1"/>
  <c r="R140" i="2"/>
  <c r="W140" i="2" s="1"/>
  <c r="U140" i="2"/>
  <c r="S137" i="2"/>
  <c r="T137" i="2" s="1"/>
  <c r="V137" i="2" s="1"/>
  <c r="U137" i="2"/>
  <c r="R137" i="2"/>
  <c r="W137" i="2" s="1"/>
  <c r="S134" i="2"/>
  <c r="T134" i="2" s="1"/>
  <c r="V134" i="2" s="1"/>
  <c r="R134" i="2"/>
  <c r="W134" i="2" s="1"/>
  <c r="U134" i="2"/>
  <c r="S131" i="2"/>
  <c r="T131" i="2" s="1"/>
  <c r="V131" i="2" s="1"/>
  <c r="R131" i="2"/>
  <c r="W131" i="2" s="1"/>
  <c r="U131" i="2"/>
  <c r="S128" i="2"/>
  <c r="T128" i="2" s="1"/>
  <c r="V128" i="2" s="1"/>
  <c r="R128" i="2"/>
  <c r="W128" i="2" s="1"/>
  <c r="U128" i="2"/>
  <c r="S125" i="2"/>
  <c r="T125" i="2" s="1"/>
  <c r="V125" i="2" s="1"/>
  <c r="U125" i="2"/>
  <c r="R125" i="2"/>
  <c r="W125" i="2" s="1"/>
  <c r="S122" i="2"/>
  <c r="T122" i="2" s="1"/>
  <c r="V122" i="2" s="1"/>
  <c r="R122" i="2"/>
  <c r="W122" i="2" s="1"/>
  <c r="U122" i="2"/>
  <c r="S119" i="2"/>
  <c r="T119" i="2" s="1"/>
  <c r="V119" i="2" s="1"/>
  <c r="R119" i="2"/>
  <c r="W119" i="2" s="1"/>
  <c r="U119" i="2"/>
  <c r="S116" i="2"/>
  <c r="T116" i="2" s="1"/>
  <c r="V116" i="2" s="1"/>
  <c r="R116" i="2"/>
  <c r="W116" i="2" s="1"/>
  <c r="U116" i="2"/>
  <c r="S113" i="2"/>
  <c r="T113" i="2" s="1"/>
  <c r="V113" i="2" s="1"/>
  <c r="U113" i="2"/>
  <c r="R113" i="2"/>
  <c r="W113" i="2" s="1"/>
  <c r="S110" i="2"/>
  <c r="T110" i="2" s="1"/>
  <c r="V110" i="2" s="1"/>
  <c r="R110" i="2"/>
  <c r="W110" i="2" s="1"/>
  <c r="U110" i="2"/>
  <c r="S107" i="2"/>
  <c r="T107" i="2" s="1"/>
  <c r="V107" i="2" s="1"/>
  <c r="R107" i="2"/>
  <c r="W107" i="2" s="1"/>
  <c r="U107" i="2"/>
  <c r="S104" i="2"/>
  <c r="T104" i="2" s="1"/>
  <c r="V104" i="2" s="1"/>
  <c r="R104" i="2"/>
  <c r="W104" i="2" s="1"/>
  <c r="U104" i="2"/>
  <c r="S101" i="2"/>
  <c r="T101" i="2" s="1"/>
  <c r="V101" i="2" s="1"/>
  <c r="U101" i="2"/>
  <c r="R101" i="2"/>
  <c r="W101" i="2" s="1"/>
  <c r="S98" i="2"/>
  <c r="T98" i="2" s="1"/>
  <c r="V98" i="2" s="1"/>
  <c r="R98" i="2"/>
  <c r="W98" i="2" s="1"/>
  <c r="U98" i="2"/>
  <c r="S95" i="2"/>
  <c r="T95" i="2" s="1"/>
  <c r="V95" i="2" s="1"/>
  <c r="R95" i="2"/>
  <c r="W95" i="2" s="1"/>
  <c r="U95" i="2"/>
  <c r="S92" i="2"/>
  <c r="T92" i="2" s="1"/>
  <c r="V92" i="2" s="1"/>
  <c r="R92" i="2"/>
  <c r="W92" i="2" s="1"/>
  <c r="U92" i="2"/>
  <c r="S89" i="2"/>
  <c r="T89" i="2" s="1"/>
  <c r="V89" i="2" s="1"/>
  <c r="U89" i="2"/>
  <c r="R89" i="2"/>
  <c r="W89" i="2" s="1"/>
  <c r="S86" i="2"/>
  <c r="T86" i="2" s="1"/>
  <c r="V86" i="2" s="1"/>
  <c r="R86" i="2"/>
  <c r="W86" i="2" s="1"/>
  <c r="U86" i="2"/>
  <c r="S83" i="2"/>
  <c r="T83" i="2" s="1"/>
  <c r="V83" i="2" s="1"/>
  <c r="R83" i="2"/>
  <c r="W83" i="2" s="1"/>
  <c r="U83" i="2"/>
  <c r="S80" i="2"/>
  <c r="T80" i="2" s="1"/>
  <c r="V80" i="2" s="1"/>
  <c r="R80" i="2"/>
  <c r="W80" i="2" s="1"/>
  <c r="U80" i="2"/>
  <c r="S77" i="2"/>
  <c r="T77" i="2" s="1"/>
  <c r="V77" i="2" s="1"/>
  <c r="U77" i="2"/>
  <c r="R77" i="2"/>
  <c r="W77" i="2" s="1"/>
  <c r="S74" i="2"/>
  <c r="T74" i="2" s="1"/>
  <c r="V74" i="2" s="1"/>
  <c r="R74" i="2"/>
  <c r="W74" i="2" s="1"/>
  <c r="U74" i="2"/>
  <c r="S71" i="2"/>
  <c r="T71" i="2" s="1"/>
  <c r="V71" i="2" s="1"/>
  <c r="R71" i="2"/>
  <c r="W71" i="2" s="1"/>
  <c r="U71" i="2"/>
  <c r="S68" i="2"/>
  <c r="T68" i="2" s="1"/>
  <c r="V68" i="2" s="1"/>
  <c r="R68" i="2"/>
  <c r="W68" i="2" s="1"/>
  <c r="U68" i="2"/>
  <c r="S65" i="2"/>
  <c r="T65" i="2" s="1"/>
  <c r="V65" i="2" s="1"/>
  <c r="U65" i="2"/>
  <c r="R65" i="2"/>
  <c r="W65" i="2" s="1"/>
  <c r="S62" i="2"/>
  <c r="T62" i="2" s="1"/>
  <c r="V62" i="2" s="1"/>
  <c r="R62" i="2"/>
  <c r="W62" i="2" s="1"/>
  <c r="U62" i="2"/>
  <c r="S59" i="2"/>
  <c r="T59" i="2" s="1"/>
  <c r="V59" i="2" s="1"/>
  <c r="R59" i="2"/>
  <c r="W59" i="2" s="1"/>
  <c r="U59" i="2"/>
  <c r="S56" i="2"/>
  <c r="T56" i="2" s="1"/>
  <c r="V56" i="2" s="1"/>
  <c r="R56" i="2"/>
  <c r="W56" i="2" s="1"/>
  <c r="U56" i="2"/>
  <c r="S53" i="2"/>
  <c r="T53" i="2" s="1"/>
  <c r="V53" i="2" s="1"/>
  <c r="U53" i="2"/>
  <c r="R53" i="2"/>
  <c r="W53" i="2" s="1"/>
  <c r="S50" i="2"/>
  <c r="T50" i="2" s="1"/>
  <c r="V50" i="2" s="1"/>
  <c r="R50" i="2"/>
  <c r="U50" i="2"/>
  <c r="S47" i="2"/>
  <c r="T47" i="2" s="1"/>
  <c r="V47" i="2" s="1"/>
  <c r="R47" i="2"/>
  <c r="W47" i="2" s="1"/>
  <c r="U47" i="2"/>
  <c r="S44" i="2"/>
  <c r="T44" i="2" s="1"/>
  <c r="V44" i="2" s="1"/>
  <c r="R44" i="2"/>
  <c r="W44" i="2" s="1"/>
  <c r="U44" i="2"/>
  <c r="S554" i="2"/>
  <c r="T554" i="2" s="1"/>
  <c r="V554" i="2" s="1"/>
  <c r="U554" i="2"/>
  <c r="R554" i="2"/>
  <c r="W554" i="2" s="1"/>
  <c r="S542" i="2"/>
  <c r="T542" i="2" s="1"/>
  <c r="V542" i="2" s="1"/>
  <c r="U542" i="2"/>
  <c r="R542" i="2"/>
  <c r="W542" i="2" s="1"/>
  <c r="S530" i="2"/>
  <c r="T530" i="2" s="1"/>
  <c r="V530" i="2" s="1"/>
  <c r="U530" i="2"/>
  <c r="R530" i="2"/>
  <c r="W530" i="2" s="1"/>
  <c r="S497" i="2"/>
  <c r="T497" i="2" s="1"/>
  <c r="V497" i="2" s="1"/>
  <c r="U497" i="2"/>
  <c r="R497" i="2"/>
  <c r="W497" i="2" s="1"/>
  <c r="S485" i="2"/>
  <c r="T485" i="2" s="1"/>
  <c r="V485" i="2" s="1"/>
  <c r="U485" i="2"/>
  <c r="R485" i="2"/>
  <c r="W485" i="2" s="1"/>
  <c r="S479" i="2"/>
  <c r="T479" i="2" s="1"/>
  <c r="V479" i="2" s="1"/>
  <c r="U479" i="2"/>
  <c r="R479" i="2"/>
  <c r="W479" i="2" s="1"/>
  <c r="S390" i="2"/>
  <c r="T390" i="2" s="1"/>
  <c r="V390" i="2" s="1"/>
  <c r="U390" i="2"/>
  <c r="R390" i="2"/>
  <c r="W390" i="2" s="1"/>
  <c r="S387" i="2"/>
  <c r="T387" i="2" s="1"/>
  <c r="V387" i="2" s="1"/>
  <c r="R387" i="2"/>
  <c r="W387" i="2" s="1"/>
  <c r="U387" i="2"/>
  <c r="S384" i="2"/>
  <c r="T384" i="2" s="1"/>
  <c r="V384" i="2" s="1"/>
  <c r="U384" i="2"/>
  <c r="R384" i="2"/>
  <c r="W384" i="2" s="1"/>
  <c r="S375" i="2"/>
  <c r="T375" i="2" s="1"/>
  <c r="V375" i="2" s="1"/>
  <c r="R375" i="2"/>
  <c r="W375" i="2" s="1"/>
  <c r="U375" i="2"/>
  <c r="S360" i="2"/>
  <c r="T360" i="2" s="1"/>
  <c r="V360" i="2" s="1"/>
  <c r="U360" i="2"/>
  <c r="R360" i="2"/>
  <c r="W360" i="2" s="1"/>
  <c r="S345" i="2"/>
  <c r="T345" i="2" s="1"/>
  <c r="V345" i="2" s="1"/>
  <c r="U345" i="2"/>
  <c r="R345" i="2"/>
  <c r="W345" i="2" s="1"/>
  <c r="S342" i="2"/>
  <c r="T342" i="2" s="1"/>
  <c r="V342" i="2" s="1"/>
  <c r="U342" i="2"/>
  <c r="R342" i="2"/>
  <c r="W342" i="2" s="1"/>
  <c r="S330" i="2"/>
  <c r="T330" i="2" s="1"/>
  <c r="V330" i="2" s="1"/>
  <c r="R330" i="2"/>
  <c r="W330" i="2" s="1"/>
  <c r="U330" i="2"/>
  <c r="S318" i="2"/>
  <c r="T318" i="2" s="1"/>
  <c r="V318" i="2" s="1"/>
  <c r="U318" i="2"/>
  <c r="R318" i="2"/>
  <c r="W318" i="2" s="1"/>
  <c r="S309" i="2"/>
  <c r="T309" i="2" s="1"/>
  <c r="V309" i="2" s="1"/>
  <c r="U309" i="2"/>
  <c r="R309" i="2"/>
  <c r="W309" i="2" s="1"/>
  <c r="S306" i="2"/>
  <c r="T306" i="2" s="1"/>
  <c r="V306" i="2" s="1"/>
  <c r="R306" i="2"/>
  <c r="W306" i="2" s="1"/>
  <c r="U306" i="2"/>
  <c r="S303" i="2"/>
  <c r="T303" i="2" s="1"/>
  <c r="V303" i="2" s="1"/>
  <c r="U303" i="2"/>
  <c r="R303" i="2"/>
  <c r="W303" i="2" s="1"/>
  <c r="S300" i="2"/>
  <c r="T300" i="2" s="1"/>
  <c r="V300" i="2" s="1"/>
  <c r="U300" i="2"/>
  <c r="R300" i="2"/>
  <c r="W300" i="2" s="1"/>
  <c r="S294" i="2"/>
  <c r="T294" i="2" s="1"/>
  <c r="V294" i="2" s="1"/>
  <c r="U294" i="2"/>
  <c r="R294" i="2"/>
  <c r="W294" i="2" s="1"/>
  <c r="S291" i="2"/>
  <c r="T291" i="2" s="1"/>
  <c r="V291" i="2" s="1"/>
  <c r="U291" i="2"/>
  <c r="R291" i="2"/>
  <c r="W291" i="2" s="1"/>
  <c r="S279" i="2"/>
  <c r="T279" i="2" s="1"/>
  <c r="V279" i="2" s="1"/>
  <c r="U279" i="2"/>
  <c r="R279" i="2"/>
  <c r="W279" i="2" s="1"/>
  <c r="S249" i="2"/>
  <c r="T249" i="2" s="1"/>
  <c r="V249" i="2" s="1"/>
  <c r="U249" i="2"/>
  <c r="R249" i="2"/>
  <c r="W249" i="2" s="1"/>
  <c r="S561" i="2"/>
  <c r="T561" i="2" s="1"/>
  <c r="V561" i="2" s="1"/>
  <c r="U561" i="2"/>
  <c r="R561" i="2"/>
  <c r="W561" i="2" s="1"/>
  <c r="S558" i="2"/>
  <c r="T558" i="2" s="1"/>
  <c r="V558" i="2" s="1"/>
  <c r="U558" i="2"/>
  <c r="R558" i="2"/>
  <c r="W558" i="2" s="1"/>
  <c r="S555" i="2"/>
  <c r="T555" i="2" s="1"/>
  <c r="V555" i="2" s="1"/>
  <c r="R555" i="2"/>
  <c r="W555" i="2" s="1"/>
  <c r="U555" i="2"/>
  <c r="S552" i="2"/>
  <c r="T552" i="2" s="1"/>
  <c r="V552" i="2" s="1"/>
  <c r="U552" i="2"/>
  <c r="R552" i="2"/>
  <c r="W552" i="2" s="1"/>
  <c r="S549" i="2"/>
  <c r="T549" i="2" s="1"/>
  <c r="V549" i="2" s="1"/>
  <c r="R549" i="2"/>
  <c r="W549" i="2" s="1"/>
  <c r="U549" i="2"/>
  <c r="S546" i="2"/>
  <c r="T546" i="2" s="1"/>
  <c r="V546" i="2" s="1"/>
  <c r="R546" i="2"/>
  <c r="W546" i="2" s="1"/>
  <c r="U546" i="2"/>
  <c r="S543" i="2"/>
  <c r="T543" i="2" s="1"/>
  <c r="V543" i="2" s="1"/>
  <c r="U543" i="2"/>
  <c r="R543" i="2"/>
  <c r="W543" i="2" s="1"/>
  <c r="S540" i="2"/>
  <c r="T540" i="2" s="1"/>
  <c r="V540" i="2" s="1"/>
  <c r="U540" i="2"/>
  <c r="R540" i="2"/>
  <c r="W540" i="2" s="1"/>
  <c r="S537" i="2"/>
  <c r="T537" i="2" s="1"/>
  <c r="V537" i="2" s="1"/>
  <c r="R537" i="2"/>
  <c r="W537" i="2" s="1"/>
  <c r="U537" i="2"/>
  <c r="S534" i="2"/>
  <c r="T534" i="2" s="1"/>
  <c r="V534" i="2" s="1"/>
  <c r="U534" i="2"/>
  <c r="R534" i="2"/>
  <c r="W534" i="2" s="1"/>
  <c r="S531" i="2"/>
  <c r="T531" i="2" s="1"/>
  <c r="V531" i="2" s="1"/>
  <c r="R531" i="2"/>
  <c r="W531" i="2" s="1"/>
  <c r="U531" i="2"/>
  <c r="S528" i="2"/>
  <c r="T528" i="2" s="1"/>
  <c r="V528" i="2" s="1"/>
  <c r="U528" i="2"/>
  <c r="R528" i="2"/>
  <c r="W528" i="2" s="1"/>
  <c r="S525" i="2"/>
  <c r="T525" i="2" s="1"/>
  <c r="V525" i="2" s="1"/>
  <c r="R525" i="2"/>
  <c r="W525" i="2" s="1"/>
  <c r="U525" i="2"/>
  <c r="S522" i="2"/>
  <c r="T522" i="2" s="1"/>
  <c r="V522" i="2" s="1"/>
  <c r="R522" i="2"/>
  <c r="W522" i="2" s="1"/>
  <c r="U522" i="2"/>
  <c r="S519" i="2"/>
  <c r="T519" i="2" s="1"/>
  <c r="V519" i="2" s="1"/>
  <c r="R519" i="2"/>
  <c r="W519" i="2" s="1"/>
  <c r="U519" i="2"/>
  <c r="S516" i="2"/>
  <c r="T516" i="2" s="1"/>
  <c r="V516" i="2" s="1"/>
  <c r="U516" i="2"/>
  <c r="R516" i="2"/>
  <c r="W516" i="2" s="1"/>
  <c r="S513" i="2"/>
  <c r="T513" i="2" s="1"/>
  <c r="V513" i="2" s="1"/>
  <c r="U513" i="2"/>
  <c r="R513" i="2"/>
  <c r="W513" i="2" s="1"/>
  <c r="S510" i="2"/>
  <c r="T510" i="2" s="1"/>
  <c r="V510" i="2" s="1"/>
  <c r="U510" i="2"/>
  <c r="R510" i="2"/>
  <c r="W510" i="2" s="1"/>
  <c r="S507" i="2"/>
  <c r="T507" i="2" s="1"/>
  <c r="V507" i="2" s="1"/>
  <c r="R507" i="2"/>
  <c r="W507" i="2" s="1"/>
  <c r="U507" i="2"/>
  <c r="S504" i="2"/>
  <c r="T504" i="2" s="1"/>
  <c r="V504" i="2" s="1"/>
  <c r="U504" i="2"/>
  <c r="R504" i="2"/>
  <c r="W504" i="2" s="1"/>
  <c r="S501" i="2"/>
  <c r="T501" i="2" s="1"/>
  <c r="V501" i="2" s="1"/>
  <c r="R501" i="2"/>
  <c r="W501" i="2" s="1"/>
  <c r="U501" i="2"/>
  <c r="S498" i="2"/>
  <c r="T498" i="2" s="1"/>
  <c r="V498" i="2" s="1"/>
  <c r="R498" i="2"/>
  <c r="W498" i="2" s="1"/>
  <c r="U498" i="2"/>
  <c r="S495" i="2"/>
  <c r="T495" i="2" s="1"/>
  <c r="V495" i="2" s="1"/>
  <c r="U495" i="2"/>
  <c r="R495" i="2"/>
  <c r="W495" i="2" s="1"/>
  <c r="S492" i="2"/>
  <c r="T492" i="2" s="1"/>
  <c r="V492" i="2" s="1"/>
  <c r="U492" i="2"/>
  <c r="R492" i="2"/>
  <c r="W492" i="2" s="1"/>
  <c r="S489" i="2"/>
  <c r="T489" i="2" s="1"/>
  <c r="V489" i="2" s="1"/>
  <c r="U489" i="2"/>
  <c r="R489" i="2"/>
  <c r="W489" i="2" s="1"/>
  <c r="S486" i="2"/>
  <c r="T486" i="2" s="1"/>
  <c r="V486" i="2" s="1"/>
  <c r="U486" i="2"/>
  <c r="R486" i="2"/>
  <c r="W486" i="2" s="1"/>
  <c r="S483" i="2"/>
  <c r="T483" i="2" s="1"/>
  <c r="V483" i="2" s="1"/>
  <c r="R483" i="2"/>
  <c r="W483" i="2" s="1"/>
  <c r="U483" i="2"/>
  <c r="S480" i="2"/>
  <c r="T480" i="2" s="1"/>
  <c r="V480" i="2" s="1"/>
  <c r="U480" i="2"/>
  <c r="R480" i="2"/>
  <c r="W480" i="2" s="1"/>
  <c r="S477" i="2"/>
  <c r="T477" i="2" s="1"/>
  <c r="V477" i="2" s="1"/>
  <c r="R477" i="2"/>
  <c r="W477" i="2" s="1"/>
  <c r="U477" i="2"/>
  <c r="S474" i="2"/>
  <c r="T474" i="2" s="1"/>
  <c r="V474" i="2" s="1"/>
  <c r="R474" i="2"/>
  <c r="W474" i="2" s="1"/>
  <c r="U474" i="2"/>
  <c r="S471" i="2"/>
  <c r="T471" i="2" s="1"/>
  <c r="V471" i="2" s="1"/>
  <c r="U471" i="2"/>
  <c r="R471" i="2"/>
  <c r="W471" i="2" s="1"/>
  <c r="U391" i="2"/>
  <c r="S391" i="2"/>
  <c r="T391" i="2" s="1"/>
  <c r="V391" i="2" s="1"/>
  <c r="R391" i="2"/>
  <c r="W391" i="2" s="1"/>
  <c r="S388" i="2"/>
  <c r="T388" i="2" s="1"/>
  <c r="V388" i="2" s="1"/>
  <c r="U388" i="2"/>
  <c r="R388" i="2"/>
  <c r="W388" i="2" s="1"/>
  <c r="S385" i="2"/>
  <c r="T385" i="2" s="1"/>
  <c r="V385" i="2" s="1"/>
  <c r="U385" i="2"/>
  <c r="R385" i="2"/>
  <c r="W385" i="2" s="1"/>
  <c r="S382" i="2"/>
  <c r="T382" i="2" s="1"/>
  <c r="V382" i="2" s="1"/>
  <c r="U382" i="2"/>
  <c r="R382" i="2"/>
  <c r="W382" i="2" s="1"/>
  <c r="S379" i="2"/>
  <c r="T379" i="2" s="1"/>
  <c r="V379" i="2" s="1"/>
  <c r="U379" i="2"/>
  <c r="R379" i="2"/>
  <c r="W379" i="2" s="1"/>
  <c r="S376" i="2"/>
  <c r="T376" i="2" s="1"/>
  <c r="V376" i="2" s="1"/>
  <c r="U376" i="2"/>
  <c r="R376" i="2"/>
  <c r="W376" i="2" s="1"/>
  <c r="S373" i="2"/>
  <c r="T373" i="2" s="1"/>
  <c r="V373" i="2" s="1"/>
  <c r="U373" i="2"/>
  <c r="R373" i="2"/>
  <c r="W373" i="2" s="1"/>
  <c r="S370" i="2"/>
  <c r="T370" i="2" s="1"/>
  <c r="V370" i="2" s="1"/>
  <c r="U370" i="2"/>
  <c r="R370" i="2"/>
  <c r="W370" i="2" s="1"/>
  <c r="U367" i="2"/>
  <c r="S367" i="2"/>
  <c r="T367" i="2" s="1"/>
  <c r="V367" i="2" s="1"/>
  <c r="R367" i="2"/>
  <c r="W367" i="2" s="1"/>
  <c r="S364" i="2"/>
  <c r="T364" i="2" s="1"/>
  <c r="V364" i="2" s="1"/>
  <c r="U364" i="2"/>
  <c r="R364" i="2"/>
  <c r="W364" i="2" s="1"/>
  <c r="S361" i="2"/>
  <c r="T361" i="2" s="1"/>
  <c r="V361" i="2" s="1"/>
  <c r="U361" i="2"/>
  <c r="R361" i="2"/>
  <c r="W361" i="2" s="1"/>
  <c r="S358" i="2"/>
  <c r="T358" i="2" s="1"/>
  <c r="V358" i="2" s="1"/>
  <c r="U358" i="2"/>
  <c r="R358" i="2"/>
  <c r="W358" i="2" s="1"/>
  <c r="S355" i="2"/>
  <c r="T355" i="2" s="1"/>
  <c r="V355" i="2" s="1"/>
  <c r="U355" i="2"/>
  <c r="R355" i="2"/>
  <c r="W355" i="2" s="1"/>
  <c r="S352" i="2"/>
  <c r="T352" i="2" s="1"/>
  <c r="V352" i="2" s="1"/>
  <c r="U352" i="2"/>
  <c r="R352" i="2"/>
  <c r="W352" i="2" s="1"/>
  <c r="S349" i="2"/>
  <c r="T349" i="2" s="1"/>
  <c r="V349" i="2" s="1"/>
  <c r="U349" i="2"/>
  <c r="R349" i="2"/>
  <c r="W349" i="2" s="1"/>
  <c r="S346" i="2"/>
  <c r="T346" i="2" s="1"/>
  <c r="V346" i="2" s="1"/>
  <c r="U346" i="2"/>
  <c r="R346" i="2"/>
  <c r="W346" i="2" s="1"/>
  <c r="U343" i="2"/>
  <c r="S343" i="2"/>
  <c r="T343" i="2" s="1"/>
  <c r="V343" i="2" s="1"/>
  <c r="R343" i="2"/>
  <c r="W343" i="2" s="1"/>
  <c r="S340" i="2"/>
  <c r="T340" i="2" s="1"/>
  <c r="V340" i="2" s="1"/>
  <c r="U340" i="2"/>
  <c r="R340" i="2"/>
  <c r="W340" i="2" s="1"/>
  <c r="S337" i="2"/>
  <c r="T337" i="2" s="1"/>
  <c r="V337" i="2" s="1"/>
  <c r="U337" i="2"/>
  <c r="R337" i="2"/>
  <c r="W337" i="2" s="1"/>
  <c r="S334" i="2"/>
  <c r="T334" i="2" s="1"/>
  <c r="V334" i="2" s="1"/>
  <c r="U334" i="2"/>
  <c r="R334" i="2"/>
  <c r="W334" i="2" s="1"/>
  <c r="U331" i="2"/>
  <c r="S331" i="2"/>
  <c r="T331" i="2" s="1"/>
  <c r="V331" i="2" s="1"/>
  <c r="R331" i="2"/>
  <c r="W331" i="2" s="1"/>
  <c r="S328" i="2"/>
  <c r="T328" i="2" s="1"/>
  <c r="V328" i="2" s="1"/>
  <c r="U328" i="2"/>
  <c r="R328" i="2"/>
  <c r="W328" i="2" s="1"/>
  <c r="S325" i="2"/>
  <c r="T325" i="2" s="1"/>
  <c r="V325" i="2" s="1"/>
  <c r="U325" i="2"/>
  <c r="R325" i="2"/>
  <c r="W325" i="2" s="1"/>
  <c r="S322" i="2"/>
  <c r="T322" i="2" s="1"/>
  <c r="V322" i="2" s="1"/>
  <c r="U322" i="2"/>
  <c r="R322" i="2"/>
  <c r="W322" i="2" s="1"/>
  <c r="U319" i="2"/>
  <c r="S319" i="2"/>
  <c r="T319" i="2" s="1"/>
  <c r="V319" i="2" s="1"/>
  <c r="R319" i="2"/>
  <c r="W319" i="2" s="1"/>
  <c r="S316" i="2"/>
  <c r="T316" i="2" s="1"/>
  <c r="V316" i="2" s="1"/>
  <c r="U316" i="2"/>
  <c r="R316" i="2"/>
  <c r="W316" i="2" s="1"/>
  <c r="S313" i="2"/>
  <c r="T313" i="2" s="1"/>
  <c r="V313" i="2" s="1"/>
  <c r="U313" i="2"/>
  <c r="R313" i="2"/>
  <c r="W313" i="2" s="1"/>
  <c r="S310" i="2"/>
  <c r="T310" i="2" s="1"/>
  <c r="V310" i="2" s="1"/>
  <c r="U310" i="2"/>
  <c r="R310" i="2"/>
  <c r="W310" i="2" s="1"/>
  <c r="S307" i="2"/>
  <c r="T307" i="2" s="1"/>
  <c r="V307" i="2" s="1"/>
  <c r="U307" i="2"/>
  <c r="R307" i="2"/>
  <c r="W307" i="2" s="1"/>
  <c r="S304" i="2"/>
  <c r="T304" i="2" s="1"/>
  <c r="V304" i="2" s="1"/>
  <c r="U304" i="2"/>
  <c r="R304" i="2"/>
  <c r="W304" i="2" s="1"/>
  <c r="S301" i="2"/>
  <c r="T301" i="2" s="1"/>
  <c r="V301" i="2" s="1"/>
  <c r="U301" i="2"/>
  <c r="R301" i="2"/>
  <c r="W301" i="2" s="1"/>
  <c r="S298" i="2"/>
  <c r="T298" i="2" s="1"/>
  <c r="V298" i="2" s="1"/>
  <c r="U298" i="2"/>
  <c r="R298" i="2"/>
  <c r="W298" i="2" s="1"/>
  <c r="U295" i="2"/>
  <c r="R295" i="2"/>
  <c r="W295" i="2" s="1"/>
  <c r="S295" i="2"/>
  <c r="T295" i="2" s="1"/>
  <c r="V295" i="2" s="1"/>
  <c r="S292" i="2"/>
  <c r="T292" i="2" s="1"/>
  <c r="V292" i="2" s="1"/>
  <c r="U292" i="2"/>
  <c r="R292" i="2"/>
  <c r="W292" i="2" s="1"/>
  <c r="S289" i="2"/>
  <c r="T289" i="2" s="1"/>
  <c r="V289" i="2" s="1"/>
  <c r="R289" i="2"/>
  <c r="W289" i="2" s="1"/>
  <c r="U289" i="2"/>
  <c r="S286" i="2"/>
  <c r="T286" i="2" s="1"/>
  <c r="V286" i="2" s="1"/>
  <c r="U286" i="2"/>
  <c r="R286" i="2"/>
  <c r="W286" i="2" s="1"/>
  <c r="U283" i="2"/>
  <c r="S283" i="2"/>
  <c r="T283" i="2" s="1"/>
  <c r="V283" i="2" s="1"/>
  <c r="R283" i="2"/>
  <c r="W283" i="2" s="1"/>
  <c r="S280" i="2"/>
  <c r="T280" i="2" s="1"/>
  <c r="V280" i="2" s="1"/>
  <c r="U280" i="2"/>
  <c r="R280" i="2"/>
  <c r="W280" i="2" s="1"/>
  <c r="U277" i="2"/>
  <c r="S277" i="2"/>
  <c r="T277" i="2" s="1"/>
  <c r="V277" i="2" s="1"/>
  <c r="R277" i="2"/>
  <c r="W277" i="2" s="1"/>
  <c r="S274" i="2"/>
  <c r="T274" i="2" s="1"/>
  <c r="V274" i="2" s="1"/>
  <c r="U274" i="2"/>
  <c r="R274" i="2"/>
  <c r="W274" i="2" s="1"/>
  <c r="U271" i="2"/>
  <c r="R271" i="2"/>
  <c r="W271" i="2" s="1"/>
  <c r="S271" i="2"/>
  <c r="T271" i="2" s="1"/>
  <c r="V271" i="2" s="1"/>
  <c r="S268" i="2"/>
  <c r="T268" i="2" s="1"/>
  <c r="V268" i="2" s="1"/>
  <c r="U268" i="2"/>
  <c r="R268" i="2"/>
  <c r="W268" i="2" s="1"/>
  <c r="U265" i="2"/>
  <c r="S265" i="2"/>
  <c r="T265" i="2" s="1"/>
  <c r="V265" i="2" s="1"/>
  <c r="R265" i="2"/>
  <c r="W265" i="2" s="1"/>
  <c r="S262" i="2"/>
  <c r="T262" i="2" s="1"/>
  <c r="V262" i="2" s="1"/>
  <c r="U262" i="2"/>
  <c r="R262" i="2"/>
  <c r="W262" i="2" s="1"/>
  <c r="U259" i="2"/>
  <c r="S259" i="2"/>
  <c r="T259" i="2" s="1"/>
  <c r="V259" i="2" s="1"/>
  <c r="R259" i="2"/>
  <c r="W259" i="2" s="1"/>
  <c r="S256" i="2"/>
  <c r="T256" i="2" s="1"/>
  <c r="V256" i="2" s="1"/>
  <c r="U256" i="2"/>
  <c r="R256" i="2"/>
  <c r="W256" i="2" s="1"/>
  <c r="U253" i="2"/>
  <c r="S253" i="2"/>
  <c r="T253" i="2" s="1"/>
  <c r="V253" i="2" s="1"/>
  <c r="R253" i="2"/>
  <c r="W253" i="2" s="1"/>
  <c r="S250" i="2"/>
  <c r="T250" i="2" s="1"/>
  <c r="V250" i="2" s="1"/>
  <c r="U250" i="2"/>
  <c r="R250" i="2"/>
  <c r="W250" i="2" s="1"/>
  <c r="U247" i="2"/>
  <c r="R247" i="2"/>
  <c r="W247" i="2" s="1"/>
  <c r="S247" i="2"/>
  <c r="T247" i="2" s="1"/>
  <c r="V247" i="2" s="1"/>
  <c r="S244" i="2"/>
  <c r="T244" i="2" s="1"/>
  <c r="V244" i="2" s="1"/>
  <c r="U244" i="2"/>
  <c r="R244" i="2"/>
  <c r="W244" i="2" s="1"/>
  <c r="U241" i="2"/>
  <c r="S241" i="2"/>
  <c r="T241" i="2" s="1"/>
  <c r="V241" i="2" s="1"/>
  <c r="R241" i="2"/>
  <c r="W241" i="2" s="1"/>
  <c r="S238" i="2"/>
  <c r="T238" i="2" s="1"/>
  <c r="V238" i="2" s="1"/>
  <c r="U238" i="2"/>
  <c r="R238" i="2"/>
  <c r="W238" i="2" s="1"/>
  <c r="U235" i="2"/>
  <c r="R235" i="2"/>
  <c r="W235" i="2" s="1"/>
  <c r="S235" i="2"/>
  <c r="T235" i="2" s="1"/>
  <c r="V235" i="2" s="1"/>
  <c r="S41" i="2"/>
  <c r="T41" i="2" s="1"/>
  <c r="V41" i="2" s="1"/>
  <c r="U41" i="2"/>
  <c r="R41" i="2"/>
  <c r="W41" i="2" s="1"/>
  <c r="S38" i="2"/>
  <c r="T38" i="2" s="1"/>
  <c r="V38" i="2" s="1"/>
  <c r="R38" i="2"/>
  <c r="W38" i="2" s="1"/>
  <c r="U38" i="2"/>
  <c r="S35" i="2"/>
  <c r="T35" i="2" s="1"/>
  <c r="V35" i="2" s="1"/>
  <c r="R35" i="2"/>
  <c r="W35" i="2" s="1"/>
  <c r="U35" i="2"/>
  <c r="S32" i="2"/>
  <c r="T32" i="2" s="1"/>
  <c r="V32" i="2" s="1"/>
  <c r="R32" i="2"/>
  <c r="W32" i="2" s="1"/>
  <c r="U32" i="2"/>
  <c r="S29" i="2"/>
  <c r="T29" i="2" s="1"/>
  <c r="V29" i="2" s="1"/>
  <c r="U29" i="2"/>
  <c r="R29" i="2"/>
  <c r="W29" i="2" s="1"/>
  <c r="S26" i="2"/>
  <c r="T26" i="2" s="1"/>
  <c r="V26" i="2" s="1"/>
  <c r="U26" i="2"/>
  <c r="R26" i="2"/>
  <c r="W26" i="2" s="1"/>
  <c r="U23" i="2"/>
  <c r="S23" i="2"/>
  <c r="T23" i="2" s="1"/>
  <c r="V23" i="2" s="1"/>
  <c r="R23" i="2"/>
  <c r="W23" i="2" s="1"/>
  <c r="S20" i="2"/>
  <c r="T20" i="2" s="1"/>
  <c r="V20" i="2" s="1"/>
  <c r="U20" i="2"/>
  <c r="R20" i="2"/>
  <c r="W20" i="2" s="1"/>
  <c r="S17" i="2"/>
  <c r="T17" i="2" s="1"/>
  <c r="V17" i="2" s="1"/>
  <c r="U17" i="2"/>
  <c r="R17" i="2"/>
  <c r="W17" i="2" s="1"/>
  <c r="S14" i="2"/>
  <c r="T14" i="2" s="1"/>
  <c r="U14" i="2"/>
  <c r="R14" i="2"/>
  <c r="W14" i="2" s="1"/>
  <c r="U11" i="2"/>
  <c r="S11" i="2"/>
  <c r="T11" i="2" s="1"/>
  <c r="V11" i="2" s="1"/>
  <c r="R11" i="2"/>
  <c r="W11" i="2" s="1"/>
  <c r="S8" i="2"/>
  <c r="T8" i="2" s="1"/>
  <c r="U8" i="2"/>
  <c r="R8" i="2"/>
  <c r="W8" i="2" s="1"/>
  <c r="S560" i="2"/>
  <c r="T560" i="2" s="1"/>
  <c r="V560" i="2" s="1"/>
  <c r="U560" i="2"/>
  <c r="R560" i="2"/>
  <c r="W560" i="2" s="1"/>
  <c r="S545" i="2"/>
  <c r="T545" i="2" s="1"/>
  <c r="V545" i="2" s="1"/>
  <c r="U545" i="2"/>
  <c r="R545" i="2"/>
  <c r="W545" i="2" s="1"/>
  <c r="S494" i="2"/>
  <c r="T494" i="2" s="1"/>
  <c r="V494" i="2" s="1"/>
  <c r="U494" i="2"/>
  <c r="R494" i="2"/>
  <c r="W494" i="2" s="1"/>
  <c r="S470" i="2"/>
  <c r="T470" i="2" s="1"/>
  <c r="V470" i="2" s="1"/>
  <c r="U470" i="2"/>
  <c r="R470" i="2"/>
  <c r="W470" i="2" s="1"/>
  <c r="S393" i="2"/>
  <c r="T393" i="2" s="1"/>
  <c r="V393" i="2" s="1"/>
  <c r="U393" i="2"/>
  <c r="R393" i="2"/>
  <c r="W393" i="2" s="1"/>
  <c r="S381" i="2"/>
  <c r="T381" i="2" s="1"/>
  <c r="V381" i="2" s="1"/>
  <c r="U381" i="2"/>
  <c r="R381" i="2"/>
  <c r="W381" i="2" s="1"/>
  <c r="S372" i="2"/>
  <c r="T372" i="2" s="1"/>
  <c r="V372" i="2" s="1"/>
  <c r="U372" i="2"/>
  <c r="R372" i="2"/>
  <c r="W372" i="2" s="1"/>
  <c r="S363" i="2"/>
  <c r="T363" i="2" s="1"/>
  <c r="V363" i="2" s="1"/>
  <c r="R363" i="2"/>
  <c r="W363" i="2" s="1"/>
  <c r="U363" i="2"/>
  <c r="S354" i="2"/>
  <c r="T354" i="2" s="1"/>
  <c r="V354" i="2" s="1"/>
  <c r="R354" i="2"/>
  <c r="W354" i="2" s="1"/>
  <c r="U354" i="2"/>
  <c r="S749" i="2"/>
  <c r="T749" i="2" s="1"/>
  <c r="V749" i="2" s="1"/>
  <c r="U749" i="2"/>
  <c r="R749" i="2"/>
  <c r="W749" i="2" s="1"/>
  <c r="S746" i="2"/>
  <c r="T746" i="2" s="1"/>
  <c r="V746" i="2" s="1"/>
  <c r="U746" i="2"/>
  <c r="R746" i="2"/>
  <c r="W746" i="2" s="1"/>
  <c r="S743" i="2"/>
  <c r="T743" i="2" s="1"/>
  <c r="V743" i="2" s="1"/>
  <c r="U743" i="2"/>
  <c r="R743" i="2"/>
  <c r="W743" i="2" s="1"/>
  <c r="S740" i="2"/>
  <c r="T740" i="2" s="1"/>
  <c r="V740" i="2" s="1"/>
  <c r="U740" i="2"/>
  <c r="R740" i="2"/>
  <c r="S737" i="2"/>
  <c r="T737" i="2" s="1"/>
  <c r="V737" i="2" s="1"/>
  <c r="U737" i="2"/>
  <c r="R737" i="2"/>
  <c r="W737" i="2" s="1"/>
  <c r="S734" i="2"/>
  <c r="T734" i="2" s="1"/>
  <c r="V734" i="2" s="1"/>
  <c r="U734" i="2"/>
  <c r="R734" i="2"/>
  <c r="W734" i="2" s="1"/>
  <c r="S731" i="2"/>
  <c r="T731" i="2" s="1"/>
  <c r="V731" i="2" s="1"/>
  <c r="U731" i="2"/>
  <c r="R731" i="2"/>
  <c r="W731" i="2" s="1"/>
  <c r="S728" i="2"/>
  <c r="T728" i="2" s="1"/>
  <c r="V728" i="2" s="1"/>
  <c r="U728" i="2"/>
  <c r="R728" i="2"/>
  <c r="W728" i="2" s="1"/>
  <c r="S725" i="2"/>
  <c r="T725" i="2" s="1"/>
  <c r="V725" i="2" s="1"/>
  <c r="U725" i="2"/>
  <c r="R725" i="2"/>
  <c r="W725" i="2" s="1"/>
  <c r="S722" i="2"/>
  <c r="T722" i="2" s="1"/>
  <c r="V722" i="2" s="1"/>
  <c r="U722" i="2"/>
  <c r="R722" i="2"/>
  <c r="W722" i="2" s="1"/>
  <c r="S719" i="2"/>
  <c r="T719" i="2" s="1"/>
  <c r="V719" i="2" s="1"/>
  <c r="U719" i="2"/>
  <c r="R719" i="2"/>
  <c r="W719" i="2" s="1"/>
  <c r="S716" i="2"/>
  <c r="T716" i="2" s="1"/>
  <c r="V716" i="2" s="1"/>
  <c r="U716" i="2"/>
  <c r="R716" i="2"/>
  <c r="W716" i="2" s="1"/>
  <c r="S713" i="2"/>
  <c r="T713" i="2" s="1"/>
  <c r="V713" i="2" s="1"/>
  <c r="U713" i="2"/>
  <c r="R713" i="2"/>
  <c r="W713" i="2" s="1"/>
  <c r="S710" i="2"/>
  <c r="T710" i="2" s="1"/>
  <c r="V710" i="2" s="1"/>
  <c r="U710" i="2"/>
  <c r="R710" i="2"/>
  <c r="W710" i="2" s="1"/>
  <c r="S707" i="2"/>
  <c r="T707" i="2" s="1"/>
  <c r="V707" i="2" s="1"/>
  <c r="U707" i="2"/>
  <c r="R707" i="2"/>
  <c r="W707" i="2" s="1"/>
  <c r="S704" i="2"/>
  <c r="T704" i="2" s="1"/>
  <c r="V704" i="2" s="1"/>
  <c r="U704" i="2"/>
  <c r="R704" i="2"/>
  <c r="W704" i="2" s="1"/>
  <c r="S701" i="2"/>
  <c r="T701" i="2" s="1"/>
  <c r="V701" i="2" s="1"/>
  <c r="U701" i="2"/>
  <c r="R701" i="2"/>
  <c r="W701" i="2" s="1"/>
  <c r="S698" i="2"/>
  <c r="T698" i="2" s="1"/>
  <c r="V698" i="2" s="1"/>
  <c r="U698" i="2"/>
  <c r="R698" i="2"/>
  <c r="W698" i="2" s="1"/>
  <c r="S695" i="2"/>
  <c r="T695" i="2" s="1"/>
  <c r="V695" i="2" s="1"/>
  <c r="U695" i="2"/>
  <c r="R695" i="2"/>
  <c r="W695" i="2" s="1"/>
  <c r="S692" i="2"/>
  <c r="T692" i="2" s="1"/>
  <c r="V692" i="2" s="1"/>
  <c r="U692" i="2"/>
  <c r="R692" i="2"/>
  <c r="W692" i="2" s="1"/>
  <c r="S689" i="2"/>
  <c r="T689" i="2" s="1"/>
  <c r="V689" i="2" s="1"/>
  <c r="U689" i="2"/>
  <c r="R689" i="2"/>
  <c r="W689" i="2" s="1"/>
  <c r="S686" i="2"/>
  <c r="T686" i="2" s="1"/>
  <c r="V686" i="2" s="1"/>
  <c r="U686" i="2"/>
  <c r="R686" i="2"/>
  <c r="W686" i="2" s="1"/>
  <c r="S683" i="2"/>
  <c r="T683" i="2" s="1"/>
  <c r="V683" i="2" s="1"/>
  <c r="U683" i="2"/>
  <c r="R683" i="2"/>
  <c r="W683" i="2" s="1"/>
  <c r="S680" i="2"/>
  <c r="T680" i="2" s="1"/>
  <c r="V680" i="2" s="1"/>
  <c r="U680" i="2"/>
  <c r="R680" i="2"/>
  <c r="W680" i="2" s="1"/>
  <c r="S677" i="2"/>
  <c r="T677" i="2" s="1"/>
  <c r="V677" i="2" s="1"/>
  <c r="U677" i="2"/>
  <c r="R677" i="2"/>
  <c r="W677" i="2" s="1"/>
  <c r="S674" i="2"/>
  <c r="T674" i="2" s="1"/>
  <c r="V674" i="2" s="1"/>
  <c r="U674" i="2"/>
  <c r="R674" i="2"/>
  <c r="W674" i="2" s="1"/>
  <c r="S671" i="2"/>
  <c r="T671" i="2" s="1"/>
  <c r="V671" i="2" s="1"/>
  <c r="U671" i="2"/>
  <c r="R671" i="2"/>
  <c r="W671" i="2" s="1"/>
  <c r="S668" i="2"/>
  <c r="T668" i="2" s="1"/>
  <c r="V668" i="2" s="1"/>
  <c r="U668" i="2"/>
  <c r="R668" i="2"/>
  <c r="W668" i="2" s="1"/>
  <c r="S665" i="2"/>
  <c r="T665" i="2" s="1"/>
  <c r="V665" i="2" s="1"/>
  <c r="U665" i="2"/>
  <c r="R665" i="2"/>
  <c r="W665" i="2" s="1"/>
  <c r="S662" i="2"/>
  <c r="T662" i="2" s="1"/>
  <c r="V662" i="2" s="1"/>
  <c r="U662" i="2"/>
  <c r="R662" i="2"/>
  <c r="W662" i="2" s="1"/>
  <c r="S659" i="2"/>
  <c r="T659" i="2" s="1"/>
  <c r="V659" i="2" s="1"/>
  <c r="U659" i="2"/>
  <c r="R659" i="2"/>
  <c r="W659" i="2" s="1"/>
  <c r="S656" i="2"/>
  <c r="T656" i="2" s="1"/>
  <c r="V656" i="2" s="1"/>
  <c r="U656" i="2"/>
  <c r="R656" i="2"/>
  <c r="W656" i="2" s="1"/>
  <c r="S653" i="2"/>
  <c r="T653" i="2" s="1"/>
  <c r="V653" i="2" s="1"/>
  <c r="U653" i="2"/>
  <c r="R653" i="2"/>
  <c r="W653" i="2" s="1"/>
  <c r="S650" i="2"/>
  <c r="T650" i="2" s="1"/>
  <c r="V650" i="2" s="1"/>
  <c r="U650" i="2"/>
  <c r="R650" i="2"/>
  <c r="W650" i="2" s="1"/>
  <c r="S647" i="2"/>
  <c r="T647" i="2" s="1"/>
  <c r="V647" i="2" s="1"/>
  <c r="U647" i="2"/>
  <c r="R647" i="2"/>
  <c r="W647" i="2" s="1"/>
  <c r="S644" i="2"/>
  <c r="T644" i="2" s="1"/>
  <c r="V644" i="2" s="1"/>
  <c r="U644" i="2"/>
  <c r="R644" i="2"/>
  <c r="W644" i="2" s="1"/>
  <c r="S641" i="2"/>
  <c r="T641" i="2" s="1"/>
  <c r="V641" i="2" s="1"/>
  <c r="U641" i="2"/>
  <c r="R641" i="2"/>
  <c r="W641" i="2" s="1"/>
  <c r="S638" i="2"/>
  <c r="T638" i="2" s="1"/>
  <c r="V638" i="2" s="1"/>
  <c r="U638" i="2"/>
  <c r="R638" i="2"/>
  <c r="W638" i="2" s="1"/>
  <c r="S635" i="2"/>
  <c r="T635" i="2" s="1"/>
  <c r="V635" i="2" s="1"/>
  <c r="U635" i="2"/>
  <c r="R635" i="2"/>
  <c r="W635" i="2" s="1"/>
  <c r="S632" i="2"/>
  <c r="T632" i="2" s="1"/>
  <c r="V632" i="2" s="1"/>
  <c r="U632" i="2"/>
  <c r="R632" i="2"/>
  <c r="W632" i="2" s="1"/>
  <c r="S629" i="2"/>
  <c r="T629" i="2" s="1"/>
  <c r="V629" i="2" s="1"/>
  <c r="U629" i="2"/>
  <c r="R629" i="2"/>
  <c r="W629" i="2" s="1"/>
  <c r="S626" i="2"/>
  <c r="T626" i="2" s="1"/>
  <c r="V626" i="2" s="1"/>
  <c r="U626" i="2"/>
  <c r="R626" i="2"/>
  <c r="W626" i="2" s="1"/>
  <c r="S623" i="2"/>
  <c r="T623" i="2" s="1"/>
  <c r="V623" i="2" s="1"/>
  <c r="U623" i="2"/>
  <c r="R623" i="2"/>
  <c r="W623" i="2" s="1"/>
  <c r="S620" i="2"/>
  <c r="T620" i="2" s="1"/>
  <c r="V620" i="2" s="1"/>
  <c r="U620" i="2"/>
  <c r="R620" i="2"/>
  <c r="W620" i="2" s="1"/>
  <c r="S617" i="2"/>
  <c r="T617" i="2" s="1"/>
  <c r="V617" i="2" s="1"/>
  <c r="U617" i="2"/>
  <c r="R617" i="2"/>
  <c r="W617" i="2" s="1"/>
  <c r="S614" i="2"/>
  <c r="T614" i="2" s="1"/>
  <c r="V614" i="2" s="1"/>
  <c r="U614" i="2"/>
  <c r="R614" i="2"/>
  <c r="W614" i="2" s="1"/>
  <c r="S611" i="2"/>
  <c r="T611" i="2" s="1"/>
  <c r="V611" i="2" s="1"/>
  <c r="U611" i="2"/>
  <c r="R611" i="2"/>
  <c r="W611" i="2" s="1"/>
  <c r="S608" i="2"/>
  <c r="T608" i="2" s="1"/>
  <c r="V608" i="2" s="1"/>
  <c r="U608" i="2"/>
  <c r="R608" i="2"/>
  <c r="W608" i="2" s="1"/>
  <c r="S605" i="2"/>
  <c r="T605" i="2" s="1"/>
  <c r="V605" i="2" s="1"/>
  <c r="U605" i="2"/>
  <c r="R605" i="2"/>
  <c r="W605" i="2" s="1"/>
  <c r="S602" i="2"/>
  <c r="T602" i="2" s="1"/>
  <c r="V602" i="2" s="1"/>
  <c r="U602" i="2"/>
  <c r="R602" i="2"/>
  <c r="W602" i="2" s="1"/>
  <c r="S599" i="2"/>
  <c r="T599" i="2" s="1"/>
  <c r="V599" i="2" s="1"/>
  <c r="U599" i="2"/>
  <c r="R599" i="2"/>
  <c r="W599" i="2" s="1"/>
  <c r="S596" i="2"/>
  <c r="T596" i="2" s="1"/>
  <c r="V596" i="2" s="1"/>
  <c r="U596" i="2"/>
  <c r="R596" i="2"/>
  <c r="W596" i="2" s="1"/>
  <c r="S593" i="2"/>
  <c r="T593" i="2" s="1"/>
  <c r="V593" i="2" s="1"/>
  <c r="U593" i="2"/>
  <c r="R593" i="2"/>
  <c r="W593" i="2" s="1"/>
  <c r="S590" i="2"/>
  <c r="T590" i="2" s="1"/>
  <c r="V590" i="2" s="1"/>
  <c r="U590" i="2"/>
  <c r="R590" i="2"/>
  <c r="W590" i="2" s="1"/>
  <c r="S587" i="2"/>
  <c r="T587" i="2" s="1"/>
  <c r="V587" i="2" s="1"/>
  <c r="U587" i="2"/>
  <c r="R587" i="2"/>
  <c r="W587" i="2" s="1"/>
  <c r="S584" i="2"/>
  <c r="T584" i="2" s="1"/>
  <c r="V584" i="2" s="1"/>
  <c r="U584" i="2"/>
  <c r="R584" i="2"/>
  <c r="W584" i="2" s="1"/>
  <c r="S581" i="2"/>
  <c r="T581" i="2" s="1"/>
  <c r="V581" i="2" s="1"/>
  <c r="U581" i="2"/>
  <c r="R581" i="2"/>
  <c r="W581" i="2" s="1"/>
  <c r="S578" i="2"/>
  <c r="T578" i="2" s="1"/>
  <c r="V578" i="2" s="1"/>
  <c r="U578" i="2"/>
  <c r="R578" i="2"/>
  <c r="W578" i="2" s="1"/>
  <c r="S575" i="2"/>
  <c r="T575" i="2" s="1"/>
  <c r="V575" i="2" s="1"/>
  <c r="U575" i="2"/>
  <c r="R575" i="2"/>
  <c r="W575" i="2" s="1"/>
  <c r="S572" i="2"/>
  <c r="T572" i="2" s="1"/>
  <c r="V572" i="2" s="1"/>
  <c r="U572" i="2"/>
  <c r="R572" i="2"/>
  <c r="W572" i="2" s="1"/>
  <c r="S569" i="2"/>
  <c r="T569" i="2" s="1"/>
  <c r="V569" i="2" s="1"/>
  <c r="U569" i="2"/>
  <c r="R569" i="2"/>
  <c r="W569" i="2" s="1"/>
  <c r="S566" i="2"/>
  <c r="T566" i="2" s="1"/>
  <c r="V566" i="2" s="1"/>
  <c r="U566" i="2"/>
  <c r="R566" i="2"/>
  <c r="W566" i="2" s="1"/>
  <c r="S563" i="2"/>
  <c r="T563" i="2" s="1"/>
  <c r="V563" i="2" s="1"/>
  <c r="U563" i="2"/>
  <c r="R563" i="2"/>
  <c r="W563" i="2" s="1"/>
  <c r="S468" i="2"/>
  <c r="T468" i="2" s="1"/>
  <c r="V468" i="2" s="1"/>
  <c r="U468" i="2"/>
  <c r="R468" i="2"/>
  <c r="W468" i="2" s="1"/>
  <c r="S465" i="2"/>
  <c r="T465" i="2" s="1"/>
  <c r="V465" i="2" s="1"/>
  <c r="R465" i="2"/>
  <c r="W465" i="2" s="1"/>
  <c r="U465" i="2"/>
  <c r="S462" i="2"/>
  <c r="T462" i="2" s="1"/>
  <c r="V462" i="2" s="1"/>
  <c r="U462" i="2"/>
  <c r="R462" i="2"/>
  <c r="W462" i="2" s="1"/>
  <c r="S459" i="2"/>
  <c r="T459" i="2" s="1"/>
  <c r="V459" i="2" s="1"/>
  <c r="R459" i="2"/>
  <c r="W459" i="2" s="1"/>
  <c r="U459" i="2"/>
  <c r="S456" i="2"/>
  <c r="T456" i="2" s="1"/>
  <c r="V456" i="2" s="1"/>
  <c r="U456" i="2"/>
  <c r="R456" i="2"/>
  <c r="W456" i="2" s="1"/>
  <c r="S453" i="2"/>
  <c r="T453" i="2" s="1"/>
  <c r="V453" i="2" s="1"/>
  <c r="U453" i="2"/>
  <c r="R453" i="2"/>
  <c r="W453" i="2" s="1"/>
  <c r="S450" i="2"/>
  <c r="T450" i="2" s="1"/>
  <c r="V450" i="2" s="1"/>
  <c r="R450" i="2"/>
  <c r="W450" i="2" s="1"/>
  <c r="U450" i="2"/>
  <c r="S447" i="2"/>
  <c r="T447" i="2" s="1"/>
  <c r="V447" i="2" s="1"/>
  <c r="R447" i="2"/>
  <c r="W447" i="2" s="1"/>
  <c r="U447" i="2"/>
  <c r="S444" i="2"/>
  <c r="T444" i="2" s="1"/>
  <c r="V444" i="2" s="1"/>
  <c r="U444" i="2"/>
  <c r="R444" i="2"/>
  <c r="W444" i="2" s="1"/>
  <c r="S441" i="2"/>
  <c r="T441" i="2" s="1"/>
  <c r="V441" i="2" s="1"/>
  <c r="U441" i="2"/>
  <c r="R441" i="2"/>
  <c r="W441" i="2" s="1"/>
  <c r="S438" i="2"/>
  <c r="T438" i="2" s="1"/>
  <c r="V438" i="2" s="1"/>
  <c r="U438" i="2"/>
  <c r="R438" i="2"/>
  <c r="W438" i="2" s="1"/>
  <c r="S435" i="2"/>
  <c r="T435" i="2" s="1"/>
  <c r="V435" i="2" s="1"/>
  <c r="R435" i="2"/>
  <c r="W435" i="2" s="1"/>
  <c r="U435" i="2"/>
  <c r="S432" i="2"/>
  <c r="T432" i="2" s="1"/>
  <c r="V432" i="2" s="1"/>
  <c r="U432" i="2"/>
  <c r="R432" i="2"/>
  <c r="W432" i="2" s="1"/>
  <c r="S429" i="2"/>
  <c r="T429" i="2" s="1"/>
  <c r="V429" i="2" s="1"/>
  <c r="R429" i="2"/>
  <c r="W429" i="2" s="1"/>
  <c r="U429" i="2"/>
  <c r="S426" i="2"/>
  <c r="T426" i="2" s="1"/>
  <c r="V426" i="2" s="1"/>
  <c r="U426" i="2"/>
  <c r="R426" i="2"/>
  <c r="W426" i="2" s="1"/>
  <c r="S423" i="2"/>
  <c r="T423" i="2" s="1"/>
  <c r="V423" i="2" s="1"/>
  <c r="U423" i="2"/>
  <c r="R423" i="2"/>
  <c r="W423" i="2" s="1"/>
  <c r="S420" i="2"/>
  <c r="T420" i="2" s="1"/>
  <c r="V420" i="2" s="1"/>
  <c r="U420" i="2"/>
  <c r="R420" i="2"/>
  <c r="W420" i="2" s="1"/>
  <c r="S417" i="2"/>
  <c r="T417" i="2" s="1"/>
  <c r="V417" i="2" s="1"/>
  <c r="U417" i="2"/>
  <c r="R417" i="2"/>
  <c r="W417" i="2" s="1"/>
  <c r="S414" i="2"/>
  <c r="T414" i="2" s="1"/>
  <c r="V414" i="2" s="1"/>
  <c r="U414" i="2"/>
  <c r="R414" i="2"/>
  <c r="W414" i="2" s="1"/>
  <c r="S411" i="2"/>
  <c r="T411" i="2" s="1"/>
  <c r="V411" i="2" s="1"/>
  <c r="R411" i="2"/>
  <c r="W411" i="2" s="1"/>
  <c r="U411" i="2"/>
  <c r="S408" i="2"/>
  <c r="T408" i="2" s="1"/>
  <c r="V408" i="2" s="1"/>
  <c r="U408" i="2"/>
  <c r="R408" i="2"/>
  <c r="W408" i="2" s="1"/>
  <c r="S405" i="2"/>
  <c r="T405" i="2" s="1"/>
  <c r="V405" i="2" s="1"/>
  <c r="U405" i="2"/>
  <c r="R405" i="2"/>
  <c r="W405" i="2" s="1"/>
  <c r="S402" i="2"/>
  <c r="T402" i="2" s="1"/>
  <c r="V402" i="2" s="1"/>
  <c r="R402" i="2"/>
  <c r="W402" i="2" s="1"/>
  <c r="U402" i="2"/>
  <c r="S399" i="2"/>
  <c r="T399" i="2" s="1"/>
  <c r="V399" i="2" s="1"/>
  <c r="R399" i="2"/>
  <c r="W399" i="2" s="1"/>
  <c r="U399" i="2"/>
  <c r="S396" i="2"/>
  <c r="T396" i="2" s="1"/>
  <c r="V396" i="2" s="1"/>
  <c r="U396" i="2"/>
  <c r="R396" i="2"/>
  <c r="W396" i="2" s="1"/>
  <c r="S232" i="2"/>
  <c r="T232" i="2" s="1"/>
  <c r="V232" i="2" s="1"/>
  <c r="U232" i="2"/>
  <c r="R232" i="2"/>
  <c r="W232" i="2" s="1"/>
  <c r="U229" i="2"/>
  <c r="S229" i="2"/>
  <c r="T229" i="2" s="1"/>
  <c r="V229" i="2" s="1"/>
  <c r="R229" i="2"/>
  <c r="W229" i="2" s="1"/>
  <c r="S226" i="2"/>
  <c r="T226" i="2" s="1"/>
  <c r="V226" i="2" s="1"/>
  <c r="U226" i="2"/>
  <c r="R226" i="2"/>
  <c r="W226" i="2" s="1"/>
  <c r="U223" i="2"/>
  <c r="R223" i="2"/>
  <c r="W223" i="2" s="1"/>
  <c r="S223" i="2"/>
  <c r="T223" i="2" s="1"/>
  <c r="V223" i="2" s="1"/>
  <c r="S220" i="2"/>
  <c r="T220" i="2" s="1"/>
  <c r="V220" i="2" s="1"/>
  <c r="U220" i="2"/>
  <c r="R220" i="2"/>
  <c r="W220" i="2" s="1"/>
  <c r="U217" i="2"/>
  <c r="S217" i="2"/>
  <c r="T217" i="2" s="1"/>
  <c r="V217" i="2" s="1"/>
  <c r="R217" i="2"/>
  <c r="W217" i="2" s="1"/>
  <c r="S214" i="2"/>
  <c r="T214" i="2" s="1"/>
  <c r="V214" i="2" s="1"/>
  <c r="U214" i="2"/>
  <c r="R214" i="2"/>
  <c r="W214" i="2" s="1"/>
  <c r="U211" i="2"/>
  <c r="S211" i="2"/>
  <c r="T211" i="2" s="1"/>
  <c r="V211" i="2" s="1"/>
  <c r="R211" i="2"/>
  <c r="W211" i="2" s="1"/>
  <c r="S208" i="2"/>
  <c r="T208" i="2" s="1"/>
  <c r="V208" i="2" s="1"/>
  <c r="U208" i="2"/>
  <c r="R208" i="2"/>
  <c r="W208" i="2" s="1"/>
  <c r="U205" i="2"/>
  <c r="S205" i="2"/>
  <c r="T205" i="2" s="1"/>
  <c r="V205" i="2" s="1"/>
  <c r="R205" i="2"/>
  <c r="W205" i="2" s="1"/>
  <c r="S202" i="2"/>
  <c r="T202" i="2" s="1"/>
  <c r="V202" i="2" s="1"/>
  <c r="U202" i="2"/>
  <c r="R202" i="2"/>
  <c r="W202" i="2" s="1"/>
  <c r="U199" i="2"/>
  <c r="R199" i="2"/>
  <c r="W199" i="2" s="1"/>
  <c r="S199" i="2"/>
  <c r="T199" i="2" s="1"/>
  <c r="V199" i="2" s="1"/>
  <c r="S196" i="2"/>
  <c r="T196" i="2" s="1"/>
  <c r="V196" i="2" s="1"/>
  <c r="U196" i="2"/>
  <c r="R196" i="2"/>
  <c r="W196" i="2" s="1"/>
  <c r="U193" i="2"/>
  <c r="S193" i="2"/>
  <c r="T193" i="2" s="1"/>
  <c r="V193" i="2" s="1"/>
  <c r="R193" i="2"/>
  <c r="W193" i="2" s="1"/>
  <c r="S190" i="2"/>
  <c r="T190" i="2" s="1"/>
  <c r="V190" i="2" s="1"/>
  <c r="U190" i="2"/>
  <c r="R190" i="2"/>
  <c r="W190" i="2" s="1"/>
  <c r="U187" i="2"/>
  <c r="S187" i="2"/>
  <c r="T187" i="2" s="1"/>
  <c r="V187" i="2" s="1"/>
  <c r="R187" i="2"/>
  <c r="W187" i="2" s="1"/>
  <c r="S184" i="2"/>
  <c r="T184" i="2" s="1"/>
  <c r="V184" i="2" s="1"/>
  <c r="U184" i="2"/>
  <c r="R184" i="2"/>
  <c r="W184" i="2" s="1"/>
  <c r="U181" i="2"/>
  <c r="S181" i="2"/>
  <c r="T181" i="2" s="1"/>
  <c r="V181" i="2" s="1"/>
  <c r="R181" i="2"/>
  <c r="W181" i="2" s="1"/>
  <c r="S178" i="2"/>
  <c r="T178" i="2" s="1"/>
  <c r="V178" i="2" s="1"/>
  <c r="U178" i="2"/>
  <c r="R178" i="2"/>
  <c r="W178" i="2" s="1"/>
  <c r="U175" i="2"/>
  <c r="R175" i="2"/>
  <c r="W175" i="2" s="1"/>
  <c r="S175" i="2"/>
  <c r="T175" i="2" s="1"/>
  <c r="V175" i="2" s="1"/>
  <c r="S172" i="2"/>
  <c r="T172" i="2" s="1"/>
  <c r="V172" i="2" s="1"/>
  <c r="U172" i="2"/>
  <c r="R172" i="2"/>
  <c r="W172" i="2" s="1"/>
  <c r="U169" i="2"/>
  <c r="S169" i="2"/>
  <c r="T169" i="2" s="1"/>
  <c r="V169" i="2" s="1"/>
  <c r="R169" i="2"/>
  <c r="W169" i="2" s="1"/>
  <c r="S166" i="2"/>
  <c r="T166" i="2" s="1"/>
  <c r="V166" i="2" s="1"/>
  <c r="U166" i="2"/>
  <c r="R166" i="2"/>
  <c r="W166" i="2" s="1"/>
  <c r="U163" i="2"/>
  <c r="S163" i="2"/>
  <c r="T163" i="2" s="1"/>
  <c r="V163" i="2" s="1"/>
  <c r="R163" i="2"/>
  <c r="W163" i="2" s="1"/>
  <c r="S160" i="2"/>
  <c r="T160" i="2" s="1"/>
  <c r="V160" i="2" s="1"/>
  <c r="U160" i="2"/>
  <c r="R160" i="2"/>
  <c r="W160" i="2" s="1"/>
  <c r="U157" i="2"/>
  <c r="S157" i="2"/>
  <c r="T157" i="2" s="1"/>
  <c r="V157" i="2" s="1"/>
  <c r="R157" i="2"/>
  <c r="W157" i="2" s="1"/>
  <c r="S154" i="2"/>
  <c r="T154" i="2" s="1"/>
  <c r="V154" i="2" s="1"/>
  <c r="U154" i="2"/>
  <c r="R154" i="2"/>
  <c r="W154" i="2" s="1"/>
  <c r="U151" i="2"/>
  <c r="R151" i="2"/>
  <c r="W151" i="2" s="1"/>
  <c r="S151" i="2"/>
  <c r="T151" i="2" s="1"/>
  <c r="V151" i="2" s="1"/>
  <c r="S148" i="2"/>
  <c r="T148" i="2" s="1"/>
  <c r="V148" i="2" s="1"/>
  <c r="U148" i="2"/>
  <c r="R148" i="2"/>
  <c r="W148" i="2" s="1"/>
  <c r="U145" i="2"/>
  <c r="S145" i="2"/>
  <c r="T145" i="2" s="1"/>
  <c r="V145" i="2" s="1"/>
  <c r="R145" i="2"/>
  <c r="W145" i="2" s="1"/>
  <c r="S142" i="2"/>
  <c r="T142" i="2" s="1"/>
  <c r="V142" i="2" s="1"/>
  <c r="U142" i="2"/>
  <c r="R142" i="2"/>
  <c r="W142" i="2" s="1"/>
  <c r="U139" i="2"/>
  <c r="R139" i="2"/>
  <c r="W139" i="2" s="1"/>
  <c r="S139" i="2"/>
  <c r="T139" i="2" s="1"/>
  <c r="V139" i="2" s="1"/>
  <c r="S136" i="2"/>
  <c r="T136" i="2" s="1"/>
  <c r="V136" i="2" s="1"/>
  <c r="U136" i="2"/>
  <c r="R136" i="2"/>
  <c r="W136" i="2" s="1"/>
  <c r="U133" i="2"/>
  <c r="S133" i="2"/>
  <c r="T133" i="2" s="1"/>
  <c r="V133" i="2" s="1"/>
  <c r="R133" i="2"/>
  <c r="W133" i="2" s="1"/>
  <c r="S130" i="2"/>
  <c r="T130" i="2" s="1"/>
  <c r="V130" i="2" s="1"/>
  <c r="U130" i="2"/>
  <c r="R130" i="2"/>
  <c r="W130" i="2" s="1"/>
  <c r="U127" i="2"/>
  <c r="R127" i="2"/>
  <c r="W127" i="2" s="1"/>
  <c r="S127" i="2"/>
  <c r="T127" i="2" s="1"/>
  <c r="V127" i="2" s="1"/>
  <c r="S124" i="2"/>
  <c r="T124" i="2" s="1"/>
  <c r="V124" i="2" s="1"/>
  <c r="U124" i="2"/>
  <c r="R124" i="2"/>
  <c r="W124" i="2" s="1"/>
  <c r="U121" i="2"/>
  <c r="S121" i="2"/>
  <c r="T121" i="2" s="1"/>
  <c r="V121" i="2" s="1"/>
  <c r="R121" i="2"/>
  <c r="W121" i="2" s="1"/>
  <c r="S118" i="2"/>
  <c r="T118" i="2" s="1"/>
  <c r="V118" i="2" s="1"/>
  <c r="U118" i="2"/>
  <c r="R118" i="2"/>
  <c r="W118" i="2" s="1"/>
  <c r="U115" i="2"/>
  <c r="S115" i="2"/>
  <c r="T115" i="2" s="1"/>
  <c r="V115" i="2" s="1"/>
  <c r="R115" i="2"/>
  <c r="W115" i="2" s="1"/>
  <c r="S112" i="2"/>
  <c r="T112" i="2" s="1"/>
  <c r="V112" i="2" s="1"/>
  <c r="U112" i="2"/>
  <c r="R112" i="2"/>
  <c r="W112" i="2" s="1"/>
  <c r="U109" i="2"/>
  <c r="S109" i="2"/>
  <c r="T109" i="2" s="1"/>
  <c r="V109" i="2" s="1"/>
  <c r="R109" i="2"/>
  <c r="W109" i="2" s="1"/>
  <c r="S106" i="2"/>
  <c r="T106" i="2" s="1"/>
  <c r="V106" i="2" s="1"/>
  <c r="U106" i="2"/>
  <c r="R106" i="2"/>
  <c r="W106" i="2" s="1"/>
  <c r="U103" i="2"/>
  <c r="R103" i="2"/>
  <c r="W103" i="2" s="1"/>
  <c r="S103" i="2"/>
  <c r="T103" i="2" s="1"/>
  <c r="V103" i="2" s="1"/>
  <c r="S100" i="2"/>
  <c r="T100" i="2" s="1"/>
  <c r="V100" i="2" s="1"/>
  <c r="U100" i="2"/>
  <c r="R100" i="2"/>
  <c r="W100" i="2" s="1"/>
  <c r="U97" i="2"/>
  <c r="S97" i="2"/>
  <c r="T97" i="2" s="1"/>
  <c r="V97" i="2" s="1"/>
  <c r="R97" i="2"/>
  <c r="W97" i="2" s="1"/>
  <c r="S94" i="2"/>
  <c r="T94" i="2" s="1"/>
  <c r="V94" i="2" s="1"/>
  <c r="U94" i="2"/>
  <c r="R94" i="2"/>
  <c r="W94" i="2" s="1"/>
  <c r="U91" i="2"/>
  <c r="S91" i="2"/>
  <c r="T91" i="2" s="1"/>
  <c r="V91" i="2" s="1"/>
  <c r="R91" i="2"/>
  <c r="W91" i="2" s="1"/>
  <c r="S88" i="2"/>
  <c r="T88" i="2" s="1"/>
  <c r="V88" i="2" s="1"/>
  <c r="U88" i="2"/>
  <c r="R88" i="2"/>
  <c r="W88" i="2" s="1"/>
  <c r="U85" i="2"/>
  <c r="S85" i="2"/>
  <c r="T85" i="2" s="1"/>
  <c r="V85" i="2" s="1"/>
  <c r="R85" i="2"/>
  <c r="W85" i="2" s="1"/>
  <c r="S82" i="2"/>
  <c r="T82" i="2" s="1"/>
  <c r="V82" i="2" s="1"/>
  <c r="U82" i="2"/>
  <c r="R82" i="2"/>
  <c r="W82" i="2" s="1"/>
  <c r="U79" i="2"/>
  <c r="R79" i="2"/>
  <c r="W79" i="2" s="1"/>
  <c r="S79" i="2"/>
  <c r="T79" i="2" s="1"/>
  <c r="V79" i="2" s="1"/>
  <c r="S76" i="2"/>
  <c r="T76" i="2" s="1"/>
  <c r="V76" i="2" s="1"/>
  <c r="U76" i="2"/>
  <c r="R76" i="2"/>
  <c r="W76" i="2" s="1"/>
  <c r="U73" i="2"/>
  <c r="S73" i="2"/>
  <c r="T73" i="2" s="1"/>
  <c r="V73" i="2" s="1"/>
  <c r="R73" i="2"/>
  <c r="W73" i="2" s="1"/>
  <c r="S70" i="2"/>
  <c r="T70" i="2" s="1"/>
  <c r="V70" i="2" s="1"/>
  <c r="U70" i="2"/>
  <c r="R70" i="2"/>
  <c r="W70" i="2" s="1"/>
  <c r="U67" i="2"/>
  <c r="S67" i="2"/>
  <c r="T67" i="2" s="1"/>
  <c r="V67" i="2" s="1"/>
  <c r="R67" i="2"/>
  <c r="W67" i="2" s="1"/>
  <c r="S64" i="2"/>
  <c r="T64" i="2" s="1"/>
  <c r="V64" i="2" s="1"/>
  <c r="U64" i="2"/>
  <c r="R64" i="2"/>
  <c r="W64" i="2" s="1"/>
  <c r="U61" i="2"/>
  <c r="S61" i="2"/>
  <c r="T61" i="2" s="1"/>
  <c r="V61" i="2" s="1"/>
  <c r="R61" i="2"/>
  <c r="W61" i="2" s="1"/>
  <c r="S58" i="2"/>
  <c r="T58" i="2" s="1"/>
  <c r="V58" i="2" s="1"/>
  <c r="U58" i="2"/>
  <c r="R58" i="2"/>
  <c r="W58" i="2" s="1"/>
  <c r="U55" i="2"/>
  <c r="R55" i="2"/>
  <c r="W55" i="2" s="1"/>
  <c r="S55" i="2"/>
  <c r="T55" i="2" s="1"/>
  <c r="V55" i="2" s="1"/>
  <c r="S52" i="2"/>
  <c r="T52" i="2" s="1"/>
  <c r="V52" i="2" s="1"/>
  <c r="U52" i="2"/>
  <c r="R52" i="2"/>
  <c r="W52" i="2" s="1"/>
  <c r="U49" i="2"/>
  <c r="S49" i="2"/>
  <c r="T49" i="2" s="1"/>
  <c r="V49" i="2" s="1"/>
  <c r="R49" i="2"/>
  <c r="W49" i="2" s="1"/>
  <c r="S46" i="2"/>
  <c r="T46" i="2" s="1"/>
  <c r="V46" i="2" s="1"/>
  <c r="U46" i="2"/>
  <c r="R46" i="2"/>
  <c r="W46" i="2" s="1"/>
  <c r="U43" i="2"/>
  <c r="R43" i="2"/>
  <c r="W43" i="2" s="1"/>
  <c r="S43" i="2"/>
  <c r="T43" i="2" s="1"/>
  <c r="V43" i="2" s="1"/>
  <c r="Q14" i="2"/>
  <c r="Q8" i="2"/>
  <c r="Z8" i="2"/>
  <c r="Z9" i="2" s="1"/>
  <c r="Z10" i="2" s="1"/>
  <c r="Z11" i="2" s="1"/>
  <c r="Z12" i="2" s="1"/>
  <c r="Z13" i="2" s="1"/>
  <c r="Z14" i="2" s="1"/>
  <c r="Z15" i="2" s="1"/>
  <c r="Z16" i="2" s="1"/>
  <c r="Z17" i="2" s="1"/>
  <c r="Z18" i="2" s="1"/>
  <c r="Z19" i="2" s="1"/>
  <c r="Z20" i="2" s="1"/>
  <c r="Z21" i="2" s="1"/>
  <c r="Z22" i="2" s="1"/>
  <c r="Z23" i="2" s="1"/>
  <c r="Z24" i="2" s="1"/>
  <c r="Z25" i="2" s="1"/>
  <c r="Z26" i="2" s="1"/>
  <c r="Z27" i="2" s="1"/>
  <c r="Z28" i="2" s="1"/>
  <c r="Z29" i="2" s="1"/>
  <c r="Z30" i="2" s="1"/>
  <c r="Z31" i="2" s="1"/>
  <c r="Z32" i="2" s="1"/>
  <c r="Z33" i="2" s="1"/>
  <c r="Z34" i="2" s="1"/>
  <c r="Z35" i="2" s="1"/>
  <c r="Z36" i="2" s="1"/>
  <c r="Z37" i="2" s="1"/>
  <c r="Z38" i="2" s="1"/>
  <c r="Z39" i="2" s="1"/>
  <c r="Z40" i="2" s="1"/>
  <c r="Z41" i="2" s="1"/>
  <c r="Z42" i="2" s="1"/>
  <c r="Z43" i="2" s="1"/>
  <c r="Z44" i="2" s="1"/>
  <c r="Z45" i="2" s="1"/>
  <c r="Z46" i="2" s="1"/>
  <c r="Z47" i="2" s="1"/>
  <c r="Z48" i="2" s="1"/>
  <c r="Z49" i="2" s="1"/>
  <c r="Z50" i="2" s="1"/>
  <c r="Z51" i="2" s="1"/>
  <c r="Z52" i="2" s="1"/>
  <c r="Z53" i="2" s="1"/>
  <c r="Z54" i="2" s="1"/>
  <c r="Z55" i="2" s="1"/>
  <c r="Z56" i="2" s="1"/>
  <c r="Z57" i="2" s="1"/>
  <c r="Z58" i="2" s="1"/>
  <c r="Z59" i="2" s="1"/>
  <c r="Z60" i="2" s="1"/>
  <c r="Z61" i="2" s="1"/>
  <c r="Z62" i="2" s="1"/>
  <c r="Z63" i="2" s="1"/>
  <c r="Z64" i="2" s="1"/>
  <c r="Z65" i="2" s="1"/>
  <c r="Z66" i="2" s="1"/>
  <c r="Z67" i="2" s="1"/>
  <c r="Z68" i="2" s="1"/>
  <c r="Z69" i="2" s="1"/>
  <c r="Z70" i="2" s="1"/>
  <c r="Z71" i="2" s="1"/>
  <c r="Z72" i="2" s="1"/>
  <c r="Z73" i="2" s="1"/>
  <c r="Z74" i="2" s="1"/>
  <c r="Z75" i="2" s="1"/>
  <c r="Z76" i="2" s="1"/>
  <c r="Z77" i="2" s="1"/>
  <c r="Z78" i="2" s="1"/>
  <c r="Z79" i="2" s="1"/>
  <c r="Z80" i="2" s="1"/>
  <c r="Z81" i="2" s="1"/>
  <c r="Z82" i="2" s="1"/>
  <c r="Z83" i="2" s="1"/>
  <c r="Z84" i="2" s="1"/>
  <c r="Z85" i="2" s="1"/>
  <c r="Z86" i="2" s="1"/>
  <c r="Z87" i="2" s="1"/>
  <c r="Z88" i="2" s="1"/>
  <c r="Z89" i="2" s="1"/>
  <c r="Z90" i="2" s="1"/>
  <c r="Z91" i="2" s="1"/>
  <c r="Z92" i="2" s="1"/>
  <c r="Z93" i="2" s="1"/>
  <c r="Z94" i="2" s="1"/>
  <c r="Z95" i="2" s="1"/>
  <c r="Z96" i="2" s="1"/>
  <c r="Z97" i="2" s="1"/>
  <c r="Z98" i="2" s="1"/>
  <c r="Z99" i="2" s="1"/>
  <c r="Z100" i="2" s="1"/>
  <c r="Z101" i="2" s="1"/>
  <c r="Z102" i="2" s="1"/>
  <c r="Z103" i="2" s="1"/>
  <c r="Z104" i="2" s="1"/>
  <c r="Z105" i="2" s="1"/>
  <c r="Z106" i="2" s="1"/>
  <c r="Z107" i="2" s="1"/>
  <c r="Z108" i="2" s="1"/>
  <c r="Z109" i="2" s="1"/>
  <c r="Z110" i="2" s="1"/>
  <c r="Z111" i="2" s="1"/>
  <c r="Z112" i="2" s="1"/>
  <c r="Z113" i="2" s="1"/>
  <c r="Z114" i="2" s="1"/>
  <c r="Z115" i="2" s="1"/>
  <c r="Z116" i="2" s="1"/>
  <c r="Z117" i="2" s="1"/>
  <c r="Z118" i="2" s="1"/>
  <c r="Z119" i="2" s="1"/>
  <c r="Z120" i="2" s="1"/>
  <c r="Z121" i="2" s="1"/>
  <c r="Z122" i="2" s="1"/>
  <c r="Z123" i="2" s="1"/>
  <c r="Z124" i="2" s="1"/>
  <c r="Z125" i="2" s="1"/>
  <c r="Z126" i="2" s="1"/>
  <c r="Z127" i="2" s="1"/>
  <c r="Z128" i="2" s="1"/>
  <c r="Z129" i="2" s="1"/>
  <c r="Z130" i="2" s="1"/>
  <c r="Z131" i="2" s="1"/>
  <c r="Z132" i="2" s="1"/>
  <c r="Z133" i="2" s="1"/>
  <c r="Z134" i="2" s="1"/>
  <c r="Z135" i="2" s="1"/>
  <c r="Z136" i="2" s="1"/>
  <c r="Z137" i="2" s="1"/>
  <c r="Z138" i="2" s="1"/>
  <c r="Z139" i="2" s="1"/>
  <c r="Z140" i="2" s="1"/>
  <c r="Z141" i="2" s="1"/>
  <c r="Z142" i="2" s="1"/>
  <c r="Z143" i="2" s="1"/>
  <c r="Z144" i="2" s="1"/>
  <c r="Z145" i="2" s="1"/>
  <c r="Z146" i="2" s="1"/>
  <c r="Z147" i="2" s="1"/>
  <c r="Z148" i="2" s="1"/>
  <c r="Z149" i="2" s="1"/>
  <c r="Z150" i="2" s="1"/>
  <c r="Z151" i="2" s="1"/>
  <c r="Z152" i="2" s="1"/>
  <c r="Z153" i="2" s="1"/>
  <c r="Z154" i="2" s="1"/>
  <c r="Z155" i="2" s="1"/>
  <c r="Z156" i="2" s="1"/>
  <c r="Z157" i="2" s="1"/>
  <c r="Z158" i="2" s="1"/>
  <c r="Z159" i="2" s="1"/>
  <c r="Z160" i="2" s="1"/>
  <c r="Z161" i="2" s="1"/>
  <c r="Z162" i="2" s="1"/>
  <c r="Z163" i="2" s="1"/>
  <c r="Z164" i="2" s="1"/>
  <c r="Z165" i="2" s="1"/>
  <c r="Z166" i="2" s="1"/>
  <c r="Z167" i="2" s="1"/>
  <c r="Z168" i="2" s="1"/>
  <c r="Z169" i="2" s="1"/>
  <c r="Z170" i="2" s="1"/>
  <c r="Z171" i="2" s="1"/>
  <c r="Z172" i="2" s="1"/>
  <c r="Z173" i="2" s="1"/>
  <c r="Z174" i="2" s="1"/>
  <c r="Z175" i="2" s="1"/>
  <c r="Z176" i="2" s="1"/>
  <c r="Z177" i="2" s="1"/>
  <c r="Z178" i="2" s="1"/>
  <c r="Z179" i="2" s="1"/>
  <c r="Z180" i="2" s="1"/>
  <c r="Z181" i="2" s="1"/>
  <c r="Z182" i="2" s="1"/>
  <c r="Z183" i="2" s="1"/>
  <c r="Z184" i="2" s="1"/>
  <c r="Z185" i="2" s="1"/>
  <c r="Z186" i="2" s="1"/>
  <c r="Z187" i="2" s="1"/>
  <c r="Z188" i="2" s="1"/>
  <c r="Z189" i="2" s="1"/>
  <c r="Z190" i="2" s="1"/>
  <c r="Z191" i="2" s="1"/>
  <c r="Z192" i="2" s="1"/>
  <c r="Z193" i="2" s="1"/>
  <c r="Z194" i="2" s="1"/>
  <c r="Z195" i="2" s="1"/>
  <c r="Z196" i="2" s="1"/>
  <c r="Z197" i="2" s="1"/>
  <c r="Z198" i="2" s="1"/>
  <c r="Z199" i="2" s="1"/>
  <c r="Z200" i="2" s="1"/>
  <c r="Z201" i="2" s="1"/>
  <c r="Z202" i="2" s="1"/>
  <c r="Z203" i="2" s="1"/>
  <c r="Z204" i="2" s="1"/>
  <c r="Z205" i="2" s="1"/>
  <c r="Z206" i="2" s="1"/>
  <c r="Z207" i="2" s="1"/>
  <c r="Z208" i="2" s="1"/>
  <c r="Z209" i="2" s="1"/>
  <c r="Z210" i="2" s="1"/>
  <c r="Z211" i="2" s="1"/>
  <c r="Z212" i="2" s="1"/>
  <c r="Z213" i="2" s="1"/>
  <c r="Z214" i="2" s="1"/>
  <c r="Z215" i="2" s="1"/>
  <c r="Z216" i="2" s="1"/>
  <c r="Z217" i="2" s="1"/>
  <c r="Z218" i="2" s="1"/>
  <c r="Z219" i="2" s="1"/>
  <c r="Z220" i="2" s="1"/>
  <c r="Z221" i="2" s="1"/>
  <c r="Z222" i="2" s="1"/>
  <c r="Z223" i="2" s="1"/>
  <c r="Z224" i="2" s="1"/>
  <c r="Z225" i="2" s="1"/>
  <c r="Z226" i="2" s="1"/>
  <c r="Z227" i="2" s="1"/>
  <c r="Z228" i="2" s="1"/>
  <c r="Z229" i="2" s="1"/>
  <c r="Z230" i="2" s="1"/>
  <c r="Z231" i="2" s="1"/>
  <c r="Z232" i="2" s="1"/>
  <c r="Z233" i="2" s="1"/>
  <c r="Z234" i="2" s="1"/>
  <c r="Z235" i="2" s="1"/>
  <c r="Z236" i="2" s="1"/>
  <c r="Z237" i="2" s="1"/>
  <c r="Z238" i="2" s="1"/>
  <c r="Z239" i="2" s="1"/>
  <c r="Z240" i="2" s="1"/>
  <c r="Z241" i="2" s="1"/>
  <c r="Z242" i="2" s="1"/>
  <c r="Z243" i="2" s="1"/>
  <c r="Z244" i="2" s="1"/>
  <c r="Z245" i="2" s="1"/>
  <c r="Z246" i="2" s="1"/>
  <c r="Z247" i="2" s="1"/>
  <c r="Z248" i="2" s="1"/>
  <c r="Z249" i="2" s="1"/>
  <c r="Z250" i="2" s="1"/>
  <c r="Z251" i="2" s="1"/>
  <c r="Z252" i="2" s="1"/>
  <c r="Z253" i="2" s="1"/>
  <c r="Z254" i="2" s="1"/>
  <c r="Z255" i="2" s="1"/>
  <c r="Z256" i="2" s="1"/>
  <c r="Z257" i="2" s="1"/>
  <c r="Z258" i="2" s="1"/>
  <c r="Z259" i="2" s="1"/>
  <c r="Z260" i="2" s="1"/>
  <c r="Z261" i="2" s="1"/>
  <c r="Z262" i="2" s="1"/>
  <c r="Z263" i="2" s="1"/>
  <c r="Z264" i="2" s="1"/>
  <c r="Z265" i="2" s="1"/>
  <c r="Z266" i="2" s="1"/>
  <c r="Z267" i="2" s="1"/>
  <c r="Z268" i="2" s="1"/>
  <c r="Z269" i="2" s="1"/>
  <c r="Z270" i="2" s="1"/>
  <c r="Z271" i="2" s="1"/>
  <c r="Z272" i="2" s="1"/>
  <c r="Z273" i="2" s="1"/>
  <c r="Z274" i="2" s="1"/>
  <c r="Z275" i="2" s="1"/>
  <c r="Z276" i="2" s="1"/>
  <c r="Z277" i="2" s="1"/>
  <c r="Z278" i="2" s="1"/>
  <c r="Z279" i="2" s="1"/>
  <c r="Z280" i="2" s="1"/>
  <c r="Z281" i="2" s="1"/>
  <c r="Z282" i="2" s="1"/>
  <c r="Z283" i="2" s="1"/>
  <c r="Z284" i="2" s="1"/>
  <c r="Z285" i="2" s="1"/>
  <c r="Z286" i="2" s="1"/>
  <c r="Z287" i="2" s="1"/>
  <c r="Z288" i="2" s="1"/>
  <c r="Z289" i="2" s="1"/>
  <c r="Z290" i="2" s="1"/>
  <c r="Z291" i="2" s="1"/>
  <c r="Z292" i="2" s="1"/>
  <c r="Z293" i="2" s="1"/>
  <c r="Z294" i="2" s="1"/>
  <c r="Z295" i="2" s="1"/>
  <c r="Z296" i="2" s="1"/>
  <c r="Z297" i="2" s="1"/>
  <c r="Z298" i="2" s="1"/>
  <c r="Z299" i="2" s="1"/>
  <c r="Z300" i="2" s="1"/>
  <c r="Z301" i="2" s="1"/>
  <c r="Z302" i="2" s="1"/>
  <c r="Z303" i="2" s="1"/>
  <c r="Z304" i="2" s="1"/>
  <c r="Z305" i="2" s="1"/>
  <c r="Z306" i="2" s="1"/>
  <c r="Z307" i="2" s="1"/>
  <c r="Z308" i="2" s="1"/>
  <c r="Z309" i="2" s="1"/>
  <c r="Z310" i="2" s="1"/>
  <c r="Z311" i="2" s="1"/>
  <c r="Z312" i="2" s="1"/>
  <c r="Z313" i="2" s="1"/>
  <c r="Z314" i="2" s="1"/>
  <c r="Z315" i="2" s="1"/>
  <c r="Z316" i="2" s="1"/>
  <c r="Z317" i="2" s="1"/>
  <c r="Z318" i="2" s="1"/>
  <c r="Z319" i="2" s="1"/>
  <c r="Z320" i="2" s="1"/>
  <c r="Z321" i="2" s="1"/>
  <c r="Z322" i="2" s="1"/>
  <c r="Z323" i="2" s="1"/>
  <c r="Z324" i="2" s="1"/>
  <c r="Z325" i="2" s="1"/>
  <c r="Z326" i="2" s="1"/>
  <c r="Z327" i="2" s="1"/>
  <c r="Z328" i="2" s="1"/>
  <c r="Z329" i="2" s="1"/>
  <c r="Z330" i="2" s="1"/>
  <c r="Z331" i="2" s="1"/>
  <c r="Z332" i="2" s="1"/>
  <c r="Z333" i="2" s="1"/>
  <c r="Z334" i="2" s="1"/>
  <c r="Z335" i="2" s="1"/>
  <c r="Z336" i="2" s="1"/>
  <c r="Z337" i="2" s="1"/>
  <c r="Z338" i="2" s="1"/>
  <c r="Z339" i="2" s="1"/>
  <c r="Z340" i="2" s="1"/>
  <c r="Z341" i="2" s="1"/>
  <c r="Z342" i="2" s="1"/>
  <c r="Z343" i="2" s="1"/>
  <c r="Z344" i="2" s="1"/>
  <c r="Z345" i="2" s="1"/>
  <c r="Z346" i="2" s="1"/>
  <c r="Z347" i="2" s="1"/>
  <c r="Z348" i="2" s="1"/>
  <c r="Z349" i="2" s="1"/>
  <c r="Z350" i="2" s="1"/>
  <c r="Z351" i="2" s="1"/>
  <c r="Z352" i="2" s="1"/>
  <c r="Z353" i="2" s="1"/>
  <c r="Z354" i="2" s="1"/>
  <c r="Z355" i="2" s="1"/>
  <c r="Z356" i="2" s="1"/>
  <c r="Z357" i="2" s="1"/>
  <c r="Z358" i="2" s="1"/>
  <c r="Z359" i="2" s="1"/>
  <c r="Z360" i="2" s="1"/>
  <c r="Z361" i="2" s="1"/>
  <c r="Z362" i="2" s="1"/>
  <c r="Z363" i="2" s="1"/>
  <c r="Z364" i="2" s="1"/>
  <c r="Z365" i="2" s="1"/>
  <c r="Z366" i="2" s="1"/>
  <c r="Z367" i="2" s="1"/>
  <c r="Z368" i="2" s="1"/>
  <c r="Z369" i="2" s="1"/>
  <c r="Z370" i="2" s="1"/>
  <c r="Z371" i="2" s="1"/>
  <c r="Z372" i="2" s="1"/>
  <c r="Z373" i="2" s="1"/>
  <c r="Z374" i="2" s="1"/>
  <c r="Z375" i="2" s="1"/>
  <c r="Z376" i="2" s="1"/>
  <c r="Z377" i="2" s="1"/>
  <c r="Z378" i="2" s="1"/>
  <c r="Z379" i="2" s="1"/>
  <c r="Z380" i="2" s="1"/>
  <c r="Z381" i="2" s="1"/>
  <c r="Z382" i="2" s="1"/>
  <c r="Z383" i="2" s="1"/>
  <c r="Z384" i="2" s="1"/>
  <c r="Z385" i="2" s="1"/>
  <c r="Z386" i="2" s="1"/>
  <c r="Z387" i="2" s="1"/>
  <c r="Z388" i="2" s="1"/>
  <c r="Z389" i="2" s="1"/>
  <c r="Z390" i="2" s="1"/>
  <c r="Z391" i="2" s="1"/>
  <c r="Z392" i="2" s="1"/>
  <c r="Z393" i="2" s="1"/>
  <c r="Z394" i="2" s="1"/>
  <c r="Z395" i="2" s="1"/>
  <c r="Z396" i="2" s="1"/>
  <c r="Z397" i="2" s="1"/>
  <c r="Z398" i="2" s="1"/>
  <c r="Z399" i="2" s="1"/>
  <c r="Z400" i="2" s="1"/>
  <c r="Z401" i="2" s="1"/>
  <c r="Z402" i="2" s="1"/>
  <c r="Z403" i="2" s="1"/>
  <c r="Z404" i="2" s="1"/>
  <c r="Z405" i="2" s="1"/>
  <c r="Z406" i="2" s="1"/>
  <c r="Z407" i="2" s="1"/>
  <c r="Z408" i="2" s="1"/>
  <c r="Z409" i="2" s="1"/>
  <c r="Z410" i="2" s="1"/>
  <c r="Z411" i="2" s="1"/>
  <c r="Z412" i="2" s="1"/>
  <c r="Z413" i="2" s="1"/>
  <c r="Z414" i="2" s="1"/>
  <c r="Z415" i="2" s="1"/>
  <c r="Z416" i="2" s="1"/>
  <c r="Z417" i="2" s="1"/>
  <c r="Z418" i="2" s="1"/>
  <c r="Z419" i="2" s="1"/>
  <c r="Z420" i="2" s="1"/>
  <c r="Z421" i="2" s="1"/>
  <c r="Z422" i="2" s="1"/>
  <c r="Z423" i="2" s="1"/>
  <c r="Z424" i="2" s="1"/>
  <c r="Z425" i="2" s="1"/>
  <c r="Z426" i="2" s="1"/>
  <c r="Z427" i="2" s="1"/>
  <c r="Z428" i="2" s="1"/>
  <c r="Z429" i="2" s="1"/>
  <c r="Z430" i="2" s="1"/>
  <c r="Z431" i="2" s="1"/>
  <c r="Z432" i="2" s="1"/>
  <c r="Z433" i="2" s="1"/>
  <c r="Z434" i="2" s="1"/>
  <c r="Z435" i="2" s="1"/>
  <c r="Z436" i="2" s="1"/>
  <c r="Z437" i="2" s="1"/>
  <c r="Z438" i="2" s="1"/>
  <c r="Z439" i="2" s="1"/>
  <c r="Z440" i="2" s="1"/>
  <c r="Z441" i="2" s="1"/>
  <c r="Z442" i="2" s="1"/>
  <c r="Z443" i="2" s="1"/>
  <c r="Z444" i="2" s="1"/>
  <c r="Z445" i="2" s="1"/>
  <c r="Z446" i="2" s="1"/>
  <c r="Z447" i="2" s="1"/>
  <c r="Z448" i="2" s="1"/>
  <c r="Z449" i="2" s="1"/>
  <c r="Z450" i="2" s="1"/>
  <c r="Z451" i="2" s="1"/>
  <c r="Z452" i="2" s="1"/>
  <c r="Z453" i="2" s="1"/>
  <c r="Z454" i="2" s="1"/>
  <c r="Z455" i="2" s="1"/>
  <c r="Z456" i="2" s="1"/>
  <c r="Z457" i="2" s="1"/>
  <c r="Z458" i="2" s="1"/>
  <c r="Z459" i="2" s="1"/>
  <c r="Z460" i="2" s="1"/>
  <c r="Z461" i="2" s="1"/>
  <c r="Z462" i="2" s="1"/>
  <c r="Z463" i="2" s="1"/>
  <c r="Z464" i="2" s="1"/>
  <c r="Z465" i="2" s="1"/>
  <c r="Z466" i="2" s="1"/>
  <c r="Z467" i="2" s="1"/>
  <c r="Z468" i="2" s="1"/>
  <c r="Z469" i="2" s="1"/>
  <c r="Z470" i="2" s="1"/>
  <c r="Z471" i="2" s="1"/>
  <c r="Z472" i="2" s="1"/>
  <c r="Z473" i="2" s="1"/>
  <c r="Z474" i="2" s="1"/>
  <c r="Z475" i="2" s="1"/>
  <c r="Z476" i="2" s="1"/>
  <c r="Z477" i="2" s="1"/>
  <c r="Z478" i="2" s="1"/>
  <c r="Z479" i="2" s="1"/>
  <c r="Z480" i="2" s="1"/>
  <c r="Z481" i="2" s="1"/>
  <c r="Z482" i="2" s="1"/>
  <c r="Z483" i="2" s="1"/>
  <c r="Z484" i="2" s="1"/>
  <c r="Z485" i="2" s="1"/>
  <c r="Z486" i="2" s="1"/>
  <c r="Z487" i="2" s="1"/>
  <c r="Z488" i="2" s="1"/>
  <c r="Z489" i="2" s="1"/>
  <c r="Z490" i="2" s="1"/>
  <c r="Z491" i="2" s="1"/>
  <c r="Z492" i="2" s="1"/>
  <c r="Z493" i="2" s="1"/>
  <c r="Z494" i="2" s="1"/>
  <c r="Z495" i="2" s="1"/>
  <c r="Z496" i="2" s="1"/>
  <c r="Z497" i="2" s="1"/>
  <c r="Z498" i="2" s="1"/>
  <c r="Z499" i="2" s="1"/>
  <c r="Z500" i="2" s="1"/>
  <c r="Z501" i="2" s="1"/>
  <c r="Z502" i="2" s="1"/>
  <c r="Z503" i="2" s="1"/>
  <c r="Z504" i="2" s="1"/>
  <c r="Z505" i="2" s="1"/>
  <c r="Z506" i="2" s="1"/>
  <c r="Z507" i="2" s="1"/>
  <c r="Z508" i="2" s="1"/>
  <c r="Z509" i="2" s="1"/>
  <c r="Z510" i="2" s="1"/>
  <c r="Z511" i="2" s="1"/>
  <c r="Z512" i="2" s="1"/>
  <c r="Z513" i="2" s="1"/>
  <c r="Z514" i="2" s="1"/>
  <c r="Z515" i="2" s="1"/>
  <c r="Z516" i="2" s="1"/>
  <c r="Z517" i="2" s="1"/>
  <c r="Z518" i="2" s="1"/>
  <c r="Z519" i="2" s="1"/>
  <c r="Z520" i="2" s="1"/>
  <c r="Z521" i="2" s="1"/>
  <c r="Z522" i="2" s="1"/>
  <c r="Z523" i="2" s="1"/>
  <c r="Z524" i="2" s="1"/>
  <c r="Z525" i="2" s="1"/>
  <c r="Z526" i="2" s="1"/>
  <c r="Z527" i="2" s="1"/>
  <c r="Z528" i="2" s="1"/>
  <c r="Z529" i="2" s="1"/>
  <c r="Z530" i="2" s="1"/>
  <c r="Z531" i="2" s="1"/>
  <c r="Z532" i="2" s="1"/>
  <c r="Z533" i="2" s="1"/>
  <c r="Z534" i="2" s="1"/>
  <c r="Z535" i="2" s="1"/>
  <c r="Z536" i="2" s="1"/>
  <c r="Z537" i="2" s="1"/>
  <c r="Z538" i="2" s="1"/>
  <c r="Z539" i="2" s="1"/>
  <c r="Z540" i="2" s="1"/>
  <c r="Z541" i="2" s="1"/>
  <c r="Z542" i="2" s="1"/>
  <c r="Z543" i="2" s="1"/>
  <c r="Z544" i="2" s="1"/>
  <c r="Z545" i="2" s="1"/>
  <c r="Z546" i="2" s="1"/>
  <c r="Z547" i="2" s="1"/>
  <c r="Z548" i="2" s="1"/>
  <c r="Z549" i="2" s="1"/>
  <c r="Z550" i="2" s="1"/>
  <c r="Z551" i="2" s="1"/>
  <c r="Z552" i="2" s="1"/>
  <c r="Z553" i="2" s="1"/>
  <c r="Z554" i="2" s="1"/>
  <c r="Z555" i="2" s="1"/>
  <c r="Z556" i="2" s="1"/>
  <c r="Z557" i="2" s="1"/>
  <c r="Z558" i="2" s="1"/>
  <c r="Z559" i="2" s="1"/>
  <c r="Z560" i="2" s="1"/>
  <c r="Z561" i="2" s="1"/>
  <c r="Z562" i="2" s="1"/>
  <c r="Z563" i="2" s="1"/>
  <c r="Z564" i="2" s="1"/>
  <c r="Z565" i="2" s="1"/>
  <c r="Z566" i="2" s="1"/>
  <c r="Z567" i="2" s="1"/>
  <c r="Z568" i="2" s="1"/>
  <c r="Z569" i="2" s="1"/>
  <c r="Z570" i="2" s="1"/>
  <c r="Z571" i="2" s="1"/>
  <c r="Z572" i="2" s="1"/>
  <c r="Z573" i="2" s="1"/>
  <c r="Z574" i="2" s="1"/>
  <c r="Z575" i="2" s="1"/>
  <c r="Z576" i="2" s="1"/>
  <c r="Z577" i="2" s="1"/>
  <c r="Z578" i="2" s="1"/>
  <c r="Z579" i="2" s="1"/>
  <c r="Z580" i="2" s="1"/>
  <c r="Z581" i="2" s="1"/>
  <c r="Z582" i="2" s="1"/>
  <c r="Z583" i="2" s="1"/>
  <c r="Z584" i="2" s="1"/>
  <c r="Z585" i="2" s="1"/>
  <c r="Z586" i="2" s="1"/>
  <c r="Z587" i="2" s="1"/>
  <c r="Z588" i="2" s="1"/>
  <c r="Z589" i="2" s="1"/>
  <c r="Z590" i="2" s="1"/>
  <c r="Z591" i="2" s="1"/>
  <c r="Z592" i="2" s="1"/>
  <c r="Z593" i="2" s="1"/>
  <c r="Z594" i="2" s="1"/>
  <c r="Z595" i="2" s="1"/>
  <c r="Z596" i="2" s="1"/>
  <c r="Z597" i="2" s="1"/>
  <c r="Z598" i="2" s="1"/>
  <c r="Z599" i="2" s="1"/>
  <c r="Z600" i="2" s="1"/>
  <c r="Z601" i="2" s="1"/>
  <c r="Z602" i="2" s="1"/>
  <c r="Z603" i="2" s="1"/>
  <c r="Z604" i="2" s="1"/>
  <c r="Z605" i="2" s="1"/>
  <c r="Z606" i="2" s="1"/>
  <c r="Z607" i="2" s="1"/>
  <c r="Z608" i="2" s="1"/>
  <c r="Z609" i="2" s="1"/>
  <c r="Z610" i="2" s="1"/>
  <c r="Z611" i="2" s="1"/>
  <c r="Z612" i="2" s="1"/>
  <c r="Z613" i="2" s="1"/>
  <c r="Z614" i="2" s="1"/>
  <c r="Z615" i="2" s="1"/>
  <c r="Z616" i="2" s="1"/>
  <c r="Z617" i="2" s="1"/>
  <c r="Z618" i="2" s="1"/>
  <c r="Z619" i="2" s="1"/>
  <c r="Z620" i="2" s="1"/>
  <c r="Z621" i="2" s="1"/>
  <c r="Z622" i="2" s="1"/>
  <c r="Z623" i="2" s="1"/>
  <c r="Z624" i="2" s="1"/>
  <c r="Z625" i="2" s="1"/>
  <c r="Z626" i="2" s="1"/>
  <c r="Z627" i="2" s="1"/>
  <c r="Z628" i="2" s="1"/>
  <c r="Z629" i="2" s="1"/>
  <c r="Z630" i="2" s="1"/>
  <c r="Z631" i="2" s="1"/>
  <c r="Z632" i="2" s="1"/>
  <c r="Z633" i="2" s="1"/>
  <c r="Z634" i="2" s="1"/>
  <c r="Z635" i="2" s="1"/>
  <c r="Z636" i="2" s="1"/>
  <c r="Z637" i="2" s="1"/>
  <c r="Z638" i="2" s="1"/>
  <c r="Z639" i="2" s="1"/>
  <c r="Z640" i="2" s="1"/>
  <c r="Z641" i="2" s="1"/>
  <c r="Z642" i="2" s="1"/>
  <c r="Z643" i="2" s="1"/>
  <c r="Z644" i="2" s="1"/>
  <c r="Z645" i="2" s="1"/>
  <c r="Z646" i="2" s="1"/>
  <c r="Z647" i="2" s="1"/>
  <c r="Z648" i="2" s="1"/>
  <c r="Z649" i="2" s="1"/>
  <c r="Z650" i="2" s="1"/>
  <c r="Z651" i="2" s="1"/>
  <c r="Z652" i="2" s="1"/>
  <c r="Z653" i="2" s="1"/>
  <c r="Z654" i="2" s="1"/>
  <c r="Z655" i="2" s="1"/>
  <c r="Z656" i="2" s="1"/>
  <c r="Z657" i="2" s="1"/>
  <c r="Z658" i="2" s="1"/>
  <c r="Z659" i="2" s="1"/>
  <c r="Z660" i="2" s="1"/>
  <c r="Z661" i="2" s="1"/>
  <c r="Z662" i="2" s="1"/>
  <c r="Z663" i="2" s="1"/>
  <c r="Z664" i="2" s="1"/>
  <c r="Z665" i="2" s="1"/>
  <c r="Z666" i="2" s="1"/>
  <c r="Z667" i="2" s="1"/>
  <c r="Z668" i="2" s="1"/>
  <c r="Z669" i="2" s="1"/>
  <c r="Z670" i="2" s="1"/>
  <c r="Z671" i="2" s="1"/>
  <c r="Z672" i="2" s="1"/>
  <c r="Z673" i="2" s="1"/>
  <c r="Z674" i="2" s="1"/>
  <c r="Z675" i="2" s="1"/>
  <c r="Z676" i="2" s="1"/>
  <c r="Z677" i="2" s="1"/>
  <c r="Z678" i="2" s="1"/>
  <c r="Z679" i="2" s="1"/>
  <c r="Z680" i="2" s="1"/>
  <c r="Z681" i="2" s="1"/>
  <c r="Z682" i="2" s="1"/>
  <c r="Z683" i="2" s="1"/>
  <c r="Z684" i="2" s="1"/>
  <c r="Z685" i="2" s="1"/>
  <c r="Z686" i="2" s="1"/>
  <c r="Z687" i="2" s="1"/>
  <c r="Z688" i="2" s="1"/>
  <c r="Z689" i="2" s="1"/>
  <c r="Z690" i="2" s="1"/>
  <c r="Z691" i="2" s="1"/>
  <c r="Z692" i="2" s="1"/>
  <c r="Z693" i="2" s="1"/>
  <c r="Z694" i="2" s="1"/>
  <c r="Z695" i="2" s="1"/>
  <c r="Z696" i="2" s="1"/>
  <c r="Z697" i="2" s="1"/>
  <c r="Z698" i="2" s="1"/>
  <c r="Z699" i="2" s="1"/>
  <c r="Z700" i="2" s="1"/>
  <c r="Z701" i="2" s="1"/>
  <c r="Z702" i="2" s="1"/>
  <c r="Z703" i="2" s="1"/>
  <c r="Z704" i="2" s="1"/>
  <c r="Z705" i="2" s="1"/>
  <c r="Z706" i="2" s="1"/>
  <c r="Z707" i="2" s="1"/>
  <c r="Z708" i="2" s="1"/>
  <c r="Z709" i="2" s="1"/>
  <c r="Z710" i="2" s="1"/>
  <c r="Z711" i="2" s="1"/>
  <c r="Z712" i="2" s="1"/>
  <c r="Z713" i="2" s="1"/>
  <c r="Z714" i="2" s="1"/>
  <c r="Z715" i="2" s="1"/>
  <c r="Z716" i="2" s="1"/>
  <c r="Z717" i="2" s="1"/>
  <c r="Z718" i="2" s="1"/>
  <c r="Z719" i="2" s="1"/>
  <c r="Z720" i="2" s="1"/>
  <c r="Z721" i="2" s="1"/>
  <c r="Z722" i="2" s="1"/>
  <c r="Z723" i="2" s="1"/>
  <c r="Z724" i="2" s="1"/>
  <c r="Z725" i="2" s="1"/>
  <c r="Z726" i="2" s="1"/>
  <c r="Z727" i="2" s="1"/>
  <c r="Z728" i="2" s="1"/>
  <c r="Z729" i="2" s="1"/>
  <c r="Z730" i="2" s="1"/>
  <c r="Z731" i="2" s="1"/>
  <c r="Z732" i="2" s="1"/>
  <c r="Z733" i="2" s="1"/>
  <c r="Z734" i="2" s="1"/>
  <c r="Z735" i="2" s="1"/>
  <c r="Z736" i="2" s="1"/>
  <c r="Z737" i="2" s="1"/>
  <c r="Z738" i="2" s="1"/>
  <c r="Z739" i="2" s="1"/>
  <c r="Z740" i="2" s="1"/>
  <c r="Z741" i="2" s="1"/>
  <c r="Z742" i="2" s="1"/>
  <c r="Z743" i="2" s="1"/>
  <c r="Z744" i="2" s="1"/>
  <c r="Z745" i="2" s="1"/>
  <c r="Z746" i="2" s="1"/>
  <c r="Z747" i="2" s="1"/>
  <c r="Z748" i="2" s="1"/>
  <c r="Z749" i="2" s="1"/>
  <c r="Z750" i="2" s="1"/>
  <c r="Q9" i="2"/>
  <c r="T742" i="2"/>
  <c r="V742" i="2" s="1"/>
  <c r="W740" i="2"/>
  <c r="W724" i="2"/>
  <c r="W712" i="2"/>
  <c r="W706" i="2"/>
  <c r="W688" i="2"/>
  <c r="T682" i="2"/>
  <c r="V682" i="2" s="1"/>
  <c r="W234" i="2"/>
  <c r="W222" i="2"/>
  <c r="W204" i="2"/>
  <c r="W16" i="2"/>
  <c r="T670" i="2"/>
  <c r="V670" i="2" s="1"/>
  <c r="T658" i="2"/>
  <c r="V658" i="2" s="1"/>
  <c r="W652" i="2"/>
  <c r="W646" i="2"/>
  <c r="AL559" i="2"/>
  <c r="AL535" i="2"/>
  <c r="AL511" i="2"/>
  <c r="AL439" i="2"/>
  <c r="AL415" i="2"/>
  <c r="AL295" i="2"/>
  <c r="AL271" i="2"/>
  <c r="AL247" i="2"/>
  <c r="W168" i="2"/>
  <c r="AL55" i="2"/>
  <c r="AL727" i="2"/>
  <c r="AL703" i="2"/>
  <c r="AL679" i="2"/>
  <c r="T640" i="2"/>
  <c r="V640" i="2" s="1"/>
  <c r="T634" i="2"/>
  <c r="V634" i="2" s="1"/>
  <c r="W622" i="2"/>
  <c r="T616" i="2"/>
  <c r="V616" i="2" s="1"/>
  <c r="T598" i="2"/>
  <c r="V598" i="2" s="1"/>
  <c r="W586" i="2"/>
  <c r="W527" i="2"/>
  <c r="T511" i="2"/>
  <c r="V511" i="2" s="1"/>
  <c r="AL391" i="2"/>
  <c r="W261" i="2"/>
  <c r="AL223" i="2"/>
  <c r="AL199" i="2"/>
  <c r="AL175" i="2"/>
  <c r="W150" i="2"/>
  <c r="W114" i="2"/>
  <c r="AL31" i="2"/>
  <c r="AL655" i="2"/>
  <c r="W580" i="2"/>
  <c r="W491" i="2"/>
  <c r="AL487" i="2"/>
  <c r="W452" i="2"/>
  <c r="AL367" i="2"/>
  <c r="W96" i="2"/>
  <c r="W90" i="2"/>
  <c r="W37" i="2"/>
  <c r="T25" i="2"/>
  <c r="V25" i="2" s="1"/>
  <c r="W19" i="2"/>
  <c r="T745" i="2"/>
  <c r="V745" i="2" s="1"/>
  <c r="AL7" i="2"/>
  <c r="AL631" i="2"/>
  <c r="AL607" i="2"/>
  <c r="AL583" i="2"/>
  <c r="W568" i="2"/>
  <c r="W562" i="2"/>
  <c r="AL463" i="2"/>
  <c r="W351" i="2"/>
  <c r="AL343" i="2"/>
  <c r="AL151" i="2"/>
  <c r="AL127" i="2"/>
  <c r="W60" i="2"/>
  <c r="W434" i="2"/>
  <c r="W416" i="2"/>
  <c r="W398" i="2"/>
  <c r="AL319" i="2"/>
  <c r="W270" i="2"/>
  <c r="T117" i="2"/>
  <c r="V117" i="2" s="1"/>
  <c r="AL103" i="2"/>
  <c r="AL79" i="2"/>
  <c r="W50" i="2"/>
  <c r="AN2" i="2" l="1"/>
  <c r="W20" i="7" s="1"/>
  <c r="B69" i="28"/>
  <c r="C69" i="28"/>
  <c r="C47" i="28"/>
  <c r="B47" i="28"/>
  <c r="B81" i="28"/>
  <c r="B60" i="28"/>
  <c r="C60" i="28"/>
  <c r="B94" i="28"/>
  <c r="B79" i="28"/>
  <c r="C45" i="28"/>
  <c r="B45" i="28"/>
  <c r="G39" i="4"/>
  <c r="C39" i="28"/>
  <c r="B39" i="28"/>
  <c r="B73" i="28"/>
  <c r="G40" i="4"/>
  <c r="C40" i="28"/>
  <c r="B74" i="28"/>
  <c r="B40" i="28"/>
  <c r="B48" i="28"/>
  <c r="C48" i="28"/>
  <c r="B82" i="28"/>
  <c r="B67" i="28"/>
  <c r="B101" i="28"/>
  <c r="C67" i="28"/>
  <c r="B49" i="28"/>
  <c r="B83" i="28"/>
  <c r="C49" i="28"/>
  <c r="C61" i="28"/>
  <c r="B61" i="28"/>
  <c r="B95" i="28"/>
  <c r="C58" i="28"/>
  <c r="B92" i="28"/>
  <c r="B58" i="28"/>
  <c r="B54" i="28"/>
  <c r="C54" i="28"/>
  <c r="B88" i="28"/>
  <c r="B66" i="28"/>
  <c r="C66" i="28"/>
  <c r="B100" i="28"/>
  <c r="B102" i="28"/>
  <c r="B68" i="28"/>
  <c r="C68" i="28"/>
  <c r="B84" i="28"/>
  <c r="B50" i="28"/>
  <c r="C50" i="28"/>
  <c r="B96" i="28"/>
  <c r="B62" i="28"/>
  <c r="C62" i="28"/>
  <c r="B87" i="28"/>
  <c r="C53" i="28"/>
  <c r="B53" i="28"/>
  <c r="B97" i="28"/>
  <c r="C63" i="28"/>
  <c r="B63" i="28"/>
  <c r="C51" i="28"/>
  <c r="B51" i="28"/>
  <c r="B85" i="28"/>
  <c r="Y20" i="7"/>
  <c r="B78" i="28"/>
  <c r="B44" i="28"/>
  <c r="C44" i="28"/>
  <c r="C55" i="28"/>
  <c r="B55" i="28"/>
  <c r="B89" i="28"/>
  <c r="G42" i="4"/>
  <c r="B42" i="28"/>
  <c r="C42" i="28"/>
  <c r="B76" i="28"/>
  <c r="C64" i="28"/>
  <c r="B98" i="28"/>
  <c r="B64" i="28"/>
  <c r="G41" i="4"/>
  <c r="B75" i="28"/>
  <c r="C41" i="28"/>
  <c r="B41" i="28"/>
  <c r="B90" i="28"/>
  <c r="B56" i="28"/>
  <c r="C56" i="28"/>
  <c r="G43" i="4"/>
  <c r="C43" i="28"/>
  <c r="B43" i="28"/>
  <c r="B77" i="28"/>
  <c r="C52" i="28"/>
  <c r="B86" i="28"/>
  <c r="B52" i="28"/>
  <c r="C65" i="28"/>
  <c r="B65" i="28"/>
  <c r="B99" i="28"/>
  <c r="C59" i="28"/>
  <c r="B59" i="28"/>
  <c r="B93" i="28"/>
  <c r="C46" i="28"/>
  <c r="B80" i="28"/>
  <c r="B46" i="28"/>
  <c r="C57" i="28"/>
  <c r="B57" i="28"/>
  <c r="B91" i="28"/>
  <c r="AH348" i="26"/>
  <c r="AN347" i="26"/>
  <c r="AS347" i="26" s="1"/>
  <c r="V9" i="2"/>
  <c r="V8" i="2"/>
  <c r="V14" i="2"/>
  <c r="B104" i="28" l="1"/>
  <c r="B70" i="28"/>
  <c r="C70" i="28"/>
  <c r="AH349" i="26"/>
  <c r="AN348" i="26"/>
  <c r="AS348" i="26" s="1"/>
  <c r="AH350" i="26" l="1"/>
  <c r="AN349" i="26"/>
  <c r="AS349" i="26" s="1"/>
  <c r="AH351" i="26" l="1"/>
  <c r="AN350" i="26"/>
  <c r="AS350" i="26" s="1"/>
  <c r="AH352" i="26" l="1"/>
  <c r="AN351" i="26"/>
  <c r="AS351" i="26" s="1"/>
  <c r="L785" i="18"/>
  <c r="L784" i="18"/>
  <c r="L783" i="18"/>
  <c r="L782" i="18"/>
  <c r="L781" i="18"/>
  <c r="L780" i="18"/>
  <c r="L779" i="18"/>
  <c r="L778" i="18"/>
  <c r="L777" i="18"/>
  <c r="L776" i="18"/>
  <c r="D34" i="18"/>
  <c r="C33" i="18"/>
  <c r="D32" i="18"/>
  <c r="D31" i="18"/>
  <c r="D30" i="18"/>
  <c r="C13" i="18"/>
  <c r="A41" i="18"/>
  <c r="K40" i="18"/>
  <c r="J40" i="18"/>
  <c r="I40" i="18"/>
  <c r="H40" i="18"/>
  <c r="K39" i="18"/>
  <c r="J39" i="18"/>
  <c r="I39" i="18"/>
  <c r="H39" i="18"/>
  <c r="G35" i="18"/>
  <c r="C16" i="18"/>
  <c r="AH353" i="26" l="1"/>
  <c r="AN352" i="26"/>
  <c r="AS352" i="26" s="1"/>
  <c r="D4" i="18"/>
  <c r="C5" i="18"/>
  <c r="D6" i="18"/>
  <c r="D7" i="18"/>
  <c r="C8" i="18"/>
  <c r="C9" i="18"/>
  <c r="D10" i="18"/>
  <c r="C11" i="18"/>
  <c r="D12" i="18"/>
  <c r="D13" i="18"/>
  <c r="D15" i="18"/>
  <c r="D16" i="18"/>
  <c r="C17" i="18"/>
  <c r="D19" i="18"/>
  <c r="C20" i="18"/>
  <c r="D22" i="18"/>
  <c r="C23" i="18"/>
  <c r="C24" i="18"/>
  <c r="D25" i="18"/>
  <c r="C26" i="18"/>
  <c r="D27" i="18"/>
  <c r="D28" i="18"/>
  <c r="C32" i="18"/>
  <c r="D18" i="18"/>
  <c r="C29" i="18"/>
  <c r="C22" i="18"/>
  <c r="C25" i="18"/>
  <c r="C14" i="18"/>
  <c r="C28" i="18"/>
  <c r="D21" i="18"/>
  <c r="C19" i="18"/>
  <c r="C7" i="18"/>
  <c r="C31" i="18"/>
  <c r="C10" i="18"/>
  <c r="C4" i="18"/>
  <c r="L40" i="18"/>
  <c r="L39" i="18"/>
  <c r="M40" i="18"/>
  <c r="C6" i="18"/>
  <c r="C15" i="18"/>
  <c r="C21" i="18"/>
  <c r="C27" i="18"/>
  <c r="D24" i="18"/>
  <c r="D5" i="18"/>
  <c r="D8" i="18"/>
  <c r="D11" i="18"/>
  <c r="D14" i="18"/>
  <c r="D17" i="18"/>
  <c r="D20" i="18"/>
  <c r="D23" i="18"/>
  <c r="D26" i="18"/>
  <c r="D29" i="18"/>
  <c r="D33" i="18"/>
  <c r="M39" i="18"/>
  <c r="C12" i="18"/>
  <c r="C30" i="18"/>
  <c r="D9" i="18"/>
  <c r="C18" i="18"/>
  <c r="C34" i="18"/>
  <c r="AH354" i="26" l="1"/>
  <c r="AN353" i="26"/>
  <c r="AS353" i="26" s="1"/>
  <c r="C35" i="18"/>
  <c r="D35" i="18"/>
  <c r="AH355" i="26" l="1"/>
  <c r="AN354" i="26"/>
  <c r="AS354" i="26" s="1"/>
  <c r="BE85" i="17"/>
  <c r="BF85" i="17"/>
  <c r="BE53" i="17"/>
  <c r="BF53" i="17"/>
  <c r="BE54" i="17"/>
  <c r="BF54" i="17"/>
  <c r="BE55" i="17"/>
  <c r="BF55" i="17"/>
  <c r="BE56" i="17"/>
  <c r="BF56" i="17"/>
  <c r="BE17" i="17"/>
  <c r="BF17" i="17"/>
  <c r="BE18" i="17"/>
  <c r="BF18" i="17"/>
  <c r="BE19" i="17"/>
  <c r="BF19" i="17"/>
  <c r="BE20" i="17"/>
  <c r="BF20" i="17"/>
  <c r="BE21" i="17"/>
  <c r="BF21" i="17"/>
  <c r="BE22" i="17"/>
  <c r="BF22" i="17"/>
  <c r="BE23" i="17"/>
  <c r="BF23" i="17"/>
  <c r="BE24" i="17"/>
  <c r="BF24" i="17"/>
  <c r="BE25" i="17"/>
  <c r="BF25" i="17"/>
  <c r="BE26" i="17"/>
  <c r="BF26" i="17"/>
  <c r="BE27" i="17"/>
  <c r="BF27" i="17"/>
  <c r="BE28" i="17"/>
  <c r="BF28" i="17"/>
  <c r="BE29" i="17"/>
  <c r="BF29" i="17"/>
  <c r="BE30" i="17"/>
  <c r="BF30" i="17"/>
  <c r="Z85" i="17"/>
  <c r="AA85" i="17"/>
  <c r="Z53" i="17"/>
  <c r="AA53" i="17"/>
  <c r="Z21" i="17"/>
  <c r="AA21" i="17"/>
  <c r="AA101" i="17"/>
  <c r="Z101" i="17"/>
  <c r="BF100" i="17"/>
  <c r="BE100" i="17"/>
  <c r="AA100" i="17"/>
  <c r="Z100" i="17"/>
  <c r="BF99" i="17"/>
  <c r="BE99" i="17"/>
  <c r="AA99" i="17"/>
  <c r="Z99" i="17"/>
  <c r="BF98" i="17"/>
  <c r="BE98" i="17"/>
  <c r="AA98" i="17"/>
  <c r="Z98" i="17"/>
  <c r="BF97" i="17"/>
  <c r="BE97" i="17"/>
  <c r="AA97" i="17"/>
  <c r="Z97" i="17"/>
  <c r="BF96" i="17"/>
  <c r="BE96" i="17"/>
  <c r="AA96" i="17"/>
  <c r="Z96" i="17"/>
  <c r="BF95" i="17"/>
  <c r="BE95" i="17"/>
  <c r="AA95" i="17"/>
  <c r="Z95" i="17"/>
  <c r="BF94" i="17"/>
  <c r="BE94" i="17"/>
  <c r="AA94" i="17"/>
  <c r="Z94" i="17"/>
  <c r="BF93" i="17"/>
  <c r="BE93" i="17"/>
  <c r="AA93" i="17"/>
  <c r="Z93" i="17"/>
  <c r="BF92" i="17"/>
  <c r="BE92" i="17"/>
  <c r="AA92" i="17"/>
  <c r="Z92" i="17"/>
  <c r="BF91" i="17"/>
  <c r="BE91" i="17"/>
  <c r="AA91" i="17"/>
  <c r="Z91" i="17"/>
  <c r="BF90" i="17"/>
  <c r="BE90" i="17"/>
  <c r="AA90" i="17"/>
  <c r="Z90" i="17"/>
  <c r="BF89" i="17"/>
  <c r="BE89" i="17"/>
  <c r="AA89" i="17"/>
  <c r="Z89" i="17"/>
  <c r="BF88" i="17"/>
  <c r="BE88" i="17"/>
  <c r="AA88" i="17"/>
  <c r="Z88" i="17"/>
  <c r="BF87" i="17"/>
  <c r="BE87" i="17"/>
  <c r="AA87" i="17"/>
  <c r="Z87" i="17"/>
  <c r="BF86" i="17"/>
  <c r="BE86" i="17"/>
  <c r="AA86" i="17"/>
  <c r="Z86" i="17"/>
  <c r="BF84" i="17"/>
  <c r="BE84" i="17"/>
  <c r="AA84" i="17"/>
  <c r="Z84" i="17"/>
  <c r="BF83" i="17"/>
  <c r="BE83" i="17"/>
  <c r="AA83" i="17"/>
  <c r="Z83" i="17"/>
  <c r="BF82" i="17"/>
  <c r="BE82" i="17"/>
  <c r="AA82" i="17"/>
  <c r="Z82" i="17"/>
  <c r="BF81" i="17"/>
  <c r="BE81" i="17"/>
  <c r="AA81" i="17"/>
  <c r="Z81" i="17"/>
  <c r="BF80" i="17"/>
  <c r="BE80" i="17"/>
  <c r="AA80" i="17"/>
  <c r="Z80" i="17"/>
  <c r="BF79" i="17"/>
  <c r="BE79" i="17"/>
  <c r="AA79" i="17"/>
  <c r="Z79" i="17"/>
  <c r="BF78" i="17"/>
  <c r="BE78" i="17"/>
  <c r="AA78" i="17"/>
  <c r="Z78" i="17"/>
  <c r="BF77" i="17"/>
  <c r="BE77" i="17"/>
  <c r="AA77" i="17"/>
  <c r="Z77" i="17"/>
  <c r="BF76" i="17"/>
  <c r="BE76" i="17"/>
  <c r="AA76" i="17"/>
  <c r="Z76" i="17"/>
  <c r="BF75" i="17"/>
  <c r="BE75" i="17"/>
  <c r="AA75" i="17"/>
  <c r="Z75" i="17"/>
  <c r="BF74" i="17"/>
  <c r="BE74" i="17"/>
  <c r="AA74" i="17"/>
  <c r="Z74" i="17"/>
  <c r="BF73" i="17"/>
  <c r="BE73" i="17"/>
  <c r="AA73" i="17"/>
  <c r="Z73" i="17"/>
  <c r="BF72" i="17"/>
  <c r="BE72" i="17"/>
  <c r="AA72" i="17"/>
  <c r="Z72" i="17"/>
  <c r="BF71" i="17"/>
  <c r="BE71" i="17"/>
  <c r="AA71" i="17"/>
  <c r="Z71" i="17"/>
  <c r="BF70" i="17"/>
  <c r="BE70" i="17"/>
  <c r="BE101" i="17" s="1"/>
  <c r="AA70" i="17"/>
  <c r="Z70" i="17"/>
  <c r="AA69" i="17"/>
  <c r="Z69" i="17"/>
  <c r="BF68" i="17"/>
  <c r="BE68" i="17"/>
  <c r="AA68" i="17"/>
  <c r="Z68" i="17"/>
  <c r="BF67" i="17"/>
  <c r="BE67" i="17"/>
  <c r="AA67" i="17"/>
  <c r="Z67" i="17"/>
  <c r="BF66" i="17"/>
  <c r="BE66" i="17"/>
  <c r="AA66" i="17"/>
  <c r="Z66" i="17"/>
  <c r="BF65" i="17"/>
  <c r="BE65" i="17"/>
  <c r="AA65" i="17"/>
  <c r="Z65" i="17"/>
  <c r="BF64" i="17"/>
  <c r="BE64" i="17"/>
  <c r="AA64" i="17"/>
  <c r="Z64" i="17"/>
  <c r="BF63" i="17"/>
  <c r="BE63" i="17"/>
  <c r="AA63" i="17"/>
  <c r="Z63" i="17"/>
  <c r="BF62" i="17"/>
  <c r="BE62" i="17"/>
  <c r="AA62" i="17"/>
  <c r="Z62" i="17"/>
  <c r="BF61" i="17"/>
  <c r="BE61" i="17"/>
  <c r="AA61" i="17"/>
  <c r="Z61" i="17"/>
  <c r="BF60" i="17"/>
  <c r="BE60" i="17"/>
  <c r="AA60" i="17"/>
  <c r="Z60" i="17"/>
  <c r="BF59" i="17"/>
  <c r="BE59" i="17"/>
  <c r="AA59" i="17"/>
  <c r="Z59" i="17"/>
  <c r="BF58" i="17"/>
  <c r="BE58" i="17"/>
  <c r="AA58" i="17"/>
  <c r="Z58" i="17"/>
  <c r="BF57" i="17"/>
  <c r="BE57" i="17"/>
  <c r="AA57" i="17"/>
  <c r="Z57" i="17"/>
  <c r="AA56" i="17"/>
  <c r="Z56" i="17"/>
  <c r="AA55" i="17"/>
  <c r="Z55" i="17"/>
  <c r="AA54" i="17"/>
  <c r="Z54" i="17"/>
  <c r="BF52" i="17"/>
  <c r="BE52" i="17"/>
  <c r="AA52" i="17"/>
  <c r="Z52" i="17"/>
  <c r="BF51" i="17"/>
  <c r="BE51" i="17"/>
  <c r="AA51" i="17"/>
  <c r="Z51" i="17"/>
  <c r="BF50" i="17"/>
  <c r="BE50" i="17"/>
  <c r="AA50" i="17"/>
  <c r="Z50" i="17"/>
  <c r="BF49" i="17"/>
  <c r="BE49" i="17"/>
  <c r="AA49" i="17"/>
  <c r="Z49" i="17"/>
  <c r="BF48" i="17"/>
  <c r="BE48" i="17"/>
  <c r="AA48" i="17"/>
  <c r="Z48" i="17"/>
  <c r="BF47" i="17"/>
  <c r="BE47" i="17"/>
  <c r="AA47" i="17"/>
  <c r="Z47" i="17"/>
  <c r="BF46" i="17"/>
  <c r="BE46" i="17"/>
  <c r="AA46" i="17"/>
  <c r="Z46" i="17"/>
  <c r="BF45" i="17"/>
  <c r="BE45" i="17"/>
  <c r="AA45" i="17"/>
  <c r="Z45" i="17"/>
  <c r="BF44" i="17"/>
  <c r="BE44" i="17"/>
  <c r="AA44" i="17"/>
  <c r="Z44" i="17"/>
  <c r="BF43" i="17"/>
  <c r="BE43" i="17"/>
  <c r="AA43" i="17"/>
  <c r="Z43" i="17"/>
  <c r="BF42" i="17"/>
  <c r="BE42" i="17"/>
  <c r="AA42" i="17"/>
  <c r="Z42" i="17"/>
  <c r="BF41" i="17"/>
  <c r="BE41" i="17"/>
  <c r="AA41" i="17"/>
  <c r="Z41" i="17"/>
  <c r="BF40" i="17"/>
  <c r="BE40" i="17"/>
  <c r="AA40" i="17"/>
  <c r="Z40" i="17"/>
  <c r="BF39" i="17"/>
  <c r="BE39" i="17"/>
  <c r="AA39" i="17"/>
  <c r="Z39" i="17"/>
  <c r="BF38" i="17"/>
  <c r="BE38" i="17"/>
  <c r="BE69" i="17" s="1"/>
  <c r="AA38" i="17"/>
  <c r="Z38" i="17"/>
  <c r="AA37" i="17"/>
  <c r="AA2" i="17" s="1"/>
  <c r="Z37" i="17"/>
  <c r="BF36" i="17"/>
  <c r="BE36" i="17"/>
  <c r="AA36" i="17"/>
  <c r="Z36" i="17"/>
  <c r="BF35" i="17"/>
  <c r="BE35" i="17"/>
  <c r="AA35" i="17"/>
  <c r="Z35" i="17"/>
  <c r="BF34" i="17"/>
  <c r="BE34" i="17"/>
  <c r="AA34" i="17"/>
  <c r="Z34" i="17"/>
  <c r="BF33" i="17"/>
  <c r="BE33" i="17"/>
  <c r="AA33" i="17"/>
  <c r="Z33" i="17"/>
  <c r="BF32" i="17"/>
  <c r="BE32" i="17"/>
  <c r="AA32" i="17"/>
  <c r="Z32" i="17"/>
  <c r="BF31" i="17"/>
  <c r="BE31" i="17"/>
  <c r="AA31" i="17"/>
  <c r="Z31" i="17"/>
  <c r="AA30" i="17"/>
  <c r="Z30" i="17"/>
  <c r="AA29" i="17"/>
  <c r="Z29" i="17"/>
  <c r="AA28" i="17"/>
  <c r="Z28" i="17"/>
  <c r="AA27" i="17"/>
  <c r="Z27" i="17"/>
  <c r="AA26" i="17"/>
  <c r="Z26" i="17"/>
  <c r="AA25" i="17"/>
  <c r="Z25" i="17"/>
  <c r="AA24" i="17"/>
  <c r="Z24" i="17"/>
  <c r="AA23" i="17"/>
  <c r="Z23" i="17"/>
  <c r="AA22" i="17"/>
  <c r="Z22" i="17"/>
  <c r="AA20" i="17"/>
  <c r="Z20" i="17"/>
  <c r="AA19" i="17"/>
  <c r="Z19" i="17"/>
  <c r="AA18" i="17"/>
  <c r="Z18" i="17"/>
  <c r="AA17" i="17"/>
  <c r="Z17" i="17"/>
  <c r="BF16" i="17"/>
  <c r="BE16" i="17"/>
  <c r="AA16" i="17"/>
  <c r="Z16" i="17"/>
  <c r="BF15" i="17"/>
  <c r="BE15" i="17"/>
  <c r="AA15" i="17"/>
  <c r="Z15" i="17"/>
  <c r="BF14" i="17"/>
  <c r="BE14" i="17"/>
  <c r="AA14" i="17"/>
  <c r="Z14" i="17"/>
  <c r="BF13" i="17"/>
  <c r="BE13" i="17"/>
  <c r="AA13" i="17"/>
  <c r="Z13" i="17"/>
  <c r="BF12" i="17"/>
  <c r="BE12" i="17"/>
  <c r="AA12" i="17"/>
  <c r="Z12" i="17"/>
  <c r="BF11" i="17"/>
  <c r="BE11" i="17"/>
  <c r="AA11" i="17"/>
  <c r="Z11" i="17"/>
  <c r="BF10" i="17"/>
  <c r="BE10" i="17"/>
  <c r="AA10" i="17"/>
  <c r="Z10" i="17"/>
  <c r="BF9" i="17"/>
  <c r="BE9" i="17"/>
  <c r="AA9" i="17"/>
  <c r="Z9" i="17"/>
  <c r="BF8" i="17"/>
  <c r="BE8" i="17"/>
  <c r="AA8" i="17"/>
  <c r="Z8" i="17"/>
  <c r="BF7" i="17"/>
  <c r="BE7" i="17"/>
  <c r="AA7" i="17"/>
  <c r="Z7" i="17"/>
  <c r="BF6" i="17"/>
  <c r="BE6" i="17"/>
  <c r="AA6" i="17"/>
  <c r="Z6" i="17"/>
  <c r="AH356" i="26" l="1"/>
  <c r="AN355" i="26"/>
  <c r="AS355" i="26" s="1"/>
  <c r="BE37" i="17"/>
  <c r="BE2" i="17" s="1"/>
  <c r="BF69" i="17"/>
  <c r="BF101" i="17"/>
  <c r="BF37" i="17"/>
  <c r="Z2" i="17"/>
  <c r="AH357" i="26" l="1"/>
  <c r="AN356" i="26"/>
  <c r="AS356" i="26" s="1"/>
  <c r="AQ26" i="2"/>
  <c r="AR26" i="2"/>
  <c r="AP26" i="2"/>
  <c r="X26" i="2" s="1"/>
  <c r="Y26" i="2" s="1"/>
  <c r="AQ20" i="2"/>
  <c r="AP20" i="2"/>
  <c r="X20" i="2" s="1"/>
  <c r="Y20" i="2" s="1"/>
  <c r="AR20" i="2"/>
  <c r="AQ14" i="2"/>
  <c r="AP14" i="2"/>
  <c r="X14" i="2" s="1"/>
  <c r="Y14" i="2" s="1"/>
  <c r="AR14" i="2"/>
  <c r="AQ8" i="2"/>
  <c r="AR8" i="2"/>
  <c r="AP8" i="2"/>
  <c r="X8" i="2" s="1"/>
  <c r="Y8" i="2" s="1"/>
  <c r="AQ25" i="2"/>
  <c r="AR25" i="2"/>
  <c r="AP25" i="2"/>
  <c r="X25" i="2" s="1"/>
  <c r="Y25" i="2" s="1"/>
  <c r="AP19" i="2"/>
  <c r="X19" i="2" s="1"/>
  <c r="Y19" i="2" s="1"/>
  <c r="AR19" i="2"/>
  <c r="AQ19" i="2"/>
  <c r="AP13" i="2"/>
  <c r="X13" i="2" s="1"/>
  <c r="Y13" i="2" s="1"/>
  <c r="AR13" i="2"/>
  <c r="AQ13" i="2"/>
  <c r="AQ24" i="2"/>
  <c r="AP24" i="2"/>
  <c r="X24" i="2" s="1"/>
  <c r="Y24" i="2" s="1"/>
  <c r="AR24" i="2"/>
  <c r="AQ18" i="2"/>
  <c r="AR18" i="2"/>
  <c r="AP18" i="2"/>
  <c r="X18" i="2" s="1"/>
  <c r="Y18" i="2" s="1"/>
  <c r="AQ12" i="2"/>
  <c r="AR12" i="2"/>
  <c r="AP12" i="2"/>
  <c r="X12" i="2" s="1"/>
  <c r="Y12" i="2" s="1"/>
  <c r="AQ29" i="2"/>
  <c r="AP29" i="2"/>
  <c r="X29" i="2" s="1"/>
  <c r="Y29" i="2" s="1"/>
  <c r="AR29" i="2"/>
  <c r="AQ23" i="2"/>
  <c r="AP23" i="2"/>
  <c r="X23" i="2" s="1"/>
  <c r="Y23" i="2" s="1"/>
  <c r="AR23" i="2"/>
  <c r="AQ17" i="2"/>
  <c r="AR17" i="2"/>
  <c r="AP17" i="2"/>
  <c r="X17" i="2" s="1"/>
  <c r="Y17" i="2" s="1"/>
  <c r="AQ11" i="2"/>
  <c r="AP11" i="2"/>
  <c r="X11" i="2" s="1"/>
  <c r="Y11" i="2" s="1"/>
  <c r="AR11" i="2"/>
  <c r="AQ28" i="2"/>
  <c r="AR28" i="2"/>
  <c r="AP28" i="2"/>
  <c r="X28" i="2" s="1"/>
  <c r="Y28" i="2" s="1"/>
  <c r="AQ22" i="2"/>
  <c r="AP22" i="2"/>
  <c r="X22" i="2" s="1"/>
  <c r="Y22" i="2" s="1"/>
  <c r="AR22" i="2"/>
  <c r="AP16" i="2"/>
  <c r="X16" i="2" s="1"/>
  <c r="Y16" i="2" s="1"/>
  <c r="AR16" i="2"/>
  <c r="AQ16" i="2"/>
  <c r="AQ10" i="2"/>
  <c r="AR10" i="2"/>
  <c r="AP10" i="2"/>
  <c r="X10" i="2" s="1"/>
  <c r="Y10" i="2" s="1"/>
  <c r="AQ27" i="2"/>
  <c r="AR27" i="2"/>
  <c r="AP27" i="2"/>
  <c r="X27" i="2" s="1"/>
  <c r="Y27" i="2" s="1"/>
  <c r="AQ21" i="2"/>
  <c r="AR21" i="2"/>
  <c r="AP21" i="2"/>
  <c r="X21" i="2" s="1"/>
  <c r="Y21" i="2" s="1"/>
  <c r="AQ15" i="2"/>
  <c r="AP15" i="2"/>
  <c r="X15" i="2" s="1"/>
  <c r="Y15" i="2" s="1"/>
  <c r="AR15" i="2"/>
  <c r="AQ9" i="2"/>
  <c r="AR9" i="2"/>
  <c r="AP9" i="2"/>
  <c r="X9" i="2" s="1"/>
  <c r="Y9" i="2" s="1"/>
  <c r="BF2" i="17"/>
  <c r="AH358" i="26" l="1"/>
  <c r="AN357" i="26"/>
  <c r="AS357" i="26" s="1"/>
  <c r="AQ707" i="2"/>
  <c r="AR707" i="2"/>
  <c r="AP707" i="2"/>
  <c r="X707" i="2" s="1"/>
  <c r="Y707" i="2" s="1"/>
  <c r="AQ45" i="2"/>
  <c r="AR45" i="2"/>
  <c r="AP45" i="2"/>
  <c r="X45" i="2" s="1"/>
  <c r="Y45" i="2" s="1"/>
  <c r="AQ63" i="2"/>
  <c r="AR63" i="2"/>
  <c r="AP63" i="2"/>
  <c r="X63" i="2" s="1"/>
  <c r="Y63" i="2" s="1"/>
  <c r="AQ81" i="2"/>
  <c r="AR81" i="2"/>
  <c r="AP81" i="2"/>
  <c r="X81" i="2" s="1"/>
  <c r="Y81" i="2" s="1"/>
  <c r="AQ99" i="2"/>
  <c r="AR99" i="2"/>
  <c r="AP99" i="2"/>
  <c r="X99" i="2" s="1"/>
  <c r="Y99" i="2" s="1"/>
  <c r="AQ117" i="2"/>
  <c r="AR117" i="2"/>
  <c r="AP117" i="2"/>
  <c r="X117" i="2" s="1"/>
  <c r="Y117" i="2" s="1"/>
  <c r="AP135" i="2"/>
  <c r="X135" i="2" s="1"/>
  <c r="Y135" i="2" s="1"/>
  <c r="AR135" i="2"/>
  <c r="AQ135" i="2"/>
  <c r="AQ153" i="2"/>
  <c r="AP153" i="2"/>
  <c r="X153" i="2" s="1"/>
  <c r="Y153" i="2" s="1"/>
  <c r="AR153" i="2"/>
  <c r="AQ171" i="2"/>
  <c r="AP171" i="2"/>
  <c r="X171" i="2" s="1"/>
  <c r="Y171" i="2" s="1"/>
  <c r="AR171" i="2"/>
  <c r="AQ189" i="2"/>
  <c r="AP189" i="2"/>
  <c r="X189" i="2" s="1"/>
  <c r="Y189" i="2" s="1"/>
  <c r="AR189" i="2"/>
  <c r="AQ207" i="2"/>
  <c r="AP207" i="2"/>
  <c r="X207" i="2" s="1"/>
  <c r="Y207" i="2" s="1"/>
  <c r="AR207" i="2"/>
  <c r="AQ225" i="2"/>
  <c r="AP225" i="2"/>
  <c r="X225" i="2" s="1"/>
  <c r="Y225" i="2" s="1"/>
  <c r="AR225" i="2"/>
  <c r="AQ243" i="2"/>
  <c r="AR243" i="2"/>
  <c r="AP243" i="2"/>
  <c r="X243" i="2" s="1"/>
  <c r="Y243" i="2" s="1"/>
  <c r="AQ261" i="2"/>
  <c r="AP261" i="2"/>
  <c r="X261" i="2" s="1"/>
  <c r="Y261" i="2" s="1"/>
  <c r="AR261" i="2"/>
  <c r="AQ279" i="2"/>
  <c r="AP279" i="2"/>
  <c r="X279" i="2" s="1"/>
  <c r="Y279" i="2" s="1"/>
  <c r="AR279" i="2"/>
  <c r="AQ297" i="2"/>
  <c r="AP297" i="2"/>
  <c r="X297" i="2" s="1"/>
  <c r="Y297" i="2" s="1"/>
  <c r="AR297" i="2"/>
  <c r="AQ315" i="2"/>
  <c r="AR315" i="2"/>
  <c r="AP315" i="2"/>
  <c r="X315" i="2" s="1"/>
  <c r="Y315" i="2" s="1"/>
  <c r="AQ333" i="2"/>
  <c r="AR333" i="2"/>
  <c r="AP333" i="2"/>
  <c r="X333" i="2" s="1"/>
  <c r="Y333" i="2" s="1"/>
  <c r="AQ351" i="2"/>
  <c r="AR351" i="2"/>
  <c r="AP351" i="2"/>
  <c r="X351" i="2" s="1"/>
  <c r="Y351" i="2" s="1"/>
  <c r="AQ369" i="2"/>
  <c r="AP369" i="2"/>
  <c r="X369" i="2" s="1"/>
  <c r="Y369" i="2" s="1"/>
  <c r="AR369" i="2"/>
  <c r="AQ387" i="2"/>
  <c r="AP387" i="2"/>
  <c r="X387" i="2" s="1"/>
  <c r="Y387" i="2" s="1"/>
  <c r="AR387" i="2"/>
  <c r="AQ405" i="2"/>
  <c r="AP405" i="2"/>
  <c r="X405" i="2" s="1"/>
  <c r="Y405" i="2" s="1"/>
  <c r="AR405" i="2"/>
  <c r="AQ423" i="2"/>
  <c r="AP423" i="2"/>
  <c r="X423" i="2" s="1"/>
  <c r="Y423" i="2" s="1"/>
  <c r="AR423" i="2"/>
  <c r="AQ441" i="2"/>
  <c r="AP441" i="2"/>
  <c r="X441" i="2" s="1"/>
  <c r="Y441" i="2" s="1"/>
  <c r="AR441" i="2"/>
  <c r="AQ459" i="2"/>
  <c r="AR459" i="2"/>
  <c r="AP459" i="2"/>
  <c r="X459" i="2" s="1"/>
  <c r="Y459" i="2" s="1"/>
  <c r="AQ477" i="2"/>
  <c r="AR477" i="2"/>
  <c r="AP477" i="2"/>
  <c r="X477" i="2" s="1"/>
  <c r="Y477" i="2" s="1"/>
  <c r="AQ495" i="2"/>
  <c r="AP495" i="2"/>
  <c r="X495" i="2" s="1"/>
  <c r="Y495" i="2" s="1"/>
  <c r="AR495" i="2"/>
  <c r="AQ513" i="2"/>
  <c r="AP513" i="2"/>
  <c r="X513" i="2" s="1"/>
  <c r="Y513" i="2" s="1"/>
  <c r="AR513" i="2"/>
  <c r="AP531" i="2"/>
  <c r="X531" i="2" s="1"/>
  <c r="Y531" i="2" s="1"/>
  <c r="AR531" i="2"/>
  <c r="AQ531" i="2"/>
  <c r="AP549" i="2"/>
  <c r="X549" i="2" s="1"/>
  <c r="Y549" i="2" s="1"/>
  <c r="AQ549" i="2"/>
  <c r="AR549" i="2"/>
  <c r="AR567" i="2"/>
  <c r="AQ567" i="2"/>
  <c r="AP567" i="2"/>
  <c r="X567" i="2" s="1"/>
  <c r="Y567" i="2" s="1"/>
  <c r="AP585" i="2"/>
  <c r="X585" i="2" s="1"/>
  <c r="Y585" i="2" s="1"/>
  <c r="AR585" i="2"/>
  <c r="AQ585" i="2"/>
  <c r="AP603" i="2"/>
  <c r="X603" i="2" s="1"/>
  <c r="Y603" i="2" s="1"/>
  <c r="AQ603" i="2"/>
  <c r="AR603" i="2"/>
  <c r="AP621" i="2"/>
  <c r="X621" i="2" s="1"/>
  <c r="Y621" i="2" s="1"/>
  <c r="AR621" i="2"/>
  <c r="AQ621" i="2"/>
  <c r="AQ639" i="2"/>
  <c r="AR639" i="2"/>
  <c r="AP639" i="2"/>
  <c r="X639" i="2" s="1"/>
  <c r="Y639" i="2" s="1"/>
  <c r="AP657" i="2"/>
  <c r="X657" i="2" s="1"/>
  <c r="Y657" i="2" s="1"/>
  <c r="AR657" i="2"/>
  <c r="AQ657" i="2"/>
  <c r="AP675" i="2"/>
  <c r="X675" i="2" s="1"/>
  <c r="Y675" i="2" s="1"/>
  <c r="AQ675" i="2"/>
  <c r="AR675" i="2"/>
  <c r="AP693" i="2"/>
  <c r="X693" i="2" s="1"/>
  <c r="Y693" i="2" s="1"/>
  <c r="AR693" i="2"/>
  <c r="AQ693" i="2"/>
  <c r="AQ711" i="2"/>
  <c r="AP711" i="2"/>
  <c r="X711" i="2" s="1"/>
  <c r="Y711" i="2" s="1"/>
  <c r="AR711" i="2"/>
  <c r="AP563" i="2"/>
  <c r="X563" i="2" s="1"/>
  <c r="Y563" i="2" s="1"/>
  <c r="AR563" i="2"/>
  <c r="AQ563" i="2"/>
  <c r="AP665" i="2"/>
  <c r="X665" i="2" s="1"/>
  <c r="Y665" i="2" s="1"/>
  <c r="AQ665" i="2"/>
  <c r="AR665" i="2"/>
  <c r="AP524" i="2"/>
  <c r="X524" i="2" s="1"/>
  <c r="Y524" i="2" s="1"/>
  <c r="AQ524" i="2"/>
  <c r="AR524" i="2"/>
  <c r="AQ40" i="2"/>
  <c r="AR40" i="2"/>
  <c r="AP40" i="2"/>
  <c r="X40" i="2" s="1"/>
  <c r="Y40" i="2" s="1"/>
  <c r="AQ64" i="2"/>
  <c r="AR64" i="2"/>
  <c r="AP64" i="2"/>
  <c r="X64" i="2" s="1"/>
  <c r="Y64" i="2" s="1"/>
  <c r="AP106" i="2"/>
  <c r="X106" i="2" s="1"/>
  <c r="Y106" i="2" s="1"/>
  <c r="AR106" i="2"/>
  <c r="AQ106" i="2"/>
  <c r="AP148" i="2"/>
  <c r="X148" i="2" s="1"/>
  <c r="Y148" i="2" s="1"/>
  <c r="AQ148" i="2"/>
  <c r="AR148" i="2"/>
  <c r="AP172" i="2"/>
  <c r="X172" i="2" s="1"/>
  <c r="Y172" i="2" s="1"/>
  <c r="AQ172" i="2"/>
  <c r="AR172" i="2"/>
  <c r="AQ214" i="2"/>
  <c r="AP214" i="2"/>
  <c r="X214" i="2" s="1"/>
  <c r="Y214" i="2" s="1"/>
  <c r="AR214" i="2"/>
  <c r="AQ256" i="2"/>
  <c r="AR256" i="2"/>
  <c r="AP256" i="2"/>
  <c r="X256" i="2" s="1"/>
  <c r="Y256" i="2" s="1"/>
  <c r="AQ280" i="2"/>
  <c r="AP280" i="2"/>
  <c r="X280" i="2" s="1"/>
  <c r="Y280" i="2" s="1"/>
  <c r="AR280" i="2"/>
  <c r="AP322" i="2"/>
  <c r="X322" i="2" s="1"/>
  <c r="Y322" i="2" s="1"/>
  <c r="AR322" i="2"/>
  <c r="AQ322" i="2"/>
  <c r="AP364" i="2"/>
  <c r="X364" i="2" s="1"/>
  <c r="Y364" i="2" s="1"/>
  <c r="AR364" i="2"/>
  <c r="AQ364" i="2"/>
  <c r="AQ388" i="2"/>
  <c r="AR388" i="2"/>
  <c r="AP388" i="2"/>
  <c r="X388" i="2" s="1"/>
  <c r="Y388" i="2" s="1"/>
  <c r="AR430" i="2"/>
  <c r="AQ430" i="2"/>
  <c r="AP430" i="2"/>
  <c r="X430" i="2" s="1"/>
  <c r="Y430" i="2" s="1"/>
  <c r="AP472" i="2"/>
  <c r="X472" i="2" s="1"/>
  <c r="Y472" i="2" s="1"/>
  <c r="AR472" i="2"/>
  <c r="AQ472" i="2"/>
  <c r="AR502" i="2"/>
  <c r="AP502" i="2"/>
  <c r="X502" i="2" s="1"/>
  <c r="Y502" i="2" s="1"/>
  <c r="AQ502" i="2"/>
  <c r="AP538" i="2"/>
  <c r="X538" i="2" s="1"/>
  <c r="Y538" i="2" s="1"/>
  <c r="AR538" i="2"/>
  <c r="AQ538" i="2"/>
  <c r="AP574" i="2"/>
  <c r="X574" i="2" s="1"/>
  <c r="Y574" i="2" s="1"/>
  <c r="AQ574" i="2"/>
  <c r="AR574" i="2"/>
  <c r="AP610" i="2"/>
  <c r="X610" i="2" s="1"/>
  <c r="Y610" i="2" s="1"/>
  <c r="AR610" i="2"/>
  <c r="AQ610" i="2"/>
  <c r="AP646" i="2"/>
  <c r="X646" i="2" s="1"/>
  <c r="Y646" i="2" s="1"/>
  <c r="AR646" i="2"/>
  <c r="AQ646" i="2"/>
  <c r="AQ682" i="2"/>
  <c r="AR682" i="2"/>
  <c r="AP682" i="2"/>
  <c r="X682" i="2" s="1"/>
  <c r="Y682" i="2" s="1"/>
  <c r="AP719" i="2"/>
  <c r="X719" i="2" s="1"/>
  <c r="Y719" i="2" s="1"/>
  <c r="AR719" i="2"/>
  <c r="AQ719" i="2"/>
  <c r="AP551" i="2"/>
  <c r="X551" i="2" s="1"/>
  <c r="Y551" i="2" s="1"/>
  <c r="AQ551" i="2"/>
  <c r="AR551" i="2"/>
  <c r="AQ736" i="2"/>
  <c r="AR736" i="2"/>
  <c r="AP736" i="2"/>
  <c r="X736" i="2" s="1"/>
  <c r="Y736" i="2" s="1"/>
  <c r="AP599" i="2"/>
  <c r="X599" i="2" s="1"/>
  <c r="Y599" i="2" s="1"/>
  <c r="AQ599" i="2"/>
  <c r="AR599" i="2"/>
  <c r="AP720" i="2"/>
  <c r="X720" i="2" s="1"/>
  <c r="Y720" i="2" s="1"/>
  <c r="AQ720" i="2"/>
  <c r="AR720" i="2"/>
  <c r="AQ704" i="2"/>
  <c r="AP704" i="2"/>
  <c r="X704" i="2" s="1"/>
  <c r="Y704" i="2" s="1"/>
  <c r="AR704" i="2"/>
  <c r="AQ46" i="2"/>
  <c r="AP46" i="2"/>
  <c r="X46" i="2" s="1"/>
  <c r="Y46" i="2" s="1"/>
  <c r="AR46" i="2"/>
  <c r="AP88" i="2"/>
  <c r="X88" i="2" s="1"/>
  <c r="Y88" i="2" s="1"/>
  <c r="AR88" i="2"/>
  <c r="AQ88" i="2"/>
  <c r="AQ130" i="2"/>
  <c r="AP130" i="2"/>
  <c r="X130" i="2" s="1"/>
  <c r="Y130" i="2" s="1"/>
  <c r="AR130" i="2"/>
  <c r="AP154" i="2"/>
  <c r="X154" i="2" s="1"/>
  <c r="Y154" i="2" s="1"/>
  <c r="AQ154" i="2"/>
  <c r="AR154" i="2"/>
  <c r="AQ196" i="2"/>
  <c r="AR196" i="2"/>
  <c r="AP196" i="2"/>
  <c r="X196" i="2" s="1"/>
  <c r="Y196" i="2" s="1"/>
  <c r="AP238" i="2"/>
  <c r="X238" i="2" s="1"/>
  <c r="Y238" i="2" s="1"/>
  <c r="AR238" i="2"/>
  <c r="AQ238" i="2"/>
  <c r="AQ262" i="2"/>
  <c r="AP262" i="2"/>
  <c r="X262" i="2" s="1"/>
  <c r="Y262" i="2" s="1"/>
  <c r="AR262" i="2"/>
  <c r="AP304" i="2"/>
  <c r="X304" i="2" s="1"/>
  <c r="Y304" i="2" s="1"/>
  <c r="AQ304" i="2"/>
  <c r="AR304" i="2"/>
  <c r="AP346" i="2"/>
  <c r="X346" i="2" s="1"/>
  <c r="Y346" i="2" s="1"/>
  <c r="AR346" i="2"/>
  <c r="AQ346" i="2"/>
  <c r="AP370" i="2"/>
  <c r="X370" i="2" s="1"/>
  <c r="Y370" i="2" s="1"/>
  <c r="AR370" i="2"/>
  <c r="AQ370" i="2"/>
  <c r="AR412" i="2"/>
  <c r="AQ412" i="2"/>
  <c r="AP412" i="2"/>
  <c r="X412" i="2" s="1"/>
  <c r="Y412" i="2" s="1"/>
  <c r="AP454" i="2"/>
  <c r="X454" i="2" s="1"/>
  <c r="Y454" i="2" s="1"/>
  <c r="AR454" i="2"/>
  <c r="AQ454" i="2"/>
  <c r="AQ478" i="2"/>
  <c r="AP478" i="2"/>
  <c r="X478" i="2" s="1"/>
  <c r="Y478" i="2" s="1"/>
  <c r="AR478" i="2"/>
  <c r="AP508" i="2"/>
  <c r="X508" i="2" s="1"/>
  <c r="Y508" i="2" s="1"/>
  <c r="AQ508" i="2"/>
  <c r="AR508" i="2"/>
  <c r="AP544" i="2"/>
  <c r="X544" i="2" s="1"/>
  <c r="Y544" i="2" s="1"/>
  <c r="AQ544" i="2"/>
  <c r="AR544" i="2"/>
  <c r="AQ580" i="2"/>
  <c r="AP580" i="2"/>
  <c r="X580" i="2" s="1"/>
  <c r="Y580" i="2" s="1"/>
  <c r="AR580" i="2"/>
  <c r="AP616" i="2"/>
  <c r="X616" i="2" s="1"/>
  <c r="Y616" i="2" s="1"/>
  <c r="AR616" i="2"/>
  <c r="AQ616" i="2"/>
  <c r="AP652" i="2"/>
  <c r="X652" i="2" s="1"/>
  <c r="Y652" i="2" s="1"/>
  <c r="AR652" i="2"/>
  <c r="AQ652" i="2"/>
  <c r="AQ688" i="2"/>
  <c r="AP688" i="2"/>
  <c r="X688" i="2" s="1"/>
  <c r="Y688" i="2" s="1"/>
  <c r="AR688" i="2"/>
  <c r="AQ725" i="2"/>
  <c r="AP725" i="2"/>
  <c r="X725" i="2" s="1"/>
  <c r="Y725" i="2" s="1"/>
  <c r="AR725" i="2"/>
  <c r="AQ581" i="2"/>
  <c r="AP581" i="2"/>
  <c r="X581" i="2" s="1"/>
  <c r="Y581" i="2" s="1"/>
  <c r="AR581" i="2"/>
  <c r="AP653" i="2"/>
  <c r="X653" i="2" s="1"/>
  <c r="Y653" i="2" s="1"/>
  <c r="AQ653" i="2"/>
  <c r="AR653" i="2"/>
  <c r="AR738" i="2"/>
  <c r="AQ738" i="2"/>
  <c r="AP738" i="2"/>
  <c r="X738" i="2" s="1"/>
  <c r="Y738" i="2" s="1"/>
  <c r="AP638" i="2"/>
  <c r="X638" i="2" s="1"/>
  <c r="Y638" i="2" s="1"/>
  <c r="AQ638" i="2"/>
  <c r="AR638" i="2"/>
  <c r="AQ47" i="2"/>
  <c r="AP47" i="2"/>
  <c r="X47" i="2" s="1"/>
  <c r="Y47" i="2" s="1"/>
  <c r="AR47" i="2"/>
  <c r="AQ83" i="2"/>
  <c r="AP83" i="2"/>
  <c r="X83" i="2" s="1"/>
  <c r="Y83" i="2" s="1"/>
  <c r="AR83" i="2"/>
  <c r="AQ119" i="2"/>
  <c r="AP119" i="2"/>
  <c r="X119" i="2" s="1"/>
  <c r="Y119" i="2" s="1"/>
  <c r="AR119" i="2"/>
  <c r="AQ155" i="2"/>
  <c r="AR155" i="2"/>
  <c r="AP155" i="2"/>
  <c r="X155" i="2" s="1"/>
  <c r="Y155" i="2" s="1"/>
  <c r="AQ191" i="2"/>
  <c r="AR191" i="2"/>
  <c r="AP191" i="2"/>
  <c r="X191" i="2" s="1"/>
  <c r="Y191" i="2" s="1"/>
  <c r="AQ227" i="2"/>
  <c r="AR227" i="2"/>
  <c r="AP227" i="2"/>
  <c r="X227" i="2" s="1"/>
  <c r="Y227" i="2" s="1"/>
  <c r="AP263" i="2"/>
  <c r="X263" i="2" s="1"/>
  <c r="Y263" i="2" s="1"/>
  <c r="AR263" i="2"/>
  <c r="AQ263" i="2"/>
  <c r="AR299" i="2"/>
  <c r="AQ299" i="2"/>
  <c r="AP299" i="2"/>
  <c r="X299" i="2" s="1"/>
  <c r="Y299" i="2" s="1"/>
  <c r="AQ335" i="2"/>
  <c r="AP335" i="2"/>
  <c r="X335" i="2" s="1"/>
  <c r="Y335" i="2" s="1"/>
  <c r="AR335" i="2"/>
  <c r="AR371" i="2"/>
  <c r="AP371" i="2"/>
  <c r="X371" i="2" s="1"/>
  <c r="Y371" i="2" s="1"/>
  <c r="AQ371" i="2"/>
  <c r="AP407" i="2"/>
  <c r="X407" i="2" s="1"/>
  <c r="Y407" i="2" s="1"/>
  <c r="AR407" i="2"/>
  <c r="AQ407" i="2"/>
  <c r="AQ443" i="2"/>
  <c r="AR443" i="2"/>
  <c r="AP443" i="2"/>
  <c r="X443" i="2" s="1"/>
  <c r="Y443" i="2" s="1"/>
  <c r="AP479" i="2"/>
  <c r="X479" i="2" s="1"/>
  <c r="Y479" i="2" s="1"/>
  <c r="AR479" i="2"/>
  <c r="AQ479" i="2"/>
  <c r="AP515" i="2"/>
  <c r="X515" i="2" s="1"/>
  <c r="Y515" i="2" s="1"/>
  <c r="AR515" i="2"/>
  <c r="AQ515" i="2"/>
  <c r="AP557" i="2"/>
  <c r="X557" i="2" s="1"/>
  <c r="Y557" i="2" s="1"/>
  <c r="AQ557" i="2"/>
  <c r="AR557" i="2"/>
  <c r="AQ659" i="2"/>
  <c r="AP659" i="2"/>
  <c r="X659" i="2" s="1"/>
  <c r="Y659" i="2" s="1"/>
  <c r="AR659" i="2"/>
  <c r="AP584" i="2"/>
  <c r="X584" i="2" s="1"/>
  <c r="Y584" i="2" s="1"/>
  <c r="AQ584" i="2"/>
  <c r="AR584" i="2"/>
  <c r="AP747" i="2"/>
  <c r="X747" i="2" s="1"/>
  <c r="Y747" i="2" s="1"/>
  <c r="AQ747" i="2"/>
  <c r="AR747" i="2"/>
  <c r="AQ641" i="2"/>
  <c r="AR641" i="2"/>
  <c r="AP641" i="2"/>
  <c r="X641" i="2" s="1"/>
  <c r="Y641" i="2" s="1"/>
  <c r="AQ51" i="2"/>
  <c r="AP51" i="2"/>
  <c r="X51" i="2" s="1"/>
  <c r="Y51" i="2" s="1"/>
  <c r="AR51" i="2"/>
  <c r="AQ105" i="2"/>
  <c r="AP105" i="2"/>
  <c r="X105" i="2" s="1"/>
  <c r="Y105" i="2" s="1"/>
  <c r="AR105" i="2"/>
  <c r="AQ141" i="2"/>
  <c r="AP141" i="2"/>
  <c r="X141" i="2" s="1"/>
  <c r="Y141" i="2" s="1"/>
  <c r="AR141" i="2"/>
  <c r="AQ177" i="2"/>
  <c r="AP177" i="2"/>
  <c r="X177" i="2" s="1"/>
  <c r="Y177" i="2" s="1"/>
  <c r="AR177" i="2"/>
  <c r="AQ213" i="2"/>
  <c r="AP213" i="2"/>
  <c r="X213" i="2" s="1"/>
  <c r="Y213" i="2" s="1"/>
  <c r="AR213" i="2"/>
  <c r="AQ249" i="2"/>
  <c r="AP249" i="2"/>
  <c r="X249" i="2" s="1"/>
  <c r="Y249" i="2" s="1"/>
  <c r="AR249" i="2"/>
  <c r="AQ267" i="2"/>
  <c r="AR267" i="2"/>
  <c r="AP267" i="2"/>
  <c r="X267" i="2" s="1"/>
  <c r="Y267" i="2" s="1"/>
  <c r="AQ285" i="2"/>
  <c r="AR285" i="2"/>
  <c r="AP285" i="2"/>
  <c r="X285" i="2" s="1"/>
  <c r="Y285" i="2" s="1"/>
  <c r="AQ303" i="2"/>
  <c r="AR303" i="2"/>
  <c r="AP303" i="2"/>
  <c r="X303" i="2" s="1"/>
  <c r="Y303" i="2" s="1"/>
  <c r="AQ321" i="2"/>
  <c r="AP321" i="2"/>
  <c r="X321" i="2" s="1"/>
  <c r="Y321" i="2" s="1"/>
  <c r="AR321" i="2"/>
  <c r="AQ339" i="2"/>
  <c r="AP339" i="2"/>
  <c r="X339" i="2" s="1"/>
  <c r="Y339" i="2" s="1"/>
  <c r="AR339" i="2"/>
  <c r="AQ357" i="2"/>
  <c r="AP357" i="2"/>
  <c r="X357" i="2" s="1"/>
  <c r="Y357" i="2" s="1"/>
  <c r="AR357" i="2"/>
  <c r="AQ375" i="2"/>
  <c r="AP375" i="2"/>
  <c r="X375" i="2" s="1"/>
  <c r="Y375" i="2" s="1"/>
  <c r="AR375" i="2"/>
  <c r="AQ393" i="2"/>
  <c r="AR393" i="2"/>
  <c r="AP393" i="2"/>
  <c r="X393" i="2" s="1"/>
  <c r="Y393" i="2" s="1"/>
  <c r="AQ411" i="2"/>
  <c r="AP411" i="2"/>
  <c r="X411" i="2" s="1"/>
  <c r="Y411" i="2" s="1"/>
  <c r="AR411" i="2"/>
  <c r="AQ429" i="2"/>
  <c r="AP429" i="2"/>
  <c r="X429" i="2" s="1"/>
  <c r="Y429" i="2" s="1"/>
  <c r="AR429" i="2"/>
  <c r="AQ447" i="2"/>
  <c r="AP447" i="2"/>
  <c r="X447" i="2" s="1"/>
  <c r="Y447" i="2" s="1"/>
  <c r="AR447" i="2"/>
  <c r="AQ465" i="2"/>
  <c r="AP465" i="2"/>
  <c r="X465" i="2" s="1"/>
  <c r="Y465" i="2" s="1"/>
  <c r="AR465" i="2"/>
  <c r="AQ483" i="2"/>
  <c r="AR483" i="2"/>
  <c r="AP483" i="2"/>
  <c r="X483" i="2" s="1"/>
  <c r="Y483" i="2" s="1"/>
  <c r="AQ501" i="2"/>
  <c r="AP501" i="2"/>
  <c r="X501" i="2" s="1"/>
  <c r="Y501" i="2" s="1"/>
  <c r="AR501" i="2"/>
  <c r="AQ519" i="2"/>
  <c r="AP519" i="2"/>
  <c r="X519" i="2" s="1"/>
  <c r="Y519" i="2" s="1"/>
  <c r="AR519" i="2"/>
  <c r="AQ537" i="2"/>
  <c r="AR537" i="2"/>
  <c r="AP537" i="2"/>
  <c r="X537" i="2" s="1"/>
  <c r="Y537" i="2" s="1"/>
  <c r="AP555" i="2"/>
  <c r="X555" i="2" s="1"/>
  <c r="Y555" i="2" s="1"/>
  <c r="AR555" i="2"/>
  <c r="AQ555" i="2"/>
  <c r="AQ573" i="2"/>
  <c r="AP573" i="2"/>
  <c r="X573" i="2" s="1"/>
  <c r="Y573" i="2" s="1"/>
  <c r="AR573" i="2"/>
  <c r="AP591" i="2"/>
  <c r="X591" i="2" s="1"/>
  <c r="Y591" i="2" s="1"/>
  <c r="AQ591" i="2"/>
  <c r="AR591" i="2"/>
  <c r="AP609" i="2"/>
  <c r="X609" i="2" s="1"/>
  <c r="Y609" i="2" s="1"/>
  <c r="AQ609" i="2"/>
  <c r="AR609" i="2"/>
  <c r="AR627" i="2"/>
  <c r="AQ627" i="2"/>
  <c r="AP627" i="2"/>
  <c r="X627" i="2" s="1"/>
  <c r="Y627" i="2" s="1"/>
  <c r="AP645" i="2"/>
  <c r="X645" i="2" s="1"/>
  <c r="Y645" i="2" s="1"/>
  <c r="AQ645" i="2"/>
  <c r="AR645" i="2"/>
  <c r="AP663" i="2"/>
  <c r="X663" i="2" s="1"/>
  <c r="Y663" i="2" s="1"/>
  <c r="AQ663" i="2"/>
  <c r="AR663" i="2"/>
  <c r="AR681" i="2"/>
  <c r="AQ681" i="2"/>
  <c r="AP681" i="2"/>
  <c r="X681" i="2" s="1"/>
  <c r="Y681" i="2" s="1"/>
  <c r="AQ699" i="2"/>
  <c r="AP699" i="2"/>
  <c r="X699" i="2" s="1"/>
  <c r="Y699" i="2" s="1"/>
  <c r="AR699" i="2"/>
  <c r="AQ718" i="2"/>
  <c r="AR718" i="2"/>
  <c r="AP718" i="2"/>
  <c r="X718" i="2" s="1"/>
  <c r="Y718" i="2" s="1"/>
  <c r="AQ742" i="2"/>
  <c r="AP742" i="2"/>
  <c r="X742" i="2" s="1"/>
  <c r="Y742" i="2" s="1"/>
  <c r="AR742" i="2"/>
  <c r="AP677" i="2"/>
  <c r="X677" i="2" s="1"/>
  <c r="Y677" i="2" s="1"/>
  <c r="AR677" i="2"/>
  <c r="AQ677" i="2"/>
  <c r="AP578" i="2"/>
  <c r="X578" i="2" s="1"/>
  <c r="Y578" i="2" s="1"/>
  <c r="AQ578" i="2"/>
  <c r="AR578" i="2"/>
  <c r="AQ741" i="2"/>
  <c r="AR741" i="2"/>
  <c r="AP741" i="2"/>
  <c r="X741" i="2" s="1"/>
  <c r="Y741" i="2" s="1"/>
  <c r="AP70" i="2"/>
  <c r="X70" i="2" s="1"/>
  <c r="Y70" i="2" s="1"/>
  <c r="AR70" i="2"/>
  <c r="AQ70" i="2"/>
  <c r="AQ112" i="2"/>
  <c r="AR112" i="2"/>
  <c r="AP112" i="2"/>
  <c r="X112" i="2" s="1"/>
  <c r="Y112" i="2" s="1"/>
  <c r="AP136" i="2"/>
  <c r="X136" i="2" s="1"/>
  <c r="Y136" i="2" s="1"/>
  <c r="AQ136" i="2"/>
  <c r="AR136" i="2"/>
  <c r="AQ178" i="2"/>
  <c r="AR178" i="2"/>
  <c r="AP178" i="2"/>
  <c r="X178" i="2" s="1"/>
  <c r="Y178" i="2" s="1"/>
  <c r="AQ220" i="2"/>
  <c r="AP220" i="2"/>
  <c r="X220" i="2" s="1"/>
  <c r="Y220" i="2" s="1"/>
  <c r="AR220" i="2"/>
  <c r="AR244" i="2"/>
  <c r="AQ244" i="2"/>
  <c r="AP244" i="2"/>
  <c r="X244" i="2" s="1"/>
  <c r="Y244" i="2" s="1"/>
  <c r="AQ286" i="2"/>
  <c r="AR286" i="2"/>
  <c r="AP286" i="2"/>
  <c r="X286" i="2" s="1"/>
  <c r="Y286" i="2" s="1"/>
  <c r="AP328" i="2"/>
  <c r="X328" i="2" s="1"/>
  <c r="Y328" i="2" s="1"/>
  <c r="AR328" i="2"/>
  <c r="AQ328" i="2"/>
  <c r="AQ352" i="2"/>
  <c r="AR352" i="2"/>
  <c r="AP352" i="2"/>
  <c r="X352" i="2" s="1"/>
  <c r="Y352" i="2" s="1"/>
  <c r="AR394" i="2"/>
  <c r="AP394" i="2"/>
  <c r="X394" i="2" s="1"/>
  <c r="Y394" i="2" s="1"/>
  <c r="AQ394" i="2"/>
  <c r="AP436" i="2"/>
  <c r="X436" i="2" s="1"/>
  <c r="Y436" i="2" s="1"/>
  <c r="AR436" i="2"/>
  <c r="AQ436" i="2"/>
  <c r="AQ460" i="2"/>
  <c r="AR460" i="2"/>
  <c r="AP460" i="2"/>
  <c r="X460" i="2" s="1"/>
  <c r="Y460" i="2" s="1"/>
  <c r="AR514" i="2"/>
  <c r="AQ514" i="2"/>
  <c r="AP514" i="2"/>
  <c r="X514" i="2" s="1"/>
  <c r="Y514" i="2" s="1"/>
  <c r="AP550" i="2"/>
  <c r="X550" i="2" s="1"/>
  <c r="Y550" i="2" s="1"/>
  <c r="AR550" i="2"/>
  <c r="AQ550" i="2"/>
  <c r="AP586" i="2"/>
  <c r="X586" i="2" s="1"/>
  <c r="Y586" i="2" s="1"/>
  <c r="AR586" i="2"/>
  <c r="AQ586" i="2"/>
  <c r="AP622" i="2"/>
  <c r="X622" i="2" s="1"/>
  <c r="Y622" i="2" s="1"/>
  <c r="AQ622" i="2"/>
  <c r="AR622" i="2"/>
  <c r="AP658" i="2"/>
  <c r="X658" i="2" s="1"/>
  <c r="Y658" i="2" s="1"/>
  <c r="AR658" i="2"/>
  <c r="AQ658" i="2"/>
  <c r="AQ694" i="2"/>
  <c r="AP694" i="2"/>
  <c r="X694" i="2" s="1"/>
  <c r="Y694" i="2" s="1"/>
  <c r="AR694" i="2"/>
  <c r="AP731" i="2"/>
  <c r="X731" i="2" s="1"/>
  <c r="Y731" i="2" s="1"/>
  <c r="AR731" i="2"/>
  <c r="AQ731" i="2"/>
  <c r="AQ593" i="2"/>
  <c r="AR593" i="2"/>
  <c r="AP593" i="2"/>
  <c r="X593" i="2" s="1"/>
  <c r="Y593" i="2" s="1"/>
  <c r="AQ671" i="2"/>
  <c r="AP671" i="2"/>
  <c r="X671" i="2" s="1"/>
  <c r="Y671" i="2" s="1"/>
  <c r="AR671" i="2"/>
  <c r="AP750" i="2"/>
  <c r="X750" i="2" s="1"/>
  <c r="Y750" i="2" s="1"/>
  <c r="AQ750" i="2"/>
  <c r="AR750" i="2"/>
  <c r="AQ33" i="2"/>
  <c r="AP33" i="2"/>
  <c r="X33" i="2" s="1"/>
  <c r="Y33" i="2" s="1"/>
  <c r="AR33" i="2"/>
  <c r="AQ69" i="2"/>
  <c r="AP69" i="2"/>
  <c r="X69" i="2" s="1"/>
  <c r="Y69" i="2" s="1"/>
  <c r="AR69" i="2"/>
  <c r="AQ87" i="2"/>
  <c r="AP87" i="2"/>
  <c r="X87" i="2" s="1"/>
  <c r="Y87" i="2" s="1"/>
  <c r="AR87" i="2"/>
  <c r="AQ123" i="2"/>
  <c r="AP123" i="2"/>
  <c r="X123" i="2" s="1"/>
  <c r="Y123" i="2" s="1"/>
  <c r="AR123" i="2"/>
  <c r="AQ159" i="2"/>
  <c r="AP159" i="2"/>
  <c r="X159" i="2" s="1"/>
  <c r="Y159" i="2" s="1"/>
  <c r="AR159" i="2"/>
  <c r="AQ195" i="2"/>
  <c r="AP195" i="2"/>
  <c r="X195" i="2" s="1"/>
  <c r="Y195" i="2" s="1"/>
  <c r="AR195" i="2"/>
  <c r="AQ231" i="2"/>
  <c r="AP231" i="2"/>
  <c r="X231" i="2" s="1"/>
  <c r="Y231" i="2" s="1"/>
  <c r="AR231" i="2"/>
  <c r="AQ724" i="2"/>
  <c r="AR724" i="2"/>
  <c r="AP724" i="2"/>
  <c r="X724" i="2" s="1"/>
  <c r="Y724" i="2" s="1"/>
  <c r="AP623" i="2"/>
  <c r="X623" i="2" s="1"/>
  <c r="Y623" i="2" s="1"/>
  <c r="AR623" i="2"/>
  <c r="AQ623" i="2"/>
  <c r="AR744" i="2"/>
  <c r="AP744" i="2"/>
  <c r="X744" i="2" s="1"/>
  <c r="Y744" i="2" s="1"/>
  <c r="AQ744" i="2"/>
  <c r="AQ620" i="2"/>
  <c r="AR620" i="2"/>
  <c r="AP620" i="2"/>
  <c r="X620" i="2" s="1"/>
  <c r="Y620" i="2" s="1"/>
  <c r="AP52" i="2"/>
  <c r="X52" i="2" s="1"/>
  <c r="Y52" i="2" s="1"/>
  <c r="AR52" i="2"/>
  <c r="AQ52" i="2"/>
  <c r="AQ94" i="2"/>
  <c r="AR94" i="2"/>
  <c r="AP94" i="2"/>
  <c r="X94" i="2" s="1"/>
  <c r="Y94" i="2" s="1"/>
  <c r="AQ118" i="2"/>
  <c r="AR118" i="2"/>
  <c r="AP118" i="2"/>
  <c r="X118" i="2" s="1"/>
  <c r="Y118" i="2" s="1"/>
  <c r="AQ160" i="2"/>
  <c r="AR160" i="2"/>
  <c r="AP160" i="2"/>
  <c r="X160" i="2" s="1"/>
  <c r="Y160" i="2" s="1"/>
  <c r="AP202" i="2"/>
  <c r="X202" i="2" s="1"/>
  <c r="Y202" i="2" s="1"/>
  <c r="AQ202" i="2"/>
  <c r="AR202" i="2"/>
  <c r="AP226" i="2"/>
  <c r="X226" i="2" s="1"/>
  <c r="Y226" i="2" s="1"/>
  <c r="AQ226" i="2"/>
  <c r="AR226" i="2"/>
  <c r="AQ268" i="2"/>
  <c r="AR268" i="2"/>
  <c r="AP268" i="2"/>
  <c r="X268" i="2" s="1"/>
  <c r="Y268" i="2" s="1"/>
  <c r="AP310" i="2"/>
  <c r="X310" i="2" s="1"/>
  <c r="Y310" i="2" s="1"/>
  <c r="AR310" i="2"/>
  <c r="AQ310" i="2"/>
  <c r="AQ334" i="2"/>
  <c r="AR334" i="2"/>
  <c r="AP334" i="2"/>
  <c r="X334" i="2" s="1"/>
  <c r="Y334" i="2" s="1"/>
  <c r="AR376" i="2"/>
  <c r="AQ376" i="2"/>
  <c r="AP376" i="2"/>
  <c r="X376" i="2" s="1"/>
  <c r="Y376" i="2" s="1"/>
  <c r="AP418" i="2"/>
  <c r="X418" i="2" s="1"/>
  <c r="Y418" i="2" s="1"/>
  <c r="AR418" i="2"/>
  <c r="AQ418" i="2"/>
  <c r="AP442" i="2"/>
  <c r="X442" i="2" s="1"/>
  <c r="Y442" i="2" s="1"/>
  <c r="AQ442" i="2"/>
  <c r="AR442" i="2"/>
  <c r="AR484" i="2"/>
  <c r="AQ484" i="2"/>
  <c r="AP484" i="2"/>
  <c r="X484" i="2" s="1"/>
  <c r="Y484" i="2" s="1"/>
  <c r="AP520" i="2"/>
  <c r="X520" i="2" s="1"/>
  <c r="Y520" i="2" s="1"/>
  <c r="AQ520" i="2"/>
  <c r="AR520" i="2"/>
  <c r="AP556" i="2"/>
  <c r="X556" i="2" s="1"/>
  <c r="Y556" i="2" s="1"/>
  <c r="AR556" i="2"/>
  <c r="AQ556" i="2"/>
  <c r="AP592" i="2"/>
  <c r="X592" i="2" s="1"/>
  <c r="Y592" i="2" s="1"/>
  <c r="AR592" i="2"/>
  <c r="AQ592" i="2"/>
  <c r="AP628" i="2"/>
  <c r="X628" i="2" s="1"/>
  <c r="Y628" i="2" s="1"/>
  <c r="AQ628" i="2"/>
  <c r="AR628" i="2"/>
  <c r="AP664" i="2"/>
  <c r="X664" i="2" s="1"/>
  <c r="Y664" i="2" s="1"/>
  <c r="AR664" i="2"/>
  <c r="AQ664" i="2"/>
  <c r="AQ700" i="2"/>
  <c r="AR700" i="2"/>
  <c r="AP700" i="2"/>
  <c r="X700" i="2" s="1"/>
  <c r="Y700" i="2" s="1"/>
  <c r="AP737" i="2"/>
  <c r="X737" i="2" s="1"/>
  <c r="Y737" i="2" s="1"/>
  <c r="AQ737" i="2"/>
  <c r="AR737" i="2"/>
  <c r="AQ39" i="2"/>
  <c r="AR39" i="2"/>
  <c r="AP39" i="2"/>
  <c r="X39" i="2" s="1"/>
  <c r="Y39" i="2" s="1"/>
  <c r="AQ57" i="2"/>
  <c r="AR57" i="2"/>
  <c r="AP57" i="2"/>
  <c r="X57" i="2" s="1"/>
  <c r="Y57" i="2" s="1"/>
  <c r="AQ75" i="2"/>
  <c r="AR75" i="2"/>
  <c r="AP75" i="2"/>
  <c r="X75" i="2" s="1"/>
  <c r="Y75" i="2" s="1"/>
  <c r="AQ93" i="2"/>
  <c r="AR93" i="2"/>
  <c r="AP93" i="2"/>
  <c r="X93" i="2" s="1"/>
  <c r="Y93" i="2" s="1"/>
  <c r="AQ111" i="2"/>
  <c r="AR111" i="2"/>
  <c r="AP111" i="2"/>
  <c r="X111" i="2" s="1"/>
  <c r="Y111" i="2" s="1"/>
  <c r="AQ129" i="2"/>
  <c r="AR129" i="2"/>
  <c r="AP129" i="2"/>
  <c r="X129" i="2" s="1"/>
  <c r="Y129" i="2" s="1"/>
  <c r="AQ147" i="2"/>
  <c r="AP147" i="2"/>
  <c r="X147" i="2" s="1"/>
  <c r="Y147" i="2" s="1"/>
  <c r="AR147" i="2"/>
  <c r="AQ165" i="2"/>
  <c r="AP165" i="2"/>
  <c r="X165" i="2" s="1"/>
  <c r="Y165" i="2" s="1"/>
  <c r="AR165" i="2"/>
  <c r="AQ183" i="2"/>
  <c r="AP183" i="2"/>
  <c r="X183" i="2" s="1"/>
  <c r="Y183" i="2" s="1"/>
  <c r="AR183" i="2"/>
  <c r="AQ201" i="2"/>
  <c r="AP201" i="2"/>
  <c r="X201" i="2" s="1"/>
  <c r="Y201" i="2" s="1"/>
  <c r="AR201" i="2"/>
  <c r="AP219" i="2"/>
  <c r="X219" i="2" s="1"/>
  <c r="Y219" i="2" s="1"/>
  <c r="AQ219" i="2"/>
  <c r="AR219" i="2"/>
  <c r="AP237" i="2"/>
  <c r="X237" i="2" s="1"/>
  <c r="Y237" i="2" s="1"/>
  <c r="AR237" i="2"/>
  <c r="AQ237" i="2"/>
  <c r="AP255" i="2"/>
  <c r="X255" i="2" s="1"/>
  <c r="Y255" i="2" s="1"/>
  <c r="AR255" i="2"/>
  <c r="AQ255" i="2"/>
  <c r="AP273" i="2"/>
  <c r="X273" i="2" s="1"/>
  <c r="Y273" i="2" s="1"/>
  <c r="AQ273" i="2"/>
  <c r="AR273" i="2"/>
  <c r="AP291" i="2"/>
  <c r="X291" i="2" s="1"/>
  <c r="Y291" i="2" s="1"/>
  <c r="AQ291" i="2"/>
  <c r="AR291" i="2"/>
  <c r="AP309" i="2"/>
  <c r="X309" i="2" s="1"/>
  <c r="Y309" i="2" s="1"/>
  <c r="AR309" i="2"/>
  <c r="AQ309" i="2"/>
  <c r="AP327" i="2"/>
  <c r="X327" i="2" s="1"/>
  <c r="Y327" i="2" s="1"/>
  <c r="AQ327" i="2"/>
  <c r="AR327" i="2"/>
  <c r="AP345" i="2"/>
  <c r="X345" i="2" s="1"/>
  <c r="Y345" i="2" s="1"/>
  <c r="AR345" i="2"/>
  <c r="AQ345" i="2"/>
  <c r="AP363" i="2"/>
  <c r="X363" i="2" s="1"/>
  <c r="Y363" i="2" s="1"/>
  <c r="AQ363" i="2"/>
  <c r="AR363" i="2"/>
  <c r="AP381" i="2"/>
  <c r="X381" i="2" s="1"/>
  <c r="Y381" i="2" s="1"/>
  <c r="AQ381" i="2"/>
  <c r="AR381" i="2"/>
  <c r="AP399" i="2"/>
  <c r="X399" i="2" s="1"/>
  <c r="Y399" i="2" s="1"/>
  <c r="AQ399" i="2"/>
  <c r="AR399" i="2"/>
  <c r="AP417" i="2"/>
  <c r="X417" i="2" s="1"/>
  <c r="Y417" i="2" s="1"/>
  <c r="AR417" i="2"/>
  <c r="AQ417" i="2"/>
  <c r="AP435" i="2"/>
  <c r="X435" i="2" s="1"/>
  <c r="Y435" i="2" s="1"/>
  <c r="AR435" i="2"/>
  <c r="AQ435" i="2"/>
  <c r="AP453" i="2"/>
  <c r="X453" i="2" s="1"/>
  <c r="Y453" i="2" s="1"/>
  <c r="AQ453" i="2"/>
  <c r="AR453" i="2"/>
  <c r="AP471" i="2"/>
  <c r="X471" i="2" s="1"/>
  <c r="Y471" i="2" s="1"/>
  <c r="AR471" i="2"/>
  <c r="AQ471" i="2"/>
  <c r="AP489" i="2"/>
  <c r="X489" i="2" s="1"/>
  <c r="Y489" i="2" s="1"/>
  <c r="AQ489" i="2"/>
  <c r="AR489" i="2"/>
  <c r="AP507" i="2"/>
  <c r="X507" i="2" s="1"/>
  <c r="Y507" i="2" s="1"/>
  <c r="AQ507" i="2"/>
  <c r="AR507" i="2"/>
  <c r="AP525" i="2"/>
  <c r="X525" i="2" s="1"/>
  <c r="Y525" i="2" s="1"/>
  <c r="AR525" i="2"/>
  <c r="AQ525" i="2"/>
  <c r="AP543" i="2"/>
  <c r="X543" i="2" s="1"/>
  <c r="Y543" i="2" s="1"/>
  <c r="AQ543" i="2"/>
  <c r="AR543" i="2"/>
  <c r="AR561" i="2"/>
  <c r="AQ561" i="2"/>
  <c r="AP561" i="2"/>
  <c r="X561" i="2" s="1"/>
  <c r="Y561" i="2" s="1"/>
  <c r="AP579" i="2"/>
  <c r="X579" i="2" s="1"/>
  <c r="Y579" i="2" s="1"/>
  <c r="AR579" i="2"/>
  <c r="AQ579" i="2"/>
  <c r="AP597" i="2"/>
  <c r="X597" i="2" s="1"/>
  <c r="Y597" i="2" s="1"/>
  <c r="AQ597" i="2"/>
  <c r="AR597" i="2"/>
  <c r="AP615" i="2"/>
  <c r="X615" i="2" s="1"/>
  <c r="Y615" i="2" s="1"/>
  <c r="AR615" i="2"/>
  <c r="AQ615" i="2"/>
  <c r="AQ633" i="2"/>
  <c r="AR633" i="2"/>
  <c r="AP633" i="2"/>
  <c r="X633" i="2" s="1"/>
  <c r="Y633" i="2" s="1"/>
  <c r="AP651" i="2"/>
  <c r="X651" i="2" s="1"/>
  <c r="Y651" i="2" s="1"/>
  <c r="AQ651" i="2"/>
  <c r="AR651" i="2"/>
  <c r="AQ669" i="2"/>
  <c r="AR669" i="2"/>
  <c r="AP669" i="2"/>
  <c r="X669" i="2" s="1"/>
  <c r="Y669" i="2" s="1"/>
  <c r="AP687" i="2"/>
  <c r="X687" i="2" s="1"/>
  <c r="Y687" i="2" s="1"/>
  <c r="AQ687" i="2"/>
  <c r="AR687" i="2"/>
  <c r="AR705" i="2"/>
  <c r="AQ705" i="2"/>
  <c r="AP705" i="2"/>
  <c r="X705" i="2" s="1"/>
  <c r="Y705" i="2" s="1"/>
  <c r="AQ748" i="2"/>
  <c r="AP748" i="2"/>
  <c r="X748" i="2" s="1"/>
  <c r="Y748" i="2" s="1"/>
  <c r="AR748" i="2"/>
  <c r="AQ689" i="2"/>
  <c r="AP689" i="2"/>
  <c r="X689" i="2" s="1"/>
  <c r="Y689" i="2" s="1"/>
  <c r="AR689" i="2"/>
  <c r="AP422" i="2"/>
  <c r="X422" i="2" s="1"/>
  <c r="Y422" i="2" s="1"/>
  <c r="AQ422" i="2"/>
  <c r="AR422" i="2"/>
  <c r="AP34" i="2"/>
  <c r="X34" i="2" s="1"/>
  <c r="Y34" i="2" s="1"/>
  <c r="AR34" i="2"/>
  <c r="AQ34" i="2"/>
  <c r="AQ76" i="2"/>
  <c r="AP76" i="2"/>
  <c r="X76" i="2" s="1"/>
  <c r="Y76" i="2" s="1"/>
  <c r="AR76" i="2"/>
  <c r="AQ100" i="2"/>
  <c r="AR100" i="2"/>
  <c r="AP100" i="2"/>
  <c r="X100" i="2" s="1"/>
  <c r="Y100" i="2" s="1"/>
  <c r="AQ142" i="2"/>
  <c r="AR142" i="2"/>
  <c r="AP142" i="2"/>
  <c r="X142" i="2" s="1"/>
  <c r="Y142" i="2" s="1"/>
  <c r="AP184" i="2"/>
  <c r="X184" i="2" s="1"/>
  <c r="Y184" i="2" s="1"/>
  <c r="AQ184" i="2"/>
  <c r="AR184" i="2"/>
  <c r="AQ208" i="2"/>
  <c r="AR208" i="2"/>
  <c r="AP208" i="2"/>
  <c r="X208" i="2" s="1"/>
  <c r="Y208" i="2" s="1"/>
  <c r="AP250" i="2"/>
  <c r="X250" i="2" s="1"/>
  <c r="Y250" i="2" s="1"/>
  <c r="AR250" i="2"/>
  <c r="AQ250" i="2"/>
  <c r="AP292" i="2"/>
  <c r="X292" i="2" s="1"/>
  <c r="Y292" i="2" s="1"/>
  <c r="AQ292" i="2"/>
  <c r="AR292" i="2"/>
  <c r="AQ316" i="2"/>
  <c r="AR316" i="2"/>
  <c r="AP316" i="2"/>
  <c r="X316" i="2" s="1"/>
  <c r="Y316" i="2" s="1"/>
  <c r="AR358" i="2"/>
  <c r="AQ358" i="2"/>
  <c r="AP358" i="2"/>
  <c r="X358" i="2" s="1"/>
  <c r="Y358" i="2" s="1"/>
  <c r="AP400" i="2"/>
  <c r="X400" i="2" s="1"/>
  <c r="Y400" i="2" s="1"/>
  <c r="AR400" i="2"/>
  <c r="AQ400" i="2"/>
  <c r="AR424" i="2"/>
  <c r="AQ424" i="2"/>
  <c r="AP424" i="2"/>
  <c r="X424" i="2" s="1"/>
  <c r="Y424" i="2" s="1"/>
  <c r="AR466" i="2"/>
  <c r="AQ466" i="2"/>
  <c r="AP466" i="2"/>
  <c r="X466" i="2" s="1"/>
  <c r="Y466" i="2" s="1"/>
  <c r="AP490" i="2"/>
  <c r="X490" i="2" s="1"/>
  <c r="Y490" i="2" s="1"/>
  <c r="AR490" i="2"/>
  <c r="AQ490" i="2"/>
  <c r="AP526" i="2"/>
  <c r="X526" i="2" s="1"/>
  <c r="Y526" i="2" s="1"/>
  <c r="AR526" i="2"/>
  <c r="AQ526" i="2"/>
  <c r="AR562" i="2"/>
  <c r="AQ562" i="2"/>
  <c r="AP562" i="2"/>
  <c r="X562" i="2" s="1"/>
  <c r="Y562" i="2" s="1"/>
  <c r="AP598" i="2"/>
  <c r="X598" i="2" s="1"/>
  <c r="Y598" i="2" s="1"/>
  <c r="AR598" i="2"/>
  <c r="AQ598" i="2"/>
  <c r="AP634" i="2"/>
  <c r="X634" i="2" s="1"/>
  <c r="Y634" i="2" s="1"/>
  <c r="AR634" i="2"/>
  <c r="AQ634" i="2"/>
  <c r="AQ670" i="2"/>
  <c r="AP670" i="2"/>
  <c r="X670" i="2" s="1"/>
  <c r="Y670" i="2" s="1"/>
  <c r="AR670" i="2"/>
  <c r="AQ706" i="2"/>
  <c r="AP706" i="2"/>
  <c r="X706" i="2" s="1"/>
  <c r="Y706" i="2" s="1"/>
  <c r="AR706" i="2"/>
  <c r="AQ743" i="2"/>
  <c r="AP743" i="2"/>
  <c r="X743" i="2" s="1"/>
  <c r="Y743" i="2" s="1"/>
  <c r="AR743" i="2"/>
  <c r="AP617" i="2"/>
  <c r="X617" i="2" s="1"/>
  <c r="Y617" i="2" s="1"/>
  <c r="AQ617" i="2"/>
  <c r="AR617" i="2"/>
  <c r="AP701" i="2"/>
  <c r="X701" i="2" s="1"/>
  <c r="Y701" i="2" s="1"/>
  <c r="AQ701" i="2"/>
  <c r="AR701" i="2"/>
  <c r="AP530" i="2"/>
  <c r="X530" i="2" s="1"/>
  <c r="Y530" i="2" s="1"/>
  <c r="AQ530" i="2"/>
  <c r="AR530" i="2"/>
  <c r="AP735" i="2"/>
  <c r="X735" i="2" s="1"/>
  <c r="Y735" i="2" s="1"/>
  <c r="AQ735" i="2"/>
  <c r="AR735" i="2"/>
  <c r="AQ65" i="2"/>
  <c r="AP65" i="2"/>
  <c r="X65" i="2" s="1"/>
  <c r="Y65" i="2" s="1"/>
  <c r="AR65" i="2"/>
  <c r="AQ101" i="2"/>
  <c r="AP101" i="2"/>
  <c r="X101" i="2" s="1"/>
  <c r="Y101" i="2" s="1"/>
  <c r="AR101" i="2"/>
  <c r="AQ137" i="2"/>
  <c r="AR137" i="2"/>
  <c r="AP137" i="2"/>
  <c r="X137" i="2" s="1"/>
  <c r="Y137" i="2" s="1"/>
  <c r="AQ173" i="2"/>
  <c r="AR173" i="2"/>
  <c r="AP173" i="2"/>
  <c r="X173" i="2" s="1"/>
  <c r="Y173" i="2" s="1"/>
  <c r="AQ209" i="2"/>
  <c r="AP209" i="2"/>
  <c r="X209" i="2" s="1"/>
  <c r="Y209" i="2" s="1"/>
  <c r="AR209" i="2"/>
  <c r="AP245" i="2"/>
  <c r="X245" i="2" s="1"/>
  <c r="Y245" i="2" s="1"/>
  <c r="AQ245" i="2"/>
  <c r="AR245" i="2"/>
  <c r="AP281" i="2"/>
  <c r="X281" i="2" s="1"/>
  <c r="Y281" i="2" s="1"/>
  <c r="AR281" i="2"/>
  <c r="AQ281" i="2"/>
  <c r="AQ317" i="2"/>
  <c r="AP317" i="2"/>
  <c r="X317" i="2" s="1"/>
  <c r="Y317" i="2" s="1"/>
  <c r="AR317" i="2"/>
  <c r="AQ353" i="2"/>
  <c r="AR353" i="2"/>
  <c r="AP353" i="2"/>
  <c r="X353" i="2" s="1"/>
  <c r="Y353" i="2" s="1"/>
  <c r="AP389" i="2"/>
  <c r="X389" i="2" s="1"/>
  <c r="Y389" i="2" s="1"/>
  <c r="AQ389" i="2"/>
  <c r="AR389" i="2"/>
  <c r="AR425" i="2"/>
  <c r="AP425" i="2"/>
  <c r="X425" i="2" s="1"/>
  <c r="Y425" i="2" s="1"/>
  <c r="AQ425" i="2"/>
  <c r="AQ461" i="2"/>
  <c r="AP461" i="2"/>
  <c r="X461" i="2" s="1"/>
  <c r="Y461" i="2" s="1"/>
  <c r="AR461" i="2"/>
  <c r="AQ497" i="2"/>
  <c r="AR497" i="2"/>
  <c r="AP497" i="2"/>
  <c r="X497" i="2" s="1"/>
  <c r="Y497" i="2" s="1"/>
  <c r="AP533" i="2"/>
  <c r="X533" i="2" s="1"/>
  <c r="Y533" i="2" s="1"/>
  <c r="AR533" i="2"/>
  <c r="AQ533" i="2"/>
  <c r="AQ587" i="2"/>
  <c r="AR587" i="2"/>
  <c r="AP587" i="2"/>
  <c r="X587" i="2" s="1"/>
  <c r="Y587" i="2" s="1"/>
  <c r="AP458" i="2"/>
  <c r="X458" i="2" s="1"/>
  <c r="Y458" i="2" s="1"/>
  <c r="AQ458" i="2"/>
  <c r="AR458" i="2"/>
  <c r="AQ668" i="2"/>
  <c r="AR668" i="2"/>
  <c r="AP668" i="2"/>
  <c r="X668" i="2" s="1"/>
  <c r="Y668" i="2" s="1"/>
  <c r="AQ730" i="2"/>
  <c r="AR730" i="2"/>
  <c r="AP730" i="2"/>
  <c r="X730" i="2" s="1"/>
  <c r="Y730" i="2" s="1"/>
  <c r="AQ656" i="2"/>
  <c r="AR656" i="2"/>
  <c r="AP656" i="2"/>
  <c r="X656" i="2" s="1"/>
  <c r="Y656" i="2" s="1"/>
  <c r="AQ58" i="2"/>
  <c r="AR58" i="2"/>
  <c r="AP58" i="2"/>
  <c r="X58" i="2" s="1"/>
  <c r="Y58" i="2" s="1"/>
  <c r="AQ82" i="2"/>
  <c r="AR82" i="2"/>
  <c r="AP82" i="2"/>
  <c r="X82" i="2" s="1"/>
  <c r="Y82" i="2" s="1"/>
  <c r="AP124" i="2"/>
  <c r="X124" i="2" s="1"/>
  <c r="Y124" i="2" s="1"/>
  <c r="AR124" i="2"/>
  <c r="AQ124" i="2"/>
  <c r="AP166" i="2"/>
  <c r="X166" i="2" s="1"/>
  <c r="Y166" i="2" s="1"/>
  <c r="AQ166" i="2"/>
  <c r="AR166" i="2"/>
  <c r="AQ190" i="2"/>
  <c r="AR190" i="2"/>
  <c r="AP190" i="2"/>
  <c r="X190" i="2" s="1"/>
  <c r="Y190" i="2" s="1"/>
  <c r="AP232" i="2"/>
  <c r="X232" i="2" s="1"/>
  <c r="Y232" i="2" s="1"/>
  <c r="AR232" i="2"/>
  <c r="AQ232" i="2"/>
  <c r="AQ274" i="2"/>
  <c r="AR274" i="2"/>
  <c r="AP274" i="2"/>
  <c r="X274" i="2" s="1"/>
  <c r="Y274" i="2" s="1"/>
  <c r="AP298" i="2"/>
  <c r="X298" i="2" s="1"/>
  <c r="Y298" i="2" s="1"/>
  <c r="AR298" i="2"/>
  <c r="AQ298" i="2"/>
  <c r="AR340" i="2"/>
  <c r="AP340" i="2"/>
  <c r="X340" i="2" s="1"/>
  <c r="Y340" i="2" s="1"/>
  <c r="AQ340" i="2"/>
  <c r="AP382" i="2"/>
  <c r="X382" i="2" s="1"/>
  <c r="Y382" i="2" s="1"/>
  <c r="AR382" i="2"/>
  <c r="AQ382" i="2"/>
  <c r="AQ406" i="2"/>
  <c r="AR406" i="2"/>
  <c r="AP406" i="2"/>
  <c r="X406" i="2" s="1"/>
  <c r="Y406" i="2" s="1"/>
  <c r="AR448" i="2"/>
  <c r="AP448" i="2"/>
  <c r="X448" i="2" s="1"/>
  <c r="Y448" i="2" s="1"/>
  <c r="AQ448" i="2"/>
  <c r="AP496" i="2"/>
  <c r="X496" i="2" s="1"/>
  <c r="Y496" i="2" s="1"/>
  <c r="AR496" i="2"/>
  <c r="AQ496" i="2"/>
  <c r="AP532" i="2"/>
  <c r="X532" i="2" s="1"/>
  <c r="Y532" i="2" s="1"/>
  <c r="AR532" i="2"/>
  <c r="AQ532" i="2"/>
  <c r="AP568" i="2"/>
  <c r="X568" i="2" s="1"/>
  <c r="Y568" i="2" s="1"/>
  <c r="AQ568" i="2"/>
  <c r="AR568" i="2"/>
  <c r="AP604" i="2"/>
  <c r="X604" i="2" s="1"/>
  <c r="Y604" i="2" s="1"/>
  <c r="AR604" i="2"/>
  <c r="AQ604" i="2"/>
  <c r="AP640" i="2"/>
  <c r="X640" i="2" s="1"/>
  <c r="Y640" i="2" s="1"/>
  <c r="AR640" i="2"/>
  <c r="AQ640" i="2"/>
  <c r="AQ676" i="2"/>
  <c r="AR676" i="2"/>
  <c r="AP676" i="2"/>
  <c r="X676" i="2" s="1"/>
  <c r="Y676" i="2" s="1"/>
  <c r="AQ712" i="2"/>
  <c r="AP712" i="2"/>
  <c r="X712" i="2" s="1"/>
  <c r="Y712" i="2" s="1"/>
  <c r="AR712" i="2"/>
  <c r="AQ749" i="2"/>
  <c r="AR749" i="2"/>
  <c r="AP749" i="2"/>
  <c r="X749" i="2" s="1"/>
  <c r="Y749" i="2" s="1"/>
  <c r="AR635" i="2"/>
  <c r="AQ635" i="2"/>
  <c r="AP635" i="2"/>
  <c r="X635" i="2" s="1"/>
  <c r="Y635" i="2" s="1"/>
  <c r="AP713" i="2"/>
  <c r="X713" i="2" s="1"/>
  <c r="Y713" i="2" s="1"/>
  <c r="AR713" i="2"/>
  <c r="AQ713" i="2"/>
  <c r="AQ572" i="2"/>
  <c r="AR572" i="2"/>
  <c r="AP572" i="2"/>
  <c r="X572" i="2" s="1"/>
  <c r="Y572" i="2" s="1"/>
  <c r="AQ36" i="2"/>
  <c r="AR36" i="2"/>
  <c r="AP36" i="2"/>
  <c r="X36" i="2" s="1"/>
  <c r="Y36" i="2" s="1"/>
  <c r="AQ54" i="2"/>
  <c r="AR54" i="2"/>
  <c r="AP54" i="2"/>
  <c r="X54" i="2" s="1"/>
  <c r="Y54" i="2" s="1"/>
  <c r="AQ72" i="2"/>
  <c r="AR72" i="2"/>
  <c r="AP72" i="2"/>
  <c r="X72" i="2" s="1"/>
  <c r="Y72" i="2" s="1"/>
  <c r="AQ90" i="2"/>
  <c r="AR90" i="2"/>
  <c r="AP90" i="2"/>
  <c r="X90" i="2" s="1"/>
  <c r="Y90" i="2" s="1"/>
  <c r="AQ108" i="2"/>
  <c r="AR108" i="2"/>
  <c r="AP108" i="2"/>
  <c r="X108" i="2" s="1"/>
  <c r="Y108" i="2" s="1"/>
  <c r="AQ126" i="2"/>
  <c r="AR126" i="2"/>
  <c r="AP126" i="2"/>
  <c r="X126" i="2" s="1"/>
  <c r="Y126" i="2" s="1"/>
  <c r="AQ144" i="2"/>
  <c r="AP144" i="2"/>
  <c r="X144" i="2" s="1"/>
  <c r="Y144" i="2" s="1"/>
  <c r="AR144" i="2"/>
  <c r="AQ162" i="2"/>
  <c r="AP162" i="2"/>
  <c r="X162" i="2" s="1"/>
  <c r="Y162" i="2" s="1"/>
  <c r="AR162" i="2"/>
  <c r="AQ180" i="2"/>
  <c r="AP180" i="2"/>
  <c r="X180" i="2" s="1"/>
  <c r="Y180" i="2" s="1"/>
  <c r="AR180" i="2"/>
  <c r="AQ198" i="2"/>
  <c r="AR198" i="2"/>
  <c r="AP198" i="2"/>
  <c r="X198" i="2" s="1"/>
  <c r="Y198" i="2" s="1"/>
  <c r="AQ216" i="2"/>
  <c r="AR216" i="2"/>
  <c r="AP216" i="2"/>
  <c r="X216" i="2" s="1"/>
  <c r="Y216" i="2" s="1"/>
  <c r="AR234" i="2"/>
  <c r="AP234" i="2"/>
  <c r="X234" i="2" s="1"/>
  <c r="Y234" i="2" s="1"/>
  <c r="AQ234" i="2"/>
  <c r="AQ252" i="2"/>
  <c r="AR252" i="2"/>
  <c r="AP252" i="2"/>
  <c r="X252" i="2" s="1"/>
  <c r="Y252" i="2" s="1"/>
  <c r="AP270" i="2"/>
  <c r="X270" i="2" s="1"/>
  <c r="Y270" i="2" s="1"/>
  <c r="AQ270" i="2"/>
  <c r="AR270" i="2"/>
  <c r="AQ288" i="2"/>
  <c r="AR288" i="2"/>
  <c r="AP288" i="2"/>
  <c r="X288" i="2" s="1"/>
  <c r="Y288" i="2" s="1"/>
  <c r="AQ306" i="2"/>
  <c r="AR306" i="2"/>
  <c r="AP306" i="2"/>
  <c r="X306" i="2" s="1"/>
  <c r="Y306" i="2" s="1"/>
  <c r="AQ324" i="2"/>
  <c r="AR324" i="2"/>
  <c r="AP324" i="2"/>
  <c r="X324" i="2" s="1"/>
  <c r="Y324" i="2" s="1"/>
  <c r="AP342" i="2"/>
  <c r="X342" i="2" s="1"/>
  <c r="Y342" i="2" s="1"/>
  <c r="AR342" i="2"/>
  <c r="AQ342" i="2"/>
  <c r="AR360" i="2"/>
  <c r="AP360" i="2"/>
  <c r="X360" i="2" s="1"/>
  <c r="Y360" i="2" s="1"/>
  <c r="AQ360" i="2"/>
  <c r="AR378" i="2"/>
  <c r="AP378" i="2"/>
  <c r="X378" i="2" s="1"/>
  <c r="Y378" i="2" s="1"/>
  <c r="AQ378" i="2"/>
  <c r="AQ396" i="2"/>
  <c r="AR396" i="2"/>
  <c r="AP396" i="2"/>
  <c r="X396" i="2" s="1"/>
  <c r="Y396" i="2" s="1"/>
  <c r="AQ414" i="2"/>
  <c r="AR414" i="2"/>
  <c r="AP414" i="2"/>
  <c r="X414" i="2" s="1"/>
  <c r="Y414" i="2" s="1"/>
  <c r="AP432" i="2"/>
  <c r="X432" i="2" s="1"/>
  <c r="Y432" i="2" s="1"/>
  <c r="AR432" i="2"/>
  <c r="AQ432" i="2"/>
  <c r="AQ450" i="2"/>
  <c r="AR450" i="2"/>
  <c r="AP450" i="2"/>
  <c r="X450" i="2" s="1"/>
  <c r="Y450" i="2" s="1"/>
  <c r="AQ468" i="2"/>
  <c r="AR468" i="2"/>
  <c r="AP468" i="2"/>
  <c r="X468" i="2" s="1"/>
  <c r="Y468" i="2" s="1"/>
  <c r="AQ486" i="2"/>
  <c r="AR486" i="2"/>
  <c r="AP486" i="2"/>
  <c r="X486" i="2" s="1"/>
  <c r="Y486" i="2" s="1"/>
  <c r="AP504" i="2"/>
  <c r="X504" i="2" s="1"/>
  <c r="Y504" i="2" s="1"/>
  <c r="AR504" i="2"/>
  <c r="AQ504" i="2"/>
  <c r="AP522" i="2"/>
  <c r="X522" i="2" s="1"/>
  <c r="Y522" i="2" s="1"/>
  <c r="AQ522" i="2"/>
  <c r="AR522" i="2"/>
  <c r="AR540" i="2"/>
  <c r="AQ540" i="2"/>
  <c r="AP540" i="2"/>
  <c r="X540" i="2" s="1"/>
  <c r="Y540" i="2" s="1"/>
  <c r="AP558" i="2"/>
  <c r="X558" i="2" s="1"/>
  <c r="Y558" i="2" s="1"/>
  <c r="AR558" i="2"/>
  <c r="AQ558" i="2"/>
  <c r="AP576" i="2"/>
  <c r="X576" i="2" s="1"/>
  <c r="Y576" i="2" s="1"/>
  <c r="AQ576" i="2"/>
  <c r="AR576" i="2"/>
  <c r="AP594" i="2"/>
  <c r="X594" i="2" s="1"/>
  <c r="Y594" i="2" s="1"/>
  <c r="AR594" i="2"/>
  <c r="AQ594" i="2"/>
  <c r="AQ612" i="2"/>
  <c r="AR612" i="2"/>
  <c r="AP612" i="2"/>
  <c r="X612" i="2" s="1"/>
  <c r="Y612" i="2" s="1"/>
  <c r="AP630" i="2"/>
  <c r="X630" i="2" s="1"/>
  <c r="Y630" i="2" s="1"/>
  <c r="AQ630" i="2"/>
  <c r="AR630" i="2"/>
  <c r="AR648" i="2"/>
  <c r="AQ648" i="2"/>
  <c r="AP648" i="2"/>
  <c r="X648" i="2" s="1"/>
  <c r="Y648" i="2" s="1"/>
  <c r="AQ666" i="2"/>
  <c r="AR666" i="2"/>
  <c r="AP666" i="2"/>
  <c r="X666" i="2" s="1"/>
  <c r="Y666" i="2" s="1"/>
  <c r="AP684" i="2"/>
  <c r="X684" i="2" s="1"/>
  <c r="Y684" i="2" s="1"/>
  <c r="AQ684" i="2"/>
  <c r="AR684" i="2"/>
  <c r="AR702" i="2"/>
  <c r="AQ702" i="2"/>
  <c r="AP702" i="2"/>
  <c r="X702" i="2" s="1"/>
  <c r="Y702" i="2" s="1"/>
  <c r="AQ721" i="2"/>
  <c r="AR721" i="2"/>
  <c r="AP721" i="2"/>
  <c r="X721" i="2" s="1"/>
  <c r="Y721" i="2" s="1"/>
  <c r="AQ739" i="2"/>
  <c r="AP739" i="2"/>
  <c r="X739" i="2" s="1"/>
  <c r="Y739" i="2" s="1"/>
  <c r="AR739" i="2"/>
  <c r="AR740" i="2"/>
  <c r="AP740" i="2"/>
  <c r="X740" i="2" s="1"/>
  <c r="Y740" i="2" s="1"/>
  <c r="AQ740" i="2"/>
  <c r="AP392" i="2"/>
  <c r="X392" i="2" s="1"/>
  <c r="Y392" i="2" s="1"/>
  <c r="AQ392" i="2"/>
  <c r="AR392" i="2"/>
  <c r="AP452" i="2"/>
  <c r="X452" i="2" s="1"/>
  <c r="Y452" i="2" s="1"/>
  <c r="AQ452" i="2"/>
  <c r="AR452" i="2"/>
  <c r="AQ494" i="2"/>
  <c r="AP494" i="2"/>
  <c r="X494" i="2" s="1"/>
  <c r="Y494" i="2" s="1"/>
  <c r="AR494" i="2"/>
  <c r="AQ554" i="2"/>
  <c r="AP554" i="2"/>
  <c r="X554" i="2" s="1"/>
  <c r="Y554" i="2" s="1"/>
  <c r="AR554" i="2"/>
  <c r="AP650" i="2"/>
  <c r="X650" i="2" s="1"/>
  <c r="Y650" i="2" s="1"/>
  <c r="AR650" i="2"/>
  <c r="AQ650" i="2"/>
  <c r="AR680" i="2"/>
  <c r="AP680" i="2"/>
  <c r="X680" i="2" s="1"/>
  <c r="Y680" i="2" s="1"/>
  <c r="AQ680" i="2"/>
  <c r="AQ35" i="2"/>
  <c r="AR35" i="2"/>
  <c r="AP35" i="2"/>
  <c r="X35" i="2" s="1"/>
  <c r="Y35" i="2" s="1"/>
  <c r="AQ53" i="2"/>
  <c r="AR53" i="2"/>
  <c r="AP53" i="2"/>
  <c r="X53" i="2" s="1"/>
  <c r="Y53" i="2" s="1"/>
  <c r="AQ71" i="2"/>
  <c r="AR71" i="2"/>
  <c r="AP71" i="2"/>
  <c r="X71" i="2" s="1"/>
  <c r="Y71" i="2" s="1"/>
  <c r="AQ89" i="2"/>
  <c r="AR89" i="2"/>
  <c r="AP89" i="2"/>
  <c r="X89" i="2" s="1"/>
  <c r="Y89" i="2" s="1"/>
  <c r="AQ107" i="2"/>
  <c r="AR107" i="2"/>
  <c r="AP107" i="2"/>
  <c r="X107" i="2" s="1"/>
  <c r="Y107" i="2" s="1"/>
  <c r="AQ125" i="2"/>
  <c r="AR125" i="2"/>
  <c r="AP125" i="2"/>
  <c r="X125" i="2" s="1"/>
  <c r="Y125" i="2" s="1"/>
  <c r="AP143" i="2"/>
  <c r="X143" i="2" s="1"/>
  <c r="Y143" i="2" s="1"/>
  <c r="AQ143" i="2"/>
  <c r="AR143" i="2"/>
  <c r="AP161" i="2"/>
  <c r="X161" i="2" s="1"/>
  <c r="Y161" i="2" s="1"/>
  <c r="AQ161" i="2"/>
  <c r="AR161" i="2"/>
  <c r="AP179" i="2"/>
  <c r="X179" i="2" s="1"/>
  <c r="Y179" i="2" s="1"/>
  <c r="AQ179" i="2"/>
  <c r="AR179" i="2"/>
  <c r="AP197" i="2"/>
  <c r="X197" i="2" s="1"/>
  <c r="Y197" i="2" s="1"/>
  <c r="AQ197" i="2"/>
  <c r="AR197" i="2"/>
  <c r="AP215" i="2"/>
  <c r="X215" i="2" s="1"/>
  <c r="Y215" i="2" s="1"/>
  <c r="AQ215" i="2"/>
  <c r="AR215" i="2"/>
  <c r="AR233" i="2"/>
  <c r="AQ233" i="2"/>
  <c r="AP233" i="2"/>
  <c r="X233" i="2" s="1"/>
  <c r="Y233" i="2" s="1"/>
  <c r="AR251" i="2"/>
  <c r="AQ251" i="2"/>
  <c r="AP251" i="2"/>
  <c r="X251" i="2" s="1"/>
  <c r="Y251" i="2" s="1"/>
  <c r="AQ269" i="2"/>
  <c r="AP269" i="2"/>
  <c r="X269" i="2" s="1"/>
  <c r="Y269" i="2" s="1"/>
  <c r="AR269" i="2"/>
  <c r="AQ287" i="2"/>
  <c r="AP287" i="2"/>
  <c r="X287" i="2" s="1"/>
  <c r="Y287" i="2" s="1"/>
  <c r="AR287" i="2"/>
  <c r="AP305" i="2"/>
  <c r="X305" i="2" s="1"/>
  <c r="Y305" i="2" s="1"/>
  <c r="AR305" i="2"/>
  <c r="AQ305" i="2"/>
  <c r="AQ323" i="2"/>
  <c r="AR323" i="2"/>
  <c r="AP323" i="2"/>
  <c r="X323" i="2" s="1"/>
  <c r="Y323" i="2" s="1"/>
  <c r="AP341" i="2"/>
  <c r="X341" i="2" s="1"/>
  <c r="Y341" i="2" s="1"/>
  <c r="AR341" i="2"/>
  <c r="AQ341" i="2"/>
  <c r="AR359" i="2"/>
  <c r="AP359" i="2"/>
  <c r="X359" i="2" s="1"/>
  <c r="Y359" i="2" s="1"/>
  <c r="AQ359" i="2"/>
  <c r="AP377" i="2"/>
  <c r="X377" i="2" s="1"/>
  <c r="Y377" i="2" s="1"/>
  <c r="AQ377" i="2"/>
  <c r="AR377" i="2"/>
  <c r="AQ395" i="2"/>
  <c r="AR395" i="2"/>
  <c r="AP395" i="2"/>
  <c r="X395" i="2" s="1"/>
  <c r="Y395" i="2" s="1"/>
  <c r="AR413" i="2"/>
  <c r="AP413" i="2"/>
  <c r="X413" i="2" s="1"/>
  <c r="Y413" i="2" s="1"/>
  <c r="AQ413" i="2"/>
  <c r="AP431" i="2"/>
  <c r="X431" i="2" s="1"/>
  <c r="Y431" i="2" s="1"/>
  <c r="AQ431" i="2"/>
  <c r="AR431" i="2"/>
  <c r="AP449" i="2"/>
  <c r="X449" i="2" s="1"/>
  <c r="Y449" i="2" s="1"/>
  <c r="AR449" i="2"/>
  <c r="AQ449" i="2"/>
  <c r="AR467" i="2"/>
  <c r="AP467" i="2"/>
  <c r="X467" i="2" s="1"/>
  <c r="Y467" i="2" s="1"/>
  <c r="AQ467" i="2"/>
  <c r="AQ485" i="2"/>
  <c r="AR485" i="2"/>
  <c r="AP485" i="2"/>
  <c r="X485" i="2" s="1"/>
  <c r="Y485" i="2" s="1"/>
  <c r="AP503" i="2"/>
  <c r="X503" i="2" s="1"/>
  <c r="Y503" i="2" s="1"/>
  <c r="AR503" i="2"/>
  <c r="AQ503" i="2"/>
  <c r="AR521" i="2"/>
  <c r="AQ521" i="2"/>
  <c r="AP521" i="2"/>
  <c r="X521" i="2" s="1"/>
  <c r="Y521" i="2" s="1"/>
  <c r="AP539" i="2"/>
  <c r="X539" i="2" s="1"/>
  <c r="Y539" i="2" s="1"/>
  <c r="AR539" i="2"/>
  <c r="AQ539" i="2"/>
  <c r="AR569" i="2"/>
  <c r="AQ569" i="2"/>
  <c r="AP569" i="2"/>
  <c r="X569" i="2" s="1"/>
  <c r="Y569" i="2" s="1"/>
  <c r="AP605" i="2"/>
  <c r="X605" i="2" s="1"/>
  <c r="Y605" i="2" s="1"/>
  <c r="AQ605" i="2"/>
  <c r="AR605" i="2"/>
  <c r="AP695" i="2"/>
  <c r="X695" i="2" s="1"/>
  <c r="Y695" i="2" s="1"/>
  <c r="AR695" i="2"/>
  <c r="AQ695" i="2"/>
  <c r="AQ518" i="2"/>
  <c r="AR518" i="2"/>
  <c r="AP518" i="2"/>
  <c r="X518" i="2" s="1"/>
  <c r="Y518" i="2" s="1"/>
  <c r="AQ614" i="2"/>
  <c r="AR614" i="2"/>
  <c r="AP614" i="2"/>
  <c r="X614" i="2" s="1"/>
  <c r="Y614" i="2" s="1"/>
  <c r="AR698" i="2"/>
  <c r="AQ698" i="2"/>
  <c r="AP698" i="2"/>
  <c r="X698" i="2" s="1"/>
  <c r="Y698" i="2" s="1"/>
  <c r="AQ43" i="2"/>
  <c r="AP43" i="2"/>
  <c r="X43" i="2" s="1"/>
  <c r="Y43" i="2" s="1"/>
  <c r="AR43" i="2"/>
  <c r="AQ61" i="2"/>
  <c r="AR61" i="2"/>
  <c r="AP61" i="2"/>
  <c r="X61" i="2" s="1"/>
  <c r="Y61" i="2" s="1"/>
  <c r="AQ79" i="2"/>
  <c r="AR79" i="2"/>
  <c r="AP79" i="2"/>
  <c r="X79" i="2" s="1"/>
  <c r="Y79" i="2" s="1"/>
  <c r="AQ97" i="2"/>
  <c r="AR97" i="2"/>
  <c r="AP97" i="2"/>
  <c r="X97" i="2" s="1"/>
  <c r="Y97" i="2" s="1"/>
  <c r="AQ115" i="2"/>
  <c r="AR115" i="2"/>
  <c r="AP115" i="2"/>
  <c r="X115" i="2" s="1"/>
  <c r="Y115" i="2" s="1"/>
  <c r="AQ133" i="2"/>
  <c r="AR133" i="2"/>
  <c r="AP133" i="2"/>
  <c r="X133" i="2" s="1"/>
  <c r="Y133" i="2" s="1"/>
  <c r="AP151" i="2"/>
  <c r="X151" i="2" s="1"/>
  <c r="Y151" i="2" s="1"/>
  <c r="AQ151" i="2"/>
  <c r="AR151" i="2"/>
  <c r="AP169" i="2"/>
  <c r="X169" i="2" s="1"/>
  <c r="Y169" i="2" s="1"/>
  <c r="AQ169" i="2"/>
  <c r="AR169" i="2"/>
  <c r="AP187" i="2"/>
  <c r="X187" i="2" s="1"/>
  <c r="Y187" i="2" s="1"/>
  <c r="AQ187" i="2"/>
  <c r="AR187" i="2"/>
  <c r="AP205" i="2"/>
  <c r="X205" i="2" s="1"/>
  <c r="Y205" i="2" s="1"/>
  <c r="AQ205" i="2"/>
  <c r="AR205" i="2"/>
  <c r="AR223" i="2"/>
  <c r="AP223" i="2"/>
  <c r="X223" i="2" s="1"/>
  <c r="Y223" i="2" s="1"/>
  <c r="AQ223" i="2"/>
  <c r="AQ241" i="2"/>
  <c r="AP241" i="2"/>
  <c r="X241" i="2" s="1"/>
  <c r="Y241" i="2" s="1"/>
  <c r="AR241" i="2"/>
  <c r="AP259" i="2"/>
  <c r="X259" i="2" s="1"/>
  <c r="Y259" i="2" s="1"/>
  <c r="AR259" i="2"/>
  <c r="AQ259" i="2"/>
  <c r="AP277" i="2"/>
  <c r="X277" i="2" s="1"/>
  <c r="Y277" i="2" s="1"/>
  <c r="AR277" i="2"/>
  <c r="AQ277" i="2"/>
  <c r="AQ295" i="2"/>
  <c r="AR295" i="2"/>
  <c r="AP295" i="2"/>
  <c r="X295" i="2" s="1"/>
  <c r="Y295" i="2" s="1"/>
  <c r="AP313" i="2"/>
  <c r="X313" i="2" s="1"/>
  <c r="Y313" i="2" s="1"/>
  <c r="AQ313" i="2"/>
  <c r="AR313" i="2"/>
  <c r="AP331" i="2"/>
  <c r="X331" i="2" s="1"/>
  <c r="Y331" i="2" s="1"/>
  <c r="AQ331" i="2"/>
  <c r="AR331" i="2"/>
  <c r="AQ349" i="2"/>
  <c r="AP349" i="2"/>
  <c r="X349" i="2" s="1"/>
  <c r="Y349" i="2" s="1"/>
  <c r="AR349" i="2"/>
  <c r="AR367" i="2"/>
  <c r="AP367" i="2"/>
  <c r="X367" i="2" s="1"/>
  <c r="Y367" i="2" s="1"/>
  <c r="AQ367" i="2"/>
  <c r="AP385" i="2"/>
  <c r="X385" i="2" s="1"/>
  <c r="Y385" i="2" s="1"/>
  <c r="AQ385" i="2"/>
  <c r="AR385" i="2"/>
  <c r="AP403" i="2"/>
  <c r="X403" i="2" s="1"/>
  <c r="Y403" i="2" s="1"/>
  <c r="AR403" i="2"/>
  <c r="AQ403" i="2"/>
  <c r="AR421" i="2"/>
  <c r="AP421" i="2"/>
  <c r="X421" i="2" s="1"/>
  <c r="Y421" i="2" s="1"/>
  <c r="AQ421" i="2"/>
  <c r="AQ439" i="2"/>
  <c r="AR439" i="2"/>
  <c r="AP439" i="2"/>
  <c r="X439" i="2" s="1"/>
  <c r="Y439" i="2" s="1"/>
  <c r="AQ457" i="2"/>
  <c r="AP457" i="2"/>
  <c r="X457" i="2" s="1"/>
  <c r="Y457" i="2" s="1"/>
  <c r="AR457" i="2"/>
  <c r="AP475" i="2"/>
  <c r="X475" i="2" s="1"/>
  <c r="Y475" i="2" s="1"/>
  <c r="AR475" i="2"/>
  <c r="AQ475" i="2"/>
  <c r="AQ493" i="2"/>
  <c r="AR493" i="2"/>
  <c r="AP493" i="2"/>
  <c r="X493" i="2" s="1"/>
  <c r="Y493" i="2" s="1"/>
  <c r="AP511" i="2"/>
  <c r="X511" i="2" s="1"/>
  <c r="Y511" i="2" s="1"/>
  <c r="AR511" i="2"/>
  <c r="AQ511" i="2"/>
  <c r="AP529" i="2"/>
  <c r="X529" i="2" s="1"/>
  <c r="Y529" i="2" s="1"/>
  <c r="AR529" i="2"/>
  <c r="AQ529" i="2"/>
  <c r="AP547" i="2"/>
  <c r="X547" i="2" s="1"/>
  <c r="Y547" i="2" s="1"/>
  <c r="AQ547" i="2"/>
  <c r="AR547" i="2"/>
  <c r="AP565" i="2"/>
  <c r="X565" i="2" s="1"/>
  <c r="Y565" i="2" s="1"/>
  <c r="AR565" i="2"/>
  <c r="AQ565" i="2"/>
  <c r="AP583" i="2"/>
  <c r="X583" i="2" s="1"/>
  <c r="Y583" i="2" s="1"/>
  <c r="AR583" i="2"/>
  <c r="AQ583" i="2"/>
  <c r="AP601" i="2"/>
  <c r="X601" i="2" s="1"/>
  <c r="Y601" i="2" s="1"/>
  <c r="AQ601" i="2"/>
  <c r="AR601" i="2"/>
  <c r="AP619" i="2"/>
  <c r="X619" i="2" s="1"/>
  <c r="Y619" i="2" s="1"/>
  <c r="AR619" i="2"/>
  <c r="AQ619" i="2"/>
  <c r="AP637" i="2"/>
  <c r="X637" i="2" s="1"/>
  <c r="Y637" i="2" s="1"/>
  <c r="AR637" i="2"/>
  <c r="AQ637" i="2"/>
  <c r="AP655" i="2"/>
  <c r="X655" i="2" s="1"/>
  <c r="Y655" i="2" s="1"/>
  <c r="AR655" i="2"/>
  <c r="AQ655" i="2"/>
  <c r="AQ673" i="2"/>
  <c r="AP673" i="2"/>
  <c r="X673" i="2" s="1"/>
  <c r="Y673" i="2" s="1"/>
  <c r="AR673" i="2"/>
  <c r="AQ691" i="2"/>
  <c r="AR691" i="2"/>
  <c r="AP691" i="2"/>
  <c r="X691" i="2" s="1"/>
  <c r="Y691" i="2" s="1"/>
  <c r="AQ709" i="2"/>
  <c r="AP709" i="2"/>
  <c r="X709" i="2" s="1"/>
  <c r="Y709" i="2" s="1"/>
  <c r="AR709" i="2"/>
  <c r="AP728" i="2"/>
  <c r="X728" i="2" s="1"/>
  <c r="Y728" i="2" s="1"/>
  <c r="AQ728" i="2"/>
  <c r="AR728" i="2"/>
  <c r="AP266" i="2"/>
  <c r="X266" i="2" s="1"/>
  <c r="Y266" i="2" s="1"/>
  <c r="AR266" i="2"/>
  <c r="AQ266" i="2"/>
  <c r="AP386" i="2"/>
  <c r="X386" i="2" s="1"/>
  <c r="Y386" i="2" s="1"/>
  <c r="AR386" i="2"/>
  <c r="AQ386" i="2"/>
  <c r="AP446" i="2"/>
  <c r="X446" i="2" s="1"/>
  <c r="Y446" i="2" s="1"/>
  <c r="AQ446" i="2"/>
  <c r="AR446" i="2"/>
  <c r="AP500" i="2"/>
  <c r="X500" i="2" s="1"/>
  <c r="Y500" i="2" s="1"/>
  <c r="AQ500" i="2"/>
  <c r="AR500" i="2"/>
  <c r="AP596" i="2"/>
  <c r="X596" i="2" s="1"/>
  <c r="Y596" i="2" s="1"/>
  <c r="AR596" i="2"/>
  <c r="AQ596" i="2"/>
  <c r="AP692" i="2"/>
  <c r="X692" i="2" s="1"/>
  <c r="Y692" i="2" s="1"/>
  <c r="AQ692" i="2"/>
  <c r="AR692" i="2"/>
  <c r="AQ38" i="2"/>
  <c r="AP38" i="2"/>
  <c r="X38" i="2" s="1"/>
  <c r="Y38" i="2" s="1"/>
  <c r="AR38" i="2"/>
  <c r="AQ56" i="2"/>
  <c r="AP56" i="2"/>
  <c r="X56" i="2" s="1"/>
  <c r="Y56" i="2" s="1"/>
  <c r="AR56" i="2"/>
  <c r="AQ74" i="2"/>
  <c r="AP74" i="2"/>
  <c r="X74" i="2" s="1"/>
  <c r="Y74" i="2" s="1"/>
  <c r="AR74" i="2"/>
  <c r="AQ92" i="2"/>
  <c r="AP92" i="2"/>
  <c r="X92" i="2" s="1"/>
  <c r="Y92" i="2" s="1"/>
  <c r="AR92" i="2"/>
  <c r="AQ110" i="2"/>
  <c r="AP110" i="2"/>
  <c r="X110" i="2" s="1"/>
  <c r="Y110" i="2" s="1"/>
  <c r="AR110" i="2"/>
  <c r="AQ128" i="2"/>
  <c r="AP128" i="2"/>
  <c r="X128" i="2" s="1"/>
  <c r="Y128" i="2" s="1"/>
  <c r="AR128" i="2"/>
  <c r="AP146" i="2"/>
  <c r="X146" i="2" s="1"/>
  <c r="Y146" i="2" s="1"/>
  <c r="AQ146" i="2"/>
  <c r="AR146" i="2"/>
  <c r="AP164" i="2"/>
  <c r="X164" i="2" s="1"/>
  <c r="Y164" i="2" s="1"/>
  <c r="AQ164" i="2"/>
  <c r="AR164" i="2"/>
  <c r="AP182" i="2"/>
  <c r="X182" i="2" s="1"/>
  <c r="Y182" i="2" s="1"/>
  <c r="AQ182" i="2"/>
  <c r="AR182" i="2"/>
  <c r="AP200" i="2"/>
  <c r="X200" i="2" s="1"/>
  <c r="Y200" i="2" s="1"/>
  <c r="AQ200" i="2"/>
  <c r="AR200" i="2"/>
  <c r="AP218" i="2"/>
  <c r="X218" i="2" s="1"/>
  <c r="Y218" i="2" s="1"/>
  <c r="AR218" i="2"/>
  <c r="AQ218" i="2"/>
  <c r="AQ236" i="2"/>
  <c r="AR236" i="2"/>
  <c r="AP236" i="2"/>
  <c r="X236" i="2" s="1"/>
  <c r="Y236" i="2" s="1"/>
  <c r="AR260" i="2"/>
  <c r="AQ260" i="2"/>
  <c r="AP260" i="2"/>
  <c r="X260" i="2" s="1"/>
  <c r="Y260" i="2" s="1"/>
  <c r="AP284" i="2"/>
  <c r="X284" i="2" s="1"/>
  <c r="Y284" i="2" s="1"/>
  <c r="AR284" i="2"/>
  <c r="AQ284" i="2"/>
  <c r="AQ302" i="2"/>
  <c r="AR302" i="2"/>
  <c r="AP302" i="2"/>
  <c r="X302" i="2" s="1"/>
  <c r="Y302" i="2" s="1"/>
  <c r="AP320" i="2"/>
  <c r="X320" i="2" s="1"/>
  <c r="Y320" i="2" s="1"/>
  <c r="AQ320" i="2"/>
  <c r="AR320" i="2"/>
  <c r="AP338" i="2"/>
  <c r="X338" i="2" s="1"/>
  <c r="Y338" i="2" s="1"/>
  <c r="AQ338" i="2"/>
  <c r="AR338" i="2"/>
  <c r="AP368" i="2"/>
  <c r="X368" i="2" s="1"/>
  <c r="Y368" i="2" s="1"/>
  <c r="AQ368" i="2"/>
  <c r="AR368" i="2"/>
  <c r="AQ434" i="2"/>
  <c r="AR434" i="2"/>
  <c r="AP434" i="2"/>
  <c r="X434" i="2" s="1"/>
  <c r="Y434" i="2" s="1"/>
  <c r="AR548" i="2"/>
  <c r="AQ548" i="2"/>
  <c r="AP548" i="2"/>
  <c r="X548" i="2" s="1"/>
  <c r="Y548" i="2" s="1"/>
  <c r="AQ42" i="2"/>
  <c r="AP42" i="2"/>
  <c r="X42" i="2" s="1"/>
  <c r="Y42" i="2" s="1"/>
  <c r="AR42" i="2"/>
  <c r="AQ60" i="2"/>
  <c r="AP60" i="2"/>
  <c r="X60" i="2" s="1"/>
  <c r="Y60" i="2" s="1"/>
  <c r="AR60" i="2"/>
  <c r="AQ78" i="2"/>
  <c r="AP78" i="2"/>
  <c r="X78" i="2" s="1"/>
  <c r="Y78" i="2" s="1"/>
  <c r="AR78" i="2"/>
  <c r="AQ96" i="2"/>
  <c r="AP96" i="2"/>
  <c r="X96" i="2" s="1"/>
  <c r="Y96" i="2" s="1"/>
  <c r="AR96" i="2"/>
  <c r="AQ114" i="2"/>
  <c r="AP114" i="2"/>
  <c r="X114" i="2" s="1"/>
  <c r="Y114" i="2" s="1"/>
  <c r="AR114" i="2"/>
  <c r="AQ132" i="2"/>
  <c r="AP132" i="2"/>
  <c r="X132" i="2" s="1"/>
  <c r="Y132" i="2" s="1"/>
  <c r="AR132" i="2"/>
  <c r="AQ150" i="2"/>
  <c r="AR150" i="2"/>
  <c r="AP150" i="2"/>
  <c r="X150" i="2" s="1"/>
  <c r="Y150" i="2" s="1"/>
  <c r="AQ168" i="2"/>
  <c r="AR168" i="2"/>
  <c r="AP168" i="2"/>
  <c r="X168" i="2" s="1"/>
  <c r="Y168" i="2" s="1"/>
  <c r="AQ186" i="2"/>
  <c r="AR186" i="2"/>
  <c r="AP186" i="2"/>
  <c r="X186" i="2" s="1"/>
  <c r="Y186" i="2" s="1"/>
  <c r="AQ204" i="2"/>
  <c r="AR204" i="2"/>
  <c r="AP204" i="2"/>
  <c r="X204" i="2" s="1"/>
  <c r="Y204" i="2" s="1"/>
  <c r="AQ222" i="2"/>
  <c r="AR222" i="2"/>
  <c r="AP222" i="2"/>
  <c r="X222" i="2" s="1"/>
  <c r="Y222" i="2" s="1"/>
  <c r="AQ240" i="2"/>
  <c r="AP240" i="2"/>
  <c r="X240" i="2" s="1"/>
  <c r="Y240" i="2" s="1"/>
  <c r="AR240" i="2"/>
  <c r="AQ258" i="2"/>
  <c r="AP258" i="2"/>
  <c r="X258" i="2" s="1"/>
  <c r="Y258" i="2" s="1"/>
  <c r="AR258" i="2"/>
  <c r="AQ276" i="2"/>
  <c r="AP276" i="2"/>
  <c r="X276" i="2" s="1"/>
  <c r="Y276" i="2" s="1"/>
  <c r="AR276" i="2"/>
  <c r="AQ294" i="2"/>
  <c r="AR294" i="2"/>
  <c r="AP294" i="2"/>
  <c r="X294" i="2" s="1"/>
  <c r="Y294" i="2" s="1"/>
  <c r="AQ312" i="2"/>
  <c r="AR312" i="2"/>
  <c r="AP312" i="2"/>
  <c r="X312" i="2" s="1"/>
  <c r="Y312" i="2" s="1"/>
  <c r="AQ330" i="2"/>
  <c r="AR330" i="2"/>
  <c r="AP330" i="2"/>
  <c r="X330" i="2" s="1"/>
  <c r="Y330" i="2" s="1"/>
  <c r="AQ348" i="2"/>
  <c r="AP348" i="2"/>
  <c r="X348" i="2" s="1"/>
  <c r="Y348" i="2" s="1"/>
  <c r="AR348" i="2"/>
  <c r="AQ366" i="2"/>
  <c r="AR366" i="2"/>
  <c r="AP366" i="2"/>
  <c r="X366" i="2" s="1"/>
  <c r="Y366" i="2" s="1"/>
  <c r="AQ384" i="2"/>
  <c r="AR384" i="2"/>
  <c r="AP384" i="2"/>
  <c r="X384" i="2" s="1"/>
  <c r="Y384" i="2" s="1"/>
  <c r="AQ402" i="2"/>
  <c r="AP402" i="2"/>
  <c r="X402" i="2" s="1"/>
  <c r="Y402" i="2" s="1"/>
  <c r="AR402" i="2"/>
  <c r="AQ420" i="2"/>
  <c r="AR420" i="2"/>
  <c r="AP420" i="2"/>
  <c r="X420" i="2" s="1"/>
  <c r="Y420" i="2" s="1"/>
  <c r="AQ438" i="2"/>
  <c r="AP438" i="2"/>
  <c r="X438" i="2" s="1"/>
  <c r="Y438" i="2" s="1"/>
  <c r="AR438" i="2"/>
  <c r="AQ456" i="2"/>
  <c r="AP456" i="2"/>
  <c r="X456" i="2" s="1"/>
  <c r="Y456" i="2" s="1"/>
  <c r="AR456" i="2"/>
  <c r="AQ474" i="2"/>
  <c r="AP474" i="2"/>
  <c r="X474" i="2" s="1"/>
  <c r="Y474" i="2" s="1"/>
  <c r="AR474" i="2"/>
  <c r="AQ492" i="2"/>
  <c r="AR492" i="2"/>
  <c r="AP492" i="2"/>
  <c r="X492" i="2" s="1"/>
  <c r="Y492" i="2" s="1"/>
  <c r="AQ510" i="2"/>
  <c r="AP510" i="2"/>
  <c r="X510" i="2" s="1"/>
  <c r="Y510" i="2" s="1"/>
  <c r="AR510" i="2"/>
  <c r="AP528" i="2"/>
  <c r="X528" i="2" s="1"/>
  <c r="Y528" i="2" s="1"/>
  <c r="AR528" i="2"/>
  <c r="AQ528" i="2"/>
  <c r="AQ546" i="2"/>
  <c r="AP546" i="2"/>
  <c r="X546" i="2" s="1"/>
  <c r="Y546" i="2" s="1"/>
  <c r="AR546" i="2"/>
  <c r="AQ564" i="2"/>
  <c r="AR564" i="2"/>
  <c r="AP564" i="2"/>
  <c r="X564" i="2" s="1"/>
  <c r="Y564" i="2" s="1"/>
  <c r="AP582" i="2"/>
  <c r="X582" i="2" s="1"/>
  <c r="Y582" i="2" s="1"/>
  <c r="AR582" i="2"/>
  <c r="AQ582" i="2"/>
  <c r="AR600" i="2"/>
  <c r="AQ600" i="2"/>
  <c r="AP600" i="2"/>
  <c r="X600" i="2" s="1"/>
  <c r="Y600" i="2" s="1"/>
  <c r="AP618" i="2"/>
  <c r="X618" i="2" s="1"/>
  <c r="Y618" i="2" s="1"/>
  <c r="AQ618" i="2"/>
  <c r="AR618" i="2"/>
  <c r="AP636" i="2"/>
  <c r="X636" i="2" s="1"/>
  <c r="Y636" i="2" s="1"/>
  <c r="AQ636" i="2"/>
  <c r="AR636" i="2"/>
  <c r="AQ654" i="2"/>
  <c r="AR654" i="2"/>
  <c r="AP654" i="2"/>
  <c r="X654" i="2" s="1"/>
  <c r="Y654" i="2" s="1"/>
  <c r="AP672" i="2"/>
  <c r="X672" i="2" s="1"/>
  <c r="Y672" i="2" s="1"/>
  <c r="AR672" i="2"/>
  <c r="AQ672" i="2"/>
  <c r="AP690" i="2"/>
  <c r="X690" i="2" s="1"/>
  <c r="Y690" i="2" s="1"/>
  <c r="AQ690" i="2"/>
  <c r="AR690" i="2"/>
  <c r="AP708" i="2"/>
  <c r="X708" i="2" s="1"/>
  <c r="Y708" i="2" s="1"/>
  <c r="AQ708" i="2"/>
  <c r="AR708" i="2"/>
  <c r="AQ727" i="2"/>
  <c r="AP727" i="2"/>
  <c r="X727" i="2" s="1"/>
  <c r="Y727" i="2" s="1"/>
  <c r="AR727" i="2"/>
  <c r="AQ745" i="2"/>
  <c r="AP745" i="2"/>
  <c r="X745" i="2" s="1"/>
  <c r="Y745" i="2" s="1"/>
  <c r="AR745" i="2"/>
  <c r="AQ254" i="2"/>
  <c r="AR254" i="2"/>
  <c r="AP254" i="2"/>
  <c r="X254" i="2" s="1"/>
  <c r="Y254" i="2" s="1"/>
  <c r="AP410" i="2"/>
  <c r="X410" i="2" s="1"/>
  <c r="Y410" i="2" s="1"/>
  <c r="AR410" i="2"/>
  <c r="AQ410" i="2"/>
  <c r="AP470" i="2"/>
  <c r="X470" i="2" s="1"/>
  <c r="Y470" i="2" s="1"/>
  <c r="AR470" i="2"/>
  <c r="AQ470" i="2"/>
  <c r="AR512" i="2"/>
  <c r="AQ512" i="2"/>
  <c r="AP512" i="2"/>
  <c r="X512" i="2" s="1"/>
  <c r="Y512" i="2" s="1"/>
  <c r="AP590" i="2"/>
  <c r="X590" i="2" s="1"/>
  <c r="Y590" i="2" s="1"/>
  <c r="AQ590" i="2"/>
  <c r="AR590" i="2"/>
  <c r="AQ686" i="2"/>
  <c r="AP686" i="2"/>
  <c r="X686" i="2" s="1"/>
  <c r="Y686" i="2" s="1"/>
  <c r="AR686" i="2"/>
  <c r="AP611" i="2"/>
  <c r="X611" i="2" s="1"/>
  <c r="Y611" i="2" s="1"/>
  <c r="AQ611" i="2"/>
  <c r="AR611" i="2"/>
  <c r="AP647" i="2"/>
  <c r="X647" i="2" s="1"/>
  <c r="Y647" i="2" s="1"/>
  <c r="AQ647" i="2"/>
  <c r="AR647" i="2"/>
  <c r="AR683" i="2"/>
  <c r="AQ683" i="2"/>
  <c r="AP683" i="2"/>
  <c r="X683" i="2" s="1"/>
  <c r="Y683" i="2" s="1"/>
  <c r="AQ726" i="2"/>
  <c r="AR726" i="2"/>
  <c r="AP726" i="2"/>
  <c r="X726" i="2" s="1"/>
  <c r="Y726" i="2" s="1"/>
  <c r="AQ440" i="2"/>
  <c r="AR440" i="2"/>
  <c r="AP440" i="2"/>
  <c r="X440" i="2" s="1"/>
  <c r="Y440" i="2" s="1"/>
  <c r="AR608" i="2"/>
  <c r="AQ608" i="2"/>
  <c r="AP608" i="2"/>
  <c r="X608" i="2" s="1"/>
  <c r="Y608" i="2" s="1"/>
  <c r="AP710" i="2"/>
  <c r="X710" i="2" s="1"/>
  <c r="Y710" i="2" s="1"/>
  <c r="AQ710" i="2"/>
  <c r="AR710" i="2"/>
  <c r="AQ41" i="2"/>
  <c r="AP41" i="2"/>
  <c r="X41" i="2" s="1"/>
  <c r="Y41" i="2" s="1"/>
  <c r="AR41" i="2"/>
  <c r="AQ59" i="2"/>
  <c r="AP59" i="2"/>
  <c r="X59" i="2" s="1"/>
  <c r="Y59" i="2" s="1"/>
  <c r="AR59" i="2"/>
  <c r="AQ77" i="2"/>
  <c r="AP77" i="2"/>
  <c r="X77" i="2" s="1"/>
  <c r="Y77" i="2" s="1"/>
  <c r="AR77" i="2"/>
  <c r="AQ95" i="2"/>
  <c r="AP95" i="2"/>
  <c r="X95" i="2" s="1"/>
  <c r="Y95" i="2" s="1"/>
  <c r="AR95" i="2"/>
  <c r="AQ113" i="2"/>
  <c r="AP113" i="2"/>
  <c r="X113" i="2" s="1"/>
  <c r="Y113" i="2" s="1"/>
  <c r="AR113" i="2"/>
  <c r="AQ131" i="2"/>
  <c r="AP131" i="2"/>
  <c r="X131" i="2" s="1"/>
  <c r="Y131" i="2" s="1"/>
  <c r="AR131" i="2"/>
  <c r="AP149" i="2"/>
  <c r="X149" i="2" s="1"/>
  <c r="Y149" i="2" s="1"/>
  <c r="AQ149" i="2"/>
  <c r="AR149" i="2"/>
  <c r="AP167" i="2"/>
  <c r="X167" i="2" s="1"/>
  <c r="Y167" i="2" s="1"/>
  <c r="AQ167" i="2"/>
  <c r="AR167" i="2"/>
  <c r="AP185" i="2"/>
  <c r="X185" i="2" s="1"/>
  <c r="Y185" i="2" s="1"/>
  <c r="AQ185" i="2"/>
  <c r="AR185" i="2"/>
  <c r="AQ203" i="2"/>
  <c r="AR203" i="2"/>
  <c r="AP203" i="2"/>
  <c r="X203" i="2" s="1"/>
  <c r="Y203" i="2" s="1"/>
  <c r="AP221" i="2"/>
  <c r="X221" i="2" s="1"/>
  <c r="Y221" i="2" s="1"/>
  <c r="AQ221" i="2"/>
  <c r="AR221" i="2"/>
  <c r="AR239" i="2"/>
  <c r="AQ239" i="2"/>
  <c r="AP239" i="2"/>
  <c r="X239" i="2" s="1"/>
  <c r="Y239" i="2" s="1"/>
  <c r="AQ257" i="2"/>
  <c r="AP257" i="2"/>
  <c r="X257" i="2" s="1"/>
  <c r="Y257" i="2" s="1"/>
  <c r="AR257" i="2"/>
  <c r="AQ275" i="2"/>
  <c r="AP275" i="2"/>
  <c r="X275" i="2" s="1"/>
  <c r="Y275" i="2" s="1"/>
  <c r="AR275" i="2"/>
  <c r="AP293" i="2"/>
  <c r="X293" i="2" s="1"/>
  <c r="Y293" i="2" s="1"/>
  <c r="AR293" i="2"/>
  <c r="AQ293" i="2"/>
  <c r="AQ311" i="2"/>
  <c r="AR311" i="2"/>
  <c r="AP311" i="2"/>
  <c r="X311" i="2" s="1"/>
  <c r="Y311" i="2" s="1"/>
  <c r="AQ329" i="2"/>
  <c r="AR329" i="2"/>
  <c r="AP329" i="2"/>
  <c r="X329" i="2" s="1"/>
  <c r="Y329" i="2" s="1"/>
  <c r="AR347" i="2"/>
  <c r="AQ347" i="2"/>
  <c r="AP347" i="2"/>
  <c r="X347" i="2" s="1"/>
  <c r="Y347" i="2" s="1"/>
  <c r="AP365" i="2"/>
  <c r="X365" i="2" s="1"/>
  <c r="Y365" i="2" s="1"/>
  <c r="AQ365" i="2"/>
  <c r="AR365" i="2"/>
  <c r="AQ383" i="2"/>
  <c r="AR383" i="2"/>
  <c r="AP383" i="2"/>
  <c r="X383" i="2" s="1"/>
  <c r="Y383" i="2" s="1"/>
  <c r="AQ401" i="2"/>
  <c r="AP401" i="2"/>
  <c r="X401" i="2" s="1"/>
  <c r="Y401" i="2" s="1"/>
  <c r="AR401" i="2"/>
  <c r="AP419" i="2"/>
  <c r="X419" i="2" s="1"/>
  <c r="Y419" i="2" s="1"/>
  <c r="AQ419" i="2"/>
  <c r="AR419" i="2"/>
  <c r="AP437" i="2"/>
  <c r="X437" i="2" s="1"/>
  <c r="Y437" i="2" s="1"/>
  <c r="AR437" i="2"/>
  <c r="AQ437" i="2"/>
  <c r="AR455" i="2"/>
  <c r="AP455" i="2"/>
  <c r="X455" i="2" s="1"/>
  <c r="Y455" i="2" s="1"/>
  <c r="AQ455" i="2"/>
  <c r="AP473" i="2"/>
  <c r="X473" i="2" s="1"/>
  <c r="Y473" i="2" s="1"/>
  <c r="AQ473" i="2"/>
  <c r="AR473" i="2"/>
  <c r="AP491" i="2"/>
  <c r="X491" i="2" s="1"/>
  <c r="Y491" i="2" s="1"/>
  <c r="AR491" i="2"/>
  <c r="AQ491" i="2"/>
  <c r="AQ509" i="2"/>
  <c r="AP509" i="2"/>
  <c r="X509" i="2" s="1"/>
  <c r="Y509" i="2" s="1"/>
  <c r="AR509" i="2"/>
  <c r="AQ527" i="2"/>
  <c r="AP527" i="2"/>
  <c r="X527" i="2" s="1"/>
  <c r="Y527" i="2" s="1"/>
  <c r="AR527" i="2"/>
  <c r="AQ545" i="2"/>
  <c r="AR545" i="2"/>
  <c r="AP545" i="2"/>
  <c r="X545" i="2" s="1"/>
  <c r="Y545" i="2" s="1"/>
  <c r="AR575" i="2"/>
  <c r="AQ575" i="2"/>
  <c r="AP575" i="2"/>
  <c r="X575" i="2" s="1"/>
  <c r="Y575" i="2" s="1"/>
  <c r="AP629" i="2"/>
  <c r="X629" i="2" s="1"/>
  <c r="Y629" i="2" s="1"/>
  <c r="AR629" i="2"/>
  <c r="AQ629" i="2"/>
  <c r="AP732" i="2"/>
  <c r="X732" i="2" s="1"/>
  <c r="Y732" i="2" s="1"/>
  <c r="AR732" i="2"/>
  <c r="AQ732" i="2"/>
  <c r="AP560" i="2"/>
  <c r="X560" i="2" s="1"/>
  <c r="Y560" i="2" s="1"/>
  <c r="AR560" i="2"/>
  <c r="AQ560" i="2"/>
  <c r="AP644" i="2"/>
  <c r="X644" i="2" s="1"/>
  <c r="Y644" i="2" s="1"/>
  <c r="AQ644" i="2"/>
  <c r="AR644" i="2"/>
  <c r="AP729" i="2"/>
  <c r="X729" i="2" s="1"/>
  <c r="Y729" i="2" s="1"/>
  <c r="AQ729" i="2"/>
  <c r="AR729" i="2"/>
  <c r="AP31" i="2"/>
  <c r="X31" i="2" s="1"/>
  <c r="Y31" i="2" s="1"/>
  <c r="AR31" i="2"/>
  <c r="AQ31" i="2"/>
  <c r="AP49" i="2"/>
  <c r="X49" i="2" s="1"/>
  <c r="Y49" i="2" s="1"/>
  <c r="AR49" i="2"/>
  <c r="AQ49" i="2"/>
  <c r="AP67" i="2"/>
  <c r="X67" i="2" s="1"/>
  <c r="Y67" i="2" s="1"/>
  <c r="AR67" i="2"/>
  <c r="AQ67" i="2"/>
  <c r="AP85" i="2"/>
  <c r="X85" i="2" s="1"/>
  <c r="Y85" i="2" s="1"/>
  <c r="AR85" i="2"/>
  <c r="AQ85" i="2"/>
  <c r="AP103" i="2"/>
  <c r="X103" i="2" s="1"/>
  <c r="Y103" i="2" s="1"/>
  <c r="AR103" i="2"/>
  <c r="AQ103" i="2"/>
  <c r="AP121" i="2"/>
  <c r="X121" i="2" s="1"/>
  <c r="Y121" i="2" s="1"/>
  <c r="AR121" i="2"/>
  <c r="AQ121" i="2"/>
  <c r="AP139" i="2"/>
  <c r="X139" i="2" s="1"/>
  <c r="Y139" i="2" s="1"/>
  <c r="AQ139" i="2"/>
  <c r="AR139" i="2"/>
  <c r="AP157" i="2"/>
  <c r="X157" i="2" s="1"/>
  <c r="Y157" i="2" s="1"/>
  <c r="AQ157" i="2"/>
  <c r="AR157" i="2"/>
  <c r="AP175" i="2"/>
  <c r="X175" i="2" s="1"/>
  <c r="Y175" i="2" s="1"/>
  <c r="AQ175" i="2"/>
  <c r="AR175" i="2"/>
  <c r="AP193" i="2"/>
  <c r="X193" i="2" s="1"/>
  <c r="Y193" i="2" s="1"/>
  <c r="AR193" i="2"/>
  <c r="AQ193" i="2"/>
  <c r="AP211" i="2"/>
  <c r="X211" i="2" s="1"/>
  <c r="Y211" i="2" s="1"/>
  <c r="AR211" i="2"/>
  <c r="AQ211" i="2"/>
  <c r="AP229" i="2"/>
  <c r="X229" i="2" s="1"/>
  <c r="Y229" i="2" s="1"/>
  <c r="AQ229" i="2"/>
  <c r="AR229" i="2"/>
  <c r="AQ247" i="2"/>
  <c r="AR247" i="2"/>
  <c r="AP247" i="2"/>
  <c r="X247" i="2" s="1"/>
  <c r="Y247" i="2" s="1"/>
  <c r="AP265" i="2"/>
  <c r="X265" i="2" s="1"/>
  <c r="Y265" i="2" s="1"/>
  <c r="AQ265" i="2"/>
  <c r="AR265" i="2"/>
  <c r="AP283" i="2"/>
  <c r="X283" i="2" s="1"/>
  <c r="Y283" i="2" s="1"/>
  <c r="AQ283" i="2"/>
  <c r="AR283" i="2"/>
  <c r="AP301" i="2"/>
  <c r="X301" i="2" s="1"/>
  <c r="Y301" i="2" s="1"/>
  <c r="AR301" i="2"/>
  <c r="AQ301" i="2"/>
  <c r="AR319" i="2"/>
  <c r="AQ319" i="2"/>
  <c r="AP319" i="2"/>
  <c r="X319" i="2" s="1"/>
  <c r="Y319" i="2" s="1"/>
  <c r="AR337" i="2"/>
  <c r="AQ337" i="2"/>
  <c r="AP337" i="2"/>
  <c r="X337" i="2" s="1"/>
  <c r="Y337" i="2" s="1"/>
  <c r="AP355" i="2"/>
  <c r="X355" i="2" s="1"/>
  <c r="Y355" i="2" s="1"/>
  <c r="AQ355" i="2"/>
  <c r="AR355" i="2"/>
  <c r="AR373" i="2"/>
  <c r="AQ373" i="2"/>
  <c r="AP373" i="2"/>
  <c r="X373" i="2" s="1"/>
  <c r="Y373" i="2" s="1"/>
  <c r="AP391" i="2"/>
  <c r="X391" i="2" s="1"/>
  <c r="Y391" i="2" s="1"/>
  <c r="AR391" i="2"/>
  <c r="AQ391" i="2"/>
  <c r="AP409" i="2"/>
  <c r="X409" i="2" s="1"/>
  <c r="Y409" i="2" s="1"/>
  <c r="AR409" i="2"/>
  <c r="AQ409" i="2"/>
  <c r="AP427" i="2"/>
  <c r="X427" i="2" s="1"/>
  <c r="Y427" i="2" s="1"/>
  <c r="AR427" i="2"/>
  <c r="AQ427" i="2"/>
  <c r="AP445" i="2"/>
  <c r="X445" i="2" s="1"/>
  <c r="Y445" i="2" s="1"/>
  <c r="AR445" i="2"/>
  <c r="AQ445" i="2"/>
  <c r="AP463" i="2"/>
  <c r="X463" i="2" s="1"/>
  <c r="Y463" i="2" s="1"/>
  <c r="AQ463" i="2"/>
  <c r="AR463" i="2"/>
  <c r="AP481" i="2"/>
  <c r="X481" i="2" s="1"/>
  <c r="Y481" i="2" s="1"/>
  <c r="AR481" i="2"/>
  <c r="AQ481" i="2"/>
  <c r="AP499" i="2"/>
  <c r="X499" i="2" s="1"/>
  <c r="Y499" i="2" s="1"/>
  <c r="AR499" i="2"/>
  <c r="AQ499" i="2"/>
  <c r="AP517" i="2"/>
  <c r="X517" i="2" s="1"/>
  <c r="Y517" i="2" s="1"/>
  <c r="AR517" i="2"/>
  <c r="AQ517" i="2"/>
  <c r="AP535" i="2"/>
  <c r="X535" i="2" s="1"/>
  <c r="Y535" i="2" s="1"/>
  <c r="AR535" i="2"/>
  <c r="AQ535" i="2"/>
  <c r="AP553" i="2"/>
  <c r="X553" i="2" s="1"/>
  <c r="Y553" i="2" s="1"/>
  <c r="AQ553" i="2"/>
  <c r="AR553" i="2"/>
  <c r="AP571" i="2"/>
  <c r="X571" i="2" s="1"/>
  <c r="Y571" i="2" s="1"/>
  <c r="AR571" i="2"/>
  <c r="AQ571" i="2"/>
  <c r="AP589" i="2"/>
  <c r="X589" i="2" s="1"/>
  <c r="Y589" i="2" s="1"/>
  <c r="AR589" i="2"/>
  <c r="AQ589" i="2"/>
  <c r="AP607" i="2"/>
  <c r="X607" i="2" s="1"/>
  <c r="Y607" i="2" s="1"/>
  <c r="AR607" i="2"/>
  <c r="AQ607" i="2"/>
  <c r="AP625" i="2"/>
  <c r="X625" i="2" s="1"/>
  <c r="Y625" i="2" s="1"/>
  <c r="AR625" i="2"/>
  <c r="AQ625" i="2"/>
  <c r="AQ643" i="2"/>
  <c r="AR643" i="2"/>
  <c r="AP643" i="2"/>
  <c r="X643" i="2" s="1"/>
  <c r="Y643" i="2" s="1"/>
  <c r="AP661" i="2"/>
  <c r="X661" i="2" s="1"/>
  <c r="Y661" i="2" s="1"/>
  <c r="AR661" i="2"/>
  <c r="AQ661" i="2"/>
  <c r="AQ679" i="2"/>
  <c r="AP679" i="2"/>
  <c r="X679" i="2" s="1"/>
  <c r="Y679" i="2" s="1"/>
  <c r="AR679" i="2"/>
  <c r="AQ697" i="2"/>
  <c r="AP697" i="2"/>
  <c r="X697" i="2" s="1"/>
  <c r="Y697" i="2" s="1"/>
  <c r="AR697" i="2"/>
  <c r="AR716" i="2"/>
  <c r="AP716" i="2"/>
  <c r="X716" i="2" s="1"/>
  <c r="Y716" i="2" s="1"/>
  <c r="AQ716" i="2"/>
  <c r="AR734" i="2"/>
  <c r="AP734" i="2"/>
  <c r="X734" i="2" s="1"/>
  <c r="Y734" i="2" s="1"/>
  <c r="AQ734" i="2"/>
  <c r="AP350" i="2"/>
  <c r="X350" i="2" s="1"/>
  <c r="Y350" i="2" s="1"/>
  <c r="AQ350" i="2"/>
  <c r="AR350" i="2"/>
  <c r="AR404" i="2"/>
  <c r="AP404" i="2"/>
  <c r="X404" i="2" s="1"/>
  <c r="Y404" i="2" s="1"/>
  <c r="AQ404" i="2"/>
  <c r="AP464" i="2"/>
  <c r="X464" i="2" s="1"/>
  <c r="Y464" i="2" s="1"/>
  <c r="AR464" i="2"/>
  <c r="AQ464" i="2"/>
  <c r="AR542" i="2"/>
  <c r="AQ542" i="2"/>
  <c r="AP542" i="2"/>
  <c r="X542" i="2" s="1"/>
  <c r="Y542" i="2" s="1"/>
  <c r="AP632" i="2"/>
  <c r="X632" i="2" s="1"/>
  <c r="Y632" i="2" s="1"/>
  <c r="AQ632" i="2"/>
  <c r="AR632" i="2"/>
  <c r="AP723" i="2"/>
  <c r="X723" i="2" s="1"/>
  <c r="Y723" i="2" s="1"/>
  <c r="AQ723" i="2"/>
  <c r="AR723" i="2"/>
  <c r="AQ44" i="2"/>
  <c r="AR44" i="2"/>
  <c r="AP44" i="2"/>
  <c r="X44" i="2" s="1"/>
  <c r="Y44" i="2" s="1"/>
  <c r="AQ62" i="2"/>
  <c r="AR62" i="2"/>
  <c r="AP62" i="2"/>
  <c r="X62" i="2" s="1"/>
  <c r="Y62" i="2" s="1"/>
  <c r="AQ80" i="2"/>
  <c r="AR80" i="2"/>
  <c r="AP80" i="2"/>
  <c r="X80" i="2" s="1"/>
  <c r="Y80" i="2" s="1"/>
  <c r="AQ98" i="2"/>
  <c r="AR98" i="2"/>
  <c r="AP98" i="2"/>
  <c r="X98" i="2" s="1"/>
  <c r="Y98" i="2" s="1"/>
  <c r="AQ116" i="2"/>
  <c r="AR116" i="2"/>
  <c r="AP116" i="2"/>
  <c r="X116" i="2" s="1"/>
  <c r="Y116" i="2" s="1"/>
  <c r="AQ134" i="2"/>
  <c r="AR134" i="2"/>
  <c r="AP134" i="2"/>
  <c r="X134" i="2" s="1"/>
  <c r="Y134" i="2" s="1"/>
  <c r="AP152" i="2"/>
  <c r="X152" i="2" s="1"/>
  <c r="Y152" i="2" s="1"/>
  <c r="AQ152" i="2"/>
  <c r="AR152" i="2"/>
  <c r="AP170" i="2"/>
  <c r="X170" i="2" s="1"/>
  <c r="Y170" i="2" s="1"/>
  <c r="AQ170" i="2"/>
  <c r="AR170" i="2"/>
  <c r="AP188" i="2"/>
  <c r="X188" i="2" s="1"/>
  <c r="Y188" i="2" s="1"/>
  <c r="AR188" i="2"/>
  <c r="AQ188" i="2"/>
  <c r="AP206" i="2"/>
  <c r="X206" i="2" s="1"/>
  <c r="Y206" i="2" s="1"/>
  <c r="AR206" i="2"/>
  <c r="AQ206" i="2"/>
  <c r="AP224" i="2"/>
  <c r="X224" i="2" s="1"/>
  <c r="Y224" i="2" s="1"/>
  <c r="AQ224" i="2"/>
  <c r="AR224" i="2"/>
  <c r="AP242" i="2"/>
  <c r="X242" i="2" s="1"/>
  <c r="Y242" i="2" s="1"/>
  <c r="AR242" i="2"/>
  <c r="AQ242" i="2"/>
  <c r="AP272" i="2"/>
  <c r="X272" i="2" s="1"/>
  <c r="Y272" i="2" s="1"/>
  <c r="AQ272" i="2"/>
  <c r="AR272" i="2"/>
  <c r="AP290" i="2"/>
  <c r="X290" i="2" s="1"/>
  <c r="Y290" i="2" s="1"/>
  <c r="AQ290" i="2"/>
  <c r="AR290" i="2"/>
  <c r="AP308" i="2"/>
  <c r="X308" i="2" s="1"/>
  <c r="Y308" i="2" s="1"/>
  <c r="AR308" i="2"/>
  <c r="AQ308" i="2"/>
  <c r="AR326" i="2"/>
  <c r="AQ326" i="2"/>
  <c r="AP326" i="2"/>
  <c r="X326" i="2" s="1"/>
  <c r="Y326" i="2" s="1"/>
  <c r="AP344" i="2"/>
  <c r="X344" i="2" s="1"/>
  <c r="Y344" i="2" s="1"/>
  <c r="AR344" i="2"/>
  <c r="AQ344" i="2"/>
  <c r="AQ380" i="2"/>
  <c r="AP380" i="2"/>
  <c r="X380" i="2" s="1"/>
  <c r="Y380" i="2" s="1"/>
  <c r="AR380" i="2"/>
  <c r="AQ476" i="2"/>
  <c r="AR476" i="2"/>
  <c r="AP476" i="2"/>
  <c r="X476" i="2" s="1"/>
  <c r="Y476" i="2" s="1"/>
  <c r="AP602" i="2"/>
  <c r="X602" i="2" s="1"/>
  <c r="Y602" i="2" s="1"/>
  <c r="AR602" i="2"/>
  <c r="AQ602" i="2"/>
  <c r="AQ30" i="2"/>
  <c r="AR30" i="2"/>
  <c r="AP30" i="2"/>
  <c r="X30" i="2" s="1"/>
  <c r="Y30" i="2" s="1"/>
  <c r="AQ48" i="2"/>
  <c r="AR48" i="2"/>
  <c r="AP48" i="2"/>
  <c r="X48" i="2" s="1"/>
  <c r="Y48" i="2" s="1"/>
  <c r="AQ66" i="2"/>
  <c r="AR66" i="2"/>
  <c r="AP66" i="2"/>
  <c r="X66" i="2" s="1"/>
  <c r="Y66" i="2" s="1"/>
  <c r="AQ84" i="2"/>
  <c r="AR84" i="2"/>
  <c r="AP84" i="2"/>
  <c r="X84" i="2" s="1"/>
  <c r="Y84" i="2" s="1"/>
  <c r="AQ102" i="2"/>
  <c r="AR102" i="2"/>
  <c r="AP102" i="2"/>
  <c r="X102" i="2" s="1"/>
  <c r="Y102" i="2" s="1"/>
  <c r="AQ120" i="2"/>
  <c r="AR120" i="2"/>
  <c r="AP120" i="2"/>
  <c r="X120" i="2" s="1"/>
  <c r="Y120" i="2" s="1"/>
  <c r="AQ138" i="2"/>
  <c r="AP138" i="2"/>
  <c r="X138" i="2" s="1"/>
  <c r="Y138" i="2" s="1"/>
  <c r="AR138" i="2"/>
  <c r="AQ156" i="2"/>
  <c r="AP156" i="2"/>
  <c r="X156" i="2" s="1"/>
  <c r="Y156" i="2" s="1"/>
  <c r="AR156" i="2"/>
  <c r="AQ174" i="2"/>
  <c r="AP174" i="2"/>
  <c r="X174" i="2" s="1"/>
  <c r="Y174" i="2" s="1"/>
  <c r="AR174" i="2"/>
  <c r="AQ192" i="2"/>
  <c r="AP192" i="2"/>
  <c r="X192" i="2" s="1"/>
  <c r="Y192" i="2" s="1"/>
  <c r="AR192" i="2"/>
  <c r="AQ210" i="2"/>
  <c r="AP210" i="2"/>
  <c r="X210" i="2" s="1"/>
  <c r="Y210" i="2" s="1"/>
  <c r="AR210" i="2"/>
  <c r="AQ228" i="2"/>
  <c r="AP228" i="2"/>
  <c r="X228" i="2" s="1"/>
  <c r="Y228" i="2" s="1"/>
  <c r="AR228" i="2"/>
  <c r="AQ246" i="2"/>
  <c r="AP246" i="2"/>
  <c r="X246" i="2" s="1"/>
  <c r="Y246" i="2" s="1"/>
  <c r="AR246" i="2"/>
  <c r="AQ264" i="2"/>
  <c r="AP264" i="2"/>
  <c r="X264" i="2" s="1"/>
  <c r="Y264" i="2" s="1"/>
  <c r="AR264" i="2"/>
  <c r="AQ282" i="2"/>
  <c r="AP282" i="2"/>
  <c r="X282" i="2" s="1"/>
  <c r="Y282" i="2" s="1"/>
  <c r="AR282" i="2"/>
  <c r="AQ300" i="2"/>
  <c r="AR300" i="2"/>
  <c r="AP300" i="2"/>
  <c r="X300" i="2" s="1"/>
  <c r="Y300" i="2" s="1"/>
  <c r="AQ318" i="2"/>
  <c r="AR318" i="2"/>
  <c r="AP318" i="2"/>
  <c r="X318" i="2" s="1"/>
  <c r="Y318" i="2" s="1"/>
  <c r="AQ336" i="2"/>
  <c r="AP336" i="2"/>
  <c r="X336" i="2" s="1"/>
  <c r="Y336" i="2" s="1"/>
  <c r="AR336" i="2"/>
  <c r="AQ354" i="2"/>
  <c r="AR354" i="2"/>
  <c r="AP354" i="2"/>
  <c r="X354" i="2" s="1"/>
  <c r="Y354" i="2" s="1"/>
  <c r="AQ372" i="2"/>
  <c r="AR372" i="2"/>
  <c r="AP372" i="2"/>
  <c r="X372" i="2" s="1"/>
  <c r="Y372" i="2" s="1"/>
  <c r="AQ390" i="2"/>
  <c r="AP390" i="2"/>
  <c r="X390" i="2" s="1"/>
  <c r="Y390" i="2" s="1"/>
  <c r="AR390" i="2"/>
  <c r="AQ408" i="2"/>
  <c r="AR408" i="2"/>
  <c r="AP408" i="2"/>
  <c r="X408" i="2" s="1"/>
  <c r="Y408" i="2" s="1"/>
  <c r="AQ426" i="2"/>
  <c r="AR426" i="2"/>
  <c r="AP426" i="2"/>
  <c r="X426" i="2" s="1"/>
  <c r="Y426" i="2" s="1"/>
  <c r="AQ444" i="2"/>
  <c r="AP444" i="2"/>
  <c r="X444" i="2" s="1"/>
  <c r="Y444" i="2" s="1"/>
  <c r="AR444" i="2"/>
  <c r="AQ462" i="2"/>
  <c r="AR462" i="2"/>
  <c r="AP462" i="2"/>
  <c r="X462" i="2" s="1"/>
  <c r="Y462" i="2" s="1"/>
  <c r="AQ480" i="2"/>
  <c r="AR480" i="2"/>
  <c r="AP480" i="2"/>
  <c r="X480" i="2" s="1"/>
  <c r="Y480" i="2" s="1"/>
  <c r="AQ498" i="2"/>
  <c r="AP498" i="2"/>
  <c r="X498" i="2" s="1"/>
  <c r="Y498" i="2" s="1"/>
  <c r="AR498" i="2"/>
  <c r="AQ516" i="2"/>
  <c r="AR516" i="2"/>
  <c r="AP516" i="2"/>
  <c r="X516" i="2" s="1"/>
  <c r="Y516" i="2" s="1"/>
  <c r="AR534" i="2"/>
  <c r="AQ534" i="2"/>
  <c r="AP534" i="2"/>
  <c r="X534" i="2" s="1"/>
  <c r="Y534" i="2" s="1"/>
  <c r="AP552" i="2"/>
  <c r="X552" i="2" s="1"/>
  <c r="Y552" i="2" s="1"/>
  <c r="AR552" i="2"/>
  <c r="AQ552" i="2"/>
  <c r="AP570" i="2"/>
  <c r="X570" i="2" s="1"/>
  <c r="Y570" i="2" s="1"/>
  <c r="AQ570" i="2"/>
  <c r="AR570" i="2"/>
  <c r="AP588" i="2"/>
  <c r="X588" i="2" s="1"/>
  <c r="Y588" i="2" s="1"/>
  <c r="AR588" i="2"/>
  <c r="AQ588" i="2"/>
  <c r="AQ606" i="2"/>
  <c r="AR606" i="2"/>
  <c r="AP606" i="2"/>
  <c r="X606" i="2" s="1"/>
  <c r="Y606" i="2" s="1"/>
  <c r="AP624" i="2"/>
  <c r="X624" i="2" s="1"/>
  <c r="Y624" i="2" s="1"/>
  <c r="AQ624" i="2"/>
  <c r="AR624" i="2"/>
  <c r="AP642" i="2"/>
  <c r="X642" i="2" s="1"/>
  <c r="Y642" i="2" s="1"/>
  <c r="AR642" i="2"/>
  <c r="AQ642" i="2"/>
  <c r="AQ660" i="2"/>
  <c r="AR660" i="2"/>
  <c r="AP660" i="2"/>
  <c r="X660" i="2" s="1"/>
  <c r="Y660" i="2" s="1"/>
  <c r="AP678" i="2"/>
  <c r="X678" i="2" s="1"/>
  <c r="Y678" i="2" s="1"/>
  <c r="AQ678" i="2"/>
  <c r="AR678" i="2"/>
  <c r="AR696" i="2"/>
  <c r="AQ696" i="2"/>
  <c r="AP696" i="2"/>
  <c r="X696" i="2" s="1"/>
  <c r="Y696" i="2" s="1"/>
  <c r="AP714" i="2"/>
  <c r="X714" i="2" s="1"/>
  <c r="Y714" i="2" s="1"/>
  <c r="AQ714" i="2"/>
  <c r="AR714" i="2"/>
  <c r="AQ733" i="2"/>
  <c r="AP733" i="2"/>
  <c r="X733" i="2" s="1"/>
  <c r="Y733" i="2" s="1"/>
  <c r="AR733" i="2"/>
  <c r="AQ715" i="2"/>
  <c r="AP715" i="2"/>
  <c r="X715" i="2" s="1"/>
  <c r="Y715" i="2" s="1"/>
  <c r="AR715" i="2"/>
  <c r="AQ362" i="2"/>
  <c r="AR362" i="2"/>
  <c r="AP362" i="2"/>
  <c r="X362" i="2" s="1"/>
  <c r="Y362" i="2" s="1"/>
  <c r="AR428" i="2"/>
  <c r="AP428" i="2"/>
  <c r="X428" i="2" s="1"/>
  <c r="Y428" i="2" s="1"/>
  <c r="AQ428" i="2"/>
  <c r="AR488" i="2"/>
  <c r="AQ488" i="2"/>
  <c r="AP488" i="2"/>
  <c r="X488" i="2" s="1"/>
  <c r="Y488" i="2" s="1"/>
  <c r="AP536" i="2"/>
  <c r="X536" i="2" s="1"/>
  <c r="Y536" i="2" s="1"/>
  <c r="AR536" i="2"/>
  <c r="AQ536" i="2"/>
  <c r="AP626" i="2"/>
  <c r="X626" i="2" s="1"/>
  <c r="Y626" i="2" s="1"/>
  <c r="AQ626" i="2"/>
  <c r="AR626" i="2"/>
  <c r="AR717" i="2"/>
  <c r="AP717" i="2"/>
  <c r="X717" i="2" s="1"/>
  <c r="Y717" i="2" s="1"/>
  <c r="AQ717" i="2"/>
  <c r="AP37" i="2"/>
  <c r="X37" i="2" s="1"/>
  <c r="Y37" i="2" s="1"/>
  <c r="AR37" i="2"/>
  <c r="AQ37" i="2"/>
  <c r="AP55" i="2"/>
  <c r="X55" i="2" s="1"/>
  <c r="Y55" i="2" s="1"/>
  <c r="AR55" i="2"/>
  <c r="AQ55" i="2"/>
  <c r="AP73" i="2"/>
  <c r="X73" i="2" s="1"/>
  <c r="Y73" i="2" s="1"/>
  <c r="AR73" i="2"/>
  <c r="AQ73" i="2"/>
  <c r="AP91" i="2"/>
  <c r="X91" i="2" s="1"/>
  <c r="Y91" i="2" s="1"/>
  <c r="AR91" i="2"/>
  <c r="AQ91" i="2"/>
  <c r="AP109" i="2"/>
  <c r="X109" i="2" s="1"/>
  <c r="Y109" i="2" s="1"/>
  <c r="AR109" i="2"/>
  <c r="AQ109" i="2"/>
  <c r="AP127" i="2"/>
  <c r="X127" i="2" s="1"/>
  <c r="Y127" i="2" s="1"/>
  <c r="AR127" i="2"/>
  <c r="AQ127" i="2"/>
  <c r="AR145" i="2"/>
  <c r="AP145" i="2"/>
  <c r="X145" i="2" s="1"/>
  <c r="Y145" i="2" s="1"/>
  <c r="AQ145" i="2"/>
  <c r="AR163" i="2"/>
  <c r="AP163" i="2"/>
  <c r="X163" i="2" s="1"/>
  <c r="Y163" i="2" s="1"/>
  <c r="AQ163" i="2"/>
  <c r="AR181" i="2"/>
  <c r="AP181" i="2"/>
  <c r="X181" i="2" s="1"/>
  <c r="Y181" i="2" s="1"/>
  <c r="AQ181" i="2"/>
  <c r="AR199" i="2"/>
  <c r="AP199" i="2"/>
  <c r="X199" i="2" s="1"/>
  <c r="Y199" i="2" s="1"/>
  <c r="AQ199" i="2"/>
  <c r="AP217" i="2"/>
  <c r="X217" i="2" s="1"/>
  <c r="Y217" i="2" s="1"/>
  <c r="AQ217" i="2"/>
  <c r="AR217" i="2"/>
  <c r="AP235" i="2"/>
  <c r="X235" i="2" s="1"/>
  <c r="Y235" i="2" s="1"/>
  <c r="AR235" i="2"/>
  <c r="AQ235" i="2"/>
  <c r="AP253" i="2"/>
  <c r="X253" i="2" s="1"/>
  <c r="Y253" i="2" s="1"/>
  <c r="AR253" i="2"/>
  <c r="AQ253" i="2"/>
  <c r="AR271" i="2"/>
  <c r="AQ271" i="2"/>
  <c r="AP271" i="2"/>
  <c r="X271" i="2" s="1"/>
  <c r="Y271" i="2" s="1"/>
  <c r="AR289" i="2"/>
  <c r="AQ289" i="2"/>
  <c r="AP289" i="2"/>
  <c r="X289" i="2" s="1"/>
  <c r="Y289" i="2" s="1"/>
  <c r="AQ307" i="2"/>
  <c r="AP307" i="2"/>
  <c r="X307" i="2" s="1"/>
  <c r="Y307" i="2" s="1"/>
  <c r="AR307" i="2"/>
  <c r="AP325" i="2"/>
  <c r="X325" i="2" s="1"/>
  <c r="Y325" i="2" s="1"/>
  <c r="AR325" i="2"/>
  <c r="AQ325" i="2"/>
  <c r="AQ343" i="2"/>
  <c r="AP343" i="2"/>
  <c r="X343" i="2" s="1"/>
  <c r="Y343" i="2" s="1"/>
  <c r="AR343" i="2"/>
  <c r="AP361" i="2"/>
  <c r="X361" i="2" s="1"/>
  <c r="Y361" i="2" s="1"/>
  <c r="AQ361" i="2"/>
  <c r="AR361" i="2"/>
  <c r="AQ379" i="2"/>
  <c r="AR379" i="2"/>
  <c r="AP379" i="2"/>
  <c r="X379" i="2" s="1"/>
  <c r="Y379" i="2" s="1"/>
  <c r="AP397" i="2"/>
  <c r="X397" i="2" s="1"/>
  <c r="Y397" i="2" s="1"/>
  <c r="AR397" i="2"/>
  <c r="AQ397" i="2"/>
  <c r="AP415" i="2"/>
  <c r="X415" i="2" s="1"/>
  <c r="Y415" i="2" s="1"/>
  <c r="AQ415" i="2"/>
  <c r="AR415" i="2"/>
  <c r="AQ433" i="2"/>
  <c r="AR433" i="2"/>
  <c r="AP433" i="2"/>
  <c r="X433" i="2" s="1"/>
  <c r="Y433" i="2" s="1"/>
  <c r="AQ451" i="2"/>
  <c r="AP451" i="2"/>
  <c r="X451" i="2" s="1"/>
  <c r="Y451" i="2" s="1"/>
  <c r="AR451" i="2"/>
  <c r="AP469" i="2"/>
  <c r="X469" i="2" s="1"/>
  <c r="Y469" i="2" s="1"/>
  <c r="AQ469" i="2"/>
  <c r="AR469" i="2"/>
  <c r="AP487" i="2"/>
  <c r="X487" i="2" s="1"/>
  <c r="Y487" i="2" s="1"/>
  <c r="AR487" i="2"/>
  <c r="AQ487" i="2"/>
  <c r="AQ505" i="2"/>
  <c r="AP505" i="2"/>
  <c r="X505" i="2" s="1"/>
  <c r="Y505" i="2" s="1"/>
  <c r="AR505" i="2"/>
  <c r="AP523" i="2"/>
  <c r="X523" i="2" s="1"/>
  <c r="Y523" i="2" s="1"/>
  <c r="AR523" i="2"/>
  <c r="AQ523" i="2"/>
  <c r="AP541" i="2"/>
  <c r="X541" i="2" s="1"/>
  <c r="Y541" i="2" s="1"/>
  <c r="AQ541" i="2"/>
  <c r="AR541" i="2"/>
  <c r="AP559" i="2"/>
  <c r="X559" i="2" s="1"/>
  <c r="Y559" i="2" s="1"/>
  <c r="AR559" i="2"/>
  <c r="AQ559" i="2"/>
  <c r="AP577" i="2"/>
  <c r="X577" i="2" s="1"/>
  <c r="Y577" i="2" s="1"/>
  <c r="AR577" i="2"/>
  <c r="AQ577" i="2"/>
  <c r="AP595" i="2"/>
  <c r="X595" i="2" s="1"/>
  <c r="Y595" i="2" s="1"/>
  <c r="AQ595" i="2"/>
  <c r="AR595" i="2"/>
  <c r="AP613" i="2"/>
  <c r="X613" i="2" s="1"/>
  <c r="Y613" i="2" s="1"/>
  <c r="AR613" i="2"/>
  <c r="AQ613" i="2"/>
  <c r="AP631" i="2"/>
  <c r="X631" i="2" s="1"/>
  <c r="Y631" i="2" s="1"/>
  <c r="AR631" i="2"/>
  <c r="AQ631" i="2"/>
  <c r="AP649" i="2"/>
  <c r="X649" i="2" s="1"/>
  <c r="Y649" i="2" s="1"/>
  <c r="AR649" i="2"/>
  <c r="AQ649" i="2"/>
  <c r="AQ667" i="2"/>
  <c r="AP667" i="2"/>
  <c r="X667" i="2" s="1"/>
  <c r="Y667" i="2" s="1"/>
  <c r="AR667" i="2"/>
  <c r="AQ685" i="2"/>
  <c r="AR685" i="2"/>
  <c r="AP685" i="2"/>
  <c r="X685" i="2" s="1"/>
  <c r="Y685" i="2" s="1"/>
  <c r="AQ703" i="2"/>
  <c r="AP703" i="2"/>
  <c r="X703" i="2" s="1"/>
  <c r="Y703" i="2" s="1"/>
  <c r="AR703" i="2"/>
  <c r="AQ722" i="2"/>
  <c r="AP722" i="2"/>
  <c r="X722" i="2" s="1"/>
  <c r="Y722" i="2" s="1"/>
  <c r="AR722" i="2"/>
  <c r="AP746" i="2"/>
  <c r="X746" i="2" s="1"/>
  <c r="Y746" i="2" s="1"/>
  <c r="AQ746" i="2"/>
  <c r="AR746" i="2"/>
  <c r="AR374" i="2"/>
  <c r="AP374" i="2"/>
  <c r="X374" i="2" s="1"/>
  <c r="Y374" i="2" s="1"/>
  <c r="AQ374" i="2"/>
  <c r="AQ416" i="2"/>
  <c r="AR416" i="2"/>
  <c r="AP416" i="2"/>
  <c r="X416" i="2" s="1"/>
  <c r="Y416" i="2" s="1"/>
  <c r="AP482" i="2"/>
  <c r="X482" i="2" s="1"/>
  <c r="Y482" i="2" s="1"/>
  <c r="AR482" i="2"/>
  <c r="AQ482" i="2"/>
  <c r="AP566" i="2"/>
  <c r="X566" i="2" s="1"/>
  <c r="Y566" i="2" s="1"/>
  <c r="AR566" i="2"/>
  <c r="AQ566" i="2"/>
  <c r="AP662" i="2"/>
  <c r="X662" i="2" s="1"/>
  <c r="Y662" i="2" s="1"/>
  <c r="AR662" i="2"/>
  <c r="AQ662" i="2"/>
  <c r="AQ32" i="2"/>
  <c r="AP32" i="2"/>
  <c r="X32" i="2" s="1"/>
  <c r="Y32" i="2" s="1"/>
  <c r="AR32" i="2"/>
  <c r="AQ50" i="2"/>
  <c r="AP50" i="2"/>
  <c r="X50" i="2" s="1"/>
  <c r="Y50" i="2" s="1"/>
  <c r="AR50" i="2"/>
  <c r="AQ68" i="2"/>
  <c r="AP68" i="2"/>
  <c r="X68" i="2" s="1"/>
  <c r="Y68" i="2" s="1"/>
  <c r="AR68" i="2"/>
  <c r="AQ86" i="2"/>
  <c r="AP86" i="2"/>
  <c r="X86" i="2" s="1"/>
  <c r="Y86" i="2" s="1"/>
  <c r="AR86" i="2"/>
  <c r="AQ104" i="2"/>
  <c r="AP104" i="2"/>
  <c r="X104" i="2" s="1"/>
  <c r="Y104" i="2" s="1"/>
  <c r="AR104" i="2"/>
  <c r="AQ122" i="2"/>
  <c r="AP122" i="2"/>
  <c r="X122" i="2" s="1"/>
  <c r="Y122" i="2" s="1"/>
  <c r="AR122" i="2"/>
  <c r="AR140" i="2"/>
  <c r="AP140" i="2"/>
  <c r="X140" i="2" s="1"/>
  <c r="Y140" i="2" s="1"/>
  <c r="AQ140" i="2"/>
  <c r="AR158" i="2"/>
  <c r="AP158" i="2"/>
  <c r="X158" i="2" s="1"/>
  <c r="Y158" i="2" s="1"/>
  <c r="AQ158" i="2"/>
  <c r="AR176" i="2"/>
  <c r="AP176" i="2"/>
  <c r="X176" i="2" s="1"/>
  <c r="Y176" i="2" s="1"/>
  <c r="AQ176" i="2"/>
  <c r="AR194" i="2"/>
  <c r="AP194" i="2"/>
  <c r="X194" i="2" s="1"/>
  <c r="Y194" i="2" s="1"/>
  <c r="AQ194" i="2"/>
  <c r="AR212" i="2"/>
  <c r="AP212" i="2"/>
  <c r="X212" i="2" s="1"/>
  <c r="Y212" i="2" s="1"/>
  <c r="AQ212" i="2"/>
  <c r="AQ230" i="2"/>
  <c r="AP230" i="2"/>
  <c r="X230" i="2" s="1"/>
  <c r="Y230" i="2" s="1"/>
  <c r="AR230" i="2"/>
  <c r="AQ248" i="2"/>
  <c r="AP248" i="2"/>
  <c r="X248" i="2" s="1"/>
  <c r="Y248" i="2" s="1"/>
  <c r="AR248" i="2"/>
  <c r="AR278" i="2"/>
  <c r="AQ278" i="2"/>
  <c r="AP278" i="2"/>
  <c r="X278" i="2" s="1"/>
  <c r="Y278" i="2" s="1"/>
  <c r="AQ296" i="2"/>
  <c r="AP296" i="2"/>
  <c r="X296" i="2" s="1"/>
  <c r="Y296" i="2" s="1"/>
  <c r="AR296" i="2"/>
  <c r="AP314" i="2"/>
  <c r="X314" i="2" s="1"/>
  <c r="Y314" i="2" s="1"/>
  <c r="AR314" i="2"/>
  <c r="AQ314" i="2"/>
  <c r="AP332" i="2"/>
  <c r="X332" i="2" s="1"/>
  <c r="Y332" i="2" s="1"/>
  <c r="AR332" i="2"/>
  <c r="AQ332" i="2"/>
  <c r="AP356" i="2"/>
  <c r="X356" i="2" s="1"/>
  <c r="Y356" i="2" s="1"/>
  <c r="AR356" i="2"/>
  <c r="AQ356" i="2"/>
  <c r="AR398" i="2"/>
  <c r="AP398" i="2"/>
  <c r="X398" i="2" s="1"/>
  <c r="Y398" i="2" s="1"/>
  <c r="AQ398" i="2"/>
  <c r="AP506" i="2"/>
  <c r="X506" i="2" s="1"/>
  <c r="Y506" i="2" s="1"/>
  <c r="AR506" i="2"/>
  <c r="AQ506" i="2"/>
  <c r="AP674" i="2"/>
  <c r="X674" i="2" s="1"/>
  <c r="Y674" i="2" s="1"/>
  <c r="AQ674" i="2"/>
  <c r="AR674" i="2"/>
  <c r="AA728" i="2"/>
  <c r="AN728" i="2" s="1"/>
  <c r="AT728" i="2" s="1"/>
  <c r="AA732" i="2"/>
  <c r="AN732" i="2" s="1"/>
  <c r="AT732" i="2" s="1"/>
  <c r="AA733" i="2"/>
  <c r="AN733" i="2" s="1"/>
  <c r="AT733" i="2" s="1"/>
  <c r="AA734" i="2"/>
  <c r="AN734" i="2" s="1"/>
  <c r="AT734" i="2" s="1"/>
  <c r="AA735" i="2"/>
  <c r="AN735" i="2" s="1"/>
  <c r="AT735" i="2" s="1"/>
  <c r="AA736" i="2"/>
  <c r="AN736" i="2" s="1"/>
  <c r="AT736" i="2" s="1"/>
  <c r="AA737" i="2"/>
  <c r="AN737" i="2" s="1"/>
  <c r="AT737" i="2" s="1"/>
  <c r="AA738" i="2"/>
  <c r="AN738" i="2" s="1"/>
  <c r="AT738" i="2" s="1"/>
  <c r="AA739" i="2"/>
  <c r="AN739" i="2" s="1"/>
  <c r="AT739" i="2" s="1"/>
  <c r="AA740" i="2"/>
  <c r="AN740" i="2" s="1"/>
  <c r="AT740" i="2" s="1"/>
  <c r="AA741" i="2"/>
  <c r="AN741" i="2" s="1"/>
  <c r="AT741" i="2" s="1"/>
  <c r="AA742" i="2"/>
  <c r="AN742" i="2" s="1"/>
  <c r="AT742" i="2" s="1"/>
  <c r="AA743" i="2"/>
  <c r="AN743" i="2" s="1"/>
  <c r="AT743" i="2" s="1"/>
  <c r="AA744" i="2"/>
  <c r="AN744" i="2" s="1"/>
  <c r="AT744" i="2" s="1"/>
  <c r="AA745" i="2"/>
  <c r="AN745" i="2" s="1"/>
  <c r="AT745" i="2" s="1"/>
  <c r="AA746" i="2"/>
  <c r="AN746" i="2" s="1"/>
  <c r="AT746" i="2" s="1"/>
  <c r="AA748" i="2"/>
  <c r="AN748" i="2" s="1"/>
  <c r="AT748" i="2" s="1"/>
  <c r="AA749" i="2"/>
  <c r="AN749" i="2" s="1"/>
  <c r="AT749" i="2" s="1"/>
  <c r="AA750" i="2" l="1"/>
  <c r="AN750" i="2" s="1"/>
  <c r="AT750" i="2" s="1"/>
  <c r="AA729" i="2"/>
  <c r="AN729" i="2" s="1"/>
  <c r="AT729" i="2" s="1"/>
  <c r="AA731" i="2"/>
  <c r="AN731" i="2" s="1"/>
  <c r="AT731" i="2" s="1"/>
  <c r="AA730" i="2"/>
  <c r="AN730" i="2" s="1"/>
  <c r="AT730" i="2" s="1"/>
  <c r="AA747" i="2"/>
  <c r="AN747" i="2" s="1"/>
  <c r="AT747" i="2" s="1"/>
  <c r="AH359" i="26"/>
  <c r="AN358" i="26"/>
  <c r="AS358" i="26" s="1"/>
  <c r="D36" i="4"/>
  <c r="C36" i="4"/>
  <c r="AH360" i="26" l="1"/>
  <c r="AN359" i="26"/>
  <c r="AS359" i="26" s="1"/>
  <c r="G36" i="4"/>
  <c r="AH361" i="26" l="1"/>
  <c r="AN360" i="26"/>
  <c r="AS360" i="26" s="1"/>
  <c r="AH362" i="26" l="1"/>
  <c r="AN361" i="26"/>
  <c r="AS361" i="26" s="1"/>
  <c r="AC59" i="17"/>
  <c r="AC123" i="17"/>
  <c r="AC77" i="17"/>
  <c r="AC109" i="17"/>
  <c r="AC22" i="17"/>
  <c r="AC118" i="17"/>
  <c r="AB120" i="17"/>
  <c r="AB114" i="17"/>
  <c r="AC27" i="17"/>
  <c r="AC91" i="17"/>
  <c r="AC86" i="17"/>
  <c r="AC45" i="17"/>
  <c r="AC54" i="17"/>
  <c r="AC13" i="17"/>
  <c r="AH363" i="26" l="1"/>
  <c r="AN362" i="26"/>
  <c r="AS362" i="26" s="1"/>
  <c r="AC35" i="17"/>
  <c r="AC131" i="17"/>
  <c r="AC127" i="17"/>
  <c r="AC119" i="17"/>
  <c r="AC65" i="17"/>
  <c r="AC129" i="17"/>
  <c r="AC53" i="17"/>
  <c r="AC117" i="17"/>
  <c r="AC103" i="17"/>
  <c r="AB125" i="17"/>
  <c r="AB73" i="17"/>
  <c r="AB105" i="17"/>
  <c r="AC113" i="17"/>
  <c r="AC46" i="17"/>
  <c r="AC110" i="17"/>
  <c r="AB115" i="17"/>
  <c r="AC16" i="17"/>
  <c r="AC112" i="17"/>
  <c r="AC12" i="17"/>
  <c r="AC108" i="17"/>
  <c r="AC11" i="17"/>
  <c r="AC107" i="17"/>
  <c r="AC98" i="17"/>
  <c r="AC130" i="17"/>
  <c r="AC24" i="17"/>
  <c r="AC120" i="17"/>
  <c r="AC124" i="17"/>
  <c r="AC126" i="17"/>
  <c r="AB130" i="17"/>
  <c r="AC47" i="17"/>
  <c r="AC111" i="17"/>
  <c r="AC61" i="17"/>
  <c r="AC125" i="17"/>
  <c r="AB27" i="17"/>
  <c r="AB123" i="17"/>
  <c r="AC10" i="17"/>
  <c r="AC106" i="17"/>
  <c r="AC19" i="17"/>
  <c r="AC115" i="17"/>
  <c r="AC41" i="17"/>
  <c r="AC105" i="17"/>
  <c r="AC96" i="17"/>
  <c r="AC128" i="17"/>
  <c r="AC89" i="17"/>
  <c r="AC121" i="17"/>
  <c r="AC90" i="17"/>
  <c r="AC122" i="17"/>
  <c r="AC116" i="17"/>
  <c r="AC114" i="17"/>
  <c r="AC40" i="17"/>
  <c r="AC104" i="17"/>
  <c r="AB10" i="17"/>
  <c r="AB106" i="17"/>
  <c r="AB88" i="17"/>
  <c r="AB109" i="17"/>
  <c r="AB108" i="17"/>
  <c r="AB126" i="17"/>
  <c r="AB83" i="17"/>
  <c r="AB50" i="17"/>
  <c r="AB19" i="17"/>
  <c r="AB51" i="17"/>
  <c r="AC82" i="17"/>
  <c r="AB34" i="17"/>
  <c r="AC99" i="17"/>
  <c r="AC23" i="17"/>
  <c r="AB98" i="17"/>
  <c r="AC95" i="17"/>
  <c r="AC33" i="17"/>
  <c r="AC72" i="17"/>
  <c r="AC21" i="17"/>
  <c r="AC20" i="17"/>
  <c r="AC76" i="17"/>
  <c r="AB42" i="17"/>
  <c r="AC75" i="17"/>
  <c r="AC73" i="17"/>
  <c r="AC92" i="17"/>
  <c r="AC62" i="17"/>
  <c r="AC50" i="17"/>
  <c r="AC58" i="17"/>
  <c r="AC48" i="17"/>
  <c r="AC51" i="17"/>
  <c r="AB59" i="17"/>
  <c r="AC42" i="17"/>
  <c r="AB74" i="17"/>
  <c r="AC29" i="17"/>
  <c r="AC17" i="17"/>
  <c r="AB9" i="17"/>
  <c r="AB24" i="17"/>
  <c r="AB66" i="17"/>
  <c r="AC71" i="17"/>
  <c r="AC15" i="17"/>
  <c r="AC49" i="17"/>
  <c r="AB29" i="17"/>
  <c r="AC93" i="17"/>
  <c r="AC81" i="17"/>
  <c r="AB93" i="17"/>
  <c r="AC14" i="17"/>
  <c r="AC18" i="17"/>
  <c r="AB41" i="17"/>
  <c r="AC78" i="17"/>
  <c r="AC55" i="17"/>
  <c r="AC56" i="17"/>
  <c r="AB56" i="17"/>
  <c r="AC9" i="17"/>
  <c r="AB91" i="17"/>
  <c r="AC39" i="17"/>
  <c r="AC74" i="17"/>
  <c r="AC83" i="17"/>
  <c r="AC34" i="17"/>
  <c r="AC7" i="17"/>
  <c r="AC80" i="17"/>
  <c r="AC88" i="17"/>
  <c r="AC66" i="17"/>
  <c r="AC79" i="17"/>
  <c r="AC64" i="17"/>
  <c r="AC67" i="17"/>
  <c r="AB61" i="17"/>
  <c r="AC8" i="17"/>
  <c r="AC44" i="17"/>
  <c r="AC63" i="17"/>
  <c r="AC25" i="17"/>
  <c r="AC60" i="17"/>
  <c r="AC30" i="17"/>
  <c r="AC43" i="17"/>
  <c r="AB82" i="17"/>
  <c r="AC31" i="17"/>
  <c r="AC87" i="17"/>
  <c r="AC97" i="17"/>
  <c r="AC85" i="17"/>
  <c r="AC52" i="17"/>
  <c r="AB18" i="17"/>
  <c r="AC32" i="17"/>
  <c r="AC57" i="17"/>
  <c r="AC26" i="17"/>
  <c r="AC28" i="17"/>
  <c r="AC84" i="17"/>
  <c r="AC94" i="17"/>
  <c r="AH364" i="26" l="1"/>
  <c r="AN363" i="26"/>
  <c r="AS363" i="26" s="1"/>
  <c r="AB96" i="17"/>
  <c r="AB128" i="17"/>
  <c r="AB107" i="17"/>
  <c r="AB117" i="17"/>
  <c r="AB47" i="17"/>
  <c r="AB111" i="17"/>
  <c r="AB48" i="17"/>
  <c r="AB112" i="17"/>
  <c r="AB67" i="17"/>
  <c r="AB131" i="17"/>
  <c r="AB20" i="17"/>
  <c r="AB116" i="17"/>
  <c r="AB119" i="17"/>
  <c r="AB81" i="17"/>
  <c r="AB113" i="17"/>
  <c r="AB65" i="17"/>
  <c r="AB129" i="17"/>
  <c r="AB63" i="17"/>
  <c r="AB127" i="17"/>
  <c r="AB78" i="17"/>
  <c r="AB110" i="17"/>
  <c r="AB72" i="17"/>
  <c r="AB104" i="17"/>
  <c r="AB90" i="17"/>
  <c r="AB122" i="17"/>
  <c r="AB22" i="17"/>
  <c r="AB118" i="17"/>
  <c r="AB121" i="17"/>
  <c r="AB39" i="17"/>
  <c r="AB103" i="17"/>
  <c r="AB60" i="17"/>
  <c r="AB124" i="17"/>
  <c r="AB80" i="17"/>
  <c r="AB76" i="17"/>
  <c r="AB8" i="17"/>
  <c r="AB17" i="17"/>
  <c r="AB49" i="17"/>
  <c r="AB16" i="17"/>
  <c r="AB43" i="17"/>
  <c r="AB11" i="17"/>
  <c r="AB12" i="17"/>
  <c r="AB44" i="17"/>
  <c r="AB40" i="17"/>
  <c r="AB75" i="17"/>
  <c r="AB87" i="17"/>
  <c r="AB58" i="17"/>
  <c r="AB26" i="17"/>
  <c r="AB85" i="17"/>
  <c r="AB55" i="17"/>
  <c r="AB31" i="17"/>
  <c r="AB23" i="17"/>
  <c r="AB46" i="17"/>
  <c r="AB95" i="17"/>
  <c r="AB14" i="17"/>
  <c r="AB64" i="17"/>
  <c r="AB32" i="17"/>
  <c r="AB53" i="17"/>
  <c r="AB35" i="17"/>
  <c r="AB86" i="17"/>
  <c r="AB54" i="17"/>
  <c r="AB21" i="17"/>
  <c r="AB62" i="17"/>
  <c r="AB99" i="17"/>
  <c r="AB79" i="17"/>
  <c r="AB94" i="17"/>
  <c r="AB84" i="17"/>
  <c r="AB30" i="17"/>
  <c r="AB15" i="17"/>
  <c r="AB89" i="17"/>
  <c r="AB25" i="17"/>
  <c r="AB57" i="17"/>
  <c r="AB71" i="17"/>
  <c r="AB28" i="17"/>
  <c r="AB7" i="17"/>
  <c r="AB33" i="17"/>
  <c r="AB92" i="17"/>
  <c r="AB52" i="17"/>
  <c r="AB97" i="17"/>
  <c r="AB77" i="17"/>
  <c r="AB45" i="17"/>
  <c r="AB13" i="17"/>
  <c r="AH365" i="26" l="1"/>
  <c r="AN364" i="26"/>
  <c r="AS364" i="26" s="1"/>
  <c r="AN365" i="26" l="1"/>
  <c r="AS365" i="26" s="1"/>
  <c r="AH366" i="26"/>
  <c r="AA716" i="2"/>
  <c r="AN716" i="2" s="1"/>
  <c r="AT716" i="2" s="1"/>
  <c r="AA698" i="2"/>
  <c r="AN698" i="2" s="1"/>
  <c r="AT698" i="2" s="1"/>
  <c r="AA668" i="2"/>
  <c r="AN668" i="2" s="1"/>
  <c r="AT668" i="2" s="1"/>
  <c r="AA650" i="2"/>
  <c r="AN650" i="2" s="1"/>
  <c r="AT650" i="2" s="1"/>
  <c r="AA632" i="2"/>
  <c r="AN632" i="2" s="1"/>
  <c r="AT632" i="2" s="1"/>
  <c r="AA608" i="2"/>
  <c r="AN608" i="2" s="1"/>
  <c r="AT608" i="2" s="1"/>
  <c r="AA584" i="2"/>
  <c r="AN584" i="2" s="1"/>
  <c r="AT584" i="2" s="1"/>
  <c r="AA554" i="2"/>
  <c r="AN554" i="2" s="1"/>
  <c r="AT554" i="2" s="1"/>
  <c r="AA524" i="2"/>
  <c r="AN524" i="2" s="1"/>
  <c r="AT524" i="2" s="1"/>
  <c r="AA488" i="2"/>
  <c r="AN488" i="2" s="1"/>
  <c r="AT488" i="2" s="1"/>
  <c r="AA458" i="2"/>
  <c r="AN458" i="2" s="1"/>
  <c r="AT458" i="2" s="1"/>
  <c r="AA434" i="2"/>
  <c r="AN434" i="2" s="1"/>
  <c r="AT434" i="2" s="1"/>
  <c r="AA410" i="2"/>
  <c r="AN410" i="2" s="1"/>
  <c r="AT410" i="2" s="1"/>
  <c r="AA386" i="2"/>
  <c r="AN386" i="2" s="1"/>
  <c r="AT386" i="2" s="1"/>
  <c r="AA356" i="2"/>
  <c r="AN356" i="2" s="1"/>
  <c r="AT356" i="2" s="1"/>
  <c r="AA326" i="2"/>
  <c r="AN326" i="2" s="1"/>
  <c r="AT326" i="2" s="1"/>
  <c r="AA296" i="2"/>
  <c r="AN296" i="2" s="1"/>
  <c r="AT296" i="2" s="1"/>
  <c r="AA272" i="2"/>
  <c r="AN272" i="2" s="1"/>
  <c r="AT272" i="2" s="1"/>
  <c r="AA242" i="2"/>
  <c r="AN242" i="2" s="1"/>
  <c r="AT242" i="2" s="1"/>
  <c r="AA212" i="2"/>
  <c r="AN212" i="2" s="1"/>
  <c r="AT212" i="2" s="1"/>
  <c r="AA182" i="2"/>
  <c r="AN182" i="2" s="1"/>
  <c r="AT182" i="2" s="1"/>
  <c r="AA158" i="2"/>
  <c r="AN158" i="2" s="1"/>
  <c r="AT158" i="2" s="1"/>
  <c r="AA128" i="2"/>
  <c r="AN128" i="2" s="1"/>
  <c r="AT128" i="2" s="1"/>
  <c r="AA92" i="2"/>
  <c r="AN92" i="2" s="1"/>
  <c r="AT92" i="2" s="1"/>
  <c r="AA56" i="2"/>
  <c r="AN56" i="2" s="1"/>
  <c r="AT56" i="2" s="1"/>
  <c r="AA20" i="2"/>
  <c r="AN20" i="2" s="1"/>
  <c r="AT20" i="2" s="1"/>
  <c r="AA721" i="2"/>
  <c r="AN721" i="2" s="1"/>
  <c r="AT721" i="2" s="1"/>
  <c r="AA697" i="2"/>
  <c r="AN697" i="2" s="1"/>
  <c r="AT697" i="2" s="1"/>
  <c r="AA667" i="2"/>
  <c r="AN667" i="2" s="1"/>
  <c r="AT667" i="2" s="1"/>
  <c r="AA649" i="2"/>
  <c r="AN649" i="2" s="1"/>
  <c r="AT649" i="2" s="1"/>
  <c r="AA625" i="2"/>
  <c r="AN625" i="2" s="1"/>
  <c r="AT625" i="2" s="1"/>
  <c r="AA607" i="2"/>
  <c r="AN607" i="2" s="1"/>
  <c r="AT607" i="2" s="1"/>
  <c r="AA583" i="2"/>
  <c r="AN583" i="2" s="1"/>
  <c r="AT583" i="2" s="1"/>
  <c r="AA565" i="2"/>
  <c r="AN565" i="2" s="1"/>
  <c r="AT565" i="2" s="1"/>
  <c r="AA541" i="2"/>
  <c r="AN541" i="2" s="1"/>
  <c r="AT541" i="2" s="1"/>
  <c r="AA511" i="2"/>
  <c r="AN511" i="2" s="1"/>
  <c r="AT511" i="2" s="1"/>
  <c r="AA487" i="2"/>
  <c r="AN487" i="2" s="1"/>
  <c r="AT487" i="2" s="1"/>
  <c r="AA469" i="2"/>
  <c r="AN469" i="2" s="1"/>
  <c r="AT469" i="2" s="1"/>
  <c r="AA433" i="2"/>
  <c r="AN433" i="2" s="1"/>
  <c r="AT433" i="2" s="1"/>
  <c r="AA409" i="2"/>
  <c r="AN409" i="2" s="1"/>
  <c r="AT409" i="2" s="1"/>
  <c r="AA385" i="2"/>
  <c r="AN385" i="2" s="1"/>
  <c r="AT385" i="2" s="1"/>
  <c r="AA367" i="2"/>
  <c r="AN367" i="2" s="1"/>
  <c r="AT367" i="2" s="1"/>
  <c r="AA343" i="2"/>
  <c r="AN343" i="2" s="1"/>
  <c r="AT343" i="2" s="1"/>
  <c r="AA319" i="2"/>
  <c r="AN319" i="2" s="1"/>
  <c r="AT319" i="2" s="1"/>
  <c r="AA295" i="2"/>
  <c r="AN295" i="2" s="1"/>
  <c r="AT295" i="2" s="1"/>
  <c r="AA277" i="2"/>
  <c r="AN277" i="2" s="1"/>
  <c r="AT277" i="2" s="1"/>
  <c r="AA253" i="2"/>
  <c r="AN253" i="2" s="1"/>
  <c r="AT253" i="2" s="1"/>
  <c r="AA235" i="2"/>
  <c r="AN235" i="2" s="1"/>
  <c r="AT235" i="2" s="1"/>
  <c r="AA211" i="2"/>
  <c r="AN211" i="2" s="1"/>
  <c r="AT211" i="2" s="1"/>
  <c r="AA199" i="2"/>
  <c r="AN199" i="2" s="1"/>
  <c r="AT199" i="2" s="1"/>
  <c r="AA175" i="2"/>
  <c r="AN175" i="2" s="1"/>
  <c r="AT175" i="2" s="1"/>
  <c r="AA151" i="2"/>
  <c r="AN151" i="2" s="1"/>
  <c r="AT151" i="2" s="1"/>
  <c r="AA121" i="2"/>
  <c r="AN121" i="2" s="1"/>
  <c r="AT121" i="2" s="1"/>
  <c r="AA103" i="2"/>
  <c r="AN103" i="2" s="1"/>
  <c r="AT103" i="2" s="1"/>
  <c r="AA79" i="2"/>
  <c r="AN79" i="2" s="1"/>
  <c r="AT79" i="2" s="1"/>
  <c r="AA67" i="2"/>
  <c r="AN67" i="2" s="1"/>
  <c r="AT67" i="2" s="1"/>
  <c r="AA49" i="2"/>
  <c r="AN49" i="2" s="1"/>
  <c r="AT49" i="2" s="1"/>
  <c r="AA19" i="2"/>
  <c r="AN19" i="2" s="1"/>
  <c r="AT19" i="2" s="1"/>
  <c r="AA723" i="2"/>
  <c r="AN723" i="2" s="1"/>
  <c r="AT723" i="2" s="1"/>
  <c r="AA717" i="2"/>
  <c r="AN717" i="2" s="1"/>
  <c r="AT717" i="2" s="1"/>
  <c r="AA711" i="2"/>
  <c r="AN711" i="2" s="1"/>
  <c r="AT711" i="2" s="1"/>
  <c r="AA705" i="2"/>
  <c r="AN705" i="2" s="1"/>
  <c r="AT705" i="2" s="1"/>
  <c r="AA699" i="2"/>
  <c r="AN699" i="2" s="1"/>
  <c r="AT699" i="2" s="1"/>
  <c r="AA693" i="2"/>
  <c r="AN693" i="2" s="1"/>
  <c r="AT693" i="2" s="1"/>
  <c r="AA687" i="2"/>
  <c r="AN687" i="2" s="1"/>
  <c r="AT687" i="2" s="1"/>
  <c r="AA681" i="2"/>
  <c r="AN681" i="2" s="1"/>
  <c r="AT681" i="2" s="1"/>
  <c r="AA675" i="2"/>
  <c r="AN675" i="2" s="1"/>
  <c r="AT675" i="2" s="1"/>
  <c r="AA669" i="2"/>
  <c r="AN669" i="2" s="1"/>
  <c r="AT669" i="2" s="1"/>
  <c r="AA663" i="2"/>
  <c r="AN663" i="2" s="1"/>
  <c r="AT663" i="2" s="1"/>
  <c r="AA657" i="2"/>
  <c r="AN657" i="2" s="1"/>
  <c r="AT657" i="2" s="1"/>
  <c r="AA651" i="2"/>
  <c r="AN651" i="2" s="1"/>
  <c r="AT651" i="2" s="1"/>
  <c r="AA645" i="2"/>
  <c r="AN645" i="2" s="1"/>
  <c r="AT645" i="2" s="1"/>
  <c r="AA639" i="2"/>
  <c r="AN639" i="2" s="1"/>
  <c r="AT639" i="2" s="1"/>
  <c r="AA633" i="2"/>
  <c r="AN633" i="2" s="1"/>
  <c r="AT633" i="2" s="1"/>
  <c r="AA627" i="2"/>
  <c r="AN627" i="2" s="1"/>
  <c r="AT627" i="2" s="1"/>
  <c r="AA621" i="2"/>
  <c r="AN621" i="2" s="1"/>
  <c r="AT621" i="2" s="1"/>
  <c r="AA615" i="2"/>
  <c r="AN615" i="2" s="1"/>
  <c r="AT615" i="2" s="1"/>
  <c r="AA609" i="2"/>
  <c r="AN609" i="2" s="1"/>
  <c r="AT609" i="2" s="1"/>
  <c r="AA603" i="2"/>
  <c r="AN603" i="2" s="1"/>
  <c r="AT603" i="2" s="1"/>
  <c r="AA597" i="2"/>
  <c r="AN597" i="2" s="1"/>
  <c r="AT597" i="2" s="1"/>
  <c r="AA591" i="2"/>
  <c r="AN591" i="2" s="1"/>
  <c r="AT591" i="2" s="1"/>
  <c r="AA585" i="2"/>
  <c r="AN585" i="2" s="1"/>
  <c r="AT585" i="2" s="1"/>
  <c r="AA579" i="2"/>
  <c r="AN579" i="2" s="1"/>
  <c r="AT579" i="2" s="1"/>
  <c r="AA573" i="2"/>
  <c r="AN573" i="2" s="1"/>
  <c r="AT573" i="2" s="1"/>
  <c r="AA567" i="2"/>
  <c r="AN567" i="2" s="1"/>
  <c r="AT567" i="2" s="1"/>
  <c r="AA561" i="2"/>
  <c r="AN561" i="2" s="1"/>
  <c r="AT561" i="2" s="1"/>
  <c r="AA555" i="2"/>
  <c r="AN555" i="2" s="1"/>
  <c r="AT555" i="2" s="1"/>
  <c r="AA549" i="2"/>
  <c r="AN549" i="2" s="1"/>
  <c r="AT549" i="2" s="1"/>
  <c r="AA543" i="2"/>
  <c r="AN543" i="2" s="1"/>
  <c r="AT543" i="2" s="1"/>
  <c r="AA537" i="2"/>
  <c r="AN537" i="2" s="1"/>
  <c r="AT537" i="2" s="1"/>
  <c r="AA531" i="2"/>
  <c r="AN531" i="2" s="1"/>
  <c r="AT531" i="2" s="1"/>
  <c r="AA525" i="2"/>
  <c r="AN525" i="2" s="1"/>
  <c r="AT525" i="2" s="1"/>
  <c r="AA519" i="2"/>
  <c r="AN519" i="2" s="1"/>
  <c r="AT519" i="2" s="1"/>
  <c r="AA513" i="2"/>
  <c r="AN513" i="2" s="1"/>
  <c r="AT513" i="2" s="1"/>
  <c r="AA507" i="2"/>
  <c r="AN507" i="2" s="1"/>
  <c r="AT507" i="2" s="1"/>
  <c r="AA501" i="2"/>
  <c r="AN501" i="2" s="1"/>
  <c r="AT501" i="2" s="1"/>
  <c r="AA495" i="2"/>
  <c r="AN495" i="2" s="1"/>
  <c r="AT495" i="2" s="1"/>
  <c r="AA489" i="2"/>
  <c r="AN489" i="2" s="1"/>
  <c r="AT489" i="2" s="1"/>
  <c r="AA483" i="2"/>
  <c r="AN483" i="2" s="1"/>
  <c r="AT483" i="2" s="1"/>
  <c r="AA477" i="2"/>
  <c r="AN477" i="2" s="1"/>
  <c r="AT477" i="2" s="1"/>
  <c r="AA471" i="2"/>
  <c r="AN471" i="2" s="1"/>
  <c r="AT471" i="2" s="1"/>
  <c r="AA465" i="2"/>
  <c r="AN465" i="2" s="1"/>
  <c r="AT465" i="2" s="1"/>
  <c r="AA459" i="2"/>
  <c r="AN459" i="2" s="1"/>
  <c r="AT459" i="2" s="1"/>
  <c r="AA453" i="2"/>
  <c r="AN453" i="2" s="1"/>
  <c r="AT453" i="2" s="1"/>
  <c r="AA447" i="2"/>
  <c r="AN447" i="2" s="1"/>
  <c r="AT447" i="2" s="1"/>
  <c r="AA441" i="2"/>
  <c r="AN441" i="2" s="1"/>
  <c r="AT441" i="2" s="1"/>
  <c r="AA435" i="2"/>
  <c r="AN435" i="2" s="1"/>
  <c r="AT435" i="2" s="1"/>
  <c r="AA429" i="2"/>
  <c r="AN429" i="2" s="1"/>
  <c r="AT429" i="2" s="1"/>
  <c r="AA423" i="2"/>
  <c r="AN423" i="2" s="1"/>
  <c r="AT423" i="2" s="1"/>
  <c r="AA417" i="2"/>
  <c r="AN417" i="2" s="1"/>
  <c r="AT417" i="2" s="1"/>
  <c r="AA411" i="2"/>
  <c r="AN411" i="2" s="1"/>
  <c r="AT411" i="2" s="1"/>
  <c r="AA405" i="2"/>
  <c r="AN405" i="2" s="1"/>
  <c r="AT405" i="2" s="1"/>
  <c r="AA399" i="2"/>
  <c r="AN399" i="2" s="1"/>
  <c r="AT399" i="2" s="1"/>
  <c r="AA393" i="2"/>
  <c r="AN393" i="2" s="1"/>
  <c r="AT393" i="2" s="1"/>
  <c r="AA387" i="2"/>
  <c r="AN387" i="2" s="1"/>
  <c r="AT387" i="2" s="1"/>
  <c r="AA381" i="2"/>
  <c r="AN381" i="2" s="1"/>
  <c r="AT381" i="2" s="1"/>
  <c r="AA375" i="2"/>
  <c r="AN375" i="2" s="1"/>
  <c r="AT375" i="2" s="1"/>
  <c r="AA369" i="2"/>
  <c r="AN369" i="2" s="1"/>
  <c r="AT369" i="2" s="1"/>
  <c r="AA363" i="2"/>
  <c r="AN363" i="2" s="1"/>
  <c r="AT363" i="2" s="1"/>
  <c r="AA357" i="2"/>
  <c r="AN357" i="2" s="1"/>
  <c r="AT357" i="2" s="1"/>
  <c r="AA351" i="2"/>
  <c r="AN351" i="2" s="1"/>
  <c r="AT351" i="2" s="1"/>
  <c r="AA345" i="2"/>
  <c r="AN345" i="2" s="1"/>
  <c r="AT345" i="2" s="1"/>
  <c r="AA339" i="2"/>
  <c r="AN339" i="2" s="1"/>
  <c r="AT339" i="2" s="1"/>
  <c r="AA333" i="2"/>
  <c r="AN333" i="2" s="1"/>
  <c r="AT333" i="2" s="1"/>
  <c r="AA327" i="2"/>
  <c r="AN327" i="2" s="1"/>
  <c r="AT327" i="2" s="1"/>
  <c r="AA321" i="2"/>
  <c r="AN321" i="2" s="1"/>
  <c r="AT321" i="2" s="1"/>
  <c r="AA315" i="2"/>
  <c r="AN315" i="2" s="1"/>
  <c r="AT315" i="2" s="1"/>
  <c r="AA309" i="2"/>
  <c r="AN309" i="2" s="1"/>
  <c r="AT309" i="2" s="1"/>
  <c r="AA303" i="2"/>
  <c r="AN303" i="2" s="1"/>
  <c r="AT303" i="2" s="1"/>
  <c r="AA297" i="2"/>
  <c r="AN297" i="2" s="1"/>
  <c r="AT297" i="2" s="1"/>
  <c r="AA291" i="2"/>
  <c r="AN291" i="2" s="1"/>
  <c r="AT291" i="2" s="1"/>
  <c r="AA285" i="2"/>
  <c r="AN285" i="2" s="1"/>
  <c r="AT285" i="2" s="1"/>
  <c r="AA279" i="2"/>
  <c r="AN279" i="2" s="1"/>
  <c r="AT279" i="2" s="1"/>
  <c r="AA273" i="2"/>
  <c r="AN273" i="2" s="1"/>
  <c r="AT273" i="2" s="1"/>
  <c r="AA267" i="2"/>
  <c r="AN267" i="2" s="1"/>
  <c r="AT267" i="2" s="1"/>
  <c r="AA261" i="2"/>
  <c r="AN261" i="2" s="1"/>
  <c r="AT261" i="2" s="1"/>
  <c r="AA255" i="2"/>
  <c r="AN255" i="2" s="1"/>
  <c r="AT255" i="2" s="1"/>
  <c r="AA249" i="2"/>
  <c r="AN249" i="2" s="1"/>
  <c r="AT249" i="2" s="1"/>
  <c r="AA243" i="2"/>
  <c r="AN243" i="2" s="1"/>
  <c r="AT243" i="2" s="1"/>
  <c r="AA237" i="2"/>
  <c r="AN237" i="2" s="1"/>
  <c r="AT237" i="2" s="1"/>
  <c r="AA231" i="2"/>
  <c r="AN231" i="2" s="1"/>
  <c r="AT231" i="2" s="1"/>
  <c r="AA225" i="2"/>
  <c r="AN225" i="2" s="1"/>
  <c r="AT225" i="2" s="1"/>
  <c r="AA219" i="2"/>
  <c r="AN219" i="2" s="1"/>
  <c r="AT219" i="2" s="1"/>
  <c r="AA213" i="2"/>
  <c r="AN213" i="2" s="1"/>
  <c r="AT213" i="2" s="1"/>
  <c r="AA207" i="2"/>
  <c r="AN207" i="2" s="1"/>
  <c r="AT207" i="2" s="1"/>
  <c r="AA201" i="2"/>
  <c r="AN201" i="2" s="1"/>
  <c r="AT201" i="2" s="1"/>
  <c r="AA195" i="2"/>
  <c r="AN195" i="2" s="1"/>
  <c r="AT195" i="2" s="1"/>
  <c r="AA189" i="2"/>
  <c r="AN189" i="2" s="1"/>
  <c r="AT189" i="2" s="1"/>
  <c r="AA183" i="2"/>
  <c r="AN183" i="2" s="1"/>
  <c r="AT183" i="2" s="1"/>
  <c r="AA177" i="2"/>
  <c r="AN177" i="2" s="1"/>
  <c r="AT177" i="2" s="1"/>
  <c r="AA171" i="2"/>
  <c r="AN171" i="2" s="1"/>
  <c r="AT171" i="2" s="1"/>
  <c r="AA165" i="2"/>
  <c r="AN165" i="2" s="1"/>
  <c r="AT165" i="2" s="1"/>
  <c r="AA159" i="2"/>
  <c r="AN159" i="2" s="1"/>
  <c r="AT159" i="2" s="1"/>
  <c r="AA153" i="2"/>
  <c r="AN153" i="2" s="1"/>
  <c r="AT153" i="2" s="1"/>
  <c r="AA147" i="2"/>
  <c r="AN147" i="2" s="1"/>
  <c r="AT147" i="2" s="1"/>
  <c r="AA141" i="2"/>
  <c r="AN141" i="2" s="1"/>
  <c r="AT141" i="2" s="1"/>
  <c r="AA135" i="2"/>
  <c r="AN135" i="2" s="1"/>
  <c r="AT135" i="2" s="1"/>
  <c r="AA129" i="2"/>
  <c r="AN129" i="2" s="1"/>
  <c r="AT129" i="2" s="1"/>
  <c r="AA123" i="2"/>
  <c r="AN123" i="2" s="1"/>
  <c r="AT123" i="2" s="1"/>
  <c r="AA117" i="2"/>
  <c r="AN117" i="2" s="1"/>
  <c r="AT117" i="2" s="1"/>
  <c r="AA111" i="2"/>
  <c r="AN111" i="2" s="1"/>
  <c r="AT111" i="2" s="1"/>
  <c r="AA105" i="2"/>
  <c r="AN105" i="2" s="1"/>
  <c r="AT105" i="2" s="1"/>
  <c r="AA99" i="2"/>
  <c r="AN99" i="2" s="1"/>
  <c r="AT99" i="2" s="1"/>
  <c r="AA93" i="2"/>
  <c r="AN93" i="2" s="1"/>
  <c r="AT93" i="2" s="1"/>
  <c r="AA87" i="2"/>
  <c r="AN87" i="2" s="1"/>
  <c r="AT87" i="2" s="1"/>
  <c r="AA81" i="2"/>
  <c r="AN81" i="2" s="1"/>
  <c r="AT81" i="2" s="1"/>
  <c r="AA75" i="2"/>
  <c r="AN75" i="2" s="1"/>
  <c r="AT75" i="2" s="1"/>
  <c r="AA69" i="2"/>
  <c r="AN69" i="2" s="1"/>
  <c r="AT69" i="2" s="1"/>
  <c r="AA63" i="2"/>
  <c r="AN63" i="2" s="1"/>
  <c r="AT63" i="2" s="1"/>
  <c r="AA57" i="2"/>
  <c r="AN57" i="2" s="1"/>
  <c r="AT57" i="2" s="1"/>
  <c r="AA51" i="2"/>
  <c r="AN51" i="2" s="1"/>
  <c r="AT51" i="2" s="1"/>
  <c r="AA45" i="2"/>
  <c r="AN45" i="2" s="1"/>
  <c r="AT45" i="2" s="1"/>
  <c r="AA39" i="2"/>
  <c r="AN39" i="2" s="1"/>
  <c r="AT39" i="2" s="1"/>
  <c r="AA33" i="2"/>
  <c r="AN33" i="2" s="1"/>
  <c r="AT33" i="2" s="1"/>
  <c r="AA27" i="2"/>
  <c r="AN27" i="2" s="1"/>
  <c r="AT27" i="2" s="1"/>
  <c r="AA21" i="2"/>
  <c r="AN21" i="2" s="1"/>
  <c r="AT21" i="2" s="1"/>
  <c r="AA13" i="2"/>
  <c r="AN13" i="2" s="1"/>
  <c r="AT13" i="2" s="1"/>
  <c r="AA710" i="2"/>
  <c r="AN710" i="2" s="1"/>
  <c r="AT710" i="2" s="1"/>
  <c r="AA680" i="2"/>
  <c r="AN680" i="2" s="1"/>
  <c r="AT680" i="2" s="1"/>
  <c r="AA644" i="2"/>
  <c r="AN644" i="2" s="1"/>
  <c r="AT644" i="2" s="1"/>
  <c r="AA614" i="2"/>
  <c r="AN614" i="2" s="1"/>
  <c r="AT614" i="2" s="1"/>
  <c r="AA578" i="2"/>
  <c r="AN578" i="2" s="1"/>
  <c r="AT578" i="2" s="1"/>
  <c r="AA542" i="2"/>
  <c r="AN542" i="2" s="1"/>
  <c r="AT542" i="2" s="1"/>
  <c r="AA506" i="2"/>
  <c r="AN506" i="2" s="1"/>
  <c r="AT506" i="2" s="1"/>
  <c r="AA470" i="2"/>
  <c r="AN470" i="2" s="1"/>
  <c r="AT470" i="2" s="1"/>
  <c r="AA422" i="2"/>
  <c r="AN422" i="2" s="1"/>
  <c r="AT422" i="2" s="1"/>
  <c r="AA392" i="2"/>
  <c r="AN392" i="2" s="1"/>
  <c r="AT392" i="2" s="1"/>
  <c r="AA362" i="2"/>
  <c r="AN362" i="2" s="1"/>
  <c r="AT362" i="2" s="1"/>
  <c r="AA338" i="2"/>
  <c r="AN338" i="2" s="1"/>
  <c r="AT338" i="2" s="1"/>
  <c r="AA308" i="2"/>
  <c r="AN308" i="2" s="1"/>
  <c r="AT308" i="2" s="1"/>
  <c r="AA284" i="2"/>
  <c r="AN284" i="2" s="1"/>
  <c r="AT284" i="2" s="1"/>
  <c r="AA260" i="2"/>
  <c r="AN260" i="2" s="1"/>
  <c r="AT260" i="2" s="1"/>
  <c r="AA230" i="2"/>
  <c r="AN230" i="2" s="1"/>
  <c r="AT230" i="2" s="1"/>
  <c r="AA206" i="2"/>
  <c r="AN206" i="2" s="1"/>
  <c r="AT206" i="2" s="1"/>
  <c r="AA176" i="2"/>
  <c r="AN176" i="2" s="1"/>
  <c r="AT176" i="2" s="1"/>
  <c r="AA146" i="2"/>
  <c r="AN146" i="2" s="1"/>
  <c r="AT146" i="2" s="1"/>
  <c r="AA116" i="2"/>
  <c r="AN116" i="2" s="1"/>
  <c r="AT116" i="2" s="1"/>
  <c r="AA98" i="2"/>
  <c r="AN98" i="2" s="1"/>
  <c r="AT98" i="2" s="1"/>
  <c r="AA68" i="2"/>
  <c r="AN68" i="2" s="1"/>
  <c r="AT68" i="2" s="1"/>
  <c r="AA38" i="2"/>
  <c r="AN38" i="2" s="1"/>
  <c r="AT38" i="2" s="1"/>
  <c r="AA727" i="2"/>
  <c r="AN727" i="2" s="1"/>
  <c r="AT727" i="2" s="1"/>
  <c r="AA673" i="2"/>
  <c r="AN673" i="2" s="1"/>
  <c r="AT673" i="2" s="1"/>
  <c r="AA601" i="2"/>
  <c r="AN601" i="2" s="1"/>
  <c r="AT601" i="2" s="1"/>
  <c r="AA529" i="2"/>
  <c r="AN529" i="2" s="1"/>
  <c r="AT529" i="2" s="1"/>
  <c r="AA445" i="2"/>
  <c r="AN445" i="2" s="1"/>
  <c r="AT445" i="2" s="1"/>
  <c r="AA355" i="2"/>
  <c r="AN355" i="2" s="1"/>
  <c r="AT355" i="2" s="1"/>
  <c r="AA259" i="2"/>
  <c r="AN259" i="2" s="1"/>
  <c r="AT259" i="2" s="1"/>
  <c r="AA145" i="2"/>
  <c r="AN145" i="2" s="1"/>
  <c r="AT145" i="2" s="1"/>
  <c r="AA25" i="2"/>
  <c r="AN25" i="2" s="1"/>
  <c r="AT25" i="2" s="1"/>
  <c r="AA704" i="2"/>
  <c r="AN704" i="2" s="1"/>
  <c r="AT704" i="2" s="1"/>
  <c r="AA674" i="2"/>
  <c r="AN674" i="2" s="1"/>
  <c r="AT674" i="2" s="1"/>
  <c r="AA638" i="2"/>
  <c r="AN638" i="2" s="1"/>
  <c r="AT638" i="2" s="1"/>
  <c r="AA602" i="2"/>
  <c r="AN602" i="2" s="1"/>
  <c r="AT602" i="2" s="1"/>
  <c r="AA572" i="2"/>
  <c r="AN572" i="2" s="1"/>
  <c r="AT572" i="2" s="1"/>
  <c r="AA548" i="2"/>
  <c r="AN548" i="2" s="1"/>
  <c r="AT548" i="2" s="1"/>
  <c r="AA518" i="2"/>
  <c r="AN518" i="2" s="1"/>
  <c r="AT518" i="2" s="1"/>
  <c r="AA482" i="2"/>
  <c r="AN482" i="2" s="1"/>
  <c r="AT482" i="2" s="1"/>
  <c r="AA452" i="2"/>
  <c r="AN452" i="2" s="1"/>
  <c r="AT452" i="2" s="1"/>
  <c r="AA428" i="2"/>
  <c r="AN428" i="2" s="1"/>
  <c r="AT428" i="2" s="1"/>
  <c r="AA398" i="2"/>
  <c r="AN398" i="2" s="1"/>
  <c r="AT398" i="2" s="1"/>
  <c r="AA368" i="2"/>
  <c r="AN368" i="2" s="1"/>
  <c r="AT368" i="2" s="1"/>
  <c r="AA332" i="2"/>
  <c r="AN332" i="2" s="1"/>
  <c r="AT332" i="2" s="1"/>
  <c r="AA302" i="2"/>
  <c r="AN302" i="2" s="1"/>
  <c r="AT302" i="2" s="1"/>
  <c r="AA266" i="2"/>
  <c r="AN266" i="2" s="1"/>
  <c r="AT266" i="2" s="1"/>
  <c r="AA236" i="2"/>
  <c r="AN236" i="2" s="1"/>
  <c r="AT236" i="2" s="1"/>
  <c r="AA200" i="2"/>
  <c r="AN200" i="2" s="1"/>
  <c r="AT200" i="2" s="1"/>
  <c r="AA170" i="2"/>
  <c r="AN170" i="2" s="1"/>
  <c r="AT170" i="2" s="1"/>
  <c r="AA140" i="2"/>
  <c r="AN140" i="2" s="1"/>
  <c r="AT140" i="2" s="1"/>
  <c r="AA110" i="2"/>
  <c r="AN110" i="2" s="1"/>
  <c r="AT110" i="2" s="1"/>
  <c r="AA86" i="2"/>
  <c r="AN86" i="2" s="1"/>
  <c r="AT86" i="2" s="1"/>
  <c r="AA62" i="2"/>
  <c r="AN62" i="2" s="1"/>
  <c r="AT62" i="2" s="1"/>
  <c r="AA26" i="2"/>
  <c r="AN26" i="2" s="1"/>
  <c r="AT26" i="2" s="1"/>
  <c r="AA709" i="2"/>
  <c r="AN709" i="2" s="1"/>
  <c r="AT709" i="2" s="1"/>
  <c r="AA685" i="2"/>
  <c r="AN685" i="2" s="1"/>
  <c r="AT685" i="2" s="1"/>
  <c r="AA655" i="2"/>
  <c r="AN655" i="2" s="1"/>
  <c r="AT655" i="2" s="1"/>
  <c r="AA631" i="2"/>
  <c r="AN631" i="2" s="1"/>
  <c r="AT631" i="2" s="1"/>
  <c r="AA613" i="2"/>
  <c r="AN613" i="2" s="1"/>
  <c r="AT613" i="2" s="1"/>
  <c r="AA577" i="2"/>
  <c r="AN577" i="2" s="1"/>
  <c r="AT577" i="2" s="1"/>
  <c r="AA553" i="2"/>
  <c r="AN553" i="2" s="1"/>
  <c r="AT553" i="2" s="1"/>
  <c r="AA517" i="2"/>
  <c r="AN517" i="2" s="1"/>
  <c r="AT517" i="2" s="1"/>
  <c r="AA493" i="2"/>
  <c r="AN493" i="2" s="1"/>
  <c r="AT493" i="2" s="1"/>
  <c r="AA463" i="2"/>
  <c r="AN463" i="2" s="1"/>
  <c r="AT463" i="2" s="1"/>
  <c r="AA427" i="2"/>
  <c r="AN427" i="2" s="1"/>
  <c r="AT427" i="2" s="1"/>
  <c r="AA403" i="2"/>
  <c r="AN403" i="2" s="1"/>
  <c r="AT403" i="2" s="1"/>
  <c r="AA373" i="2"/>
  <c r="AN373" i="2" s="1"/>
  <c r="AT373" i="2" s="1"/>
  <c r="AA337" i="2"/>
  <c r="AN337" i="2" s="1"/>
  <c r="AT337" i="2" s="1"/>
  <c r="AA313" i="2"/>
  <c r="AN313" i="2" s="1"/>
  <c r="AT313" i="2" s="1"/>
  <c r="AA283" i="2"/>
  <c r="AN283" i="2" s="1"/>
  <c r="AT283" i="2" s="1"/>
  <c r="AA247" i="2"/>
  <c r="AN247" i="2" s="1"/>
  <c r="AT247" i="2" s="1"/>
  <c r="AA223" i="2"/>
  <c r="AN223" i="2" s="1"/>
  <c r="AT223" i="2" s="1"/>
  <c r="AA193" i="2"/>
  <c r="AN193" i="2" s="1"/>
  <c r="AT193" i="2" s="1"/>
  <c r="AA169" i="2"/>
  <c r="AN169" i="2" s="1"/>
  <c r="AT169" i="2" s="1"/>
  <c r="AA139" i="2"/>
  <c r="AN139" i="2" s="1"/>
  <c r="AT139" i="2" s="1"/>
  <c r="AA109" i="2"/>
  <c r="AN109" i="2" s="1"/>
  <c r="AT109" i="2" s="1"/>
  <c r="AA85" i="2"/>
  <c r="AN85" i="2" s="1"/>
  <c r="AT85" i="2" s="1"/>
  <c r="AA55" i="2"/>
  <c r="AN55" i="2" s="1"/>
  <c r="AT55" i="2" s="1"/>
  <c r="AA31" i="2"/>
  <c r="AN31" i="2" s="1"/>
  <c r="AT31" i="2" s="1"/>
  <c r="AA726" i="2"/>
  <c r="AN726" i="2" s="1"/>
  <c r="AT726" i="2" s="1"/>
  <c r="AA720" i="2"/>
  <c r="AN720" i="2" s="1"/>
  <c r="AT720" i="2" s="1"/>
  <c r="AA714" i="2"/>
  <c r="AN714" i="2" s="1"/>
  <c r="AT714" i="2" s="1"/>
  <c r="AA708" i="2"/>
  <c r="AN708" i="2" s="1"/>
  <c r="AT708" i="2" s="1"/>
  <c r="AA702" i="2"/>
  <c r="AN702" i="2" s="1"/>
  <c r="AT702" i="2" s="1"/>
  <c r="AA696" i="2"/>
  <c r="AN696" i="2" s="1"/>
  <c r="AT696" i="2" s="1"/>
  <c r="AA690" i="2"/>
  <c r="AN690" i="2" s="1"/>
  <c r="AT690" i="2" s="1"/>
  <c r="AA684" i="2"/>
  <c r="AN684" i="2" s="1"/>
  <c r="AT684" i="2" s="1"/>
  <c r="AA678" i="2"/>
  <c r="AN678" i="2" s="1"/>
  <c r="AT678" i="2" s="1"/>
  <c r="AA672" i="2"/>
  <c r="AN672" i="2" s="1"/>
  <c r="AT672" i="2" s="1"/>
  <c r="AA666" i="2"/>
  <c r="AN666" i="2" s="1"/>
  <c r="AT666" i="2" s="1"/>
  <c r="AA660" i="2"/>
  <c r="AN660" i="2" s="1"/>
  <c r="AT660" i="2" s="1"/>
  <c r="AA654" i="2"/>
  <c r="AN654" i="2" s="1"/>
  <c r="AT654" i="2" s="1"/>
  <c r="AA648" i="2"/>
  <c r="AN648" i="2" s="1"/>
  <c r="AT648" i="2" s="1"/>
  <c r="AA642" i="2"/>
  <c r="AN642" i="2" s="1"/>
  <c r="AT642" i="2" s="1"/>
  <c r="AA636" i="2"/>
  <c r="AN636" i="2" s="1"/>
  <c r="AT636" i="2" s="1"/>
  <c r="AA630" i="2"/>
  <c r="AN630" i="2" s="1"/>
  <c r="AT630" i="2" s="1"/>
  <c r="AA624" i="2"/>
  <c r="AN624" i="2" s="1"/>
  <c r="AT624" i="2" s="1"/>
  <c r="AA618" i="2"/>
  <c r="AN618" i="2" s="1"/>
  <c r="AT618" i="2" s="1"/>
  <c r="AA612" i="2"/>
  <c r="AN612" i="2" s="1"/>
  <c r="AT612" i="2" s="1"/>
  <c r="AA606" i="2"/>
  <c r="AN606" i="2" s="1"/>
  <c r="AT606" i="2" s="1"/>
  <c r="AA600" i="2"/>
  <c r="AN600" i="2" s="1"/>
  <c r="AT600" i="2" s="1"/>
  <c r="AA594" i="2"/>
  <c r="AN594" i="2" s="1"/>
  <c r="AT594" i="2" s="1"/>
  <c r="AA588" i="2"/>
  <c r="AN588" i="2" s="1"/>
  <c r="AT588" i="2" s="1"/>
  <c r="AA582" i="2"/>
  <c r="AN582" i="2" s="1"/>
  <c r="AT582" i="2" s="1"/>
  <c r="AA576" i="2"/>
  <c r="AN576" i="2" s="1"/>
  <c r="AT576" i="2" s="1"/>
  <c r="AA570" i="2"/>
  <c r="AN570" i="2" s="1"/>
  <c r="AT570" i="2" s="1"/>
  <c r="AA564" i="2"/>
  <c r="AN564" i="2" s="1"/>
  <c r="AT564" i="2" s="1"/>
  <c r="AA558" i="2"/>
  <c r="AN558" i="2" s="1"/>
  <c r="AT558" i="2" s="1"/>
  <c r="AA552" i="2"/>
  <c r="AN552" i="2" s="1"/>
  <c r="AT552" i="2" s="1"/>
  <c r="AA546" i="2"/>
  <c r="AN546" i="2" s="1"/>
  <c r="AT546" i="2" s="1"/>
  <c r="AA540" i="2"/>
  <c r="AN540" i="2" s="1"/>
  <c r="AT540" i="2" s="1"/>
  <c r="AA534" i="2"/>
  <c r="AN534" i="2" s="1"/>
  <c r="AT534" i="2" s="1"/>
  <c r="AA528" i="2"/>
  <c r="AN528" i="2" s="1"/>
  <c r="AT528" i="2" s="1"/>
  <c r="AA522" i="2"/>
  <c r="AN522" i="2" s="1"/>
  <c r="AT522" i="2" s="1"/>
  <c r="AA516" i="2"/>
  <c r="AN516" i="2" s="1"/>
  <c r="AT516" i="2" s="1"/>
  <c r="AA510" i="2"/>
  <c r="AN510" i="2" s="1"/>
  <c r="AT510" i="2" s="1"/>
  <c r="AA504" i="2"/>
  <c r="AN504" i="2" s="1"/>
  <c r="AT504" i="2" s="1"/>
  <c r="AA498" i="2"/>
  <c r="AN498" i="2" s="1"/>
  <c r="AT498" i="2" s="1"/>
  <c r="AA492" i="2"/>
  <c r="AN492" i="2" s="1"/>
  <c r="AT492" i="2" s="1"/>
  <c r="AA486" i="2"/>
  <c r="AN486" i="2" s="1"/>
  <c r="AT486" i="2" s="1"/>
  <c r="AA480" i="2"/>
  <c r="AN480" i="2" s="1"/>
  <c r="AT480" i="2" s="1"/>
  <c r="AA474" i="2"/>
  <c r="AN474" i="2" s="1"/>
  <c r="AT474" i="2" s="1"/>
  <c r="AA468" i="2"/>
  <c r="AN468" i="2" s="1"/>
  <c r="AT468" i="2" s="1"/>
  <c r="AA462" i="2"/>
  <c r="AN462" i="2" s="1"/>
  <c r="AT462" i="2" s="1"/>
  <c r="AA456" i="2"/>
  <c r="AN456" i="2" s="1"/>
  <c r="AT456" i="2" s="1"/>
  <c r="AA450" i="2"/>
  <c r="AN450" i="2" s="1"/>
  <c r="AT450" i="2" s="1"/>
  <c r="AA444" i="2"/>
  <c r="AN444" i="2" s="1"/>
  <c r="AT444" i="2" s="1"/>
  <c r="AA438" i="2"/>
  <c r="AN438" i="2" s="1"/>
  <c r="AT438" i="2" s="1"/>
  <c r="AA432" i="2"/>
  <c r="AN432" i="2" s="1"/>
  <c r="AT432" i="2" s="1"/>
  <c r="AA426" i="2"/>
  <c r="AN426" i="2" s="1"/>
  <c r="AT426" i="2" s="1"/>
  <c r="AA420" i="2"/>
  <c r="AN420" i="2" s="1"/>
  <c r="AT420" i="2" s="1"/>
  <c r="AA414" i="2"/>
  <c r="AN414" i="2" s="1"/>
  <c r="AT414" i="2" s="1"/>
  <c r="AA408" i="2"/>
  <c r="AN408" i="2" s="1"/>
  <c r="AT408" i="2" s="1"/>
  <c r="AA402" i="2"/>
  <c r="AN402" i="2" s="1"/>
  <c r="AT402" i="2" s="1"/>
  <c r="AA396" i="2"/>
  <c r="AN396" i="2" s="1"/>
  <c r="AT396" i="2" s="1"/>
  <c r="AA390" i="2"/>
  <c r="AN390" i="2" s="1"/>
  <c r="AT390" i="2" s="1"/>
  <c r="AA384" i="2"/>
  <c r="AN384" i="2" s="1"/>
  <c r="AT384" i="2" s="1"/>
  <c r="AA378" i="2"/>
  <c r="AN378" i="2" s="1"/>
  <c r="AT378" i="2" s="1"/>
  <c r="AA372" i="2"/>
  <c r="AN372" i="2" s="1"/>
  <c r="AT372" i="2" s="1"/>
  <c r="AA366" i="2"/>
  <c r="AN366" i="2" s="1"/>
  <c r="AT366" i="2" s="1"/>
  <c r="AA360" i="2"/>
  <c r="AN360" i="2" s="1"/>
  <c r="AT360" i="2" s="1"/>
  <c r="AA354" i="2"/>
  <c r="AN354" i="2" s="1"/>
  <c r="AT354" i="2" s="1"/>
  <c r="AA348" i="2"/>
  <c r="AN348" i="2" s="1"/>
  <c r="AT348" i="2" s="1"/>
  <c r="AA342" i="2"/>
  <c r="AN342" i="2" s="1"/>
  <c r="AT342" i="2" s="1"/>
  <c r="AA336" i="2"/>
  <c r="AN336" i="2" s="1"/>
  <c r="AT336" i="2" s="1"/>
  <c r="AA330" i="2"/>
  <c r="AN330" i="2" s="1"/>
  <c r="AT330" i="2" s="1"/>
  <c r="AA324" i="2"/>
  <c r="AN324" i="2" s="1"/>
  <c r="AT324" i="2" s="1"/>
  <c r="AA318" i="2"/>
  <c r="AN318" i="2" s="1"/>
  <c r="AT318" i="2" s="1"/>
  <c r="AA312" i="2"/>
  <c r="AN312" i="2" s="1"/>
  <c r="AT312" i="2" s="1"/>
  <c r="AA306" i="2"/>
  <c r="AN306" i="2" s="1"/>
  <c r="AT306" i="2" s="1"/>
  <c r="AA300" i="2"/>
  <c r="AN300" i="2" s="1"/>
  <c r="AT300" i="2" s="1"/>
  <c r="AA294" i="2"/>
  <c r="AN294" i="2" s="1"/>
  <c r="AT294" i="2" s="1"/>
  <c r="AA288" i="2"/>
  <c r="AN288" i="2" s="1"/>
  <c r="AT288" i="2" s="1"/>
  <c r="AA282" i="2"/>
  <c r="AN282" i="2" s="1"/>
  <c r="AT282" i="2" s="1"/>
  <c r="AA276" i="2"/>
  <c r="AN276" i="2" s="1"/>
  <c r="AT276" i="2" s="1"/>
  <c r="AA270" i="2"/>
  <c r="AN270" i="2" s="1"/>
  <c r="AT270" i="2" s="1"/>
  <c r="AA264" i="2"/>
  <c r="AN264" i="2" s="1"/>
  <c r="AT264" i="2" s="1"/>
  <c r="AA258" i="2"/>
  <c r="AN258" i="2" s="1"/>
  <c r="AT258" i="2" s="1"/>
  <c r="AA252" i="2"/>
  <c r="AN252" i="2" s="1"/>
  <c r="AT252" i="2" s="1"/>
  <c r="AA246" i="2"/>
  <c r="AN246" i="2" s="1"/>
  <c r="AT246" i="2" s="1"/>
  <c r="AA240" i="2"/>
  <c r="AN240" i="2" s="1"/>
  <c r="AT240" i="2" s="1"/>
  <c r="AA234" i="2"/>
  <c r="AN234" i="2" s="1"/>
  <c r="AT234" i="2" s="1"/>
  <c r="AA228" i="2"/>
  <c r="AN228" i="2" s="1"/>
  <c r="AT228" i="2" s="1"/>
  <c r="AA222" i="2"/>
  <c r="AN222" i="2" s="1"/>
  <c r="AT222" i="2" s="1"/>
  <c r="AA216" i="2"/>
  <c r="AN216" i="2" s="1"/>
  <c r="AT216" i="2" s="1"/>
  <c r="AA210" i="2"/>
  <c r="AN210" i="2" s="1"/>
  <c r="AT210" i="2" s="1"/>
  <c r="AA204" i="2"/>
  <c r="AN204" i="2" s="1"/>
  <c r="AT204" i="2" s="1"/>
  <c r="AA198" i="2"/>
  <c r="AN198" i="2" s="1"/>
  <c r="AT198" i="2" s="1"/>
  <c r="AA192" i="2"/>
  <c r="AN192" i="2" s="1"/>
  <c r="AT192" i="2" s="1"/>
  <c r="AA186" i="2"/>
  <c r="AN186" i="2" s="1"/>
  <c r="AT186" i="2" s="1"/>
  <c r="AA180" i="2"/>
  <c r="AN180" i="2" s="1"/>
  <c r="AT180" i="2" s="1"/>
  <c r="AA174" i="2"/>
  <c r="AN174" i="2" s="1"/>
  <c r="AT174" i="2" s="1"/>
  <c r="AA168" i="2"/>
  <c r="AN168" i="2" s="1"/>
  <c r="AT168" i="2" s="1"/>
  <c r="AA162" i="2"/>
  <c r="AN162" i="2" s="1"/>
  <c r="AT162" i="2" s="1"/>
  <c r="AA156" i="2"/>
  <c r="AN156" i="2" s="1"/>
  <c r="AT156" i="2" s="1"/>
  <c r="AA150" i="2"/>
  <c r="AN150" i="2" s="1"/>
  <c r="AT150" i="2" s="1"/>
  <c r="AA144" i="2"/>
  <c r="AN144" i="2" s="1"/>
  <c r="AT144" i="2" s="1"/>
  <c r="AA138" i="2"/>
  <c r="AN138" i="2" s="1"/>
  <c r="AT138" i="2" s="1"/>
  <c r="AA132" i="2"/>
  <c r="AN132" i="2" s="1"/>
  <c r="AT132" i="2" s="1"/>
  <c r="AA126" i="2"/>
  <c r="AN126" i="2" s="1"/>
  <c r="AT126" i="2" s="1"/>
  <c r="AA120" i="2"/>
  <c r="AN120" i="2" s="1"/>
  <c r="AT120" i="2" s="1"/>
  <c r="AA114" i="2"/>
  <c r="AN114" i="2" s="1"/>
  <c r="AT114" i="2" s="1"/>
  <c r="AA108" i="2"/>
  <c r="AN108" i="2" s="1"/>
  <c r="AT108" i="2" s="1"/>
  <c r="AA102" i="2"/>
  <c r="AN102" i="2" s="1"/>
  <c r="AT102" i="2" s="1"/>
  <c r="AA96" i="2"/>
  <c r="AN96" i="2" s="1"/>
  <c r="AT96" i="2" s="1"/>
  <c r="AA90" i="2"/>
  <c r="AN90" i="2" s="1"/>
  <c r="AT90" i="2" s="1"/>
  <c r="AA84" i="2"/>
  <c r="AN84" i="2" s="1"/>
  <c r="AT84" i="2" s="1"/>
  <c r="AA78" i="2"/>
  <c r="AN78" i="2" s="1"/>
  <c r="AT78" i="2" s="1"/>
  <c r="AA72" i="2"/>
  <c r="AN72" i="2" s="1"/>
  <c r="AT72" i="2" s="1"/>
  <c r="AA66" i="2"/>
  <c r="AN66" i="2" s="1"/>
  <c r="AT66" i="2" s="1"/>
  <c r="AA60" i="2"/>
  <c r="AN60" i="2" s="1"/>
  <c r="AT60" i="2" s="1"/>
  <c r="AA54" i="2"/>
  <c r="AN54" i="2" s="1"/>
  <c r="AT54" i="2" s="1"/>
  <c r="AA48" i="2"/>
  <c r="AN48" i="2" s="1"/>
  <c r="AT48" i="2" s="1"/>
  <c r="AA42" i="2"/>
  <c r="AN42" i="2" s="1"/>
  <c r="AT42" i="2" s="1"/>
  <c r="AA36" i="2"/>
  <c r="AN36" i="2" s="1"/>
  <c r="AT36" i="2" s="1"/>
  <c r="AA30" i="2"/>
  <c r="AN30" i="2" s="1"/>
  <c r="AT30" i="2" s="1"/>
  <c r="AA24" i="2"/>
  <c r="AN24" i="2" s="1"/>
  <c r="AT24" i="2" s="1"/>
  <c r="AA18" i="2"/>
  <c r="AN18" i="2" s="1"/>
  <c r="AT18" i="2" s="1"/>
  <c r="AA10" i="2"/>
  <c r="AN10" i="2" s="1"/>
  <c r="AT10" i="2" s="1"/>
  <c r="AA722" i="2"/>
  <c r="AN722" i="2" s="1"/>
  <c r="AT722" i="2" s="1"/>
  <c r="AA686" i="2"/>
  <c r="AN686" i="2" s="1"/>
  <c r="AT686" i="2" s="1"/>
  <c r="AA656" i="2"/>
  <c r="AN656" i="2" s="1"/>
  <c r="AT656" i="2" s="1"/>
  <c r="AA620" i="2"/>
  <c r="AN620" i="2" s="1"/>
  <c r="AT620" i="2" s="1"/>
  <c r="AA590" i="2"/>
  <c r="AN590" i="2" s="1"/>
  <c r="AT590" i="2" s="1"/>
  <c r="AA560" i="2"/>
  <c r="AN560" i="2" s="1"/>
  <c r="AT560" i="2" s="1"/>
  <c r="AA536" i="2"/>
  <c r="AN536" i="2" s="1"/>
  <c r="AT536" i="2" s="1"/>
  <c r="AA512" i="2"/>
  <c r="AN512" i="2" s="1"/>
  <c r="AT512" i="2" s="1"/>
  <c r="AA494" i="2"/>
  <c r="AN494" i="2" s="1"/>
  <c r="AT494" i="2" s="1"/>
  <c r="AA464" i="2"/>
  <c r="AN464" i="2" s="1"/>
  <c r="AT464" i="2" s="1"/>
  <c r="AA440" i="2"/>
  <c r="AN440" i="2" s="1"/>
  <c r="AT440" i="2" s="1"/>
  <c r="AA416" i="2"/>
  <c r="AN416" i="2" s="1"/>
  <c r="AT416" i="2" s="1"/>
  <c r="AA380" i="2"/>
  <c r="AN380" i="2" s="1"/>
  <c r="AT380" i="2" s="1"/>
  <c r="AA350" i="2"/>
  <c r="AN350" i="2" s="1"/>
  <c r="AT350" i="2" s="1"/>
  <c r="AA320" i="2"/>
  <c r="AN320" i="2" s="1"/>
  <c r="AT320" i="2" s="1"/>
  <c r="AA290" i="2"/>
  <c r="AN290" i="2" s="1"/>
  <c r="AT290" i="2" s="1"/>
  <c r="AA254" i="2"/>
  <c r="AN254" i="2" s="1"/>
  <c r="AT254" i="2" s="1"/>
  <c r="AA224" i="2"/>
  <c r="AN224" i="2" s="1"/>
  <c r="AT224" i="2" s="1"/>
  <c r="AA194" i="2"/>
  <c r="AN194" i="2" s="1"/>
  <c r="AT194" i="2" s="1"/>
  <c r="AA164" i="2"/>
  <c r="AN164" i="2" s="1"/>
  <c r="AT164" i="2" s="1"/>
  <c r="AA134" i="2"/>
  <c r="AN134" i="2" s="1"/>
  <c r="AT134" i="2" s="1"/>
  <c r="AA104" i="2"/>
  <c r="AN104" i="2" s="1"/>
  <c r="AT104" i="2" s="1"/>
  <c r="AA74" i="2"/>
  <c r="AN74" i="2" s="1"/>
  <c r="AT74" i="2" s="1"/>
  <c r="AA50" i="2"/>
  <c r="AN50" i="2" s="1"/>
  <c r="AT50" i="2" s="1"/>
  <c r="AA32" i="2"/>
  <c r="AN32" i="2" s="1"/>
  <c r="AT32" i="2" s="1"/>
  <c r="AA703" i="2"/>
  <c r="AN703" i="2" s="1"/>
  <c r="AT703" i="2" s="1"/>
  <c r="AA679" i="2"/>
  <c r="AN679" i="2" s="1"/>
  <c r="AT679" i="2" s="1"/>
  <c r="AA637" i="2"/>
  <c r="AN637" i="2" s="1"/>
  <c r="AT637" i="2" s="1"/>
  <c r="AA595" i="2"/>
  <c r="AN595" i="2" s="1"/>
  <c r="AT595" i="2" s="1"/>
  <c r="AA571" i="2"/>
  <c r="AN571" i="2" s="1"/>
  <c r="AT571" i="2" s="1"/>
  <c r="AA547" i="2"/>
  <c r="AN547" i="2" s="1"/>
  <c r="AT547" i="2" s="1"/>
  <c r="AA523" i="2"/>
  <c r="AN523" i="2" s="1"/>
  <c r="AT523" i="2" s="1"/>
  <c r="AA499" i="2"/>
  <c r="AN499" i="2" s="1"/>
  <c r="AT499" i="2" s="1"/>
  <c r="AA475" i="2"/>
  <c r="AN475" i="2" s="1"/>
  <c r="AT475" i="2" s="1"/>
  <c r="AA457" i="2"/>
  <c r="AN457" i="2" s="1"/>
  <c r="AT457" i="2" s="1"/>
  <c r="AA439" i="2"/>
  <c r="AN439" i="2" s="1"/>
  <c r="AT439" i="2" s="1"/>
  <c r="AA421" i="2"/>
  <c r="AN421" i="2" s="1"/>
  <c r="AT421" i="2" s="1"/>
  <c r="AA397" i="2"/>
  <c r="AN397" i="2" s="1"/>
  <c r="AT397" i="2" s="1"/>
  <c r="AA379" i="2"/>
  <c r="AN379" i="2" s="1"/>
  <c r="AT379" i="2" s="1"/>
  <c r="AA349" i="2"/>
  <c r="AN349" i="2" s="1"/>
  <c r="AT349" i="2" s="1"/>
  <c r="AA325" i="2"/>
  <c r="AN325" i="2" s="1"/>
  <c r="AT325" i="2" s="1"/>
  <c r="AA307" i="2"/>
  <c r="AN307" i="2" s="1"/>
  <c r="AT307" i="2" s="1"/>
  <c r="AA289" i="2"/>
  <c r="AN289" i="2" s="1"/>
  <c r="AT289" i="2" s="1"/>
  <c r="AA265" i="2"/>
  <c r="AN265" i="2" s="1"/>
  <c r="AT265" i="2" s="1"/>
  <c r="AA229" i="2"/>
  <c r="AN229" i="2" s="1"/>
  <c r="AT229" i="2" s="1"/>
  <c r="AA205" i="2"/>
  <c r="AN205" i="2" s="1"/>
  <c r="AT205" i="2" s="1"/>
  <c r="AA181" i="2"/>
  <c r="AN181" i="2" s="1"/>
  <c r="AT181" i="2" s="1"/>
  <c r="AA163" i="2"/>
  <c r="AN163" i="2" s="1"/>
  <c r="AT163" i="2" s="1"/>
  <c r="AA133" i="2"/>
  <c r="AN133" i="2" s="1"/>
  <c r="AT133" i="2" s="1"/>
  <c r="AA115" i="2"/>
  <c r="AN115" i="2" s="1"/>
  <c r="AT115" i="2" s="1"/>
  <c r="AA91" i="2"/>
  <c r="AN91" i="2" s="1"/>
  <c r="AT91" i="2" s="1"/>
  <c r="AA61" i="2"/>
  <c r="AN61" i="2" s="1"/>
  <c r="AT61" i="2" s="1"/>
  <c r="AA37" i="2"/>
  <c r="AN37" i="2" s="1"/>
  <c r="AT37" i="2" s="1"/>
  <c r="AA725" i="2"/>
  <c r="AN725" i="2" s="1"/>
  <c r="AT725" i="2" s="1"/>
  <c r="AA719" i="2"/>
  <c r="AN719" i="2" s="1"/>
  <c r="AT719" i="2" s="1"/>
  <c r="AA713" i="2"/>
  <c r="AN713" i="2" s="1"/>
  <c r="AT713" i="2" s="1"/>
  <c r="AA707" i="2"/>
  <c r="AN707" i="2" s="1"/>
  <c r="AT707" i="2" s="1"/>
  <c r="AA701" i="2"/>
  <c r="AN701" i="2" s="1"/>
  <c r="AT701" i="2" s="1"/>
  <c r="AA695" i="2"/>
  <c r="AN695" i="2" s="1"/>
  <c r="AT695" i="2" s="1"/>
  <c r="AA689" i="2"/>
  <c r="AN689" i="2" s="1"/>
  <c r="AT689" i="2" s="1"/>
  <c r="AA683" i="2"/>
  <c r="AN683" i="2" s="1"/>
  <c r="AT683" i="2" s="1"/>
  <c r="AA677" i="2"/>
  <c r="AN677" i="2" s="1"/>
  <c r="AT677" i="2" s="1"/>
  <c r="AA671" i="2"/>
  <c r="AN671" i="2" s="1"/>
  <c r="AT671" i="2" s="1"/>
  <c r="AA665" i="2"/>
  <c r="AN665" i="2" s="1"/>
  <c r="AT665" i="2" s="1"/>
  <c r="AA659" i="2"/>
  <c r="AN659" i="2" s="1"/>
  <c r="AT659" i="2" s="1"/>
  <c r="AA653" i="2"/>
  <c r="AN653" i="2" s="1"/>
  <c r="AT653" i="2" s="1"/>
  <c r="AA647" i="2"/>
  <c r="AN647" i="2" s="1"/>
  <c r="AT647" i="2" s="1"/>
  <c r="AA641" i="2"/>
  <c r="AN641" i="2" s="1"/>
  <c r="AT641" i="2" s="1"/>
  <c r="AA635" i="2"/>
  <c r="AN635" i="2" s="1"/>
  <c r="AT635" i="2" s="1"/>
  <c r="AA629" i="2"/>
  <c r="AN629" i="2" s="1"/>
  <c r="AT629" i="2" s="1"/>
  <c r="AA623" i="2"/>
  <c r="AN623" i="2" s="1"/>
  <c r="AT623" i="2" s="1"/>
  <c r="AA617" i="2"/>
  <c r="AN617" i="2" s="1"/>
  <c r="AT617" i="2" s="1"/>
  <c r="AA611" i="2"/>
  <c r="AN611" i="2" s="1"/>
  <c r="AT611" i="2" s="1"/>
  <c r="AA605" i="2"/>
  <c r="AN605" i="2" s="1"/>
  <c r="AT605" i="2" s="1"/>
  <c r="AA599" i="2"/>
  <c r="AN599" i="2" s="1"/>
  <c r="AT599" i="2" s="1"/>
  <c r="AA593" i="2"/>
  <c r="AN593" i="2" s="1"/>
  <c r="AT593" i="2" s="1"/>
  <c r="AA587" i="2"/>
  <c r="AN587" i="2" s="1"/>
  <c r="AT587" i="2" s="1"/>
  <c r="AA581" i="2"/>
  <c r="AN581" i="2" s="1"/>
  <c r="AT581" i="2" s="1"/>
  <c r="AA575" i="2"/>
  <c r="AN575" i="2" s="1"/>
  <c r="AT575" i="2" s="1"/>
  <c r="AA569" i="2"/>
  <c r="AN569" i="2" s="1"/>
  <c r="AT569" i="2" s="1"/>
  <c r="AA563" i="2"/>
  <c r="AN563" i="2" s="1"/>
  <c r="AT563" i="2" s="1"/>
  <c r="AA557" i="2"/>
  <c r="AN557" i="2" s="1"/>
  <c r="AT557" i="2" s="1"/>
  <c r="AA551" i="2"/>
  <c r="AN551" i="2" s="1"/>
  <c r="AT551" i="2" s="1"/>
  <c r="AA545" i="2"/>
  <c r="AN545" i="2" s="1"/>
  <c r="AT545" i="2" s="1"/>
  <c r="AA539" i="2"/>
  <c r="AN539" i="2" s="1"/>
  <c r="AT539" i="2" s="1"/>
  <c r="AA533" i="2"/>
  <c r="AN533" i="2" s="1"/>
  <c r="AT533" i="2" s="1"/>
  <c r="AA527" i="2"/>
  <c r="AN527" i="2" s="1"/>
  <c r="AT527" i="2" s="1"/>
  <c r="AA521" i="2"/>
  <c r="AN521" i="2" s="1"/>
  <c r="AT521" i="2" s="1"/>
  <c r="AA515" i="2"/>
  <c r="AN515" i="2" s="1"/>
  <c r="AT515" i="2" s="1"/>
  <c r="AA509" i="2"/>
  <c r="AN509" i="2" s="1"/>
  <c r="AT509" i="2" s="1"/>
  <c r="AA503" i="2"/>
  <c r="AN503" i="2" s="1"/>
  <c r="AT503" i="2" s="1"/>
  <c r="AA497" i="2"/>
  <c r="AN497" i="2" s="1"/>
  <c r="AT497" i="2" s="1"/>
  <c r="AA491" i="2"/>
  <c r="AN491" i="2" s="1"/>
  <c r="AT491" i="2" s="1"/>
  <c r="AA485" i="2"/>
  <c r="AN485" i="2" s="1"/>
  <c r="AT485" i="2" s="1"/>
  <c r="AA479" i="2"/>
  <c r="AN479" i="2" s="1"/>
  <c r="AT479" i="2" s="1"/>
  <c r="AA473" i="2"/>
  <c r="AN473" i="2" s="1"/>
  <c r="AT473" i="2" s="1"/>
  <c r="AA467" i="2"/>
  <c r="AN467" i="2" s="1"/>
  <c r="AT467" i="2" s="1"/>
  <c r="AA461" i="2"/>
  <c r="AN461" i="2" s="1"/>
  <c r="AT461" i="2" s="1"/>
  <c r="AA455" i="2"/>
  <c r="AN455" i="2" s="1"/>
  <c r="AT455" i="2" s="1"/>
  <c r="AA449" i="2"/>
  <c r="AN449" i="2" s="1"/>
  <c r="AT449" i="2" s="1"/>
  <c r="AA443" i="2"/>
  <c r="AN443" i="2" s="1"/>
  <c r="AT443" i="2" s="1"/>
  <c r="AA437" i="2"/>
  <c r="AN437" i="2" s="1"/>
  <c r="AT437" i="2" s="1"/>
  <c r="AA431" i="2"/>
  <c r="AN431" i="2" s="1"/>
  <c r="AT431" i="2" s="1"/>
  <c r="AA425" i="2"/>
  <c r="AN425" i="2" s="1"/>
  <c r="AT425" i="2" s="1"/>
  <c r="AA419" i="2"/>
  <c r="AN419" i="2" s="1"/>
  <c r="AT419" i="2" s="1"/>
  <c r="AA413" i="2"/>
  <c r="AN413" i="2" s="1"/>
  <c r="AT413" i="2" s="1"/>
  <c r="AA407" i="2"/>
  <c r="AN407" i="2" s="1"/>
  <c r="AT407" i="2" s="1"/>
  <c r="AA401" i="2"/>
  <c r="AN401" i="2" s="1"/>
  <c r="AT401" i="2" s="1"/>
  <c r="AA395" i="2"/>
  <c r="AN395" i="2" s="1"/>
  <c r="AT395" i="2" s="1"/>
  <c r="AA389" i="2"/>
  <c r="AN389" i="2" s="1"/>
  <c r="AT389" i="2" s="1"/>
  <c r="AA383" i="2"/>
  <c r="AN383" i="2" s="1"/>
  <c r="AT383" i="2" s="1"/>
  <c r="AA377" i="2"/>
  <c r="AN377" i="2" s="1"/>
  <c r="AT377" i="2" s="1"/>
  <c r="AA371" i="2"/>
  <c r="AN371" i="2" s="1"/>
  <c r="AT371" i="2" s="1"/>
  <c r="AA365" i="2"/>
  <c r="AN365" i="2" s="1"/>
  <c r="AT365" i="2" s="1"/>
  <c r="AA359" i="2"/>
  <c r="AN359" i="2" s="1"/>
  <c r="AT359" i="2" s="1"/>
  <c r="AA353" i="2"/>
  <c r="AN353" i="2" s="1"/>
  <c r="AT353" i="2" s="1"/>
  <c r="AA347" i="2"/>
  <c r="AN347" i="2" s="1"/>
  <c r="AT347" i="2" s="1"/>
  <c r="AA341" i="2"/>
  <c r="AN341" i="2" s="1"/>
  <c r="AT341" i="2" s="1"/>
  <c r="AA335" i="2"/>
  <c r="AN335" i="2" s="1"/>
  <c r="AT335" i="2" s="1"/>
  <c r="AA329" i="2"/>
  <c r="AN329" i="2" s="1"/>
  <c r="AT329" i="2" s="1"/>
  <c r="AA323" i="2"/>
  <c r="AN323" i="2" s="1"/>
  <c r="AT323" i="2" s="1"/>
  <c r="AA317" i="2"/>
  <c r="AN317" i="2" s="1"/>
  <c r="AT317" i="2" s="1"/>
  <c r="AA311" i="2"/>
  <c r="AN311" i="2" s="1"/>
  <c r="AT311" i="2" s="1"/>
  <c r="AA305" i="2"/>
  <c r="AN305" i="2" s="1"/>
  <c r="AT305" i="2" s="1"/>
  <c r="AA299" i="2"/>
  <c r="AN299" i="2" s="1"/>
  <c r="AT299" i="2" s="1"/>
  <c r="AA293" i="2"/>
  <c r="AN293" i="2" s="1"/>
  <c r="AT293" i="2" s="1"/>
  <c r="AA287" i="2"/>
  <c r="AN287" i="2" s="1"/>
  <c r="AT287" i="2" s="1"/>
  <c r="AA281" i="2"/>
  <c r="AN281" i="2" s="1"/>
  <c r="AT281" i="2" s="1"/>
  <c r="AA275" i="2"/>
  <c r="AN275" i="2" s="1"/>
  <c r="AT275" i="2" s="1"/>
  <c r="AA269" i="2"/>
  <c r="AN269" i="2" s="1"/>
  <c r="AT269" i="2" s="1"/>
  <c r="AA263" i="2"/>
  <c r="AN263" i="2" s="1"/>
  <c r="AT263" i="2" s="1"/>
  <c r="AA257" i="2"/>
  <c r="AN257" i="2" s="1"/>
  <c r="AT257" i="2" s="1"/>
  <c r="AA251" i="2"/>
  <c r="AN251" i="2" s="1"/>
  <c r="AT251" i="2" s="1"/>
  <c r="AA245" i="2"/>
  <c r="AN245" i="2" s="1"/>
  <c r="AT245" i="2" s="1"/>
  <c r="AA239" i="2"/>
  <c r="AN239" i="2" s="1"/>
  <c r="AT239" i="2" s="1"/>
  <c r="AA233" i="2"/>
  <c r="AN233" i="2" s="1"/>
  <c r="AT233" i="2" s="1"/>
  <c r="AA227" i="2"/>
  <c r="AN227" i="2" s="1"/>
  <c r="AT227" i="2" s="1"/>
  <c r="AA221" i="2"/>
  <c r="AN221" i="2" s="1"/>
  <c r="AT221" i="2" s="1"/>
  <c r="AA215" i="2"/>
  <c r="AN215" i="2" s="1"/>
  <c r="AT215" i="2" s="1"/>
  <c r="AA209" i="2"/>
  <c r="AN209" i="2" s="1"/>
  <c r="AT209" i="2" s="1"/>
  <c r="AA203" i="2"/>
  <c r="AN203" i="2" s="1"/>
  <c r="AT203" i="2" s="1"/>
  <c r="AA197" i="2"/>
  <c r="AN197" i="2" s="1"/>
  <c r="AT197" i="2" s="1"/>
  <c r="AA191" i="2"/>
  <c r="AN191" i="2" s="1"/>
  <c r="AT191" i="2" s="1"/>
  <c r="AA185" i="2"/>
  <c r="AN185" i="2" s="1"/>
  <c r="AT185" i="2" s="1"/>
  <c r="AA179" i="2"/>
  <c r="AN179" i="2" s="1"/>
  <c r="AT179" i="2" s="1"/>
  <c r="AA173" i="2"/>
  <c r="AN173" i="2" s="1"/>
  <c r="AT173" i="2" s="1"/>
  <c r="AA167" i="2"/>
  <c r="AN167" i="2" s="1"/>
  <c r="AT167" i="2" s="1"/>
  <c r="AA161" i="2"/>
  <c r="AN161" i="2" s="1"/>
  <c r="AT161" i="2" s="1"/>
  <c r="AA155" i="2"/>
  <c r="AN155" i="2" s="1"/>
  <c r="AT155" i="2" s="1"/>
  <c r="AA149" i="2"/>
  <c r="AN149" i="2" s="1"/>
  <c r="AT149" i="2" s="1"/>
  <c r="AA143" i="2"/>
  <c r="AN143" i="2" s="1"/>
  <c r="AT143" i="2" s="1"/>
  <c r="AA137" i="2"/>
  <c r="AN137" i="2" s="1"/>
  <c r="AT137" i="2" s="1"/>
  <c r="AA131" i="2"/>
  <c r="AN131" i="2" s="1"/>
  <c r="AT131" i="2" s="1"/>
  <c r="AA125" i="2"/>
  <c r="AN125" i="2" s="1"/>
  <c r="AT125" i="2" s="1"/>
  <c r="AA119" i="2"/>
  <c r="AN119" i="2" s="1"/>
  <c r="AT119" i="2" s="1"/>
  <c r="AA113" i="2"/>
  <c r="AN113" i="2" s="1"/>
  <c r="AT113" i="2" s="1"/>
  <c r="AA107" i="2"/>
  <c r="AN107" i="2" s="1"/>
  <c r="AT107" i="2" s="1"/>
  <c r="AA101" i="2"/>
  <c r="AN101" i="2" s="1"/>
  <c r="AT101" i="2" s="1"/>
  <c r="AA95" i="2"/>
  <c r="AN95" i="2" s="1"/>
  <c r="AT95" i="2" s="1"/>
  <c r="AA89" i="2"/>
  <c r="AN89" i="2" s="1"/>
  <c r="AT89" i="2" s="1"/>
  <c r="AA83" i="2"/>
  <c r="AN83" i="2" s="1"/>
  <c r="AT83" i="2" s="1"/>
  <c r="AA77" i="2"/>
  <c r="AN77" i="2" s="1"/>
  <c r="AT77" i="2" s="1"/>
  <c r="AA71" i="2"/>
  <c r="AN71" i="2" s="1"/>
  <c r="AT71" i="2" s="1"/>
  <c r="AA65" i="2"/>
  <c r="AN65" i="2" s="1"/>
  <c r="AT65" i="2" s="1"/>
  <c r="AA59" i="2"/>
  <c r="AN59" i="2" s="1"/>
  <c r="AT59" i="2" s="1"/>
  <c r="AA53" i="2"/>
  <c r="AN53" i="2" s="1"/>
  <c r="AT53" i="2" s="1"/>
  <c r="AA47" i="2"/>
  <c r="AN47" i="2" s="1"/>
  <c r="AT47" i="2" s="1"/>
  <c r="AA41" i="2"/>
  <c r="AN41" i="2" s="1"/>
  <c r="AT41" i="2" s="1"/>
  <c r="AA35" i="2"/>
  <c r="AN35" i="2" s="1"/>
  <c r="AT35" i="2" s="1"/>
  <c r="AA29" i="2"/>
  <c r="AN29" i="2" s="1"/>
  <c r="AT29" i="2" s="1"/>
  <c r="AA23" i="2"/>
  <c r="AN23" i="2" s="1"/>
  <c r="AT23" i="2" s="1"/>
  <c r="AA17" i="2"/>
  <c r="AN17" i="2" s="1"/>
  <c r="AT17" i="2" s="1"/>
  <c r="AA15" i="2"/>
  <c r="AN15" i="2" s="1"/>
  <c r="AT15" i="2" s="1"/>
  <c r="AA692" i="2"/>
  <c r="AN692" i="2" s="1"/>
  <c r="AT692" i="2" s="1"/>
  <c r="AA662" i="2"/>
  <c r="AN662" i="2" s="1"/>
  <c r="AT662" i="2" s="1"/>
  <c r="AA626" i="2"/>
  <c r="AN626" i="2" s="1"/>
  <c r="AT626" i="2" s="1"/>
  <c r="AA596" i="2"/>
  <c r="AN596" i="2" s="1"/>
  <c r="AT596" i="2" s="1"/>
  <c r="AA566" i="2"/>
  <c r="AN566" i="2" s="1"/>
  <c r="AT566" i="2" s="1"/>
  <c r="AA530" i="2"/>
  <c r="AN530" i="2" s="1"/>
  <c r="AT530" i="2" s="1"/>
  <c r="AA500" i="2"/>
  <c r="AN500" i="2" s="1"/>
  <c r="AT500" i="2" s="1"/>
  <c r="AA476" i="2"/>
  <c r="AN476" i="2" s="1"/>
  <c r="AT476" i="2" s="1"/>
  <c r="AA446" i="2"/>
  <c r="AN446" i="2" s="1"/>
  <c r="AT446" i="2" s="1"/>
  <c r="AA404" i="2"/>
  <c r="AN404" i="2" s="1"/>
  <c r="AT404" i="2" s="1"/>
  <c r="AA374" i="2"/>
  <c r="AN374" i="2" s="1"/>
  <c r="AT374" i="2" s="1"/>
  <c r="AA344" i="2"/>
  <c r="AN344" i="2" s="1"/>
  <c r="AT344" i="2" s="1"/>
  <c r="AA314" i="2"/>
  <c r="AN314" i="2" s="1"/>
  <c r="AT314" i="2" s="1"/>
  <c r="AA278" i="2"/>
  <c r="AN278" i="2" s="1"/>
  <c r="AT278" i="2" s="1"/>
  <c r="AA248" i="2"/>
  <c r="AN248" i="2" s="1"/>
  <c r="AT248" i="2" s="1"/>
  <c r="AA218" i="2"/>
  <c r="AN218" i="2" s="1"/>
  <c r="AT218" i="2" s="1"/>
  <c r="AA188" i="2"/>
  <c r="AN188" i="2" s="1"/>
  <c r="AT188" i="2" s="1"/>
  <c r="AA152" i="2"/>
  <c r="AN152" i="2" s="1"/>
  <c r="AT152" i="2" s="1"/>
  <c r="AA122" i="2"/>
  <c r="AN122" i="2" s="1"/>
  <c r="AT122" i="2" s="1"/>
  <c r="AA80" i="2"/>
  <c r="AN80" i="2" s="1"/>
  <c r="AT80" i="2" s="1"/>
  <c r="AA44" i="2"/>
  <c r="AN44" i="2" s="1"/>
  <c r="AT44" i="2" s="1"/>
  <c r="AA12" i="2"/>
  <c r="AN12" i="2" s="1"/>
  <c r="AT12" i="2" s="1"/>
  <c r="AA715" i="2"/>
  <c r="AN715" i="2" s="1"/>
  <c r="AT715" i="2" s="1"/>
  <c r="AA691" i="2"/>
  <c r="AN691" i="2" s="1"/>
  <c r="AT691" i="2" s="1"/>
  <c r="AA661" i="2"/>
  <c r="AN661" i="2" s="1"/>
  <c r="AT661" i="2" s="1"/>
  <c r="AA643" i="2"/>
  <c r="AN643" i="2" s="1"/>
  <c r="AT643" i="2" s="1"/>
  <c r="AA619" i="2"/>
  <c r="AN619" i="2" s="1"/>
  <c r="AT619" i="2" s="1"/>
  <c r="AA589" i="2"/>
  <c r="AN589" i="2" s="1"/>
  <c r="AT589" i="2" s="1"/>
  <c r="AA559" i="2"/>
  <c r="AN559" i="2" s="1"/>
  <c r="AT559" i="2" s="1"/>
  <c r="AA535" i="2"/>
  <c r="AN535" i="2" s="1"/>
  <c r="AT535" i="2" s="1"/>
  <c r="AA505" i="2"/>
  <c r="AN505" i="2" s="1"/>
  <c r="AT505" i="2" s="1"/>
  <c r="AA481" i="2"/>
  <c r="AN481" i="2" s="1"/>
  <c r="AT481" i="2" s="1"/>
  <c r="AA451" i="2"/>
  <c r="AN451" i="2" s="1"/>
  <c r="AT451" i="2" s="1"/>
  <c r="AA415" i="2"/>
  <c r="AN415" i="2" s="1"/>
  <c r="AT415" i="2" s="1"/>
  <c r="AA391" i="2"/>
  <c r="AN391" i="2" s="1"/>
  <c r="AT391" i="2" s="1"/>
  <c r="AA361" i="2"/>
  <c r="AN361" i="2" s="1"/>
  <c r="AT361" i="2" s="1"/>
  <c r="AA331" i="2"/>
  <c r="AN331" i="2" s="1"/>
  <c r="AT331" i="2" s="1"/>
  <c r="AA301" i="2"/>
  <c r="AN301" i="2" s="1"/>
  <c r="AT301" i="2" s="1"/>
  <c r="AA271" i="2"/>
  <c r="AN271" i="2" s="1"/>
  <c r="AT271" i="2" s="1"/>
  <c r="AA241" i="2"/>
  <c r="AN241" i="2" s="1"/>
  <c r="AT241" i="2" s="1"/>
  <c r="AA217" i="2"/>
  <c r="AN217" i="2" s="1"/>
  <c r="AT217" i="2" s="1"/>
  <c r="AA187" i="2"/>
  <c r="AN187" i="2" s="1"/>
  <c r="AT187" i="2" s="1"/>
  <c r="AA157" i="2"/>
  <c r="AN157" i="2" s="1"/>
  <c r="AT157" i="2" s="1"/>
  <c r="AA127" i="2"/>
  <c r="AN127" i="2" s="1"/>
  <c r="AT127" i="2" s="1"/>
  <c r="AA97" i="2"/>
  <c r="AN97" i="2" s="1"/>
  <c r="AT97" i="2" s="1"/>
  <c r="AA73" i="2"/>
  <c r="AN73" i="2" s="1"/>
  <c r="AT73" i="2" s="1"/>
  <c r="AA43" i="2"/>
  <c r="AN43" i="2" s="1"/>
  <c r="AT43" i="2" s="1"/>
  <c r="AA11" i="2"/>
  <c r="AN11" i="2" s="1"/>
  <c r="AT11" i="2" s="1"/>
  <c r="AA724" i="2"/>
  <c r="AN724" i="2" s="1"/>
  <c r="AT724" i="2" s="1"/>
  <c r="AA718" i="2"/>
  <c r="AN718" i="2" s="1"/>
  <c r="AT718" i="2" s="1"/>
  <c r="AA712" i="2"/>
  <c r="AN712" i="2" s="1"/>
  <c r="AT712" i="2" s="1"/>
  <c r="AA706" i="2"/>
  <c r="AN706" i="2" s="1"/>
  <c r="AT706" i="2" s="1"/>
  <c r="AA700" i="2"/>
  <c r="AN700" i="2" s="1"/>
  <c r="AT700" i="2" s="1"/>
  <c r="AA694" i="2"/>
  <c r="AN694" i="2" s="1"/>
  <c r="AT694" i="2" s="1"/>
  <c r="AA688" i="2"/>
  <c r="AN688" i="2" s="1"/>
  <c r="AT688" i="2" s="1"/>
  <c r="AA682" i="2"/>
  <c r="AN682" i="2" s="1"/>
  <c r="AT682" i="2" s="1"/>
  <c r="AA676" i="2"/>
  <c r="AN676" i="2" s="1"/>
  <c r="AT676" i="2" s="1"/>
  <c r="AA670" i="2"/>
  <c r="AN670" i="2" s="1"/>
  <c r="AT670" i="2" s="1"/>
  <c r="AA664" i="2"/>
  <c r="AN664" i="2" s="1"/>
  <c r="AT664" i="2" s="1"/>
  <c r="AA658" i="2"/>
  <c r="AN658" i="2" s="1"/>
  <c r="AT658" i="2" s="1"/>
  <c r="AA652" i="2"/>
  <c r="AN652" i="2" s="1"/>
  <c r="AT652" i="2" s="1"/>
  <c r="AA646" i="2"/>
  <c r="AN646" i="2" s="1"/>
  <c r="AT646" i="2" s="1"/>
  <c r="AA640" i="2"/>
  <c r="AN640" i="2" s="1"/>
  <c r="AT640" i="2" s="1"/>
  <c r="AA634" i="2"/>
  <c r="AN634" i="2" s="1"/>
  <c r="AT634" i="2" s="1"/>
  <c r="AA628" i="2"/>
  <c r="AN628" i="2" s="1"/>
  <c r="AT628" i="2" s="1"/>
  <c r="AA622" i="2"/>
  <c r="AN622" i="2" s="1"/>
  <c r="AT622" i="2" s="1"/>
  <c r="AA616" i="2"/>
  <c r="AN616" i="2" s="1"/>
  <c r="AT616" i="2" s="1"/>
  <c r="AA610" i="2"/>
  <c r="AN610" i="2" s="1"/>
  <c r="AT610" i="2" s="1"/>
  <c r="AA604" i="2"/>
  <c r="AN604" i="2" s="1"/>
  <c r="AT604" i="2" s="1"/>
  <c r="AA598" i="2"/>
  <c r="AN598" i="2" s="1"/>
  <c r="AT598" i="2" s="1"/>
  <c r="AA592" i="2"/>
  <c r="AN592" i="2" s="1"/>
  <c r="AT592" i="2" s="1"/>
  <c r="AA586" i="2"/>
  <c r="AN586" i="2" s="1"/>
  <c r="AT586" i="2" s="1"/>
  <c r="AA580" i="2"/>
  <c r="AN580" i="2" s="1"/>
  <c r="AT580" i="2" s="1"/>
  <c r="AA574" i="2"/>
  <c r="AN574" i="2" s="1"/>
  <c r="AT574" i="2" s="1"/>
  <c r="AA568" i="2"/>
  <c r="AN568" i="2" s="1"/>
  <c r="AT568" i="2" s="1"/>
  <c r="AA562" i="2"/>
  <c r="AN562" i="2" s="1"/>
  <c r="AT562" i="2" s="1"/>
  <c r="AA556" i="2"/>
  <c r="AN556" i="2" s="1"/>
  <c r="AT556" i="2" s="1"/>
  <c r="AA550" i="2"/>
  <c r="AN550" i="2" s="1"/>
  <c r="AT550" i="2" s="1"/>
  <c r="AA544" i="2"/>
  <c r="AN544" i="2" s="1"/>
  <c r="AT544" i="2" s="1"/>
  <c r="AA538" i="2"/>
  <c r="AN538" i="2" s="1"/>
  <c r="AT538" i="2" s="1"/>
  <c r="AA532" i="2"/>
  <c r="AN532" i="2" s="1"/>
  <c r="AT532" i="2" s="1"/>
  <c r="AA526" i="2"/>
  <c r="AN526" i="2" s="1"/>
  <c r="AT526" i="2" s="1"/>
  <c r="AA520" i="2"/>
  <c r="AN520" i="2" s="1"/>
  <c r="AT520" i="2" s="1"/>
  <c r="AA514" i="2"/>
  <c r="AN514" i="2" s="1"/>
  <c r="AT514" i="2" s="1"/>
  <c r="AA508" i="2"/>
  <c r="AN508" i="2" s="1"/>
  <c r="AT508" i="2" s="1"/>
  <c r="AA502" i="2"/>
  <c r="AN502" i="2" s="1"/>
  <c r="AT502" i="2" s="1"/>
  <c r="AA496" i="2"/>
  <c r="AN496" i="2" s="1"/>
  <c r="AT496" i="2" s="1"/>
  <c r="AA490" i="2"/>
  <c r="AN490" i="2" s="1"/>
  <c r="AT490" i="2" s="1"/>
  <c r="AA484" i="2"/>
  <c r="AN484" i="2" s="1"/>
  <c r="AT484" i="2" s="1"/>
  <c r="AA478" i="2"/>
  <c r="AN478" i="2" s="1"/>
  <c r="AT478" i="2" s="1"/>
  <c r="AA472" i="2"/>
  <c r="AN472" i="2" s="1"/>
  <c r="AT472" i="2" s="1"/>
  <c r="AA466" i="2"/>
  <c r="AN466" i="2" s="1"/>
  <c r="AT466" i="2" s="1"/>
  <c r="AA460" i="2"/>
  <c r="AN460" i="2" s="1"/>
  <c r="AT460" i="2" s="1"/>
  <c r="AA454" i="2"/>
  <c r="AN454" i="2" s="1"/>
  <c r="AT454" i="2" s="1"/>
  <c r="AA448" i="2"/>
  <c r="AN448" i="2" s="1"/>
  <c r="AT448" i="2" s="1"/>
  <c r="AA442" i="2"/>
  <c r="AN442" i="2" s="1"/>
  <c r="AT442" i="2" s="1"/>
  <c r="AA436" i="2"/>
  <c r="AN436" i="2" s="1"/>
  <c r="AT436" i="2" s="1"/>
  <c r="AA430" i="2"/>
  <c r="AN430" i="2" s="1"/>
  <c r="AT430" i="2" s="1"/>
  <c r="AA424" i="2"/>
  <c r="AN424" i="2" s="1"/>
  <c r="AT424" i="2" s="1"/>
  <c r="AA418" i="2"/>
  <c r="AN418" i="2" s="1"/>
  <c r="AT418" i="2" s="1"/>
  <c r="AA412" i="2"/>
  <c r="AN412" i="2" s="1"/>
  <c r="AT412" i="2" s="1"/>
  <c r="AA406" i="2"/>
  <c r="AN406" i="2" s="1"/>
  <c r="AT406" i="2" s="1"/>
  <c r="AA400" i="2"/>
  <c r="AN400" i="2" s="1"/>
  <c r="AT400" i="2" s="1"/>
  <c r="AA394" i="2"/>
  <c r="AN394" i="2" s="1"/>
  <c r="AT394" i="2" s="1"/>
  <c r="AA388" i="2"/>
  <c r="AN388" i="2" s="1"/>
  <c r="AT388" i="2" s="1"/>
  <c r="AA382" i="2"/>
  <c r="AN382" i="2" s="1"/>
  <c r="AT382" i="2" s="1"/>
  <c r="AA376" i="2"/>
  <c r="AN376" i="2" s="1"/>
  <c r="AT376" i="2" s="1"/>
  <c r="AA370" i="2"/>
  <c r="AN370" i="2" s="1"/>
  <c r="AT370" i="2" s="1"/>
  <c r="AA364" i="2"/>
  <c r="AN364" i="2" s="1"/>
  <c r="AT364" i="2" s="1"/>
  <c r="AA358" i="2"/>
  <c r="AN358" i="2" s="1"/>
  <c r="AT358" i="2" s="1"/>
  <c r="AA352" i="2"/>
  <c r="AN352" i="2" s="1"/>
  <c r="AT352" i="2" s="1"/>
  <c r="AA346" i="2"/>
  <c r="AN346" i="2" s="1"/>
  <c r="AT346" i="2" s="1"/>
  <c r="AA340" i="2"/>
  <c r="AN340" i="2" s="1"/>
  <c r="AT340" i="2" s="1"/>
  <c r="AA334" i="2"/>
  <c r="AN334" i="2" s="1"/>
  <c r="AT334" i="2" s="1"/>
  <c r="AA328" i="2"/>
  <c r="AN328" i="2" s="1"/>
  <c r="AT328" i="2" s="1"/>
  <c r="AA322" i="2"/>
  <c r="AN322" i="2" s="1"/>
  <c r="AT322" i="2" s="1"/>
  <c r="AA316" i="2"/>
  <c r="AN316" i="2" s="1"/>
  <c r="AT316" i="2" s="1"/>
  <c r="AA310" i="2"/>
  <c r="AN310" i="2" s="1"/>
  <c r="AT310" i="2" s="1"/>
  <c r="AA304" i="2"/>
  <c r="AN304" i="2" s="1"/>
  <c r="AT304" i="2" s="1"/>
  <c r="AA298" i="2"/>
  <c r="AN298" i="2" s="1"/>
  <c r="AT298" i="2" s="1"/>
  <c r="AA292" i="2"/>
  <c r="AN292" i="2" s="1"/>
  <c r="AT292" i="2" s="1"/>
  <c r="AA286" i="2"/>
  <c r="AN286" i="2" s="1"/>
  <c r="AT286" i="2" s="1"/>
  <c r="AA280" i="2"/>
  <c r="AN280" i="2" s="1"/>
  <c r="AT280" i="2" s="1"/>
  <c r="AA274" i="2"/>
  <c r="AN274" i="2" s="1"/>
  <c r="AT274" i="2" s="1"/>
  <c r="AA268" i="2"/>
  <c r="AN268" i="2" s="1"/>
  <c r="AT268" i="2" s="1"/>
  <c r="AA262" i="2"/>
  <c r="AN262" i="2" s="1"/>
  <c r="AT262" i="2" s="1"/>
  <c r="AA256" i="2"/>
  <c r="AN256" i="2" s="1"/>
  <c r="AT256" i="2" s="1"/>
  <c r="AA250" i="2"/>
  <c r="AN250" i="2" s="1"/>
  <c r="AT250" i="2" s="1"/>
  <c r="AA244" i="2"/>
  <c r="AN244" i="2" s="1"/>
  <c r="AT244" i="2" s="1"/>
  <c r="AA238" i="2"/>
  <c r="AN238" i="2" s="1"/>
  <c r="AT238" i="2" s="1"/>
  <c r="AA232" i="2"/>
  <c r="AN232" i="2" s="1"/>
  <c r="AT232" i="2" s="1"/>
  <c r="AA226" i="2"/>
  <c r="AN226" i="2" s="1"/>
  <c r="AT226" i="2" s="1"/>
  <c r="AA220" i="2"/>
  <c r="AN220" i="2" s="1"/>
  <c r="AT220" i="2" s="1"/>
  <c r="AA214" i="2"/>
  <c r="AN214" i="2" s="1"/>
  <c r="AT214" i="2" s="1"/>
  <c r="AA208" i="2"/>
  <c r="AN208" i="2" s="1"/>
  <c r="AT208" i="2" s="1"/>
  <c r="AA202" i="2"/>
  <c r="AN202" i="2" s="1"/>
  <c r="AT202" i="2" s="1"/>
  <c r="AA196" i="2"/>
  <c r="AN196" i="2" s="1"/>
  <c r="AT196" i="2" s="1"/>
  <c r="AA190" i="2"/>
  <c r="AN190" i="2" s="1"/>
  <c r="AT190" i="2" s="1"/>
  <c r="AA184" i="2"/>
  <c r="AN184" i="2" s="1"/>
  <c r="AT184" i="2" s="1"/>
  <c r="AA178" i="2"/>
  <c r="AN178" i="2" s="1"/>
  <c r="AT178" i="2" s="1"/>
  <c r="AA172" i="2"/>
  <c r="AN172" i="2" s="1"/>
  <c r="AT172" i="2" s="1"/>
  <c r="AA166" i="2"/>
  <c r="AN166" i="2" s="1"/>
  <c r="AT166" i="2" s="1"/>
  <c r="AA160" i="2"/>
  <c r="AN160" i="2" s="1"/>
  <c r="AT160" i="2" s="1"/>
  <c r="AA154" i="2"/>
  <c r="AN154" i="2" s="1"/>
  <c r="AT154" i="2" s="1"/>
  <c r="AA148" i="2"/>
  <c r="AN148" i="2" s="1"/>
  <c r="AT148" i="2" s="1"/>
  <c r="AA142" i="2"/>
  <c r="AN142" i="2" s="1"/>
  <c r="AT142" i="2" s="1"/>
  <c r="AA136" i="2"/>
  <c r="AN136" i="2" s="1"/>
  <c r="AT136" i="2" s="1"/>
  <c r="AA130" i="2"/>
  <c r="AN130" i="2" s="1"/>
  <c r="AT130" i="2" s="1"/>
  <c r="AA124" i="2"/>
  <c r="AN124" i="2" s="1"/>
  <c r="AT124" i="2" s="1"/>
  <c r="AA118" i="2"/>
  <c r="AN118" i="2" s="1"/>
  <c r="AT118" i="2" s="1"/>
  <c r="AA112" i="2"/>
  <c r="AN112" i="2" s="1"/>
  <c r="AT112" i="2" s="1"/>
  <c r="AA106" i="2"/>
  <c r="AN106" i="2" s="1"/>
  <c r="AT106" i="2" s="1"/>
  <c r="AA100" i="2"/>
  <c r="AN100" i="2" s="1"/>
  <c r="AT100" i="2" s="1"/>
  <c r="AA94" i="2"/>
  <c r="AN94" i="2" s="1"/>
  <c r="AT94" i="2" s="1"/>
  <c r="AA88" i="2"/>
  <c r="AN88" i="2" s="1"/>
  <c r="AT88" i="2" s="1"/>
  <c r="AA82" i="2"/>
  <c r="AN82" i="2" s="1"/>
  <c r="AT82" i="2" s="1"/>
  <c r="AA76" i="2"/>
  <c r="AN76" i="2" s="1"/>
  <c r="AT76" i="2" s="1"/>
  <c r="AA70" i="2"/>
  <c r="AN70" i="2" s="1"/>
  <c r="AT70" i="2" s="1"/>
  <c r="AA64" i="2"/>
  <c r="AN64" i="2" s="1"/>
  <c r="AT64" i="2" s="1"/>
  <c r="AA58" i="2"/>
  <c r="AN58" i="2" s="1"/>
  <c r="AT58" i="2" s="1"/>
  <c r="AA52" i="2"/>
  <c r="AN52" i="2" s="1"/>
  <c r="AT52" i="2" s="1"/>
  <c r="AA46" i="2"/>
  <c r="AN46" i="2" s="1"/>
  <c r="AT46" i="2" s="1"/>
  <c r="AA40" i="2"/>
  <c r="AN40" i="2" s="1"/>
  <c r="AT40" i="2" s="1"/>
  <c r="AA34" i="2"/>
  <c r="AN34" i="2" s="1"/>
  <c r="AT34" i="2" s="1"/>
  <c r="AA28" i="2"/>
  <c r="AN28" i="2" s="1"/>
  <c r="AT28" i="2" s="1"/>
  <c r="AA22" i="2"/>
  <c r="AN22" i="2" s="1"/>
  <c r="AT22" i="2" s="1"/>
  <c r="AA16" i="2"/>
  <c r="AN16" i="2" s="1"/>
  <c r="AT16" i="2" s="1"/>
  <c r="AA14" i="2"/>
  <c r="AN14" i="2" s="1"/>
  <c r="AT14" i="2" s="1"/>
  <c r="AA9" i="2"/>
  <c r="AN9" i="2" s="1"/>
  <c r="AT9" i="2" s="1"/>
  <c r="G67" i="4"/>
  <c r="G61" i="4"/>
  <c r="G55" i="4"/>
  <c r="G49" i="4"/>
  <c r="G44" i="4"/>
  <c r="G69" i="4"/>
  <c r="G68" i="4"/>
  <c r="G66" i="4"/>
  <c r="G65" i="4"/>
  <c r="G64" i="4"/>
  <c r="G63" i="4"/>
  <c r="G62" i="4"/>
  <c r="G60" i="4"/>
  <c r="G59" i="4"/>
  <c r="G58" i="4"/>
  <c r="G57" i="4"/>
  <c r="G56" i="4"/>
  <c r="G54" i="4"/>
  <c r="G53" i="4"/>
  <c r="G52" i="4"/>
  <c r="G51" i="4"/>
  <c r="G50" i="4"/>
  <c r="G48" i="4"/>
  <c r="G47" i="4"/>
  <c r="G46" i="4"/>
  <c r="G45" i="4"/>
  <c r="AB498" i="2"/>
  <c r="AC498" i="2" s="1"/>
  <c r="AB641" i="2"/>
  <c r="AC641" i="2" s="1"/>
  <c r="AB683" i="2"/>
  <c r="AC683" i="2" s="1"/>
  <c r="AB500" i="2"/>
  <c r="AC500" i="2" s="1"/>
  <c r="AB491" i="2"/>
  <c r="AC491" i="2" s="1"/>
  <c r="AB184" i="2"/>
  <c r="AC184" i="2" s="1"/>
  <c r="AB281" i="2"/>
  <c r="AC281" i="2" s="1"/>
  <c r="AB618" i="2"/>
  <c r="AC618" i="2" s="1"/>
  <c r="AB324" i="2"/>
  <c r="AC324" i="2" s="1"/>
  <c r="AB478" i="2"/>
  <c r="AC478" i="2" s="1"/>
  <c r="AB280" i="2"/>
  <c r="AC280" i="2" s="1"/>
  <c r="AB173" i="2"/>
  <c r="AC173" i="2" s="1"/>
  <c r="AB477" i="2"/>
  <c r="AC477" i="2" s="1"/>
  <c r="AB494" i="2"/>
  <c r="AC494" i="2" s="1"/>
  <c r="AB443" i="2"/>
  <c r="AC443" i="2" s="1"/>
  <c r="AB335" i="2"/>
  <c r="AC335" i="2" s="1"/>
  <c r="AB119" i="2"/>
  <c r="AC119" i="2" s="1"/>
  <c r="AB499" i="2"/>
  <c r="AC499" i="2" s="1"/>
  <c r="AB227" i="2"/>
  <c r="AC227" i="2" s="1"/>
  <c r="AB746" i="2"/>
  <c r="AC746" i="2" s="1"/>
  <c r="AB734" i="2"/>
  <c r="AC734" i="2" s="1"/>
  <c r="AB722" i="2"/>
  <c r="AC722" i="2" s="1"/>
  <c r="AB716" i="2"/>
  <c r="AC716" i="2" s="1"/>
  <c r="AB710" i="2"/>
  <c r="AC710" i="2" s="1"/>
  <c r="AB704" i="2"/>
  <c r="AC704" i="2" s="1"/>
  <c r="AB698" i="2"/>
  <c r="AC698" i="2" s="1"/>
  <c r="AB692" i="2"/>
  <c r="AC692" i="2" s="1"/>
  <c r="AB686" i="2"/>
  <c r="AC686" i="2" s="1"/>
  <c r="AB680" i="2"/>
  <c r="AC680" i="2" s="1"/>
  <c r="AB674" i="2"/>
  <c r="AC674" i="2" s="1"/>
  <c r="AB668" i="2"/>
  <c r="AC668" i="2" s="1"/>
  <c r="AB662" i="2"/>
  <c r="AC662" i="2" s="1"/>
  <c r="AB656" i="2"/>
  <c r="AC656" i="2" s="1"/>
  <c r="AB650" i="2"/>
  <c r="AC650" i="2" s="1"/>
  <c r="AB644" i="2"/>
  <c r="AC644" i="2" s="1"/>
  <c r="AB638" i="2"/>
  <c r="AC638" i="2" s="1"/>
  <c r="AB632" i="2"/>
  <c r="AC632" i="2" s="1"/>
  <c r="AB626" i="2"/>
  <c r="AC626" i="2" s="1"/>
  <c r="AB620" i="2"/>
  <c r="AC620" i="2" s="1"/>
  <c r="AB614" i="2"/>
  <c r="AC614" i="2" s="1"/>
  <c r="AB608" i="2"/>
  <c r="AC608" i="2" s="1"/>
  <c r="AB602" i="2"/>
  <c r="AC602" i="2" s="1"/>
  <c r="AB596" i="2"/>
  <c r="AC596" i="2" s="1"/>
  <c r="AB590" i="2"/>
  <c r="AC590" i="2" s="1"/>
  <c r="AB578" i="2"/>
  <c r="AC578" i="2" s="1"/>
  <c r="AB572" i="2"/>
  <c r="AC572" i="2" s="1"/>
  <c r="AB566" i="2"/>
  <c r="AC566" i="2" s="1"/>
  <c r="AB560" i="2"/>
  <c r="AC560" i="2" s="1"/>
  <c r="AB720" i="2"/>
  <c r="AC720" i="2" s="1"/>
  <c r="AB42" i="2"/>
  <c r="AC42" i="2" s="1"/>
  <c r="AB36" i="2"/>
  <c r="AC36" i="2" s="1"/>
  <c r="AB30" i="2"/>
  <c r="AC30" i="2" s="1"/>
  <c r="AB24" i="2"/>
  <c r="AC24" i="2" s="1"/>
  <c r="AB22" i="2"/>
  <c r="AC22" i="2" s="1"/>
  <c r="AB554" i="2"/>
  <c r="AC554" i="2" s="1"/>
  <c r="AB548" i="2"/>
  <c r="AC548" i="2" s="1"/>
  <c r="AB542" i="2"/>
  <c r="AC542" i="2" s="1"/>
  <c r="AB536" i="2"/>
  <c r="AC536" i="2" s="1"/>
  <c r="AB530" i="2"/>
  <c r="AC530" i="2" s="1"/>
  <c r="AB524" i="2"/>
  <c r="AC524" i="2" s="1"/>
  <c r="AB518" i="2"/>
  <c r="AC518" i="2" s="1"/>
  <c r="AB512" i="2"/>
  <c r="AC512" i="2" s="1"/>
  <c r="AB506" i="2"/>
  <c r="AC506" i="2" s="1"/>
  <c r="AB488" i="2"/>
  <c r="AC488" i="2" s="1"/>
  <c r="AB482" i="2"/>
  <c r="AC482" i="2" s="1"/>
  <c r="AB476" i="2"/>
  <c r="AC476" i="2" s="1"/>
  <c r="AB470" i="2"/>
  <c r="AC470" i="2" s="1"/>
  <c r="AB464" i="2"/>
  <c r="AC464" i="2" s="1"/>
  <c r="AB458" i="2"/>
  <c r="AC458" i="2" s="1"/>
  <c r="AB452" i="2"/>
  <c r="AC452" i="2" s="1"/>
  <c r="AB446" i="2"/>
  <c r="AC446" i="2" s="1"/>
  <c r="AB440" i="2"/>
  <c r="AC440" i="2" s="1"/>
  <c r="AB434" i="2"/>
  <c r="AC434" i="2" s="1"/>
  <c r="AB428" i="2"/>
  <c r="AC428" i="2" s="1"/>
  <c r="AB422" i="2"/>
  <c r="AC422" i="2" s="1"/>
  <c r="AB416" i="2"/>
  <c r="AC416" i="2" s="1"/>
  <c r="AB410" i="2"/>
  <c r="AC410" i="2" s="1"/>
  <c r="AB404" i="2"/>
  <c r="AC404" i="2" s="1"/>
  <c r="AB398" i="2"/>
  <c r="AC398" i="2" s="1"/>
  <c r="AB386" i="2"/>
  <c r="AC386" i="2" s="1"/>
  <c r="AB380" i="2"/>
  <c r="AC380" i="2" s="1"/>
  <c r="AB374" i="2"/>
  <c r="AC374" i="2" s="1"/>
  <c r="AB368" i="2"/>
  <c r="AC368" i="2" s="1"/>
  <c r="AB362" i="2"/>
  <c r="AC362" i="2" s="1"/>
  <c r="AB356" i="2"/>
  <c r="AC356" i="2" s="1"/>
  <c r="AB350" i="2"/>
  <c r="AC350" i="2" s="1"/>
  <c r="AB344" i="2"/>
  <c r="AC344" i="2" s="1"/>
  <c r="AB338" i="2"/>
  <c r="AC338" i="2" s="1"/>
  <c r="AB332" i="2"/>
  <c r="AC332" i="2" s="1"/>
  <c r="AB326" i="2"/>
  <c r="AC326" i="2" s="1"/>
  <c r="AB320" i="2"/>
  <c r="AC320" i="2" s="1"/>
  <c r="AB314" i="2"/>
  <c r="AC314" i="2" s="1"/>
  <c r="AB308" i="2"/>
  <c r="AC308" i="2" s="1"/>
  <c r="AB302" i="2"/>
  <c r="AC302" i="2" s="1"/>
  <c r="AB296" i="2"/>
  <c r="AC296" i="2" s="1"/>
  <c r="AB290" i="2"/>
  <c r="AC290" i="2" s="1"/>
  <c r="AB284" i="2"/>
  <c r="AC284" i="2" s="1"/>
  <c r="AB278" i="2"/>
  <c r="AC278" i="2" s="1"/>
  <c r="AB272" i="2"/>
  <c r="AC272" i="2" s="1"/>
  <c r="AB266" i="2"/>
  <c r="AC266" i="2" s="1"/>
  <c r="AB260" i="2"/>
  <c r="AC260" i="2" s="1"/>
  <c r="AB254" i="2"/>
  <c r="AC254" i="2" s="1"/>
  <c r="AB248" i="2"/>
  <c r="AC248" i="2" s="1"/>
  <c r="AB242" i="2"/>
  <c r="AC242" i="2" s="1"/>
  <c r="AB236" i="2"/>
  <c r="AC236" i="2" s="1"/>
  <c r="AB230" i="2"/>
  <c r="AC230" i="2" s="1"/>
  <c r="AB224" i="2"/>
  <c r="AC224" i="2" s="1"/>
  <c r="AB218" i="2"/>
  <c r="AC218" i="2" s="1"/>
  <c r="AB212" i="2"/>
  <c r="AC212" i="2" s="1"/>
  <c r="AB206" i="2"/>
  <c r="AC206" i="2" s="1"/>
  <c r="AB200" i="2"/>
  <c r="AC200" i="2" s="1"/>
  <c r="AB194" i="2"/>
  <c r="AC194" i="2" s="1"/>
  <c r="AB188" i="2"/>
  <c r="AC188" i="2" s="1"/>
  <c r="AB182" i="2"/>
  <c r="AC182" i="2" s="1"/>
  <c r="AB176" i="2"/>
  <c r="AC176" i="2" s="1"/>
  <c r="AB170" i="2"/>
  <c r="AC170" i="2" s="1"/>
  <c r="AB164" i="2"/>
  <c r="AC164" i="2" s="1"/>
  <c r="AB158" i="2"/>
  <c r="AC158" i="2" s="1"/>
  <c r="AB152" i="2"/>
  <c r="AC152" i="2" s="1"/>
  <c r="AB146" i="2"/>
  <c r="AC146" i="2" s="1"/>
  <c r="AB140" i="2"/>
  <c r="AC140" i="2" s="1"/>
  <c r="AB134" i="2"/>
  <c r="AC134" i="2" s="1"/>
  <c r="AB128" i="2"/>
  <c r="AC128" i="2" s="1"/>
  <c r="AB122" i="2"/>
  <c r="AC122" i="2" s="1"/>
  <c r="AB116" i="2"/>
  <c r="AC116" i="2" s="1"/>
  <c r="AB110" i="2"/>
  <c r="AC110" i="2" s="1"/>
  <c r="AB104" i="2"/>
  <c r="AC104" i="2" s="1"/>
  <c r="AB98" i="2"/>
  <c r="AC98" i="2" s="1"/>
  <c r="AB92" i="2"/>
  <c r="AC92" i="2" s="1"/>
  <c r="AB86" i="2"/>
  <c r="AC86" i="2" s="1"/>
  <c r="AB80" i="2"/>
  <c r="AC80" i="2" s="1"/>
  <c r="AB74" i="2"/>
  <c r="AC74" i="2" s="1"/>
  <c r="AB68" i="2"/>
  <c r="AC68" i="2" s="1"/>
  <c r="AB62" i="2"/>
  <c r="AC62" i="2" s="1"/>
  <c r="AB56" i="2"/>
  <c r="AC56" i="2" s="1"/>
  <c r="AB50" i="2"/>
  <c r="AC50" i="2" s="1"/>
  <c r="AB44" i="2"/>
  <c r="AC44" i="2" s="1"/>
  <c r="AB38" i="2"/>
  <c r="AC38" i="2" s="1"/>
  <c r="AB26" i="2"/>
  <c r="AC26" i="2" s="1"/>
  <c r="AB750" i="2"/>
  <c r="AC750" i="2" s="1"/>
  <c r="AB744" i="2"/>
  <c r="AC744" i="2" s="1"/>
  <c r="AB738" i="2"/>
  <c r="AC738" i="2" s="1"/>
  <c r="AB732" i="2"/>
  <c r="AC732" i="2" s="1"/>
  <c r="AB726" i="2"/>
  <c r="AC726" i="2" s="1"/>
  <c r="AB714" i="2"/>
  <c r="AC714" i="2" s="1"/>
  <c r="AB708" i="2"/>
  <c r="AC708" i="2" s="1"/>
  <c r="AB702" i="2"/>
  <c r="AC702" i="2" s="1"/>
  <c r="AB696" i="2"/>
  <c r="AC696" i="2" s="1"/>
  <c r="AB690" i="2"/>
  <c r="AC690" i="2" s="1"/>
  <c r="AB684" i="2"/>
  <c r="AC684" i="2" s="1"/>
  <c r="AB678" i="2"/>
  <c r="AC678" i="2" s="1"/>
  <c r="AB672" i="2"/>
  <c r="AC672" i="2" s="1"/>
  <c r="AB666" i="2"/>
  <c r="AC666" i="2" s="1"/>
  <c r="AB660" i="2"/>
  <c r="AC660" i="2" s="1"/>
  <c r="AB654" i="2"/>
  <c r="AC654" i="2" s="1"/>
  <c r="AB648" i="2"/>
  <c r="AC648" i="2" s="1"/>
  <c r="AB642" i="2"/>
  <c r="AC642" i="2" s="1"/>
  <c r="AB636" i="2"/>
  <c r="AC636" i="2" s="1"/>
  <c r="AB630" i="2"/>
  <c r="AC630" i="2" s="1"/>
  <c r="AB624" i="2"/>
  <c r="AC624" i="2" s="1"/>
  <c r="AB612" i="2"/>
  <c r="AC612" i="2" s="1"/>
  <c r="AB606" i="2"/>
  <c r="AC606" i="2" s="1"/>
  <c r="AB600" i="2"/>
  <c r="AC600" i="2" s="1"/>
  <c r="AB594" i="2"/>
  <c r="AC594" i="2" s="1"/>
  <c r="AB588" i="2"/>
  <c r="AC588" i="2" s="1"/>
  <c r="AB582" i="2"/>
  <c r="AC582" i="2" s="1"/>
  <c r="AB576" i="2"/>
  <c r="AC576" i="2" s="1"/>
  <c r="AB570" i="2"/>
  <c r="AC570" i="2" s="1"/>
  <c r="AB564" i="2"/>
  <c r="AC564" i="2" s="1"/>
  <c r="AB558" i="2"/>
  <c r="AC558" i="2" s="1"/>
  <c r="AB552" i="2"/>
  <c r="AC552" i="2" s="1"/>
  <c r="AB546" i="2"/>
  <c r="AC546" i="2" s="1"/>
  <c r="AB540" i="2"/>
  <c r="AC540" i="2" s="1"/>
  <c r="AB534" i="2"/>
  <c r="AC534" i="2" s="1"/>
  <c r="AB528" i="2"/>
  <c r="AC528" i="2" s="1"/>
  <c r="AB522" i="2"/>
  <c r="AC522" i="2" s="1"/>
  <c r="AB516" i="2"/>
  <c r="AC516" i="2" s="1"/>
  <c r="AB510" i="2"/>
  <c r="AC510" i="2" s="1"/>
  <c r="AB504" i="2"/>
  <c r="AC504" i="2" s="1"/>
  <c r="AB492" i="2"/>
  <c r="AC492" i="2" s="1"/>
  <c r="AB486" i="2"/>
  <c r="AC486" i="2" s="1"/>
  <c r="AB480" i="2"/>
  <c r="AC480" i="2" s="1"/>
  <c r="AB474" i="2"/>
  <c r="AC474" i="2" s="1"/>
  <c r="AB468" i="2"/>
  <c r="AC468" i="2" s="1"/>
  <c r="AB462" i="2"/>
  <c r="AC462" i="2" s="1"/>
  <c r="AB456" i="2"/>
  <c r="AC456" i="2" s="1"/>
  <c r="AB450" i="2"/>
  <c r="AC450" i="2" s="1"/>
  <c r="AB444" i="2"/>
  <c r="AC444" i="2" s="1"/>
  <c r="AB438" i="2"/>
  <c r="AC438" i="2" s="1"/>
  <c r="AB432" i="2"/>
  <c r="AC432" i="2" s="1"/>
  <c r="AB426" i="2"/>
  <c r="AC426" i="2" s="1"/>
  <c r="AB420" i="2"/>
  <c r="AC420" i="2" s="1"/>
  <c r="AB414" i="2"/>
  <c r="AC414" i="2" s="1"/>
  <c r="AB408" i="2"/>
  <c r="AC408" i="2" s="1"/>
  <c r="AB402" i="2"/>
  <c r="AC402" i="2" s="1"/>
  <c r="AB396" i="2"/>
  <c r="AC396" i="2" s="1"/>
  <c r="AB390" i="2"/>
  <c r="AC390" i="2" s="1"/>
  <c r="AB384" i="2"/>
  <c r="AC384" i="2" s="1"/>
  <c r="AB378" i="2"/>
  <c r="AC378" i="2" s="1"/>
  <c r="AB372" i="2"/>
  <c r="AC372" i="2" s="1"/>
  <c r="AB366" i="2"/>
  <c r="AC366" i="2" s="1"/>
  <c r="AB360" i="2"/>
  <c r="AC360" i="2" s="1"/>
  <c r="AB354" i="2"/>
  <c r="AC354" i="2" s="1"/>
  <c r="AB348" i="2"/>
  <c r="AC348" i="2" s="1"/>
  <c r="AB342" i="2"/>
  <c r="AC342" i="2" s="1"/>
  <c r="AB336" i="2"/>
  <c r="AC336" i="2" s="1"/>
  <c r="AB330" i="2"/>
  <c r="AC330" i="2" s="1"/>
  <c r="AB318" i="2"/>
  <c r="AC318" i="2" s="1"/>
  <c r="AB312" i="2"/>
  <c r="AC312" i="2" s="1"/>
  <c r="AB306" i="2"/>
  <c r="AC306" i="2" s="1"/>
  <c r="AB300" i="2"/>
  <c r="AC300" i="2" s="1"/>
  <c r="AB294" i="2"/>
  <c r="AC294" i="2" s="1"/>
  <c r="AB288" i="2"/>
  <c r="AC288" i="2" s="1"/>
  <c r="AB282" i="2"/>
  <c r="AC282" i="2" s="1"/>
  <c r="AB276" i="2"/>
  <c r="AC276" i="2" s="1"/>
  <c r="AB270" i="2"/>
  <c r="AC270" i="2" s="1"/>
  <c r="AB264" i="2"/>
  <c r="AC264" i="2" s="1"/>
  <c r="AB258" i="2"/>
  <c r="AC258" i="2" s="1"/>
  <c r="AB252" i="2"/>
  <c r="AC252" i="2" s="1"/>
  <c r="AB246" i="2"/>
  <c r="AC246" i="2" s="1"/>
  <c r="AB240" i="2"/>
  <c r="AC240" i="2" s="1"/>
  <c r="AB234" i="2"/>
  <c r="AC234" i="2" s="1"/>
  <c r="AB228" i="2"/>
  <c r="AC228" i="2" s="1"/>
  <c r="AB222" i="2"/>
  <c r="AC222" i="2" s="1"/>
  <c r="AB216" i="2"/>
  <c r="AC216" i="2" s="1"/>
  <c r="AB210" i="2"/>
  <c r="AC210" i="2" s="1"/>
  <c r="AB204" i="2"/>
  <c r="AC204" i="2" s="1"/>
  <c r="AB198" i="2"/>
  <c r="AC198" i="2" s="1"/>
  <c r="AB192" i="2"/>
  <c r="AC192" i="2" s="1"/>
  <c r="AB186" i="2"/>
  <c r="AC186" i="2" s="1"/>
  <c r="AB180" i="2"/>
  <c r="AC180" i="2" s="1"/>
  <c r="AB174" i="2"/>
  <c r="AC174" i="2" s="1"/>
  <c r="AB168" i="2"/>
  <c r="AC168" i="2" s="1"/>
  <c r="AB162" i="2"/>
  <c r="AC162" i="2" s="1"/>
  <c r="AB156" i="2"/>
  <c r="AC156" i="2" s="1"/>
  <c r="AB150" i="2"/>
  <c r="AC150" i="2" s="1"/>
  <c r="AB144" i="2"/>
  <c r="AC144" i="2" s="1"/>
  <c r="AB138" i="2"/>
  <c r="AC138" i="2" s="1"/>
  <c r="AB132" i="2"/>
  <c r="AC132" i="2" s="1"/>
  <c r="AB126" i="2"/>
  <c r="AC126" i="2" s="1"/>
  <c r="AB120" i="2"/>
  <c r="AC120" i="2" s="1"/>
  <c r="AB114" i="2"/>
  <c r="AC114" i="2" s="1"/>
  <c r="AB108" i="2"/>
  <c r="AC108" i="2" s="1"/>
  <c r="AB102" i="2"/>
  <c r="AC102" i="2" s="1"/>
  <c r="AB96" i="2"/>
  <c r="AC96" i="2" s="1"/>
  <c r="AB90" i="2"/>
  <c r="AC90" i="2" s="1"/>
  <c r="AB54" i="2"/>
  <c r="AC54" i="2" s="1"/>
  <c r="AB389" i="2"/>
  <c r="AC389" i="2" s="1"/>
  <c r="AB743" i="2"/>
  <c r="AC743" i="2" s="1"/>
  <c r="AB731" i="2"/>
  <c r="AC731" i="2" s="1"/>
  <c r="AB719" i="2"/>
  <c r="AC719" i="2" s="1"/>
  <c r="AB707" i="2"/>
  <c r="AC707" i="2" s="1"/>
  <c r="AB695" i="2"/>
  <c r="AC695" i="2" s="1"/>
  <c r="AB671" i="2"/>
  <c r="AC671" i="2" s="1"/>
  <c r="AB653" i="2"/>
  <c r="AC653" i="2" s="1"/>
  <c r="AB629" i="2"/>
  <c r="AC629" i="2" s="1"/>
  <c r="AB575" i="2"/>
  <c r="AC575" i="2" s="1"/>
  <c r="AB539" i="2"/>
  <c r="AC539" i="2" s="1"/>
  <c r="AB604" i="2"/>
  <c r="AC604" i="2" s="1"/>
  <c r="AB568" i="2"/>
  <c r="AC568" i="2" s="1"/>
  <c r="AB532" i="2"/>
  <c r="AC532" i="2" s="1"/>
  <c r="AB466" i="2"/>
  <c r="AC466" i="2" s="1"/>
  <c r="AB412" i="2"/>
  <c r="AC412" i="2" s="1"/>
  <c r="AB400" i="2"/>
  <c r="AC400" i="2" s="1"/>
  <c r="AB358" i="2"/>
  <c r="AC358" i="2" s="1"/>
  <c r="AB346" i="2"/>
  <c r="AC346" i="2" s="1"/>
  <c r="AB304" i="2"/>
  <c r="AC304" i="2" s="1"/>
  <c r="AB292" i="2"/>
  <c r="AC292" i="2" s="1"/>
  <c r="AB250" i="2"/>
  <c r="AC250" i="2" s="1"/>
  <c r="AB238" i="2"/>
  <c r="AC238" i="2" s="1"/>
  <c r="AB142" i="2"/>
  <c r="AC142" i="2" s="1"/>
  <c r="AB88" i="2"/>
  <c r="AC88" i="2" s="1"/>
  <c r="AB76" i="2"/>
  <c r="AC76" i="2" s="1"/>
  <c r="AB597" i="2"/>
  <c r="AC597" i="2" s="1"/>
  <c r="AB749" i="2"/>
  <c r="AC749" i="2" s="1"/>
  <c r="AB737" i="2"/>
  <c r="AC737" i="2" s="1"/>
  <c r="AB725" i="2"/>
  <c r="AC725" i="2" s="1"/>
  <c r="AB713" i="2"/>
  <c r="AC713" i="2" s="1"/>
  <c r="AB701" i="2"/>
  <c r="AC701" i="2" s="1"/>
  <c r="AB689" i="2"/>
  <c r="AC689" i="2" s="1"/>
  <c r="AB677" i="2"/>
  <c r="AC677" i="2" s="1"/>
  <c r="AB665" i="2"/>
  <c r="AC665" i="2" s="1"/>
  <c r="AB659" i="2"/>
  <c r="AC659" i="2" s="1"/>
  <c r="AB647" i="2"/>
  <c r="AC647" i="2" s="1"/>
  <c r="AB635" i="2"/>
  <c r="AC635" i="2" s="1"/>
  <c r="AB611" i="2"/>
  <c r="AC611" i="2" s="1"/>
  <c r="AB640" i="2"/>
  <c r="AC640" i="2" s="1"/>
  <c r="AB676" i="2"/>
  <c r="AC676" i="2" s="1"/>
  <c r="AB747" i="2"/>
  <c r="AC747" i="2" s="1"/>
  <c r="AB741" i="2"/>
  <c r="AC741" i="2" s="1"/>
  <c r="AB735" i="2"/>
  <c r="AC735" i="2" s="1"/>
  <c r="AB729" i="2"/>
  <c r="AC729" i="2" s="1"/>
  <c r="AB723" i="2"/>
  <c r="AC723" i="2" s="1"/>
  <c r="AB669" i="2"/>
  <c r="AC669" i="2" s="1"/>
  <c r="AB633" i="2"/>
  <c r="AC633" i="2" s="1"/>
  <c r="AB561" i="2"/>
  <c r="AC561" i="2" s="1"/>
  <c r="AB525" i="2"/>
  <c r="AC525" i="2" s="1"/>
  <c r="AB196" i="2"/>
  <c r="AC196" i="2" s="1"/>
  <c r="AB584" i="2"/>
  <c r="AC584" i="2" s="1"/>
  <c r="AB392" i="2"/>
  <c r="AC392" i="2" s="1"/>
  <c r="AB20" i="2"/>
  <c r="AC20" i="2" s="1"/>
  <c r="AB509" i="2"/>
  <c r="AC509" i="2" s="1"/>
  <c r="AB130" i="2"/>
  <c r="AC130" i="2" s="1"/>
  <c r="AB740" i="2"/>
  <c r="AC740" i="2" s="1"/>
  <c r="AB728" i="2"/>
  <c r="AC728" i="2" s="1"/>
  <c r="AB745" i="2"/>
  <c r="AC745" i="2" s="1"/>
  <c r="AB739" i="2"/>
  <c r="AC739" i="2" s="1"/>
  <c r="AB733" i="2"/>
  <c r="AC733" i="2" s="1"/>
  <c r="AB727" i="2"/>
  <c r="AC727" i="2" s="1"/>
  <c r="AB721" i="2"/>
  <c r="AC721" i="2" s="1"/>
  <c r="AB715" i="2"/>
  <c r="AC715" i="2" s="1"/>
  <c r="AB709" i="2"/>
  <c r="AC709" i="2" s="1"/>
  <c r="AB703" i="2"/>
  <c r="AC703" i="2" s="1"/>
  <c r="AB697" i="2"/>
  <c r="AC697" i="2" s="1"/>
  <c r="AB691" i="2"/>
  <c r="AC691" i="2" s="1"/>
  <c r="AB685" i="2"/>
  <c r="AC685" i="2" s="1"/>
  <c r="AB679" i="2"/>
  <c r="AC679" i="2" s="1"/>
  <c r="AB673" i="2"/>
  <c r="AC673" i="2" s="1"/>
  <c r="AB667" i="2"/>
  <c r="AC667" i="2" s="1"/>
  <c r="AB661" i="2"/>
  <c r="AC661" i="2" s="1"/>
  <c r="AB655" i="2"/>
  <c r="AC655" i="2" s="1"/>
  <c r="AB649" i="2"/>
  <c r="AC649" i="2" s="1"/>
  <c r="AB619" i="2"/>
  <c r="AC619" i="2" s="1"/>
  <c r="AB583" i="2"/>
  <c r="AC583" i="2" s="1"/>
  <c r="AB547" i="2"/>
  <c r="AC547" i="2" s="1"/>
  <c r="AB517" i="2"/>
  <c r="AC517" i="2" s="1"/>
  <c r="AB454" i="2"/>
  <c r="AC454" i="2" s="1"/>
  <c r="AB65" i="2"/>
  <c r="AC65" i="2" s="1"/>
  <c r="AB717" i="2"/>
  <c r="AC717" i="2" s="1"/>
  <c r="AB711" i="2"/>
  <c r="AC711" i="2" s="1"/>
  <c r="AB705" i="2"/>
  <c r="AC705" i="2" s="1"/>
  <c r="AB699" i="2"/>
  <c r="AC699" i="2" s="1"/>
  <c r="AB693" i="2"/>
  <c r="AC693" i="2" s="1"/>
  <c r="AB687" i="2"/>
  <c r="AC687" i="2" s="1"/>
  <c r="AB681" i="2"/>
  <c r="AC681" i="2" s="1"/>
  <c r="AB675" i="2"/>
  <c r="AC675" i="2" s="1"/>
  <c r="AB663" i="2"/>
  <c r="AC663" i="2" s="1"/>
  <c r="AB657" i="2"/>
  <c r="AC657" i="2" s="1"/>
  <c r="AB651" i="2"/>
  <c r="AC651" i="2" s="1"/>
  <c r="AB645" i="2"/>
  <c r="AC645" i="2" s="1"/>
  <c r="AB639" i="2"/>
  <c r="AC639" i="2" s="1"/>
  <c r="AB627" i="2"/>
  <c r="AC627" i="2" s="1"/>
  <c r="AB621" i="2"/>
  <c r="AC621" i="2" s="1"/>
  <c r="AB615" i="2"/>
  <c r="AC615" i="2" s="1"/>
  <c r="AB609" i="2"/>
  <c r="AC609" i="2" s="1"/>
  <c r="AB603" i="2"/>
  <c r="AC603" i="2" s="1"/>
  <c r="AB591" i="2"/>
  <c r="AC591" i="2" s="1"/>
  <c r="AB585" i="2"/>
  <c r="AC585" i="2" s="1"/>
  <c r="AB579" i="2"/>
  <c r="AC579" i="2" s="1"/>
  <c r="AB573" i="2"/>
  <c r="AC573" i="2" s="1"/>
  <c r="AB567" i="2"/>
  <c r="AC567" i="2" s="1"/>
  <c r="AB555" i="2"/>
  <c r="AC555" i="2" s="1"/>
  <c r="AB549" i="2"/>
  <c r="AC549" i="2" s="1"/>
  <c r="AB543" i="2"/>
  <c r="AC543" i="2" s="1"/>
  <c r="AB537" i="2"/>
  <c r="AC537" i="2" s="1"/>
  <c r="AB531" i="2"/>
  <c r="AC531" i="2" s="1"/>
  <c r="AB519" i="2"/>
  <c r="AC519" i="2" s="1"/>
  <c r="AB513" i="2"/>
  <c r="AC513" i="2" s="1"/>
  <c r="AB507" i="2"/>
  <c r="AC507" i="2" s="1"/>
  <c r="AB501" i="2"/>
  <c r="AC501" i="2" s="1"/>
  <c r="AB495" i="2"/>
  <c r="AC495" i="2" s="1"/>
  <c r="AB489" i="2"/>
  <c r="AC489" i="2" s="1"/>
  <c r="AB483" i="2"/>
  <c r="AC483" i="2" s="1"/>
  <c r="AB471" i="2"/>
  <c r="AC471" i="2" s="1"/>
  <c r="AB465" i="2"/>
  <c r="AC465" i="2" s="1"/>
  <c r="AB459" i="2"/>
  <c r="AC459" i="2" s="1"/>
  <c r="AB453" i="2"/>
  <c r="AC453" i="2" s="1"/>
  <c r="AB447" i="2"/>
  <c r="AC447" i="2" s="1"/>
  <c r="AB441" i="2"/>
  <c r="AC441" i="2" s="1"/>
  <c r="AB435" i="2"/>
  <c r="AC435" i="2" s="1"/>
  <c r="AB429" i="2"/>
  <c r="AC429" i="2" s="1"/>
  <c r="AB423" i="2"/>
  <c r="AC423" i="2" s="1"/>
  <c r="AB417" i="2"/>
  <c r="AC417" i="2" s="1"/>
  <c r="AB411" i="2"/>
  <c r="AC411" i="2" s="1"/>
  <c r="AB405" i="2"/>
  <c r="AC405" i="2" s="1"/>
  <c r="AB399" i="2"/>
  <c r="AC399" i="2" s="1"/>
  <c r="AB393" i="2"/>
  <c r="AC393" i="2" s="1"/>
  <c r="AB387" i="2"/>
  <c r="AC387" i="2" s="1"/>
  <c r="AB381" i="2"/>
  <c r="AC381" i="2" s="1"/>
  <c r="AB375" i="2"/>
  <c r="AC375" i="2" s="1"/>
  <c r="AB369" i="2"/>
  <c r="AC369" i="2" s="1"/>
  <c r="AB363" i="2"/>
  <c r="AC363" i="2" s="1"/>
  <c r="AB357" i="2"/>
  <c r="AC357" i="2" s="1"/>
  <c r="AB351" i="2"/>
  <c r="AC351" i="2" s="1"/>
  <c r="AB345" i="2"/>
  <c r="AC345" i="2" s="1"/>
  <c r="AB339" i="2"/>
  <c r="AC339" i="2" s="1"/>
  <c r="AB333" i="2"/>
  <c r="AC333" i="2" s="1"/>
  <c r="AB327" i="2"/>
  <c r="AC327" i="2" s="1"/>
  <c r="AB321" i="2"/>
  <c r="AC321" i="2" s="1"/>
  <c r="AB315" i="2"/>
  <c r="AC315" i="2" s="1"/>
  <c r="AB309" i="2"/>
  <c r="AC309" i="2" s="1"/>
  <c r="AB303" i="2"/>
  <c r="AC303" i="2" s="1"/>
  <c r="AB297" i="2"/>
  <c r="AC297" i="2" s="1"/>
  <c r="AB291" i="2"/>
  <c r="AC291" i="2" s="1"/>
  <c r="AB285" i="2"/>
  <c r="AC285" i="2" s="1"/>
  <c r="AB279" i="2"/>
  <c r="AC279" i="2" s="1"/>
  <c r="AB273" i="2"/>
  <c r="AC273" i="2" s="1"/>
  <c r="AB267" i="2"/>
  <c r="AC267" i="2" s="1"/>
  <c r="AB261" i="2"/>
  <c r="AC261" i="2" s="1"/>
  <c r="AB255" i="2"/>
  <c r="AC255" i="2" s="1"/>
  <c r="AB249" i="2"/>
  <c r="AC249" i="2" s="1"/>
  <c r="AB243" i="2"/>
  <c r="AC243" i="2" s="1"/>
  <c r="AB237" i="2"/>
  <c r="AC237" i="2" s="1"/>
  <c r="AB231" i="2"/>
  <c r="AC231" i="2" s="1"/>
  <c r="AB225" i="2"/>
  <c r="AC225" i="2" s="1"/>
  <c r="AB219" i="2"/>
  <c r="AC219" i="2" s="1"/>
  <c r="AB213" i="2"/>
  <c r="AC213" i="2" s="1"/>
  <c r="AB207" i="2"/>
  <c r="AC207" i="2" s="1"/>
  <c r="AB201" i="2"/>
  <c r="AC201" i="2" s="1"/>
  <c r="AB195" i="2"/>
  <c r="AC195" i="2" s="1"/>
  <c r="AB189" i="2"/>
  <c r="AC189" i="2" s="1"/>
  <c r="AB183" i="2"/>
  <c r="AC183" i="2" s="1"/>
  <c r="AB177" i="2"/>
  <c r="AC177" i="2" s="1"/>
  <c r="AB171" i="2"/>
  <c r="AC171" i="2" s="1"/>
  <c r="AB165" i="2"/>
  <c r="AC165" i="2" s="1"/>
  <c r="AB159" i="2"/>
  <c r="AC159" i="2" s="1"/>
  <c r="AB153" i="2"/>
  <c r="AC153" i="2" s="1"/>
  <c r="AB147" i="2"/>
  <c r="AC147" i="2" s="1"/>
  <c r="AB141" i="2"/>
  <c r="AC141" i="2" s="1"/>
  <c r="AB135" i="2"/>
  <c r="AC135" i="2" s="1"/>
  <c r="AB129" i="2"/>
  <c r="AC129" i="2" s="1"/>
  <c r="AB123" i="2"/>
  <c r="AC123" i="2" s="1"/>
  <c r="AB117" i="2"/>
  <c r="AC117" i="2" s="1"/>
  <c r="AB111" i="2"/>
  <c r="AC111" i="2" s="1"/>
  <c r="AB105" i="2"/>
  <c r="AC105" i="2" s="1"/>
  <c r="AB99" i="2"/>
  <c r="AC99" i="2" s="1"/>
  <c r="AB93" i="2"/>
  <c r="AC93" i="2" s="1"/>
  <c r="AB87" i="2"/>
  <c r="AC87" i="2" s="1"/>
  <c r="AB81" i="2"/>
  <c r="AC81" i="2" s="1"/>
  <c r="AB75" i="2"/>
  <c r="AC75" i="2" s="1"/>
  <c r="AB69" i="2"/>
  <c r="AC69" i="2" s="1"/>
  <c r="AB63" i="2"/>
  <c r="AC63" i="2" s="1"/>
  <c r="AB57" i="2"/>
  <c r="AC57" i="2" s="1"/>
  <c r="AB51" i="2"/>
  <c r="AC51" i="2" s="1"/>
  <c r="AB45" i="2"/>
  <c r="AC45" i="2" s="1"/>
  <c r="AB39" i="2"/>
  <c r="AC39" i="2" s="1"/>
  <c r="AB33" i="2"/>
  <c r="AC33" i="2" s="1"/>
  <c r="AB643" i="2"/>
  <c r="AC643" i="2" s="1"/>
  <c r="AB637" i="2"/>
  <c r="AC637" i="2" s="1"/>
  <c r="AB631" i="2"/>
  <c r="AC631" i="2" s="1"/>
  <c r="AB625" i="2"/>
  <c r="AC625" i="2" s="1"/>
  <c r="AB613" i="2"/>
  <c r="AC613" i="2" s="1"/>
  <c r="AB607" i="2"/>
  <c r="AC607" i="2" s="1"/>
  <c r="AB601" i="2"/>
  <c r="AC601" i="2" s="1"/>
  <c r="AB595" i="2"/>
  <c r="AC595" i="2" s="1"/>
  <c r="AB589" i="2"/>
  <c r="AC589" i="2" s="1"/>
  <c r="AB577" i="2"/>
  <c r="AC577" i="2" s="1"/>
  <c r="AB571" i="2"/>
  <c r="AC571" i="2" s="1"/>
  <c r="AB565" i="2"/>
  <c r="AC565" i="2" s="1"/>
  <c r="AB559" i="2"/>
  <c r="AC559" i="2" s="1"/>
  <c r="AB553" i="2"/>
  <c r="AC553" i="2" s="1"/>
  <c r="AB541" i="2"/>
  <c r="AC541" i="2" s="1"/>
  <c r="AB535" i="2"/>
  <c r="AC535" i="2" s="1"/>
  <c r="AB529" i="2"/>
  <c r="AC529" i="2" s="1"/>
  <c r="AB523" i="2"/>
  <c r="AC523" i="2" s="1"/>
  <c r="AB511" i="2"/>
  <c r="AC511" i="2" s="1"/>
  <c r="AB505" i="2"/>
  <c r="AC505" i="2" s="1"/>
  <c r="AB493" i="2"/>
  <c r="AC493" i="2" s="1"/>
  <c r="AB487" i="2"/>
  <c r="AC487" i="2" s="1"/>
  <c r="AB481" i="2"/>
  <c r="AC481" i="2" s="1"/>
  <c r="AB475" i="2"/>
  <c r="AC475" i="2" s="1"/>
  <c r="AB469" i="2"/>
  <c r="AC469" i="2" s="1"/>
  <c r="AB463" i="2"/>
  <c r="AC463" i="2" s="1"/>
  <c r="AB457" i="2"/>
  <c r="AC457" i="2" s="1"/>
  <c r="AB451" i="2"/>
  <c r="AC451" i="2" s="1"/>
  <c r="AB445" i="2"/>
  <c r="AC445" i="2" s="1"/>
  <c r="AB439" i="2"/>
  <c r="AC439" i="2" s="1"/>
  <c r="AB433" i="2"/>
  <c r="AC433" i="2" s="1"/>
  <c r="AB427" i="2"/>
  <c r="AC427" i="2" s="1"/>
  <c r="AB421" i="2"/>
  <c r="AC421" i="2" s="1"/>
  <c r="AB415" i="2"/>
  <c r="AC415" i="2" s="1"/>
  <c r="AB409" i="2"/>
  <c r="AC409" i="2" s="1"/>
  <c r="AB403" i="2"/>
  <c r="AC403" i="2" s="1"/>
  <c r="AB397" i="2"/>
  <c r="AC397" i="2" s="1"/>
  <c r="AB391" i="2"/>
  <c r="AC391" i="2" s="1"/>
  <c r="AB385" i="2"/>
  <c r="AC385" i="2" s="1"/>
  <c r="AB379" i="2"/>
  <c r="AC379" i="2" s="1"/>
  <c r="AB373" i="2"/>
  <c r="AC373" i="2" s="1"/>
  <c r="AB367" i="2"/>
  <c r="AC367" i="2" s="1"/>
  <c r="AB361" i="2"/>
  <c r="AC361" i="2" s="1"/>
  <c r="AB355" i="2"/>
  <c r="AC355" i="2" s="1"/>
  <c r="AB349" i="2"/>
  <c r="AC349" i="2" s="1"/>
  <c r="AB343" i="2"/>
  <c r="AC343" i="2" s="1"/>
  <c r="AB337" i="2"/>
  <c r="AC337" i="2" s="1"/>
  <c r="AB331" i="2"/>
  <c r="AC331" i="2" s="1"/>
  <c r="AB325" i="2"/>
  <c r="AC325" i="2" s="1"/>
  <c r="AB319" i="2"/>
  <c r="AC319" i="2" s="1"/>
  <c r="AB313" i="2"/>
  <c r="AC313" i="2" s="1"/>
  <c r="AB307" i="2"/>
  <c r="AC307" i="2" s="1"/>
  <c r="AB301" i="2"/>
  <c r="AC301" i="2" s="1"/>
  <c r="AB295" i="2"/>
  <c r="AC295" i="2" s="1"/>
  <c r="AB289" i="2"/>
  <c r="AC289" i="2" s="1"/>
  <c r="AB283" i="2"/>
  <c r="AC283" i="2" s="1"/>
  <c r="AB277" i="2"/>
  <c r="AC277" i="2" s="1"/>
  <c r="AB271" i="2"/>
  <c r="AC271" i="2" s="1"/>
  <c r="AB265" i="2"/>
  <c r="AC265" i="2" s="1"/>
  <c r="AB259" i="2"/>
  <c r="AC259" i="2" s="1"/>
  <c r="AB253" i="2"/>
  <c r="AC253" i="2" s="1"/>
  <c r="AB247" i="2"/>
  <c r="AC247" i="2" s="1"/>
  <c r="AB241" i="2"/>
  <c r="AC241" i="2" s="1"/>
  <c r="AB235" i="2"/>
  <c r="AC235" i="2" s="1"/>
  <c r="AB229" i="2"/>
  <c r="AC229" i="2" s="1"/>
  <c r="AB223" i="2"/>
  <c r="AC223" i="2" s="1"/>
  <c r="AB217" i="2"/>
  <c r="AC217" i="2" s="1"/>
  <c r="AB211" i="2"/>
  <c r="AC211" i="2" s="1"/>
  <c r="AB205" i="2"/>
  <c r="AC205" i="2" s="1"/>
  <c r="AB199" i="2"/>
  <c r="AC199" i="2" s="1"/>
  <c r="AB193" i="2"/>
  <c r="AC193" i="2" s="1"/>
  <c r="AB84" i="2"/>
  <c r="AC84" i="2" s="1"/>
  <c r="AB78" i="2"/>
  <c r="AC78" i="2" s="1"/>
  <c r="AB72" i="2"/>
  <c r="AC72" i="2" s="1"/>
  <c r="AB66" i="2"/>
  <c r="AC66" i="2" s="1"/>
  <c r="AB60" i="2"/>
  <c r="AC60" i="2" s="1"/>
  <c r="AB48" i="2"/>
  <c r="AC48" i="2" s="1"/>
  <c r="AB18" i="2"/>
  <c r="AC18" i="2" s="1"/>
  <c r="AB623" i="2"/>
  <c r="AC623" i="2" s="1"/>
  <c r="AB617" i="2"/>
  <c r="AC617" i="2" s="1"/>
  <c r="AB605" i="2"/>
  <c r="AC605" i="2" s="1"/>
  <c r="AB599" i="2"/>
  <c r="AC599" i="2" s="1"/>
  <c r="AB593" i="2"/>
  <c r="AC593" i="2" s="1"/>
  <c r="AB587" i="2"/>
  <c r="AC587" i="2" s="1"/>
  <c r="AB581" i="2"/>
  <c r="AC581" i="2" s="1"/>
  <c r="AB569" i="2"/>
  <c r="AC569" i="2" s="1"/>
  <c r="AB563" i="2"/>
  <c r="AC563" i="2" s="1"/>
  <c r="AB557" i="2"/>
  <c r="AC557" i="2" s="1"/>
  <c r="AB551" i="2"/>
  <c r="AC551" i="2" s="1"/>
  <c r="AB545" i="2"/>
  <c r="AC545" i="2" s="1"/>
  <c r="AB533" i="2"/>
  <c r="AC533" i="2" s="1"/>
  <c r="AB527" i="2"/>
  <c r="AC527" i="2" s="1"/>
  <c r="AB521" i="2"/>
  <c r="AC521" i="2" s="1"/>
  <c r="AB515" i="2"/>
  <c r="AC515" i="2" s="1"/>
  <c r="AB503" i="2"/>
  <c r="AC503" i="2" s="1"/>
  <c r="AB497" i="2"/>
  <c r="AC497" i="2" s="1"/>
  <c r="AB485" i="2"/>
  <c r="AC485" i="2" s="1"/>
  <c r="AB479" i="2"/>
  <c r="AC479" i="2" s="1"/>
  <c r="AB473" i="2"/>
  <c r="AC473" i="2" s="1"/>
  <c r="AB467" i="2"/>
  <c r="AC467" i="2" s="1"/>
  <c r="AB461" i="2"/>
  <c r="AC461" i="2" s="1"/>
  <c r="AB455" i="2"/>
  <c r="AC455" i="2" s="1"/>
  <c r="AB449" i="2"/>
  <c r="AC449" i="2" s="1"/>
  <c r="AB437" i="2"/>
  <c r="AC437" i="2" s="1"/>
  <c r="AB431" i="2"/>
  <c r="AC431" i="2" s="1"/>
  <c r="AB425" i="2"/>
  <c r="AC425" i="2" s="1"/>
  <c r="AB419" i="2"/>
  <c r="AC419" i="2" s="1"/>
  <c r="AB413" i="2"/>
  <c r="AC413" i="2" s="1"/>
  <c r="AB407" i="2"/>
  <c r="AC407" i="2" s="1"/>
  <c r="AB401" i="2"/>
  <c r="AC401" i="2" s="1"/>
  <c r="AB395" i="2"/>
  <c r="AC395" i="2" s="1"/>
  <c r="AB383" i="2"/>
  <c r="AC383" i="2" s="1"/>
  <c r="AB377" i="2"/>
  <c r="AC377" i="2" s="1"/>
  <c r="AB371" i="2"/>
  <c r="AC371" i="2" s="1"/>
  <c r="AB365" i="2"/>
  <c r="AC365" i="2" s="1"/>
  <c r="AB359" i="2"/>
  <c r="AC359" i="2" s="1"/>
  <c r="AB353" i="2"/>
  <c r="AC353" i="2" s="1"/>
  <c r="AB347" i="2"/>
  <c r="AC347" i="2" s="1"/>
  <c r="AB341" i="2"/>
  <c r="AC341" i="2" s="1"/>
  <c r="AB329" i="2"/>
  <c r="AC329" i="2" s="1"/>
  <c r="AB323" i="2"/>
  <c r="AC323" i="2" s="1"/>
  <c r="AB317" i="2"/>
  <c r="AC317" i="2" s="1"/>
  <c r="AB311" i="2"/>
  <c r="AC311" i="2" s="1"/>
  <c r="AB305" i="2"/>
  <c r="AC305" i="2" s="1"/>
  <c r="AB299" i="2"/>
  <c r="AC299" i="2" s="1"/>
  <c r="AB293" i="2"/>
  <c r="AC293" i="2" s="1"/>
  <c r="AB287" i="2"/>
  <c r="AC287" i="2" s="1"/>
  <c r="AB275" i="2"/>
  <c r="AC275" i="2" s="1"/>
  <c r="AB269" i="2"/>
  <c r="AC269" i="2" s="1"/>
  <c r="AB263" i="2"/>
  <c r="AC263" i="2" s="1"/>
  <c r="AB257" i="2"/>
  <c r="AC257" i="2" s="1"/>
  <c r="AB251" i="2"/>
  <c r="AC251" i="2" s="1"/>
  <c r="AB245" i="2"/>
  <c r="AC245" i="2" s="1"/>
  <c r="AB239" i="2"/>
  <c r="AC239" i="2" s="1"/>
  <c r="AB233" i="2"/>
  <c r="AC233" i="2" s="1"/>
  <c r="AB221" i="2"/>
  <c r="AC221" i="2" s="1"/>
  <c r="AB215" i="2"/>
  <c r="AC215" i="2" s="1"/>
  <c r="AB209" i="2"/>
  <c r="AC209" i="2" s="1"/>
  <c r="AB203" i="2"/>
  <c r="AC203" i="2" s="1"/>
  <c r="AB197" i="2"/>
  <c r="AC197" i="2" s="1"/>
  <c r="AB191" i="2"/>
  <c r="AC191" i="2" s="1"/>
  <c r="AB185" i="2"/>
  <c r="AC185" i="2" s="1"/>
  <c r="AB179" i="2"/>
  <c r="AC179" i="2" s="1"/>
  <c r="AB167" i="2"/>
  <c r="AC167" i="2" s="1"/>
  <c r="AB161" i="2"/>
  <c r="AC161" i="2" s="1"/>
  <c r="AB155" i="2"/>
  <c r="AC155" i="2" s="1"/>
  <c r="AB149" i="2"/>
  <c r="AC149" i="2" s="1"/>
  <c r="AB143" i="2"/>
  <c r="AC143" i="2" s="1"/>
  <c r="AB137" i="2"/>
  <c r="AC137" i="2" s="1"/>
  <c r="AB131" i="2"/>
  <c r="AC131" i="2" s="1"/>
  <c r="AB125" i="2"/>
  <c r="AC125" i="2" s="1"/>
  <c r="AB113" i="2"/>
  <c r="AC113" i="2" s="1"/>
  <c r="AB107" i="2"/>
  <c r="AC107" i="2" s="1"/>
  <c r="AB101" i="2"/>
  <c r="AC101" i="2" s="1"/>
  <c r="AB95" i="2"/>
  <c r="AC95" i="2" s="1"/>
  <c r="AB89" i="2"/>
  <c r="AC89" i="2" s="1"/>
  <c r="AB83" i="2"/>
  <c r="AC83" i="2" s="1"/>
  <c r="AB77" i="2"/>
  <c r="AC77" i="2" s="1"/>
  <c r="AB71" i="2"/>
  <c r="AC71" i="2" s="1"/>
  <c r="AB59" i="2"/>
  <c r="AC59" i="2" s="1"/>
  <c r="AB53" i="2"/>
  <c r="AC53" i="2" s="1"/>
  <c r="AB47" i="2"/>
  <c r="AC47" i="2" s="1"/>
  <c r="AB35" i="2"/>
  <c r="AC35" i="2" s="1"/>
  <c r="AB29" i="2"/>
  <c r="AC29" i="2" s="1"/>
  <c r="AB17" i="2"/>
  <c r="AC17" i="2" s="1"/>
  <c r="AB34" i="2"/>
  <c r="AC34" i="2" s="1"/>
  <c r="AB748" i="2"/>
  <c r="AC748" i="2" s="1"/>
  <c r="AB742" i="2"/>
  <c r="AC742" i="2" s="1"/>
  <c r="AB736" i="2"/>
  <c r="AC736" i="2" s="1"/>
  <c r="AB730" i="2"/>
  <c r="AC730" i="2" s="1"/>
  <c r="AB724" i="2"/>
  <c r="AC724" i="2" s="1"/>
  <c r="AB718" i="2"/>
  <c r="AC718" i="2" s="1"/>
  <c r="AB712" i="2"/>
  <c r="AC712" i="2" s="1"/>
  <c r="AB706" i="2"/>
  <c r="AC706" i="2" s="1"/>
  <c r="AB700" i="2"/>
  <c r="AC700" i="2" s="1"/>
  <c r="AB694" i="2"/>
  <c r="AC694" i="2" s="1"/>
  <c r="AB688" i="2"/>
  <c r="AC688" i="2" s="1"/>
  <c r="AB682" i="2"/>
  <c r="AC682" i="2" s="1"/>
  <c r="AB670" i="2"/>
  <c r="AC670" i="2" s="1"/>
  <c r="AB664" i="2"/>
  <c r="AC664" i="2" s="1"/>
  <c r="AB658" i="2"/>
  <c r="AC658" i="2" s="1"/>
  <c r="AB652" i="2"/>
  <c r="AC652" i="2" s="1"/>
  <c r="AB646" i="2"/>
  <c r="AC646" i="2" s="1"/>
  <c r="AB634" i="2"/>
  <c r="AC634" i="2" s="1"/>
  <c r="AB628" i="2"/>
  <c r="AC628" i="2" s="1"/>
  <c r="AB622" i="2"/>
  <c r="AC622" i="2" s="1"/>
  <c r="AB616" i="2"/>
  <c r="AC616" i="2" s="1"/>
  <c r="AB610" i="2"/>
  <c r="AC610" i="2" s="1"/>
  <c r="AB598" i="2"/>
  <c r="AC598" i="2" s="1"/>
  <c r="AB592" i="2"/>
  <c r="AC592" i="2" s="1"/>
  <c r="AB586" i="2"/>
  <c r="AC586" i="2" s="1"/>
  <c r="AB580" i="2"/>
  <c r="AC580" i="2" s="1"/>
  <c r="AB574" i="2"/>
  <c r="AC574" i="2" s="1"/>
  <c r="AB562" i="2"/>
  <c r="AC562" i="2" s="1"/>
  <c r="AB556" i="2"/>
  <c r="AC556" i="2" s="1"/>
  <c r="AB550" i="2"/>
  <c r="AC550" i="2" s="1"/>
  <c r="AB544" i="2"/>
  <c r="AC544" i="2" s="1"/>
  <c r="AB538" i="2"/>
  <c r="AC538" i="2" s="1"/>
  <c r="AB526" i="2"/>
  <c r="AC526" i="2" s="1"/>
  <c r="AB520" i="2"/>
  <c r="AC520" i="2" s="1"/>
  <c r="AB514" i="2"/>
  <c r="AC514" i="2" s="1"/>
  <c r="AB508" i="2"/>
  <c r="AC508" i="2" s="1"/>
  <c r="AB502" i="2"/>
  <c r="AC502" i="2" s="1"/>
  <c r="AB496" i="2"/>
  <c r="AC496" i="2" s="1"/>
  <c r="AB490" i="2"/>
  <c r="AC490" i="2" s="1"/>
  <c r="AB484" i="2"/>
  <c r="AC484" i="2" s="1"/>
  <c r="AB472" i="2"/>
  <c r="AC472" i="2" s="1"/>
  <c r="AB460" i="2"/>
  <c r="AC460" i="2" s="1"/>
  <c r="AB448" i="2"/>
  <c r="AC448" i="2" s="1"/>
  <c r="AB442" i="2"/>
  <c r="AC442" i="2" s="1"/>
  <c r="AB436" i="2"/>
  <c r="AC436" i="2" s="1"/>
  <c r="AB430" i="2"/>
  <c r="AC430" i="2" s="1"/>
  <c r="AB424" i="2"/>
  <c r="AC424" i="2" s="1"/>
  <c r="AB418" i="2"/>
  <c r="AC418" i="2" s="1"/>
  <c r="AB406" i="2"/>
  <c r="AC406" i="2" s="1"/>
  <c r="AB394" i="2"/>
  <c r="AC394" i="2" s="1"/>
  <c r="AB388" i="2"/>
  <c r="AC388" i="2" s="1"/>
  <c r="AB382" i="2"/>
  <c r="AC382" i="2" s="1"/>
  <c r="AB376" i="2"/>
  <c r="AC376" i="2" s="1"/>
  <c r="AB370" i="2"/>
  <c r="AC370" i="2" s="1"/>
  <c r="AB364" i="2"/>
  <c r="AC364" i="2" s="1"/>
  <c r="AB352" i="2"/>
  <c r="AC352" i="2" s="1"/>
  <c r="AB340" i="2"/>
  <c r="AC340" i="2" s="1"/>
  <c r="AB334" i="2"/>
  <c r="AC334" i="2" s="1"/>
  <c r="AB328" i="2"/>
  <c r="AC328" i="2" s="1"/>
  <c r="AB322" i="2"/>
  <c r="AC322" i="2" s="1"/>
  <c r="AB316" i="2"/>
  <c r="AC316" i="2" s="1"/>
  <c r="AB310" i="2"/>
  <c r="AC310" i="2" s="1"/>
  <c r="AB298" i="2"/>
  <c r="AC298" i="2" s="1"/>
  <c r="AB286" i="2"/>
  <c r="AC286" i="2" s="1"/>
  <c r="AB274" i="2"/>
  <c r="AC274" i="2" s="1"/>
  <c r="AB268" i="2"/>
  <c r="AC268" i="2" s="1"/>
  <c r="AB262" i="2"/>
  <c r="AC262" i="2" s="1"/>
  <c r="AB256" i="2"/>
  <c r="AC256" i="2" s="1"/>
  <c r="AB244" i="2"/>
  <c r="AC244" i="2" s="1"/>
  <c r="AB232" i="2"/>
  <c r="AC232" i="2" s="1"/>
  <c r="AB226" i="2"/>
  <c r="AC226" i="2" s="1"/>
  <c r="AB220" i="2"/>
  <c r="AC220" i="2" s="1"/>
  <c r="AB214" i="2"/>
  <c r="AC214" i="2" s="1"/>
  <c r="AB208" i="2"/>
  <c r="AC208" i="2" s="1"/>
  <c r="AB202" i="2"/>
  <c r="AC202" i="2" s="1"/>
  <c r="AB190" i="2"/>
  <c r="AC190" i="2" s="1"/>
  <c r="AB178" i="2"/>
  <c r="AC178" i="2" s="1"/>
  <c r="AB172" i="2"/>
  <c r="AC172" i="2" s="1"/>
  <c r="AB166" i="2"/>
  <c r="AC166" i="2" s="1"/>
  <c r="AB160" i="2"/>
  <c r="AC160" i="2" s="1"/>
  <c r="AB154" i="2"/>
  <c r="AC154" i="2" s="1"/>
  <c r="AB148" i="2"/>
  <c r="AC148" i="2" s="1"/>
  <c r="AB136" i="2"/>
  <c r="AC136" i="2" s="1"/>
  <c r="AB124" i="2"/>
  <c r="AC124" i="2" s="1"/>
  <c r="AB118" i="2"/>
  <c r="AC118" i="2" s="1"/>
  <c r="AB112" i="2"/>
  <c r="AC112" i="2" s="1"/>
  <c r="AB106" i="2"/>
  <c r="AC106" i="2" s="1"/>
  <c r="AB100" i="2"/>
  <c r="AC100" i="2" s="1"/>
  <c r="AB94" i="2"/>
  <c r="AC94" i="2" s="1"/>
  <c r="AB82" i="2"/>
  <c r="AC82" i="2" s="1"/>
  <c r="AB70" i="2"/>
  <c r="AC70" i="2" s="1"/>
  <c r="AB64" i="2"/>
  <c r="AC64" i="2" s="1"/>
  <c r="AB58" i="2"/>
  <c r="AC58" i="2" s="1"/>
  <c r="AB52" i="2"/>
  <c r="AC52" i="2" s="1"/>
  <c r="AB46" i="2"/>
  <c r="AC46" i="2" s="1"/>
  <c r="AB40" i="2"/>
  <c r="AC40" i="2" s="1"/>
  <c r="AB28" i="2"/>
  <c r="AC28" i="2" s="1"/>
  <c r="AB16" i="2"/>
  <c r="AC16" i="2" s="1"/>
  <c r="AB187" i="2"/>
  <c r="AC187" i="2" s="1"/>
  <c r="AB181" i="2"/>
  <c r="AC181" i="2" s="1"/>
  <c r="AB175" i="2"/>
  <c r="AC175" i="2" s="1"/>
  <c r="AB169" i="2"/>
  <c r="AC169" i="2" s="1"/>
  <c r="AB163" i="2"/>
  <c r="AC163" i="2" s="1"/>
  <c r="AB157" i="2"/>
  <c r="AC157" i="2" s="1"/>
  <c r="AB151" i="2"/>
  <c r="AC151" i="2" s="1"/>
  <c r="AB145" i="2"/>
  <c r="AC145" i="2" s="1"/>
  <c r="AB139" i="2"/>
  <c r="AC139" i="2" s="1"/>
  <c r="AB133" i="2"/>
  <c r="AC133" i="2" s="1"/>
  <c r="AB127" i="2"/>
  <c r="AC127" i="2" s="1"/>
  <c r="AB121" i="2"/>
  <c r="AC121" i="2" s="1"/>
  <c r="AB115" i="2"/>
  <c r="AC115" i="2" s="1"/>
  <c r="AB109" i="2"/>
  <c r="AC109" i="2" s="1"/>
  <c r="AB103" i="2"/>
  <c r="AC103" i="2" s="1"/>
  <c r="AB97" i="2"/>
  <c r="AC97" i="2" s="1"/>
  <c r="AB91" i="2"/>
  <c r="AC91" i="2" s="1"/>
  <c r="AB85" i="2"/>
  <c r="AC85" i="2" s="1"/>
  <c r="AB79" i="2"/>
  <c r="AC79" i="2" s="1"/>
  <c r="AB73" i="2"/>
  <c r="AC73" i="2" s="1"/>
  <c r="AB67" i="2"/>
  <c r="AC67" i="2" s="1"/>
  <c r="AB61" i="2"/>
  <c r="AC61" i="2" s="1"/>
  <c r="AB55" i="2"/>
  <c r="AC55" i="2" s="1"/>
  <c r="AB49" i="2"/>
  <c r="AC49" i="2" s="1"/>
  <c r="AB43" i="2"/>
  <c r="AC43" i="2" s="1"/>
  <c r="AB37" i="2"/>
  <c r="AC37" i="2" s="1"/>
  <c r="AB31" i="2"/>
  <c r="AC31" i="2" s="1"/>
  <c r="AB25" i="2"/>
  <c r="AC25" i="2" s="1"/>
  <c r="AB19" i="2"/>
  <c r="AC19" i="2" s="1"/>
  <c r="AB41" i="2"/>
  <c r="AC41" i="2" s="1"/>
  <c r="AB23" i="2"/>
  <c r="AC23" i="2" s="1"/>
  <c r="AB27" i="2"/>
  <c r="AC27" i="2" s="1"/>
  <c r="AB21" i="2"/>
  <c r="AC21" i="2" s="1"/>
  <c r="AB15" i="2"/>
  <c r="AC15" i="2" s="1"/>
  <c r="AB32" i="2"/>
  <c r="AC32" i="2" s="1"/>
  <c r="AH367" i="26" l="1"/>
  <c r="AN366" i="26"/>
  <c r="AS366" i="26" s="1"/>
  <c r="AS86" i="2"/>
  <c r="AS158" i="2"/>
  <c r="AS230" i="2"/>
  <c r="AS302" i="2"/>
  <c r="AS374" i="2"/>
  <c r="AS614" i="2"/>
  <c r="AS686" i="2"/>
  <c r="AS422" i="2"/>
  <c r="AS542" i="2"/>
  <c r="AS734" i="2"/>
  <c r="AS62" i="2"/>
  <c r="AS134" i="2"/>
  <c r="AS206" i="2"/>
  <c r="AS278" i="2"/>
  <c r="AS350" i="2"/>
  <c r="AS590" i="2"/>
  <c r="AS662" i="2"/>
  <c r="AS494" i="2"/>
  <c r="AS398" i="2"/>
  <c r="AS470" i="2"/>
  <c r="AS518" i="2"/>
  <c r="AS38" i="2"/>
  <c r="AS110" i="2"/>
  <c r="AS182" i="2"/>
  <c r="AS254" i="2"/>
  <c r="AS326" i="2"/>
  <c r="AS638" i="2"/>
  <c r="AS710" i="2"/>
  <c r="AS446" i="2"/>
  <c r="AS566" i="2"/>
  <c r="I49" i="4"/>
  <c r="I55" i="4"/>
  <c r="I42" i="4"/>
  <c r="I60" i="4"/>
  <c r="I62" i="4"/>
  <c r="I63" i="4"/>
  <c r="I58" i="4"/>
  <c r="I54" i="4"/>
  <c r="I52" i="4"/>
  <c r="I45" i="4"/>
  <c r="I51" i="4"/>
  <c r="I67" i="4"/>
  <c r="I41" i="4"/>
  <c r="I44" i="4"/>
  <c r="I47" i="4"/>
  <c r="I50" i="4"/>
  <c r="I53" i="4"/>
  <c r="I56" i="4"/>
  <c r="I59" i="4"/>
  <c r="I61" i="4"/>
  <c r="I66" i="4"/>
  <c r="I69" i="4"/>
  <c r="I68" i="4"/>
  <c r="I48" i="4"/>
  <c r="I57" i="4"/>
  <c r="I64" i="4"/>
  <c r="I40" i="4"/>
  <c r="I43" i="4"/>
  <c r="I46" i="4"/>
  <c r="I65" i="4"/>
  <c r="AH368" i="26" l="1"/>
  <c r="AN367" i="26"/>
  <c r="AS367" i="26" s="1"/>
  <c r="AH369" i="26" l="1"/>
  <c r="AN368" i="26"/>
  <c r="AS368" i="26" s="1"/>
  <c r="AH370" i="26" l="1"/>
  <c r="AN369" i="26"/>
  <c r="AS369" i="26" s="1"/>
  <c r="AH371" i="26" l="1"/>
  <c r="AN370" i="26"/>
  <c r="AS370" i="26" s="1"/>
  <c r="AH372" i="26" l="1"/>
  <c r="AN371" i="26"/>
  <c r="AS371" i="26" s="1"/>
  <c r="AH373" i="26" l="1"/>
  <c r="AN372" i="26"/>
  <c r="AS372" i="26" s="1"/>
  <c r="AH374" i="26" l="1"/>
  <c r="AN373" i="26"/>
  <c r="AS373" i="26" s="1"/>
  <c r="AH375" i="26" l="1"/>
  <c r="AN374" i="26"/>
  <c r="AS374" i="26" s="1"/>
  <c r="AH376" i="26" l="1"/>
  <c r="AN375" i="26"/>
  <c r="AS375" i="26" s="1"/>
  <c r="AB132" i="17"/>
  <c r="AC68" i="17"/>
  <c r="AC132" i="17"/>
  <c r="AC100" i="17"/>
  <c r="AB100" i="17"/>
  <c r="AB68" i="17"/>
  <c r="AB36" i="17"/>
  <c r="AC36" i="17"/>
  <c r="D70" i="4"/>
  <c r="C70" i="4"/>
  <c r="AH377" i="26" l="1"/>
  <c r="AN376" i="26"/>
  <c r="AS376" i="26" s="1"/>
  <c r="G70" i="4"/>
  <c r="AH378" i="26" l="1"/>
  <c r="AN377" i="26"/>
  <c r="AS377" i="26" s="1"/>
  <c r="AI749" i="2"/>
  <c r="AF747" i="2"/>
  <c r="AI748" i="2"/>
  <c r="AE728" i="2"/>
  <c r="AE730" i="2"/>
  <c r="AE732" i="2"/>
  <c r="AE734" i="2"/>
  <c r="AE736" i="2"/>
  <c r="AE738" i="2"/>
  <c r="AE740" i="2"/>
  <c r="AE742" i="2"/>
  <c r="AE744" i="2"/>
  <c r="AE746" i="2"/>
  <c r="AE748" i="2"/>
  <c r="AE750" i="2"/>
  <c r="AD729" i="2"/>
  <c r="AD731" i="2"/>
  <c r="AD733" i="2"/>
  <c r="AD735" i="2"/>
  <c r="AD737" i="2"/>
  <c r="AD739" i="2"/>
  <c r="AD741" i="2"/>
  <c r="AD743" i="2"/>
  <c r="AD745" i="2"/>
  <c r="AD747" i="2"/>
  <c r="AD749" i="2"/>
  <c r="AE729" i="2"/>
  <c r="AE731" i="2"/>
  <c r="AE733" i="2"/>
  <c r="AE735" i="2"/>
  <c r="AE737" i="2"/>
  <c r="AE739" i="2"/>
  <c r="AE741" i="2"/>
  <c r="AE743" i="2"/>
  <c r="AE745" i="2"/>
  <c r="AE747" i="2"/>
  <c r="AE749" i="2"/>
  <c r="AD728" i="2"/>
  <c r="AD736" i="2"/>
  <c r="AD744" i="2"/>
  <c r="AD730" i="2"/>
  <c r="AD738" i="2"/>
  <c r="AD746" i="2"/>
  <c r="AD734" i="2"/>
  <c r="AD742" i="2"/>
  <c r="AD750" i="2"/>
  <c r="AD732" i="2"/>
  <c r="AD740" i="2"/>
  <c r="AD748" i="2"/>
  <c r="AE727" i="2"/>
  <c r="AD727" i="2"/>
  <c r="AH379" i="26" l="1"/>
  <c r="AN378" i="26"/>
  <c r="AS378" i="26" s="1"/>
  <c r="E69" i="4"/>
  <c r="BG164" i="17" s="1"/>
  <c r="F69" i="4"/>
  <c r="BH164" i="17" s="1"/>
  <c r="AH750" i="2"/>
  <c r="AF750" i="2"/>
  <c r="AI750" i="2"/>
  <c r="AG750" i="2"/>
  <c r="AF749" i="2"/>
  <c r="AI747" i="2"/>
  <c r="AH749" i="2"/>
  <c r="AG749" i="2"/>
  <c r="AG747" i="2"/>
  <c r="AG748" i="2"/>
  <c r="AF748" i="2"/>
  <c r="AH748" i="2"/>
  <c r="AH747" i="2"/>
  <c r="AF741" i="2"/>
  <c r="AG741" i="2"/>
  <c r="AH741" i="2"/>
  <c r="AI741" i="2"/>
  <c r="AF745" i="2"/>
  <c r="AG745" i="2"/>
  <c r="AH745" i="2"/>
  <c r="AI745" i="2"/>
  <c r="AG742" i="2"/>
  <c r="AH742" i="2"/>
  <c r="AI742" i="2"/>
  <c r="AF742" i="2"/>
  <c r="AG746" i="2"/>
  <c r="AH746" i="2"/>
  <c r="AI746" i="2"/>
  <c r="AF746" i="2"/>
  <c r="AI744" i="2"/>
  <c r="AF744" i="2"/>
  <c r="AG744" i="2"/>
  <c r="AH744" i="2"/>
  <c r="AH743" i="2"/>
  <c r="AI743" i="2"/>
  <c r="AF743" i="2"/>
  <c r="AG743" i="2"/>
  <c r="AH380" i="26" l="1"/>
  <c r="AN379" i="26"/>
  <c r="AS379" i="26" s="1"/>
  <c r="BH132" i="17"/>
  <c r="BG36" i="17"/>
  <c r="BG132" i="17"/>
  <c r="BG100" i="17"/>
  <c r="BG68" i="17"/>
  <c r="BH36" i="17"/>
  <c r="BH100" i="17"/>
  <c r="BH68" i="17"/>
  <c r="AJ750" i="2"/>
  <c r="AJ749" i="2"/>
  <c r="AJ747" i="2"/>
  <c r="AJ748" i="2"/>
  <c r="AJ743" i="2"/>
  <c r="AJ744" i="2"/>
  <c r="AJ746" i="2"/>
  <c r="AJ742" i="2"/>
  <c r="AJ745" i="2"/>
  <c r="AJ741" i="2"/>
  <c r="AH381" i="26" l="1"/>
  <c r="AN380" i="26"/>
  <c r="AS380" i="26" s="1"/>
  <c r="AF730" i="2"/>
  <c r="AG728" i="2"/>
  <c r="AI732" i="2"/>
  <c r="AF727" i="2"/>
  <c r="AG729" i="2"/>
  <c r="AG672" i="2"/>
  <c r="AE680" i="2"/>
  <c r="AI731" i="2"/>
  <c r="AG733" i="2"/>
  <c r="AE657" i="2"/>
  <c r="AD129" i="2"/>
  <c r="AD152" i="2"/>
  <c r="AD369" i="2"/>
  <c r="AE584" i="2"/>
  <c r="AD321" i="2"/>
  <c r="AE297" i="2"/>
  <c r="AE537" i="2"/>
  <c r="AE57" i="2"/>
  <c r="AD344" i="2"/>
  <c r="AE561" i="2"/>
  <c r="AD441" i="2"/>
  <c r="AD443" i="2"/>
  <c r="AD445" i="2"/>
  <c r="AD447" i="2"/>
  <c r="AD449" i="2"/>
  <c r="AD451" i="2"/>
  <c r="AD453" i="2"/>
  <c r="AD455" i="2"/>
  <c r="AD457" i="2"/>
  <c r="AD459" i="2"/>
  <c r="AD461" i="2"/>
  <c r="AE440" i="2"/>
  <c r="AE443" i="2"/>
  <c r="AD446" i="2"/>
  <c r="AE448" i="2"/>
  <c r="AE451" i="2"/>
  <c r="AD454" i="2"/>
  <c r="AE456" i="2"/>
  <c r="AE459" i="2"/>
  <c r="AD462" i="2"/>
  <c r="AE441" i="2"/>
  <c r="AD444" i="2"/>
  <c r="AE446" i="2"/>
  <c r="AE449" i="2"/>
  <c r="AD452" i="2"/>
  <c r="AE454" i="2"/>
  <c r="AE457" i="2"/>
  <c r="AD460" i="2"/>
  <c r="AE462" i="2"/>
  <c r="AD440" i="2"/>
  <c r="AE442" i="2"/>
  <c r="AE445" i="2"/>
  <c r="AD448" i="2"/>
  <c r="AE450" i="2"/>
  <c r="AE453" i="2"/>
  <c r="AD456" i="2"/>
  <c r="AE458" i="2"/>
  <c r="AE461" i="2"/>
  <c r="AD442" i="2"/>
  <c r="AE452" i="2"/>
  <c r="AE444" i="2"/>
  <c r="AE455" i="2"/>
  <c r="AE447" i="2"/>
  <c r="AD458" i="2"/>
  <c r="AD450" i="2"/>
  <c r="AE460" i="2"/>
  <c r="AE439" i="2"/>
  <c r="AD439" i="2"/>
  <c r="AE705" i="2"/>
  <c r="AE707" i="2"/>
  <c r="AE709" i="2"/>
  <c r="AE711" i="2"/>
  <c r="AE713" i="2"/>
  <c r="AE715" i="2"/>
  <c r="AE717" i="2"/>
  <c r="AE719" i="2"/>
  <c r="AE721" i="2"/>
  <c r="AE723" i="2"/>
  <c r="AE725" i="2"/>
  <c r="AD704" i="2"/>
  <c r="AD706" i="2"/>
  <c r="AD708" i="2"/>
  <c r="AD710" i="2"/>
  <c r="AD712" i="2"/>
  <c r="AD714" i="2"/>
  <c r="AD716" i="2"/>
  <c r="AD718" i="2"/>
  <c r="AD720" i="2"/>
  <c r="AD722" i="2"/>
  <c r="AD724" i="2"/>
  <c r="AD726" i="2"/>
  <c r="AE704" i="2"/>
  <c r="AE706" i="2"/>
  <c r="AE708" i="2"/>
  <c r="AE710" i="2"/>
  <c r="AE712" i="2"/>
  <c r="AE714" i="2"/>
  <c r="AE716" i="2"/>
  <c r="AE718" i="2"/>
  <c r="AE720" i="2"/>
  <c r="AE722" i="2"/>
  <c r="AE724" i="2"/>
  <c r="AE726" i="2"/>
  <c r="AD705" i="2"/>
  <c r="AD713" i="2"/>
  <c r="AD721" i="2"/>
  <c r="AD707" i="2"/>
  <c r="AD715" i="2"/>
  <c r="AD723" i="2"/>
  <c r="AD711" i="2"/>
  <c r="AD719" i="2"/>
  <c r="AD717" i="2"/>
  <c r="AD725" i="2"/>
  <c r="AD709" i="2"/>
  <c r="AE703" i="2"/>
  <c r="AD703" i="2"/>
  <c r="AD535" i="2"/>
  <c r="AE548" i="2"/>
  <c r="AE554" i="2"/>
  <c r="AE544" i="2"/>
  <c r="AD553" i="2"/>
  <c r="AD545" i="2"/>
  <c r="AD537" i="2"/>
  <c r="AD552" i="2"/>
  <c r="AD544" i="2"/>
  <c r="AD536" i="2"/>
  <c r="AE551" i="2"/>
  <c r="AE543" i="2"/>
  <c r="AE559" i="2"/>
  <c r="AE581" i="2"/>
  <c r="AE575" i="2"/>
  <c r="AD578" i="2"/>
  <c r="AD570" i="2"/>
  <c r="AD577" i="2"/>
  <c r="AD569" i="2"/>
  <c r="AE578" i="2"/>
  <c r="AE570" i="2"/>
  <c r="AE564" i="2"/>
  <c r="AD566" i="2"/>
  <c r="AE567" i="2"/>
  <c r="AE655" i="2"/>
  <c r="AD673" i="2"/>
  <c r="AD669" i="2"/>
  <c r="AD659" i="2"/>
  <c r="AE672" i="2"/>
  <c r="AE664" i="2"/>
  <c r="AE656" i="2"/>
  <c r="AD672" i="2"/>
  <c r="AD664" i="2"/>
  <c r="AD656" i="2"/>
  <c r="AE671" i="2"/>
  <c r="AE663" i="2"/>
  <c r="AH734" i="2"/>
  <c r="AI734" i="2"/>
  <c r="AF734" i="2"/>
  <c r="AG734" i="2"/>
  <c r="AF739" i="2"/>
  <c r="AG739" i="2"/>
  <c r="AH739" i="2"/>
  <c r="AI739" i="2"/>
  <c r="AD55" i="2"/>
  <c r="AE67" i="2"/>
  <c r="AE55" i="2"/>
  <c r="AD71" i="2"/>
  <c r="AD63" i="2"/>
  <c r="AE78" i="2"/>
  <c r="AE70" i="2"/>
  <c r="AE62" i="2"/>
  <c r="AD78" i="2"/>
  <c r="AD70" i="2"/>
  <c r="AD62" i="2"/>
  <c r="AE77" i="2"/>
  <c r="AD127" i="2"/>
  <c r="AD144" i="2"/>
  <c r="AE133" i="2"/>
  <c r="AD146" i="2"/>
  <c r="AE135" i="2"/>
  <c r="AD148" i="2"/>
  <c r="AE137" i="2"/>
  <c r="AD150" i="2"/>
  <c r="AE139" i="2"/>
  <c r="AE128" i="2"/>
  <c r="AD143" i="2"/>
  <c r="AD135" i="2"/>
  <c r="AE172" i="2"/>
  <c r="AE161" i="2"/>
  <c r="AD151" i="2"/>
  <c r="AE166" i="2"/>
  <c r="AE155" i="2"/>
  <c r="AD171" i="2"/>
  <c r="AE160" i="2"/>
  <c r="AD173" i="2"/>
  <c r="AE162" i="2"/>
  <c r="AD174" i="2"/>
  <c r="AD166" i="2"/>
  <c r="AD158" i="2"/>
  <c r="AD295" i="2"/>
  <c r="AD311" i="2"/>
  <c r="AE300" i="2"/>
  <c r="AD313" i="2"/>
  <c r="AE302" i="2"/>
  <c r="AD315" i="2"/>
  <c r="AE304" i="2"/>
  <c r="AD317" i="2"/>
  <c r="AE306" i="2"/>
  <c r="AD296" i="2"/>
  <c r="AE311" i="2"/>
  <c r="AE303" i="2"/>
  <c r="AD319" i="2"/>
  <c r="AD330" i="2"/>
  <c r="AD328" i="2"/>
  <c r="AD326" i="2"/>
  <c r="AE342" i="2"/>
  <c r="AE334" i="2"/>
  <c r="AE326" i="2"/>
  <c r="AE339" i="2"/>
  <c r="AE331" i="2"/>
  <c r="AE323" i="2"/>
  <c r="AD335" i="2"/>
  <c r="AD327" i="2"/>
  <c r="AD343" i="2"/>
  <c r="AD345" i="2"/>
  <c r="AD357" i="2"/>
  <c r="AD347" i="2"/>
  <c r="AE359" i="2"/>
  <c r="AE351" i="2"/>
  <c r="AE366" i="2"/>
  <c r="AE358" i="2"/>
  <c r="AE350" i="2"/>
  <c r="AD366" i="2"/>
  <c r="AD358" i="2"/>
  <c r="AD350" i="2"/>
  <c r="AD367" i="2"/>
  <c r="AD368" i="2"/>
  <c r="AD388" i="2"/>
  <c r="AD378" i="2"/>
  <c r="AE386" i="2"/>
  <c r="AE378" i="2"/>
  <c r="AE370" i="2"/>
  <c r="AE385" i="2"/>
  <c r="AE377" i="2"/>
  <c r="AE369" i="2"/>
  <c r="AD383" i="2"/>
  <c r="AD375" i="2"/>
  <c r="AD583" i="2"/>
  <c r="AD586" i="2"/>
  <c r="AD600" i="2"/>
  <c r="AD598" i="2"/>
  <c r="AE601" i="2"/>
  <c r="AE593" i="2"/>
  <c r="AE585" i="2"/>
  <c r="AD599" i="2"/>
  <c r="AD591" i="2"/>
  <c r="AE606" i="2"/>
  <c r="AE598" i="2"/>
  <c r="AE590" i="2"/>
  <c r="AD679" i="2"/>
  <c r="AD702" i="2"/>
  <c r="AD700" i="2"/>
  <c r="AD690" i="2"/>
  <c r="AE697" i="2"/>
  <c r="AE689" i="2"/>
  <c r="AE681" i="2"/>
  <c r="AD695" i="2"/>
  <c r="AD687" i="2"/>
  <c r="AE702" i="2"/>
  <c r="AE694" i="2"/>
  <c r="AE686" i="2"/>
  <c r="AI735" i="2"/>
  <c r="AF735" i="2"/>
  <c r="AG735" i="2"/>
  <c r="AH735" i="2"/>
  <c r="AI736" i="2"/>
  <c r="AF736" i="2"/>
  <c r="AG736" i="2"/>
  <c r="AH736" i="2"/>
  <c r="AE200" i="2"/>
  <c r="AE202" i="2"/>
  <c r="AE204" i="2"/>
  <c r="AE206" i="2"/>
  <c r="AE208" i="2"/>
  <c r="AE210" i="2"/>
  <c r="AE212" i="2"/>
  <c r="AE214" i="2"/>
  <c r="AE216" i="2"/>
  <c r="AE218" i="2"/>
  <c r="AE220" i="2"/>
  <c r="AE222" i="2"/>
  <c r="AD201" i="2"/>
  <c r="AD203" i="2"/>
  <c r="AD205" i="2"/>
  <c r="AD207" i="2"/>
  <c r="AD209" i="2"/>
  <c r="AD211" i="2"/>
  <c r="AD213" i="2"/>
  <c r="AD215" i="2"/>
  <c r="AD217" i="2"/>
  <c r="AD219" i="2"/>
  <c r="AD221" i="2"/>
  <c r="AE201" i="2"/>
  <c r="AE203" i="2"/>
  <c r="AE205" i="2"/>
  <c r="AE207" i="2"/>
  <c r="AE209" i="2"/>
  <c r="AE211" i="2"/>
  <c r="AE213" i="2"/>
  <c r="AE215" i="2"/>
  <c r="AE217" i="2"/>
  <c r="AE219" i="2"/>
  <c r="AE221" i="2"/>
  <c r="AD200" i="2"/>
  <c r="AD202" i="2"/>
  <c r="AD204" i="2"/>
  <c r="AD206" i="2"/>
  <c r="AD208" i="2"/>
  <c r="AD210" i="2"/>
  <c r="AD212" i="2"/>
  <c r="AD214" i="2"/>
  <c r="AD216" i="2"/>
  <c r="AD218" i="2"/>
  <c r="AD220" i="2"/>
  <c r="AD222" i="2"/>
  <c r="AE199" i="2"/>
  <c r="AD199" i="2"/>
  <c r="AE225" i="2"/>
  <c r="AE227" i="2"/>
  <c r="AE229" i="2"/>
  <c r="AE231" i="2"/>
  <c r="AE233" i="2"/>
  <c r="AE235" i="2"/>
  <c r="AE237" i="2"/>
  <c r="AE239" i="2"/>
  <c r="AE241" i="2"/>
  <c r="AE243" i="2"/>
  <c r="AE245" i="2"/>
  <c r="AD224" i="2"/>
  <c r="AD226" i="2"/>
  <c r="AD228" i="2"/>
  <c r="AD230" i="2"/>
  <c r="AD232" i="2"/>
  <c r="AD234" i="2"/>
  <c r="AD236" i="2"/>
  <c r="AD238" i="2"/>
  <c r="AD240" i="2"/>
  <c r="AD242" i="2"/>
  <c r="AD244" i="2"/>
  <c r="AD246" i="2"/>
  <c r="AE224" i="2"/>
  <c r="AE226" i="2"/>
  <c r="AE228" i="2"/>
  <c r="AE230" i="2"/>
  <c r="AE232" i="2"/>
  <c r="AE234" i="2"/>
  <c r="AE236" i="2"/>
  <c r="AE238" i="2"/>
  <c r="AE240" i="2"/>
  <c r="AE242" i="2"/>
  <c r="AE244" i="2"/>
  <c r="AE246" i="2"/>
  <c r="AD225" i="2"/>
  <c r="AD227" i="2"/>
  <c r="AD229" i="2"/>
  <c r="AD231" i="2"/>
  <c r="AD233" i="2"/>
  <c r="AD235" i="2"/>
  <c r="AD237" i="2"/>
  <c r="AD239" i="2"/>
  <c r="AD241" i="2"/>
  <c r="AD243" i="2"/>
  <c r="AD245" i="2"/>
  <c r="AE223" i="2"/>
  <c r="AD223" i="2"/>
  <c r="AE248" i="2"/>
  <c r="AE250" i="2"/>
  <c r="AE252" i="2"/>
  <c r="AE254" i="2"/>
  <c r="AE256" i="2"/>
  <c r="AE258" i="2"/>
  <c r="AE260" i="2"/>
  <c r="AE262" i="2"/>
  <c r="AE264" i="2"/>
  <c r="AE266" i="2"/>
  <c r="AE268" i="2"/>
  <c r="AE270" i="2"/>
  <c r="AD249" i="2"/>
  <c r="AD251" i="2"/>
  <c r="AD253" i="2"/>
  <c r="AD255" i="2"/>
  <c r="AD257" i="2"/>
  <c r="AD259" i="2"/>
  <c r="AD261" i="2"/>
  <c r="AD263" i="2"/>
  <c r="AD265" i="2"/>
  <c r="AD267" i="2"/>
  <c r="AD269" i="2"/>
  <c r="AE249" i="2"/>
  <c r="AE251" i="2"/>
  <c r="AE253" i="2"/>
  <c r="AE255" i="2"/>
  <c r="AE257" i="2"/>
  <c r="AE259" i="2"/>
  <c r="AE261" i="2"/>
  <c r="AE263" i="2"/>
  <c r="AE265" i="2"/>
  <c r="AE267" i="2"/>
  <c r="AE269" i="2"/>
  <c r="AD248" i="2"/>
  <c r="AD250" i="2"/>
  <c r="AD252" i="2"/>
  <c r="AD254" i="2"/>
  <c r="AD256" i="2"/>
  <c r="AD258" i="2"/>
  <c r="AD260" i="2"/>
  <c r="AD262" i="2"/>
  <c r="AD264" i="2"/>
  <c r="AD266" i="2"/>
  <c r="AD268" i="2"/>
  <c r="AD270" i="2"/>
  <c r="AE247" i="2"/>
  <c r="AD247" i="2"/>
  <c r="AE272" i="2"/>
  <c r="AE274" i="2"/>
  <c r="AE276" i="2"/>
  <c r="AE278" i="2"/>
  <c r="AE280" i="2"/>
  <c r="AE282" i="2"/>
  <c r="AE284" i="2"/>
  <c r="AE286" i="2"/>
  <c r="AE288" i="2"/>
  <c r="AE290" i="2"/>
  <c r="AD273" i="2"/>
  <c r="AE275" i="2"/>
  <c r="AD278" i="2"/>
  <c r="AD281" i="2"/>
  <c r="AE283" i="2"/>
  <c r="AD286" i="2"/>
  <c r="AD289" i="2"/>
  <c r="AE291" i="2"/>
  <c r="AE293" i="2"/>
  <c r="AE273" i="2"/>
  <c r="AD276" i="2"/>
  <c r="AD279" i="2"/>
  <c r="AE281" i="2"/>
  <c r="AD284" i="2"/>
  <c r="AD287" i="2"/>
  <c r="AE289" i="2"/>
  <c r="AD292" i="2"/>
  <c r="AD294" i="2"/>
  <c r="AD274" i="2"/>
  <c r="AD277" i="2"/>
  <c r="AE279" i="2"/>
  <c r="AD282" i="2"/>
  <c r="AD285" i="2"/>
  <c r="AE287" i="2"/>
  <c r="AD290" i="2"/>
  <c r="AE292" i="2"/>
  <c r="AE294" i="2"/>
  <c r="AD272" i="2"/>
  <c r="AD275" i="2"/>
  <c r="AE277" i="2"/>
  <c r="AD280" i="2"/>
  <c r="AD283" i="2"/>
  <c r="AE285" i="2"/>
  <c r="AD288" i="2"/>
  <c r="AD291" i="2"/>
  <c r="AD293" i="2"/>
  <c r="AD271" i="2"/>
  <c r="AE271" i="2"/>
  <c r="AD392" i="2"/>
  <c r="AD394" i="2"/>
  <c r="AD396" i="2"/>
  <c r="AD398" i="2"/>
  <c r="AD400" i="2"/>
  <c r="AD402" i="2"/>
  <c r="AD404" i="2"/>
  <c r="AD406" i="2"/>
  <c r="AD408" i="2"/>
  <c r="AD410" i="2"/>
  <c r="AD412" i="2"/>
  <c r="AD414" i="2"/>
  <c r="AE392" i="2"/>
  <c r="AE394" i="2"/>
  <c r="AE396" i="2"/>
  <c r="AE398" i="2"/>
  <c r="AE400" i="2"/>
  <c r="AE402" i="2"/>
  <c r="AE404" i="2"/>
  <c r="AE406" i="2"/>
  <c r="AE408" i="2"/>
  <c r="AE410" i="2"/>
  <c r="AE412" i="2"/>
  <c r="AE414" i="2"/>
  <c r="AE393" i="2"/>
  <c r="AE395" i="2"/>
  <c r="AE397" i="2"/>
  <c r="AE399" i="2"/>
  <c r="AE401" i="2"/>
  <c r="AE403" i="2"/>
  <c r="AE405" i="2"/>
  <c r="AE407" i="2"/>
  <c r="AE409" i="2"/>
  <c r="AE411" i="2"/>
  <c r="AE413" i="2"/>
  <c r="AD393" i="2"/>
  <c r="AD401" i="2"/>
  <c r="AD409" i="2"/>
  <c r="AD395" i="2"/>
  <c r="AD403" i="2"/>
  <c r="AD411" i="2"/>
  <c r="AD397" i="2"/>
  <c r="AD405" i="2"/>
  <c r="AD413" i="2"/>
  <c r="AD399" i="2"/>
  <c r="AD407" i="2"/>
  <c r="AE391" i="2"/>
  <c r="AD391" i="2"/>
  <c r="AE464" i="2"/>
  <c r="AE466" i="2"/>
  <c r="AE468" i="2"/>
  <c r="AE470" i="2"/>
  <c r="AE472" i="2"/>
  <c r="AE474" i="2"/>
  <c r="AE476" i="2"/>
  <c r="AE478" i="2"/>
  <c r="AD465" i="2"/>
  <c r="AD467" i="2"/>
  <c r="AD469" i="2"/>
  <c r="AD471" i="2"/>
  <c r="AD473" i="2"/>
  <c r="AD475" i="2"/>
  <c r="AD477" i="2"/>
  <c r="AD479" i="2"/>
  <c r="AD481" i="2"/>
  <c r="AD483" i="2"/>
  <c r="AD464" i="2"/>
  <c r="AD466" i="2"/>
  <c r="AD468" i="2"/>
  <c r="AD470" i="2"/>
  <c r="AD472" i="2"/>
  <c r="AD474" i="2"/>
  <c r="AD476" i="2"/>
  <c r="AD478" i="2"/>
  <c r="AD480" i="2"/>
  <c r="AD482" i="2"/>
  <c r="AD484" i="2"/>
  <c r="AD486" i="2"/>
  <c r="AE467" i="2"/>
  <c r="AE475" i="2"/>
  <c r="AE481" i="2"/>
  <c r="AD485" i="2"/>
  <c r="AE469" i="2"/>
  <c r="AE477" i="2"/>
  <c r="AE482" i="2"/>
  <c r="AE485" i="2"/>
  <c r="AE465" i="2"/>
  <c r="AE473" i="2"/>
  <c r="AE480" i="2"/>
  <c r="AE484" i="2"/>
  <c r="AE471" i="2"/>
  <c r="AE479" i="2"/>
  <c r="AE483" i="2"/>
  <c r="AE486" i="2"/>
  <c r="AD463" i="2"/>
  <c r="AE463" i="2"/>
  <c r="AE632" i="2"/>
  <c r="AE634" i="2"/>
  <c r="AE636" i="2"/>
  <c r="AE638" i="2"/>
  <c r="AE640" i="2"/>
  <c r="AE642" i="2"/>
  <c r="AE644" i="2"/>
  <c r="AE646" i="2"/>
  <c r="AE648" i="2"/>
  <c r="AE650" i="2"/>
  <c r="AE652" i="2"/>
  <c r="AE654" i="2"/>
  <c r="AD633" i="2"/>
  <c r="AD635" i="2"/>
  <c r="AD637" i="2"/>
  <c r="AD639" i="2"/>
  <c r="AD641" i="2"/>
  <c r="AD643" i="2"/>
  <c r="AD645" i="2"/>
  <c r="AD647" i="2"/>
  <c r="AD649" i="2"/>
  <c r="AD651" i="2"/>
  <c r="AD653" i="2"/>
  <c r="AE633" i="2"/>
  <c r="AE635" i="2"/>
  <c r="AE637" i="2"/>
  <c r="AE639" i="2"/>
  <c r="AE641" i="2"/>
  <c r="AE643" i="2"/>
  <c r="AE645" i="2"/>
  <c r="AE647" i="2"/>
  <c r="AE649" i="2"/>
  <c r="AE651" i="2"/>
  <c r="AE653" i="2"/>
  <c r="AD636" i="2"/>
  <c r="AD644" i="2"/>
  <c r="AD652" i="2"/>
  <c r="AD638" i="2"/>
  <c r="AD646" i="2"/>
  <c r="AD654" i="2"/>
  <c r="AD634" i="2"/>
  <c r="AD642" i="2"/>
  <c r="AD650" i="2"/>
  <c r="AD640" i="2"/>
  <c r="AD648" i="2"/>
  <c r="AD632" i="2"/>
  <c r="AE631" i="2"/>
  <c r="AD631" i="2"/>
  <c r="AE535" i="2"/>
  <c r="AE558" i="2"/>
  <c r="AE546" i="2"/>
  <c r="AE536" i="2"/>
  <c r="AD551" i="2"/>
  <c r="AD543" i="2"/>
  <c r="AD558" i="2"/>
  <c r="AD550" i="2"/>
  <c r="AD542" i="2"/>
  <c r="AE557" i="2"/>
  <c r="AE549" i="2"/>
  <c r="AE541" i="2"/>
  <c r="AD559" i="2"/>
  <c r="AE573" i="2"/>
  <c r="AD563" i="2"/>
  <c r="AD576" i="2"/>
  <c r="AD565" i="2"/>
  <c r="AD575" i="2"/>
  <c r="AD561" i="2"/>
  <c r="AE576" i="2"/>
  <c r="AD567" i="2"/>
  <c r="AE562" i="2"/>
  <c r="AD564" i="2"/>
  <c r="AE565" i="2"/>
  <c r="AD655" i="2"/>
  <c r="AD665" i="2"/>
  <c r="AD661" i="2"/>
  <c r="AE678" i="2"/>
  <c r="AE670" i="2"/>
  <c r="AE662" i="2"/>
  <c r="AD678" i="2"/>
  <c r="AD670" i="2"/>
  <c r="AD662" i="2"/>
  <c r="AE677" i="2"/>
  <c r="AE669" i="2"/>
  <c r="AE661" i="2"/>
  <c r="AE75" i="2"/>
  <c r="AE65" i="2"/>
  <c r="AD77" i="2"/>
  <c r="AD69" i="2"/>
  <c r="AD61" i="2"/>
  <c r="AE76" i="2"/>
  <c r="AE68" i="2"/>
  <c r="AE60" i="2"/>
  <c r="AD76" i="2"/>
  <c r="AD68" i="2"/>
  <c r="AD60" i="2"/>
  <c r="AE71" i="2"/>
  <c r="AE127" i="2"/>
  <c r="AE141" i="2"/>
  <c r="AE130" i="2"/>
  <c r="AE143" i="2"/>
  <c r="AE132" i="2"/>
  <c r="AE145" i="2"/>
  <c r="AE134" i="2"/>
  <c r="AE147" i="2"/>
  <c r="AE136" i="2"/>
  <c r="AD149" i="2"/>
  <c r="AD141" i="2"/>
  <c r="AD133" i="2"/>
  <c r="AE169" i="2"/>
  <c r="AD159" i="2"/>
  <c r="AE174" i="2"/>
  <c r="AE163" i="2"/>
  <c r="AD153" i="2"/>
  <c r="AE168" i="2"/>
  <c r="AE157" i="2"/>
  <c r="AE170" i="2"/>
  <c r="AE159" i="2"/>
  <c r="AD172" i="2"/>
  <c r="AD164" i="2"/>
  <c r="AD156" i="2"/>
  <c r="AE295" i="2"/>
  <c r="AE308" i="2"/>
  <c r="AD298" i="2"/>
  <c r="AE310" i="2"/>
  <c r="AD300" i="2"/>
  <c r="AE312" i="2"/>
  <c r="AD302" i="2"/>
  <c r="AE314" i="2"/>
  <c r="AD304" i="2"/>
  <c r="AE317" i="2"/>
  <c r="AE309" i="2"/>
  <c r="AE301" i="2"/>
  <c r="AE319" i="2"/>
  <c r="AD322" i="2"/>
  <c r="AD320" i="2"/>
  <c r="AD340" i="2"/>
  <c r="AE340" i="2"/>
  <c r="AE332" i="2"/>
  <c r="AE324" i="2"/>
  <c r="AE337" i="2"/>
  <c r="AE329" i="2"/>
  <c r="AE321" i="2"/>
  <c r="AD333" i="2"/>
  <c r="AD325" i="2"/>
  <c r="AE343" i="2"/>
  <c r="AD359" i="2"/>
  <c r="AD349" i="2"/>
  <c r="AE365" i="2"/>
  <c r="AE357" i="2"/>
  <c r="AE349" i="2"/>
  <c r="AE364" i="2"/>
  <c r="AE356" i="2"/>
  <c r="AE348" i="2"/>
  <c r="AD364" i="2"/>
  <c r="AD356" i="2"/>
  <c r="AD348" i="2"/>
  <c r="AE367" i="2"/>
  <c r="AD390" i="2"/>
  <c r="AD380" i="2"/>
  <c r="AD370" i="2"/>
  <c r="AE384" i="2"/>
  <c r="AE376" i="2"/>
  <c r="AE368" i="2"/>
  <c r="AE383" i="2"/>
  <c r="AE375" i="2"/>
  <c r="AD389" i="2"/>
  <c r="AD381" i="2"/>
  <c r="AD373" i="2"/>
  <c r="AE583" i="2"/>
  <c r="AD604" i="2"/>
  <c r="AD592" i="2"/>
  <c r="AD590" i="2"/>
  <c r="AE599" i="2"/>
  <c r="AE591" i="2"/>
  <c r="AD605" i="2"/>
  <c r="AD597" i="2"/>
  <c r="AD589" i="2"/>
  <c r="AE604" i="2"/>
  <c r="AE596" i="2"/>
  <c r="AE588" i="2"/>
  <c r="AE679" i="2"/>
  <c r="AD696" i="2"/>
  <c r="AD692" i="2"/>
  <c r="AD682" i="2"/>
  <c r="AE695" i="2"/>
  <c r="AE687" i="2"/>
  <c r="AD701" i="2"/>
  <c r="AD693" i="2"/>
  <c r="AD685" i="2"/>
  <c r="AE700" i="2"/>
  <c r="AE692" i="2"/>
  <c r="AE684" i="2"/>
  <c r="AE35" i="2"/>
  <c r="AE43" i="2"/>
  <c r="AE51" i="2"/>
  <c r="AD52" i="2"/>
  <c r="AD32" i="2"/>
  <c r="AD34" i="2"/>
  <c r="AD36" i="2"/>
  <c r="AD38" i="2"/>
  <c r="AD40" i="2"/>
  <c r="AD42" i="2"/>
  <c r="AD44" i="2"/>
  <c r="AD48" i="2"/>
  <c r="AD50" i="2"/>
  <c r="AE32" i="2"/>
  <c r="AE34" i="2"/>
  <c r="AE36" i="2"/>
  <c r="AE38" i="2"/>
  <c r="AE40" i="2"/>
  <c r="AE42" i="2"/>
  <c r="AE44" i="2"/>
  <c r="AE46" i="2"/>
  <c r="AE48" i="2"/>
  <c r="AE50" i="2"/>
  <c r="AE52" i="2"/>
  <c r="AD33" i="2"/>
  <c r="AD35" i="2"/>
  <c r="AD37" i="2"/>
  <c r="AD39" i="2"/>
  <c r="AD41" i="2"/>
  <c r="AD43" i="2"/>
  <c r="AD45" i="2"/>
  <c r="AD47" i="2"/>
  <c r="AD49" i="2"/>
  <c r="AD51" i="2"/>
  <c r="AD53" i="2"/>
  <c r="AE31" i="2"/>
  <c r="AE33" i="2"/>
  <c r="AE37" i="2"/>
  <c r="AE39" i="2"/>
  <c r="AE41" i="2"/>
  <c r="AE45" i="2"/>
  <c r="AE47" i="2"/>
  <c r="AE49" i="2"/>
  <c r="AE53" i="2"/>
  <c r="AD31" i="2"/>
  <c r="AD46" i="2"/>
  <c r="AD54" i="2"/>
  <c r="AE54" i="2"/>
  <c r="AD104" i="2"/>
  <c r="AD106" i="2"/>
  <c r="AD108" i="2"/>
  <c r="AD110" i="2"/>
  <c r="AD112" i="2"/>
  <c r="AD114" i="2"/>
  <c r="AD116" i="2"/>
  <c r="AD118" i="2"/>
  <c r="AD120" i="2"/>
  <c r="AD122" i="2"/>
  <c r="AD124" i="2"/>
  <c r="AD126" i="2"/>
  <c r="AE105" i="2"/>
  <c r="AE108" i="2"/>
  <c r="AD111" i="2"/>
  <c r="AE113" i="2"/>
  <c r="AE116" i="2"/>
  <c r="AD119" i="2"/>
  <c r="AE121" i="2"/>
  <c r="AE124" i="2"/>
  <c r="AE106" i="2"/>
  <c r="AD109" i="2"/>
  <c r="AE111" i="2"/>
  <c r="AE114" i="2"/>
  <c r="AD117" i="2"/>
  <c r="AE119" i="2"/>
  <c r="AE122" i="2"/>
  <c r="AD125" i="2"/>
  <c r="AE103" i="2"/>
  <c r="AE104" i="2"/>
  <c r="AD107" i="2"/>
  <c r="AE109" i="2"/>
  <c r="AE112" i="2"/>
  <c r="AD115" i="2"/>
  <c r="AE117" i="2"/>
  <c r="AE120" i="2"/>
  <c r="AD123" i="2"/>
  <c r="AE125" i="2"/>
  <c r="AD103" i="2"/>
  <c r="AD105" i="2"/>
  <c r="AE107" i="2"/>
  <c r="AE110" i="2"/>
  <c r="AD113" i="2"/>
  <c r="AE115" i="2"/>
  <c r="AE118" i="2"/>
  <c r="AD121" i="2"/>
  <c r="AE123" i="2"/>
  <c r="AE126" i="2"/>
  <c r="AE489" i="2"/>
  <c r="AE491" i="2"/>
  <c r="AE493" i="2"/>
  <c r="AE495" i="2"/>
  <c r="AE497" i="2"/>
  <c r="AE499" i="2"/>
  <c r="AE501" i="2"/>
  <c r="AE503" i="2"/>
  <c r="AE505" i="2"/>
  <c r="AE507" i="2"/>
  <c r="AE509" i="2"/>
  <c r="AD488" i="2"/>
  <c r="AD490" i="2"/>
  <c r="AD492" i="2"/>
  <c r="AD494" i="2"/>
  <c r="AD496" i="2"/>
  <c r="AD498" i="2"/>
  <c r="AD500" i="2"/>
  <c r="AD502" i="2"/>
  <c r="AD504" i="2"/>
  <c r="AD506" i="2"/>
  <c r="AD508" i="2"/>
  <c r="AD510" i="2"/>
  <c r="AD489" i="2"/>
  <c r="AD491" i="2"/>
  <c r="AD493" i="2"/>
  <c r="AD495" i="2"/>
  <c r="AD497" i="2"/>
  <c r="AD499" i="2"/>
  <c r="AD501" i="2"/>
  <c r="AD503" i="2"/>
  <c r="AD505" i="2"/>
  <c r="AD507" i="2"/>
  <c r="AD509" i="2"/>
  <c r="AE490" i="2"/>
  <c r="AE498" i="2"/>
  <c r="AE506" i="2"/>
  <c r="AE492" i="2"/>
  <c r="AE500" i="2"/>
  <c r="AE508" i="2"/>
  <c r="AE488" i="2"/>
  <c r="AE496" i="2"/>
  <c r="AE504" i="2"/>
  <c r="AE494" i="2"/>
  <c r="AE502" i="2"/>
  <c r="AE510" i="2"/>
  <c r="AE487" i="2"/>
  <c r="AD487" i="2"/>
  <c r="AE512" i="2"/>
  <c r="AE514" i="2"/>
  <c r="AE516" i="2"/>
  <c r="AE518" i="2"/>
  <c r="AE520" i="2"/>
  <c r="AE522" i="2"/>
  <c r="AE524" i="2"/>
  <c r="AE526" i="2"/>
  <c r="AE528" i="2"/>
  <c r="AE530" i="2"/>
  <c r="AE532" i="2"/>
  <c r="AE534" i="2"/>
  <c r="AD513" i="2"/>
  <c r="AD515" i="2"/>
  <c r="AD517" i="2"/>
  <c r="AD519" i="2"/>
  <c r="AD521" i="2"/>
  <c r="AD523" i="2"/>
  <c r="AD525" i="2"/>
  <c r="AD527" i="2"/>
  <c r="AD529" i="2"/>
  <c r="AD531" i="2"/>
  <c r="AD533" i="2"/>
  <c r="AD512" i="2"/>
  <c r="AD514" i="2"/>
  <c r="AD516" i="2"/>
  <c r="AD518" i="2"/>
  <c r="AD520" i="2"/>
  <c r="AD522" i="2"/>
  <c r="AD524" i="2"/>
  <c r="AD526" i="2"/>
  <c r="AD528" i="2"/>
  <c r="AD530" i="2"/>
  <c r="AD532" i="2"/>
  <c r="AD534" i="2"/>
  <c r="AE513" i="2"/>
  <c r="AE521" i="2"/>
  <c r="AE529" i="2"/>
  <c r="AE515" i="2"/>
  <c r="AE523" i="2"/>
  <c r="AE531" i="2"/>
  <c r="AE519" i="2"/>
  <c r="AE527" i="2"/>
  <c r="AE533" i="2"/>
  <c r="AE517" i="2"/>
  <c r="AE525" i="2"/>
  <c r="AE511" i="2"/>
  <c r="AD511" i="2"/>
  <c r="AE540" i="2"/>
  <c r="AE550" i="2"/>
  <c r="AE538" i="2"/>
  <c r="AD557" i="2"/>
  <c r="AD549" i="2"/>
  <c r="AD541" i="2"/>
  <c r="AD556" i="2"/>
  <c r="AD548" i="2"/>
  <c r="AD540" i="2"/>
  <c r="AE555" i="2"/>
  <c r="AE547" i="2"/>
  <c r="AE539" i="2"/>
  <c r="AE579" i="2"/>
  <c r="AE577" i="2"/>
  <c r="AD582" i="2"/>
  <c r="AD574" i="2"/>
  <c r="AD581" i="2"/>
  <c r="AD573" i="2"/>
  <c r="AE582" i="2"/>
  <c r="AE574" i="2"/>
  <c r="AE568" i="2"/>
  <c r="AE560" i="2"/>
  <c r="AD562" i="2"/>
  <c r="AE563" i="2"/>
  <c r="AD671" i="2"/>
  <c r="AD657" i="2"/>
  <c r="AD675" i="2"/>
  <c r="AE676" i="2"/>
  <c r="AE668" i="2"/>
  <c r="AE660" i="2"/>
  <c r="AD676" i="2"/>
  <c r="AD668" i="2"/>
  <c r="AD660" i="2"/>
  <c r="AE675" i="2"/>
  <c r="AE667" i="2"/>
  <c r="AE659" i="2"/>
  <c r="AH737" i="2"/>
  <c r="AI737" i="2"/>
  <c r="AF737" i="2"/>
  <c r="AG737" i="2"/>
  <c r="AE73" i="2"/>
  <c r="AE61" i="2"/>
  <c r="AD75" i="2"/>
  <c r="AD67" i="2"/>
  <c r="AD59" i="2"/>
  <c r="AE74" i="2"/>
  <c r="AE66" i="2"/>
  <c r="AE58" i="2"/>
  <c r="AD74" i="2"/>
  <c r="AD66" i="2"/>
  <c r="AD58" i="2"/>
  <c r="AE63" i="2"/>
  <c r="AE149" i="2"/>
  <c r="AE138" i="2"/>
  <c r="AD128" i="2"/>
  <c r="AE140" i="2"/>
  <c r="AD130" i="2"/>
  <c r="AE142" i="2"/>
  <c r="AD132" i="2"/>
  <c r="AE144" i="2"/>
  <c r="AD134" i="2"/>
  <c r="AD147" i="2"/>
  <c r="AD139" i="2"/>
  <c r="AD131" i="2"/>
  <c r="AD167" i="2"/>
  <c r="AE156" i="2"/>
  <c r="AE171" i="2"/>
  <c r="AD161" i="2"/>
  <c r="AE151" i="2"/>
  <c r="AE165" i="2"/>
  <c r="AD155" i="2"/>
  <c r="AE167" i="2"/>
  <c r="AD157" i="2"/>
  <c r="AD170" i="2"/>
  <c r="AD162" i="2"/>
  <c r="AD154" i="2"/>
  <c r="AE316" i="2"/>
  <c r="AD306" i="2"/>
  <c r="AE318" i="2"/>
  <c r="AD308" i="2"/>
  <c r="AD297" i="2"/>
  <c r="AD310" i="2"/>
  <c r="AD299" i="2"/>
  <c r="AD312" i="2"/>
  <c r="AD301" i="2"/>
  <c r="AE315" i="2"/>
  <c r="AE307" i="2"/>
  <c r="AE299" i="2"/>
  <c r="AD342" i="2"/>
  <c r="AE341" i="2"/>
  <c r="AD341" i="2"/>
  <c r="AD332" i="2"/>
  <c r="AE338" i="2"/>
  <c r="AE330" i="2"/>
  <c r="AE322" i="2"/>
  <c r="AE335" i="2"/>
  <c r="AE327" i="2"/>
  <c r="AD339" i="2"/>
  <c r="AD331" i="2"/>
  <c r="AD323" i="2"/>
  <c r="AD361" i="2"/>
  <c r="AD351" i="2"/>
  <c r="AD363" i="2"/>
  <c r="AE363" i="2"/>
  <c r="AE355" i="2"/>
  <c r="AE347" i="2"/>
  <c r="AE362" i="2"/>
  <c r="AE354" i="2"/>
  <c r="AE346" i="2"/>
  <c r="AD362" i="2"/>
  <c r="AD354" i="2"/>
  <c r="AD346" i="2"/>
  <c r="AD384" i="2"/>
  <c r="AD382" i="2"/>
  <c r="AD372" i="2"/>
  <c r="AE390" i="2"/>
  <c r="AE382" i="2"/>
  <c r="AE374" i="2"/>
  <c r="AE389" i="2"/>
  <c r="AE381" i="2"/>
  <c r="AE373" i="2"/>
  <c r="AD387" i="2"/>
  <c r="AD379" i="2"/>
  <c r="AD371" i="2"/>
  <c r="AD594" i="2"/>
  <c r="AD596" i="2"/>
  <c r="AD584" i="2"/>
  <c r="AE605" i="2"/>
  <c r="AE597" i="2"/>
  <c r="AE589" i="2"/>
  <c r="AD603" i="2"/>
  <c r="AD595" i="2"/>
  <c r="AD587" i="2"/>
  <c r="AE602" i="2"/>
  <c r="AE594" i="2"/>
  <c r="AE586" i="2"/>
  <c r="AD686" i="2"/>
  <c r="AD688" i="2"/>
  <c r="AD684" i="2"/>
  <c r="AE701" i="2"/>
  <c r="AE693" i="2"/>
  <c r="AE685" i="2"/>
  <c r="AD699" i="2"/>
  <c r="AD691" i="2"/>
  <c r="AD683" i="2"/>
  <c r="AE698" i="2"/>
  <c r="AE690" i="2"/>
  <c r="AE682" i="2"/>
  <c r="AG738" i="2"/>
  <c r="AH738" i="2"/>
  <c r="AI738" i="2"/>
  <c r="AF738" i="2"/>
  <c r="AH740" i="2"/>
  <c r="AI740" i="2"/>
  <c r="AF740" i="2"/>
  <c r="AG740" i="2"/>
  <c r="AD81" i="2"/>
  <c r="AD80" i="2"/>
  <c r="AE82" i="2"/>
  <c r="AE84" i="2"/>
  <c r="AE86" i="2"/>
  <c r="AE88" i="2"/>
  <c r="AE90" i="2"/>
  <c r="AE92" i="2"/>
  <c r="AE94" i="2"/>
  <c r="AE96" i="2"/>
  <c r="AE98" i="2"/>
  <c r="AE100" i="2"/>
  <c r="AE102" i="2"/>
  <c r="AE80" i="2"/>
  <c r="AD83" i="2"/>
  <c r="AD85" i="2"/>
  <c r="AD87" i="2"/>
  <c r="AD89" i="2"/>
  <c r="AD91" i="2"/>
  <c r="AD93" i="2"/>
  <c r="AD95" i="2"/>
  <c r="AD97" i="2"/>
  <c r="AD99" i="2"/>
  <c r="AD101" i="2"/>
  <c r="AE81" i="2"/>
  <c r="AE83" i="2"/>
  <c r="AE85" i="2"/>
  <c r="AE87" i="2"/>
  <c r="AE89" i="2"/>
  <c r="AE91" i="2"/>
  <c r="AE93" i="2"/>
  <c r="AE95" i="2"/>
  <c r="AE97" i="2"/>
  <c r="AE99" i="2"/>
  <c r="AE101" i="2"/>
  <c r="AD82" i="2"/>
  <c r="AD84" i="2"/>
  <c r="AD86" i="2"/>
  <c r="AD88" i="2"/>
  <c r="AD90" i="2"/>
  <c r="AD92" i="2"/>
  <c r="AD94" i="2"/>
  <c r="AD96" i="2"/>
  <c r="AD98" i="2"/>
  <c r="AD100" i="2"/>
  <c r="AD102" i="2"/>
  <c r="AE79" i="2"/>
  <c r="AD79" i="2"/>
  <c r="AE177" i="2"/>
  <c r="AE179" i="2"/>
  <c r="AE181" i="2"/>
  <c r="AE183" i="2"/>
  <c r="AE185" i="2"/>
  <c r="AE187" i="2"/>
  <c r="AE189" i="2"/>
  <c r="AE191" i="2"/>
  <c r="AE193" i="2"/>
  <c r="AE195" i="2"/>
  <c r="AE197" i="2"/>
  <c r="AD176" i="2"/>
  <c r="AD178" i="2"/>
  <c r="AD180" i="2"/>
  <c r="AD182" i="2"/>
  <c r="AD184" i="2"/>
  <c r="AD186" i="2"/>
  <c r="AD188" i="2"/>
  <c r="AD190" i="2"/>
  <c r="AD192" i="2"/>
  <c r="AD194" i="2"/>
  <c r="AD196" i="2"/>
  <c r="AD198" i="2"/>
  <c r="AE176" i="2"/>
  <c r="AE178" i="2"/>
  <c r="AE180" i="2"/>
  <c r="AE182" i="2"/>
  <c r="AE184" i="2"/>
  <c r="AE186" i="2"/>
  <c r="AE188" i="2"/>
  <c r="AE190" i="2"/>
  <c r="AE192" i="2"/>
  <c r="AE194" i="2"/>
  <c r="AE196" i="2"/>
  <c r="AD177" i="2"/>
  <c r="AD179" i="2"/>
  <c r="AD181" i="2"/>
  <c r="AD183" i="2"/>
  <c r="AD185" i="2"/>
  <c r="AD187" i="2"/>
  <c r="AD189" i="2"/>
  <c r="AD191" i="2"/>
  <c r="AD193" i="2"/>
  <c r="AD195" i="2"/>
  <c r="AD197" i="2"/>
  <c r="AE198" i="2"/>
  <c r="AE175" i="2"/>
  <c r="AD175" i="2"/>
  <c r="AD417" i="2"/>
  <c r="AD419" i="2"/>
  <c r="AD421" i="2"/>
  <c r="AD423" i="2"/>
  <c r="AD425" i="2"/>
  <c r="AD427" i="2"/>
  <c r="AD429" i="2"/>
  <c r="AD431" i="2"/>
  <c r="AD433" i="2"/>
  <c r="AD435" i="2"/>
  <c r="AD437" i="2"/>
  <c r="AE417" i="2"/>
  <c r="AE419" i="2"/>
  <c r="AE421" i="2"/>
  <c r="AE423" i="2"/>
  <c r="AE425" i="2"/>
  <c r="AE427" i="2"/>
  <c r="AE429" i="2"/>
  <c r="AE431" i="2"/>
  <c r="AE433" i="2"/>
  <c r="AE435" i="2"/>
  <c r="AE437" i="2"/>
  <c r="AE416" i="2"/>
  <c r="AE418" i="2"/>
  <c r="AE420" i="2"/>
  <c r="AE422" i="2"/>
  <c r="AE424" i="2"/>
  <c r="AE426" i="2"/>
  <c r="AE428" i="2"/>
  <c r="AE430" i="2"/>
  <c r="AE432" i="2"/>
  <c r="AE434" i="2"/>
  <c r="AE436" i="2"/>
  <c r="AE438" i="2"/>
  <c r="AD416" i="2"/>
  <c r="AD424" i="2"/>
  <c r="AD432" i="2"/>
  <c r="AD418" i="2"/>
  <c r="AD426" i="2"/>
  <c r="AD434" i="2"/>
  <c r="AD420" i="2"/>
  <c r="AD428" i="2"/>
  <c r="AD436" i="2"/>
  <c r="AD422" i="2"/>
  <c r="AD430" i="2"/>
  <c r="AD438" i="2"/>
  <c r="AE415" i="2"/>
  <c r="AD415" i="2"/>
  <c r="AE609" i="2"/>
  <c r="AE611" i="2"/>
  <c r="AE613" i="2"/>
  <c r="AE615" i="2"/>
  <c r="AE617" i="2"/>
  <c r="AE619" i="2"/>
  <c r="AE621" i="2"/>
  <c r="AE623" i="2"/>
  <c r="AE625" i="2"/>
  <c r="AE627" i="2"/>
  <c r="AE629" i="2"/>
  <c r="AD608" i="2"/>
  <c r="AD610" i="2"/>
  <c r="AD612" i="2"/>
  <c r="AD614" i="2"/>
  <c r="AD616" i="2"/>
  <c r="AD618" i="2"/>
  <c r="AD620" i="2"/>
  <c r="AD622" i="2"/>
  <c r="AD624" i="2"/>
  <c r="AD626" i="2"/>
  <c r="AD628" i="2"/>
  <c r="AD630" i="2"/>
  <c r="AE608" i="2"/>
  <c r="AE610" i="2"/>
  <c r="AE612" i="2"/>
  <c r="AE614" i="2"/>
  <c r="AE616" i="2"/>
  <c r="AE618" i="2"/>
  <c r="AE620" i="2"/>
  <c r="AE622" i="2"/>
  <c r="AE624" i="2"/>
  <c r="AE626" i="2"/>
  <c r="AE628" i="2"/>
  <c r="AE630" i="2"/>
  <c r="AD613" i="2"/>
  <c r="AD621" i="2"/>
  <c r="AD629" i="2"/>
  <c r="AD615" i="2"/>
  <c r="AD623" i="2"/>
  <c r="AD611" i="2"/>
  <c r="AD619" i="2"/>
  <c r="AD627" i="2"/>
  <c r="AD625" i="2"/>
  <c r="AD617" i="2"/>
  <c r="AD609" i="2"/>
  <c r="AD607" i="2"/>
  <c r="AE607" i="2"/>
  <c r="AE556" i="2"/>
  <c r="AE542" i="2"/>
  <c r="AE552" i="2"/>
  <c r="AD555" i="2"/>
  <c r="AD547" i="2"/>
  <c r="AD539" i="2"/>
  <c r="AD554" i="2"/>
  <c r="AD546" i="2"/>
  <c r="AD538" i="2"/>
  <c r="AE553" i="2"/>
  <c r="AE545" i="2"/>
  <c r="AE571" i="2"/>
  <c r="AE569" i="2"/>
  <c r="AD580" i="2"/>
  <c r="AD572" i="2"/>
  <c r="AD579" i="2"/>
  <c r="AD571" i="2"/>
  <c r="AE580" i="2"/>
  <c r="AE572" i="2"/>
  <c r="AE566" i="2"/>
  <c r="AD568" i="2"/>
  <c r="AD560" i="2"/>
  <c r="AD663" i="2"/>
  <c r="AD677" i="2"/>
  <c r="AD667" i="2"/>
  <c r="AE674" i="2"/>
  <c r="AE666" i="2"/>
  <c r="AE658" i="2"/>
  <c r="AD674" i="2"/>
  <c r="AD666" i="2"/>
  <c r="AD658" i="2"/>
  <c r="AE673" i="2"/>
  <c r="AE665" i="2"/>
  <c r="AE69" i="2"/>
  <c r="AE59" i="2"/>
  <c r="AD73" i="2"/>
  <c r="AD65" i="2"/>
  <c r="AD57" i="2"/>
  <c r="AE72" i="2"/>
  <c r="AE64" i="2"/>
  <c r="AE56" i="2"/>
  <c r="AD72" i="2"/>
  <c r="AD64" i="2"/>
  <c r="AD56" i="2"/>
  <c r="AE146" i="2"/>
  <c r="AD136" i="2"/>
  <c r="AE148" i="2"/>
  <c r="AD138" i="2"/>
  <c r="AE150" i="2"/>
  <c r="AD140" i="2"/>
  <c r="AE129" i="2"/>
  <c r="AD142" i="2"/>
  <c r="AE131" i="2"/>
  <c r="AD145" i="2"/>
  <c r="AD137" i="2"/>
  <c r="AE164" i="2"/>
  <c r="AE153" i="2"/>
  <c r="AD169" i="2"/>
  <c r="AE158" i="2"/>
  <c r="AE173" i="2"/>
  <c r="AD163" i="2"/>
  <c r="AE152" i="2"/>
  <c r="AD165" i="2"/>
  <c r="AE154" i="2"/>
  <c r="AD168" i="2"/>
  <c r="AD160" i="2"/>
  <c r="AD314" i="2"/>
  <c r="AD303" i="2"/>
  <c r="AD316" i="2"/>
  <c r="AD305" i="2"/>
  <c r="AD318" i="2"/>
  <c r="AD307" i="2"/>
  <c r="AE296" i="2"/>
  <c r="AD309" i="2"/>
  <c r="AE298" i="2"/>
  <c r="AE313" i="2"/>
  <c r="AE305" i="2"/>
  <c r="AD338" i="2"/>
  <c r="AD336" i="2"/>
  <c r="AD334" i="2"/>
  <c r="AD324" i="2"/>
  <c r="AE336" i="2"/>
  <c r="AE328" i="2"/>
  <c r="AE320" i="2"/>
  <c r="AE333" i="2"/>
  <c r="AE325" i="2"/>
  <c r="AD337" i="2"/>
  <c r="AD329" i="2"/>
  <c r="AD353" i="2"/>
  <c r="AD365" i="2"/>
  <c r="AD355" i="2"/>
  <c r="AE361" i="2"/>
  <c r="AE353" i="2"/>
  <c r="AE345" i="2"/>
  <c r="AE360" i="2"/>
  <c r="AE352" i="2"/>
  <c r="AE344" i="2"/>
  <c r="AD360" i="2"/>
  <c r="AD352" i="2"/>
  <c r="AD376" i="2"/>
  <c r="AD374" i="2"/>
  <c r="AD386" i="2"/>
  <c r="AE388" i="2"/>
  <c r="AE380" i="2"/>
  <c r="AE372" i="2"/>
  <c r="AE387" i="2"/>
  <c r="AE379" i="2"/>
  <c r="AE371" i="2"/>
  <c r="AD385" i="2"/>
  <c r="AD377" i="2"/>
  <c r="AD602" i="2"/>
  <c r="AD588" i="2"/>
  <c r="AD606" i="2"/>
  <c r="AE603" i="2"/>
  <c r="AE595" i="2"/>
  <c r="AE587" i="2"/>
  <c r="AD601" i="2"/>
  <c r="AD593" i="2"/>
  <c r="AD585" i="2"/>
  <c r="AE600" i="2"/>
  <c r="AE592" i="2"/>
  <c r="AD694" i="2"/>
  <c r="AD680" i="2"/>
  <c r="AD698" i="2"/>
  <c r="AE699" i="2"/>
  <c r="AE691" i="2"/>
  <c r="AE683" i="2"/>
  <c r="AD697" i="2"/>
  <c r="AD689" i="2"/>
  <c r="AD681" i="2"/>
  <c r="AE696" i="2"/>
  <c r="AE688" i="2"/>
  <c r="AI8" i="2"/>
  <c r="AH8" i="2"/>
  <c r="AG8" i="2"/>
  <c r="AF8" i="2"/>
  <c r="AH382" i="26" l="1"/>
  <c r="AN381" i="26"/>
  <c r="AS381" i="26" s="1"/>
  <c r="E68" i="4"/>
  <c r="E57" i="4"/>
  <c r="BG152" i="17" s="1"/>
  <c r="E66" i="4"/>
  <c r="E62" i="4"/>
  <c r="E45" i="4"/>
  <c r="F68" i="4"/>
  <c r="BH163" i="17" s="1"/>
  <c r="E56" i="4"/>
  <c r="E46" i="4"/>
  <c r="BG141" i="17" s="1"/>
  <c r="E42" i="4"/>
  <c r="E60" i="4"/>
  <c r="E59" i="4"/>
  <c r="BG154" i="17" s="1"/>
  <c r="E65" i="4"/>
  <c r="BG160" i="17" s="1"/>
  <c r="E55" i="4"/>
  <c r="E49" i="4"/>
  <c r="BG144" i="17" s="1"/>
  <c r="E48" i="4"/>
  <c r="BG143" i="17" s="1"/>
  <c r="E47" i="4"/>
  <c r="E64" i="4"/>
  <c r="E58" i="4"/>
  <c r="E50" i="4"/>
  <c r="E67" i="4"/>
  <c r="E63" i="4"/>
  <c r="BG158" i="17" s="1"/>
  <c r="E54" i="4"/>
  <c r="E53" i="4"/>
  <c r="E52" i="4"/>
  <c r="BG147" i="17" s="1"/>
  <c r="E51" i="4"/>
  <c r="E44" i="4"/>
  <c r="E41" i="4"/>
  <c r="BG136" i="17" s="1"/>
  <c r="E43" i="4"/>
  <c r="E40" i="4"/>
  <c r="BG135" i="17" s="1"/>
  <c r="E61" i="4"/>
  <c r="BG156" i="17" s="1"/>
  <c r="BG86" i="17"/>
  <c r="AI672" i="2"/>
  <c r="AF672" i="2"/>
  <c r="AH672" i="2"/>
  <c r="AF728" i="2"/>
  <c r="AI729" i="2"/>
  <c r="AH727" i="2"/>
  <c r="AI728" i="2"/>
  <c r="AH728" i="2"/>
  <c r="AG732" i="2"/>
  <c r="AI727" i="2"/>
  <c r="AH732" i="2"/>
  <c r="AH730" i="2"/>
  <c r="AG727" i="2"/>
  <c r="AF732" i="2"/>
  <c r="AI733" i="2"/>
  <c r="AF733" i="2"/>
  <c r="AI730" i="2"/>
  <c r="AH733" i="2"/>
  <c r="AG730" i="2"/>
  <c r="AH731" i="2"/>
  <c r="AG731" i="2"/>
  <c r="AF731" i="2"/>
  <c r="AJ734" i="2"/>
  <c r="AF729" i="2"/>
  <c r="AH729" i="2"/>
  <c r="AJ736" i="2"/>
  <c r="AJ735" i="2"/>
  <c r="AJ738" i="2"/>
  <c r="AJ740" i="2"/>
  <c r="AJ737" i="2"/>
  <c r="AJ739" i="2"/>
  <c r="F67" i="4"/>
  <c r="AJ8" i="2"/>
  <c r="AI691" i="2"/>
  <c r="AG691" i="2"/>
  <c r="AH691" i="2"/>
  <c r="AF691" i="2"/>
  <c r="AH504" i="2"/>
  <c r="AI504" i="2"/>
  <c r="AG504" i="2"/>
  <c r="AF504" i="2"/>
  <c r="AG412" i="2"/>
  <c r="AH412" i="2"/>
  <c r="AF412" i="2"/>
  <c r="AI412" i="2"/>
  <c r="AI376" i="2"/>
  <c r="AF376" i="2"/>
  <c r="AH376" i="2"/>
  <c r="AG376" i="2"/>
  <c r="AI217" i="2"/>
  <c r="AH217" i="2"/>
  <c r="AG217" i="2"/>
  <c r="AF217" i="2"/>
  <c r="AG102" i="2"/>
  <c r="AF102" i="2"/>
  <c r="AI102" i="2"/>
  <c r="AH102" i="2"/>
  <c r="AG28" i="2"/>
  <c r="AF28" i="2"/>
  <c r="AI28" i="2"/>
  <c r="AH28" i="2"/>
  <c r="AI679" i="2"/>
  <c r="AG679" i="2"/>
  <c r="AH679" i="2"/>
  <c r="AF679" i="2"/>
  <c r="AI671" i="2"/>
  <c r="AG671" i="2"/>
  <c r="AH671" i="2"/>
  <c r="AF671" i="2"/>
  <c r="AI677" i="2"/>
  <c r="AG677" i="2"/>
  <c r="AF677" i="2"/>
  <c r="AH677" i="2"/>
  <c r="AI287" i="2"/>
  <c r="AF287" i="2"/>
  <c r="AH287" i="2"/>
  <c r="AG287" i="2"/>
  <c r="AF64" i="2"/>
  <c r="AI64" i="2"/>
  <c r="AH64" i="2"/>
  <c r="AG64" i="2"/>
  <c r="AH59" i="2"/>
  <c r="AI59" i="2"/>
  <c r="AF59" i="2"/>
  <c r="AG59" i="2"/>
  <c r="AI85" i="2"/>
  <c r="AF85" i="2"/>
  <c r="AH85" i="2"/>
  <c r="AG85" i="2"/>
  <c r="AF529" i="2"/>
  <c r="AG529" i="2"/>
  <c r="AI529" i="2"/>
  <c r="AH529" i="2"/>
  <c r="AG678" i="2"/>
  <c r="AF678" i="2"/>
  <c r="AH678" i="2"/>
  <c r="AI678" i="2"/>
  <c r="AI693" i="2"/>
  <c r="AF693" i="2"/>
  <c r="AH693" i="2"/>
  <c r="AG693" i="2"/>
  <c r="AI708" i="2"/>
  <c r="AF708" i="2"/>
  <c r="AG708" i="2"/>
  <c r="AH708" i="2"/>
  <c r="AH552" i="2"/>
  <c r="AI552" i="2"/>
  <c r="AG552" i="2"/>
  <c r="AF552" i="2"/>
  <c r="AH502" i="2"/>
  <c r="AI502" i="2"/>
  <c r="AG502" i="2"/>
  <c r="AF502" i="2"/>
  <c r="AG444" i="2"/>
  <c r="AH444" i="2"/>
  <c r="AF444" i="2"/>
  <c r="AI444" i="2"/>
  <c r="AG337" i="2"/>
  <c r="AH337" i="2"/>
  <c r="AF337" i="2"/>
  <c r="AI337" i="2"/>
  <c r="AI344" i="2"/>
  <c r="AF344" i="2"/>
  <c r="AH344" i="2"/>
  <c r="AG344" i="2"/>
  <c r="AI289" i="2"/>
  <c r="AG289" i="2"/>
  <c r="AH289" i="2"/>
  <c r="AF289" i="2"/>
  <c r="AI159" i="2"/>
  <c r="AG159" i="2"/>
  <c r="AH159" i="2"/>
  <c r="AF159" i="2"/>
  <c r="AF531" i="2"/>
  <c r="AG531" i="2"/>
  <c r="AI531" i="2"/>
  <c r="AH531" i="2"/>
  <c r="AF597" i="2"/>
  <c r="AG597" i="2"/>
  <c r="AI597" i="2"/>
  <c r="AH597" i="2"/>
  <c r="AF517" i="2"/>
  <c r="AG517" i="2"/>
  <c r="AI517" i="2"/>
  <c r="AH517" i="2"/>
  <c r="AF591" i="2"/>
  <c r="AG591" i="2"/>
  <c r="AI591" i="2"/>
  <c r="AH591" i="2"/>
  <c r="AI386" i="2"/>
  <c r="AH386" i="2"/>
  <c r="AG386" i="2"/>
  <c r="AF386" i="2"/>
  <c r="AG319" i="2"/>
  <c r="AH319" i="2"/>
  <c r="AF319" i="2"/>
  <c r="AI319" i="2"/>
  <c r="AG290" i="2"/>
  <c r="AI290" i="2"/>
  <c r="AH290" i="2"/>
  <c r="AF290" i="2"/>
  <c r="AI305" i="2"/>
  <c r="AG305" i="2"/>
  <c r="AH305" i="2"/>
  <c r="AF305" i="2"/>
  <c r="AH276" i="2"/>
  <c r="AI276" i="2"/>
  <c r="AG276" i="2"/>
  <c r="AF276" i="2"/>
  <c r="AI173" i="2"/>
  <c r="AF173" i="2"/>
  <c r="AH173" i="2"/>
  <c r="AG173" i="2"/>
  <c r="AG208" i="2"/>
  <c r="AF208" i="2"/>
  <c r="AH208" i="2"/>
  <c r="AI208" i="2"/>
  <c r="AF62" i="2"/>
  <c r="AH62" i="2"/>
  <c r="AG62" i="2"/>
  <c r="AI62" i="2"/>
  <c r="AG24" i="2"/>
  <c r="AF24" i="2"/>
  <c r="AI24" i="2"/>
  <c r="AH24" i="2"/>
  <c r="AG713" i="2"/>
  <c r="AH713" i="2"/>
  <c r="AI713" i="2"/>
  <c r="AF713" i="2"/>
  <c r="AI714" i="2"/>
  <c r="AF714" i="2"/>
  <c r="AH714" i="2"/>
  <c r="AG714" i="2"/>
  <c r="AG696" i="2"/>
  <c r="AI696" i="2"/>
  <c r="AH696" i="2"/>
  <c r="AF696" i="2"/>
  <c r="AG680" i="2"/>
  <c r="AI680" i="2"/>
  <c r="AH680" i="2"/>
  <c r="AF680" i="2"/>
  <c r="AH528" i="2"/>
  <c r="AI528" i="2"/>
  <c r="AG528" i="2"/>
  <c r="AF528" i="2"/>
  <c r="AI384" i="2"/>
  <c r="AH384" i="2"/>
  <c r="AF384" i="2"/>
  <c r="AG384" i="2"/>
  <c r="AG218" i="2"/>
  <c r="AF218" i="2"/>
  <c r="AH218" i="2"/>
  <c r="AI218" i="2"/>
  <c r="AH122" i="2"/>
  <c r="AI122" i="2"/>
  <c r="AG122" i="2"/>
  <c r="AF122" i="2"/>
  <c r="AG75" i="2"/>
  <c r="AF75" i="2"/>
  <c r="AI75" i="2"/>
  <c r="AH75" i="2"/>
  <c r="AH57" i="2"/>
  <c r="AG57" i="2"/>
  <c r="AF57" i="2"/>
  <c r="AI57" i="2"/>
  <c r="AF563" i="2"/>
  <c r="AG563" i="2"/>
  <c r="AI563" i="2"/>
  <c r="AH563" i="2"/>
  <c r="AG701" i="2"/>
  <c r="AI701" i="2"/>
  <c r="AH701" i="2"/>
  <c r="AF701" i="2"/>
  <c r="AI455" i="2"/>
  <c r="AF455" i="2"/>
  <c r="AH455" i="2"/>
  <c r="AG455" i="2"/>
  <c r="AG341" i="2"/>
  <c r="AH341" i="2"/>
  <c r="AF341" i="2"/>
  <c r="AI341" i="2"/>
  <c r="AG385" i="2"/>
  <c r="AF385" i="2"/>
  <c r="AI385" i="2"/>
  <c r="AH385" i="2"/>
  <c r="AG379" i="2"/>
  <c r="AH379" i="2"/>
  <c r="AF379" i="2"/>
  <c r="AI379" i="2"/>
  <c r="AG285" i="2"/>
  <c r="AI285" i="2"/>
  <c r="AF285" i="2"/>
  <c r="AH285" i="2"/>
  <c r="AF237" i="2"/>
  <c r="AG237" i="2"/>
  <c r="AI237" i="2"/>
  <c r="AH237" i="2"/>
  <c r="AI78" i="2"/>
  <c r="AH78" i="2"/>
  <c r="AG78" i="2"/>
  <c r="AF78" i="2"/>
  <c r="AI726" i="2"/>
  <c r="AG726" i="2"/>
  <c r="AF726" i="2"/>
  <c r="AH726" i="2"/>
  <c r="AI710" i="2"/>
  <c r="AG710" i="2"/>
  <c r="AF710" i="2"/>
  <c r="AH710" i="2"/>
  <c r="AG692" i="2"/>
  <c r="AI692" i="2"/>
  <c r="AH692" i="2"/>
  <c r="AF692" i="2"/>
  <c r="AH518" i="2"/>
  <c r="AI518" i="2"/>
  <c r="AG518" i="2"/>
  <c r="AF518" i="2"/>
  <c r="AI712" i="2"/>
  <c r="AG712" i="2"/>
  <c r="AF712" i="2"/>
  <c r="AH712" i="2"/>
  <c r="AI21" i="2"/>
  <c r="AH21" i="2"/>
  <c r="AF21" i="2"/>
  <c r="AG21" i="2"/>
  <c r="AI469" i="2"/>
  <c r="AF469" i="2"/>
  <c r="AH469" i="2"/>
  <c r="AG469" i="2"/>
  <c r="AF395" i="2"/>
  <c r="AG395" i="2"/>
  <c r="AH395" i="2"/>
  <c r="AI395" i="2"/>
  <c r="AF269" i="2"/>
  <c r="AG269" i="2"/>
  <c r="AI269" i="2"/>
  <c r="AH269" i="2"/>
  <c r="AF225" i="2"/>
  <c r="AG225" i="2"/>
  <c r="AI225" i="2"/>
  <c r="AH225" i="2"/>
  <c r="AF227" i="2"/>
  <c r="AG227" i="2"/>
  <c r="AI227" i="2"/>
  <c r="AH227" i="2"/>
  <c r="AI66" i="2"/>
  <c r="AH66" i="2"/>
  <c r="AF66" i="2"/>
  <c r="AG66" i="2"/>
  <c r="AH666" i="2"/>
  <c r="AG666" i="2"/>
  <c r="AF666" i="2"/>
  <c r="AI666" i="2"/>
  <c r="AH588" i="2"/>
  <c r="AI588" i="2"/>
  <c r="AG588" i="2"/>
  <c r="AF588" i="2"/>
  <c r="AH668" i="2"/>
  <c r="AG668" i="2"/>
  <c r="AF668" i="2"/>
  <c r="AI668" i="2"/>
  <c r="AH548" i="2"/>
  <c r="AI548" i="2"/>
  <c r="AG548" i="2"/>
  <c r="AF548" i="2"/>
  <c r="AH604" i="2"/>
  <c r="AI604" i="2"/>
  <c r="AG604" i="2"/>
  <c r="AF604" i="2"/>
  <c r="AH620" i="2"/>
  <c r="AI620" i="2"/>
  <c r="AG620" i="2"/>
  <c r="AF620" i="2"/>
  <c r="AH242" i="2"/>
  <c r="AI242" i="2"/>
  <c r="AG242" i="2"/>
  <c r="AF242" i="2"/>
  <c r="AH556" i="2"/>
  <c r="AI556" i="2"/>
  <c r="AG556" i="2"/>
  <c r="AF556" i="2"/>
  <c r="AH614" i="2"/>
  <c r="AI614" i="2"/>
  <c r="AG614" i="2"/>
  <c r="AF614" i="2"/>
  <c r="AG80" i="2"/>
  <c r="AH80" i="2"/>
  <c r="AF80" i="2"/>
  <c r="AI80" i="2"/>
  <c r="AH532" i="2"/>
  <c r="AI532" i="2"/>
  <c r="AG532" i="2"/>
  <c r="AF532" i="2"/>
  <c r="AH606" i="2"/>
  <c r="AI606" i="2"/>
  <c r="AG606" i="2"/>
  <c r="AF606" i="2"/>
  <c r="AH524" i="2"/>
  <c r="AI524" i="2"/>
  <c r="AG524" i="2"/>
  <c r="AF524" i="2"/>
  <c r="AH628" i="2"/>
  <c r="AI628" i="2"/>
  <c r="AG628" i="2"/>
  <c r="AF628" i="2"/>
  <c r="AH226" i="2"/>
  <c r="AI226" i="2"/>
  <c r="AG226" i="2"/>
  <c r="AF226" i="2"/>
  <c r="AH516" i="2"/>
  <c r="AI516" i="2"/>
  <c r="AG516" i="2"/>
  <c r="AF516" i="2"/>
  <c r="AH258" i="2"/>
  <c r="AI258" i="2"/>
  <c r="AG258" i="2"/>
  <c r="AF258" i="2"/>
  <c r="AI724" i="2"/>
  <c r="AF724" i="2"/>
  <c r="AG724" i="2"/>
  <c r="AH724" i="2"/>
  <c r="AI675" i="2"/>
  <c r="AG675" i="2"/>
  <c r="AH675" i="2"/>
  <c r="AF675" i="2"/>
  <c r="AG476" i="2"/>
  <c r="AH476" i="2"/>
  <c r="AF476" i="2"/>
  <c r="AI476" i="2"/>
  <c r="AG369" i="2"/>
  <c r="AH369" i="2"/>
  <c r="AF369" i="2"/>
  <c r="AI369" i="2"/>
  <c r="AG723" i="2"/>
  <c r="AI723" i="2"/>
  <c r="AH723" i="2"/>
  <c r="AF723" i="2"/>
  <c r="AG460" i="2"/>
  <c r="AH460" i="2"/>
  <c r="AF460" i="2"/>
  <c r="AI460" i="2"/>
  <c r="AI334" i="2"/>
  <c r="AF334" i="2"/>
  <c r="AH334" i="2"/>
  <c r="AG334" i="2"/>
  <c r="AF277" i="2"/>
  <c r="AG277" i="2"/>
  <c r="AI277" i="2"/>
  <c r="AH277" i="2"/>
  <c r="AG162" i="2"/>
  <c r="AF162" i="2"/>
  <c r="AH162" i="2"/>
  <c r="AI162" i="2"/>
  <c r="AI74" i="2"/>
  <c r="AH74" i="2"/>
  <c r="AF74" i="2"/>
  <c r="AG74" i="2"/>
  <c r="AH560" i="2"/>
  <c r="AI560" i="2"/>
  <c r="AG560" i="2"/>
  <c r="AF560" i="2"/>
  <c r="AG100" i="2"/>
  <c r="AF100" i="2"/>
  <c r="AI100" i="2"/>
  <c r="AH100" i="2"/>
  <c r="AG48" i="2"/>
  <c r="AH48" i="2"/>
  <c r="AF48" i="2"/>
  <c r="AI48" i="2"/>
  <c r="AI451" i="2"/>
  <c r="AF451" i="2"/>
  <c r="AH451" i="2"/>
  <c r="AG451" i="2"/>
  <c r="AG682" i="2"/>
  <c r="AF682" i="2"/>
  <c r="AH682" i="2"/>
  <c r="AI682" i="2"/>
  <c r="AH568" i="2"/>
  <c r="AI568" i="2"/>
  <c r="AG568" i="2"/>
  <c r="AF568" i="2"/>
  <c r="AG442" i="2"/>
  <c r="AH442" i="2"/>
  <c r="AF442" i="2"/>
  <c r="AI442" i="2"/>
  <c r="AG353" i="2"/>
  <c r="AH353" i="2"/>
  <c r="AF353" i="2"/>
  <c r="AI353" i="2"/>
  <c r="AG88" i="2"/>
  <c r="AH88" i="2"/>
  <c r="AF88" i="2"/>
  <c r="AI88" i="2"/>
  <c r="AG717" i="2"/>
  <c r="AH717" i="2"/>
  <c r="AF717" i="2"/>
  <c r="AI717" i="2"/>
  <c r="AG698" i="2"/>
  <c r="AF698" i="2"/>
  <c r="AH698" i="2"/>
  <c r="AI698" i="2"/>
  <c r="AG699" i="2"/>
  <c r="AH699" i="2"/>
  <c r="AI699" i="2"/>
  <c r="AF699" i="2"/>
  <c r="AI382" i="2"/>
  <c r="AF382" i="2"/>
  <c r="AH382" i="2"/>
  <c r="AG382" i="2"/>
  <c r="AH158" i="2"/>
  <c r="AG158" i="2"/>
  <c r="AI158" i="2"/>
  <c r="AF158" i="2"/>
  <c r="AH596" i="2"/>
  <c r="AI596" i="2"/>
  <c r="AG596" i="2"/>
  <c r="AF596" i="2"/>
  <c r="AH562" i="2"/>
  <c r="AI562" i="2"/>
  <c r="AG562" i="2"/>
  <c r="AF562" i="2"/>
  <c r="AF565" i="2"/>
  <c r="AG565" i="2"/>
  <c r="AI565" i="2"/>
  <c r="AH565" i="2"/>
  <c r="AF547" i="2"/>
  <c r="AG547" i="2"/>
  <c r="AI547" i="2"/>
  <c r="AH547" i="2"/>
  <c r="AF559" i="2"/>
  <c r="AG559" i="2"/>
  <c r="AI559" i="2"/>
  <c r="AH559" i="2"/>
  <c r="AI483" i="2"/>
  <c r="AF483" i="2"/>
  <c r="AH483" i="2"/>
  <c r="AG483" i="2"/>
  <c r="AG347" i="2"/>
  <c r="AH347" i="2"/>
  <c r="AF347" i="2"/>
  <c r="AI347" i="2"/>
  <c r="AH244" i="2"/>
  <c r="AI244" i="2"/>
  <c r="AG244" i="2"/>
  <c r="AF244" i="2"/>
  <c r="AF54" i="2"/>
  <c r="AH54" i="2"/>
  <c r="AG54" i="2"/>
  <c r="AI54" i="2"/>
  <c r="AG719" i="2"/>
  <c r="AI719" i="2"/>
  <c r="AH719" i="2"/>
  <c r="AF719" i="2"/>
  <c r="AI702" i="2"/>
  <c r="AF702" i="2"/>
  <c r="AH702" i="2"/>
  <c r="AG702" i="2"/>
  <c r="AG705" i="2"/>
  <c r="AI705" i="2"/>
  <c r="AH705" i="2"/>
  <c r="AF705" i="2"/>
  <c r="AG674" i="2"/>
  <c r="AF674" i="2"/>
  <c r="AH674" i="2"/>
  <c r="AI674" i="2"/>
  <c r="AI722" i="2"/>
  <c r="AF722" i="2"/>
  <c r="AG722" i="2"/>
  <c r="AH722" i="2"/>
  <c r="AI704" i="2"/>
  <c r="AF704" i="2"/>
  <c r="AH704" i="2"/>
  <c r="AG704" i="2"/>
  <c r="AG688" i="2"/>
  <c r="AI688" i="2"/>
  <c r="AF688" i="2"/>
  <c r="AH688" i="2"/>
  <c r="AF669" i="2"/>
  <c r="AI669" i="2"/>
  <c r="AH669" i="2"/>
  <c r="AG669" i="2"/>
  <c r="AI443" i="2"/>
  <c r="AF443" i="2"/>
  <c r="AH443" i="2"/>
  <c r="AG443" i="2"/>
  <c r="AG410" i="2"/>
  <c r="AH410" i="2"/>
  <c r="AF410" i="2"/>
  <c r="AI410" i="2"/>
  <c r="AG339" i="2"/>
  <c r="AH339" i="2"/>
  <c r="AF339" i="2"/>
  <c r="AI339" i="2"/>
  <c r="AI161" i="2"/>
  <c r="AF161" i="2"/>
  <c r="AH161" i="2"/>
  <c r="AG161" i="2"/>
  <c r="AF127" i="2"/>
  <c r="AG127" i="2"/>
  <c r="AI127" i="2"/>
  <c r="AH127" i="2"/>
  <c r="AG77" i="2"/>
  <c r="AF77" i="2"/>
  <c r="AI77" i="2"/>
  <c r="AH77" i="2"/>
  <c r="AF56" i="2"/>
  <c r="AI56" i="2"/>
  <c r="AG56" i="2"/>
  <c r="AH56" i="2"/>
  <c r="AI695" i="2"/>
  <c r="AG695" i="2"/>
  <c r="AH695" i="2"/>
  <c r="AF695" i="2"/>
  <c r="AI487" i="2"/>
  <c r="AF487" i="2"/>
  <c r="AH487" i="2"/>
  <c r="AG487" i="2"/>
  <c r="AI423" i="2"/>
  <c r="AF423" i="2"/>
  <c r="AH423" i="2"/>
  <c r="AG423" i="2"/>
  <c r="AG492" i="2"/>
  <c r="AH492" i="2"/>
  <c r="AF492" i="2"/>
  <c r="AI492" i="2"/>
  <c r="AG373" i="2"/>
  <c r="AH373" i="2"/>
  <c r="AF373" i="2"/>
  <c r="AI373" i="2"/>
  <c r="AI293" i="2"/>
  <c r="AG293" i="2"/>
  <c r="AH293" i="2"/>
  <c r="AF293" i="2"/>
  <c r="AG325" i="2"/>
  <c r="AH325" i="2"/>
  <c r="AF325" i="2"/>
  <c r="AI325" i="2"/>
  <c r="AF261" i="2"/>
  <c r="AG261" i="2"/>
  <c r="AI261" i="2"/>
  <c r="AH261" i="2"/>
  <c r="AH228" i="2"/>
  <c r="AI228" i="2"/>
  <c r="AG228" i="2"/>
  <c r="AF228" i="2"/>
  <c r="AG709" i="2"/>
  <c r="AI709" i="2"/>
  <c r="AH709" i="2"/>
  <c r="AF709" i="2"/>
  <c r="AI718" i="2"/>
  <c r="AG718" i="2"/>
  <c r="AF718" i="2"/>
  <c r="AH718" i="2"/>
  <c r="AG684" i="2"/>
  <c r="AI684" i="2"/>
  <c r="AF684" i="2"/>
  <c r="AH684" i="2"/>
  <c r="AF503" i="2"/>
  <c r="AG503" i="2"/>
  <c r="AI503" i="2"/>
  <c r="AH503" i="2"/>
  <c r="AI411" i="2"/>
  <c r="AF411" i="2"/>
  <c r="AH411" i="2"/>
  <c r="AG411" i="2"/>
  <c r="AI25" i="2"/>
  <c r="AH25" i="2"/>
  <c r="AF25" i="2"/>
  <c r="AG25" i="2"/>
  <c r="AG69" i="2"/>
  <c r="AF69" i="2"/>
  <c r="AI69" i="2"/>
  <c r="AH69" i="2"/>
  <c r="AI685" i="2"/>
  <c r="AF685" i="2"/>
  <c r="AH685" i="2"/>
  <c r="AG685" i="2"/>
  <c r="AI687" i="2"/>
  <c r="AG687" i="2"/>
  <c r="AH687" i="2"/>
  <c r="AF687" i="2"/>
  <c r="AF497" i="2"/>
  <c r="AH497" i="2"/>
  <c r="AI497" i="2"/>
  <c r="AG497" i="2"/>
  <c r="AG383" i="2"/>
  <c r="AF383" i="2"/>
  <c r="AI383" i="2"/>
  <c r="AH383" i="2"/>
  <c r="AF245" i="2"/>
  <c r="AG245" i="2"/>
  <c r="AI245" i="2"/>
  <c r="AH245" i="2"/>
  <c r="AI95" i="2"/>
  <c r="AH95" i="2"/>
  <c r="AG95" i="2"/>
  <c r="AF95" i="2"/>
  <c r="AI70" i="2"/>
  <c r="AH70" i="2"/>
  <c r="AF70" i="2"/>
  <c r="AG70" i="2"/>
  <c r="AH660" i="2"/>
  <c r="AI660" i="2"/>
  <c r="AG660" i="2"/>
  <c r="AF660" i="2"/>
  <c r="AH612" i="2"/>
  <c r="AI612" i="2"/>
  <c r="AG612" i="2"/>
  <c r="AF612" i="2"/>
  <c r="AH652" i="2"/>
  <c r="AI652" i="2"/>
  <c r="AG652" i="2"/>
  <c r="AF652" i="2"/>
  <c r="AH542" i="2"/>
  <c r="AI542" i="2"/>
  <c r="AG542" i="2"/>
  <c r="AF542" i="2"/>
  <c r="AH636" i="2"/>
  <c r="AI636" i="2"/>
  <c r="AG636" i="2"/>
  <c r="AF636" i="2"/>
  <c r="AH274" i="2"/>
  <c r="AI274" i="2"/>
  <c r="AG274" i="2"/>
  <c r="AF274" i="2"/>
  <c r="AH554" i="2"/>
  <c r="AI554" i="2"/>
  <c r="AG554" i="2"/>
  <c r="AF554" i="2"/>
  <c r="AI99" i="2"/>
  <c r="AH99" i="2"/>
  <c r="AF99" i="2"/>
  <c r="AG99" i="2"/>
  <c r="AH564" i="2"/>
  <c r="AI564" i="2"/>
  <c r="AG564" i="2"/>
  <c r="AF564" i="2"/>
  <c r="AH594" i="2"/>
  <c r="AI594" i="2"/>
  <c r="AG594" i="2"/>
  <c r="AF594" i="2"/>
  <c r="AH580" i="2"/>
  <c r="AI580" i="2"/>
  <c r="AG580" i="2"/>
  <c r="AF580" i="2"/>
  <c r="AH644" i="2"/>
  <c r="AI644" i="2"/>
  <c r="AG644" i="2"/>
  <c r="AF644" i="2"/>
  <c r="AH572" i="2"/>
  <c r="AI572" i="2"/>
  <c r="AG572" i="2"/>
  <c r="AF572" i="2"/>
  <c r="AH540" i="2"/>
  <c r="AI540" i="2"/>
  <c r="AG540" i="2"/>
  <c r="AF540" i="2"/>
  <c r="AI215" i="2"/>
  <c r="AH215" i="2"/>
  <c r="AG215" i="2"/>
  <c r="AF215" i="2"/>
  <c r="AH584" i="2"/>
  <c r="AI584" i="2"/>
  <c r="AG584" i="2"/>
  <c r="AF584" i="2"/>
  <c r="AG50" i="2"/>
  <c r="AH50" i="2"/>
  <c r="AF50" i="2"/>
  <c r="AI50" i="2"/>
  <c r="AF667" i="2"/>
  <c r="AI667" i="2"/>
  <c r="AG667" i="2"/>
  <c r="AH667" i="2"/>
  <c r="AI295" i="2"/>
  <c r="AF295" i="2"/>
  <c r="AH295" i="2"/>
  <c r="AG295" i="2"/>
  <c r="AI105" i="2"/>
  <c r="AH105" i="2"/>
  <c r="AG105" i="2"/>
  <c r="AF105" i="2"/>
  <c r="AF121" i="2"/>
  <c r="AG121" i="2"/>
  <c r="AI121" i="2"/>
  <c r="AH121" i="2"/>
  <c r="AF52" i="2"/>
  <c r="AI52" i="2"/>
  <c r="AH52" i="2"/>
  <c r="AG52" i="2"/>
  <c r="AG721" i="2"/>
  <c r="AH721" i="2"/>
  <c r="AF721" i="2"/>
  <c r="AI721" i="2"/>
  <c r="AF499" i="2"/>
  <c r="AH499" i="2"/>
  <c r="AI499" i="2"/>
  <c r="AG499" i="2"/>
  <c r="AI461" i="2"/>
  <c r="AF461" i="2"/>
  <c r="AH461" i="2"/>
  <c r="AG461" i="2"/>
  <c r="AI673" i="2"/>
  <c r="AG673" i="2"/>
  <c r="AF673" i="2"/>
  <c r="AH673" i="2"/>
  <c r="AF527" i="2"/>
  <c r="AG527" i="2"/>
  <c r="AI527" i="2"/>
  <c r="AH527" i="2"/>
  <c r="AI366" i="2"/>
  <c r="AF366" i="2"/>
  <c r="AH366" i="2"/>
  <c r="AG366" i="2"/>
  <c r="AI681" i="2"/>
  <c r="AF681" i="2"/>
  <c r="AH681" i="2"/>
  <c r="AG681" i="2"/>
  <c r="AI700" i="2"/>
  <c r="AF700" i="2"/>
  <c r="AG700" i="2"/>
  <c r="AH700" i="2"/>
  <c r="AF131" i="2"/>
  <c r="AG131" i="2"/>
  <c r="AI131" i="2"/>
  <c r="AH131" i="2"/>
  <c r="AF507" i="2"/>
  <c r="AG507" i="2"/>
  <c r="AI507" i="2"/>
  <c r="AH507" i="2"/>
  <c r="AI360" i="2"/>
  <c r="AF360" i="2"/>
  <c r="AH360" i="2"/>
  <c r="AG360" i="2"/>
  <c r="AH260" i="2"/>
  <c r="AI260" i="2"/>
  <c r="AG260" i="2"/>
  <c r="AF260" i="2"/>
  <c r="AG214" i="2"/>
  <c r="AF214" i="2"/>
  <c r="AI214" i="2"/>
  <c r="AH214" i="2"/>
  <c r="AH124" i="2"/>
  <c r="AI124" i="2"/>
  <c r="AG124" i="2"/>
  <c r="AF124" i="2"/>
  <c r="AG71" i="2"/>
  <c r="AF71" i="2"/>
  <c r="AI71" i="2"/>
  <c r="AH71" i="2"/>
  <c r="AG707" i="2"/>
  <c r="AH707" i="2"/>
  <c r="AF707" i="2"/>
  <c r="AI707" i="2"/>
  <c r="AG676" i="2"/>
  <c r="AI676" i="2"/>
  <c r="AH676" i="2"/>
  <c r="AF676" i="2"/>
  <c r="AI716" i="2"/>
  <c r="AF716" i="2"/>
  <c r="AG716" i="2"/>
  <c r="AH716" i="2"/>
  <c r="AI683" i="2"/>
  <c r="AG683" i="2"/>
  <c r="AH683" i="2"/>
  <c r="AF683" i="2"/>
  <c r="AI407" i="2"/>
  <c r="AF407" i="2"/>
  <c r="AH407" i="2"/>
  <c r="AG407" i="2"/>
  <c r="AG321" i="2"/>
  <c r="AH321" i="2"/>
  <c r="AF321" i="2"/>
  <c r="AI321" i="2"/>
  <c r="AI284" i="2"/>
  <c r="AG284" i="2"/>
  <c r="AF284" i="2"/>
  <c r="AH284" i="2"/>
  <c r="AF123" i="2"/>
  <c r="AG123" i="2"/>
  <c r="AI123" i="2"/>
  <c r="AH123" i="2"/>
  <c r="AG711" i="2"/>
  <c r="AH711" i="2"/>
  <c r="AF711" i="2"/>
  <c r="AI711" i="2"/>
  <c r="AG703" i="2"/>
  <c r="AH703" i="2"/>
  <c r="AF703" i="2"/>
  <c r="AI703" i="2"/>
  <c r="AG428" i="2"/>
  <c r="AH428" i="2"/>
  <c r="AF428" i="2"/>
  <c r="AI428" i="2"/>
  <c r="AF253" i="2"/>
  <c r="AG253" i="2"/>
  <c r="AI253" i="2"/>
  <c r="AH253" i="2"/>
  <c r="AG198" i="2"/>
  <c r="AH198" i="2"/>
  <c r="AF198" i="2"/>
  <c r="AI198" i="2"/>
  <c r="AI89" i="2"/>
  <c r="AH89" i="2"/>
  <c r="AG89" i="2"/>
  <c r="AF89" i="2"/>
  <c r="AI103" i="2"/>
  <c r="AH103" i="2"/>
  <c r="AG103" i="2"/>
  <c r="AF103" i="2"/>
  <c r="AI689" i="2"/>
  <c r="AF689" i="2"/>
  <c r="AG689" i="2"/>
  <c r="AH689" i="2"/>
  <c r="AF519" i="2"/>
  <c r="AG519" i="2"/>
  <c r="AI519" i="2"/>
  <c r="AH519" i="2"/>
  <c r="AI475" i="2"/>
  <c r="AF475" i="2"/>
  <c r="AH475" i="2"/>
  <c r="AG475" i="2"/>
  <c r="AG371" i="2"/>
  <c r="AH371" i="2"/>
  <c r="AF371" i="2"/>
  <c r="AI371" i="2"/>
  <c r="AI213" i="2"/>
  <c r="AH213" i="2"/>
  <c r="AF213" i="2"/>
  <c r="AG213" i="2"/>
  <c r="AG160" i="2"/>
  <c r="AI160" i="2"/>
  <c r="AH160" i="2"/>
  <c r="AF160" i="2"/>
  <c r="AI76" i="2"/>
  <c r="AH76" i="2"/>
  <c r="AF76" i="2"/>
  <c r="AG76" i="2"/>
  <c r="AI87" i="2"/>
  <c r="AF87" i="2"/>
  <c r="AH87" i="2"/>
  <c r="AG87" i="2"/>
  <c r="AG26" i="2"/>
  <c r="AF26" i="2"/>
  <c r="AI26" i="2"/>
  <c r="AH26" i="2"/>
  <c r="AH282" i="2"/>
  <c r="AI282" i="2"/>
  <c r="AG282" i="2"/>
  <c r="AF282" i="2"/>
  <c r="AI417" i="2"/>
  <c r="AF417" i="2"/>
  <c r="AH417" i="2"/>
  <c r="AG417" i="2"/>
  <c r="AI415" i="2"/>
  <c r="AF415" i="2"/>
  <c r="AH415" i="2"/>
  <c r="AG415" i="2"/>
  <c r="AG118" i="2"/>
  <c r="AF118" i="2"/>
  <c r="AI118" i="2"/>
  <c r="AH118" i="2"/>
  <c r="AI72" i="2"/>
  <c r="AH72" i="2"/>
  <c r="AF72" i="2"/>
  <c r="AG72" i="2"/>
  <c r="AG725" i="2"/>
  <c r="AI725" i="2"/>
  <c r="AH725" i="2"/>
  <c r="AF725" i="2"/>
  <c r="AG690" i="2"/>
  <c r="AF690" i="2"/>
  <c r="AH690" i="2"/>
  <c r="AI690" i="2"/>
  <c r="AI706" i="2"/>
  <c r="AG706" i="2"/>
  <c r="AF706" i="2"/>
  <c r="AH706" i="2"/>
  <c r="AG715" i="2"/>
  <c r="AH715" i="2"/>
  <c r="AI715" i="2"/>
  <c r="AF715" i="2"/>
  <c r="AI697" i="2"/>
  <c r="AF697" i="2"/>
  <c r="AH697" i="2"/>
  <c r="AG697" i="2"/>
  <c r="AF505" i="2"/>
  <c r="AG505" i="2"/>
  <c r="AI505" i="2"/>
  <c r="AH505" i="2"/>
  <c r="AG686" i="2"/>
  <c r="AF686" i="2"/>
  <c r="AH686" i="2"/>
  <c r="AI686" i="2"/>
  <c r="AG694" i="2"/>
  <c r="AF694" i="2"/>
  <c r="AH694" i="2"/>
  <c r="AI694" i="2"/>
  <c r="AF585" i="2"/>
  <c r="AG585" i="2"/>
  <c r="AI585" i="2"/>
  <c r="AH585" i="2"/>
  <c r="AF595" i="2"/>
  <c r="AG595" i="2"/>
  <c r="AI595" i="2"/>
  <c r="AH595" i="2"/>
  <c r="AH600" i="2"/>
  <c r="AI600" i="2"/>
  <c r="AG600" i="2"/>
  <c r="AF600" i="2"/>
  <c r="AH536" i="2"/>
  <c r="AI536" i="2"/>
  <c r="AG536" i="2"/>
  <c r="AF536" i="2"/>
  <c r="AG474" i="2"/>
  <c r="AH474" i="2"/>
  <c r="AF474" i="2"/>
  <c r="AI474" i="2"/>
  <c r="AF501" i="2"/>
  <c r="AG501" i="2"/>
  <c r="AI501" i="2"/>
  <c r="AH501" i="2"/>
  <c r="AF401" i="2"/>
  <c r="AI401" i="2"/>
  <c r="AH401" i="2"/>
  <c r="AG401" i="2"/>
  <c r="AG298" i="2"/>
  <c r="AI298" i="2"/>
  <c r="AH298" i="2"/>
  <c r="AF298" i="2"/>
  <c r="AI330" i="2"/>
  <c r="AF330" i="2"/>
  <c r="AH330" i="2"/>
  <c r="AG330" i="2"/>
  <c r="AG192" i="2"/>
  <c r="AH192" i="2"/>
  <c r="AF192" i="2"/>
  <c r="AI192" i="2"/>
  <c r="AH142" i="2"/>
  <c r="AI142" i="2"/>
  <c r="AG142" i="2"/>
  <c r="AF142" i="2"/>
  <c r="AG65" i="2"/>
  <c r="AF65" i="2"/>
  <c r="AI65" i="2"/>
  <c r="AH65" i="2"/>
  <c r="AG32" i="2"/>
  <c r="AF32" i="2"/>
  <c r="AI32" i="2"/>
  <c r="AH32" i="2"/>
  <c r="AG82" i="2"/>
  <c r="AH82" i="2"/>
  <c r="AF82" i="2"/>
  <c r="AI82" i="2"/>
  <c r="AG294" i="2"/>
  <c r="AI294" i="2"/>
  <c r="AH294" i="2"/>
  <c r="AF294" i="2"/>
  <c r="BG42" i="17" l="1"/>
  <c r="BG138" i="17"/>
  <c r="BG117" i="17"/>
  <c r="BG149" i="17"/>
  <c r="BG110" i="17"/>
  <c r="BG142" i="17"/>
  <c r="BG123" i="17"/>
  <c r="BG155" i="17"/>
  <c r="BG125" i="17"/>
  <c r="BG157" i="17"/>
  <c r="BH130" i="17"/>
  <c r="BH162" i="17"/>
  <c r="BG9" i="17"/>
  <c r="BG137" i="17"/>
  <c r="BG33" i="17"/>
  <c r="BG161" i="17"/>
  <c r="BG107" i="17"/>
  <c r="BG139" i="17"/>
  <c r="BG130" i="17"/>
  <c r="BG162" i="17"/>
  <c r="BG114" i="17"/>
  <c r="BG146" i="17"/>
  <c r="BG113" i="17"/>
  <c r="BG145" i="17"/>
  <c r="BG118" i="17"/>
  <c r="BG150" i="17"/>
  <c r="BG119" i="17"/>
  <c r="BG151" i="17"/>
  <c r="BG131" i="17"/>
  <c r="BG163" i="17"/>
  <c r="BG89" i="17"/>
  <c r="BG153" i="17"/>
  <c r="BG116" i="17"/>
  <c r="BG148" i="17"/>
  <c r="BG127" i="17"/>
  <c r="BG159" i="17"/>
  <c r="BG76" i="17"/>
  <c r="BG140" i="17"/>
  <c r="AH383" i="26"/>
  <c r="AN382" i="26"/>
  <c r="AS382" i="26" s="1"/>
  <c r="BG85" i="17"/>
  <c r="BG75" i="17"/>
  <c r="BG78" i="17"/>
  <c r="BG27" i="17"/>
  <c r="BG46" i="17"/>
  <c r="BG53" i="17"/>
  <c r="BG61" i="17"/>
  <c r="BG21" i="17"/>
  <c r="BG93" i="17"/>
  <c r="BG91" i="17"/>
  <c r="BG59" i="17"/>
  <c r="BG99" i="17"/>
  <c r="BG22" i="17"/>
  <c r="BG87" i="17"/>
  <c r="BG84" i="17"/>
  <c r="BG20" i="17"/>
  <c r="BG63" i="17"/>
  <c r="BG52" i="17"/>
  <c r="BG81" i="17"/>
  <c r="BG82" i="17"/>
  <c r="BG17" i="17"/>
  <c r="BG31" i="17"/>
  <c r="BG54" i="17"/>
  <c r="BG50" i="17"/>
  <c r="BG49" i="17"/>
  <c r="BG95" i="17"/>
  <c r="BG18" i="17"/>
  <c r="BG55" i="17"/>
  <c r="BG67" i="17"/>
  <c r="BG14" i="17"/>
  <c r="BG23" i="17"/>
  <c r="BG29" i="17"/>
  <c r="BG35" i="17"/>
  <c r="BG47" i="17"/>
  <c r="BG111" i="17"/>
  <c r="BG34" i="17"/>
  <c r="BG10" i="17"/>
  <c r="BG106" i="17"/>
  <c r="BG122" i="17"/>
  <c r="BG44" i="17"/>
  <c r="BG108" i="17"/>
  <c r="BG66" i="17"/>
  <c r="BG8" i="17"/>
  <c r="BG104" i="17"/>
  <c r="BG94" i="17"/>
  <c r="BG126" i="17"/>
  <c r="BG11" i="17"/>
  <c r="BG98" i="17"/>
  <c r="BG80" i="17"/>
  <c r="BG112" i="17"/>
  <c r="BG77" i="17"/>
  <c r="BG109" i="17"/>
  <c r="BG56" i="17"/>
  <c r="BG120" i="17"/>
  <c r="BG65" i="17"/>
  <c r="BG129" i="17"/>
  <c r="BG43" i="17"/>
  <c r="BG124" i="17"/>
  <c r="BG19" i="17"/>
  <c r="BG115" i="17"/>
  <c r="BG25" i="17"/>
  <c r="BG121" i="17"/>
  <c r="BG41" i="17"/>
  <c r="BG105" i="17"/>
  <c r="BG15" i="17"/>
  <c r="BG7" i="17"/>
  <c r="BG103" i="17"/>
  <c r="BG32" i="17"/>
  <c r="BG128" i="17"/>
  <c r="BH67" i="17"/>
  <c r="BH131" i="17"/>
  <c r="BG13" i="17"/>
  <c r="BG88" i="17"/>
  <c r="BG16" i="17"/>
  <c r="BG90" i="17"/>
  <c r="BG26" i="17"/>
  <c r="BG45" i="17"/>
  <c r="BG62" i="17"/>
  <c r="BG48" i="17"/>
  <c r="BG58" i="17"/>
  <c r="BG12" i="17"/>
  <c r="BG24" i="17"/>
  <c r="BG30" i="17"/>
  <c r="BG96" i="17"/>
  <c r="BH99" i="17"/>
  <c r="BG83" i="17"/>
  <c r="BG79" i="17"/>
  <c r="BG64" i="17"/>
  <c r="BG73" i="17"/>
  <c r="BH35" i="17"/>
  <c r="BG97" i="17"/>
  <c r="BG40" i="17"/>
  <c r="BG72" i="17"/>
  <c r="BG51" i="17"/>
  <c r="BG57" i="17"/>
  <c r="BG71" i="17"/>
  <c r="BG74" i="17"/>
  <c r="BG39" i="17"/>
  <c r="BG28" i="17"/>
  <c r="BG92" i="17"/>
  <c r="BG60" i="17"/>
  <c r="BH98" i="17"/>
  <c r="BH34" i="17"/>
  <c r="BH66" i="17"/>
  <c r="AJ672" i="2"/>
  <c r="AJ728" i="2"/>
  <c r="AJ727" i="2"/>
  <c r="AJ732" i="2"/>
  <c r="AJ730" i="2"/>
  <c r="AJ733" i="2"/>
  <c r="AJ731" i="2"/>
  <c r="AJ729" i="2"/>
  <c r="AI720" i="2"/>
  <c r="AH720" i="2"/>
  <c r="AF720" i="2"/>
  <c r="AG720" i="2"/>
  <c r="F45" i="4"/>
  <c r="F54" i="4"/>
  <c r="F59" i="4"/>
  <c r="F44" i="4"/>
  <c r="F56" i="4"/>
  <c r="F49" i="4"/>
  <c r="F52" i="4"/>
  <c r="F43" i="4"/>
  <c r="F58" i="4"/>
  <c r="F50" i="4"/>
  <c r="F57" i="4"/>
  <c r="F48" i="4"/>
  <c r="F40" i="4"/>
  <c r="F46" i="4"/>
  <c r="F53" i="4"/>
  <c r="AH55" i="2"/>
  <c r="F41" i="4"/>
  <c r="F64" i="4"/>
  <c r="F65" i="4"/>
  <c r="F66" i="4"/>
  <c r="F61" i="4"/>
  <c r="AG55" i="2"/>
  <c r="AJ330" i="2"/>
  <c r="AJ715" i="2"/>
  <c r="AJ417" i="2"/>
  <c r="AJ160" i="2"/>
  <c r="AJ721" i="2"/>
  <c r="AJ215" i="2"/>
  <c r="AJ540" i="2"/>
  <c r="AJ580" i="2"/>
  <c r="AJ594" i="2"/>
  <c r="AJ554" i="2"/>
  <c r="AJ542" i="2"/>
  <c r="AJ652" i="2"/>
  <c r="AJ483" i="2"/>
  <c r="AJ698" i="2"/>
  <c r="AJ668" i="2"/>
  <c r="AJ289" i="2"/>
  <c r="AJ444" i="2"/>
  <c r="AJ192" i="2"/>
  <c r="F51" i="4"/>
  <c r="AJ103" i="2"/>
  <c r="AJ366" i="2"/>
  <c r="AJ584" i="2"/>
  <c r="AJ383" i="2"/>
  <c r="AJ411" i="2"/>
  <c r="AJ487" i="2"/>
  <c r="AJ704" i="2"/>
  <c r="AJ674" i="2"/>
  <c r="AJ382" i="2"/>
  <c r="AJ717" i="2"/>
  <c r="AJ334" i="2"/>
  <c r="AJ369" i="2"/>
  <c r="AJ258" i="2"/>
  <c r="AJ604" i="2"/>
  <c r="AJ319" i="2"/>
  <c r="AJ502" i="2"/>
  <c r="AJ678" i="2"/>
  <c r="AJ287" i="2"/>
  <c r="AJ697" i="2"/>
  <c r="AJ475" i="2"/>
  <c r="AJ124" i="2"/>
  <c r="AJ99" i="2"/>
  <c r="AJ705" i="2"/>
  <c r="AJ158" i="2"/>
  <c r="AJ723" i="2"/>
  <c r="AJ455" i="2"/>
  <c r="AJ696" i="2"/>
  <c r="AJ713" i="2"/>
  <c r="AJ708" i="2"/>
  <c r="AJ679" i="2"/>
  <c r="AJ686" i="2"/>
  <c r="AJ142" i="2"/>
  <c r="AJ298" i="2"/>
  <c r="AJ321" i="2"/>
  <c r="AJ716" i="2"/>
  <c r="AJ709" i="2"/>
  <c r="AJ726" i="2"/>
  <c r="AJ305" i="2"/>
  <c r="AJ691" i="2"/>
  <c r="AJ76" i="2"/>
  <c r="AF55" i="2"/>
  <c r="AJ74" i="2"/>
  <c r="AF7" i="2"/>
  <c r="AG7" i="2"/>
  <c r="AI7" i="2"/>
  <c r="AH7" i="2"/>
  <c r="AJ26" i="2"/>
  <c r="AI55" i="2"/>
  <c r="AJ62" i="2"/>
  <c r="AJ82" i="2"/>
  <c r="AJ32" i="2"/>
  <c r="AJ501" i="2"/>
  <c r="AJ536" i="2"/>
  <c r="AJ595" i="2"/>
  <c r="AI49" i="2"/>
  <c r="AF49" i="2"/>
  <c r="AH49" i="2"/>
  <c r="AG49" i="2"/>
  <c r="AF267" i="2"/>
  <c r="AG267" i="2"/>
  <c r="AI267" i="2"/>
  <c r="AH267" i="2"/>
  <c r="AI459" i="2"/>
  <c r="AF459" i="2"/>
  <c r="AH459" i="2"/>
  <c r="AG459" i="2"/>
  <c r="AH400" i="2"/>
  <c r="AI400" i="2"/>
  <c r="AG400" i="2"/>
  <c r="AF400" i="2"/>
  <c r="AF495" i="2"/>
  <c r="AH495" i="2"/>
  <c r="AI495" i="2"/>
  <c r="AG495" i="2"/>
  <c r="AJ505" i="2"/>
  <c r="AF621" i="2"/>
  <c r="AG621" i="2"/>
  <c r="AI621" i="2"/>
  <c r="AH621" i="2"/>
  <c r="AH130" i="2"/>
  <c r="AI130" i="2"/>
  <c r="AG130" i="2"/>
  <c r="AF130" i="2"/>
  <c r="AJ690" i="2"/>
  <c r="AJ72" i="2"/>
  <c r="AG182" i="2"/>
  <c r="AF182" i="2"/>
  <c r="AH182" i="2"/>
  <c r="AI182" i="2"/>
  <c r="AG18" i="2"/>
  <c r="AF18" i="2"/>
  <c r="AI18" i="2"/>
  <c r="AH18" i="2"/>
  <c r="AJ282" i="2"/>
  <c r="AJ87" i="2"/>
  <c r="AG110" i="2"/>
  <c r="AF110" i="2"/>
  <c r="AI110" i="2"/>
  <c r="AH110" i="2"/>
  <c r="AF133" i="2"/>
  <c r="AG133" i="2"/>
  <c r="AI133" i="2"/>
  <c r="AH133" i="2"/>
  <c r="AJ213" i="2"/>
  <c r="AH280" i="2"/>
  <c r="AI280" i="2"/>
  <c r="AG280" i="2"/>
  <c r="AF280" i="2"/>
  <c r="AI328" i="2"/>
  <c r="AF328" i="2"/>
  <c r="AH328" i="2"/>
  <c r="AG328" i="2"/>
  <c r="AJ371" i="2"/>
  <c r="AF403" i="2"/>
  <c r="AG403" i="2"/>
  <c r="AH403" i="2"/>
  <c r="AI403" i="2"/>
  <c r="AG452" i="2"/>
  <c r="AH452" i="2"/>
  <c r="AF452" i="2"/>
  <c r="AI452" i="2"/>
  <c r="AI413" i="2"/>
  <c r="AF413" i="2"/>
  <c r="AH413" i="2"/>
  <c r="AG413" i="2"/>
  <c r="AH638" i="2"/>
  <c r="AI638" i="2"/>
  <c r="AG638" i="2"/>
  <c r="AF638" i="2"/>
  <c r="AF625" i="2"/>
  <c r="AG625" i="2"/>
  <c r="AI625" i="2"/>
  <c r="AH625" i="2"/>
  <c r="AF601" i="2"/>
  <c r="AG601" i="2"/>
  <c r="AI601" i="2"/>
  <c r="AH601" i="2"/>
  <c r="AI489" i="2"/>
  <c r="AF489" i="2"/>
  <c r="AH489" i="2"/>
  <c r="AG489" i="2"/>
  <c r="AF231" i="2"/>
  <c r="AG231" i="2"/>
  <c r="AI231" i="2"/>
  <c r="AH231" i="2"/>
  <c r="AG490" i="2"/>
  <c r="AH490" i="2"/>
  <c r="AF490" i="2"/>
  <c r="AI490" i="2"/>
  <c r="AF523" i="2"/>
  <c r="AG523" i="2"/>
  <c r="AI523" i="2"/>
  <c r="AH523" i="2"/>
  <c r="AJ360" i="2"/>
  <c r="AG304" i="2"/>
  <c r="AF304" i="2"/>
  <c r="AH304" i="2"/>
  <c r="AI304" i="2"/>
  <c r="AF397" i="2"/>
  <c r="AI397" i="2"/>
  <c r="AH397" i="2"/>
  <c r="AG397" i="2"/>
  <c r="AI463" i="2"/>
  <c r="AF463" i="2"/>
  <c r="AH463" i="2"/>
  <c r="AG463" i="2"/>
  <c r="AH582" i="2"/>
  <c r="AI582" i="2"/>
  <c r="AG582" i="2"/>
  <c r="AF582" i="2"/>
  <c r="AJ700" i="2"/>
  <c r="AG40" i="2"/>
  <c r="AH40" i="2"/>
  <c r="AF40" i="2"/>
  <c r="AI40" i="2"/>
  <c r="AJ673" i="2"/>
  <c r="AJ499" i="2"/>
  <c r="AF637" i="2"/>
  <c r="AG637" i="2"/>
  <c r="AI637" i="2"/>
  <c r="AH637" i="2"/>
  <c r="AG408" i="2"/>
  <c r="AH408" i="2"/>
  <c r="AF408" i="2"/>
  <c r="AI408" i="2"/>
  <c r="AJ105" i="2"/>
  <c r="AJ295" i="2"/>
  <c r="AI433" i="2"/>
  <c r="AF433" i="2"/>
  <c r="AH433" i="2"/>
  <c r="AG433" i="2"/>
  <c r="AJ50" i="2"/>
  <c r="AG84" i="2"/>
  <c r="AH84" i="2"/>
  <c r="AF84" i="2"/>
  <c r="AI84" i="2"/>
  <c r="AG458" i="2"/>
  <c r="AH458" i="2"/>
  <c r="AF458" i="2"/>
  <c r="AI458" i="2"/>
  <c r="AI11" i="2"/>
  <c r="AH11" i="2"/>
  <c r="AF11" i="2"/>
  <c r="AG11" i="2"/>
  <c r="AH128" i="2"/>
  <c r="AI128" i="2"/>
  <c r="AG128" i="2"/>
  <c r="AF128" i="2"/>
  <c r="AJ572" i="2"/>
  <c r="AJ564" i="2"/>
  <c r="AJ274" i="2"/>
  <c r="AJ612" i="2"/>
  <c r="AJ245" i="2"/>
  <c r="AI315" i="2"/>
  <c r="AF315" i="2"/>
  <c r="AH315" i="2"/>
  <c r="AG315" i="2"/>
  <c r="AJ687" i="2"/>
  <c r="AJ25" i="2"/>
  <c r="AI91" i="2"/>
  <c r="AH91" i="2"/>
  <c r="AF91" i="2"/>
  <c r="AG91" i="2"/>
  <c r="AH61" i="2"/>
  <c r="AG61" i="2"/>
  <c r="AF61" i="2"/>
  <c r="AI61" i="2"/>
  <c r="AI205" i="2"/>
  <c r="AH205" i="2"/>
  <c r="AG205" i="2"/>
  <c r="AF205" i="2"/>
  <c r="AH230" i="2"/>
  <c r="AI230" i="2"/>
  <c r="AG230" i="2"/>
  <c r="AF230" i="2"/>
  <c r="AG312" i="2"/>
  <c r="AF312" i="2"/>
  <c r="AH312" i="2"/>
  <c r="AI312" i="2"/>
  <c r="AG482" i="2"/>
  <c r="AH482" i="2"/>
  <c r="AF482" i="2"/>
  <c r="AI482" i="2"/>
  <c r="AH544" i="2"/>
  <c r="AI544" i="2"/>
  <c r="AG544" i="2"/>
  <c r="AF544" i="2"/>
  <c r="AI19" i="2"/>
  <c r="AH19" i="2"/>
  <c r="AF19" i="2"/>
  <c r="AG19" i="2"/>
  <c r="AF573" i="2"/>
  <c r="AG573" i="2"/>
  <c r="AI573" i="2"/>
  <c r="AH573" i="2"/>
  <c r="AJ684" i="2"/>
  <c r="AI286" i="2"/>
  <c r="AG286" i="2"/>
  <c r="AF286" i="2"/>
  <c r="AH286" i="2"/>
  <c r="AF617" i="2"/>
  <c r="AG617" i="2"/>
  <c r="AI617" i="2"/>
  <c r="AH617" i="2"/>
  <c r="AJ293" i="2"/>
  <c r="AJ492" i="2"/>
  <c r="AG424" i="2"/>
  <c r="AH424" i="2"/>
  <c r="AF424" i="2"/>
  <c r="AI424" i="2"/>
  <c r="AJ614" i="2"/>
  <c r="AJ227" i="2"/>
  <c r="AG94" i="2"/>
  <c r="AF94" i="2"/>
  <c r="AI94" i="2"/>
  <c r="AH94" i="2"/>
  <c r="AJ65" i="2"/>
  <c r="AJ600" i="2"/>
  <c r="AJ585" i="2"/>
  <c r="AJ694" i="2"/>
  <c r="AH140" i="2"/>
  <c r="AI140" i="2"/>
  <c r="AG140" i="2"/>
  <c r="AF140" i="2"/>
  <c r="AI195" i="2"/>
  <c r="AF195" i="2"/>
  <c r="AH195" i="2"/>
  <c r="AG195" i="2"/>
  <c r="AG292" i="2"/>
  <c r="AF292" i="2"/>
  <c r="AH292" i="2"/>
  <c r="AI292" i="2"/>
  <c r="AG436" i="2"/>
  <c r="AH436" i="2"/>
  <c r="AF436" i="2"/>
  <c r="AI436" i="2"/>
  <c r="AF599" i="2"/>
  <c r="AG599" i="2"/>
  <c r="AI599" i="2"/>
  <c r="AH599" i="2"/>
  <c r="AH550" i="2"/>
  <c r="AI550" i="2"/>
  <c r="AG550" i="2"/>
  <c r="AF550" i="2"/>
  <c r="AH670" i="2"/>
  <c r="AG670" i="2"/>
  <c r="AI670" i="2"/>
  <c r="AF670" i="2"/>
  <c r="AF593" i="2"/>
  <c r="AG593" i="2"/>
  <c r="AI593" i="2"/>
  <c r="AH593" i="2"/>
  <c r="AJ706" i="2"/>
  <c r="AI113" i="2"/>
  <c r="AH113" i="2"/>
  <c r="AG113" i="2"/>
  <c r="AF113" i="2"/>
  <c r="AJ415" i="2"/>
  <c r="AH654" i="2"/>
  <c r="AI654" i="2"/>
  <c r="AG654" i="2"/>
  <c r="AF654" i="2"/>
  <c r="AI185" i="2"/>
  <c r="AF185" i="2"/>
  <c r="AH185" i="2"/>
  <c r="AG185" i="2"/>
  <c r="AG184" i="2"/>
  <c r="AI184" i="2"/>
  <c r="AH184" i="2"/>
  <c r="AF184" i="2"/>
  <c r="AF271" i="2"/>
  <c r="AG271" i="2"/>
  <c r="AI271" i="2"/>
  <c r="AH271" i="2"/>
  <c r="AI358" i="2"/>
  <c r="AF358" i="2"/>
  <c r="AH358" i="2"/>
  <c r="AG358" i="2"/>
  <c r="AI378" i="2"/>
  <c r="AF378" i="2"/>
  <c r="AH378" i="2"/>
  <c r="AG378" i="2"/>
  <c r="AI493" i="2"/>
  <c r="AF493" i="2"/>
  <c r="AH493" i="2"/>
  <c r="AG493" i="2"/>
  <c r="AI356" i="2"/>
  <c r="AF356" i="2"/>
  <c r="AH356" i="2"/>
  <c r="AG356" i="2"/>
  <c r="AF551" i="2"/>
  <c r="AG551" i="2"/>
  <c r="AI551" i="2"/>
  <c r="AH551" i="2"/>
  <c r="AF663" i="2"/>
  <c r="AG663" i="2"/>
  <c r="AI663" i="2"/>
  <c r="AH663" i="2"/>
  <c r="AH530" i="2"/>
  <c r="AI530" i="2"/>
  <c r="AG530" i="2"/>
  <c r="AF530" i="2"/>
  <c r="AH650" i="2"/>
  <c r="AI650" i="2"/>
  <c r="AG650" i="2"/>
  <c r="AF650" i="2"/>
  <c r="AJ689" i="2"/>
  <c r="AF151" i="2"/>
  <c r="AG151" i="2"/>
  <c r="AI151" i="2"/>
  <c r="AH151" i="2"/>
  <c r="AJ198" i="2"/>
  <c r="AJ253" i="2"/>
  <c r="AJ428" i="2"/>
  <c r="AH392" i="2"/>
  <c r="AI392" i="2"/>
  <c r="AG392" i="2"/>
  <c r="AF392" i="2"/>
  <c r="AI33" i="2"/>
  <c r="AH33" i="2"/>
  <c r="AG33" i="2"/>
  <c r="AF33" i="2"/>
  <c r="AI47" i="2"/>
  <c r="AF47" i="2"/>
  <c r="AH47" i="2"/>
  <c r="AG47" i="2"/>
  <c r="AI183" i="2"/>
  <c r="AG183" i="2"/>
  <c r="AH183" i="2"/>
  <c r="AF183" i="2"/>
  <c r="AF229" i="2"/>
  <c r="AG229" i="2"/>
  <c r="AI229" i="2"/>
  <c r="AH229" i="2"/>
  <c r="AJ407" i="2"/>
  <c r="AI301" i="2"/>
  <c r="AG301" i="2"/>
  <c r="AH301" i="2"/>
  <c r="AF301" i="2"/>
  <c r="AI471" i="2"/>
  <c r="AF471" i="2"/>
  <c r="AH471" i="2"/>
  <c r="AG471" i="2"/>
  <c r="AI23" i="2"/>
  <c r="AH23" i="2"/>
  <c r="AF23" i="2"/>
  <c r="AG23" i="2"/>
  <c r="AI15" i="2"/>
  <c r="AH15" i="2"/>
  <c r="AF15" i="2"/>
  <c r="AG15" i="2"/>
  <c r="AH510" i="2"/>
  <c r="AI510" i="2"/>
  <c r="AG510" i="2"/>
  <c r="AF510" i="2"/>
  <c r="AH522" i="2"/>
  <c r="AI522" i="2"/>
  <c r="AG522" i="2"/>
  <c r="AF522" i="2"/>
  <c r="AJ676" i="2"/>
  <c r="AJ71" i="2"/>
  <c r="AJ260" i="2"/>
  <c r="AJ507" i="2"/>
  <c r="AF623" i="2"/>
  <c r="AG623" i="2"/>
  <c r="AI623" i="2"/>
  <c r="AH623" i="2"/>
  <c r="AF153" i="2"/>
  <c r="AG153" i="2"/>
  <c r="AI153" i="2"/>
  <c r="AH153" i="2"/>
  <c r="AG164" i="2"/>
  <c r="AI164" i="2"/>
  <c r="AH164" i="2"/>
  <c r="AF164" i="2"/>
  <c r="AF283" i="2"/>
  <c r="AG283" i="2"/>
  <c r="AI283" i="2"/>
  <c r="AH283" i="2"/>
  <c r="AI97" i="2"/>
  <c r="AH97" i="2"/>
  <c r="AG97" i="2"/>
  <c r="AF97" i="2"/>
  <c r="AF147" i="2"/>
  <c r="AG147" i="2"/>
  <c r="AI147" i="2"/>
  <c r="AH147" i="2"/>
  <c r="AF233" i="2"/>
  <c r="AG233" i="2"/>
  <c r="AI233" i="2"/>
  <c r="AH233" i="2"/>
  <c r="AH390" i="2"/>
  <c r="AF390" i="2"/>
  <c r="AG390" i="2"/>
  <c r="AI390" i="2"/>
  <c r="AJ461" i="2"/>
  <c r="AH498" i="2"/>
  <c r="AF498" i="2"/>
  <c r="AI498" i="2"/>
  <c r="AG498" i="2"/>
  <c r="AG446" i="2"/>
  <c r="AH446" i="2"/>
  <c r="AF446" i="2"/>
  <c r="AI446" i="2"/>
  <c r="AI197" i="2"/>
  <c r="AF197" i="2"/>
  <c r="AH197" i="2"/>
  <c r="AG197" i="2"/>
  <c r="AI421" i="2"/>
  <c r="AF421" i="2"/>
  <c r="AH421" i="2"/>
  <c r="AG421" i="2"/>
  <c r="AI439" i="2"/>
  <c r="AF439" i="2"/>
  <c r="AH439" i="2"/>
  <c r="AG439" i="2"/>
  <c r="AF539" i="2"/>
  <c r="AG539" i="2"/>
  <c r="AI539" i="2"/>
  <c r="AH539" i="2"/>
  <c r="AJ644" i="2"/>
  <c r="AJ636" i="2"/>
  <c r="AJ660" i="2"/>
  <c r="AG108" i="2"/>
  <c r="AF108" i="2"/>
  <c r="AI108" i="2"/>
  <c r="AH108" i="2"/>
  <c r="AH144" i="2"/>
  <c r="AI144" i="2"/>
  <c r="AG144" i="2"/>
  <c r="AF144" i="2"/>
  <c r="AH640" i="2"/>
  <c r="AI640" i="2"/>
  <c r="AG640" i="2"/>
  <c r="AF640" i="2"/>
  <c r="AJ685" i="2"/>
  <c r="AF58" i="2"/>
  <c r="AH58" i="2"/>
  <c r="AG58" i="2"/>
  <c r="AI58" i="2"/>
  <c r="AJ69" i="2"/>
  <c r="AF141" i="2"/>
  <c r="AG141" i="2"/>
  <c r="AI141" i="2"/>
  <c r="AH141" i="2"/>
  <c r="AG174" i="2"/>
  <c r="AF174" i="2"/>
  <c r="AH174" i="2"/>
  <c r="AI174" i="2"/>
  <c r="AF243" i="2"/>
  <c r="AG243" i="2"/>
  <c r="AI243" i="2"/>
  <c r="AH243" i="2"/>
  <c r="AH630" i="2"/>
  <c r="AI630" i="2"/>
  <c r="AG630" i="2"/>
  <c r="AF630" i="2"/>
  <c r="AJ718" i="2"/>
  <c r="AH546" i="2"/>
  <c r="AI546" i="2"/>
  <c r="AG546" i="2"/>
  <c r="AF546" i="2"/>
  <c r="AJ228" i="2"/>
  <c r="AJ325" i="2"/>
  <c r="AJ423" i="2"/>
  <c r="AJ77" i="2"/>
  <c r="AI179" i="2"/>
  <c r="AG179" i="2"/>
  <c r="AH179" i="2"/>
  <c r="AF179" i="2"/>
  <c r="AF247" i="2"/>
  <c r="AG247" i="2"/>
  <c r="AI247" i="2"/>
  <c r="AH247" i="2"/>
  <c r="AG329" i="2"/>
  <c r="AH329" i="2"/>
  <c r="AF329" i="2"/>
  <c r="AI329" i="2"/>
  <c r="AG333" i="2"/>
  <c r="AH333" i="2"/>
  <c r="AF333" i="2"/>
  <c r="AI333" i="2"/>
  <c r="AG375" i="2"/>
  <c r="AH375" i="2"/>
  <c r="AF375" i="2"/>
  <c r="AI375" i="2"/>
  <c r="AI457" i="2"/>
  <c r="AF457" i="2"/>
  <c r="AH457" i="2"/>
  <c r="AG457" i="2"/>
  <c r="AH598" i="2"/>
  <c r="AI598" i="2"/>
  <c r="AG598" i="2"/>
  <c r="AF598" i="2"/>
  <c r="AJ688" i="2"/>
  <c r="AF129" i="2"/>
  <c r="AG129" i="2"/>
  <c r="AI129" i="2"/>
  <c r="AH129" i="2"/>
  <c r="AF553" i="2"/>
  <c r="AG553" i="2"/>
  <c r="AI553" i="2"/>
  <c r="AH553" i="2"/>
  <c r="AJ547" i="2"/>
  <c r="AH63" i="2"/>
  <c r="AI63" i="2"/>
  <c r="AF63" i="2"/>
  <c r="AG63" i="2"/>
  <c r="AH240" i="2"/>
  <c r="AI240" i="2"/>
  <c r="AG240" i="2"/>
  <c r="AF240" i="2"/>
  <c r="AH270" i="2"/>
  <c r="AI270" i="2"/>
  <c r="AG270" i="2"/>
  <c r="AF270" i="2"/>
  <c r="AG38" i="2"/>
  <c r="AH38" i="2"/>
  <c r="AF38" i="2"/>
  <c r="AI38" i="2"/>
  <c r="AG202" i="2"/>
  <c r="AH202" i="2"/>
  <c r="AF202" i="2"/>
  <c r="AI202" i="2"/>
  <c r="AF259" i="2"/>
  <c r="AG259" i="2"/>
  <c r="AI259" i="2"/>
  <c r="AH259" i="2"/>
  <c r="AI313" i="2"/>
  <c r="AG313" i="2"/>
  <c r="AH313" i="2"/>
  <c r="AF313" i="2"/>
  <c r="AG323" i="2"/>
  <c r="AH323" i="2"/>
  <c r="AF323" i="2"/>
  <c r="AI323" i="2"/>
  <c r="AG349" i="2"/>
  <c r="AH349" i="2"/>
  <c r="AF349" i="2"/>
  <c r="AI349" i="2"/>
  <c r="AG422" i="2"/>
  <c r="AH422" i="2"/>
  <c r="AF422" i="2"/>
  <c r="AI422" i="2"/>
  <c r="AF645" i="2"/>
  <c r="AG645" i="2"/>
  <c r="AI645" i="2"/>
  <c r="AH645" i="2"/>
  <c r="AI37" i="2"/>
  <c r="AF37" i="2"/>
  <c r="AH37" i="2"/>
  <c r="AG37" i="2"/>
  <c r="AH570" i="2"/>
  <c r="AI570" i="2"/>
  <c r="AG570" i="2"/>
  <c r="AF570" i="2"/>
  <c r="F62" i="4"/>
  <c r="AI29" i="2"/>
  <c r="AH29" i="2"/>
  <c r="AF29" i="2"/>
  <c r="AG29" i="2"/>
  <c r="AI43" i="2"/>
  <c r="AF43" i="2"/>
  <c r="AH43" i="2"/>
  <c r="AG43" i="2"/>
  <c r="AI45" i="2"/>
  <c r="AF45" i="2"/>
  <c r="AH45" i="2"/>
  <c r="AG45" i="2"/>
  <c r="AG90" i="2"/>
  <c r="AF90" i="2"/>
  <c r="AH90" i="2"/>
  <c r="AI90" i="2"/>
  <c r="AF125" i="2"/>
  <c r="AG125" i="2"/>
  <c r="AI125" i="2"/>
  <c r="AH125" i="2"/>
  <c r="AI171" i="2"/>
  <c r="AG171" i="2"/>
  <c r="AH171" i="2"/>
  <c r="AF171" i="2"/>
  <c r="AF235" i="2"/>
  <c r="AG235" i="2"/>
  <c r="AI235" i="2"/>
  <c r="AH235" i="2"/>
  <c r="AG300" i="2"/>
  <c r="AF300" i="2"/>
  <c r="AH300" i="2"/>
  <c r="AI300" i="2"/>
  <c r="AI342" i="2"/>
  <c r="AF342" i="2"/>
  <c r="AH342" i="2"/>
  <c r="AG342" i="2"/>
  <c r="AI362" i="2"/>
  <c r="AF362" i="2"/>
  <c r="AH362" i="2"/>
  <c r="AG362" i="2"/>
  <c r="AH500" i="2"/>
  <c r="AF500" i="2"/>
  <c r="AI500" i="2"/>
  <c r="AG500" i="2"/>
  <c r="AI340" i="2"/>
  <c r="AF340" i="2"/>
  <c r="AH340" i="2"/>
  <c r="AG340" i="2"/>
  <c r="AI431" i="2"/>
  <c r="AF431" i="2"/>
  <c r="AH431" i="2"/>
  <c r="AG431" i="2"/>
  <c r="AH656" i="2"/>
  <c r="AI656" i="2"/>
  <c r="AG656" i="2"/>
  <c r="AF656" i="2"/>
  <c r="AF219" i="2"/>
  <c r="AG219" i="2"/>
  <c r="AI219" i="2"/>
  <c r="AH219" i="2"/>
  <c r="AF639" i="2"/>
  <c r="AG639" i="2"/>
  <c r="AI639" i="2"/>
  <c r="AH639" i="2"/>
  <c r="AG98" i="2"/>
  <c r="AF98" i="2"/>
  <c r="AH98" i="2"/>
  <c r="AI98" i="2"/>
  <c r="AG470" i="2"/>
  <c r="AH470" i="2"/>
  <c r="AF470" i="2"/>
  <c r="AI470" i="2"/>
  <c r="AH592" i="2"/>
  <c r="AI592" i="2"/>
  <c r="AG592" i="2"/>
  <c r="AF592" i="2"/>
  <c r="AI189" i="2"/>
  <c r="AF189" i="2"/>
  <c r="AH189" i="2"/>
  <c r="AG189" i="2"/>
  <c r="AG36" i="2"/>
  <c r="AF36" i="2"/>
  <c r="AI36" i="2"/>
  <c r="AH36" i="2"/>
  <c r="AI207" i="2"/>
  <c r="AH207" i="2"/>
  <c r="AG207" i="2"/>
  <c r="AF207" i="2"/>
  <c r="AI165" i="2"/>
  <c r="AF165" i="2"/>
  <c r="AH165" i="2"/>
  <c r="AG165" i="2"/>
  <c r="AF265" i="2"/>
  <c r="AG265" i="2"/>
  <c r="AI265" i="2"/>
  <c r="AH265" i="2"/>
  <c r="AG363" i="2"/>
  <c r="AH363" i="2"/>
  <c r="AF363" i="2"/>
  <c r="AI363" i="2"/>
  <c r="AI338" i="2"/>
  <c r="AF338" i="2"/>
  <c r="AH338" i="2"/>
  <c r="AG338" i="2"/>
  <c r="AG426" i="2"/>
  <c r="AH426" i="2"/>
  <c r="AF426" i="2"/>
  <c r="AI426" i="2"/>
  <c r="AG367" i="2"/>
  <c r="AH367" i="2"/>
  <c r="AF367" i="2"/>
  <c r="AI367" i="2"/>
  <c r="AF575" i="2"/>
  <c r="AG575" i="2"/>
  <c r="AI575" i="2"/>
  <c r="AH575" i="2"/>
  <c r="AF651" i="2"/>
  <c r="AG651" i="2"/>
  <c r="AI651" i="2"/>
  <c r="AH651" i="2"/>
  <c r="AF587" i="2"/>
  <c r="AG587" i="2"/>
  <c r="AI587" i="2"/>
  <c r="AH587" i="2"/>
  <c r="AH154" i="2"/>
  <c r="AI154" i="2"/>
  <c r="AG154" i="2"/>
  <c r="AF154" i="2"/>
  <c r="AH148" i="2"/>
  <c r="AI148" i="2"/>
  <c r="AG148" i="2"/>
  <c r="AF148" i="2"/>
  <c r="AI491" i="2"/>
  <c r="AF491" i="2"/>
  <c r="AH491" i="2"/>
  <c r="AG491" i="2"/>
  <c r="AJ527" i="2"/>
  <c r="AH262" i="2"/>
  <c r="AI262" i="2"/>
  <c r="AG262" i="2"/>
  <c r="AF262" i="2"/>
  <c r="AF557" i="2"/>
  <c r="AG557" i="2"/>
  <c r="AI557" i="2"/>
  <c r="AH557" i="2"/>
  <c r="AJ52" i="2"/>
  <c r="AG186" i="2"/>
  <c r="AF186" i="2"/>
  <c r="AH186" i="2"/>
  <c r="AI186" i="2"/>
  <c r="AG331" i="2"/>
  <c r="AH331" i="2"/>
  <c r="AF331" i="2"/>
  <c r="AI331" i="2"/>
  <c r="AH590" i="2"/>
  <c r="AI590" i="2"/>
  <c r="AG590" i="2"/>
  <c r="AF590" i="2"/>
  <c r="AG361" i="2"/>
  <c r="AH361" i="2"/>
  <c r="AF361" i="2"/>
  <c r="AI361" i="2"/>
  <c r="AG381" i="2"/>
  <c r="AH381" i="2"/>
  <c r="AF381" i="2"/>
  <c r="AI381" i="2"/>
  <c r="AI309" i="2"/>
  <c r="AG309" i="2"/>
  <c r="AH309" i="2"/>
  <c r="AF309" i="2"/>
  <c r="AG359" i="2"/>
  <c r="AH359" i="2"/>
  <c r="AF359" i="2"/>
  <c r="AI359" i="2"/>
  <c r="AG454" i="2"/>
  <c r="AH454" i="2"/>
  <c r="AF454" i="2"/>
  <c r="AI454" i="2"/>
  <c r="AH608" i="2"/>
  <c r="AI608" i="2"/>
  <c r="AG608" i="2"/>
  <c r="AF608" i="2"/>
  <c r="AF135" i="2"/>
  <c r="AG135" i="2"/>
  <c r="AI135" i="2"/>
  <c r="AH135" i="2"/>
  <c r="AJ261" i="2"/>
  <c r="AF619" i="2"/>
  <c r="AG619" i="2"/>
  <c r="AI619" i="2"/>
  <c r="AH619" i="2"/>
  <c r="AF509" i="2"/>
  <c r="AG509" i="2"/>
  <c r="AI509" i="2"/>
  <c r="AH509" i="2"/>
  <c r="AG86" i="2"/>
  <c r="AH86" i="2"/>
  <c r="AF86" i="2"/>
  <c r="AI86" i="2"/>
  <c r="AI191" i="2"/>
  <c r="AF191" i="2"/>
  <c r="AH191" i="2"/>
  <c r="AG191" i="2"/>
  <c r="AI419" i="2"/>
  <c r="AF419" i="2"/>
  <c r="AH419" i="2"/>
  <c r="AG419" i="2"/>
  <c r="AG357" i="2"/>
  <c r="AH357" i="2"/>
  <c r="AF357" i="2"/>
  <c r="AI357" i="2"/>
  <c r="AF555" i="2"/>
  <c r="AG555" i="2"/>
  <c r="AI555" i="2"/>
  <c r="AH555" i="2"/>
  <c r="AF631" i="2"/>
  <c r="AG631" i="2"/>
  <c r="AI631" i="2"/>
  <c r="AH631" i="2"/>
  <c r="AI425" i="2"/>
  <c r="AF425" i="2"/>
  <c r="AH425" i="2"/>
  <c r="AG425" i="2"/>
  <c r="AI51" i="2"/>
  <c r="AF51" i="2"/>
  <c r="AH51" i="2"/>
  <c r="AG51" i="2"/>
  <c r="AI201" i="2"/>
  <c r="AF201" i="2"/>
  <c r="AH201" i="2"/>
  <c r="AG201" i="2"/>
  <c r="AJ524" i="2"/>
  <c r="AF627" i="2"/>
  <c r="AG627" i="2"/>
  <c r="AI627" i="2"/>
  <c r="AH627" i="2"/>
  <c r="AJ294" i="2"/>
  <c r="AJ401" i="2"/>
  <c r="AJ474" i="2"/>
  <c r="AG351" i="2"/>
  <c r="AH351" i="2"/>
  <c r="AF351" i="2"/>
  <c r="AI351" i="2"/>
  <c r="AI117" i="2"/>
  <c r="AH117" i="2"/>
  <c r="AF117" i="2"/>
  <c r="AG117" i="2"/>
  <c r="AI109" i="2"/>
  <c r="AH109" i="2"/>
  <c r="AF109" i="2"/>
  <c r="AG109" i="2"/>
  <c r="AI193" i="2"/>
  <c r="AF193" i="2"/>
  <c r="AH193" i="2"/>
  <c r="AG193" i="2"/>
  <c r="AI211" i="2"/>
  <c r="AH211" i="2"/>
  <c r="AF211" i="2"/>
  <c r="AG211" i="2"/>
  <c r="AH272" i="2"/>
  <c r="AI272" i="2"/>
  <c r="AG272" i="2"/>
  <c r="AF272" i="2"/>
  <c r="AI336" i="2"/>
  <c r="AF336" i="2"/>
  <c r="AH336" i="2"/>
  <c r="AG336" i="2"/>
  <c r="AF535" i="2"/>
  <c r="AG535" i="2"/>
  <c r="AI535" i="2"/>
  <c r="AH535" i="2"/>
  <c r="AF537" i="2"/>
  <c r="AG537" i="2"/>
  <c r="AI537" i="2"/>
  <c r="AH537" i="2"/>
  <c r="AF657" i="2"/>
  <c r="AG657" i="2"/>
  <c r="AI657" i="2"/>
  <c r="AH657" i="2"/>
  <c r="AJ725" i="2"/>
  <c r="AJ118" i="2"/>
  <c r="AI41" i="2"/>
  <c r="AF41" i="2"/>
  <c r="AH41" i="2"/>
  <c r="AG41" i="2"/>
  <c r="AG112" i="2"/>
  <c r="AF112" i="2"/>
  <c r="AH112" i="2"/>
  <c r="AI112" i="2"/>
  <c r="AF239" i="2"/>
  <c r="AG239" i="2"/>
  <c r="AI239" i="2"/>
  <c r="AH239" i="2"/>
  <c r="AG296" i="2"/>
  <c r="AF296" i="2"/>
  <c r="AH296" i="2"/>
  <c r="AI296" i="2"/>
  <c r="AI311" i="2"/>
  <c r="AF311" i="2"/>
  <c r="AH311" i="2"/>
  <c r="AG311" i="2"/>
  <c r="AH402" i="2"/>
  <c r="AF402" i="2"/>
  <c r="AG402" i="2"/>
  <c r="AI402" i="2"/>
  <c r="AJ519" i="2"/>
  <c r="AG16" i="2"/>
  <c r="AF16" i="2"/>
  <c r="AI16" i="2"/>
  <c r="AH16" i="2"/>
  <c r="AF589" i="2"/>
  <c r="AG589" i="2"/>
  <c r="AI589" i="2"/>
  <c r="AH589" i="2"/>
  <c r="AJ89" i="2"/>
  <c r="AH254" i="2"/>
  <c r="AI254" i="2"/>
  <c r="AG254" i="2"/>
  <c r="AF254" i="2"/>
  <c r="AG456" i="2"/>
  <c r="AH456" i="2"/>
  <c r="AF456" i="2"/>
  <c r="AI456" i="2"/>
  <c r="AJ703" i="2"/>
  <c r="AI39" i="2"/>
  <c r="AF39" i="2"/>
  <c r="AH39" i="2"/>
  <c r="AG39" i="2"/>
  <c r="AJ711" i="2"/>
  <c r="AI68" i="2"/>
  <c r="AH68" i="2"/>
  <c r="AF68" i="2"/>
  <c r="AG68" i="2"/>
  <c r="AF119" i="2"/>
  <c r="AG119" i="2"/>
  <c r="AI119" i="2"/>
  <c r="AH119" i="2"/>
  <c r="AJ123" i="2"/>
  <c r="AJ284" i="2"/>
  <c r="AI485" i="2"/>
  <c r="AF485" i="2"/>
  <c r="AH485" i="2"/>
  <c r="AG485" i="2"/>
  <c r="AI409" i="2"/>
  <c r="AF409" i="2"/>
  <c r="AH409" i="2"/>
  <c r="AG409" i="2"/>
  <c r="AH520" i="2"/>
  <c r="AI520" i="2"/>
  <c r="AG520" i="2"/>
  <c r="AF520" i="2"/>
  <c r="AH616" i="2"/>
  <c r="AI616" i="2"/>
  <c r="AG616" i="2"/>
  <c r="AF616" i="2"/>
  <c r="AH558" i="2"/>
  <c r="AI558" i="2"/>
  <c r="AG558" i="2"/>
  <c r="AF558" i="2"/>
  <c r="AJ683" i="2"/>
  <c r="AI465" i="2"/>
  <c r="AF465" i="2"/>
  <c r="AH465" i="2"/>
  <c r="AG465" i="2"/>
  <c r="AH602" i="2"/>
  <c r="AI602" i="2"/>
  <c r="AG602" i="2"/>
  <c r="AF602" i="2"/>
  <c r="AJ707" i="2"/>
  <c r="AI473" i="2"/>
  <c r="AF473" i="2"/>
  <c r="AH473" i="2"/>
  <c r="AG473" i="2"/>
  <c r="AJ214" i="2"/>
  <c r="AJ131" i="2"/>
  <c r="AG308" i="2"/>
  <c r="AF308" i="2"/>
  <c r="AH308" i="2"/>
  <c r="AI308" i="2"/>
  <c r="AF629" i="2"/>
  <c r="AG629" i="2"/>
  <c r="AI629" i="2"/>
  <c r="AH629" i="2"/>
  <c r="AH626" i="2"/>
  <c r="AI626" i="2"/>
  <c r="AG626" i="2"/>
  <c r="AF626" i="2"/>
  <c r="AJ681" i="2"/>
  <c r="AG114" i="2"/>
  <c r="AF114" i="2"/>
  <c r="AH114" i="2"/>
  <c r="AI114" i="2"/>
  <c r="AG206" i="2"/>
  <c r="AF206" i="2"/>
  <c r="AH206" i="2"/>
  <c r="AI206" i="2"/>
  <c r="AJ121" i="2"/>
  <c r="AJ667" i="2"/>
  <c r="AH222" i="2"/>
  <c r="AI222" i="2"/>
  <c r="AG222" i="2"/>
  <c r="AF222" i="2"/>
  <c r="AH278" i="2"/>
  <c r="AI278" i="2"/>
  <c r="AG278" i="2"/>
  <c r="AF278" i="2"/>
  <c r="AI303" i="2"/>
  <c r="AF303" i="2"/>
  <c r="AH303" i="2"/>
  <c r="AG303" i="2"/>
  <c r="AF647" i="2"/>
  <c r="AG647" i="2"/>
  <c r="AI647" i="2"/>
  <c r="AH647" i="2"/>
  <c r="AJ70" i="2"/>
  <c r="AJ95" i="2"/>
  <c r="AG180" i="2"/>
  <c r="AI180" i="2"/>
  <c r="AH180" i="2"/>
  <c r="AF180" i="2"/>
  <c r="AI437" i="2"/>
  <c r="AF437" i="2"/>
  <c r="AH437" i="2"/>
  <c r="AG437" i="2"/>
  <c r="AJ497" i="2"/>
  <c r="AF137" i="2"/>
  <c r="AG137" i="2"/>
  <c r="AI137" i="2"/>
  <c r="AH137" i="2"/>
  <c r="AF139" i="2"/>
  <c r="AG139" i="2"/>
  <c r="AI139" i="2"/>
  <c r="AH139" i="2"/>
  <c r="AG216" i="2"/>
  <c r="AF216" i="2"/>
  <c r="AH216" i="2"/>
  <c r="AI216" i="2"/>
  <c r="AF221" i="2"/>
  <c r="AG221" i="2"/>
  <c r="AI221" i="2"/>
  <c r="AH221" i="2"/>
  <c r="AG288" i="2"/>
  <c r="AF288" i="2"/>
  <c r="AH288" i="2"/>
  <c r="AI288" i="2"/>
  <c r="AF275" i="2"/>
  <c r="AG275" i="2"/>
  <c r="AI275" i="2"/>
  <c r="AH275" i="2"/>
  <c r="AG355" i="2"/>
  <c r="AH355" i="2"/>
  <c r="AF355" i="2"/>
  <c r="AI355" i="2"/>
  <c r="AI445" i="2"/>
  <c r="AF445" i="2"/>
  <c r="AH445" i="2"/>
  <c r="AG445" i="2"/>
  <c r="AH404" i="2"/>
  <c r="AI404" i="2"/>
  <c r="AG404" i="2"/>
  <c r="AF404" i="2"/>
  <c r="AJ503" i="2"/>
  <c r="AG432" i="2"/>
  <c r="AH432" i="2"/>
  <c r="AF432" i="2"/>
  <c r="AI432" i="2"/>
  <c r="AI203" i="2"/>
  <c r="AF203" i="2"/>
  <c r="AH203" i="2"/>
  <c r="AG203" i="2"/>
  <c r="AJ373" i="2"/>
  <c r="AJ695" i="2"/>
  <c r="AJ161" i="2"/>
  <c r="AG106" i="2"/>
  <c r="AF106" i="2"/>
  <c r="AH106" i="2"/>
  <c r="AI106" i="2"/>
  <c r="AG194" i="2"/>
  <c r="AH194" i="2"/>
  <c r="AF194" i="2"/>
  <c r="AI194" i="2"/>
  <c r="AF223" i="2"/>
  <c r="AG223" i="2"/>
  <c r="AI223" i="2"/>
  <c r="AH223" i="2"/>
  <c r="AF279" i="2"/>
  <c r="AG279" i="2"/>
  <c r="AI279" i="2"/>
  <c r="AH279" i="2"/>
  <c r="AG377" i="2"/>
  <c r="AH377" i="2"/>
  <c r="AF377" i="2"/>
  <c r="AI377" i="2"/>
  <c r="AG302" i="2"/>
  <c r="AI302" i="2"/>
  <c r="AH302" i="2"/>
  <c r="AF302" i="2"/>
  <c r="AJ410" i="2"/>
  <c r="AJ669" i="2"/>
  <c r="AG418" i="2"/>
  <c r="AH418" i="2"/>
  <c r="AF418" i="2"/>
  <c r="AI418" i="2"/>
  <c r="AF603" i="2"/>
  <c r="AG603" i="2"/>
  <c r="AI603" i="2"/>
  <c r="AH603" i="2"/>
  <c r="AI81" i="2"/>
  <c r="AF81" i="2"/>
  <c r="AH81" i="2"/>
  <c r="AG81" i="2"/>
  <c r="AG210" i="2"/>
  <c r="AF210" i="2"/>
  <c r="AH210" i="2"/>
  <c r="AI210" i="2"/>
  <c r="AI350" i="2"/>
  <c r="AF350" i="2"/>
  <c r="AH350" i="2"/>
  <c r="AG350" i="2"/>
  <c r="AI209" i="2"/>
  <c r="AH209" i="2"/>
  <c r="AG209" i="2"/>
  <c r="AF209" i="2"/>
  <c r="AH398" i="2"/>
  <c r="AF398" i="2"/>
  <c r="AG398" i="2"/>
  <c r="AI398" i="2"/>
  <c r="AH574" i="2"/>
  <c r="AI574" i="2"/>
  <c r="AG574" i="2"/>
  <c r="AF574" i="2"/>
  <c r="AG42" i="2"/>
  <c r="AH42" i="2"/>
  <c r="AF42" i="2"/>
  <c r="AI42" i="2"/>
  <c r="AI35" i="2"/>
  <c r="AH35" i="2"/>
  <c r="AG35" i="2"/>
  <c r="AF35" i="2"/>
  <c r="AI163" i="2"/>
  <c r="AG163" i="2"/>
  <c r="AH163" i="2"/>
  <c r="AF163" i="2"/>
  <c r="AI322" i="2"/>
  <c r="AF322" i="2"/>
  <c r="AH322" i="2"/>
  <c r="AG322" i="2"/>
  <c r="AI297" i="2"/>
  <c r="AG297" i="2"/>
  <c r="AH297" i="2"/>
  <c r="AF297" i="2"/>
  <c r="AG434" i="2"/>
  <c r="AH434" i="2"/>
  <c r="AF434" i="2"/>
  <c r="AI434" i="2"/>
  <c r="AH396" i="2"/>
  <c r="AI396" i="2"/>
  <c r="AG396" i="2"/>
  <c r="AF396" i="2"/>
  <c r="AH250" i="2"/>
  <c r="AI250" i="2"/>
  <c r="AG250" i="2"/>
  <c r="AF250" i="2"/>
  <c r="AF583" i="2"/>
  <c r="AG583" i="2"/>
  <c r="F63" i="4"/>
  <c r="AI583" i="2"/>
  <c r="AH583" i="2"/>
  <c r="AG478" i="2"/>
  <c r="AH478" i="2"/>
  <c r="AF478" i="2"/>
  <c r="AI478" i="2"/>
  <c r="AH658" i="2"/>
  <c r="AI658" i="2"/>
  <c r="AG658" i="2"/>
  <c r="AF658" i="2"/>
  <c r="AI27" i="2"/>
  <c r="AH27" i="2"/>
  <c r="AF27" i="2"/>
  <c r="AG27" i="2"/>
  <c r="AG92" i="2"/>
  <c r="AF92" i="2"/>
  <c r="AI92" i="2"/>
  <c r="AH92" i="2"/>
  <c r="AH152" i="2"/>
  <c r="AI152" i="2"/>
  <c r="AG152" i="2"/>
  <c r="AF152" i="2"/>
  <c r="AH224" i="2"/>
  <c r="AI224" i="2"/>
  <c r="AG224" i="2"/>
  <c r="AF224" i="2"/>
  <c r="AF389" i="2"/>
  <c r="AI389" i="2"/>
  <c r="AH389" i="2"/>
  <c r="AG389" i="2"/>
  <c r="AI467" i="2"/>
  <c r="AF467" i="2"/>
  <c r="AH467" i="2"/>
  <c r="AG467" i="2"/>
  <c r="AH664" i="2"/>
  <c r="AG664" i="2"/>
  <c r="AI664" i="2"/>
  <c r="AF664" i="2"/>
  <c r="AI13" i="2"/>
  <c r="AH13" i="2"/>
  <c r="AF13" i="2"/>
  <c r="AG13" i="2"/>
  <c r="AG448" i="2"/>
  <c r="AH448" i="2"/>
  <c r="AF448" i="2"/>
  <c r="AI448" i="2"/>
  <c r="AJ529" i="2"/>
  <c r="AG104" i="2"/>
  <c r="AF104" i="2"/>
  <c r="AH104" i="2"/>
  <c r="AI104" i="2"/>
  <c r="AG200" i="2"/>
  <c r="AH200" i="2"/>
  <c r="AF200" i="2"/>
  <c r="AI200" i="2"/>
  <c r="AG327" i="2"/>
  <c r="AH327" i="2"/>
  <c r="AF327" i="2"/>
  <c r="AI327" i="2"/>
  <c r="AG420" i="2"/>
  <c r="AH420" i="2"/>
  <c r="AF420" i="2"/>
  <c r="AI420" i="2"/>
  <c r="AG34" i="2"/>
  <c r="AF34" i="2"/>
  <c r="AI34" i="2"/>
  <c r="AH34" i="2"/>
  <c r="AH156" i="2"/>
  <c r="AG156" i="2"/>
  <c r="AI156" i="2"/>
  <c r="AF156" i="2"/>
  <c r="AH248" i="2"/>
  <c r="AI248" i="2"/>
  <c r="AG248" i="2"/>
  <c r="AF248" i="2"/>
  <c r="AG466" i="2"/>
  <c r="AH466" i="2"/>
  <c r="AF466" i="2"/>
  <c r="AI466" i="2"/>
  <c r="AG464" i="2"/>
  <c r="AH464" i="2"/>
  <c r="AF464" i="2"/>
  <c r="AI464" i="2"/>
  <c r="AH252" i="2"/>
  <c r="AI252" i="2"/>
  <c r="AG252" i="2"/>
  <c r="AF252" i="2"/>
  <c r="AH394" i="2"/>
  <c r="AF394" i="2"/>
  <c r="AG394" i="2"/>
  <c r="AI394" i="2"/>
  <c r="AJ56" i="2"/>
  <c r="AJ127" i="2"/>
  <c r="AG46" i="2"/>
  <c r="AH46" i="2"/>
  <c r="AF46" i="2"/>
  <c r="AI46" i="2"/>
  <c r="AH138" i="2"/>
  <c r="AI138" i="2"/>
  <c r="AG138" i="2"/>
  <c r="AF138" i="2"/>
  <c r="AH232" i="2"/>
  <c r="AI232" i="2"/>
  <c r="AG232" i="2"/>
  <c r="AF232" i="2"/>
  <c r="AJ339" i="2"/>
  <c r="AI307" i="2"/>
  <c r="AF307" i="2"/>
  <c r="AH307" i="2"/>
  <c r="AG307" i="2"/>
  <c r="AJ443" i="2"/>
  <c r="AI479" i="2"/>
  <c r="AF479" i="2"/>
  <c r="AH479" i="2"/>
  <c r="AG479" i="2"/>
  <c r="AF615" i="2"/>
  <c r="AG615" i="2"/>
  <c r="AI615" i="2"/>
  <c r="AH615" i="2"/>
  <c r="AF533" i="2"/>
  <c r="AG533" i="2"/>
  <c r="AI533" i="2"/>
  <c r="AH533" i="2"/>
  <c r="AJ722" i="2"/>
  <c r="AJ702" i="2"/>
  <c r="AJ719" i="2"/>
  <c r="AG116" i="2"/>
  <c r="AF116" i="2"/>
  <c r="AI116" i="2"/>
  <c r="AH116" i="2"/>
  <c r="AJ559" i="2"/>
  <c r="AJ565" i="2"/>
  <c r="AG480" i="2"/>
  <c r="AH480" i="2"/>
  <c r="AF480" i="2"/>
  <c r="AI480" i="2"/>
  <c r="AJ596" i="2"/>
  <c r="AG79" i="2"/>
  <c r="AF79" i="2"/>
  <c r="AI79" i="2"/>
  <c r="AH79" i="2"/>
  <c r="F42" i="4"/>
  <c r="AG67" i="2"/>
  <c r="AF67" i="2"/>
  <c r="AI67" i="2"/>
  <c r="AH67" i="2"/>
  <c r="AF273" i="2"/>
  <c r="AG273" i="2"/>
  <c r="AI273" i="2"/>
  <c r="AH273" i="2"/>
  <c r="AI326" i="2"/>
  <c r="AF326" i="2"/>
  <c r="AH326" i="2"/>
  <c r="AG326" i="2"/>
  <c r="AF525" i="2"/>
  <c r="AG525" i="2"/>
  <c r="AI525" i="2"/>
  <c r="AH525" i="2"/>
  <c r="AF661" i="2"/>
  <c r="AG661" i="2"/>
  <c r="AI661" i="2"/>
  <c r="AH661" i="2"/>
  <c r="AH132" i="2"/>
  <c r="AI132" i="2"/>
  <c r="AG132" i="2"/>
  <c r="AF132" i="2"/>
  <c r="AH246" i="2"/>
  <c r="AI246" i="2"/>
  <c r="AG246" i="2"/>
  <c r="AF246" i="2"/>
  <c r="AJ353" i="2"/>
  <c r="AJ568" i="2"/>
  <c r="AG30" i="2"/>
  <c r="AF30" i="2"/>
  <c r="AI30" i="2"/>
  <c r="AH30" i="2"/>
  <c r="AG306" i="2"/>
  <c r="AI306" i="2"/>
  <c r="AH306" i="2"/>
  <c r="AF306" i="2"/>
  <c r="AG468" i="2"/>
  <c r="AH468" i="2"/>
  <c r="AF468" i="2"/>
  <c r="AI468" i="2"/>
  <c r="AG20" i="2"/>
  <c r="AF20" i="2"/>
  <c r="AI20" i="2"/>
  <c r="AH20" i="2"/>
  <c r="AF255" i="2"/>
  <c r="AG255" i="2"/>
  <c r="AI255" i="2"/>
  <c r="AH255" i="2"/>
  <c r="AI388" i="2"/>
  <c r="AH388" i="2"/>
  <c r="AG388" i="2"/>
  <c r="AF388" i="2"/>
  <c r="AF633" i="2"/>
  <c r="AG633" i="2"/>
  <c r="AI633" i="2"/>
  <c r="AH633" i="2"/>
  <c r="AJ277" i="2"/>
  <c r="AJ460" i="2"/>
  <c r="AF249" i="2"/>
  <c r="AG249" i="2"/>
  <c r="AI249" i="2"/>
  <c r="AH249" i="2"/>
  <c r="AJ476" i="2"/>
  <c r="AG335" i="2"/>
  <c r="AH335" i="2"/>
  <c r="AF335" i="2"/>
  <c r="AI335" i="2"/>
  <c r="AJ724" i="2"/>
  <c r="AF649" i="2"/>
  <c r="AG649" i="2"/>
  <c r="AI649" i="2"/>
  <c r="AH649" i="2"/>
  <c r="AJ516" i="2"/>
  <c r="AJ606" i="2"/>
  <c r="AJ80" i="2"/>
  <c r="AJ556" i="2"/>
  <c r="AJ548" i="2"/>
  <c r="AJ666" i="2"/>
  <c r="AJ225" i="2"/>
  <c r="AF579" i="2"/>
  <c r="AG579" i="2"/>
  <c r="AI579" i="2"/>
  <c r="AH579" i="2"/>
  <c r="AF60" i="2"/>
  <c r="AI60" i="2"/>
  <c r="AG60" i="2"/>
  <c r="AH60" i="2"/>
  <c r="AH126" i="2"/>
  <c r="AI126" i="2"/>
  <c r="AG126" i="2"/>
  <c r="AF126" i="2"/>
  <c r="AI291" i="2"/>
  <c r="AF291" i="2"/>
  <c r="AH291" i="2"/>
  <c r="AG291" i="2"/>
  <c r="AF393" i="2"/>
  <c r="AI393" i="2"/>
  <c r="AH393" i="2"/>
  <c r="AG393" i="2"/>
  <c r="AH576" i="2"/>
  <c r="AI576" i="2"/>
  <c r="AG576" i="2"/>
  <c r="AF576" i="2"/>
  <c r="AH496" i="2"/>
  <c r="AF496" i="2"/>
  <c r="AI496" i="2"/>
  <c r="AG496" i="2"/>
  <c r="AJ692" i="2"/>
  <c r="AJ285" i="2"/>
  <c r="AJ385" i="2"/>
  <c r="AJ341" i="2"/>
  <c r="AJ701" i="2"/>
  <c r="AJ563" i="2"/>
  <c r="AJ75" i="2"/>
  <c r="AF145" i="2"/>
  <c r="AG145" i="2"/>
  <c r="AI145" i="2"/>
  <c r="AH145" i="2"/>
  <c r="AG176" i="2"/>
  <c r="AI176" i="2"/>
  <c r="AH176" i="2"/>
  <c r="AF176" i="2"/>
  <c r="AH264" i="2"/>
  <c r="AI264" i="2"/>
  <c r="AG264" i="2"/>
  <c r="AF264" i="2"/>
  <c r="AJ384" i="2"/>
  <c r="AI318" i="2"/>
  <c r="AF318" i="2"/>
  <c r="AH318" i="2"/>
  <c r="AG318" i="2"/>
  <c r="AH622" i="2"/>
  <c r="AI622" i="2"/>
  <c r="AG622" i="2"/>
  <c r="AF622" i="2"/>
  <c r="AH634" i="2"/>
  <c r="AI634" i="2"/>
  <c r="AG634" i="2"/>
  <c r="AF634" i="2"/>
  <c r="AG472" i="2"/>
  <c r="AH472" i="2"/>
  <c r="AF472" i="2"/>
  <c r="AI472" i="2"/>
  <c r="AJ290" i="2"/>
  <c r="AI364" i="2"/>
  <c r="AF364" i="2"/>
  <c r="AH364" i="2"/>
  <c r="AG364" i="2"/>
  <c r="AJ591" i="2"/>
  <c r="AI115" i="2"/>
  <c r="AH115" i="2"/>
  <c r="AF115" i="2"/>
  <c r="AG115" i="2"/>
  <c r="AI175" i="2"/>
  <c r="AG175" i="2"/>
  <c r="AH175" i="2"/>
  <c r="AF175" i="2"/>
  <c r="AG212" i="2"/>
  <c r="AF212" i="2"/>
  <c r="AI212" i="2"/>
  <c r="AH212" i="2"/>
  <c r="AJ344" i="2"/>
  <c r="AF399" i="2"/>
  <c r="AG399" i="2"/>
  <c r="AH399" i="2"/>
  <c r="AI399" i="2"/>
  <c r="AJ552" i="2"/>
  <c r="AG317" i="2"/>
  <c r="AH317" i="2"/>
  <c r="AF317" i="2"/>
  <c r="AI317" i="2"/>
  <c r="AF635" i="2"/>
  <c r="AG635" i="2"/>
  <c r="AI635" i="2"/>
  <c r="AH635" i="2"/>
  <c r="AH234" i="2"/>
  <c r="AI234" i="2"/>
  <c r="AG234" i="2"/>
  <c r="AF234" i="2"/>
  <c r="AJ693" i="2"/>
  <c r="AG440" i="2"/>
  <c r="AH440" i="2"/>
  <c r="AF440" i="2"/>
  <c r="AI440" i="2"/>
  <c r="AH53" i="2"/>
  <c r="AG53" i="2"/>
  <c r="AF53" i="2"/>
  <c r="AI53" i="2"/>
  <c r="AI368" i="2"/>
  <c r="AF368" i="2"/>
  <c r="AH368" i="2"/>
  <c r="AG368" i="2"/>
  <c r="AI427" i="2"/>
  <c r="AF427" i="2"/>
  <c r="AH427" i="2"/>
  <c r="AG427" i="2"/>
  <c r="AH646" i="2"/>
  <c r="AI646" i="2"/>
  <c r="AG646" i="2"/>
  <c r="AF646" i="2"/>
  <c r="AI441" i="2"/>
  <c r="AF441" i="2"/>
  <c r="AH441" i="2"/>
  <c r="AG441" i="2"/>
  <c r="AH150" i="2"/>
  <c r="AI150" i="2"/>
  <c r="AG150" i="2"/>
  <c r="AF150" i="2"/>
  <c r="AF405" i="2"/>
  <c r="AI405" i="2"/>
  <c r="AH405" i="2"/>
  <c r="AG405" i="2"/>
  <c r="AJ677" i="2"/>
  <c r="AI332" i="2"/>
  <c r="AF332" i="2"/>
  <c r="AH332" i="2"/>
  <c r="AG332" i="2"/>
  <c r="AI370" i="2"/>
  <c r="AF370" i="2"/>
  <c r="AH370" i="2"/>
  <c r="AG370" i="2"/>
  <c r="AJ412" i="2"/>
  <c r="AJ504" i="2"/>
  <c r="AF641" i="2"/>
  <c r="AG641" i="2"/>
  <c r="AI641" i="2"/>
  <c r="AH641" i="2"/>
  <c r="AJ54" i="2"/>
  <c r="AJ244" i="2"/>
  <c r="AH624" i="2"/>
  <c r="AI624" i="2"/>
  <c r="AG624" i="2"/>
  <c r="AF624" i="2"/>
  <c r="AJ562" i="2"/>
  <c r="AI93" i="2"/>
  <c r="AH93" i="2"/>
  <c r="AF93" i="2"/>
  <c r="AG93" i="2"/>
  <c r="AG172" i="2"/>
  <c r="AI172" i="2"/>
  <c r="AH172" i="2"/>
  <c r="AF172" i="2"/>
  <c r="AI299" i="2"/>
  <c r="AF299" i="2"/>
  <c r="AH299" i="2"/>
  <c r="AG299" i="2"/>
  <c r="AG416" i="2"/>
  <c r="AH416" i="2"/>
  <c r="AF416" i="2"/>
  <c r="AI416" i="2"/>
  <c r="AG310" i="2"/>
  <c r="AI310" i="2"/>
  <c r="AH310" i="2"/>
  <c r="AF310" i="2"/>
  <c r="AG430" i="2"/>
  <c r="AH430" i="2"/>
  <c r="AF430" i="2"/>
  <c r="AI430" i="2"/>
  <c r="AF543" i="2"/>
  <c r="AG543" i="2"/>
  <c r="AI543" i="2"/>
  <c r="AH543" i="2"/>
  <c r="AG22" i="2"/>
  <c r="AF22" i="2"/>
  <c r="AI22" i="2"/>
  <c r="AH22" i="2"/>
  <c r="AJ699" i="2"/>
  <c r="AF545" i="2"/>
  <c r="AG545" i="2"/>
  <c r="AI545" i="2"/>
  <c r="AH545" i="2"/>
  <c r="AF515" i="2"/>
  <c r="AG515" i="2"/>
  <c r="AI515" i="2"/>
  <c r="AH515" i="2"/>
  <c r="AJ88" i="2"/>
  <c r="AJ442" i="2"/>
  <c r="AI111" i="2"/>
  <c r="AH111" i="2"/>
  <c r="AG111" i="2"/>
  <c r="AF111" i="2"/>
  <c r="AI374" i="2"/>
  <c r="AF374" i="2"/>
  <c r="AH374" i="2"/>
  <c r="AG374" i="2"/>
  <c r="AI372" i="2"/>
  <c r="AF372" i="2"/>
  <c r="AH372" i="2"/>
  <c r="AG372" i="2"/>
  <c r="AI181" i="2"/>
  <c r="AF181" i="2"/>
  <c r="AH181" i="2"/>
  <c r="AG181" i="2"/>
  <c r="AJ451" i="2"/>
  <c r="AF541" i="2"/>
  <c r="AG541" i="2"/>
  <c r="AI541" i="2"/>
  <c r="AH541" i="2"/>
  <c r="AJ100" i="2"/>
  <c r="AH618" i="2"/>
  <c r="AI618" i="2"/>
  <c r="AG618" i="2"/>
  <c r="AF618" i="2"/>
  <c r="AI107" i="2"/>
  <c r="AH107" i="2"/>
  <c r="AF107" i="2"/>
  <c r="AG107" i="2"/>
  <c r="AJ675" i="2"/>
  <c r="AI31" i="2"/>
  <c r="AH31" i="2"/>
  <c r="AF31" i="2"/>
  <c r="AG31" i="2"/>
  <c r="AJ226" i="2"/>
  <c r="AJ532" i="2"/>
  <c r="AJ242" i="2"/>
  <c r="AJ66" i="2"/>
  <c r="AJ269" i="2"/>
  <c r="AJ469" i="2"/>
  <c r="AJ712" i="2"/>
  <c r="AJ518" i="2"/>
  <c r="AG73" i="2"/>
  <c r="AF73" i="2"/>
  <c r="AI73" i="2"/>
  <c r="AH73" i="2"/>
  <c r="AG190" i="2"/>
  <c r="AH190" i="2"/>
  <c r="AF190" i="2"/>
  <c r="AI190" i="2"/>
  <c r="AG188" i="2"/>
  <c r="AH188" i="2"/>
  <c r="AF188" i="2"/>
  <c r="AI188" i="2"/>
  <c r="AG170" i="2"/>
  <c r="AF170" i="2"/>
  <c r="AH170" i="2"/>
  <c r="AI170" i="2"/>
  <c r="AF149" i="2"/>
  <c r="AG149" i="2"/>
  <c r="AI149" i="2"/>
  <c r="AH149" i="2"/>
  <c r="AG387" i="2"/>
  <c r="AF387" i="2"/>
  <c r="AH387" i="2"/>
  <c r="AI387" i="2"/>
  <c r="AG414" i="2"/>
  <c r="AH414" i="2"/>
  <c r="AF414" i="2"/>
  <c r="AI414" i="2"/>
  <c r="AG450" i="2"/>
  <c r="AH450" i="2"/>
  <c r="AF450" i="2"/>
  <c r="AI450" i="2"/>
  <c r="AF391" i="2"/>
  <c r="AG391" i="2"/>
  <c r="AH391" i="2"/>
  <c r="F55" i="4"/>
  <c r="AI391" i="2"/>
  <c r="AG486" i="2"/>
  <c r="AH486" i="2"/>
  <c r="AF486" i="2"/>
  <c r="AI486" i="2"/>
  <c r="AF605" i="2"/>
  <c r="AG605" i="2"/>
  <c r="AI605" i="2"/>
  <c r="AH605" i="2"/>
  <c r="AH514" i="2"/>
  <c r="AI514" i="2"/>
  <c r="AG514" i="2"/>
  <c r="AF514" i="2"/>
  <c r="AH642" i="2"/>
  <c r="AI642" i="2"/>
  <c r="AG642" i="2"/>
  <c r="AF642" i="2"/>
  <c r="AJ78" i="2"/>
  <c r="AG168" i="2"/>
  <c r="AI168" i="2"/>
  <c r="AH168" i="2"/>
  <c r="AF168" i="2"/>
  <c r="AH538" i="2"/>
  <c r="AI538" i="2"/>
  <c r="AG538" i="2"/>
  <c r="AF538" i="2"/>
  <c r="AJ122" i="2"/>
  <c r="AF157" i="2"/>
  <c r="AI157" i="2"/>
  <c r="AH157" i="2"/>
  <c r="AG157" i="2"/>
  <c r="AJ218" i="2"/>
  <c r="AH220" i="2"/>
  <c r="AI220" i="2"/>
  <c r="AG220" i="2"/>
  <c r="AF220" i="2"/>
  <c r="AF263" i="2"/>
  <c r="AG263" i="2"/>
  <c r="AI263" i="2"/>
  <c r="AH263" i="2"/>
  <c r="AI352" i="2"/>
  <c r="AF352" i="2"/>
  <c r="AH352" i="2"/>
  <c r="AG352" i="2"/>
  <c r="AG345" i="2"/>
  <c r="AH345" i="2"/>
  <c r="AF345" i="2"/>
  <c r="AI345" i="2"/>
  <c r="AG365" i="2"/>
  <c r="AH365" i="2"/>
  <c r="AF365" i="2"/>
  <c r="AI365" i="2"/>
  <c r="AG484" i="2"/>
  <c r="AH484" i="2"/>
  <c r="AF484" i="2"/>
  <c r="AI484" i="2"/>
  <c r="AI447" i="2"/>
  <c r="AF447" i="2"/>
  <c r="AH447" i="2"/>
  <c r="AG447" i="2"/>
  <c r="AJ528" i="2"/>
  <c r="AF653" i="2"/>
  <c r="AG653" i="2"/>
  <c r="AI653" i="2"/>
  <c r="AH653" i="2"/>
  <c r="AF521" i="2"/>
  <c r="AG521" i="2"/>
  <c r="AI521" i="2"/>
  <c r="AH521" i="2"/>
  <c r="AJ24" i="2"/>
  <c r="AJ517" i="2"/>
  <c r="AJ531" i="2"/>
  <c r="AH268" i="2"/>
  <c r="AI268" i="2"/>
  <c r="AG268" i="2"/>
  <c r="AF268" i="2"/>
  <c r="AG314" i="2"/>
  <c r="AI314" i="2"/>
  <c r="AH314" i="2"/>
  <c r="AF314" i="2"/>
  <c r="AJ337" i="2"/>
  <c r="AI320" i="2"/>
  <c r="AF320" i="2"/>
  <c r="AH320" i="2"/>
  <c r="AG320" i="2"/>
  <c r="AI348" i="2"/>
  <c r="AF348" i="2"/>
  <c r="AH348" i="2"/>
  <c r="AG348" i="2"/>
  <c r="AH508" i="2"/>
  <c r="AI508" i="2"/>
  <c r="AG508" i="2"/>
  <c r="AF508" i="2"/>
  <c r="AF665" i="2"/>
  <c r="AI665" i="2"/>
  <c r="AG665" i="2"/>
  <c r="AH665" i="2"/>
  <c r="AF155" i="2"/>
  <c r="AG155" i="2"/>
  <c r="AI155" i="2"/>
  <c r="AH155" i="2"/>
  <c r="AF567" i="2"/>
  <c r="AG567" i="2"/>
  <c r="AI567" i="2"/>
  <c r="AH567" i="2"/>
  <c r="AJ85" i="2"/>
  <c r="AG488" i="2"/>
  <c r="AH488" i="2"/>
  <c r="AF488" i="2"/>
  <c r="AI488" i="2"/>
  <c r="AJ59" i="2"/>
  <c r="AJ64" i="2"/>
  <c r="F47" i="4"/>
  <c r="AI199" i="2"/>
  <c r="AF199" i="2"/>
  <c r="AH199" i="2"/>
  <c r="AG199" i="2"/>
  <c r="AG438" i="2"/>
  <c r="AH438" i="2"/>
  <c r="AF438" i="2"/>
  <c r="AI438" i="2"/>
  <c r="AF613" i="2"/>
  <c r="AG613" i="2"/>
  <c r="AI613" i="2"/>
  <c r="AH613" i="2"/>
  <c r="AF577" i="2"/>
  <c r="AG577" i="2"/>
  <c r="AI577" i="2"/>
  <c r="AH577" i="2"/>
  <c r="AF609" i="2"/>
  <c r="AG609" i="2"/>
  <c r="AI609" i="2"/>
  <c r="AH609" i="2"/>
  <c r="AJ28" i="2"/>
  <c r="AF143" i="2"/>
  <c r="AG143" i="2"/>
  <c r="AI143" i="2"/>
  <c r="AH143" i="2"/>
  <c r="AJ376" i="2"/>
  <c r="AH534" i="2"/>
  <c r="AI534" i="2"/>
  <c r="AG534" i="2"/>
  <c r="AF534" i="2"/>
  <c r="AH238" i="2"/>
  <c r="AI238" i="2"/>
  <c r="AG238" i="2"/>
  <c r="AF238" i="2"/>
  <c r="AH610" i="2"/>
  <c r="AI610" i="2"/>
  <c r="AG610" i="2"/>
  <c r="AF610" i="2"/>
  <c r="AH134" i="2"/>
  <c r="AI134" i="2"/>
  <c r="AG134" i="2"/>
  <c r="AF134" i="2"/>
  <c r="AI187" i="2"/>
  <c r="AF187" i="2"/>
  <c r="AH187" i="2"/>
  <c r="AG187" i="2"/>
  <c r="AJ347" i="2"/>
  <c r="AI354" i="2"/>
  <c r="AF354" i="2"/>
  <c r="AH354" i="2"/>
  <c r="AG354" i="2"/>
  <c r="AF643" i="2"/>
  <c r="AG643" i="2"/>
  <c r="AI643" i="2"/>
  <c r="AH643" i="2"/>
  <c r="AG44" i="2"/>
  <c r="AH44" i="2"/>
  <c r="AF44" i="2"/>
  <c r="AI44" i="2"/>
  <c r="AG96" i="2"/>
  <c r="AF96" i="2"/>
  <c r="AH96" i="2"/>
  <c r="AI96" i="2"/>
  <c r="AH236" i="2"/>
  <c r="AI236" i="2"/>
  <c r="AG236" i="2"/>
  <c r="AF236" i="2"/>
  <c r="AF241" i="2"/>
  <c r="AG241" i="2"/>
  <c r="AI241" i="2"/>
  <c r="AH241" i="2"/>
  <c r="AG316" i="2"/>
  <c r="AF316" i="2"/>
  <c r="AH316" i="2"/>
  <c r="AI316" i="2"/>
  <c r="AI453" i="2"/>
  <c r="AF453" i="2"/>
  <c r="AH453" i="2"/>
  <c r="AG453" i="2"/>
  <c r="AI435" i="2"/>
  <c r="AF435" i="2"/>
  <c r="AH435" i="2"/>
  <c r="AG435" i="2"/>
  <c r="AI380" i="2"/>
  <c r="AF380" i="2"/>
  <c r="AH380" i="2"/>
  <c r="AG380" i="2"/>
  <c r="AH494" i="2"/>
  <c r="AF494" i="2"/>
  <c r="AI494" i="2"/>
  <c r="AG494" i="2"/>
  <c r="AH632" i="2"/>
  <c r="AI632" i="2"/>
  <c r="AG632" i="2"/>
  <c r="AF632" i="2"/>
  <c r="AI9" i="2"/>
  <c r="AH9" i="2"/>
  <c r="AF9" i="2"/>
  <c r="AG9" i="2"/>
  <c r="AF611" i="2"/>
  <c r="AG611" i="2"/>
  <c r="AI611" i="2"/>
  <c r="AH611" i="2"/>
  <c r="AF581" i="2"/>
  <c r="AG581" i="2"/>
  <c r="AI581" i="2"/>
  <c r="AH581" i="2"/>
  <c r="AI169" i="2"/>
  <c r="AF169" i="2"/>
  <c r="AH169" i="2"/>
  <c r="AG169" i="2"/>
  <c r="AF511" i="2"/>
  <c r="AG511" i="2"/>
  <c r="F60" i="4"/>
  <c r="AI511" i="2"/>
  <c r="AH511" i="2"/>
  <c r="AG178" i="2"/>
  <c r="AF178" i="2"/>
  <c r="AH178" i="2"/>
  <c r="AI178" i="2"/>
  <c r="AF251" i="2"/>
  <c r="AG251" i="2"/>
  <c r="AI251" i="2"/>
  <c r="AH251" i="2"/>
  <c r="AF561" i="2"/>
  <c r="AG561" i="2"/>
  <c r="AI561" i="2"/>
  <c r="AH561" i="2"/>
  <c r="AJ682" i="2"/>
  <c r="AH406" i="2"/>
  <c r="AF406" i="2"/>
  <c r="AG406" i="2"/>
  <c r="AI406" i="2"/>
  <c r="AJ48" i="2"/>
  <c r="AI167" i="2"/>
  <c r="AG167" i="2"/>
  <c r="AH167" i="2"/>
  <c r="AF167" i="2"/>
  <c r="AI346" i="2"/>
  <c r="AF346" i="2"/>
  <c r="AH346" i="2"/>
  <c r="AG346" i="2"/>
  <c r="AJ560" i="2"/>
  <c r="AJ162" i="2"/>
  <c r="AG204" i="2"/>
  <c r="AF204" i="2"/>
  <c r="AH204" i="2"/>
  <c r="AI204" i="2"/>
  <c r="AG10" i="2"/>
  <c r="AF10" i="2"/>
  <c r="AI10" i="2"/>
  <c r="AH10" i="2"/>
  <c r="AJ628" i="2"/>
  <c r="AJ620" i="2"/>
  <c r="AJ588" i="2"/>
  <c r="AJ395" i="2"/>
  <c r="AJ21" i="2"/>
  <c r="AF655" i="2"/>
  <c r="AG655" i="2"/>
  <c r="AI655" i="2"/>
  <c r="AH655" i="2"/>
  <c r="AI83" i="2"/>
  <c r="AF83" i="2"/>
  <c r="AH83" i="2"/>
  <c r="AG83" i="2"/>
  <c r="AH120" i="2"/>
  <c r="AI120" i="2"/>
  <c r="AG120" i="2"/>
  <c r="AF120" i="2"/>
  <c r="AI101" i="2"/>
  <c r="AH101" i="2"/>
  <c r="AF101" i="2"/>
  <c r="AG101" i="2"/>
  <c r="AI177" i="2"/>
  <c r="AF177" i="2"/>
  <c r="AH177" i="2"/>
  <c r="AG177" i="2"/>
  <c r="AH256" i="2"/>
  <c r="AI256" i="2"/>
  <c r="AG256" i="2"/>
  <c r="AF256" i="2"/>
  <c r="AI477" i="2"/>
  <c r="AF477" i="2"/>
  <c r="AH477" i="2"/>
  <c r="AG477" i="2"/>
  <c r="AH506" i="2"/>
  <c r="AI506" i="2"/>
  <c r="AG506" i="2"/>
  <c r="AF506" i="2"/>
  <c r="AH512" i="2"/>
  <c r="AI512" i="2"/>
  <c r="AG512" i="2"/>
  <c r="AF512" i="2"/>
  <c r="AH526" i="2"/>
  <c r="AI526" i="2"/>
  <c r="AG526" i="2"/>
  <c r="AF526" i="2"/>
  <c r="AH662" i="2"/>
  <c r="AI662" i="2"/>
  <c r="AG662" i="2"/>
  <c r="AF662" i="2"/>
  <c r="AJ710" i="2"/>
  <c r="AF659" i="2"/>
  <c r="AG659" i="2"/>
  <c r="AI659" i="2"/>
  <c r="AH659" i="2"/>
  <c r="AH136" i="2"/>
  <c r="AI136" i="2"/>
  <c r="AG136" i="2"/>
  <c r="AF136" i="2"/>
  <c r="AJ237" i="2"/>
  <c r="AJ379" i="2"/>
  <c r="AJ57" i="2"/>
  <c r="AH146" i="2"/>
  <c r="AI146" i="2"/>
  <c r="AG146" i="2"/>
  <c r="AF146" i="2"/>
  <c r="AI429" i="2"/>
  <c r="AF429" i="2"/>
  <c r="AH429" i="2"/>
  <c r="AG429" i="2"/>
  <c r="AG343" i="2"/>
  <c r="AH343" i="2"/>
  <c r="AF343" i="2"/>
  <c r="AI343" i="2"/>
  <c r="AI17" i="2"/>
  <c r="AH17" i="2"/>
  <c r="AF17" i="2"/>
  <c r="AG17" i="2"/>
  <c r="AH566" i="2"/>
  <c r="AI566" i="2"/>
  <c r="AG566" i="2"/>
  <c r="AF566" i="2"/>
  <c r="AJ680" i="2"/>
  <c r="AJ714" i="2"/>
  <c r="AI481" i="2"/>
  <c r="AF481" i="2"/>
  <c r="AH481" i="2"/>
  <c r="AG481" i="2"/>
  <c r="AH586" i="2"/>
  <c r="AI586" i="2"/>
  <c r="AG586" i="2"/>
  <c r="AF586" i="2"/>
  <c r="AJ208" i="2"/>
  <c r="AJ173" i="2"/>
  <c r="AJ276" i="2"/>
  <c r="AJ386" i="2"/>
  <c r="AJ597" i="2"/>
  <c r="AJ159" i="2"/>
  <c r="AG196" i="2"/>
  <c r="AH196" i="2"/>
  <c r="AF196" i="2"/>
  <c r="AI196" i="2"/>
  <c r="AG166" i="2"/>
  <c r="AF166" i="2"/>
  <c r="AH166" i="2"/>
  <c r="AI166" i="2"/>
  <c r="AF257" i="2"/>
  <c r="AG257" i="2"/>
  <c r="AI257" i="2"/>
  <c r="AH257" i="2"/>
  <c r="AG462" i="2"/>
  <c r="AH462" i="2"/>
  <c r="AF462" i="2"/>
  <c r="AI462" i="2"/>
  <c r="AF607" i="2"/>
  <c r="AG607" i="2"/>
  <c r="AI607" i="2"/>
  <c r="AH607" i="2"/>
  <c r="AG12" i="2"/>
  <c r="AF12" i="2"/>
  <c r="AI12" i="2"/>
  <c r="AH12" i="2"/>
  <c r="AF549" i="2"/>
  <c r="AG549" i="2"/>
  <c r="AI549" i="2"/>
  <c r="AH549" i="2"/>
  <c r="AH578" i="2"/>
  <c r="AI578" i="2"/>
  <c r="AG578" i="2"/>
  <c r="AF578" i="2"/>
  <c r="AF571" i="2"/>
  <c r="AG571" i="2"/>
  <c r="AI571" i="2"/>
  <c r="AH571" i="2"/>
  <c r="AF513" i="2"/>
  <c r="AG513" i="2"/>
  <c r="AI513" i="2"/>
  <c r="AH513" i="2"/>
  <c r="AH266" i="2"/>
  <c r="AI266" i="2"/>
  <c r="AG266" i="2"/>
  <c r="AF266" i="2"/>
  <c r="AI449" i="2"/>
  <c r="AF449" i="2"/>
  <c r="AH449" i="2"/>
  <c r="AG449" i="2"/>
  <c r="AI324" i="2"/>
  <c r="AF324" i="2"/>
  <c r="AH324" i="2"/>
  <c r="AG324" i="2"/>
  <c r="AJ671" i="2"/>
  <c r="AJ102" i="2"/>
  <c r="AJ217" i="2"/>
  <c r="AF281" i="2"/>
  <c r="AG281" i="2"/>
  <c r="AI281" i="2"/>
  <c r="AH281" i="2"/>
  <c r="AH648" i="2"/>
  <c r="AI648" i="2"/>
  <c r="AG648" i="2"/>
  <c r="AF648" i="2"/>
  <c r="AF569" i="2"/>
  <c r="AG569" i="2"/>
  <c r="AI569" i="2"/>
  <c r="AH569" i="2"/>
  <c r="BH126" i="17" l="1"/>
  <c r="BH158" i="17"/>
  <c r="BH127" i="17"/>
  <c r="BH159" i="17"/>
  <c r="BH111" i="17"/>
  <c r="BH143" i="17"/>
  <c r="BH112" i="17"/>
  <c r="BH144" i="17"/>
  <c r="BH114" i="17"/>
  <c r="BH146" i="17"/>
  <c r="BH104" i="17"/>
  <c r="BH136" i="17"/>
  <c r="BH120" i="17"/>
  <c r="BH152" i="17"/>
  <c r="BH119" i="17"/>
  <c r="BH151" i="17"/>
  <c r="BH105" i="17"/>
  <c r="BH137" i="17"/>
  <c r="BH125" i="17"/>
  <c r="BH157" i="17"/>
  <c r="BH113" i="17"/>
  <c r="BH145" i="17"/>
  <c r="BH107" i="17"/>
  <c r="BH139" i="17"/>
  <c r="BH124" i="17"/>
  <c r="BH156" i="17"/>
  <c r="BH116" i="17"/>
  <c r="BH148" i="17"/>
  <c r="BH121" i="17"/>
  <c r="BH153" i="17"/>
  <c r="BH122" i="17"/>
  <c r="BH154" i="17"/>
  <c r="BH118" i="17"/>
  <c r="BH150" i="17"/>
  <c r="BH129" i="17"/>
  <c r="BH161" i="17"/>
  <c r="BH109" i="17"/>
  <c r="BH141" i="17"/>
  <c r="BH106" i="17"/>
  <c r="BH138" i="17"/>
  <c r="BH117" i="17"/>
  <c r="BH149" i="17"/>
  <c r="BH123" i="17"/>
  <c r="BH155" i="17"/>
  <c r="BH110" i="17"/>
  <c r="BH142" i="17"/>
  <c r="BH128" i="17"/>
  <c r="BH160" i="17"/>
  <c r="BH103" i="17"/>
  <c r="BH135" i="17"/>
  <c r="BH115" i="17"/>
  <c r="BH147" i="17"/>
  <c r="BH108" i="17"/>
  <c r="BH140" i="17"/>
  <c r="AH384" i="26"/>
  <c r="AN383" i="26"/>
  <c r="AS383" i="26" s="1"/>
  <c r="BH62" i="17"/>
  <c r="BH30" i="17"/>
  <c r="BH94" i="17"/>
  <c r="BH49" i="17"/>
  <c r="BH17" i="17"/>
  <c r="BH81" i="17"/>
  <c r="BH43" i="17"/>
  <c r="BH11" i="17"/>
  <c r="BH75" i="17"/>
  <c r="BH92" i="17"/>
  <c r="BH28" i="17"/>
  <c r="BH60" i="17"/>
  <c r="BH52" i="17"/>
  <c r="BH84" i="17"/>
  <c r="BH20" i="17"/>
  <c r="BH89" i="17"/>
  <c r="BH25" i="17"/>
  <c r="BH57" i="17"/>
  <c r="BH58" i="17"/>
  <c r="BH90" i="17"/>
  <c r="BH26" i="17"/>
  <c r="BH41" i="17"/>
  <c r="BH73" i="17"/>
  <c r="BH9" i="17"/>
  <c r="BH61" i="17"/>
  <c r="BH29" i="17"/>
  <c r="BH93" i="17"/>
  <c r="BH65" i="17"/>
  <c r="BH97" i="17"/>
  <c r="BH33" i="17"/>
  <c r="BH77" i="17"/>
  <c r="BH13" i="17"/>
  <c r="BH45" i="17"/>
  <c r="BH74" i="17"/>
  <c r="BH10" i="17"/>
  <c r="BH42" i="17"/>
  <c r="BH53" i="17"/>
  <c r="BH85" i="17"/>
  <c r="BH21" i="17"/>
  <c r="BH64" i="17"/>
  <c r="BH96" i="17"/>
  <c r="BH32" i="17"/>
  <c r="BH71" i="17"/>
  <c r="BH7" i="17"/>
  <c r="BH39" i="17"/>
  <c r="BH83" i="17"/>
  <c r="BH19" i="17"/>
  <c r="BH51" i="17"/>
  <c r="BH44" i="17"/>
  <c r="BH12" i="17"/>
  <c r="BH76" i="17"/>
  <c r="BH86" i="17"/>
  <c r="BH22" i="17"/>
  <c r="BH54" i="17"/>
  <c r="BH95" i="17"/>
  <c r="BH31" i="17"/>
  <c r="BH63" i="17"/>
  <c r="BH47" i="17"/>
  <c r="BH79" i="17"/>
  <c r="BH15" i="17"/>
  <c r="BH80" i="17"/>
  <c r="BH16" i="17"/>
  <c r="BH48" i="17"/>
  <c r="BH59" i="17"/>
  <c r="BH91" i="17"/>
  <c r="BH27" i="17"/>
  <c r="BH46" i="17"/>
  <c r="BH78" i="17"/>
  <c r="BH14" i="17"/>
  <c r="BH50" i="17"/>
  <c r="BH18" i="17"/>
  <c r="BH82" i="17"/>
  <c r="BH40" i="17"/>
  <c r="BH72" i="17"/>
  <c r="BH8" i="17"/>
  <c r="BH56" i="17"/>
  <c r="BH24" i="17"/>
  <c r="BH88" i="17"/>
  <c r="BH55" i="17"/>
  <c r="BH23" i="17"/>
  <c r="BH87" i="17"/>
  <c r="AJ720" i="2"/>
  <c r="AJ494" i="2"/>
  <c r="AJ380" i="2"/>
  <c r="AJ316" i="2"/>
  <c r="AJ150" i="2"/>
  <c r="AJ175" i="2"/>
  <c r="AJ472" i="2"/>
  <c r="AJ176" i="2"/>
  <c r="AJ533" i="2"/>
  <c r="AJ434" i="2"/>
  <c r="AJ106" i="2"/>
  <c r="AJ445" i="2"/>
  <c r="AJ254" i="2"/>
  <c r="AJ117" i="2"/>
  <c r="AJ359" i="2"/>
  <c r="AJ575" i="2"/>
  <c r="AJ500" i="2"/>
  <c r="AJ362" i="2"/>
  <c r="AJ300" i="2"/>
  <c r="AJ323" i="2"/>
  <c r="AJ202" i="2"/>
  <c r="AJ630" i="2"/>
  <c r="AJ97" i="2"/>
  <c r="AJ164" i="2"/>
  <c r="AJ493" i="2"/>
  <c r="AJ292" i="2"/>
  <c r="AJ195" i="2"/>
  <c r="AJ408" i="2"/>
  <c r="AJ413" i="2"/>
  <c r="AJ169" i="2"/>
  <c r="AJ238" i="2"/>
  <c r="AJ348" i="2"/>
  <c r="AJ220" i="2"/>
  <c r="AJ430" i="2"/>
  <c r="AJ93" i="2"/>
  <c r="AJ317" i="2"/>
  <c r="AJ622" i="2"/>
  <c r="AJ479" i="2"/>
  <c r="AJ394" i="2"/>
  <c r="AJ478" i="2"/>
  <c r="AJ250" i="2"/>
  <c r="AJ574" i="2"/>
  <c r="AJ180" i="2"/>
  <c r="AJ608" i="2"/>
  <c r="AJ426" i="2"/>
  <c r="AJ470" i="2"/>
  <c r="AJ570" i="2"/>
  <c r="AJ446" i="2"/>
  <c r="AJ184" i="2"/>
  <c r="AJ654" i="2"/>
  <c r="AJ312" i="2"/>
  <c r="AJ581" i="2"/>
  <c r="AJ352" i="2"/>
  <c r="AJ496" i="2"/>
  <c r="AJ252" i="2"/>
  <c r="AJ248" i="2"/>
  <c r="AJ398" i="2"/>
  <c r="AJ210" i="2"/>
  <c r="AJ302" i="2"/>
  <c r="AJ275" i="2"/>
  <c r="AJ336" i="2"/>
  <c r="AJ201" i="2"/>
  <c r="AJ33" i="2"/>
  <c r="AJ94" i="2"/>
  <c r="AJ286" i="2"/>
  <c r="AJ205" i="2"/>
  <c r="AJ304" i="2"/>
  <c r="AJ328" i="2"/>
  <c r="AJ182" i="2"/>
  <c r="AJ447" i="2"/>
  <c r="AJ506" i="2"/>
  <c r="AJ204" i="2"/>
  <c r="AJ632" i="2"/>
  <c r="AJ605" i="2"/>
  <c r="AJ387" i="2"/>
  <c r="AJ170" i="2"/>
  <c r="AJ172" i="2"/>
  <c r="AJ306" i="2"/>
  <c r="AJ464" i="2"/>
  <c r="AJ664" i="2"/>
  <c r="AJ432" i="2"/>
  <c r="AJ404" i="2"/>
  <c r="AJ308" i="2"/>
  <c r="AJ333" i="2"/>
  <c r="AJ174" i="2"/>
  <c r="AJ471" i="2"/>
  <c r="AJ91" i="2"/>
  <c r="AJ582" i="2"/>
  <c r="AJ490" i="2"/>
  <c r="AJ638" i="2"/>
  <c r="AJ11" i="2"/>
  <c r="AJ83" i="2"/>
  <c r="AJ63" i="2"/>
  <c r="AJ17" i="2"/>
  <c r="AJ61" i="2"/>
  <c r="AJ40" i="2"/>
  <c r="AJ55" i="2"/>
  <c r="AJ9" i="2"/>
  <c r="AJ67" i="2"/>
  <c r="AJ29" i="2"/>
  <c r="AJ7" i="2"/>
  <c r="AJ641" i="2"/>
  <c r="AJ273" i="2"/>
  <c r="AJ535" i="2"/>
  <c r="AJ619" i="2"/>
  <c r="AJ648" i="2"/>
  <c r="AJ449" i="2"/>
  <c r="AJ513" i="2"/>
  <c r="AJ549" i="2"/>
  <c r="AJ12" i="2"/>
  <c r="AJ429" i="2"/>
  <c r="AJ659" i="2"/>
  <c r="AJ512" i="2"/>
  <c r="AJ477" i="2"/>
  <c r="AJ655" i="2"/>
  <c r="AJ346" i="2"/>
  <c r="AJ406" i="2"/>
  <c r="AJ251" i="2"/>
  <c r="AJ178" i="2"/>
  <c r="AJ236" i="2"/>
  <c r="AJ96" i="2"/>
  <c r="AJ44" i="2"/>
  <c r="AJ187" i="2"/>
  <c r="AJ610" i="2"/>
  <c r="AJ143" i="2"/>
  <c r="AJ613" i="2"/>
  <c r="AJ199" i="2"/>
  <c r="AJ155" i="2"/>
  <c r="AJ521" i="2"/>
  <c r="AJ345" i="2"/>
  <c r="AJ263" i="2"/>
  <c r="AJ168" i="2"/>
  <c r="AJ514" i="2"/>
  <c r="AJ486" i="2"/>
  <c r="AJ190" i="2"/>
  <c r="AJ107" i="2"/>
  <c r="AJ618" i="2"/>
  <c r="AJ374" i="2"/>
  <c r="AJ22" i="2"/>
  <c r="AJ310" i="2"/>
  <c r="AJ299" i="2"/>
  <c r="AJ441" i="2"/>
  <c r="AJ53" i="2"/>
  <c r="AJ634" i="2"/>
  <c r="AJ318" i="2"/>
  <c r="AJ264" i="2"/>
  <c r="AJ393" i="2"/>
  <c r="AJ579" i="2"/>
  <c r="AJ255" i="2"/>
  <c r="AJ20" i="2"/>
  <c r="AJ468" i="2"/>
  <c r="AJ132" i="2"/>
  <c r="AJ138" i="2"/>
  <c r="AJ200" i="2"/>
  <c r="AJ583" i="2"/>
  <c r="AJ297" i="2"/>
  <c r="AJ209" i="2"/>
  <c r="AJ203" i="2"/>
  <c r="AJ221" i="2"/>
  <c r="AJ216" i="2"/>
  <c r="AJ437" i="2"/>
  <c r="AJ222" i="2"/>
  <c r="AJ114" i="2"/>
  <c r="AJ473" i="2"/>
  <c r="AJ602" i="2"/>
  <c r="AJ616" i="2"/>
  <c r="AJ485" i="2"/>
  <c r="AJ68" i="2"/>
  <c r="AJ589" i="2"/>
  <c r="AJ16" i="2"/>
  <c r="AJ296" i="2"/>
  <c r="AJ537" i="2"/>
  <c r="AJ272" i="2"/>
  <c r="AJ193" i="2"/>
  <c r="AJ109" i="2"/>
  <c r="AJ425" i="2"/>
  <c r="AJ555" i="2"/>
  <c r="AJ191" i="2"/>
  <c r="AJ509" i="2"/>
  <c r="AJ454" i="2"/>
  <c r="AJ309" i="2"/>
  <c r="AJ361" i="2"/>
  <c r="AJ590" i="2"/>
  <c r="AJ331" i="2"/>
  <c r="AJ262" i="2"/>
  <c r="AJ491" i="2"/>
  <c r="AJ154" i="2"/>
  <c r="AJ651" i="2"/>
  <c r="AJ367" i="2"/>
  <c r="AJ363" i="2"/>
  <c r="AJ171" i="2"/>
  <c r="AJ43" i="2"/>
  <c r="AJ37" i="2"/>
  <c r="AJ349" i="2"/>
  <c r="AJ313" i="2"/>
  <c r="AJ240" i="2"/>
  <c r="AJ129" i="2"/>
  <c r="AJ243" i="2"/>
  <c r="AJ144" i="2"/>
  <c r="AJ108" i="2"/>
  <c r="AJ197" i="2"/>
  <c r="AJ498" i="2"/>
  <c r="AJ390" i="2"/>
  <c r="AJ153" i="2"/>
  <c r="AJ510" i="2"/>
  <c r="AJ301" i="2"/>
  <c r="AJ650" i="2"/>
  <c r="AJ663" i="2"/>
  <c r="AJ356" i="2"/>
  <c r="AJ670" i="2"/>
  <c r="AJ140" i="2"/>
  <c r="AJ19" i="2"/>
  <c r="AJ544" i="2"/>
  <c r="AJ230" i="2"/>
  <c r="AJ84" i="2"/>
  <c r="AJ637" i="2"/>
  <c r="AJ463" i="2"/>
  <c r="AJ231" i="2"/>
  <c r="AJ280" i="2"/>
  <c r="AJ400" i="2"/>
  <c r="AJ623" i="2"/>
  <c r="AJ229" i="2"/>
  <c r="AJ551" i="2"/>
  <c r="AJ593" i="2"/>
  <c r="AJ523" i="2"/>
  <c r="AJ403" i="2"/>
  <c r="AJ621" i="2"/>
  <c r="AJ653" i="2"/>
  <c r="AJ629" i="2"/>
  <c r="AJ270" i="2"/>
  <c r="AJ569" i="2"/>
  <c r="AJ571" i="2"/>
  <c r="AJ607" i="2"/>
  <c r="AJ462" i="2"/>
  <c r="AJ257" i="2"/>
  <c r="AJ166" i="2"/>
  <c r="AJ196" i="2"/>
  <c r="AJ481" i="2"/>
  <c r="AJ662" i="2"/>
  <c r="AJ177" i="2"/>
  <c r="AJ101" i="2"/>
  <c r="AJ120" i="2"/>
  <c r="AJ511" i="2"/>
  <c r="AJ611" i="2"/>
  <c r="AJ435" i="2"/>
  <c r="AJ354" i="2"/>
  <c r="AJ534" i="2"/>
  <c r="AJ609" i="2"/>
  <c r="AJ508" i="2"/>
  <c r="AJ320" i="2"/>
  <c r="AJ314" i="2"/>
  <c r="AJ484" i="2"/>
  <c r="AJ538" i="2"/>
  <c r="AJ450" i="2"/>
  <c r="AJ73" i="2"/>
  <c r="AJ31" i="2"/>
  <c r="AJ541" i="2"/>
  <c r="AJ181" i="2"/>
  <c r="AJ515" i="2"/>
  <c r="AJ543" i="2"/>
  <c r="AJ624" i="2"/>
  <c r="AJ370" i="2"/>
  <c r="AJ427" i="2"/>
  <c r="AJ440" i="2"/>
  <c r="AJ234" i="2"/>
  <c r="AJ399" i="2"/>
  <c r="AJ364" i="2"/>
  <c r="AJ145" i="2"/>
  <c r="AJ126" i="2"/>
  <c r="AJ649" i="2"/>
  <c r="AJ335" i="2"/>
  <c r="AJ249" i="2"/>
  <c r="AJ633" i="2"/>
  <c r="AJ661" i="2"/>
  <c r="AJ326" i="2"/>
  <c r="AJ79" i="2"/>
  <c r="AJ615" i="2"/>
  <c r="AJ466" i="2"/>
  <c r="AJ156" i="2"/>
  <c r="AJ34" i="2"/>
  <c r="AJ420" i="2"/>
  <c r="AJ104" i="2"/>
  <c r="AJ467" i="2"/>
  <c r="AJ224" i="2"/>
  <c r="AJ27" i="2"/>
  <c r="AJ658" i="2"/>
  <c r="AJ396" i="2"/>
  <c r="AJ163" i="2"/>
  <c r="AJ42" i="2"/>
  <c r="AJ418" i="2"/>
  <c r="AJ279" i="2"/>
  <c r="AJ194" i="2"/>
  <c r="AJ355" i="2"/>
  <c r="AJ288" i="2"/>
  <c r="AJ139" i="2"/>
  <c r="AJ303" i="2"/>
  <c r="AJ409" i="2"/>
  <c r="AJ119" i="2"/>
  <c r="AJ456" i="2"/>
  <c r="AJ402" i="2"/>
  <c r="AJ311" i="2"/>
  <c r="AJ239" i="2"/>
  <c r="AJ211" i="2"/>
  <c r="AJ51" i="2"/>
  <c r="AJ419" i="2"/>
  <c r="AJ86" i="2"/>
  <c r="AJ186" i="2"/>
  <c r="AJ557" i="2"/>
  <c r="AJ207" i="2"/>
  <c r="AJ36" i="2"/>
  <c r="AJ189" i="2"/>
  <c r="AJ592" i="2"/>
  <c r="AJ219" i="2"/>
  <c r="AJ431" i="2"/>
  <c r="AJ125" i="2"/>
  <c r="AJ422" i="2"/>
  <c r="AJ259" i="2"/>
  <c r="AJ38" i="2"/>
  <c r="AJ457" i="2"/>
  <c r="AJ329" i="2"/>
  <c r="AJ247" i="2"/>
  <c r="AJ546" i="2"/>
  <c r="AJ640" i="2"/>
  <c r="AJ439" i="2"/>
  <c r="AJ233" i="2"/>
  <c r="AJ283" i="2"/>
  <c r="AJ15" i="2"/>
  <c r="AJ183" i="2"/>
  <c r="AJ47" i="2"/>
  <c r="AJ392" i="2"/>
  <c r="AJ151" i="2"/>
  <c r="AJ378" i="2"/>
  <c r="AJ271" i="2"/>
  <c r="AJ185" i="2"/>
  <c r="AJ550" i="2"/>
  <c r="AJ436" i="2"/>
  <c r="AJ617" i="2"/>
  <c r="AJ573" i="2"/>
  <c r="AJ315" i="2"/>
  <c r="AJ433" i="2"/>
  <c r="AJ601" i="2"/>
  <c r="AJ452" i="2"/>
  <c r="AJ133" i="2"/>
  <c r="AJ110" i="2"/>
  <c r="AJ18" i="2"/>
  <c r="AJ267" i="2"/>
  <c r="AJ49" i="2"/>
  <c r="AJ281" i="2"/>
  <c r="AJ665" i="2"/>
  <c r="AJ389" i="2"/>
  <c r="AJ627" i="2"/>
  <c r="AJ324" i="2"/>
  <c r="AJ266" i="2"/>
  <c r="AJ578" i="2"/>
  <c r="AJ586" i="2"/>
  <c r="AJ566" i="2"/>
  <c r="AJ343" i="2"/>
  <c r="AJ146" i="2"/>
  <c r="AJ136" i="2"/>
  <c r="AJ526" i="2"/>
  <c r="AJ256" i="2"/>
  <c r="AJ10" i="2"/>
  <c r="AJ167" i="2"/>
  <c r="AJ561" i="2"/>
  <c r="AJ453" i="2"/>
  <c r="AJ241" i="2"/>
  <c r="AJ643" i="2"/>
  <c r="AJ134" i="2"/>
  <c r="AJ577" i="2"/>
  <c r="AJ438" i="2"/>
  <c r="AJ488" i="2"/>
  <c r="AJ567" i="2"/>
  <c r="AJ268" i="2"/>
  <c r="AJ365" i="2"/>
  <c r="AJ157" i="2"/>
  <c r="AJ642" i="2"/>
  <c r="AJ391" i="2"/>
  <c r="AJ414" i="2"/>
  <c r="AJ149" i="2"/>
  <c r="AJ188" i="2"/>
  <c r="AJ372" i="2"/>
  <c r="AJ111" i="2"/>
  <c r="AJ545" i="2"/>
  <c r="AJ416" i="2"/>
  <c r="AJ332" i="2"/>
  <c r="AJ405" i="2"/>
  <c r="AJ646" i="2"/>
  <c r="AJ368" i="2"/>
  <c r="AJ635" i="2"/>
  <c r="AJ212" i="2"/>
  <c r="AJ115" i="2"/>
  <c r="AJ576" i="2"/>
  <c r="AJ291" i="2"/>
  <c r="AJ60" i="2"/>
  <c r="AJ388" i="2"/>
  <c r="AJ30" i="2"/>
  <c r="AJ246" i="2"/>
  <c r="AJ525" i="2"/>
  <c r="AJ480" i="2"/>
  <c r="AJ116" i="2"/>
  <c r="AJ307" i="2"/>
  <c r="AJ232" i="2"/>
  <c r="AJ46" i="2"/>
  <c r="AJ327" i="2"/>
  <c r="AJ448" i="2"/>
  <c r="AJ13" i="2"/>
  <c r="AJ152" i="2"/>
  <c r="AJ92" i="2"/>
  <c r="AJ322" i="2"/>
  <c r="AJ35" i="2"/>
  <c r="AJ350" i="2"/>
  <c r="AJ81" i="2"/>
  <c r="AJ603" i="2"/>
  <c r="AJ377" i="2"/>
  <c r="AJ223" i="2"/>
  <c r="AJ137" i="2"/>
  <c r="AJ647" i="2"/>
  <c r="AJ278" i="2"/>
  <c r="AJ206" i="2"/>
  <c r="AJ626" i="2"/>
  <c r="AJ465" i="2"/>
  <c r="AJ558" i="2"/>
  <c r="AJ520" i="2"/>
  <c r="AJ39" i="2"/>
  <c r="AJ112" i="2"/>
  <c r="AJ41" i="2"/>
  <c r="AJ657" i="2"/>
  <c r="AJ351" i="2"/>
  <c r="AJ631" i="2"/>
  <c r="AJ357" i="2"/>
  <c r="AJ135" i="2"/>
  <c r="AJ381" i="2"/>
  <c r="AJ148" i="2"/>
  <c r="AJ587" i="2"/>
  <c r="AJ338" i="2"/>
  <c r="AJ265" i="2"/>
  <c r="AJ165" i="2"/>
  <c r="AJ98" i="2"/>
  <c r="AJ639" i="2"/>
  <c r="AJ656" i="2"/>
  <c r="AJ340" i="2"/>
  <c r="AJ342" i="2"/>
  <c r="AJ235" i="2"/>
  <c r="AJ90" i="2"/>
  <c r="AJ45" i="2"/>
  <c r="AJ645" i="2"/>
  <c r="AJ553" i="2"/>
  <c r="AJ598" i="2"/>
  <c r="AJ375" i="2"/>
  <c r="AJ179" i="2"/>
  <c r="AJ141" i="2"/>
  <c r="AJ58" i="2"/>
  <c r="AJ539" i="2"/>
  <c r="AJ421" i="2"/>
  <c r="AJ147" i="2"/>
  <c r="AJ522" i="2"/>
  <c r="AJ23" i="2"/>
  <c r="AJ530" i="2"/>
  <c r="AJ358" i="2"/>
  <c r="AJ113" i="2"/>
  <c r="AJ599" i="2"/>
  <c r="AJ424" i="2"/>
  <c r="AJ482" i="2"/>
  <c r="AJ128" i="2"/>
  <c r="AJ458" i="2"/>
  <c r="AJ397" i="2"/>
  <c r="AJ489" i="2"/>
  <c r="AJ625" i="2"/>
  <c r="AJ130" i="2"/>
  <c r="AJ495" i="2"/>
  <c r="AJ459" i="2"/>
  <c r="AH385" i="26" l="1"/>
  <c r="AN384" i="26"/>
  <c r="AS384" i="26" s="1"/>
  <c r="AH386" i="26" l="1"/>
  <c r="AN385" i="26"/>
  <c r="AS385" i="26" s="1"/>
  <c r="AH387" i="26" l="1"/>
  <c r="AN386" i="26"/>
  <c r="AS386" i="26" s="1"/>
  <c r="AH388" i="26" l="1"/>
  <c r="AN387" i="26"/>
  <c r="AS387" i="26" s="1"/>
  <c r="AH389" i="26" l="1"/>
  <c r="AN388" i="26"/>
  <c r="AS388" i="26" s="1"/>
  <c r="AH390" i="26" l="1"/>
  <c r="AN389" i="26"/>
  <c r="AS389" i="26" s="1"/>
  <c r="AH391" i="26" l="1"/>
  <c r="AN390" i="26"/>
  <c r="AS390" i="26" s="1"/>
  <c r="AH392" i="26" l="1"/>
  <c r="AN391" i="26"/>
  <c r="AS391" i="26" s="1"/>
  <c r="AH393" i="26" l="1"/>
  <c r="AN392" i="26"/>
  <c r="AS392" i="26" s="1"/>
  <c r="AH394" i="26" l="1"/>
  <c r="AN393" i="26"/>
  <c r="AS393" i="26" s="1"/>
  <c r="AH395" i="26" l="1"/>
  <c r="AN394" i="26"/>
  <c r="AS394" i="26" s="1"/>
  <c r="AH396" i="26" l="1"/>
  <c r="AN395" i="26"/>
  <c r="AS395" i="26" s="1"/>
  <c r="AH397" i="26" l="1"/>
  <c r="AN396" i="26"/>
  <c r="AS396" i="26" s="1"/>
  <c r="AH398" i="26" l="1"/>
  <c r="AN397" i="26"/>
  <c r="AS397" i="26" s="1"/>
  <c r="AH399" i="26" l="1"/>
  <c r="AN398" i="26"/>
  <c r="AS398" i="26" s="1"/>
  <c r="AH400" i="26" l="1"/>
  <c r="AN399" i="26"/>
  <c r="AS399" i="26" s="1"/>
  <c r="AH401" i="26" l="1"/>
  <c r="AN400" i="26"/>
  <c r="AS400" i="26" s="1"/>
  <c r="AH402" i="26" l="1"/>
  <c r="AN401" i="26"/>
  <c r="AS401" i="26" s="1"/>
  <c r="AH403" i="26" l="1"/>
  <c r="AN402" i="26"/>
  <c r="AS402" i="26" s="1"/>
  <c r="AH404" i="26" l="1"/>
  <c r="AN403" i="26"/>
  <c r="AS403" i="26" s="1"/>
  <c r="AH405" i="26" l="1"/>
  <c r="AN404" i="26"/>
  <c r="AS404" i="26" s="1"/>
  <c r="AH406" i="26" l="1"/>
  <c r="AN405" i="26"/>
  <c r="AS405" i="26" s="1"/>
  <c r="AH407" i="26" l="1"/>
  <c r="AN406" i="26"/>
  <c r="AS406" i="26" s="1"/>
  <c r="AH408" i="26" l="1"/>
  <c r="AN407" i="26"/>
  <c r="AS407" i="26" s="1"/>
  <c r="AH409" i="26" l="1"/>
  <c r="AN408" i="26"/>
  <c r="AS408" i="26" s="1"/>
  <c r="AH410" i="26" l="1"/>
  <c r="AN409" i="26"/>
  <c r="AS409" i="26" s="1"/>
  <c r="AH411" i="26" l="1"/>
  <c r="AN410" i="26"/>
  <c r="AS410" i="26" s="1"/>
  <c r="AH412" i="26" l="1"/>
  <c r="AN411" i="26"/>
  <c r="AS411" i="26" s="1"/>
  <c r="AH413" i="26" l="1"/>
  <c r="AN412" i="26"/>
  <c r="AS412" i="26" s="1"/>
  <c r="AH414" i="26" l="1"/>
  <c r="AN413" i="26"/>
  <c r="AS413" i="26" s="1"/>
  <c r="AH415" i="26" l="1"/>
  <c r="AN414" i="26"/>
  <c r="AS414" i="26" s="1"/>
  <c r="AH416" i="26" l="1"/>
  <c r="AN415" i="26"/>
  <c r="AS415" i="26" s="1"/>
  <c r="AH417" i="26" l="1"/>
  <c r="AN416" i="26"/>
  <c r="AS416" i="26" s="1"/>
  <c r="AH418" i="26" l="1"/>
  <c r="AN417" i="26"/>
  <c r="AS417" i="26" s="1"/>
  <c r="AH419" i="26" l="1"/>
  <c r="AN418" i="26"/>
  <c r="AS418" i="26" s="1"/>
  <c r="AH420" i="26" l="1"/>
  <c r="AN419" i="26"/>
  <c r="AS419" i="26" s="1"/>
  <c r="AH421" i="26" l="1"/>
  <c r="AN420" i="26"/>
  <c r="AS420" i="26" s="1"/>
  <c r="AH422" i="26" l="1"/>
  <c r="AN421" i="26"/>
  <c r="AS421" i="26" s="1"/>
  <c r="AH423" i="26" l="1"/>
  <c r="AN422" i="26"/>
  <c r="AS422" i="26" s="1"/>
  <c r="AH424" i="26" l="1"/>
  <c r="AN423" i="26"/>
  <c r="AS423" i="26" s="1"/>
  <c r="AH425" i="26" l="1"/>
  <c r="AN424" i="26"/>
  <c r="AS424" i="26" s="1"/>
  <c r="AH426" i="26" l="1"/>
  <c r="AN425" i="26"/>
  <c r="AS425" i="26" s="1"/>
  <c r="AH427" i="26" l="1"/>
  <c r="AN426" i="26"/>
  <c r="AS426" i="26" s="1"/>
  <c r="AH428" i="26" l="1"/>
  <c r="AN427" i="26"/>
  <c r="AS427" i="26" s="1"/>
  <c r="AH429" i="26" l="1"/>
  <c r="AN428" i="26"/>
  <c r="AS428" i="26" s="1"/>
  <c r="AH430" i="26" l="1"/>
  <c r="AN429" i="26"/>
  <c r="AS429" i="26" s="1"/>
  <c r="AH431" i="26" l="1"/>
  <c r="AN430" i="26"/>
  <c r="AS430" i="26" s="1"/>
  <c r="AH432" i="26" l="1"/>
  <c r="AN431" i="26"/>
  <c r="AS431" i="26" s="1"/>
  <c r="AH433" i="26" l="1"/>
  <c r="AN432" i="26"/>
  <c r="AS432" i="26" s="1"/>
  <c r="AH434" i="26" l="1"/>
  <c r="AN433" i="26"/>
  <c r="AS433" i="26" s="1"/>
  <c r="AH435" i="26" l="1"/>
  <c r="AN434" i="26"/>
  <c r="AS434" i="26" s="1"/>
  <c r="AH436" i="26" l="1"/>
  <c r="AN435" i="26"/>
  <c r="AS435" i="26" s="1"/>
  <c r="AH437" i="26" l="1"/>
  <c r="AN436" i="26"/>
  <c r="AS436" i="26" s="1"/>
  <c r="AH438" i="26" l="1"/>
  <c r="AN437" i="26"/>
  <c r="AS437" i="26" s="1"/>
  <c r="AH439" i="26" l="1"/>
  <c r="AN438" i="26"/>
  <c r="AS438" i="26" s="1"/>
  <c r="AH440" i="26" l="1"/>
  <c r="AN439" i="26"/>
  <c r="AS439" i="26" s="1"/>
  <c r="AH441" i="26" l="1"/>
  <c r="AN440" i="26"/>
  <c r="AS440" i="26" s="1"/>
  <c r="AH442" i="26" l="1"/>
  <c r="AN441" i="26"/>
  <c r="AS441" i="26" s="1"/>
  <c r="AH443" i="26" l="1"/>
  <c r="AN442" i="26"/>
  <c r="AS442" i="26" s="1"/>
  <c r="AH444" i="26" l="1"/>
  <c r="AN443" i="26"/>
  <c r="AS443" i="26" s="1"/>
  <c r="AH445" i="26" l="1"/>
  <c r="AN444" i="26"/>
  <c r="AS444" i="26" s="1"/>
  <c r="AH446" i="26" l="1"/>
  <c r="AN445" i="26"/>
  <c r="AS445" i="26" s="1"/>
  <c r="AH447" i="26" l="1"/>
  <c r="AN446" i="26"/>
  <c r="AS446" i="26" s="1"/>
  <c r="AH448" i="26" l="1"/>
  <c r="AN447" i="26"/>
  <c r="AS447" i="26" s="1"/>
  <c r="AH449" i="26" l="1"/>
  <c r="AN448" i="26"/>
  <c r="AS448" i="26" s="1"/>
  <c r="AH450" i="26" l="1"/>
  <c r="AN449" i="26"/>
  <c r="AS449" i="26" s="1"/>
  <c r="AH451" i="26" l="1"/>
  <c r="AN450" i="26"/>
  <c r="AS450" i="26" s="1"/>
  <c r="AH452" i="26" l="1"/>
  <c r="AN451" i="26"/>
  <c r="AS451" i="26" s="1"/>
  <c r="AH453" i="26" l="1"/>
  <c r="AN452" i="26"/>
  <c r="AS452" i="26" s="1"/>
  <c r="AH454" i="26" l="1"/>
  <c r="AN453" i="26"/>
  <c r="AS453" i="26" s="1"/>
  <c r="AH455" i="26" l="1"/>
  <c r="AN454" i="26"/>
  <c r="AS454" i="26" s="1"/>
  <c r="AH456" i="26" l="1"/>
  <c r="AN455" i="26"/>
  <c r="AS455" i="26" s="1"/>
  <c r="AH457" i="26" l="1"/>
  <c r="AN456" i="26"/>
  <c r="AS456" i="26" s="1"/>
  <c r="AH458" i="26" l="1"/>
  <c r="AN457" i="26"/>
  <c r="AS457" i="26" s="1"/>
  <c r="AH459" i="26" l="1"/>
  <c r="AN458" i="26"/>
  <c r="AS458" i="26" s="1"/>
  <c r="AH460" i="26" l="1"/>
  <c r="AN459" i="26"/>
  <c r="AS459" i="26" s="1"/>
  <c r="AH461" i="26" l="1"/>
  <c r="AN460" i="26"/>
  <c r="AS460" i="26" s="1"/>
  <c r="AH462" i="26" l="1"/>
  <c r="AN461" i="26"/>
  <c r="AS461" i="26" s="1"/>
  <c r="AH463" i="26" l="1"/>
  <c r="AN462" i="26"/>
  <c r="AS462" i="26" s="1"/>
  <c r="AH464" i="26" l="1"/>
  <c r="AN463" i="26"/>
  <c r="AS463" i="26" s="1"/>
  <c r="AH465" i="26" l="1"/>
  <c r="AN464" i="26"/>
  <c r="AS464" i="26" s="1"/>
  <c r="AH466" i="26" l="1"/>
  <c r="AN465" i="26"/>
  <c r="AS465" i="26" s="1"/>
  <c r="AH467" i="26" l="1"/>
  <c r="AN466" i="26"/>
  <c r="AS466" i="26" s="1"/>
  <c r="AH468" i="26" l="1"/>
  <c r="AN467" i="26"/>
  <c r="AS467" i="26" s="1"/>
  <c r="AH469" i="26" l="1"/>
  <c r="AN468" i="26"/>
  <c r="AS468" i="26" s="1"/>
  <c r="AH470" i="26" l="1"/>
  <c r="AN469" i="26"/>
  <c r="AS469" i="26" s="1"/>
  <c r="AH471" i="26" l="1"/>
  <c r="AN470" i="26"/>
  <c r="AS470" i="26" s="1"/>
  <c r="AH472" i="26" l="1"/>
  <c r="AN471" i="26"/>
  <c r="AS471" i="26" s="1"/>
  <c r="AH473" i="26" l="1"/>
  <c r="AN472" i="26"/>
  <c r="AS472" i="26" s="1"/>
  <c r="AH474" i="26" l="1"/>
  <c r="AN473" i="26"/>
  <c r="AS473" i="26" s="1"/>
  <c r="AH475" i="26" l="1"/>
  <c r="AN474" i="26"/>
  <c r="AS474" i="26" s="1"/>
  <c r="AH476" i="26" l="1"/>
  <c r="AN475" i="26"/>
  <c r="AS475" i="26" s="1"/>
  <c r="AH477" i="26" l="1"/>
  <c r="AN476" i="26"/>
  <c r="AS476" i="26" s="1"/>
  <c r="AH478" i="26" l="1"/>
  <c r="AN477" i="26"/>
  <c r="AS477" i="26" s="1"/>
  <c r="AH479" i="26" l="1"/>
  <c r="AN478" i="26"/>
  <c r="AS478" i="26" s="1"/>
  <c r="AH480" i="26" l="1"/>
  <c r="AN479" i="26"/>
  <c r="AS479" i="26" s="1"/>
  <c r="AH481" i="26" l="1"/>
  <c r="AN480" i="26"/>
  <c r="AS480" i="26" s="1"/>
  <c r="AH482" i="26" l="1"/>
  <c r="AN481" i="26"/>
  <c r="AS481" i="26" s="1"/>
  <c r="AH483" i="26" l="1"/>
  <c r="AN482" i="26"/>
  <c r="AS482" i="26" s="1"/>
  <c r="AH484" i="26" l="1"/>
  <c r="AN483" i="26"/>
  <c r="AS483" i="26" s="1"/>
  <c r="AH485" i="26" l="1"/>
  <c r="AN484" i="26"/>
  <c r="AS484" i="26" s="1"/>
  <c r="AH486" i="26" l="1"/>
  <c r="AN485" i="26"/>
  <c r="AS485" i="26" s="1"/>
  <c r="AH487" i="26" l="1"/>
  <c r="AN486" i="26"/>
  <c r="AS486" i="26" s="1"/>
  <c r="AH488" i="26" l="1"/>
  <c r="AN487" i="26"/>
  <c r="AS487" i="26" s="1"/>
  <c r="AH489" i="26" l="1"/>
  <c r="AN488" i="26"/>
  <c r="AS488" i="26" s="1"/>
  <c r="AH490" i="26" l="1"/>
  <c r="AN489" i="26"/>
  <c r="AS489" i="26" s="1"/>
  <c r="AH491" i="26" l="1"/>
  <c r="AN490" i="26"/>
  <c r="AS490" i="26" s="1"/>
  <c r="AH492" i="26" l="1"/>
  <c r="AN491" i="26"/>
  <c r="AS491" i="26" s="1"/>
  <c r="AH493" i="26" l="1"/>
  <c r="AN492" i="26"/>
  <c r="AS492" i="26" s="1"/>
  <c r="AH494" i="26" l="1"/>
  <c r="AN493" i="26"/>
  <c r="AS493" i="26" s="1"/>
  <c r="AH495" i="26" l="1"/>
  <c r="AN494" i="26"/>
  <c r="AS494" i="26" s="1"/>
  <c r="AH496" i="26" l="1"/>
  <c r="AN495" i="26"/>
  <c r="AS495" i="26" s="1"/>
  <c r="AH497" i="26" l="1"/>
  <c r="AN496" i="26"/>
  <c r="AS496" i="26" s="1"/>
  <c r="AH498" i="26" l="1"/>
  <c r="AN497" i="26"/>
  <c r="AS497" i="26" s="1"/>
  <c r="AH499" i="26" l="1"/>
  <c r="AN498" i="26"/>
  <c r="AS498" i="26" s="1"/>
  <c r="AH500" i="26" l="1"/>
  <c r="AN499" i="26"/>
  <c r="AS499" i="26" s="1"/>
  <c r="AH501" i="26" l="1"/>
  <c r="AN500" i="26"/>
  <c r="AS500" i="26" s="1"/>
  <c r="AH502" i="26" l="1"/>
  <c r="AN501" i="26"/>
  <c r="AS501" i="26" s="1"/>
  <c r="AH503" i="26" l="1"/>
  <c r="AN502" i="26"/>
  <c r="AS502" i="26" s="1"/>
  <c r="AH504" i="26" l="1"/>
  <c r="AN503" i="26"/>
  <c r="AS503" i="26" s="1"/>
  <c r="AH505" i="26" l="1"/>
  <c r="AN504" i="26"/>
  <c r="AS504" i="26" s="1"/>
  <c r="AH506" i="26" l="1"/>
  <c r="AN505" i="26"/>
  <c r="AS505" i="26" s="1"/>
  <c r="AH507" i="26" l="1"/>
  <c r="AN506" i="26"/>
  <c r="AS506" i="26" s="1"/>
  <c r="AH508" i="26" l="1"/>
  <c r="AN507" i="26"/>
  <c r="AS507" i="26" s="1"/>
  <c r="AH509" i="26" l="1"/>
  <c r="AN508" i="26"/>
  <c r="AS508" i="26" s="1"/>
  <c r="AH510" i="26" l="1"/>
  <c r="AN509" i="26"/>
  <c r="AS509" i="26" s="1"/>
  <c r="AH511" i="26" l="1"/>
  <c r="AN510" i="26"/>
  <c r="AS510" i="26" s="1"/>
  <c r="AH512" i="26" l="1"/>
  <c r="AN511" i="26"/>
  <c r="AS511" i="26" s="1"/>
  <c r="AH513" i="26" l="1"/>
  <c r="AN512" i="26"/>
  <c r="AS512" i="26" s="1"/>
  <c r="AH514" i="26" l="1"/>
  <c r="AN513" i="26"/>
  <c r="AS513" i="26" s="1"/>
  <c r="AH515" i="26" l="1"/>
  <c r="AN514" i="26"/>
  <c r="AS514" i="26" s="1"/>
  <c r="AH516" i="26" l="1"/>
  <c r="AN515" i="26"/>
  <c r="AS515" i="26" s="1"/>
  <c r="AH517" i="26" l="1"/>
  <c r="AN516" i="26"/>
  <c r="AS516" i="26" s="1"/>
  <c r="AH518" i="26" l="1"/>
  <c r="AN517" i="26"/>
  <c r="AS517" i="26" s="1"/>
  <c r="AH519" i="26" l="1"/>
  <c r="AN518" i="26"/>
  <c r="AS518" i="26" s="1"/>
  <c r="AH520" i="26" l="1"/>
  <c r="AN519" i="26"/>
  <c r="AS519" i="26" s="1"/>
  <c r="AH521" i="26" l="1"/>
  <c r="AN520" i="26"/>
  <c r="AS520" i="26" s="1"/>
  <c r="AH522" i="26" l="1"/>
  <c r="AN521" i="26"/>
  <c r="AS521" i="26" s="1"/>
  <c r="AH523" i="26" l="1"/>
  <c r="AN522" i="26"/>
  <c r="AS522" i="26" s="1"/>
  <c r="AH524" i="26" l="1"/>
  <c r="AN523" i="26"/>
  <c r="AS523" i="26" s="1"/>
  <c r="AH525" i="26" l="1"/>
  <c r="AN524" i="26"/>
  <c r="AS524" i="26" s="1"/>
  <c r="AH526" i="26" l="1"/>
  <c r="AN525" i="26"/>
  <c r="AS525" i="26" s="1"/>
  <c r="AH527" i="26" l="1"/>
  <c r="AN526" i="26"/>
  <c r="AS526" i="26" s="1"/>
  <c r="AH528" i="26" l="1"/>
  <c r="AN527" i="26"/>
  <c r="AS527" i="26" s="1"/>
  <c r="AH529" i="26" l="1"/>
  <c r="AN528" i="26"/>
  <c r="AS528" i="26" s="1"/>
  <c r="AH530" i="26" l="1"/>
  <c r="AN529" i="26"/>
  <c r="AS529" i="26" s="1"/>
  <c r="AH531" i="26" l="1"/>
  <c r="AN530" i="26"/>
  <c r="AS530" i="26" s="1"/>
  <c r="AH532" i="26" l="1"/>
  <c r="AN531" i="26"/>
  <c r="AS531" i="26" s="1"/>
  <c r="AH533" i="26" l="1"/>
  <c r="AN532" i="26"/>
  <c r="AS532" i="26" s="1"/>
  <c r="AH534" i="26" l="1"/>
  <c r="AN533" i="26"/>
  <c r="AS533" i="26" s="1"/>
  <c r="AH535" i="26" l="1"/>
  <c r="AN534" i="26"/>
  <c r="AS534" i="26" s="1"/>
  <c r="AH536" i="26" l="1"/>
  <c r="AN535" i="26"/>
  <c r="AS535" i="26" s="1"/>
  <c r="AH537" i="26" l="1"/>
  <c r="AN536" i="26"/>
  <c r="AS536" i="26" s="1"/>
  <c r="AH538" i="26" l="1"/>
  <c r="AN537" i="26"/>
  <c r="AS537" i="26" s="1"/>
  <c r="AH539" i="26" l="1"/>
  <c r="AN538" i="26"/>
  <c r="AS538" i="26" s="1"/>
  <c r="AH540" i="26" l="1"/>
  <c r="AN539" i="26"/>
  <c r="AS539" i="26" s="1"/>
  <c r="AH541" i="26" l="1"/>
  <c r="AN540" i="26"/>
  <c r="AS540" i="26" s="1"/>
  <c r="AH542" i="26" l="1"/>
  <c r="AN541" i="26"/>
  <c r="AS541" i="26" s="1"/>
  <c r="AH543" i="26" l="1"/>
  <c r="AN542" i="26"/>
  <c r="AS542" i="26" s="1"/>
  <c r="AH544" i="26" l="1"/>
  <c r="AN543" i="26"/>
  <c r="AS543" i="26" s="1"/>
  <c r="AH545" i="26" l="1"/>
  <c r="AN544" i="26"/>
  <c r="AS544" i="26" s="1"/>
  <c r="AH546" i="26" l="1"/>
  <c r="AN545" i="26"/>
  <c r="AS545" i="26" s="1"/>
  <c r="AH547" i="26" l="1"/>
  <c r="AN546" i="26"/>
  <c r="AS546" i="26" s="1"/>
  <c r="AH548" i="26" l="1"/>
  <c r="AN547" i="26"/>
  <c r="AS547" i="26" s="1"/>
  <c r="AH549" i="26" l="1"/>
  <c r="AN548" i="26"/>
  <c r="AS548" i="26" s="1"/>
  <c r="AH550" i="26" l="1"/>
  <c r="AN549" i="26"/>
  <c r="AS549" i="26" s="1"/>
  <c r="AH551" i="26" l="1"/>
  <c r="AN550" i="26"/>
  <c r="AS550" i="26" s="1"/>
  <c r="AH552" i="26" l="1"/>
  <c r="AN551" i="26"/>
  <c r="AS551" i="26" s="1"/>
  <c r="AH553" i="26" l="1"/>
  <c r="AN552" i="26"/>
  <c r="AS552" i="26" s="1"/>
  <c r="AH554" i="26" l="1"/>
  <c r="AN553" i="26"/>
  <c r="AS553" i="26" s="1"/>
  <c r="AH555" i="26" l="1"/>
  <c r="AN554" i="26"/>
  <c r="AS554" i="26" s="1"/>
  <c r="AH556" i="26" l="1"/>
  <c r="AN555" i="26"/>
  <c r="AS555" i="26" s="1"/>
  <c r="AH557" i="26" l="1"/>
  <c r="AN556" i="26"/>
  <c r="AS556" i="26" s="1"/>
  <c r="AH558" i="26" l="1"/>
  <c r="AN557" i="26"/>
  <c r="AS557" i="26" s="1"/>
  <c r="AH559" i="26" l="1"/>
  <c r="AN558" i="26"/>
  <c r="AS558" i="26" s="1"/>
  <c r="AH560" i="26" l="1"/>
  <c r="AN559" i="26"/>
  <c r="AS559" i="26" s="1"/>
  <c r="AH561" i="26" l="1"/>
  <c r="AN560" i="26"/>
  <c r="AS560" i="26" s="1"/>
  <c r="AH562" i="26" l="1"/>
  <c r="AN561" i="26"/>
  <c r="AS561" i="26" s="1"/>
  <c r="AH563" i="26" l="1"/>
  <c r="AN562" i="26"/>
  <c r="AS562" i="26" s="1"/>
  <c r="AH564" i="26" l="1"/>
  <c r="AN563" i="26"/>
  <c r="AS563" i="26" s="1"/>
  <c r="AH565" i="26" l="1"/>
  <c r="AN564" i="26"/>
  <c r="AS564" i="26" s="1"/>
  <c r="AH566" i="26" l="1"/>
  <c r="AN565" i="26"/>
  <c r="AS565" i="26" s="1"/>
  <c r="AH567" i="26" l="1"/>
  <c r="AN566" i="26"/>
  <c r="AS566" i="26" s="1"/>
  <c r="AH568" i="26" l="1"/>
  <c r="AN567" i="26"/>
  <c r="AS567" i="26" s="1"/>
  <c r="AH569" i="26" l="1"/>
  <c r="AN568" i="26"/>
  <c r="AS568" i="26" s="1"/>
  <c r="AH570" i="26" l="1"/>
  <c r="AN569" i="26"/>
  <c r="AS569" i="26" s="1"/>
  <c r="AH571" i="26" l="1"/>
  <c r="AN570" i="26"/>
  <c r="AS570" i="26" s="1"/>
  <c r="AH572" i="26" l="1"/>
  <c r="AN571" i="26"/>
  <c r="AS571" i="26" s="1"/>
  <c r="AH573" i="26" l="1"/>
  <c r="AN572" i="26"/>
  <c r="AS572" i="26" s="1"/>
  <c r="AH574" i="26" l="1"/>
  <c r="AN573" i="26"/>
  <c r="AS573" i="26" s="1"/>
  <c r="AH575" i="26" l="1"/>
  <c r="AN574" i="26"/>
  <c r="AS574" i="26" s="1"/>
  <c r="AH576" i="26" l="1"/>
  <c r="AN575" i="26"/>
  <c r="AS575" i="26" s="1"/>
  <c r="AH577" i="26" l="1"/>
  <c r="AN576" i="26"/>
  <c r="AS576" i="26" s="1"/>
  <c r="AH578" i="26" l="1"/>
  <c r="AN577" i="26"/>
  <c r="AS577" i="26" s="1"/>
  <c r="AH579" i="26" l="1"/>
  <c r="AN578" i="26"/>
  <c r="AS578" i="26" s="1"/>
  <c r="AH580" i="26" l="1"/>
  <c r="AN579" i="26"/>
  <c r="AS579" i="26" s="1"/>
  <c r="AH581" i="26" l="1"/>
  <c r="AN580" i="26"/>
  <c r="AS580" i="26" s="1"/>
  <c r="AH582" i="26" l="1"/>
  <c r="AN581" i="26"/>
  <c r="AS581" i="26" s="1"/>
  <c r="AH583" i="26" l="1"/>
  <c r="AN582" i="26"/>
  <c r="AS582" i="26" s="1"/>
  <c r="AH584" i="26" l="1"/>
  <c r="AN583" i="26"/>
  <c r="AS583" i="26" s="1"/>
  <c r="AH585" i="26" l="1"/>
  <c r="AN584" i="26"/>
  <c r="AS584" i="26" s="1"/>
  <c r="AH586" i="26" l="1"/>
  <c r="AN585" i="26"/>
  <c r="AS585" i="26" s="1"/>
  <c r="AH587" i="26" l="1"/>
  <c r="AN586" i="26"/>
  <c r="AS586" i="26" s="1"/>
  <c r="AH588" i="26" l="1"/>
  <c r="AN587" i="26"/>
  <c r="AS587" i="26" s="1"/>
  <c r="AH589" i="26" l="1"/>
  <c r="AN588" i="26"/>
  <c r="AS588" i="26" s="1"/>
  <c r="AH590" i="26" l="1"/>
  <c r="AN589" i="26"/>
  <c r="AS589" i="26" s="1"/>
  <c r="AH591" i="26" l="1"/>
  <c r="AN590" i="26"/>
  <c r="AS590" i="26" s="1"/>
  <c r="AH592" i="26" l="1"/>
  <c r="AN591" i="26"/>
  <c r="AS591" i="26" s="1"/>
  <c r="AH593" i="26" l="1"/>
  <c r="AN592" i="26"/>
  <c r="AS592" i="26" s="1"/>
  <c r="AH594" i="26" l="1"/>
  <c r="AN593" i="26"/>
  <c r="AS593" i="26" s="1"/>
  <c r="AH595" i="26" l="1"/>
  <c r="AN594" i="26"/>
  <c r="AS594" i="26" s="1"/>
  <c r="AH596" i="26" l="1"/>
  <c r="AN595" i="26"/>
  <c r="AS595" i="26" s="1"/>
  <c r="AH597" i="26" l="1"/>
  <c r="AN596" i="26"/>
  <c r="AS596" i="26" s="1"/>
  <c r="AH598" i="26" l="1"/>
  <c r="AN597" i="26"/>
  <c r="AS597" i="26" s="1"/>
  <c r="AH599" i="26" l="1"/>
  <c r="AN598" i="26"/>
  <c r="AS598" i="26" s="1"/>
  <c r="AH600" i="26" l="1"/>
  <c r="AN599" i="26"/>
  <c r="AS599" i="26" s="1"/>
  <c r="AH601" i="26" l="1"/>
  <c r="AN600" i="26"/>
  <c r="AS600" i="26" s="1"/>
  <c r="AH602" i="26" l="1"/>
  <c r="AN601" i="26"/>
  <c r="AS601" i="26" s="1"/>
  <c r="AH603" i="26" l="1"/>
  <c r="AN602" i="26"/>
  <c r="AS602" i="26" s="1"/>
  <c r="AH604" i="26" l="1"/>
  <c r="AN603" i="26"/>
  <c r="AS603" i="26" s="1"/>
  <c r="AH605" i="26" l="1"/>
  <c r="AN604" i="26"/>
  <c r="AS604" i="26" s="1"/>
  <c r="AH606" i="26" l="1"/>
  <c r="AN605" i="26"/>
  <c r="AS605" i="26" s="1"/>
  <c r="AH607" i="26" l="1"/>
  <c r="AN606" i="26"/>
  <c r="AS606" i="26" s="1"/>
  <c r="AH608" i="26" l="1"/>
  <c r="AN607" i="26"/>
  <c r="AS607" i="26" s="1"/>
  <c r="AH609" i="26" l="1"/>
  <c r="AN608" i="26"/>
  <c r="AS608" i="26" s="1"/>
  <c r="AH610" i="26" l="1"/>
  <c r="AN609" i="26"/>
  <c r="AS609" i="26" s="1"/>
  <c r="AH611" i="26" l="1"/>
  <c r="AN610" i="26"/>
  <c r="AS610" i="26" s="1"/>
  <c r="AH612" i="26" l="1"/>
  <c r="AN611" i="26"/>
  <c r="AS611" i="26" s="1"/>
  <c r="AH613" i="26" l="1"/>
  <c r="AN612" i="26"/>
  <c r="AS612" i="26" s="1"/>
  <c r="AH614" i="26" l="1"/>
  <c r="AN613" i="26"/>
  <c r="AS613" i="26" s="1"/>
  <c r="AH615" i="26" l="1"/>
  <c r="AN614" i="26"/>
  <c r="AS614" i="26" s="1"/>
  <c r="AH616" i="26" l="1"/>
  <c r="AN615" i="26"/>
  <c r="AS615" i="26" s="1"/>
  <c r="AH617" i="26" l="1"/>
  <c r="AN616" i="26"/>
  <c r="AS616" i="26" s="1"/>
  <c r="AH618" i="26" l="1"/>
  <c r="AN617" i="26"/>
  <c r="AS617" i="26" s="1"/>
  <c r="AH619" i="26" l="1"/>
  <c r="AN618" i="26"/>
  <c r="AS618" i="26" s="1"/>
  <c r="AH620" i="26" l="1"/>
  <c r="AN619" i="26"/>
  <c r="AS619" i="26" s="1"/>
  <c r="AH621" i="26" l="1"/>
  <c r="AN620" i="26"/>
  <c r="AS620" i="26" s="1"/>
  <c r="AH622" i="26" l="1"/>
  <c r="AN621" i="26"/>
  <c r="AS621" i="26" s="1"/>
  <c r="AH623" i="26" l="1"/>
  <c r="AN622" i="26"/>
  <c r="AS622" i="26" s="1"/>
  <c r="AH624" i="26" l="1"/>
  <c r="AN623" i="26"/>
  <c r="AS623" i="26" s="1"/>
  <c r="AH625" i="26" l="1"/>
  <c r="AN624" i="26"/>
  <c r="AS624" i="26" s="1"/>
  <c r="AH626" i="26" l="1"/>
  <c r="AN625" i="26"/>
  <c r="AS625" i="26" s="1"/>
  <c r="AH627" i="26" l="1"/>
  <c r="AN626" i="26"/>
  <c r="AS626" i="26" s="1"/>
  <c r="AH628" i="26" l="1"/>
  <c r="AN627" i="26"/>
  <c r="AS627" i="26" s="1"/>
  <c r="AH629" i="26" l="1"/>
  <c r="AN628" i="26"/>
  <c r="AS628" i="26" s="1"/>
  <c r="AH630" i="26" l="1"/>
  <c r="AN629" i="26"/>
  <c r="AS629" i="26" s="1"/>
  <c r="AH631" i="26" l="1"/>
  <c r="AN630" i="26"/>
  <c r="AS630" i="26" s="1"/>
  <c r="AH632" i="26" l="1"/>
  <c r="AN631" i="26"/>
  <c r="AS631" i="26" s="1"/>
  <c r="AH633" i="26" l="1"/>
  <c r="AN632" i="26"/>
  <c r="AS632" i="26" s="1"/>
  <c r="AH634" i="26" l="1"/>
  <c r="AN633" i="26"/>
  <c r="AS633" i="26" s="1"/>
  <c r="AH635" i="26" l="1"/>
  <c r="AN634" i="26"/>
  <c r="AS634" i="26" s="1"/>
  <c r="AH636" i="26" l="1"/>
  <c r="AN635" i="26"/>
  <c r="AS635" i="26" s="1"/>
  <c r="AH637" i="26" l="1"/>
  <c r="AN636" i="26"/>
  <c r="AS636" i="26" s="1"/>
  <c r="AH638" i="26" l="1"/>
  <c r="AN637" i="26"/>
  <c r="AS637" i="26" s="1"/>
  <c r="AH639" i="26" l="1"/>
  <c r="AN638" i="26"/>
  <c r="AS638" i="26" s="1"/>
  <c r="AH640" i="26" l="1"/>
  <c r="AN639" i="26"/>
  <c r="AS639" i="26" s="1"/>
  <c r="AH641" i="26" l="1"/>
  <c r="AN640" i="26"/>
  <c r="AS640" i="26" s="1"/>
  <c r="AH642" i="26" l="1"/>
  <c r="AN641" i="26"/>
  <c r="AS641" i="26" s="1"/>
  <c r="AH643" i="26" l="1"/>
  <c r="AN642" i="26"/>
  <c r="AS642" i="26" s="1"/>
  <c r="AH644" i="26" l="1"/>
  <c r="AN643" i="26"/>
  <c r="AS643" i="26" s="1"/>
  <c r="AH645" i="26" l="1"/>
  <c r="AN644" i="26"/>
  <c r="AS644" i="26" s="1"/>
  <c r="AH646" i="26" l="1"/>
  <c r="AN645" i="26"/>
  <c r="AS645" i="26" s="1"/>
  <c r="AH647" i="26" l="1"/>
  <c r="AN646" i="26"/>
  <c r="AS646" i="26" s="1"/>
  <c r="AH648" i="26" l="1"/>
  <c r="AN647" i="26"/>
  <c r="AS647" i="26" s="1"/>
  <c r="AH649" i="26" l="1"/>
  <c r="AN648" i="26"/>
  <c r="AS648" i="26" s="1"/>
  <c r="AH650" i="26" l="1"/>
  <c r="AN649" i="26"/>
  <c r="AS649" i="26" s="1"/>
  <c r="AH651" i="26" l="1"/>
  <c r="AN650" i="26"/>
  <c r="AS650" i="26" s="1"/>
  <c r="AH652" i="26" l="1"/>
  <c r="AN651" i="26"/>
  <c r="AS651" i="26" s="1"/>
  <c r="AH653" i="26" l="1"/>
  <c r="AN652" i="26"/>
  <c r="AS652" i="26" s="1"/>
  <c r="AH654" i="26" l="1"/>
  <c r="AN653" i="26"/>
  <c r="AS653" i="26" s="1"/>
  <c r="AH655" i="26" l="1"/>
  <c r="AN654" i="26"/>
  <c r="AS654" i="26" s="1"/>
  <c r="AH656" i="26" l="1"/>
  <c r="AN655" i="26"/>
  <c r="AS655" i="26" s="1"/>
  <c r="AH657" i="26" l="1"/>
  <c r="AN656" i="26"/>
  <c r="AS656" i="26" s="1"/>
  <c r="AH658" i="26" l="1"/>
  <c r="AN657" i="26"/>
  <c r="AS657" i="26" s="1"/>
  <c r="AH659" i="26" l="1"/>
  <c r="AN658" i="26"/>
  <c r="AS658" i="26" s="1"/>
  <c r="AH660" i="26" l="1"/>
  <c r="AN659" i="26"/>
  <c r="AS659" i="26" s="1"/>
  <c r="AH661" i="26" l="1"/>
  <c r="AN660" i="26"/>
  <c r="AS660" i="26" s="1"/>
  <c r="AH662" i="26" l="1"/>
  <c r="AN661" i="26"/>
  <c r="AS661" i="26" s="1"/>
  <c r="AH663" i="26" l="1"/>
  <c r="AN662" i="26"/>
  <c r="AS662" i="26" s="1"/>
  <c r="AH664" i="26" l="1"/>
  <c r="AN663" i="26"/>
  <c r="AS663" i="26" s="1"/>
  <c r="AH665" i="26" l="1"/>
  <c r="AN664" i="26"/>
  <c r="AS664" i="26" s="1"/>
  <c r="AH666" i="26" l="1"/>
  <c r="AN665" i="26"/>
  <c r="AS665" i="26" s="1"/>
  <c r="AH667" i="26" l="1"/>
  <c r="AN666" i="26"/>
  <c r="AS666" i="26" s="1"/>
  <c r="AH668" i="26" l="1"/>
  <c r="AN667" i="26"/>
  <c r="AS667" i="26" s="1"/>
  <c r="AH669" i="26" l="1"/>
  <c r="AN668" i="26"/>
  <c r="AS668" i="26" s="1"/>
  <c r="AH670" i="26" l="1"/>
  <c r="AN669" i="26"/>
  <c r="AS669" i="26" s="1"/>
  <c r="AH671" i="26" l="1"/>
  <c r="AN670" i="26"/>
  <c r="AS670" i="26" s="1"/>
  <c r="AH672" i="26" l="1"/>
  <c r="AN671" i="26"/>
  <c r="AS671" i="26" s="1"/>
  <c r="AH673" i="26" l="1"/>
  <c r="AN672" i="26"/>
  <c r="AS672" i="26" s="1"/>
  <c r="AH674" i="26" l="1"/>
  <c r="AN673" i="26"/>
  <c r="AS673" i="26" s="1"/>
  <c r="AH675" i="26" l="1"/>
  <c r="AN674" i="26"/>
  <c r="AS674" i="26" s="1"/>
  <c r="AH676" i="26" l="1"/>
  <c r="AN675" i="26"/>
  <c r="AS675" i="26" s="1"/>
  <c r="AH677" i="26" l="1"/>
  <c r="AN676" i="26"/>
  <c r="AS676" i="26" s="1"/>
  <c r="AH678" i="26" l="1"/>
  <c r="AN677" i="26"/>
  <c r="AS677" i="26" s="1"/>
  <c r="AH679" i="26" l="1"/>
  <c r="AN678" i="26"/>
  <c r="AS678" i="26" s="1"/>
  <c r="AH680" i="26" l="1"/>
  <c r="AN679" i="26"/>
  <c r="AS679" i="26" s="1"/>
  <c r="AH681" i="26" l="1"/>
  <c r="AN680" i="26"/>
  <c r="AS680" i="26" s="1"/>
  <c r="AH682" i="26" l="1"/>
  <c r="AN681" i="26"/>
  <c r="AS681" i="26" s="1"/>
  <c r="AH683" i="26" l="1"/>
  <c r="AN682" i="26"/>
  <c r="AS682" i="26" s="1"/>
  <c r="AH684" i="26" l="1"/>
  <c r="AN683" i="26"/>
  <c r="AS683" i="26" s="1"/>
  <c r="AH685" i="26" l="1"/>
  <c r="AN684" i="26"/>
  <c r="AS684" i="26" s="1"/>
  <c r="AH686" i="26" l="1"/>
  <c r="AN685" i="26"/>
  <c r="AS685" i="26" s="1"/>
  <c r="AH687" i="26" l="1"/>
  <c r="AN686" i="26"/>
  <c r="AS686" i="26" s="1"/>
  <c r="AH688" i="26" l="1"/>
  <c r="AN687" i="26"/>
  <c r="AS687" i="26" s="1"/>
  <c r="AH689" i="26" l="1"/>
  <c r="AN688" i="26"/>
  <c r="AS688" i="26" s="1"/>
  <c r="AH690" i="26" l="1"/>
  <c r="AN689" i="26"/>
  <c r="AS689" i="26" s="1"/>
  <c r="AH691" i="26" l="1"/>
  <c r="AN690" i="26"/>
  <c r="AS690" i="26" s="1"/>
  <c r="AH692" i="26" l="1"/>
  <c r="AN691" i="26"/>
  <c r="AS691" i="26" s="1"/>
  <c r="AH693" i="26" l="1"/>
  <c r="AN692" i="26"/>
  <c r="AS692" i="26" s="1"/>
  <c r="AH694" i="26" l="1"/>
  <c r="AN693" i="26"/>
  <c r="AS693" i="26" s="1"/>
  <c r="AH695" i="26" l="1"/>
  <c r="AN694" i="26"/>
  <c r="AS694" i="26" s="1"/>
  <c r="AH696" i="26" l="1"/>
  <c r="AN695" i="26"/>
  <c r="AS695" i="26" s="1"/>
  <c r="AH697" i="26" l="1"/>
  <c r="AN696" i="26"/>
  <c r="AS696" i="26" s="1"/>
  <c r="AH698" i="26" l="1"/>
  <c r="AN697" i="26"/>
  <c r="AS697" i="26" s="1"/>
  <c r="AH699" i="26" l="1"/>
  <c r="AN698" i="26"/>
  <c r="AS698" i="26" s="1"/>
  <c r="AH700" i="26" l="1"/>
  <c r="AN699" i="26"/>
  <c r="AS699" i="26" s="1"/>
  <c r="AH701" i="26" l="1"/>
  <c r="AN700" i="26"/>
  <c r="AS700" i="26" s="1"/>
  <c r="AH702" i="26" l="1"/>
  <c r="AN701" i="26"/>
  <c r="AS701" i="26" s="1"/>
  <c r="AH703" i="26" l="1"/>
  <c r="AN702" i="26"/>
  <c r="AS702" i="26" s="1"/>
  <c r="AH704" i="26" l="1"/>
  <c r="AN703" i="26"/>
  <c r="AS703" i="26" s="1"/>
  <c r="AH705" i="26" l="1"/>
  <c r="AN704" i="26"/>
  <c r="AS704" i="26" s="1"/>
  <c r="AH706" i="26" l="1"/>
  <c r="AN705" i="26"/>
  <c r="AS705" i="26" s="1"/>
  <c r="AH707" i="26" l="1"/>
  <c r="AN706" i="26"/>
  <c r="AS706" i="26" s="1"/>
  <c r="AH708" i="26" l="1"/>
  <c r="AN707" i="26"/>
  <c r="AS707" i="26" s="1"/>
  <c r="AH709" i="26" l="1"/>
  <c r="AN708" i="26"/>
  <c r="AS708" i="26" s="1"/>
  <c r="AH710" i="26" l="1"/>
  <c r="AN709" i="26"/>
  <c r="AS709" i="26" s="1"/>
  <c r="AH711" i="26" l="1"/>
  <c r="AN710" i="26"/>
  <c r="AS710" i="26" s="1"/>
  <c r="AH712" i="26" l="1"/>
  <c r="AN711" i="26"/>
  <c r="AS711" i="26" s="1"/>
  <c r="AH713" i="26" l="1"/>
  <c r="AN712" i="26"/>
  <c r="AS712" i="26" s="1"/>
  <c r="AH714" i="26" l="1"/>
  <c r="AN713" i="26"/>
  <c r="AS713" i="26" s="1"/>
  <c r="AH715" i="26" l="1"/>
  <c r="AN714" i="26"/>
  <c r="AS714" i="26" s="1"/>
  <c r="AH716" i="26" l="1"/>
  <c r="AN715" i="26"/>
  <c r="AS715" i="26" s="1"/>
  <c r="AH717" i="26" l="1"/>
  <c r="AN716" i="26"/>
  <c r="AS716" i="26" s="1"/>
  <c r="AH718" i="26" l="1"/>
  <c r="AN717" i="26"/>
  <c r="AS717" i="26" s="1"/>
  <c r="AH719" i="26" l="1"/>
  <c r="AN718" i="26"/>
  <c r="AS718" i="26" s="1"/>
  <c r="AH720" i="26" l="1"/>
  <c r="AN719" i="26"/>
  <c r="AS719" i="26" s="1"/>
  <c r="AH721" i="26" l="1"/>
  <c r="AN720" i="26"/>
  <c r="AS720" i="26" s="1"/>
  <c r="AH722" i="26" l="1"/>
  <c r="AN721" i="26"/>
  <c r="AS721" i="26" s="1"/>
  <c r="AH723" i="26" l="1"/>
  <c r="AN722" i="26"/>
  <c r="AS722" i="26" s="1"/>
  <c r="AH724" i="26" l="1"/>
  <c r="AN723" i="26"/>
  <c r="AS723" i="26" s="1"/>
  <c r="AH725" i="26" l="1"/>
  <c r="AN724" i="26"/>
  <c r="AS724" i="26" s="1"/>
  <c r="AH726" i="26" l="1"/>
  <c r="AN725" i="26"/>
  <c r="AS725" i="26" s="1"/>
  <c r="AH727" i="26" l="1"/>
  <c r="AN726" i="26"/>
  <c r="AS726" i="26" s="1"/>
  <c r="AH728" i="26" l="1"/>
  <c r="AN727" i="26"/>
  <c r="AS727" i="26" s="1"/>
  <c r="AH729" i="26" l="1"/>
  <c r="AN728" i="26"/>
  <c r="AS728" i="26" s="1"/>
  <c r="AH730" i="26" l="1"/>
  <c r="AN729" i="26"/>
  <c r="AS729" i="26" s="1"/>
  <c r="AH731" i="26" l="1"/>
  <c r="AN730" i="26"/>
  <c r="AS730" i="26" s="1"/>
  <c r="AH732" i="26" l="1"/>
  <c r="AN731" i="26"/>
  <c r="AS731" i="26" s="1"/>
  <c r="AH733" i="26" l="1"/>
  <c r="AN732" i="26"/>
  <c r="AS732" i="26" s="1"/>
  <c r="AH734" i="26" l="1"/>
  <c r="AN733" i="26"/>
  <c r="AS733" i="26" s="1"/>
  <c r="AH735" i="26" l="1"/>
  <c r="AN734" i="26"/>
  <c r="AS734" i="26" s="1"/>
  <c r="AH736" i="26" l="1"/>
  <c r="AN735" i="26"/>
  <c r="AS735" i="26" s="1"/>
  <c r="AH737" i="26" l="1"/>
  <c r="AN736" i="26"/>
  <c r="AS736" i="26" s="1"/>
  <c r="AH738" i="26" l="1"/>
  <c r="AN737" i="26"/>
  <c r="AS737" i="26" s="1"/>
  <c r="AH739" i="26" l="1"/>
  <c r="AN738" i="26"/>
  <c r="AS738" i="26" s="1"/>
  <c r="AH740" i="26" l="1"/>
  <c r="AN739" i="26"/>
  <c r="AS739" i="26" s="1"/>
  <c r="AH741" i="26" l="1"/>
  <c r="AN740" i="26"/>
  <c r="AS740" i="26" s="1"/>
  <c r="AH742" i="26" l="1"/>
  <c r="AN741" i="26"/>
  <c r="AS741" i="26" s="1"/>
  <c r="AH743" i="26" l="1"/>
  <c r="AN742" i="26"/>
  <c r="AS742" i="26" s="1"/>
  <c r="AH744" i="26" l="1"/>
  <c r="AN743" i="26"/>
  <c r="AS743" i="26" s="1"/>
  <c r="AH745" i="26" l="1"/>
  <c r="AN744" i="26"/>
  <c r="AS744" i="26" s="1"/>
  <c r="AH746" i="26" l="1"/>
  <c r="AN745" i="26"/>
  <c r="AS745" i="26" s="1"/>
  <c r="AH747" i="26" l="1"/>
  <c r="AN746" i="26"/>
  <c r="AS746" i="26" s="1"/>
  <c r="AH748" i="26" l="1"/>
  <c r="AN747" i="26"/>
  <c r="AS747" i="26" s="1"/>
  <c r="AH749" i="26" l="1"/>
  <c r="AN748" i="26"/>
  <c r="AS748" i="26" s="1"/>
  <c r="AH750" i="26" l="1"/>
  <c r="AN749" i="26"/>
  <c r="AS749" i="26" s="1"/>
  <c r="AH751" i="26" l="1"/>
  <c r="AN751" i="26" s="1"/>
  <c r="AS751" i="26" s="1"/>
  <c r="AN750" i="26"/>
  <c r="AS750" i="26" s="1"/>
  <c r="AB14" i="2" l="1"/>
  <c r="AC14" i="2" s="1"/>
  <c r="I39" i="4" l="1"/>
  <c r="AS14" i="2"/>
  <c r="N2" i="2" s="1"/>
  <c r="AG14" i="2"/>
  <c r="AH14" i="2"/>
  <c r="AI14" i="2"/>
  <c r="AF14" i="2"/>
  <c r="AP7" i="2" l="1"/>
  <c r="AQ7" i="2"/>
  <c r="AQ5" i="2" s="1"/>
  <c r="AI20" i="7" s="1"/>
  <c r="AR7" i="2"/>
  <c r="AR5" i="2" s="1"/>
  <c r="AK20" i="7" s="1"/>
  <c r="AJ14" i="2"/>
  <c r="E2" i="2" l="1"/>
  <c r="X7" i="2"/>
  <c r="AP5" i="2"/>
  <c r="AG20" i="7" s="1"/>
  <c r="M20" i="7" l="1"/>
  <c r="U2" i="2"/>
  <c r="I20" i="7" s="1"/>
  <c r="O20" i="7"/>
  <c r="AD22" i="2"/>
  <c r="AE13" i="2"/>
  <c r="AE23" i="2"/>
  <c r="AD20" i="2"/>
  <c r="AE19" i="2"/>
  <c r="AE30" i="2"/>
  <c r="AE9" i="2"/>
  <c r="AD25" i="2"/>
  <c r="AE29" i="2"/>
  <c r="AD28" i="2"/>
  <c r="AA8" i="2"/>
  <c r="AN8" i="2" s="1"/>
  <c r="AT8" i="2" s="1"/>
  <c r="AE25" i="2"/>
  <c r="AD12" i="2"/>
  <c r="AD17" i="2"/>
  <c r="AD11" i="2"/>
  <c r="AE14" i="2"/>
  <c r="AE24" i="2"/>
  <c r="AD23" i="2"/>
  <c r="AE7" i="2"/>
  <c r="F39" i="4" s="1"/>
  <c r="AD10" i="2"/>
  <c r="AE28" i="2"/>
  <c r="AE8" i="2"/>
  <c r="AD15" i="2"/>
  <c r="AD30" i="2"/>
  <c r="AD24" i="2"/>
  <c r="AD7" i="2"/>
  <c r="E39" i="4" s="1"/>
  <c r="AD29" i="2"/>
  <c r="AE17" i="2"/>
  <c r="AE10" i="2"/>
  <c r="AE15" i="2"/>
  <c r="AD9" i="2"/>
  <c r="AE22" i="2"/>
  <c r="AD8" i="2"/>
  <c r="AE26" i="2"/>
  <c r="AE16" i="2"/>
  <c r="AD26" i="2"/>
  <c r="AD13" i="2"/>
  <c r="AE12" i="2"/>
  <c r="AD19" i="2"/>
  <c r="AD18" i="2"/>
  <c r="Y7" i="2"/>
  <c r="Y4" i="2" s="1"/>
  <c r="AD21" i="2"/>
  <c r="AE21" i="2"/>
  <c r="AE27" i="2"/>
  <c r="AE20" i="2"/>
  <c r="AD27" i="2"/>
  <c r="AD14" i="2"/>
  <c r="AE11" i="2"/>
  <c r="AE18" i="2"/>
  <c r="AD16" i="2"/>
  <c r="B7" i="2"/>
  <c r="AN7" i="2" l="1"/>
  <c r="AT7" i="2" s="1"/>
  <c r="AT6" i="2" s="1"/>
  <c r="AO3" i="2" s="1"/>
  <c r="AM20" i="7" s="1"/>
  <c r="A19" i="7" s="1"/>
  <c r="H2" i="2"/>
  <c r="BG38" i="17"/>
  <c r="BG134" i="17"/>
  <c r="BG70" i="17"/>
  <c r="BG6" i="17"/>
  <c r="BG102" i="17"/>
  <c r="E70" i="4"/>
  <c r="BH134" i="17"/>
  <c r="F70" i="4"/>
  <c r="BH38" i="17"/>
  <c r="BH70" i="17"/>
  <c r="BH102" i="17"/>
  <c r="BH6" i="17"/>
  <c r="A7" i="2"/>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BG165" i="17" l="1"/>
  <c r="BG133" i="17"/>
  <c r="BG101" i="17"/>
  <c r="BG37" i="17"/>
  <c r="BG69" i="17"/>
  <c r="BH69" i="17"/>
  <c r="BH165" i="17"/>
  <c r="X2" i="2"/>
  <c r="K20" i="7" s="1"/>
  <c r="BH37" i="17"/>
  <c r="BH133" i="17"/>
  <c r="BH101" i="17"/>
  <c r="A5" i="18"/>
  <c r="A6" i="18" s="1"/>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1" i="2"/>
  <c r="A39" i="4"/>
  <c r="A40" i="4" l="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1" i="18"/>
  <c r="A1" i="4"/>
  <c r="A102" i="17"/>
  <c r="A38" i="17"/>
  <c r="AF102" i="17"/>
  <c r="AF38" i="17"/>
  <c r="AF70" i="17"/>
  <c r="A6" i="17"/>
  <c r="A1" i="17" s="1"/>
  <c r="A70" i="17"/>
  <c r="A6" i="4"/>
  <c r="AF6" i="17"/>
  <c r="AF1" i="17" s="1"/>
  <c r="A135" i="17" l="1"/>
  <c r="AF135" i="17"/>
  <c r="A67" i="4"/>
  <c r="A68" i="4" s="1"/>
  <c r="A69" i="4" s="1"/>
  <c r="A103" i="17"/>
  <c r="A71" i="17"/>
  <c r="A7" i="17"/>
  <c r="AF7" i="17"/>
  <c r="AF39" i="17"/>
  <c r="AF103" i="17"/>
  <c r="A39" i="17"/>
  <c r="AF71" i="17"/>
  <c r="A7" i="4"/>
  <c r="O3" i="2" l="1"/>
  <c r="U20" i="7" s="1"/>
  <c r="AF136" i="17"/>
  <c r="A136" i="17"/>
  <c r="A72" i="17"/>
  <c r="A8" i="4"/>
  <c r="A8" i="17"/>
  <c r="AF72" i="17"/>
  <c r="A40" i="17"/>
  <c r="AF104" i="17"/>
  <c r="A104" i="17"/>
  <c r="AF40" i="17"/>
  <c r="AF8" i="17"/>
  <c r="A137" i="17" l="1"/>
  <c r="AF137" i="17"/>
  <c r="AF73" i="17"/>
  <c r="A9" i="17"/>
  <c r="A73" i="17"/>
  <c r="A105" i="17"/>
  <c r="A9" i="4"/>
  <c r="AF9" i="17"/>
  <c r="AF105" i="17"/>
  <c r="A41" i="17"/>
  <c r="AF41" i="17"/>
  <c r="A138" i="17" l="1"/>
  <c r="AF138" i="17"/>
  <c r="AF10" i="17"/>
  <c r="AF42" i="17"/>
  <c r="AF106" i="17"/>
  <c r="A74" i="17"/>
  <c r="A10" i="17"/>
  <c r="A10" i="4"/>
  <c r="AF74" i="17"/>
  <c r="A42" i="17"/>
  <c r="A106" i="17"/>
  <c r="AF139" i="17" l="1"/>
  <c r="A139" i="17"/>
  <c r="A11" i="17"/>
  <c r="AF107" i="17"/>
  <c r="A43" i="17"/>
  <c r="AF11" i="17"/>
  <c r="AF43" i="17"/>
  <c r="A11" i="4"/>
  <c r="A107" i="17"/>
  <c r="A75" i="17"/>
  <c r="AF75" i="17"/>
  <c r="AF140" i="17" l="1"/>
  <c r="A140" i="17"/>
  <c r="A108" i="17"/>
  <c r="A44" i="17"/>
  <c r="AF108" i="17"/>
  <c r="AF76" i="17"/>
  <c r="A12" i="17"/>
  <c r="AF12" i="17"/>
  <c r="AF44" i="17"/>
  <c r="A76" i="17"/>
  <c r="A12" i="4"/>
  <c r="A141" i="17" l="1"/>
  <c r="AF141" i="17"/>
  <c r="AF13" i="17"/>
  <c r="AF109" i="17"/>
  <c r="A13" i="17"/>
  <c r="AF77" i="17"/>
  <c r="A109" i="17"/>
  <c r="A77" i="17"/>
  <c r="AF45" i="17"/>
  <c r="A45" i="17"/>
  <c r="A13" i="4"/>
  <c r="AF142" i="17" l="1"/>
  <c r="A142" i="17"/>
  <c r="A14" i="4"/>
  <c r="A110" i="17"/>
  <c r="AF110" i="17"/>
  <c r="A78" i="17"/>
  <c r="A14" i="17"/>
  <c r="AF78" i="17"/>
  <c r="AF46" i="17"/>
  <c r="AF14" i="17"/>
  <c r="A46" i="17"/>
  <c r="AF143" i="17" l="1"/>
  <c r="A143" i="17"/>
  <c r="A79" i="17"/>
  <c r="A111" i="17"/>
  <c r="A15" i="4"/>
  <c r="AF111" i="17"/>
  <c r="A15" i="17"/>
  <c r="A47" i="17"/>
  <c r="AF79" i="17"/>
  <c r="AF15" i="17"/>
  <c r="AF47" i="17"/>
  <c r="A144" i="17" l="1"/>
  <c r="AF144" i="17"/>
  <c r="AF112" i="17"/>
  <c r="A112" i="17"/>
  <c r="A48" i="17"/>
  <c r="AF80" i="17"/>
  <c r="A80" i="17"/>
  <c r="A16" i="4"/>
  <c r="AF16" i="17"/>
  <c r="AF48" i="17"/>
  <c r="A16" i="17"/>
  <c r="AF145" i="17" l="1"/>
  <c r="A145" i="17"/>
  <c r="A81" i="17"/>
  <c r="AF17" i="17"/>
  <c r="A113" i="17"/>
  <c r="A49" i="17"/>
  <c r="A17" i="17"/>
  <c r="A17" i="4"/>
  <c r="AF49" i="17"/>
  <c r="AF81" i="17"/>
  <c r="AF113" i="17"/>
  <c r="A146" i="17" l="1"/>
  <c r="AF146" i="17"/>
  <c r="A18" i="17"/>
  <c r="A50" i="17"/>
  <c r="AF114" i="17"/>
  <c r="A114" i="17"/>
  <c r="A82" i="17"/>
  <c r="AF82" i="17"/>
  <c r="AF18" i="17"/>
  <c r="A18" i="4"/>
  <c r="AF50" i="17"/>
  <c r="A147" i="17" l="1"/>
  <c r="AF147" i="17"/>
  <c r="A19" i="17"/>
  <c r="A115" i="17"/>
  <c r="AF19" i="17"/>
  <c r="AF115" i="17"/>
  <c r="A51" i="17"/>
  <c r="AF83" i="17"/>
  <c r="AF51" i="17"/>
  <c r="A83" i="17"/>
  <c r="A19" i="4"/>
  <c r="AF148" i="17" l="1"/>
  <c r="A148" i="17"/>
  <c r="AF52" i="17"/>
  <c r="A84" i="17"/>
  <c r="A20" i="4"/>
  <c r="A116" i="17"/>
  <c r="A20" i="17"/>
  <c r="AF116" i="17"/>
  <c r="AF20" i="17"/>
  <c r="A52" i="17"/>
  <c r="AF84" i="17"/>
  <c r="A149" i="17" l="1"/>
  <c r="AF149" i="17"/>
  <c r="AF21" i="17"/>
  <c r="AF53" i="17"/>
  <c r="A85" i="17"/>
  <c r="A21" i="4"/>
  <c r="AF117" i="17"/>
  <c r="AF85" i="17"/>
  <c r="A117" i="17"/>
  <c r="A53" i="17"/>
  <c r="A21" i="17"/>
  <c r="A150" i="17" l="1"/>
  <c r="AF150" i="17"/>
  <c r="A118" i="17"/>
  <c r="A22" i="17"/>
  <c r="A54" i="17"/>
  <c r="AF54" i="17"/>
  <c r="A86" i="17"/>
  <c r="AF86" i="17"/>
  <c r="A22" i="4"/>
  <c r="AF22" i="17"/>
  <c r="AF118" i="17"/>
  <c r="AF151" i="17" l="1"/>
  <c r="A151" i="17"/>
  <c r="AF87" i="17"/>
  <c r="A55" i="17"/>
  <c r="A119" i="17"/>
  <c r="A87" i="17"/>
  <c r="AF119" i="17"/>
  <c r="A23" i="4"/>
  <c r="AF23" i="17"/>
  <c r="AF55" i="17"/>
  <c r="A23" i="17"/>
  <c r="AF152" i="17" l="1"/>
  <c r="A152" i="17"/>
  <c r="A120" i="17"/>
  <c r="A56" i="17"/>
  <c r="AF88" i="17"/>
  <c r="A24" i="17"/>
  <c r="AF24" i="17"/>
  <c r="A88" i="17"/>
  <c r="AF56" i="17"/>
  <c r="A24" i="4"/>
  <c r="AF120" i="17"/>
  <c r="A153" i="17" l="1"/>
  <c r="AF153" i="17"/>
  <c r="A121" i="17"/>
  <c r="AF57" i="17"/>
  <c r="AF25" i="17"/>
  <c r="A25" i="17"/>
  <c r="A57" i="17"/>
  <c r="A89" i="17"/>
  <c r="AF121" i="17"/>
  <c r="AF89" i="17"/>
  <c r="A25" i="4"/>
  <c r="AF154" i="17" l="1"/>
  <c r="A154" i="17"/>
  <c r="AF58" i="17"/>
  <c r="AF122" i="17"/>
  <c r="A26" i="4"/>
  <c r="A90" i="17"/>
  <c r="AF26" i="17"/>
  <c r="A58" i="17"/>
  <c r="A122" i="17"/>
  <c r="AF90" i="17"/>
  <c r="A26" i="17"/>
  <c r="AF155" i="17" l="1"/>
  <c r="A155" i="17"/>
  <c r="A27" i="17"/>
  <c r="AF123" i="17"/>
  <c r="A123" i="17"/>
  <c r="A27" i="4"/>
  <c r="AF91" i="17"/>
  <c r="A59" i="17"/>
  <c r="AF27" i="17"/>
  <c r="A91" i="17"/>
  <c r="AF59" i="17"/>
  <c r="A156" i="17" l="1"/>
  <c r="AF156" i="17"/>
  <c r="AF60" i="17"/>
  <c r="A124" i="17"/>
  <c r="A28" i="17"/>
  <c r="A92" i="17"/>
  <c r="A60" i="17"/>
  <c r="A28" i="4"/>
  <c r="AF92" i="17"/>
  <c r="AF124" i="17"/>
  <c r="AF28" i="17"/>
  <c r="AF157" i="17" l="1"/>
  <c r="A157" i="17"/>
  <c r="AF125" i="17"/>
  <c r="AF61" i="17"/>
  <c r="AF93" i="17"/>
  <c r="A61" i="17"/>
  <c r="AF29" i="17"/>
  <c r="A29" i="4"/>
  <c r="A93" i="17"/>
  <c r="A125" i="17"/>
  <c r="A29" i="17"/>
  <c r="AF158" i="17" l="1"/>
  <c r="A158" i="17"/>
  <c r="A62" i="17"/>
  <c r="A126" i="17"/>
  <c r="A30" i="17"/>
  <c r="AF62" i="17"/>
  <c r="AF94" i="17"/>
  <c r="AF30" i="17"/>
  <c r="A94" i="17"/>
  <c r="A30" i="4"/>
  <c r="AF126" i="17"/>
  <c r="A159" i="17" l="1"/>
  <c r="AF159" i="17"/>
  <c r="A127" i="17"/>
  <c r="AF95" i="17"/>
  <c r="A63" i="17"/>
  <c r="AF63" i="17"/>
  <c r="AF31" i="17"/>
  <c r="AF127" i="17"/>
  <c r="A31" i="17"/>
  <c r="A95" i="17"/>
  <c r="A31" i="4"/>
  <c r="A160" i="17" l="1"/>
  <c r="AF160" i="17"/>
  <c r="A32" i="17"/>
  <c r="AF96" i="17"/>
  <c r="A32" i="4"/>
  <c r="A64" i="17"/>
  <c r="A96" i="17"/>
  <c r="AF128" i="17"/>
  <c r="A128" i="17"/>
  <c r="AF32" i="17"/>
  <c r="AF64" i="17"/>
  <c r="AF161" i="17" l="1"/>
  <c r="A161" i="17"/>
  <c r="AF65" i="17"/>
  <c r="AF33" i="17"/>
  <c r="A33" i="4"/>
  <c r="A97" i="17"/>
  <c r="A129" i="17"/>
  <c r="A33" i="17"/>
  <c r="A65" i="17"/>
  <c r="AF97" i="17"/>
  <c r="AF129" i="17"/>
  <c r="A162" i="17" l="1"/>
  <c r="AF162" i="17"/>
  <c r="A130" i="17"/>
  <c r="A34" i="17"/>
  <c r="AF130" i="17"/>
  <c r="AF34" i="17"/>
  <c r="AF66" i="17"/>
  <c r="A98" i="17"/>
  <c r="A34" i="4"/>
  <c r="A66" i="17"/>
  <c r="AF98" i="17"/>
  <c r="A163" i="17" l="1"/>
  <c r="AF163" i="17"/>
  <c r="A35" i="4"/>
  <c r="X66" i="10" s="1"/>
  <c r="Y66" i="10" s="1"/>
  <c r="X28" i="10"/>
  <c r="Y28" i="10" s="1"/>
  <c r="X79" i="10"/>
  <c r="Y79" i="10" s="1"/>
  <c r="X68" i="10"/>
  <c r="Y68" i="10" s="1"/>
  <c r="X36" i="10"/>
  <c r="Y36" i="10" s="1"/>
  <c r="X29" i="10"/>
  <c r="Y29" i="10" s="1"/>
  <c r="X58" i="10"/>
  <c r="Y58" i="10" s="1"/>
  <c r="X70" i="10"/>
  <c r="Y70" i="10" s="1"/>
  <c r="X69" i="10"/>
  <c r="Y69" i="10" s="1"/>
  <c r="X65" i="10"/>
  <c r="Y65" i="10" s="1"/>
  <c r="X52" i="10"/>
  <c r="Y52" i="10" s="1"/>
  <c r="X45" i="10"/>
  <c r="Y45" i="10" s="1"/>
  <c r="X23" i="10"/>
  <c r="Y23" i="10" s="1"/>
  <c r="X57" i="10"/>
  <c r="Y57" i="10" s="1"/>
  <c r="X32" i="10"/>
  <c r="Y32" i="10" s="1"/>
  <c r="X27" i="10"/>
  <c r="Y27" i="10" s="1"/>
  <c r="X77" i="10"/>
  <c r="Y77" i="10" s="1"/>
  <c r="X25" i="10"/>
  <c r="Y25" i="10" s="1"/>
  <c r="X49" i="10"/>
  <c r="Y49" i="10" s="1"/>
  <c r="X54" i="10"/>
  <c r="Y54" i="10" s="1"/>
  <c r="X24" i="10"/>
  <c r="Y24" i="10" s="1"/>
  <c r="X43" i="10"/>
  <c r="Y43" i="10" s="1"/>
  <c r="X78" i="10"/>
  <c r="Y78" i="10" s="1"/>
  <c r="X37" i="10"/>
  <c r="Y37" i="10" s="1"/>
  <c r="X67" i="10"/>
  <c r="Y67" i="10" s="1"/>
  <c r="X74" i="10"/>
  <c r="Y74" i="10" s="1"/>
  <c r="X73" i="10"/>
  <c r="Y73" i="10" s="1"/>
  <c r="X50" i="10"/>
  <c r="Y50" i="10" s="1"/>
  <c r="X81" i="10"/>
  <c r="Y81" i="10" s="1"/>
  <c r="X62" i="10"/>
  <c r="Y62" i="10" s="1"/>
  <c r="X80" i="10"/>
  <c r="Y80" i="10" s="1"/>
  <c r="X60" i="10"/>
  <c r="Y60" i="10" s="1"/>
  <c r="X33" i="10"/>
  <c r="Y33" i="10" s="1"/>
  <c r="X31" i="10"/>
  <c r="Y31" i="10" s="1"/>
  <c r="X41" i="10"/>
  <c r="Y41" i="10" s="1"/>
  <c r="X55" i="10"/>
  <c r="Y55" i="10" s="1"/>
  <c r="X48" i="10"/>
  <c r="Y48" i="10" s="1"/>
  <c r="X59" i="10"/>
  <c r="Y59" i="10" s="1"/>
  <c r="X44" i="10"/>
  <c r="Y44" i="10" s="1"/>
  <c r="X42" i="10"/>
  <c r="Y42" i="10" s="1"/>
  <c r="X39" i="10"/>
  <c r="Y39" i="10" s="1"/>
  <c r="X75" i="10"/>
  <c r="Y75" i="10" s="1"/>
  <c r="X56" i="10"/>
  <c r="Y56" i="10" s="1"/>
  <c r="X35" i="10"/>
  <c r="Y35" i="10" s="1"/>
  <c r="X51" i="10"/>
  <c r="Y51" i="10" s="1"/>
  <c r="X64" i="10"/>
  <c r="Y64" i="10" s="1"/>
  <c r="X53" i="10"/>
  <c r="Y53" i="10" s="1"/>
  <c r="X38" i="10"/>
  <c r="Y38" i="10" s="1"/>
  <c r="X40" i="10"/>
  <c r="Y40" i="10" s="1"/>
  <c r="X72" i="10"/>
  <c r="Y72" i="10" s="1"/>
  <c r="X46" i="10"/>
  <c r="Y46" i="10" s="1"/>
  <c r="X63" i="10"/>
  <c r="Y63" i="10" s="1"/>
  <c r="X82" i="10"/>
  <c r="Y82" i="10" s="1"/>
  <c r="X47" i="10"/>
  <c r="Y47" i="10" s="1"/>
  <c r="X30" i="10"/>
  <c r="Y30" i="10" s="1"/>
  <c r="X71" i="10"/>
  <c r="Y71" i="10" s="1"/>
  <c r="X61" i="10"/>
  <c r="Y61" i="10" s="1"/>
  <c r="X34" i="10"/>
  <c r="Y34" i="10" s="1"/>
  <c r="AF35" i="17"/>
  <c r="A67" i="17"/>
  <c r="A99" i="17"/>
  <c r="AF99" i="17"/>
  <c r="AF67" i="17"/>
  <c r="A35" i="17"/>
  <c r="A131" i="17"/>
  <c r="AF131" i="17"/>
  <c r="X76" i="10" l="1"/>
  <c r="Y76" i="10" s="1"/>
  <c r="X26" i="10"/>
  <c r="Y26" i="10" s="1"/>
  <c r="A164" i="17"/>
  <c r="AF164" i="17"/>
  <c r="H4" i="26"/>
  <c r="C42" i="10"/>
  <c r="L42" i="10" s="1"/>
  <c r="E16" i="7" s="1"/>
  <c r="Q36" i="10"/>
  <c r="R36" i="10" s="1"/>
  <c r="Q38" i="10"/>
  <c r="Q40" i="10"/>
  <c r="Q39" i="10"/>
  <c r="Q37" i="10"/>
  <c r="AF132" i="17"/>
  <c r="AF36" i="17"/>
  <c r="AF68" i="17"/>
  <c r="AF100" i="17"/>
  <c r="A68" i="17"/>
  <c r="A36" i="17"/>
  <c r="A100" i="17"/>
  <c r="A132" i="17"/>
  <c r="S40" i="10" l="1"/>
  <c r="R40" i="10"/>
  <c r="T40" i="10" s="1"/>
  <c r="S37" i="10"/>
  <c r="R37" i="10"/>
  <c r="T37" i="10" s="1"/>
  <c r="S36" i="10"/>
  <c r="T36" i="10"/>
  <c r="R39" i="10"/>
  <c r="T39" i="10" s="1"/>
  <c r="S39" i="10"/>
  <c r="R38" i="10"/>
  <c r="T38" i="10" s="1"/>
  <c r="S38" i="10"/>
  <c r="B13" i="2"/>
  <c r="B31" i="2"/>
  <c r="B49" i="2"/>
  <c r="B67" i="2"/>
  <c r="B85" i="2"/>
  <c r="B103" i="2"/>
  <c r="B121" i="2"/>
  <c r="B139" i="2"/>
  <c r="B157" i="2"/>
  <c r="B175" i="2"/>
  <c r="B193" i="2"/>
  <c r="B25" i="2"/>
  <c r="B43" i="2"/>
  <c r="B61" i="2"/>
  <c r="B79" i="2"/>
  <c r="B97" i="2"/>
  <c r="B115" i="2"/>
  <c r="B133" i="2"/>
  <c r="B151" i="2"/>
  <c r="B169" i="2"/>
  <c r="B187" i="2"/>
  <c r="B205" i="2"/>
  <c r="B223" i="2"/>
  <c r="B241" i="2"/>
  <c r="B259" i="2"/>
  <c r="B277" i="2"/>
  <c r="B295" i="2"/>
  <c r="B313" i="2"/>
  <c r="B331" i="2"/>
  <c r="B349" i="2"/>
  <c r="B367" i="2"/>
  <c r="B385" i="2"/>
  <c r="B403" i="2"/>
  <c r="B421" i="2"/>
  <c r="B439" i="2"/>
  <c r="B457" i="2"/>
  <c r="B475" i="2"/>
  <c r="B493" i="2"/>
  <c r="B511" i="2"/>
  <c r="B529" i="2"/>
  <c r="B547" i="2"/>
  <c r="B565" i="2"/>
  <c r="B583" i="2"/>
  <c r="B601" i="2"/>
  <c r="B619" i="2"/>
  <c r="B637" i="2"/>
  <c r="N617" i="28"/>
  <c r="A727" i="2"/>
  <c r="N677" i="28"/>
  <c r="B679" i="2"/>
  <c r="B697" i="2"/>
  <c r="N713" i="28"/>
  <c r="B715" i="2"/>
  <c r="B733" i="2"/>
  <c r="B24" i="2"/>
  <c r="B126" i="2"/>
  <c r="B216" i="2"/>
  <c r="B300" i="2"/>
  <c r="B426" i="2"/>
  <c r="B558" i="2"/>
  <c r="B660" i="2"/>
  <c r="B744" i="2"/>
  <c r="B26" i="2"/>
  <c r="B44" i="2"/>
  <c r="AM44" i="2" s="1"/>
  <c r="B62" i="2"/>
  <c r="B80" i="2"/>
  <c r="B98" i="2"/>
  <c r="AM98" i="2" s="1"/>
  <c r="B116" i="2"/>
  <c r="B134" i="2"/>
  <c r="B152" i="2"/>
  <c r="AM152" i="2" s="1"/>
  <c r="B170" i="2"/>
  <c r="B188" i="2"/>
  <c r="B206" i="2"/>
  <c r="B224" i="2"/>
  <c r="N240" i="28"/>
  <c r="B242" i="2"/>
  <c r="B260" i="2"/>
  <c r="N276" i="28"/>
  <c r="B278" i="2"/>
  <c r="N294" i="28"/>
  <c r="B296" i="2"/>
  <c r="N312" i="28"/>
  <c r="B314" i="2"/>
  <c r="B37" i="2"/>
  <c r="B91" i="2"/>
  <c r="B145" i="2"/>
  <c r="B199" i="2"/>
  <c r="B217" i="2"/>
  <c r="B235" i="2"/>
  <c r="B253" i="2"/>
  <c r="B271" i="2"/>
  <c r="B289" i="2"/>
  <c r="B307" i="2"/>
  <c r="B325" i="2"/>
  <c r="B343" i="2"/>
  <c r="B361" i="2"/>
  <c r="B379" i="2"/>
  <c r="B397" i="2"/>
  <c r="B415" i="2"/>
  <c r="B433" i="2"/>
  <c r="N449" i="28"/>
  <c r="B451" i="2"/>
  <c r="B469" i="2"/>
  <c r="B487" i="2"/>
  <c r="B505" i="2"/>
  <c r="B523" i="2"/>
  <c r="B541" i="2"/>
  <c r="B559" i="2"/>
  <c r="B577" i="2"/>
  <c r="B595" i="2"/>
  <c r="B613" i="2"/>
  <c r="B631" i="2"/>
  <c r="A744" i="2"/>
  <c r="N455" i="28"/>
  <c r="N581" i="28"/>
  <c r="B649" i="2"/>
  <c r="B673" i="2"/>
  <c r="N689" i="28"/>
  <c r="B691" i="2"/>
  <c r="B709" i="2"/>
  <c r="B727" i="2"/>
  <c r="B745" i="2"/>
  <c r="B96" i="2"/>
  <c r="B186" i="2"/>
  <c r="B264" i="2"/>
  <c r="B372" i="2"/>
  <c r="B498" i="2"/>
  <c r="B630" i="2"/>
  <c r="B720" i="2"/>
  <c r="B20" i="2"/>
  <c r="B38" i="2"/>
  <c r="B56" i="2"/>
  <c r="B74" i="2"/>
  <c r="B92" i="2"/>
  <c r="B110" i="2"/>
  <c r="B128" i="2"/>
  <c r="B146" i="2"/>
  <c r="B164" i="2"/>
  <c r="B182" i="2"/>
  <c r="B200" i="2"/>
  <c r="B218" i="2"/>
  <c r="B236" i="2"/>
  <c r="N252" i="28"/>
  <c r="B254" i="2"/>
  <c r="B272" i="2"/>
  <c r="N288" i="28"/>
  <c r="B290" i="2"/>
  <c r="B308" i="2"/>
  <c r="N324" i="28"/>
  <c r="B326" i="2"/>
  <c r="B344" i="2"/>
  <c r="N360" i="28"/>
  <c r="B362" i="2"/>
  <c r="B380" i="2"/>
  <c r="B398" i="2"/>
  <c r="B416" i="2"/>
  <c r="B434" i="2"/>
  <c r="B19" i="2"/>
  <c r="B73" i="2"/>
  <c r="B127" i="2"/>
  <c r="B181" i="2"/>
  <c r="B667" i="2"/>
  <c r="B685" i="2"/>
  <c r="B703" i="2"/>
  <c r="B721" i="2"/>
  <c r="B739" i="2"/>
  <c r="B72" i="2"/>
  <c r="B156" i="2"/>
  <c r="B246" i="2"/>
  <c r="N334" i="28"/>
  <c r="B336" i="2"/>
  <c r="B462" i="2"/>
  <c r="B600" i="2"/>
  <c r="B690" i="2"/>
  <c r="B14" i="2"/>
  <c r="B32" i="2"/>
  <c r="AM32" i="2" s="1"/>
  <c r="B50" i="2"/>
  <c r="B68" i="2"/>
  <c r="B86" i="2"/>
  <c r="AM86" i="2" s="1"/>
  <c r="B104" i="2"/>
  <c r="B122" i="2"/>
  <c r="B140" i="2"/>
  <c r="AM140" i="2" s="1"/>
  <c r="B158" i="2"/>
  <c r="B176" i="2"/>
  <c r="B194" i="2"/>
  <c r="AM194" i="2" s="1"/>
  <c r="B212" i="2"/>
  <c r="B230" i="2"/>
  <c r="B248" i="2"/>
  <c r="B266" i="2"/>
  <c r="B284" i="2"/>
  <c r="B302" i="2"/>
  <c r="B320" i="2"/>
  <c r="B332" i="2"/>
  <c r="AM332" i="2" s="1"/>
  <c r="B374" i="2"/>
  <c r="B386" i="2"/>
  <c r="B428" i="2"/>
  <c r="B440" i="2"/>
  <c r="B494" i="2"/>
  <c r="B548" i="2"/>
  <c r="B602" i="2"/>
  <c r="B656" i="2"/>
  <c r="B710" i="2"/>
  <c r="B55" i="2"/>
  <c r="B211" i="2"/>
  <c r="B265" i="2"/>
  <c r="B319" i="2"/>
  <c r="B373" i="2"/>
  <c r="B427" i="2"/>
  <c r="AM428" i="2" s="1"/>
  <c r="B481" i="2"/>
  <c r="B535" i="2"/>
  <c r="B589" i="2"/>
  <c r="N641" i="28"/>
  <c r="B643" i="2"/>
  <c r="B452" i="2"/>
  <c r="AM452" i="2" s="1"/>
  <c r="B464" i="2"/>
  <c r="B506" i="2"/>
  <c r="AM506" i="2" s="1"/>
  <c r="B518" i="2"/>
  <c r="B560" i="2"/>
  <c r="AM560" i="2" s="1"/>
  <c r="B572" i="2"/>
  <c r="B614" i="2"/>
  <c r="AM614" i="2" s="1"/>
  <c r="B626" i="2"/>
  <c r="B668" i="2"/>
  <c r="B680" i="2"/>
  <c r="B722" i="2"/>
  <c r="B734" i="2"/>
  <c r="B18" i="2"/>
  <c r="B132" i="2"/>
  <c r="B228" i="2"/>
  <c r="B342" i="2"/>
  <c r="B420" i="2"/>
  <c r="AM421" i="2" s="1"/>
  <c r="B510" i="2"/>
  <c r="B594" i="2"/>
  <c r="B672" i="2"/>
  <c r="B9" i="2"/>
  <c r="B27" i="2"/>
  <c r="B45" i="2"/>
  <c r="B63" i="2"/>
  <c r="B81" i="2"/>
  <c r="B99" i="2"/>
  <c r="B117" i="2"/>
  <c r="N133" i="28"/>
  <c r="B135" i="2"/>
  <c r="AM135" i="2" s="1"/>
  <c r="B153" i="2"/>
  <c r="B171" i="2"/>
  <c r="AM171" i="2" s="1"/>
  <c r="B189" i="2"/>
  <c r="B207" i="2"/>
  <c r="B225" i="2"/>
  <c r="B243" i="2"/>
  <c r="AM243" i="2" s="1"/>
  <c r="B261" i="2"/>
  <c r="AM261" i="2" s="1"/>
  <c r="B279" i="2"/>
  <c r="AM279" i="2" s="1"/>
  <c r="B297" i="2"/>
  <c r="B315" i="2"/>
  <c r="B333" i="2"/>
  <c r="B351" i="2"/>
  <c r="B369" i="2"/>
  <c r="B387" i="2"/>
  <c r="AM387" i="2" s="1"/>
  <c r="B405" i="2"/>
  <c r="B423" i="2"/>
  <c r="B441" i="2"/>
  <c r="B459" i="2"/>
  <c r="B477" i="2"/>
  <c r="B495" i="2"/>
  <c r="B513" i="2"/>
  <c r="B531" i="2"/>
  <c r="B549" i="2"/>
  <c r="B567" i="2"/>
  <c r="B585" i="2"/>
  <c r="N666" i="28"/>
  <c r="N340" i="28"/>
  <c r="B338" i="2"/>
  <c r="N348" i="28"/>
  <c r="B350" i="2"/>
  <c r="B392" i="2"/>
  <c r="B404" i="2"/>
  <c r="B476" i="2"/>
  <c r="AM477" i="2" s="1"/>
  <c r="B530" i="2"/>
  <c r="AM531" i="2" s="1"/>
  <c r="B584" i="2"/>
  <c r="B638" i="2"/>
  <c r="AM638" i="2" s="1"/>
  <c r="B692" i="2"/>
  <c r="AM692" i="2" s="1"/>
  <c r="B163" i="2"/>
  <c r="B229" i="2"/>
  <c r="B283" i="2"/>
  <c r="B337" i="2"/>
  <c r="B391" i="2"/>
  <c r="B445" i="2"/>
  <c r="B499" i="2"/>
  <c r="B553" i="2"/>
  <c r="B607" i="2"/>
  <c r="B655" i="2"/>
  <c r="N556" i="28"/>
  <c r="A260" i="2"/>
  <c r="B446" i="2"/>
  <c r="B488" i="2"/>
  <c r="B500" i="2"/>
  <c r="AM500" i="2" s="1"/>
  <c r="B542" i="2"/>
  <c r="B554" i="2"/>
  <c r="B596" i="2"/>
  <c r="B608" i="2"/>
  <c r="N648" i="28"/>
  <c r="B650" i="2"/>
  <c r="B662" i="2"/>
  <c r="B704" i="2"/>
  <c r="B716" i="2"/>
  <c r="AM716" i="2" s="1"/>
  <c r="B746" i="2"/>
  <c r="B102" i="2"/>
  <c r="B192" i="2"/>
  <c r="AM193" i="2" s="1"/>
  <c r="B318" i="2"/>
  <c r="B390" i="2"/>
  <c r="B480" i="2"/>
  <c r="B576" i="2"/>
  <c r="B648" i="2"/>
  <c r="B726" i="2"/>
  <c r="B21" i="2"/>
  <c r="B39" i="2"/>
  <c r="AM39" i="2" s="1"/>
  <c r="B57" i="2"/>
  <c r="B75" i="2"/>
  <c r="B93" i="2"/>
  <c r="B111" i="2"/>
  <c r="B129" i="2"/>
  <c r="B147" i="2"/>
  <c r="AM147" i="2" s="1"/>
  <c r="B165" i="2"/>
  <c r="B183" i="2"/>
  <c r="B201" i="2"/>
  <c r="B219" i="2"/>
  <c r="B237" i="2"/>
  <c r="B255" i="2"/>
  <c r="AM255" i="2" s="1"/>
  <c r="B273" i="2"/>
  <c r="B291" i="2"/>
  <c r="B309" i="2"/>
  <c r="B327" i="2"/>
  <c r="B345" i="2"/>
  <c r="B363" i="2"/>
  <c r="AM363" i="2" s="1"/>
  <c r="B381" i="2"/>
  <c r="N397" i="28"/>
  <c r="B399" i="2"/>
  <c r="B417" i="2"/>
  <c r="AM417" i="2" s="1"/>
  <c r="B435" i="2"/>
  <c r="B453" i="2"/>
  <c r="B471" i="2"/>
  <c r="B489" i="2"/>
  <c r="B507" i="2"/>
  <c r="AM507" i="2" s="1"/>
  <c r="B525" i="2"/>
  <c r="B543" i="2"/>
  <c r="B561" i="2"/>
  <c r="B579" i="2"/>
  <c r="B597" i="2"/>
  <c r="B615" i="2"/>
  <c r="N631" i="28"/>
  <c r="B633" i="2"/>
  <c r="N649" i="28"/>
  <c r="B651" i="2"/>
  <c r="B669" i="2"/>
  <c r="B687" i="2"/>
  <c r="B705" i="2"/>
  <c r="B723" i="2"/>
  <c r="B741" i="2"/>
  <c r="B42" i="2"/>
  <c r="B108" i="2"/>
  <c r="B198" i="2"/>
  <c r="B288" i="2"/>
  <c r="B384" i="2"/>
  <c r="B474" i="2"/>
  <c r="B528" i="2"/>
  <c r="B612" i="2"/>
  <c r="AM613" i="2" s="1"/>
  <c r="B696" i="2"/>
  <c r="B16" i="2"/>
  <c r="B34" i="2"/>
  <c r="B52" i="2"/>
  <c r="B70" i="2"/>
  <c r="B88" i="2"/>
  <c r="N403" i="28"/>
  <c r="B368" i="2"/>
  <c r="AM368" i="2" s="1"/>
  <c r="B410" i="2"/>
  <c r="B512" i="2"/>
  <c r="B674" i="2"/>
  <c r="B355" i="2"/>
  <c r="B517" i="2"/>
  <c r="B661" i="2"/>
  <c r="B482" i="2"/>
  <c r="AM482" i="2" s="1"/>
  <c r="B578" i="2"/>
  <c r="B644" i="2"/>
  <c r="B740" i="2"/>
  <c r="B276" i="2"/>
  <c r="B546" i="2"/>
  <c r="AM547" i="2" s="1"/>
  <c r="B15" i="2"/>
  <c r="B69" i="2"/>
  <c r="B123" i="2"/>
  <c r="B177" i="2"/>
  <c r="B231" i="2"/>
  <c r="B285" i="2"/>
  <c r="N337" i="28"/>
  <c r="B339" i="2"/>
  <c r="N391" i="28"/>
  <c r="B393" i="2"/>
  <c r="B447" i="2"/>
  <c r="AM447" i="2" s="1"/>
  <c r="B501" i="2"/>
  <c r="A722" i="2"/>
  <c r="B422" i="2"/>
  <c r="AM423" i="2" s="1"/>
  <c r="B458" i="2"/>
  <c r="B620" i="2"/>
  <c r="AM620" i="2" s="1"/>
  <c r="B247" i="2"/>
  <c r="N407" i="28"/>
  <c r="B409" i="2"/>
  <c r="B571" i="2"/>
  <c r="B524" i="2"/>
  <c r="AM525" i="2" s="1"/>
  <c r="B590" i="2"/>
  <c r="B686" i="2"/>
  <c r="B162" i="2"/>
  <c r="B450" i="2"/>
  <c r="B702" i="2"/>
  <c r="B51" i="2"/>
  <c r="B105" i="2"/>
  <c r="B159" i="2"/>
  <c r="B213" i="2"/>
  <c r="B267" i="2"/>
  <c r="N319" i="28"/>
  <c r="B321" i="2"/>
  <c r="B375" i="2"/>
  <c r="B429" i="2"/>
  <c r="B483" i="2"/>
  <c r="B537" i="2"/>
  <c r="B591" i="2"/>
  <c r="B609" i="2"/>
  <c r="B627" i="2"/>
  <c r="AM627" i="2" s="1"/>
  <c r="B639" i="2"/>
  <c r="B681" i="2"/>
  <c r="AM681" i="2" s="1"/>
  <c r="B693" i="2"/>
  <c r="B735" i="2"/>
  <c r="B747" i="2"/>
  <c r="AM747" i="2" s="1"/>
  <c r="B168" i="2"/>
  <c r="B222" i="2"/>
  <c r="B444" i="2"/>
  <c r="B492" i="2"/>
  <c r="B666" i="2"/>
  <c r="B732" i="2"/>
  <c r="B46" i="2"/>
  <c r="B58" i="2"/>
  <c r="B100" i="2"/>
  <c r="B118" i="2"/>
  <c r="B136" i="2"/>
  <c r="B154" i="2"/>
  <c r="B172" i="2"/>
  <c r="B190" i="2"/>
  <c r="B208" i="2"/>
  <c r="B356" i="2"/>
  <c r="B566" i="2"/>
  <c r="AM566" i="2" s="1"/>
  <c r="B728" i="2"/>
  <c r="B625" i="2"/>
  <c r="B603" i="2"/>
  <c r="B663" i="2"/>
  <c r="B717" i="2"/>
  <c r="AM717" i="2" s="1"/>
  <c r="B78" i="2"/>
  <c r="B354" i="2"/>
  <c r="B582" i="2"/>
  <c r="B28" i="2"/>
  <c r="B82" i="2"/>
  <c r="B112" i="2"/>
  <c r="B166" i="2"/>
  <c r="B220" i="2"/>
  <c r="B238" i="2"/>
  <c r="B256" i="2"/>
  <c r="B274" i="2"/>
  <c r="AM274" i="2" s="1"/>
  <c r="B292" i="2"/>
  <c r="B310" i="2"/>
  <c r="B328" i="2"/>
  <c r="B346" i="2"/>
  <c r="B364" i="2"/>
  <c r="N380" i="28"/>
  <c r="B382" i="2"/>
  <c r="AM382" i="2" s="1"/>
  <c r="B400" i="2"/>
  <c r="N416" i="28"/>
  <c r="B418" i="2"/>
  <c r="B436" i="2"/>
  <c r="B454" i="2"/>
  <c r="B472" i="2"/>
  <c r="B490" i="2"/>
  <c r="B508" i="2"/>
  <c r="AM508" i="2" s="1"/>
  <c r="B526" i="2"/>
  <c r="B544" i="2"/>
  <c r="B562" i="2"/>
  <c r="B580" i="2"/>
  <c r="B598" i="2"/>
  <c r="B616" i="2"/>
  <c r="AM616" i="2" s="1"/>
  <c r="B634" i="2"/>
  <c r="AM634" i="2" s="1"/>
  <c r="B652" i="2"/>
  <c r="B670" i="2"/>
  <c r="AM670" i="2" s="1"/>
  <c r="B688" i="2"/>
  <c r="B706" i="2"/>
  <c r="AM706" i="2" s="1"/>
  <c r="B724" i="2"/>
  <c r="B742" i="2"/>
  <c r="B66" i="2"/>
  <c r="B144" i="2"/>
  <c r="B234" i="2"/>
  <c r="B294" i="2"/>
  <c r="B396" i="2"/>
  <c r="B468" i="2"/>
  <c r="B606" i="2"/>
  <c r="B708" i="2"/>
  <c r="N630" i="28"/>
  <c r="B632" i="2"/>
  <c r="B366" i="2"/>
  <c r="B87" i="2"/>
  <c r="B249" i="2"/>
  <c r="B411" i="2"/>
  <c r="B555" i="2"/>
  <c r="B645" i="2"/>
  <c r="B699" i="2"/>
  <c r="B12" i="2"/>
  <c r="B258" i="2"/>
  <c r="B516" i="2"/>
  <c r="B10" i="2"/>
  <c r="B64" i="2"/>
  <c r="B124" i="2"/>
  <c r="B178" i="2"/>
  <c r="B470" i="2"/>
  <c r="B573" i="2"/>
  <c r="AM573" i="2" s="1"/>
  <c r="B148" i="2"/>
  <c r="B202" i="2"/>
  <c r="B232" i="2"/>
  <c r="AM232" i="2" s="1"/>
  <c r="B250" i="2"/>
  <c r="AM250" i="2"/>
  <c r="B268" i="2"/>
  <c r="B286" i="2"/>
  <c r="B304" i="2"/>
  <c r="B322" i="2"/>
  <c r="AM322" i="2" s="1"/>
  <c r="B340" i="2"/>
  <c r="B358" i="2"/>
  <c r="B376" i="2"/>
  <c r="B394" i="2"/>
  <c r="B412" i="2"/>
  <c r="B430" i="2"/>
  <c r="B448" i="2"/>
  <c r="B466" i="2"/>
  <c r="B484" i="2"/>
  <c r="AM484" i="2" s="1"/>
  <c r="B502" i="2"/>
  <c r="B520" i="2"/>
  <c r="B538" i="2"/>
  <c r="B556" i="2"/>
  <c r="B574" i="2"/>
  <c r="B592" i="2"/>
  <c r="B610" i="2"/>
  <c r="B628" i="2"/>
  <c r="B646" i="2"/>
  <c r="B664" i="2"/>
  <c r="B682" i="2"/>
  <c r="AM682" i="2" s="1"/>
  <c r="B700" i="2"/>
  <c r="B718" i="2"/>
  <c r="B736" i="2"/>
  <c r="AM736" i="2" s="1"/>
  <c r="B30" i="2"/>
  <c r="B114" i="2"/>
  <c r="B210" i="2"/>
  <c r="B282" i="2"/>
  <c r="B360" i="2"/>
  <c r="B438" i="2"/>
  <c r="B564" i="2"/>
  <c r="B678" i="2"/>
  <c r="B11" i="2"/>
  <c r="B29" i="2"/>
  <c r="AM30" i="2" s="1"/>
  <c r="B47" i="2"/>
  <c r="B109" i="2"/>
  <c r="B698" i="2"/>
  <c r="AM699" i="2" s="1"/>
  <c r="B624" i="2"/>
  <c r="B141" i="2"/>
  <c r="N301" i="28"/>
  <c r="B303" i="2"/>
  <c r="N463" i="28"/>
  <c r="B465" i="2"/>
  <c r="B621" i="2"/>
  <c r="AM621" i="2" s="1"/>
  <c r="B675" i="2"/>
  <c r="B729" i="2"/>
  <c r="B138" i="2"/>
  <c r="B414" i="2"/>
  <c r="B636" i="2"/>
  <c r="B40" i="2"/>
  <c r="B106" i="2"/>
  <c r="B160" i="2"/>
  <c r="AM160" i="2" s="1"/>
  <c r="B214" i="2"/>
  <c r="B301" i="2"/>
  <c r="B536" i="2"/>
  <c r="B657" i="2"/>
  <c r="B711" i="2"/>
  <c r="B48" i="2"/>
  <c r="B312" i="2"/>
  <c r="B552" i="2"/>
  <c r="B22" i="2"/>
  <c r="B76" i="2"/>
  <c r="B94" i="2"/>
  <c r="B130" i="2"/>
  <c r="B184" i="2"/>
  <c r="B226" i="2"/>
  <c r="B244" i="2"/>
  <c r="B262" i="2"/>
  <c r="AM262" i="2" s="1"/>
  <c r="B280" i="2"/>
  <c r="B298" i="2"/>
  <c r="N314" i="28"/>
  <c r="B316" i="2"/>
  <c r="B334" i="2"/>
  <c r="B352" i="2"/>
  <c r="B370" i="2"/>
  <c r="N386" i="28"/>
  <c r="B388" i="2"/>
  <c r="B406" i="2"/>
  <c r="B424" i="2"/>
  <c r="AM424" i="2" s="1"/>
  <c r="B442" i="2"/>
  <c r="B460" i="2"/>
  <c r="B478" i="2"/>
  <c r="AM478" i="2" s="1"/>
  <c r="B496" i="2"/>
  <c r="AM496" i="2" s="1"/>
  <c r="B514" i="2"/>
  <c r="B532" i="2"/>
  <c r="AM532" i="2" s="1"/>
  <c r="B550" i="2"/>
  <c r="B568" i="2"/>
  <c r="B586" i="2"/>
  <c r="B604" i="2"/>
  <c r="AM604" i="2" s="1"/>
  <c r="B622" i="2"/>
  <c r="B640" i="2"/>
  <c r="B658" i="2"/>
  <c r="B676" i="2"/>
  <c r="B694" i="2"/>
  <c r="B712" i="2"/>
  <c r="B730" i="2"/>
  <c r="B748" i="2"/>
  <c r="B84" i="2"/>
  <c r="AM85" i="2" s="1"/>
  <c r="B174" i="2"/>
  <c r="B252" i="2"/>
  <c r="B330" i="2"/>
  <c r="B408" i="2"/>
  <c r="N502" i="28"/>
  <c r="B504" i="2"/>
  <c r="AM505" i="2" s="1"/>
  <c r="B642" i="2"/>
  <c r="B738" i="2"/>
  <c r="B23" i="2"/>
  <c r="B41" i="2"/>
  <c r="B59" i="2"/>
  <c r="B77" i="2"/>
  <c r="B95" i="2"/>
  <c r="B113" i="2"/>
  <c r="AM114" i="2" s="1"/>
  <c r="B131" i="2"/>
  <c r="AM132" i="2" s="1"/>
  <c r="B149" i="2"/>
  <c r="B167" i="2"/>
  <c r="B185" i="2"/>
  <c r="B203" i="2"/>
  <c r="B221" i="2"/>
  <c r="AM221" i="2" s="1"/>
  <c r="B239" i="2"/>
  <c r="B257" i="2"/>
  <c r="AM257" i="2" s="1"/>
  <c r="B275" i="2"/>
  <c r="AM276" i="2" s="1"/>
  <c r="B293" i="2"/>
  <c r="B311" i="2"/>
  <c r="B329" i="2"/>
  <c r="B347" i="2"/>
  <c r="AM347" i="2" s="1"/>
  <c r="B365" i="2"/>
  <c r="AM365" i="2" s="1"/>
  <c r="B383" i="2"/>
  <c r="B401" i="2"/>
  <c r="B419" i="2"/>
  <c r="B437" i="2"/>
  <c r="B455" i="2"/>
  <c r="B473" i="2"/>
  <c r="B491" i="2"/>
  <c r="B509" i="2"/>
  <c r="AM509" i="2" s="1"/>
  <c r="B527" i="2"/>
  <c r="AM527" i="2" s="1"/>
  <c r="B463" i="2"/>
  <c r="B195" i="2"/>
  <c r="B53" i="2"/>
  <c r="B71" i="2"/>
  <c r="AM71" i="2" s="1"/>
  <c r="B89" i="2"/>
  <c r="B107" i="2"/>
  <c r="B125" i="2"/>
  <c r="B143" i="2"/>
  <c r="B161" i="2"/>
  <c r="B179" i="2"/>
  <c r="B197" i="2"/>
  <c r="B215" i="2"/>
  <c r="N231" i="28"/>
  <c r="B233" i="2"/>
  <c r="AM233" i="2" s="1"/>
  <c r="B545" i="2"/>
  <c r="N561" i="28"/>
  <c r="B563" i="2"/>
  <c r="B617" i="2"/>
  <c r="B618" i="2"/>
  <c r="B357" i="2"/>
  <c r="B251" i="2"/>
  <c r="B263" i="2"/>
  <c r="AM263" i="2" s="1"/>
  <c r="B305" i="2"/>
  <c r="B317" i="2"/>
  <c r="B359" i="2"/>
  <c r="B371" i="2"/>
  <c r="B413" i="2"/>
  <c r="B425" i="2"/>
  <c r="B467" i="2"/>
  <c r="B479" i="2"/>
  <c r="AM480" i="2" s="1"/>
  <c r="B521" i="2"/>
  <c r="B533" i="2"/>
  <c r="AM533" i="2" s="1"/>
  <c r="B557" i="2"/>
  <c r="B593" i="2"/>
  <c r="B611" i="2"/>
  <c r="B629" i="2"/>
  <c r="B665" i="2"/>
  <c r="B701" i="2"/>
  <c r="B737" i="2"/>
  <c r="B36" i="2"/>
  <c r="B120" i="2"/>
  <c r="B204" i="2"/>
  <c r="B306" i="2"/>
  <c r="B456" i="2"/>
  <c r="B534" i="2"/>
  <c r="B684" i="2"/>
  <c r="B150" i="2"/>
  <c r="B486" i="2"/>
  <c r="B519" i="2"/>
  <c r="B35" i="2"/>
  <c r="AM35" i="2" s="1"/>
  <c r="B575" i="2"/>
  <c r="B647" i="2"/>
  <c r="B683" i="2"/>
  <c r="B719" i="2"/>
  <c r="B378" i="2"/>
  <c r="B588" i="2"/>
  <c r="B689" i="2"/>
  <c r="B743" i="2"/>
  <c r="B324" i="2"/>
  <c r="B714" i="2"/>
  <c r="B196" i="2"/>
  <c r="B269" i="2"/>
  <c r="B281" i="2"/>
  <c r="B323" i="2"/>
  <c r="AM323" i="2" s="1"/>
  <c r="B335" i="2"/>
  <c r="B377" i="2"/>
  <c r="B389" i="2"/>
  <c r="B431" i="2"/>
  <c r="B443" i="2"/>
  <c r="B485" i="2"/>
  <c r="B497" i="2"/>
  <c r="B539" i="2"/>
  <c r="B33" i="2"/>
  <c r="B245" i="2"/>
  <c r="B287" i="2"/>
  <c r="B341" i="2"/>
  <c r="AM341" i="2" s="1"/>
  <c r="B407" i="2"/>
  <c r="B449" i="2"/>
  <c r="B515" i="2"/>
  <c r="B635" i="2"/>
  <c r="B671" i="2"/>
  <c r="B707" i="2"/>
  <c r="B54" i="2"/>
  <c r="B540" i="2"/>
  <c r="B8" i="2"/>
  <c r="AM8" i="2" s="1"/>
  <c r="B60" i="2"/>
  <c r="B142" i="2"/>
  <c r="B17" i="2"/>
  <c r="B65" i="2"/>
  <c r="AM66" i="2" s="1"/>
  <c r="B83" i="2"/>
  <c r="B101" i="2"/>
  <c r="B119" i="2"/>
  <c r="B137" i="2"/>
  <c r="B155" i="2"/>
  <c r="AM156" i="2" s="1"/>
  <c r="B173" i="2"/>
  <c r="AM173" i="2" s="1"/>
  <c r="B191" i="2"/>
  <c r="B209" i="2"/>
  <c r="B227" i="2"/>
  <c r="B551" i="2"/>
  <c r="B569" i="2"/>
  <c r="B587" i="2"/>
  <c r="B605" i="2"/>
  <c r="AM606" i="2" s="1"/>
  <c r="B623" i="2"/>
  <c r="B641" i="2"/>
  <c r="B659" i="2"/>
  <c r="AM659" i="2" s="1"/>
  <c r="B677" i="2"/>
  <c r="B695" i="2"/>
  <c r="B713" i="2"/>
  <c r="AM713" i="2" s="1"/>
  <c r="B731" i="2"/>
  <c r="B749" i="2"/>
  <c r="AM749" i="2" s="1"/>
  <c r="B90" i="2"/>
  <c r="AM90" i="2" s="1"/>
  <c r="B180" i="2"/>
  <c r="B270" i="2"/>
  <c r="B348" i="2"/>
  <c r="B432" i="2"/>
  <c r="B522" i="2"/>
  <c r="B570" i="2"/>
  <c r="AM570" i="2" s="1"/>
  <c r="B654" i="2"/>
  <c r="B750" i="2"/>
  <c r="B299" i="2"/>
  <c r="B353" i="2"/>
  <c r="B395" i="2"/>
  <c r="B461" i="2"/>
  <c r="B503" i="2"/>
  <c r="B581" i="2"/>
  <c r="B599" i="2"/>
  <c r="B653" i="2"/>
  <c r="B725" i="2"/>
  <c r="B240" i="2"/>
  <c r="B402" i="2"/>
  <c r="AM402" i="2" s="1"/>
  <c r="A8" i="2"/>
  <c r="AM702" i="2" l="1"/>
  <c r="AM385" i="2"/>
  <c r="AM592" i="2"/>
  <c r="AM145" i="2"/>
  <c r="AM203" i="2"/>
  <c r="AM401" i="2"/>
  <c r="AM340" i="2"/>
  <c r="AM491" i="2"/>
  <c r="AM646" i="2"/>
  <c r="AM52" i="2"/>
  <c r="AM289" i="2"/>
  <c r="AM225" i="2"/>
  <c r="AM244" i="2"/>
  <c r="AM31" i="2"/>
  <c r="AM201" i="2"/>
  <c r="AM93" i="2"/>
  <c r="AM117" i="2"/>
  <c r="AM494" i="2"/>
  <c r="AM397" i="2"/>
  <c r="AM746" i="2"/>
  <c r="AM398" i="2"/>
  <c r="AM146" i="2"/>
  <c r="AM630" i="2"/>
  <c r="AM139" i="2"/>
  <c r="AM718" i="2"/>
  <c r="AM723" i="2"/>
  <c r="AM485" i="2"/>
  <c r="AM703" i="2"/>
  <c r="AM704" i="2"/>
  <c r="AM290" i="2"/>
  <c r="AM102" i="2"/>
  <c r="AM689" i="2"/>
  <c r="AM414" i="2"/>
  <c r="AM712" i="2"/>
  <c r="AM735" i="2"/>
  <c r="AM552" i="2"/>
  <c r="AM683" i="2"/>
  <c r="AM53" i="2"/>
  <c r="AM474" i="2"/>
  <c r="AM202" i="2"/>
  <c r="AM742" i="2"/>
  <c r="AM336" i="2"/>
  <c r="AM40" i="2"/>
  <c r="AM453" i="2"/>
  <c r="AM696" i="2"/>
  <c r="AM648" i="2"/>
  <c r="AM198" i="2"/>
  <c r="AM149" i="2"/>
  <c r="AM354" i="2"/>
  <c r="AM445" i="2"/>
  <c r="AM741" i="2"/>
  <c r="AM705" i="2"/>
  <c r="AM543" i="2"/>
  <c r="A684" i="26"/>
  <c r="N681" i="28"/>
  <c r="AM150" i="2"/>
  <c r="A702" i="26"/>
  <c r="N699" i="28"/>
  <c r="A612" i="26"/>
  <c r="N609" i="28"/>
  <c r="A534" i="26"/>
  <c r="N531" i="28"/>
  <c r="A468" i="26"/>
  <c r="N465" i="28"/>
  <c r="A372" i="26"/>
  <c r="N369" i="28"/>
  <c r="A306" i="26"/>
  <c r="N303" i="28"/>
  <c r="A358" i="26"/>
  <c r="N355" i="28"/>
  <c r="A216" i="26"/>
  <c r="N213" i="28"/>
  <c r="A162" i="26"/>
  <c r="N159" i="28"/>
  <c r="A108" i="26"/>
  <c r="N105" i="28"/>
  <c r="A54" i="26"/>
  <c r="N51" i="28"/>
  <c r="A528" i="26"/>
  <c r="N525" i="28"/>
  <c r="A474" i="26"/>
  <c r="N471" i="28"/>
  <c r="A420" i="26"/>
  <c r="N417" i="28"/>
  <c r="A366" i="26"/>
  <c r="N363" i="28"/>
  <c r="A222" i="26"/>
  <c r="N219" i="28"/>
  <c r="A168" i="26"/>
  <c r="N165" i="28"/>
  <c r="A114" i="26"/>
  <c r="N111" i="28"/>
  <c r="A60" i="26"/>
  <c r="N57" i="28"/>
  <c r="A497" i="26"/>
  <c r="N494" i="28"/>
  <c r="A443" i="26"/>
  <c r="N440" i="28"/>
  <c r="A676" i="26"/>
  <c r="N673" i="28"/>
  <c r="A699" i="26"/>
  <c r="N696" i="28"/>
  <c r="A30" i="26"/>
  <c r="N27" i="28"/>
  <c r="A565" i="26"/>
  <c r="N562" i="28"/>
  <c r="A283" i="26"/>
  <c r="N280" i="28"/>
  <c r="A31" i="26"/>
  <c r="N28" i="28"/>
  <c r="A647" i="26"/>
  <c r="N644" i="28"/>
  <c r="A593" i="26"/>
  <c r="N590" i="28"/>
  <c r="A539" i="26"/>
  <c r="N536" i="28"/>
  <c r="A149" i="26"/>
  <c r="N146" i="28"/>
  <c r="A179" i="26"/>
  <c r="N176" i="28"/>
  <c r="A11" i="26"/>
  <c r="N8" i="28"/>
  <c r="A13" i="26"/>
  <c r="N10" i="28"/>
  <c r="A556" i="26"/>
  <c r="N553" i="28"/>
  <c r="A88" i="26"/>
  <c r="N85" i="28"/>
  <c r="A709" i="26"/>
  <c r="N706" i="28"/>
  <c r="A397" i="26"/>
  <c r="N394" i="28"/>
  <c r="A145" i="26"/>
  <c r="N142" i="28"/>
  <c r="A671" i="26"/>
  <c r="N668" i="28"/>
  <c r="AM563" i="2"/>
  <c r="A473" i="26"/>
  <c r="N470" i="28"/>
  <c r="A365" i="26"/>
  <c r="N362" i="28"/>
  <c r="A311" i="26"/>
  <c r="N308" i="28"/>
  <c r="A567" i="26"/>
  <c r="N564" i="28"/>
  <c r="A191" i="26"/>
  <c r="N188" i="28"/>
  <c r="A137" i="26"/>
  <c r="N134" i="28"/>
  <c r="A59" i="26"/>
  <c r="N56" i="28"/>
  <c r="AM321" i="2"/>
  <c r="AM159" i="2"/>
  <c r="A723" i="26"/>
  <c r="N720" i="28"/>
  <c r="A579" i="26"/>
  <c r="N576" i="28"/>
  <c r="A518" i="26"/>
  <c r="N515" i="28"/>
  <c r="A513" i="26"/>
  <c r="N510" i="28"/>
  <c r="AM615" i="2"/>
  <c r="A472" i="26"/>
  <c r="N469" i="28"/>
  <c r="A418" i="26"/>
  <c r="N415" i="28"/>
  <c r="A364" i="26"/>
  <c r="N361" i="28"/>
  <c r="A310" i="26"/>
  <c r="N307" i="28"/>
  <c r="A256" i="26"/>
  <c r="N253" i="28"/>
  <c r="A202" i="26"/>
  <c r="N199" i="28"/>
  <c r="A148" i="26"/>
  <c r="N145" i="28"/>
  <c r="A94" i="26"/>
  <c r="N91" i="28"/>
  <c r="A40" i="26"/>
  <c r="N37" i="28"/>
  <c r="A649" i="26"/>
  <c r="N646" i="28"/>
  <c r="A391" i="26"/>
  <c r="N388" i="28"/>
  <c r="A103" i="26"/>
  <c r="N100" i="28"/>
  <c r="A705" i="26"/>
  <c r="N702" i="28"/>
  <c r="A609" i="26"/>
  <c r="N606" i="28"/>
  <c r="A543" i="26"/>
  <c r="N540" i="28"/>
  <c r="A447" i="26"/>
  <c r="N444" i="28"/>
  <c r="A352" i="26"/>
  <c r="N349" i="28"/>
  <c r="A298" i="26"/>
  <c r="N295" i="28"/>
  <c r="A244" i="26"/>
  <c r="N241" i="28"/>
  <c r="A190" i="26"/>
  <c r="N187" i="28"/>
  <c r="A82" i="26"/>
  <c r="N79" i="28"/>
  <c r="A28" i="26"/>
  <c r="N25" i="28"/>
  <c r="A595" i="26"/>
  <c r="N592" i="28"/>
  <c r="A627" i="26"/>
  <c r="N624" i="28"/>
  <c r="A561" i="26"/>
  <c r="N558" i="28"/>
  <c r="A465" i="26"/>
  <c r="N462" i="28"/>
  <c r="A590" i="26"/>
  <c r="N587" i="28"/>
  <c r="A428" i="26"/>
  <c r="N425" i="28"/>
  <c r="A266" i="26"/>
  <c r="N263" i="28"/>
  <c r="A711" i="26"/>
  <c r="N708" i="28"/>
  <c r="A549" i="26"/>
  <c r="N546" i="28"/>
  <c r="A429" i="26"/>
  <c r="N426" i="28"/>
  <c r="A333" i="26"/>
  <c r="N330" i="28"/>
  <c r="A285" i="26"/>
  <c r="N282" i="28"/>
  <c r="A231" i="26"/>
  <c r="N228" i="28"/>
  <c r="A177" i="26"/>
  <c r="N174" i="28"/>
  <c r="A123" i="26"/>
  <c r="N120" i="28"/>
  <c r="A69" i="26"/>
  <c r="N66" i="28"/>
  <c r="A15" i="26"/>
  <c r="N12" i="28"/>
  <c r="A463" i="26"/>
  <c r="N460" i="28"/>
  <c r="A157" i="26"/>
  <c r="N154" i="28"/>
  <c r="A225" i="26"/>
  <c r="N222" i="28"/>
  <c r="A171" i="26"/>
  <c r="N168" i="28"/>
  <c r="A117" i="26"/>
  <c r="N114" i="28"/>
  <c r="A63" i="26"/>
  <c r="N60" i="28"/>
  <c r="A301" i="26"/>
  <c r="N298" i="28"/>
  <c r="A25" i="26"/>
  <c r="N22" i="28"/>
  <c r="A548" i="26"/>
  <c r="N545" i="28"/>
  <c r="A494" i="26"/>
  <c r="N491" i="28"/>
  <c r="AM206" i="2"/>
  <c r="A433" i="26"/>
  <c r="N430" i="28"/>
  <c r="A541" i="26"/>
  <c r="N538" i="28"/>
  <c r="A288" i="26"/>
  <c r="N285" i="28"/>
  <c r="A540" i="26"/>
  <c r="N537" i="28"/>
  <c r="A282" i="26"/>
  <c r="N279" i="28"/>
  <c r="A535" i="26"/>
  <c r="N532" i="28"/>
  <c r="A659" i="26"/>
  <c r="N656" i="28"/>
  <c r="A353" i="26"/>
  <c r="N350" i="28"/>
  <c r="A131" i="26"/>
  <c r="N128" i="28"/>
  <c r="A537" i="26"/>
  <c r="N534" i="28"/>
  <c r="A701" i="26"/>
  <c r="N698" i="28"/>
  <c r="A449" i="26"/>
  <c r="N446" i="28"/>
  <c r="A287" i="26"/>
  <c r="N284" i="28"/>
  <c r="A581" i="26"/>
  <c r="N578" i="28"/>
  <c r="A221" i="26"/>
  <c r="N218" i="28"/>
  <c r="A664" i="26"/>
  <c r="N661" i="28"/>
  <c r="A667" i="26"/>
  <c r="N664" i="28"/>
  <c r="A538" i="26"/>
  <c r="N535" i="28"/>
  <c r="A52" i="26"/>
  <c r="N49" i="28"/>
  <c r="A248" i="26"/>
  <c r="N245" i="28"/>
  <c r="A286" i="26"/>
  <c r="N283" i="28"/>
  <c r="A53" i="26"/>
  <c r="N50" i="28"/>
  <c r="A199" i="26"/>
  <c r="N196" i="28"/>
  <c r="A688" i="26"/>
  <c r="N685" i="28"/>
  <c r="A403" i="26"/>
  <c r="N400" i="28"/>
  <c r="A552" i="26"/>
  <c r="N549" i="28"/>
  <c r="A143" i="26"/>
  <c r="N140" i="28"/>
  <c r="AM497" i="2"/>
  <c r="A91" i="26"/>
  <c r="N88" i="28"/>
  <c r="A246" i="26"/>
  <c r="N243" i="28"/>
  <c r="A270" i="26"/>
  <c r="N267" i="28"/>
  <c r="A121" i="26"/>
  <c r="N118" i="28"/>
  <c r="A587" i="26"/>
  <c r="N584" i="28"/>
  <c r="A712" i="26"/>
  <c r="N709" i="28"/>
  <c r="A616" i="26"/>
  <c r="N613" i="28"/>
  <c r="A284" i="26"/>
  <c r="N281" i="28"/>
  <c r="A314" i="26"/>
  <c r="N311" i="28"/>
  <c r="A260" i="26"/>
  <c r="N257" i="28"/>
  <c r="A206" i="26"/>
  <c r="N203" i="28"/>
  <c r="A152" i="26"/>
  <c r="N149" i="28"/>
  <c r="A98" i="26"/>
  <c r="N95" i="28"/>
  <c r="A44" i="26"/>
  <c r="N41" i="28"/>
  <c r="A176" i="26"/>
  <c r="N173" i="28"/>
  <c r="A122" i="26"/>
  <c r="N119" i="28"/>
  <c r="A68" i="26"/>
  <c r="N65" i="28"/>
  <c r="A14" i="26"/>
  <c r="N11" i="28"/>
  <c r="A655" i="26"/>
  <c r="N652" i="28"/>
  <c r="A714" i="26"/>
  <c r="N711" i="28"/>
  <c r="A450" i="26"/>
  <c r="N447" i="28"/>
  <c r="A444" i="26"/>
  <c r="N441" i="28"/>
  <c r="A715" i="26"/>
  <c r="N712" i="28"/>
  <c r="A713" i="26"/>
  <c r="N710" i="28"/>
  <c r="A551" i="26"/>
  <c r="N548" i="28"/>
  <c r="A407" i="26"/>
  <c r="N404" i="28"/>
  <c r="A245" i="26"/>
  <c r="N242" i="28"/>
  <c r="A49" i="26"/>
  <c r="N46" i="28"/>
  <c r="A637" i="26"/>
  <c r="N634" i="28"/>
  <c r="A341" i="26"/>
  <c r="N338" i="28"/>
  <c r="A725" i="26"/>
  <c r="N722" i="28"/>
  <c r="A635" i="26"/>
  <c r="N632" i="28"/>
  <c r="A83" i="26"/>
  <c r="N80" i="28"/>
  <c r="A355" i="26"/>
  <c r="N352" i="28"/>
  <c r="A223" i="26"/>
  <c r="N220" i="28"/>
  <c r="A628" i="26"/>
  <c r="N625" i="28"/>
  <c r="A376" i="26"/>
  <c r="N373" i="28"/>
  <c r="A163" i="26"/>
  <c r="N160" i="28"/>
  <c r="A423" i="26"/>
  <c r="N420" i="28"/>
  <c r="A547" i="26"/>
  <c r="N544" i="28"/>
  <c r="A475" i="26"/>
  <c r="N472" i="28"/>
  <c r="A580" i="26"/>
  <c r="N577" i="28"/>
  <c r="A504" i="26"/>
  <c r="N501" i="28"/>
  <c r="A606" i="26"/>
  <c r="N603" i="28"/>
  <c r="A138" i="26"/>
  <c r="N135" i="28"/>
  <c r="A349" i="26"/>
  <c r="N346" i="28"/>
  <c r="A636" i="26"/>
  <c r="N633" i="28"/>
  <c r="A498" i="26"/>
  <c r="N495" i="28"/>
  <c r="A336" i="26"/>
  <c r="N333" i="28"/>
  <c r="A36" i="26"/>
  <c r="N33" i="28"/>
  <c r="A457" i="26"/>
  <c r="N454" i="28"/>
  <c r="A312" i="26"/>
  <c r="N309" i="28"/>
  <c r="A643" i="26"/>
  <c r="N640" i="28"/>
  <c r="A695" i="26"/>
  <c r="N692" i="28"/>
  <c r="A281" i="26"/>
  <c r="N278" i="28"/>
  <c r="A227" i="26"/>
  <c r="N224" i="28"/>
  <c r="A553" i="26"/>
  <c r="N550" i="28"/>
  <c r="A302" i="26"/>
  <c r="N299" i="28"/>
  <c r="A415" i="26"/>
  <c r="N412" i="28"/>
  <c r="A485" i="26"/>
  <c r="N482" i="28"/>
  <c r="A377" i="26"/>
  <c r="N374" i="28"/>
  <c r="A617" i="26"/>
  <c r="N614" i="28"/>
  <c r="A257" i="26"/>
  <c r="N254" i="28"/>
  <c r="A29" i="26"/>
  <c r="N26" i="28"/>
  <c r="A493" i="26"/>
  <c r="N490" i="28"/>
  <c r="A682" i="26"/>
  <c r="N679" i="28"/>
  <c r="A610" i="26"/>
  <c r="N607" i="28"/>
  <c r="A160" i="26"/>
  <c r="N157" i="28"/>
  <c r="A687" i="26"/>
  <c r="N684" i="28"/>
  <c r="A572" i="26"/>
  <c r="N569" i="28"/>
  <c r="A232" i="26"/>
  <c r="N229" i="28"/>
  <c r="A277" i="26"/>
  <c r="N274" i="28"/>
  <c r="A35" i="26"/>
  <c r="N32" i="28"/>
  <c r="A385" i="26"/>
  <c r="N382" i="28"/>
  <c r="A724" i="26"/>
  <c r="N721" i="28"/>
  <c r="A562" i="26"/>
  <c r="N559" i="28"/>
  <c r="A608" i="26"/>
  <c r="N605" i="28"/>
  <c r="A585" i="26"/>
  <c r="N582" i="28"/>
  <c r="A405" i="26"/>
  <c r="N402" i="28"/>
  <c r="A514" i="26"/>
  <c r="N511" i="28"/>
  <c r="A229" i="26"/>
  <c r="N226" i="28"/>
  <c r="A704" i="26"/>
  <c r="N701" i="28"/>
  <c r="A399" i="26"/>
  <c r="N396" i="28"/>
  <c r="A237" i="26"/>
  <c r="N234" i="28"/>
  <c r="A129" i="26"/>
  <c r="N126" i="28"/>
  <c r="A710" i="26"/>
  <c r="N707" i="28"/>
  <c r="A524" i="26"/>
  <c r="N521" i="28"/>
  <c r="A362" i="26"/>
  <c r="N359" i="28"/>
  <c r="A200" i="26"/>
  <c r="N197" i="28"/>
  <c r="A600" i="26"/>
  <c r="N597" i="28"/>
  <c r="A462" i="26"/>
  <c r="N459" i="28"/>
  <c r="A300" i="26"/>
  <c r="N297" i="28"/>
  <c r="A642" i="26"/>
  <c r="N639" i="28"/>
  <c r="A588" i="26"/>
  <c r="N585" i="28"/>
  <c r="A228" i="26"/>
  <c r="N225" i="28"/>
  <c r="A174" i="26"/>
  <c r="N171" i="28"/>
  <c r="A120" i="26"/>
  <c r="N117" i="28"/>
  <c r="A66" i="26"/>
  <c r="N63" i="28"/>
  <c r="A61" i="26"/>
  <c r="N58" i="28"/>
  <c r="AM516" i="2"/>
  <c r="AM196" i="2"/>
  <c r="A379" i="26"/>
  <c r="N376" i="28"/>
  <c r="A648" i="26"/>
  <c r="N645" i="28"/>
  <c r="A666" i="26"/>
  <c r="N663" i="28"/>
  <c r="A594" i="26"/>
  <c r="N591" i="28"/>
  <c r="A522" i="26"/>
  <c r="N519" i="28"/>
  <c r="A426" i="26"/>
  <c r="N423" i="28"/>
  <c r="A360" i="26"/>
  <c r="N357" i="28"/>
  <c r="A264" i="26"/>
  <c r="N261" i="28"/>
  <c r="A619" i="26"/>
  <c r="N616" i="28"/>
  <c r="A546" i="26"/>
  <c r="N543" i="28"/>
  <c r="A198" i="26"/>
  <c r="N195" i="28"/>
  <c r="A144" i="26"/>
  <c r="N141" i="28"/>
  <c r="A90" i="26"/>
  <c r="N87" i="28"/>
  <c r="A196" i="26"/>
  <c r="N193" i="28"/>
  <c r="A510" i="26"/>
  <c r="N507" i="28"/>
  <c r="A456" i="26"/>
  <c r="N453" i="28"/>
  <c r="A402" i="26"/>
  <c r="N399" i="28"/>
  <c r="AM294" i="2"/>
  <c r="A258" i="26"/>
  <c r="N255" i="28"/>
  <c r="A204" i="26"/>
  <c r="N201" i="28"/>
  <c r="A150" i="26"/>
  <c r="N147" i="28"/>
  <c r="A96" i="26"/>
  <c r="N93" i="28"/>
  <c r="A42" i="26"/>
  <c r="N39" i="28"/>
  <c r="AM622" i="2"/>
  <c r="A479" i="26"/>
  <c r="N476" i="28"/>
  <c r="AM657" i="2"/>
  <c r="A622" i="26"/>
  <c r="N619" i="28"/>
  <c r="A142" i="26"/>
  <c r="N139" i="28"/>
  <c r="A110" i="26"/>
  <c r="N107" i="28"/>
  <c r="A12" i="26"/>
  <c r="N9" i="28"/>
  <c r="A439" i="26"/>
  <c r="N436" i="28"/>
  <c r="A211" i="26"/>
  <c r="N208" i="28"/>
  <c r="A683" i="26"/>
  <c r="N680" i="28"/>
  <c r="A629" i="26"/>
  <c r="N626" i="28"/>
  <c r="A575" i="26"/>
  <c r="N572" i="28"/>
  <c r="A521" i="26"/>
  <c r="N518" i="28"/>
  <c r="AM412" i="2"/>
  <c r="A574" i="26"/>
  <c r="N571" i="28"/>
  <c r="A125" i="26"/>
  <c r="N122" i="28"/>
  <c r="A517" i="26"/>
  <c r="N514" i="28"/>
  <c r="A700" i="26"/>
  <c r="N697" i="28"/>
  <c r="A412" i="26"/>
  <c r="N409" i="28"/>
  <c r="A367" i="26"/>
  <c r="N364" i="28"/>
  <c r="A607" i="26"/>
  <c r="N604" i="28"/>
  <c r="A295" i="26"/>
  <c r="N292" i="28"/>
  <c r="A67" i="26"/>
  <c r="N64" i="28"/>
  <c r="A653" i="26"/>
  <c r="N650" i="28"/>
  <c r="A509" i="26"/>
  <c r="N506" i="28"/>
  <c r="A455" i="26"/>
  <c r="N452" i="28"/>
  <c r="A401" i="26"/>
  <c r="N398" i="28"/>
  <c r="A347" i="26"/>
  <c r="N344" i="28"/>
  <c r="A293" i="26"/>
  <c r="N290" i="28"/>
  <c r="A357" i="26"/>
  <c r="N354" i="28"/>
  <c r="A173" i="26"/>
  <c r="N170" i="28"/>
  <c r="A119" i="26"/>
  <c r="N116" i="28"/>
  <c r="A47" i="26"/>
  <c r="N44" i="28"/>
  <c r="AM267" i="2"/>
  <c r="AM105" i="2"/>
  <c r="AM410" i="2"/>
  <c r="A483" i="26"/>
  <c r="N480" i="28"/>
  <c r="A356" i="26"/>
  <c r="N353" i="28"/>
  <c r="A411" i="26"/>
  <c r="N408" i="28"/>
  <c r="AM651" i="2"/>
  <c r="AM597" i="2"/>
  <c r="A508" i="26"/>
  <c r="N505" i="28"/>
  <c r="A454" i="26"/>
  <c r="N451" i="28"/>
  <c r="A346" i="26"/>
  <c r="N343" i="28"/>
  <c r="A292" i="26"/>
  <c r="N289" i="28"/>
  <c r="A238" i="26"/>
  <c r="N235" i="28"/>
  <c r="A184" i="26"/>
  <c r="N181" i="28"/>
  <c r="A130" i="26"/>
  <c r="N127" i="28"/>
  <c r="A76" i="26"/>
  <c r="N73" i="28"/>
  <c r="A22" i="26"/>
  <c r="N19" i="28"/>
  <c r="A577" i="26"/>
  <c r="N574" i="28"/>
  <c r="A319" i="26"/>
  <c r="N316" i="28"/>
  <c r="A663" i="26"/>
  <c r="N660" i="28"/>
  <c r="A597" i="26"/>
  <c r="N594" i="28"/>
  <c r="A501" i="26"/>
  <c r="N498" i="28"/>
  <c r="A693" i="26"/>
  <c r="N690" i="28"/>
  <c r="A388" i="26"/>
  <c r="N385" i="28"/>
  <c r="A334" i="26"/>
  <c r="N331" i="28"/>
  <c r="A280" i="26"/>
  <c r="N277" i="28"/>
  <c r="A226" i="26"/>
  <c r="N223" i="28"/>
  <c r="A172" i="26"/>
  <c r="N169" i="28"/>
  <c r="A118" i="26"/>
  <c r="N115" i="28"/>
  <c r="A64" i="26"/>
  <c r="N61" i="28"/>
  <c r="A10" i="26"/>
  <c r="N7" i="28"/>
  <c r="A511" i="26"/>
  <c r="N508" i="28"/>
  <c r="A615" i="26"/>
  <c r="N612" i="28"/>
  <c r="A519" i="26"/>
  <c r="N516" i="28"/>
  <c r="A453" i="26"/>
  <c r="N450" i="28"/>
  <c r="A536" i="26"/>
  <c r="N533" i="28"/>
  <c r="A374" i="26"/>
  <c r="N371" i="28"/>
  <c r="A212" i="26"/>
  <c r="N209" i="28"/>
  <c r="A657" i="26"/>
  <c r="N654" i="28"/>
  <c r="A495" i="26"/>
  <c r="N492" i="28"/>
  <c r="A387" i="26"/>
  <c r="N384" i="28"/>
  <c r="A321" i="26"/>
  <c r="N318" i="28"/>
  <c r="A267" i="26"/>
  <c r="N264" i="28"/>
  <c r="A213" i="26"/>
  <c r="N210" i="28"/>
  <c r="A159" i="26"/>
  <c r="N156" i="28"/>
  <c r="A105" i="26"/>
  <c r="N102" i="28"/>
  <c r="A51" i="26"/>
  <c r="N48" i="28"/>
  <c r="A691" i="26"/>
  <c r="N688" i="28"/>
  <c r="A73" i="26"/>
  <c r="N70" i="28"/>
  <c r="A207" i="26"/>
  <c r="N204" i="28"/>
  <c r="A153" i="26"/>
  <c r="N150" i="28"/>
  <c r="A99" i="26"/>
  <c r="N96" i="28"/>
  <c r="A45" i="26"/>
  <c r="N42" i="28"/>
  <c r="A217" i="26"/>
  <c r="N214" i="28"/>
  <c r="A530" i="26"/>
  <c r="N527" i="28"/>
  <c r="A476" i="26"/>
  <c r="N473" i="28"/>
  <c r="A181" i="26"/>
  <c r="N178" i="28"/>
  <c r="A672" i="26"/>
  <c r="N669" i="28"/>
  <c r="A378" i="26"/>
  <c r="N375" i="28"/>
  <c r="A487" i="26"/>
  <c r="N484" i="28"/>
  <c r="A205" i="26"/>
  <c r="N202" i="28"/>
  <c r="A330" i="26"/>
  <c r="N327" i="28"/>
  <c r="A276" i="26"/>
  <c r="N273" i="28"/>
  <c r="A409" i="26"/>
  <c r="N406" i="28"/>
  <c r="A175" i="26"/>
  <c r="N172" i="28"/>
  <c r="A605" i="26"/>
  <c r="N602" i="28"/>
  <c r="A299" i="26"/>
  <c r="N296" i="28"/>
  <c r="A23" i="26"/>
  <c r="N20" i="28"/>
  <c r="A161" i="26"/>
  <c r="N158" i="28"/>
  <c r="A395" i="26"/>
  <c r="N392" i="28"/>
  <c r="A527" i="26"/>
  <c r="N524" i="28"/>
  <c r="A275" i="26"/>
  <c r="N272" i="28"/>
  <c r="A694" i="26"/>
  <c r="N691" i="28"/>
  <c r="A214" i="26"/>
  <c r="N211" i="28"/>
  <c r="A525" i="26"/>
  <c r="N522" i="28"/>
  <c r="A448" i="26"/>
  <c r="N445" i="28"/>
  <c r="A124" i="26"/>
  <c r="N121" i="28"/>
  <c r="A697" i="26"/>
  <c r="N694" i="28"/>
  <c r="A654" i="26"/>
  <c r="N651" i="28"/>
  <c r="A354" i="26"/>
  <c r="N351" i="28"/>
  <c r="A660" i="26"/>
  <c r="N657" i="28"/>
  <c r="A192" i="26"/>
  <c r="N189" i="28"/>
  <c r="A84" i="26"/>
  <c r="N81" i="28"/>
  <c r="A589" i="26"/>
  <c r="N586" i="28"/>
  <c r="A571" i="26"/>
  <c r="N568" i="28"/>
  <c r="A696" i="26"/>
  <c r="N693" i="28"/>
  <c r="A55" i="26"/>
  <c r="N52" i="28"/>
  <c r="A408" i="26"/>
  <c r="N405" i="28"/>
  <c r="A432" i="26"/>
  <c r="N429" i="28"/>
  <c r="A325" i="26"/>
  <c r="N322" i="28"/>
  <c r="A151" i="26"/>
  <c r="N148" i="28"/>
  <c r="A331" i="26"/>
  <c r="N328" i="28"/>
  <c r="A85" i="26"/>
  <c r="N82" i="28"/>
  <c r="A641" i="26"/>
  <c r="N638" i="28"/>
  <c r="A533" i="26"/>
  <c r="N530" i="28"/>
  <c r="A335" i="26"/>
  <c r="N332" i="28"/>
  <c r="A95" i="26"/>
  <c r="N92" i="28"/>
  <c r="A107" i="26"/>
  <c r="N104" i="28"/>
  <c r="A431" i="26"/>
  <c r="N428" i="28"/>
  <c r="A323" i="26"/>
  <c r="N320" i="28"/>
  <c r="A233" i="26"/>
  <c r="N230" i="28"/>
  <c r="A79" i="26"/>
  <c r="N76" i="28"/>
  <c r="A484" i="26"/>
  <c r="N481" i="28"/>
  <c r="A109" i="26"/>
  <c r="N106" i="28"/>
  <c r="A568" i="26"/>
  <c r="N565" i="28"/>
  <c r="A20" i="26"/>
  <c r="N17" i="28"/>
  <c r="A75" i="26"/>
  <c r="N72" i="28"/>
  <c r="A499" i="26"/>
  <c r="N496" i="28"/>
  <c r="A650" i="26"/>
  <c r="N647" i="28"/>
  <c r="A578" i="26"/>
  <c r="N575" i="28"/>
  <c r="A470" i="26"/>
  <c r="N467" i="28"/>
  <c r="A254" i="26"/>
  <c r="N251" i="28"/>
  <c r="A38" i="26"/>
  <c r="N35" i="28"/>
  <c r="A602" i="26"/>
  <c r="N599" i="28"/>
  <c r="A422" i="26"/>
  <c r="N419" i="28"/>
  <c r="A241" i="26"/>
  <c r="N238" i="28"/>
  <c r="A523" i="26"/>
  <c r="N520" i="28"/>
  <c r="A271" i="26"/>
  <c r="N268" i="28"/>
  <c r="A678" i="26"/>
  <c r="N675" i="28"/>
  <c r="A708" i="26"/>
  <c r="N705" i="28"/>
  <c r="A516" i="26"/>
  <c r="N513" i="28"/>
  <c r="A342" i="26"/>
  <c r="N339" i="28"/>
  <c r="A34" i="26"/>
  <c r="N31" i="28"/>
  <c r="A486" i="26"/>
  <c r="N483" i="28"/>
  <c r="A390" i="26"/>
  <c r="N387" i="28"/>
  <c r="A324" i="26"/>
  <c r="N321" i="28"/>
  <c r="A197" i="26"/>
  <c r="N194" i="28"/>
  <c r="A520" i="26"/>
  <c r="N517" i="28"/>
  <c r="A685" i="26"/>
  <c r="N682" i="28"/>
  <c r="A307" i="26"/>
  <c r="N304" i="28"/>
  <c r="A37" i="26"/>
  <c r="N34" i="28"/>
  <c r="AM318" i="2"/>
  <c r="A348" i="26"/>
  <c r="N345" i="28"/>
  <c r="A294" i="26"/>
  <c r="N291" i="28"/>
  <c r="A253" i="26"/>
  <c r="N250" i="28"/>
  <c r="A677" i="26"/>
  <c r="N674" i="28"/>
  <c r="A623" i="26"/>
  <c r="N620" i="28"/>
  <c r="A569" i="26"/>
  <c r="N566" i="28"/>
  <c r="A515" i="26"/>
  <c r="N512" i="28"/>
  <c r="A425" i="26"/>
  <c r="N422" i="28"/>
  <c r="A371" i="26"/>
  <c r="N368" i="28"/>
  <c r="A263" i="26"/>
  <c r="N260" i="28"/>
  <c r="A185" i="26"/>
  <c r="N182" i="28"/>
  <c r="A77" i="26"/>
  <c r="N74" i="28"/>
  <c r="A313" i="26"/>
  <c r="N310" i="28"/>
  <c r="A658" i="26"/>
  <c r="N655" i="28"/>
  <c r="A215" i="26"/>
  <c r="N212" i="28"/>
  <c r="A41" i="26"/>
  <c r="N38" i="28"/>
  <c r="A139" i="26"/>
  <c r="N136" i="28"/>
  <c r="A719" i="26"/>
  <c r="N716" i="28"/>
  <c r="A467" i="26"/>
  <c r="N464" i="28"/>
  <c r="A413" i="26"/>
  <c r="N410" i="28"/>
  <c r="A359" i="26"/>
  <c r="N356" i="28"/>
  <c r="A305" i="26"/>
  <c r="N302" i="28"/>
  <c r="A689" i="26"/>
  <c r="N686" i="28"/>
  <c r="A599" i="26"/>
  <c r="N596" i="28"/>
  <c r="A545" i="26"/>
  <c r="N542" i="28"/>
  <c r="A239" i="26"/>
  <c r="N236" i="28"/>
  <c r="A113" i="26"/>
  <c r="N110" i="28"/>
  <c r="A583" i="26"/>
  <c r="N580" i="28"/>
  <c r="A718" i="26"/>
  <c r="N715" i="28"/>
  <c r="A626" i="26"/>
  <c r="N623" i="28"/>
  <c r="A445" i="26"/>
  <c r="N442" i="28"/>
  <c r="A640" i="26"/>
  <c r="N637" i="28"/>
  <c r="A592" i="26"/>
  <c r="N589" i="28"/>
  <c r="A430" i="26"/>
  <c r="N427" i="28"/>
  <c r="A268" i="26"/>
  <c r="N265" i="28"/>
  <c r="A106" i="26"/>
  <c r="N103" i="28"/>
  <c r="A451" i="26"/>
  <c r="N448" i="28"/>
  <c r="A591" i="26"/>
  <c r="N588" i="28"/>
  <c r="A459" i="26"/>
  <c r="N456" i="28"/>
  <c r="A502" i="26"/>
  <c r="N499" i="28"/>
  <c r="A178" i="26"/>
  <c r="N175" i="28"/>
  <c r="A16" i="26"/>
  <c r="N13" i="28"/>
  <c r="A71" i="26"/>
  <c r="N68" i="28"/>
  <c r="A17" i="26"/>
  <c r="N14" i="28"/>
  <c r="A529" i="26"/>
  <c r="N526" i="28"/>
  <c r="A289" i="26"/>
  <c r="N286" i="28"/>
  <c r="A43" i="26"/>
  <c r="N40" i="28"/>
  <c r="A706" i="26"/>
  <c r="N703" i="28"/>
  <c r="A598" i="26"/>
  <c r="N595" i="28"/>
  <c r="A544" i="26"/>
  <c r="N541" i="28"/>
  <c r="A554" i="26"/>
  <c r="N551" i="28"/>
  <c r="A392" i="26"/>
  <c r="N389" i="28"/>
  <c r="A230" i="26"/>
  <c r="N227" i="28"/>
  <c r="A531" i="26"/>
  <c r="N528" i="28"/>
  <c r="A393" i="26"/>
  <c r="N390" i="28"/>
  <c r="A550" i="26"/>
  <c r="N547" i="28"/>
  <c r="A496" i="26"/>
  <c r="N493" i="28"/>
  <c r="A442" i="26"/>
  <c r="N439" i="28"/>
  <c r="AM207" i="2"/>
  <c r="A133" i="26"/>
  <c r="N130" i="28"/>
  <c r="A681" i="26"/>
  <c r="N678" i="28"/>
  <c r="A686" i="26"/>
  <c r="N683" i="28"/>
  <c r="A128" i="26"/>
  <c r="N125" i="28"/>
  <c r="A435" i="26"/>
  <c r="N432" i="28"/>
  <c r="A381" i="26"/>
  <c r="N378" i="28"/>
  <c r="A273" i="26"/>
  <c r="N270" i="28"/>
  <c r="A219" i="26"/>
  <c r="N216" i="28"/>
  <c r="A165" i="26"/>
  <c r="N162" i="28"/>
  <c r="A111" i="26"/>
  <c r="N108" i="28"/>
  <c r="A57" i="26"/>
  <c r="N54" i="28"/>
  <c r="A721" i="26"/>
  <c r="N718" i="28"/>
  <c r="A373" i="26"/>
  <c r="N370" i="28"/>
  <c r="A97" i="26"/>
  <c r="N94" i="28"/>
  <c r="A614" i="26"/>
  <c r="N611" i="28"/>
  <c r="A560" i="26"/>
  <c r="N557" i="28"/>
  <c r="A506" i="26"/>
  <c r="N503" i="28"/>
  <c r="A398" i="26"/>
  <c r="N395" i="28"/>
  <c r="A344" i="26"/>
  <c r="N341" i="28"/>
  <c r="A290" i="26"/>
  <c r="N287" i="28"/>
  <c r="A236" i="26"/>
  <c r="N233" i="28"/>
  <c r="A146" i="26"/>
  <c r="N143" i="28"/>
  <c r="A404" i="26"/>
  <c r="N401" i="28"/>
  <c r="A350" i="26"/>
  <c r="N347" i="28"/>
  <c r="A296" i="26"/>
  <c r="N293" i="28"/>
  <c r="A242" i="26"/>
  <c r="N239" i="28"/>
  <c r="A188" i="26"/>
  <c r="N185" i="28"/>
  <c r="A134" i="26"/>
  <c r="N131" i="28"/>
  <c r="A80" i="26"/>
  <c r="N77" i="28"/>
  <c r="A26" i="26"/>
  <c r="N23" i="28"/>
  <c r="A158" i="26"/>
  <c r="N155" i="28"/>
  <c r="A104" i="26"/>
  <c r="N101" i="28"/>
  <c r="A50" i="26"/>
  <c r="N47" i="28"/>
  <c r="A269" i="26"/>
  <c r="N266" i="28"/>
  <c r="A707" i="26"/>
  <c r="N704" i="28"/>
  <c r="A563" i="26"/>
  <c r="N560" i="28"/>
  <c r="A167" i="26"/>
  <c r="N164" i="28"/>
  <c r="A604" i="26"/>
  <c r="N601" i="28"/>
  <c r="A169" i="26"/>
  <c r="N166" i="28"/>
  <c r="A703" i="26"/>
  <c r="N700" i="28"/>
  <c r="A621" i="26"/>
  <c r="N618" i="28"/>
  <c r="A70" i="26"/>
  <c r="N67" i="28"/>
  <c r="A89" i="26"/>
  <c r="N86" i="28"/>
  <c r="A613" i="26"/>
  <c r="N610" i="28"/>
  <c r="A670" i="26"/>
  <c r="N667" i="28"/>
  <c r="A261" i="26"/>
  <c r="N258" i="28"/>
  <c r="A446" i="26"/>
  <c r="N443" i="28"/>
  <c r="A339" i="26"/>
  <c r="N336" i="28"/>
  <c r="A460" i="26"/>
  <c r="N457" i="28"/>
  <c r="A182" i="26"/>
  <c r="N179" i="28"/>
  <c r="A345" i="26"/>
  <c r="N342" i="28"/>
  <c r="A183" i="26"/>
  <c r="N180" i="28"/>
  <c r="A21" i="26"/>
  <c r="N18" i="28"/>
  <c r="A187" i="26"/>
  <c r="N184" i="28"/>
  <c r="A632" i="26"/>
  <c r="N629" i="28"/>
  <c r="A416" i="26"/>
  <c r="N413" i="28"/>
  <c r="A308" i="26"/>
  <c r="N305" i="28"/>
  <c r="A661" i="26"/>
  <c r="N658" i="28"/>
  <c r="A368" i="26"/>
  <c r="N365" i="28"/>
  <c r="A9" i="26"/>
  <c r="N6" i="28"/>
  <c r="A726" i="26"/>
  <c r="N723" i="28"/>
  <c r="A582" i="26"/>
  <c r="N579" i="28"/>
  <c r="A396" i="26"/>
  <c r="N393" i="28"/>
  <c r="A624" i="26"/>
  <c r="N621" i="28"/>
  <c r="A570" i="26"/>
  <c r="N567" i="28"/>
  <c r="A210" i="26"/>
  <c r="N207" i="28"/>
  <c r="A156" i="26"/>
  <c r="N153" i="28"/>
  <c r="A102" i="26"/>
  <c r="N99" i="28"/>
  <c r="A18" i="26"/>
  <c r="N15" i="28"/>
  <c r="A690" i="26"/>
  <c r="N687" i="28"/>
  <c r="A720" i="26"/>
  <c r="N717" i="28"/>
  <c r="A576" i="26"/>
  <c r="N573" i="28"/>
  <c r="A630" i="26"/>
  <c r="N627" i="28"/>
  <c r="A558" i="26"/>
  <c r="N555" i="28"/>
  <c r="A480" i="26"/>
  <c r="N477" i="28"/>
  <c r="A414" i="26"/>
  <c r="N411" i="28"/>
  <c r="A318" i="26"/>
  <c r="N315" i="28"/>
  <c r="A252" i="26"/>
  <c r="N249" i="28"/>
  <c r="A618" i="26"/>
  <c r="N615" i="28"/>
  <c r="A180" i="26"/>
  <c r="N177" i="28"/>
  <c r="A126" i="26"/>
  <c r="N123" i="28"/>
  <c r="A72" i="26"/>
  <c r="N69" i="28"/>
  <c r="A464" i="26"/>
  <c r="N461" i="28"/>
  <c r="A492" i="26"/>
  <c r="N489" i="28"/>
  <c r="A438" i="26"/>
  <c r="N435" i="28"/>
  <c r="A384" i="26"/>
  <c r="N381" i="28"/>
  <c r="A240" i="26"/>
  <c r="N237" i="28"/>
  <c r="A186" i="26"/>
  <c r="N183" i="28"/>
  <c r="A132" i="26"/>
  <c r="N129" i="28"/>
  <c r="A78" i="26"/>
  <c r="N75" i="28"/>
  <c r="A24" i="26"/>
  <c r="N21" i="28"/>
  <c r="A461" i="26"/>
  <c r="N458" i="28"/>
  <c r="AM130" i="2"/>
  <c r="AM22" i="2"/>
  <c r="A625" i="26"/>
  <c r="N622" i="28"/>
  <c r="A48" i="26"/>
  <c r="N45" i="28"/>
  <c r="A679" i="26"/>
  <c r="N676" i="28"/>
  <c r="A361" i="26"/>
  <c r="N358" i="28"/>
  <c r="A115" i="26"/>
  <c r="N112" i="28"/>
  <c r="AM700" i="2"/>
  <c r="A665" i="26"/>
  <c r="N662" i="28"/>
  <c r="A611" i="26"/>
  <c r="N608" i="28"/>
  <c r="A557" i="26"/>
  <c r="N554" i="28"/>
  <c r="A503" i="26"/>
  <c r="N500" i="28"/>
  <c r="A251" i="26"/>
  <c r="N248" i="28"/>
  <c r="A203" i="26"/>
  <c r="N200" i="28"/>
  <c r="A471" i="26"/>
  <c r="N468" i="28"/>
  <c r="A65" i="26"/>
  <c r="N62" i="28"/>
  <c r="A259" i="26"/>
  <c r="N256" i="28"/>
  <c r="A646" i="26"/>
  <c r="N643" i="28"/>
  <c r="A250" i="26"/>
  <c r="N247" i="28"/>
  <c r="A469" i="26"/>
  <c r="N466" i="28"/>
  <c r="A235" i="26"/>
  <c r="N232" i="28"/>
  <c r="AM725" i="2"/>
  <c r="A491" i="26"/>
  <c r="N488" i="28"/>
  <c r="A437" i="26"/>
  <c r="N434" i="28"/>
  <c r="A329" i="26"/>
  <c r="N326" i="28"/>
  <c r="AM663" i="2"/>
  <c r="A209" i="26"/>
  <c r="N206" i="28"/>
  <c r="A155" i="26"/>
  <c r="N152" i="28"/>
  <c r="A101" i="26"/>
  <c r="N98" i="28"/>
  <c r="AM693" i="2"/>
  <c r="AM213" i="2"/>
  <c r="A645" i="26"/>
  <c r="N642" i="28"/>
  <c r="A662" i="26"/>
  <c r="N659" i="28"/>
  <c r="A675" i="26"/>
  <c r="N672" i="28"/>
  <c r="A369" i="26"/>
  <c r="N366" i="28"/>
  <c r="A490" i="26"/>
  <c r="N487" i="28"/>
  <c r="A436" i="26"/>
  <c r="N433" i="28"/>
  <c r="A382" i="26"/>
  <c r="N379" i="28"/>
  <c r="A328" i="26"/>
  <c r="N325" i="28"/>
  <c r="A274" i="26"/>
  <c r="N271" i="28"/>
  <c r="A220" i="26"/>
  <c r="N217" i="28"/>
  <c r="A166" i="26"/>
  <c r="N163" i="28"/>
  <c r="A112" i="26"/>
  <c r="N109" i="28"/>
  <c r="A58" i="26"/>
  <c r="N55" i="28"/>
  <c r="A727" i="26"/>
  <c r="N724" i="28"/>
  <c r="A481" i="26"/>
  <c r="N478" i="28"/>
  <c r="A193" i="26"/>
  <c r="N190" i="28"/>
  <c r="A717" i="26"/>
  <c r="N714" i="28"/>
  <c r="A555" i="26"/>
  <c r="N552" i="28"/>
  <c r="A489" i="26"/>
  <c r="N486" i="28"/>
  <c r="AM656" i="2"/>
  <c r="AM337" i="2"/>
  <c r="A370" i="26"/>
  <c r="N367" i="28"/>
  <c r="A316" i="26"/>
  <c r="N313" i="28"/>
  <c r="A262" i="26"/>
  <c r="N259" i="28"/>
  <c r="A208" i="26"/>
  <c r="N205" i="28"/>
  <c r="A154" i="26"/>
  <c r="N151" i="28"/>
  <c r="A100" i="26"/>
  <c r="N97" i="28"/>
  <c r="A46" i="26"/>
  <c r="N43" i="28"/>
  <c r="A673" i="26"/>
  <c r="N670" i="28"/>
  <c r="A421" i="26"/>
  <c r="N418" i="28"/>
  <c r="A573" i="26"/>
  <c r="N570" i="28"/>
  <c r="A507" i="26"/>
  <c r="N504" i="28"/>
  <c r="A482" i="26"/>
  <c r="N479" i="28"/>
  <c r="A320" i="26"/>
  <c r="N317" i="28"/>
  <c r="A56" i="26"/>
  <c r="N53" i="28"/>
  <c r="A603" i="26"/>
  <c r="N600" i="28"/>
  <c r="A441" i="26"/>
  <c r="N438" i="28"/>
  <c r="A375" i="26"/>
  <c r="N372" i="28"/>
  <c r="A303" i="26"/>
  <c r="N300" i="28"/>
  <c r="A249" i="26"/>
  <c r="N246" i="28"/>
  <c r="A195" i="26"/>
  <c r="N192" i="28"/>
  <c r="A141" i="26"/>
  <c r="N138" i="28"/>
  <c r="A87" i="26"/>
  <c r="N84" i="28"/>
  <c r="A33" i="26"/>
  <c r="N30" i="28"/>
  <c r="A601" i="26"/>
  <c r="N598" i="28"/>
  <c r="A247" i="26"/>
  <c r="N244" i="28"/>
  <c r="AM721" i="2"/>
  <c r="A698" i="26"/>
  <c r="N695" i="28"/>
  <c r="A189" i="26"/>
  <c r="N186" i="28"/>
  <c r="A135" i="26"/>
  <c r="N132" i="28"/>
  <c r="A81" i="26"/>
  <c r="N78" i="28"/>
  <c r="A27" i="26"/>
  <c r="N24" i="28"/>
  <c r="A427" i="26"/>
  <c r="N424" i="28"/>
  <c r="A127" i="26"/>
  <c r="N124" i="28"/>
  <c r="A638" i="26"/>
  <c r="N635" i="28"/>
  <c r="A566" i="26"/>
  <c r="N563" i="28"/>
  <c r="A512" i="26"/>
  <c r="N509" i="28"/>
  <c r="A526" i="26"/>
  <c r="N523" i="28"/>
  <c r="A656" i="26"/>
  <c r="N653" i="28"/>
  <c r="A500" i="26"/>
  <c r="N497" i="28"/>
  <c r="A338" i="26"/>
  <c r="N335" i="28"/>
  <c r="A164" i="26"/>
  <c r="N161" i="28"/>
  <c r="A639" i="26"/>
  <c r="N636" i="28"/>
  <c r="A477" i="26"/>
  <c r="N474" i="28"/>
  <c r="A586" i="26"/>
  <c r="N583" i="28"/>
  <c r="A532" i="26"/>
  <c r="N529" i="28"/>
  <c r="A478" i="26"/>
  <c r="N475" i="28"/>
  <c r="A424" i="26"/>
  <c r="N421" i="28"/>
  <c r="A19" i="26"/>
  <c r="N16" i="28"/>
  <c r="AM266" i="2"/>
  <c r="AM549" i="2"/>
  <c r="A722" i="26"/>
  <c r="N719" i="28"/>
  <c r="A668" i="26"/>
  <c r="N665" i="28"/>
  <c r="A74" i="26"/>
  <c r="N71" i="28"/>
  <c r="A417" i="26"/>
  <c r="N414" i="28"/>
  <c r="A309" i="26"/>
  <c r="N306" i="28"/>
  <c r="A201" i="26"/>
  <c r="N198" i="28"/>
  <c r="A147" i="26"/>
  <c r="N144" i="28"/>
  <c r="A93" i="26"/>
  <c r="N90" i="28"/>
  <c r="A39" i="26"/>
  <c r="N36" i="28"/>
  <c r="A631" i="26"/>
  <c r="N628" i="28"/>
  <c r="A265" i="26"/>
  <c r="N262" i="28"/>
  <c r="A674" i="26"/>
  <c r="N671" i="28"/>
  <c r="A596" i="26"/>
  <c r="N593" i="28"/>
  <c r="A542" i="26"/>
  <c r="N539" i="28"/>
  <c r="A488" i="26"/>
  <c r="N485" i="28"/>
  <c r="A434" i="26"/>
  <c r="N431" i="28"/>
  <c r="A380" i="26"/>
  <c r="N377" i="28"/>
  <c r="A326" i="26"/>
  <c r="N323" i="28"/>
  <c r="A272" i="26"/>
  <c r="N269" i="28"/>
  <c r="A218" i="26"/>
  <c r="N215" i="28"/>
  <c r="A92" i="26"/>
  <c r="N89" i="28"/>
  <c r="AM25" i="2"/>
  <c r="A440" i="26"/>
  <c r="N437" i="28"/>
  <c r="A386" i="26"/>
  <c r="N383" i="28"/>
  <c r="A332" i="26"/>
  <c r="N329" i="28"/>
  <c r="A278" i="26"/>
  <c r="N275" i="28"/>
  <c r="A224" i="26"/>
  <c r="N221" i="28"/>
  <c r="A170" i="26"/>
  <c r="N167" i="28"/>
  <c r="A116" i="26"/>
  <c r="N113" i="28"/>
  <c r="A62" i="26"/>
  <c r="N59" i="28"/>
  <c r="A194" i="26"/>
  <c r="N191" i="28"/>
  <c r="A140" i="26"/>
  <c r="N137" i="28"/>
  <c r="A86" i="26"/>
  <c r="N83" i="28"/>
  <c r="A32" i="26"/>
  <c r="N29" i="28"/>
  <c r="A418" i="2"/>
  <c r="A419" i="26"/>
  <c r="AM390" i="2"/>
  <c r="AM456" i="2"/>
  <c r="AM358" i="2"/>
  <c r="A233" i="2"/>
  <c r="A234" i="26"/>
  <c r="AM293" i="2"/>
  <c r="AM41" i="2"/>
  <c r="AM514" i="2"/>
  <c r="AM316" i="2"/>
  <c r="AM675" i="2"/>
  <c r="AM652" i="2"/>
  <c r="A651" i="2"/>
  <c r="A652" i="26"/>
  <c r="AM490" i="2"/>
  <c r="AM608" i="2"/>
  <c r="A350" i="2"/>
  <c r="A351" i="26"/>
  <c r="AM603" i="2"/>
  <c r="AM601" i="2"/>
  <c r="A296" i="2"/>
  <c r="A297" i="26"/>
  <c r="A336" i="2"/>
  <c r="A337" i="26"/>
  <c r="A242" i="2"/>
  <c r="A243" i="26"/>
  <c r="A679" i="2"/>
  <c r="A680" i="26"/>
  <c r="AM504" i="2"/>
  <c r="AM569" i="2"/>
  <c r="AM210" i="2"/>
  <c r="A563" i="2"/>
  <c r="A564" i="26"/>
  <c r="AM383" i="2"/>
  <c r="A316" i="2"/>
  <c r="A317" i="26"/>
  <c r="A303" i="2"/>
  <c r="A304" i="26"/>
  <c r="AM448" i="2"/>
  <c r="A632" i="2"/>
  <c r="A633" i="26"/>
  <c r="AM609" i="2"/>
  <c r="AM513" i="2"/>
  <c r="A405" i="2"/>
  <c r="A406" i="26"/>
  <c r="AM580" i="2"/>
  <c r="AM526" i="2"/>
  <c r="AM568" i="2"/>
  <c r="AM297" i="2"/>
  <c r="AM189" i="2"/>
  <c r="AM82" i="2"/>
  <c r="AM28" i="2"/>
  <c r="AM668" i="2"/>
  <c r="A643" i="2"/>
  <c r="A644" i="26"/>
  <c r="A326" i="2"/>
  <c r="A327" i="26"/>
  <c r="AM470" i="2"/>
  <c r="A619" i="2"/>
  <c r="A620" i="26"/>
  <c r="AM188" i="2"/>
  <c r="AM50" i="2"/>
  <c r="A388" i="2"/>
  <c r="A389" i="26"/>
  <c r="A399" i="2"/>
  <c r="A400" i="26"/>
  <c r="AM463" i="2"/>
  <c r="A583" i="2"/>
  <c r="A584" i="26"/>
  <c r="A278" i="2"/>
  <c r="A279" i="26"/>
  <c r="A715" i="2"/>
  <c r="A716" i="26"/>
  <c r="A290" i="2"/>
  <c r="A291" i="26"/>
  <c r="AM541" i="2"/>
  <c r="A393" i="2"/>
  <c r="A394" i="26"/>
  <c r="A633" i="2"/>
  <c r="A634" i="26"/>
  <c r="A135" i="2"/>
  <c r="A136" i="26"/>
  <c r="AM229" i="2"/>
  <c r="AM144" i="2"/>
  <c r="A504" i="2"/>
  <c r="A505" i="26"/>
  <c r="AM695" i="2"/>
  <c r="A382" i="2"/>
  <c r="A383" i="26"/>
  <c r="AM275" i="2"/>
  <c r="AM429" i="2"/>
  <c r="AM590" i="2"/>
  <c r="A558" i="2"/>
  <c r="A559" i="26"/>
  <c r="A342" i="2"/>
  <c r="A343" i="26"/>
  <c r="AM333" i="2"/>
  <c r="A362" i="2"/>
  <c r="A363" i="26"/>
  <c r="A254" i="2"/>
  <c r="A255" i="26"/>
  <c r="A691" i="2"/>
  <c r="A692" i="26"/>
  <c r="A332" i="2"/>
  <c r="AM314" i="2"/>
  <c r="A465" i="2"/>
  <c r="A466" i="26"/>
  <c r="AM78" i="2"/>
  <c r="AM538" i="2"/>
  <c r="AM179" i="2"/>
  <c r="AM329" i="2"/>
  <c r="A321" i="2"/>
  <c r="A322" i="26"/>
  <c r="AM396" i="2"/>
  <c r="AM522" i="2"/>
  <c r="AM54" i="2"/>
  <c r="AM407" i="2"/>
  <c r="AM205" i="2"/>
  <c r="AM252" i="2"/>
  <c r="AM617" i="2"/>
  <c r="AM312" i="2"/>
  <c r="AM167" i="2"/>
  <c r="AM335" i="2"/>
  <c r="AM537" i="2"/>
  <c r="AM466" i="2"/>
  <c r="AM311" i="2"/>
  <c r="AM46" i="2"/>
  <c r="A409" i="2"/>
  <c r="A410" i="26"/>
  <c r="A339" i="2"/>
  <c r="A340" i="26"/>
  <c r="AM346" i="2"/>
  <c r="A650" i="2"/>
  <c r="A651" i="26"/>
  <c r="AM476" i="2"/>
  <c r="A668" i="2"/>
  <c r="A669" i="26"/>
  <c r="A457" i="2"/>
  <c r="A458" i="26"/>
  <c r="A451" i="2"/>
  <c r="A452" i="26"/>
  <c r="A314" i="2"/>
  <c r="A315" i="26"/>
  <c r="AM501" i="2"/>
  <c r="AM567" i="2"/>
  <c r="AM724" i="2"/>
  <c r="AM489" i="2"/>
  <c r="AM63" i="2"/>
  <c r="AM122" i="2"/>
  <c r="AM710" i="2"/>
  <c r="AM224" i="2"/>
  <c r="AM599" i="2"/>
  <c r="AM678" i="2"/>
  <c r="AM708" i="2"/>
  <c r="AM269" i="2"/>
  <c r="AM719" i="2"/>
  <c r="AM576" i="2"/>
  <c r="AM23" i="2"/>
  <c r="AM388" i="2"/>
  <c r="AM334" i="2"/>
  <c r="AM214" i="2"/>
  <c r="AM141" i="2"/>
  <c r="AM109" i="2"/>
  <c r="AM12" i="2"/>
  <c r="AM633" i="2"/>
  <c r="AM469" i="2"/>
  <c r="AM562" i="2"/>
  <c r="AM238" i="2"/>
  <c r="AM113" i="2"/>
  <c r="AM639" i="2"/>
  <c r="AM393" i="2"/>
  <c r="AM231" i="2"/>
  <c r="AM512" i="2"/>
  <c r="AM530" i="2"/>
  <c r="AM116" i="2"/>
  <c r="AM195" i="2"/>
  <c r="AM175" i="2"/>
  <c r="AM730" i="2"/>
  <c r="AM598" i="2"/>
  <c r="AM419" i="2"/>
  <c r="AM89" i="2"/>
  <c r="AM183" i="2"/>
  <c r="AM660" i="2"/>
  <c r="AM287" i="2"/>
  <c r="AM743" i="2"/>
  <c r="AM136" i="2"/>
  <c r="AM163" i="2"/>
  <c r="AM177" i="2"/>
  <c r="AM14" i="2"/>
  <c r="AM273" i="2"/>
  <c r="AM650" i="2"/>
  <c r="AM653" i="2"/>
  <c r="AM281" i="2"/>
  <c r="AM378" i="2"/>
  <c r="AM352" i="2"/>
  <c r="AM711" i="2"/>
  <c r="AM302" i="2"/>
  <c r="AM565" i="2"/>
  <c r="AM411" i="2"/>
  <c r="AM607" i="2"/>
  <c r="AM137" i="2"/>
  <c r="AM667" i="2"/>
  <c r="AM285" i="2"/>
  <c r="AM661" i="2"/>
  <c r="AM165" i="2"/>
  <c r="AM111" i="2"/>
  <c r="AM57" i="2"/>
  <c r="AM392" i="2"/>
  <c r="AM550" i="2"/>
  <c r="AM441" i="2"/>
  <c r="AM722" i="2"/>
  <c r="AM548" i="2"/>
  <c r="AM430" i="2"/>
  <c r="AM688" i="2"/>
  <c r="AM444" i="2"/>
  <c r="AM190" i="2"/>
  <c r="AM375" i="2"/>
  <c r="AM68" i="2"/>
  <c r="AM440" i="2"/>
  <c r="AM62" i="2"/>
  <c r="AM241" i="2"/>
  <c r="AM180" i="2"/>
  <c r="AM732" i="2"/>
  <c r="AM588" i="2"/>
  <c r="AM228" i="2"/>
  <c r="AM245" i="2"/>
  <c r="AM431" i="2"/>
  <c r="AM520" i="2"/>
  <c r="AM306" i="2"/>
  <c r="AM521" i="2"/>
  <c r="AM360" i="2"/>
  <c r="AM162" i="2"/>
  <c r="AM108" i="2"/>
  <c r="AM298" i="2"/>
  <c r="AM185" i="2"/>
  <c r="AM310" i="2"/>
  <c r="AM662" i="2"/>
  <c r="AM446" i="2"/>
  <c r="AM99" i="2"/>
  <c r="AM673" i="2"/>
  <c r="AM680" i="2"/>
  <c r="AM80" i="2"/>
  <c r="AM157" i="2"/>
  <c r="AM750" i="2"/>
  <c r="AM624" i="2"/>
  <c r="AM209" i="2"/>
  <c r="AM61" i="2"/>
  <c r="AM479" i="2"/>
  <c r="AM546" i="2"/>
  <c r="AM107" i="2"/>
  <c r="AM473" i="2"/>
  <c r="AM438" i="2"/>
  <c r="AM330" i="2"/>
  <c r="AM131" i="2"/>
  <c r="AM95" i="2"/>
  <c r="AM49" i="2"/>
  <c r="AM536" i="2"/>
  <c r="AM178" i="2"/>
  <c r="AM645" i="2"/>
  <c r="AM355" i="2"/>
  <c r="AM733" i="2"/>
  <c r="AM15" i="2"/>
  <c r="AM309" i="2"/>
  <c r="AM219" i="2"/>
  <c r="AM164" i="2"/>
  <c r="AM460" i="2"/>
  <c r="AM406" i="2"/>
  <c r="AM734" i="2"/>
  <c r="AM56" i="2"/>
  <c r="AM345" i="2"/>
  <c r="AM237" i="2"/>
  <c r="AM182" i="2"/>
  <c r="AM129" i="2"/>
  <c r="AM74" i="2"/>
  <c r="AM499" i="2"/>
  <c r="AM674" i="2"/>
  <c r="AM612" i="2"/>
  <c r="AM58" i="2"/>
  <c r="AM386" i="2"/>
  <c r="AM432" i="2"/>
  <c r="AM192" i="2"/>
  <c r="AM671" i="2"/>
  <c r="AM450" i="2"/>
  <c r="AM34" i="2"/>
  <c r="AM372" i="2"/>
  <c r="AM305" i="2"/>
  <c r="AM384" i="2"/>
  <c r="AM253" i="2"/>
  <c r="AM679" i="2"/>
  <c r="AM361" i="2"/>
  <c r="AM628" i="2"/>
  <c r="AM574" i="2"/>
  <c r="AM286" i="2"/>
  <c r="AM124" i="2"/>
  <c r="AM88" i="2"/>
  <c r="AM709" i="2"/>
  <c r="AM454" i="2"/>
  <c r="AM483" i="2"/>
  <c r="AM669" i="2"/>
  <c r="AM103" i="2"/>
  <c r="AM153" i="2"/>
  <c r="AM45" i="2"/>
  <c r="AM158" i="2"/>
  <c r="AM104" i="2"/>
  <c r="AM559" i="2"/>
  <c r="AM278" i="2"/>
  <c r="AM10" i="2"/>
  <c r="AM172" i="2"/>
  <c r="AM495" i="2"/>
  <c r="AM461" i="2"/>
  <c r="AM299" i="2"/>
  <c r="AM642" i="2"/>
  <c r="AM84" i="2"/>
  <c r="AM143" i="2"/>
  <c r="AM37" i="2"/>
  <c r="AM666" i="2"/>
  <c r="AM59" i="2"/>
  <c r="AM442" i="2"/>
  <c r="AM304" i="2"/>
  <c r="AM376" i="2"/>
  <c r="AM118" i="2"/>
  <c r="AM169" i="2"/>
  <c r="AM69" i="2"/>
  <c r="AM277" i="2"/>
  <c r="AM561" i="2"/>
  <c r="AM435" i="2"/>
  <c r="AM381" i="2"/>
  <c r="AM327" i="2"/>
  <c r="AM230" i="2"/>
  <c r="AM373" i="2"/>
  <c r="AM362" i="2"/>
  <c r="AM254" i="2"/>
  <c r="AM38" i="2"/>
  <c r="AM647" i="2"/>
  <c r="AM356" i="2"/>
  <c r="AM726" i="2"/>
  <c r="AM636" i="2"/>
  <c r="AM539" i="2"/>
  <c r="AM619" i="2"/>
  <c r="AM216" i="2"/>
  <c r="AM437" i="2"/>
  <c r="AM222" i="2"/>
  <c r="AM409" i="2"/>
  <c r="AM226" i="2"/>
  <c r="AM283" i="2"/>
  <c r="AM664" i="2"/>
  <c r="AM64" i="2"/>
  <c r="AM166" i="2"/>
  <c r="AM591" i="2"/>
  <c r="AM687" i="2"/>
  <c r="AM577" i="2"/>
  <c r="AM81" i="2"/>
  <c r="AM217" i="2"/>
  <c r="AM170" i="2"/>
  <c r="AM100" i="2"/>
  <c r="AM270" i="2"/>
  <c r="AM623" i="2"/>
  <c r="AM515" i="2"/>
  <c r="AM377" i="2"/>
  <c r="AM106" i="2"/>
  <c r="AM625" i="2"/>
  <c r="AM556" i="2"/>
  <c r="AM394" i="2"/>
  <c r="AM268" i="2"/>
  <c r="AM728" i="2"/>
  <c r="AM51" i="2"/>
  <c r="AM399" i="2"/>
  <c r="AM75" i="2"/>
  <c r="AM585" i="2"/>
  <c r="AM27" i="2"/>
  <c r="AM218" i="2"/>
  <c r="AM745" i="2"/>
  <c r="AM698" i="2"/>
  <c r="AM584" i="2"/>
  <c r="AM404" i="2"/>
  <c r="AM350" i="2"/>
  <c r="AM242" i="2"/>
  <c r="AM134" i="2"/>
  <c r="AM26" i="2"/>
  <c r="AM197" i="2"/>
  <c r="AM534" i="2"/>
  <c r="AM426" i="2"/>
  <c r="AM564" i="2"/>
  <c r="AM125" i="2"/>
  <c r="AM455" i="2"/>
  <c r="AM239" i="2"/>
  <c r="AM739" i="2"/>
  <c r="AM94" i="2"/>
  <c r="AM47" i="2"/>
  <c r="AM502" i="2"/>
  <c r="AM544" i="2"/>
  <c r="AM208" i="2"/>
  <c r="AM21" i="2"/>
  <c r="AM405" i="2"/>
  <c r="AM339" i="2"/>
  <c r="AM303" i="2"/>
  <c r="AM249" i="2"/>
  <c r="AM282" i="2"/>
  <c r="AM126" i="2"/>
  <c r="AM492" i="2"/>
  <c r="AM168" i="2"/>
  <c r="AM418" i="2"/>
  <c r="AM579" i="2"/>
  <c r="AM472" i="2"/>
  <c r="AM291" i="2"/>
  <c r="AM369" i="2"/>
  <c r="AM315" i="2"/>
  <c r="AM503" i="2"/>
  <c r="AM571" i="2"/>
  <c r="AM731" i="2"/>
  <c r="AM551" i="2"/>
  <c r="AM389" i="2"/>
  <c r="AM715" i="2"/>
  <c r="AM575" i="2"/>
  <c r="AM519" i="2"/>
  <c r="AM413" i="2"/>
  <c r="AM77" i="2"/>
  <c r="AM553" i="2"/>
  <c r="AM29" i="2"/>
  <c r="AM154" i="2"/>
  <c r="AM422" i="2"/>
  <c r="AM554" i="2"/>
  <c r="AM602" i="2"/>
  <c r="AM596" i="2"/>
  <c r="AM542" i="2"/>
  <c r="AM488" i="2"/>
  <c r="AM740" i="2"/>
  <c r="AM101" i="2"/>
  <c r="AM313" i="2"/>
  <c r="AM87" i="2"/>
  <c r="AM123" i="2"/>
  <c r="AM351" i="2"/>
  <c r="AM260" i="2"/>
  <c r="AM433" i="2"/>
  <c r="AM324" i="2"/>
  <c r="AM121" i="2"/>
  <c r="AM161" i="2"/>
  <c r="AM258" i="2"/>
  <c r="AM186" i="2"/>
  <c r="AM42" i="2"/>
  <c r="AM694" i="2"/>
  <c r="AM658" i="2"/>
  <c r="AM586" i="2"/>
  <c r="AM370" i="2"/>
  <c r="AM76" i="2"/>
  <c r="AM148" i="2"/>
  <c r="AM70" i="2"/>
  <c r="AM518" i="2"/>
  <c r="AM211" i="2"/>
  <c r="AM128" i="2"/>
  <c r="AM727" i="2"/>
  <c r="AM511" i="2"/>
  <c r="AM187" i="2"/>
  <c r="AM600" i="2"/>
  <c r="AM138" i="2"/>
  <c r="AM17" i="2"/>
  <c r="AM33" i="2"/>
  <c r="AM443" i="2"/>
  <c r="AM325" i="2"/>
  <c r="AM359" i="2"/>
  <c r="AM251" i="2"/>
  <c r="AM618" i="2"/>
  <c r="AM729" i="2"/>
  <c r="AM610" i="2"/>
  <c r="AM471" i="2"/>
  <c r="AM13" i="2"/>
  <c r="AM697" i="2"/>
  <c r="AM434" i="2"/>
  <c r="AM326" i="2"/>
  <c r="AM631" i="2"/>
  <c r="AM349" i="2"/>
  <c r="AM174" i="2"/>
  <c r="AM408" i="2"/>
  <c r="AM288" i="2"/>
  <c r="AM486" i="2"/>
  <c r="AM684" i="2"/>
  <c r="AM593" i="2"/>
  <c r="AM468" i="2"/>
  <c r="AM234" i="2"/>
  <c r="AM555" i="2"/>
  <c r="AM366" i="2"/>
  <c r="AM436" i="2"/>
  <c r="AM400" i="2"/>
  <c r="AM364" i="2"/>
  <c r="AM328" i="2"/>
  <c r="AM292" i="2"/>
  <c r="AM256" i="2"/>
  <c r="AM220" i="2"/>
  <c r="AM112" i="2"/>
  <c r="AM578" i="2"/>
  <c r="AM338" i="2"/>
  <c r="AM510" i="2"/>
  <c r="AM572" i="2"/>
  <c r="AM644" i="2"/>
  <c r="AM481" i="2"/>
  <c r="AM319" i="2"/>
  <c r="AM176" i="2"/>
  <c r="AM582" i="2"/>
  <c r="AM119" i="2"/>
  <c r="AM142" i="2"/>
  <c r="AM528" i="2"/>
  <c r="AM24" i="2"/>
  <c r="AM748" i="2"/>
  <c r="AM676" i="2"/>
  <c r="AM640" i="2"/>
  <c r="AM280" i="2"/>
  <c r="AM184" i="2"/>
  <c r="AM11" i="2"/>
  <c r="AM517" i="2"/>
  <c r="AM67" i="2"/>
  <c r="AM686" i="2"/>
  <c r="AM524" i="2"/>
  <c r="AM459" i="2"/>
  <c r="AM16" i="2"/>
  <c r="AM133" i="2"/>
  <c r="AM374" i="2"/>
  <c r="AM395" i="2"/>
  <c r="AM300" i="2"/>
  <c r="AM655" i="2"/>
  <c r="AM587" i="2"/>
  <c r="AM65" i="2"/>
  <c r="AM540" i="2"/>
  <c r="AM707" i="2"/>
  <c r="AM635" i="2"/>
  <c r="AM449" i="2"/>
  <c r="AM744" i="2"/>
  <c r="AM738" i="2"/>
  <c r="AM557" i="2"/>
  <c r="AM425" i="2"/>
  <c r="AM371" i="2"/>
  <c r="AM317" i="2"/>
  <c r="AM357" i="2"/>
  <c r="AM545" i="2"/>
  <c r="AM215" i="2"/>
  <c r="AM48" i="2"/>
  <c r="AM301" i="2"/>
  <c r="AM465" i="2"/>
  <c r="AM632" i="2"/>
  <c r="AM247" i="2"/>
  <c r="AM391" i="2"/>
  <c r="AM626" i="2"/>
  <c r="AM464" i="2"/>
  <c r="AM20" i="2"/>
  <c r="A522" i="2"/>
  <c r="A569" i="2"/>
  <c r="A17" i="2"/>
  <c r="A54" i="2"/>
  <c r="A671" i="2"/>
  <c r="A515" i="2"/>
  <c r="A407" i="2"/>
  <c r="A287" i="2"/>
  <c r="A33" i="2"/>
  <c r="A497" i="2"/>
  <c r="A443" i="2"/>
  <c r="A389" i="2"/>
  <c r="A335" i="2"/>
  <c r="A281" i="2"/>
  <c r="A196" i="2"/>
  <c r="A324" i="2"/>
  <c r="A689" i="2"/>
  <c r="A378" i="2"/>
  <c r="A683" i="2"/>
  <c r="A575" i="2"/>
  <c r="A519" i="2"/>
  <c r="A150" i="2"/>
  <c r="AM120" i="2"/>
  <c r="AM737" i="2"/>
  <c r="AM665" i="2"/>
  <c r="AM611" i="2"/>
  <c r="A179" i="2"/>
  <c r="AM18" i="2"/>
  <c r="A180" i="2"/>
  <c r="A641" i="2"/>
  <c r="A119" i="2"/>
  <c r="A2" i="19"/>
  <c r="N3" i="28" s="1"/>
  <c r="A653" i="2"/>
  <c r="A432" i="2"/>
  <c r="A659" i="2"/>
  <c r="A209" i="2"/>
  <c r="A101" i="2"/>
  <c r="A142" i="2"/>
  <c r="AM714" i="2"/>
  <c r="A533" i="2"/>
  <c r="A479" i="2"/>
  <c r="A425" i="2"/>
  <c r="A371" i="2"/>
  <c r="A317" i="2"/>
  <c r="A263" i="2"/>
  <c r="A357" i="2"/>
  <c r="A617" i="2"/>
  <c r="A545" i="2"/>
  <c r="A215" i="2"/>
  <c r="A408" i="2"/>
  <c r="A48" i="2"/>
  <c r="A657" i="2"/>
  <c r="A301" i="2"/>
  <c r="A160" i="2"/>
  <c r="A40" i="2"/>
  <c r="AM594" i="2"/>
  <c r="AM342" i="2"/>
  <c r="AM535" i="2"/>
  <c r="A654" i="2"/>
  <c r="A348" i="2"/>
  <c r="A677" i="2"/>
  <c r="A227" i="2"/>
  <c r="A83" i="2"/>
  <c r="A240" i="2"/>
  <c r="A461" i="2"/>
  <c r="A750" i="2"/>
  <c r="A570" i="2"/>
  <c r="A270" i="2"/>
  <c r="A90" i="2"/>
  <c r="A731" i="2"/>
  <c r="A695" i="2"/>
  <c r="A623" i="2"/>
  <c r="A587" i="2"/>
  <c r="A551" i="2"/>
  <c r="A173" i="2"/>
  <c r="A137" i="2"/>
  <c r="A65" i="2"/>
  <c r="A402" i="2"/>
  <c r="A725" i="2"/>
  <c r="A599" i="2"/>
  <c r="A503" i="2"/>
  <c r="A395" i="2"/>
  <c r="A299" i="2"/>
  <c r="AM654" i="2"/>
  <c r="AM348" i="2"/>
  <c r="AM677" i="2"/>
  <c r="AM641" i="2"/>
  <c r="AM605" i="2"/>
  <c r="AM227" i="2"/>
  <c r="AM191" i="2"/>
  <c r="AM155" i="2"/>
  <c r="AM83" i="2"/>
  <c r="AM60" i="2"/>
  <c r="A534" i="2"/>
  <c r="A306" i="2"/>
  <c r="A120" i="2"/>
  <c r="A737" i="2"/>
  <c r="A665" i="2"/>
  <c r="A611" i="2"/>
  <c r="A557" i="2"/>
  <c r="AM467" i="2"/>
  <c r="A552" i="2"/>
  <c r="A713" i="2"/>
  <c r="A191" i="2"/>
  <c r="A521" i="2"/>
  <c r="AM240" i="2"/>
  <c r="AM581" i="2"/>
  <c r="AM353" i="2"/>
  <c r="A540" i="2"/>
  <c r="A707" i="2"/>
  <c r="A635" i="2"/>
  <c r="A449" i="2"/>
  <c r="A341" i="2"/>
  <c r="A245" i="2"/>
  <c r="A539" i="2"/>
  <c r="A485" i="2"/>
  <c r="A431" i="2"/>
  <c r="A377" i="2"/>
  <c r="A323" i="2"/>
  <c r="A269" i="2"/>
  <c r="A714" i="2"/>
  <c r="A743" i="2"/>
  <c r="A588" i="2"/>
  <c r="A719" i="2"/>
  <c r="A647" i="2"/>
  <c r="A35" i="2"/>
  <c r="A486" i="2"/>
  <c r="AM204" i="2"/>
  <c r="AM36" i="2"/>
  <c r="AM701" i="2"/>
  <c r="AM629" i="2"/>
  <c r="A642" i="2"/>
  <c r="A84" i="2"/>
  <c r="A730" i="2"/>
  <c r="A694" i="2"/>
  <c r="A658" i="2"/>
  <c r="A622" i="2"/>
  <c r="A586" i="2"/>
  <c r="A550" i="2"/>
  <c r="A514" i="2"/>
  <c r="A478" i="2"/>
  <c r="A442" i="2"/>
  <c r="A406" i="2"/>
  <c r="A370" i="2"/>
  <c r="A334" i="2"/>
  <c r="A298" i="2"/>
  <c r="A262" i="2"/>
  <c r="A226" i="2"/>
  <c r="A130" i="2"/>
  <c r="A76" i="2"/>
  <c r="AM9" i="2"/>
  <c r="A749" i="2"/>
  <c r="A605" i="2"/>
  <c r="A155" i="2"/>
  <c r="A60" i="2"/>
  <c r="A467" i="2"/>
  <c r="A581" i="2"/>
  <c r="A353" i="2"/>
  <c r="A684" i="2"/>
  <c r="A456" i="2"/>
  <c r="A204" i="2"/>
  <c r="A36" i="2"/>
  <c r="A701" i="2"/>
  <c r="A629" i="2"/>
  <c r="A593" i="2"/>
  <c r="A143" i="2"/>
  <c r="A107" i="2"/>
  <c r="A71" i="2"/>
  <c r="A195" i="2"/>
  <c r="A527" i="2"/>
  <c r="A491" i="2"/>
  <c r="A455" i="2"/>
  <c r="A419" i="2"/>
  <c r="A383" i="2"/>
  <c r="A347" i="2"/>
  <c r="A311" i="2"/>
  <c r="A275" i="2"/>
  <c r="A239" i="2"/>
  <c r="A203" i="2"/>
  <c r="A167" i="2"/>
  <c r="A131" i="2"/>
  <c r="A95" i="2"/>
  <c r="A59" i="2"/>
  <c r="A23" i="2"/>
  <c r="A252" i="2"/>
  <c r="AM589" i="2"/>
  <c r="A208" i="2"/>
  <c r="A172" i="2"/>
  <c r="A136" i="2"/>
  <c r="A100" i="2"/>
  <c r="A46" i="2"/>
  <c r="A666" i="2"/>
  <c r="A444" i="2"/>
  <c r="A168" i="2"/>
  <c r="A735" i="2"/>
  <c r="A681" i="2"/>
  <c r="A627" i="2"/>
  <c r="A591" i="2"/>
  <c r="A483" i="2"/>
  <c r="A375" i="2"/>
  <c r="A267" i="2"/>
  <c r="A159" i="2"/>
  <c r="A51" i="2"/>
  <c r="A450" i="2"/>
  <c r="A686" i="2"/>
  <c r="A524" i="2"/>
  <c r="A620" i="2"/>
  <c r="A422" i="2"/>
  <c r="A381" i="2"/>
  <c r="A345" i="2"/>
  <c r="A309" i="2"/>
  <c r="A273" i="2"/>
  <c r="A237" i="2"/>
  <c r="A201" i="2"/>
  <c r="A165" i="2"/>
  <c r="A129" i="2"/>
  <c r="A93" i="2"/>
  <c r="A57" i="2"/>
  <c r="A21" i="2"/>
  <c r="A648" i="2"/>
  <c r="A480" i="2"/>
  <c r="A318" i="2"/>
  <c r="A102" i="2"/>
  <c r="A716" i="2"/>
  <c r="A662" i="2"/>
  <c r="A608" i="2"/>
  <c r="A554" i="2"/>
  <c r="A500" i="2"/>
  <c r="A446" i="2"/>
  <c r="A607" i="2"/>
  <c r="A499" i="2"/>
  <c r="A391" i="2"/>
  <c r="A283" i="2"/>
  <c r="A163" i="2"/>
  <c r="A638" i="2"/>
  <c r="A530" i="2"/>
  <c r="A404" i="2"/>
  <c r="A585" i="2"/>
  <c r="A549" i="2"/>
  <c r="A513" i="2"/>
  <c r="A477" i="2"/>
  <c r="A441" i="2"/>
  <c r="AM672" i="2"/>
  <c r="A680" i="2"/>
  <c r="AM265" i="2"/>
  <c r="AM55" i="2"/>
  <c r="A710" i="2"/>
  <c r="A602" i="2"/>
  <c r="A494" i="2"/>
  <c r="A428" i="2"/>
  <c r="AM248" i="2"/>
  <c r="AM246" i="2"/>
  <c r="AM685" i="2"/>
  <c r="AM73" i="2"/>
  <c r="AM649" i="2"/>
  <c r="A244" i="2"/>
  <c r="AM523" i="2"/>
  <c r="AM415" i="2"/>
  <c r="AM416" i="2"/>
  <c r="AM307" i="2"/>
  <c r="AM308" i="2"/>
  <c r="A300" i="2"/>
  <c r="AM493" i="2"/>
  <c r="A413" i="2"/>
  <c r="A359" i="2"/>
  <c r="A305" i="2"/>
  <c r="A251" i="2"/>
  <c r="A618" i="2"/>
  <c r="A197" i="2"/>
  <c r="A161" i="2"/>
  <c r="A125" i="2"/>
  <c r="A89" i="2"/>
  <c r="A53" i="2"/>
  <c r="A463" i="2"/>
  <c r="A509" i="2"/>
  <c r="A473" i="2"/>
  <c r="A437" i="2"/>
  <c r="A401" i="2"/>
  <c r="A365" i="2"/>
  <c r="A329" i="2"/>
  <c r="A293" i="2"/>
  <c r="A257" i="2"/>
  <c r="A221" i="2"/>
  <c r="A185" i="2"/>
  <c r="A149" i="2"/>
  <c r="A113" i="2"/>
  <c r="A77" i="2"/>
  <c r="A41" i="2"/>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738" i="2"/>
  <c r="A330" i="2"/>
  <c r="A174" i="2"/>
  <c r="A748" i="2"/>
  <c r="A712" i="2"/>
  <c r="A676" i="2"/>
  <c r="A640" i="2"/>
  <c r="A604" i="2"/>
  <c r="A568" i="2"/>
  <c r="A532" i="2"/>
  <c r="A496" i="2"/>
  <c r="A460" i="2"/>
  <c r="A424" i="2"/>
  <c r="A352" i="2"/>
  <c r="A280" i="2"/>
  <c r="A184" i="2"/>
  <c r="A94" i="2"/>
  <c r="A22" i="2"/>
  <c r="A312" i="2"/>
  <c r="A711" i="2"/>
  <c r="A536" i="2"/>
  <c r="A214" i="2"/>
  <c r="A106" i="2"/>
  <c r="A636" i="2"/>
  <c r="A138" i="2"/>
  <c r="A675" i="2"/>
  <c r="A141" i="2"/>
  <c r="A698" i="2"/>
  <c r="A47" i="2"/>
  <c r="A11" i="2"/>
  <c r="A564" i="2"/>
  <c r="A360" i="2"/>
  <c r="A210" i="2"/>
  <c r="A30" i="2"/>
  <c r="A718" i="2"/>
  <c r="A682" i="2"/>
  <c r="A646" i="2"/>
  <c r="A610" i="2"/>
  <c r="A574" i="2"/>
  <c r="A538" i="2"/>
  <c r="A502" i="2"/>
  <c r="A466" i="2"/>
  <c r="A430" i="2"/>
  <c r="A394" i="2"/>
  <c r="A358" i="2"/>
  <c r="A322" i="2"/>
  <c r="A286" i="2"/>
  <c r="A250" i="2"/>
  <c r="A202" i="2"/>
  <c r="A573" i="2"/>
  <c r="A178" i="2"/>
  <c r="A64" i="2"/>
  <c r="A516" i="2"/>
  <c r="A12" i="2"/>
  <c r="A645" i="2"/>
  <c r="A411" i="2"/>
  <c r="A87" i="2"/>
  <c r="A606" i="2"/>
  <c r="A396" i="2"/>
  <c r="A234" i="2"/>
  <c r="A66" i="2"/>
  <c r="A724" i="2"/>
  <c r="A688" i="2"/>
  <c r="A652" i="2"/>
  <c r="A616" i="2"/>
  <c r="A580" i="2"/>
  <c r="A544" i="2"/>
  <c r="A508" i="2"/>
  <c r="A472" i="2"/>
  <c r="A436" i="2"/>
  <c r="A400" i="2"/>
  <c r="A364" i="2"/>
  <c r="A328" i="2"/>
  <c r="A292" i="2"/>
  <c r="A256" i="2"/>
  <c r="A220" i="2"/>
  <c r="A112" i="2"/>
  <c r="A28" i="2"/>
  <c r="A717" i="2"/>
  <c r="A603" i="2"/>
  <c r="A728" i="2"/>
  <c r="A356" i="2"/>
  <c r="AM458" i="2"/>
  <c r="A447" i="2"/>
  <c r="A231" i="2"/>
  <c r="A123" i="2"/>
  <c r="A15" i="2"/>
  <c r="A276" i="2"/>
  <c r="A644" i="2"/>
  <c r="A482" i="2"/>
  <c r="A517" i="2"/>
  <c r="A674" i="2"/>
  <c r="A410" i="2"/>
  <c r="A70" i="2"/>
  <c r="A34" i="2"/>
  <c r="A696" i="2"/>
  <c r="A528" i="2"/>
  <c r="A384" i="2"/>
  <c r="A198" i="2"/>
  <c r="A42" i="2"/>
  <c r="A723" i="2"/>
  <c r="A687" i="2"/>
  <c r="A615" i="2"/>
  <c r="A579" i="2"/>
  <c r="A543" i="2"/>
  <c r="A507" i="2"/>
  <c r="A471" i="2"/>
  <c r="A435" i="2"/>
  <c r="A132" i="2"/>
  <c r="A734" i="2"/>
  <c r="A73" i="2"/>
  <c r="AM264" i="2"/>
  <c r="AM199" i="2"/>
  <c r="AM200" i="2"/>
  <c r="A547" i="2"/>
  <c r="AM367" i="2"/>
  <c r="AM259" i="2"/>
  <c r="AM151" i="2"/>
  <c r="AM43" i="2"/>
  <c r="A387" i="2"/>
  <c r="A351" i="2"/>
  <c r="A315" i="2"/>
  <c r="A279" i="2"/>
  <c r="A243" i="2"/>
  <c r="A207" i="2"/>
  <c r="A171" i="2"/>
  <c r="A99" i="2"/>
  <c r="A63" i="2"/>
  <c r="A27" i="2"/>
  <c r="A672" i="2"/>
  <c r="A510" i="2"/>
  <c r="A614" i="2"/>
  <c r="A560" i="2"/>
  <c r="A506" i="2"/>
  <c r="A452" i="2"/>
  <c r="A589" i="2"/>
  <c r="A481" i="2"/>
  <c r="A373" i="2"/>
  <c r="A265" i="2"/>
  <c r="A55" i="2"/>
  <c r="AM284" i="2"/>
  <c r="AM462" i="2"/>
  <c r="AM181" i="2"/>
  <c r="AM691" i="2"/>
  <c r="AM451" i="2"/>
  <c r="AM343" i="2"/>
  <c r="AM344" i="2"/>
  <c r="AM235" i="2"/>
  <c r="AM236" i="2"/>
  <c r="AM558" i="2"/>
  <c r="A733" i="2"/>
  <c r="AM529" i="2"/>
  <c r="AM475" i="2"/>
  <c r="A190" i="2"/>
  <c r="A154" i="2"/>
  <c r="A118" i="2"/>
  <c r="A58" i="2"/>
  <c r="A732" i="2"/>
  <c r="A492" i="2"/>
  <c r="A222" i="2"/>
  <c r="A747" i="2"/>
  <c r="A693" i="2"/>
  <c r="A639" i="2"/>
  <c r="A609" i="2"/>
  <c r="A537" i="2"/>
  <c r="A429" i="2"/>
  <c r="A213" i="2"/>
  <c r="A105" i="2"/>
  <c r="A702" i="2"/>
  <c r="A162" i="2"/>
  <c r="A590" i="2"/>
  <c r="A571" i="2"/>
  <c r="A247" i="2"/>
  <c r="A458" i="2"/>
  <c r="A363" i="2"/>
  <c r="A327" i="2"/>
  <c r="A291" i="2"/>
  <c r="A255" i="2"/>
  <c r="A219" i="2"/>
  <c r="A183" i="2"/>
  <c r="A147" i="2"/>
  <c r="A111" i="2"/>
  <c r="A75" i="2"/>
  <c r="A39" i="2"/>
  <c r="A726" i="2"/>
  <c r="A576" i="2"/>
  <c r="A390" i="2"/>
  <c r="A192" i="2"/>
  <c r="A746" i="2"/>
  <c r="A704" i="2"/>
  <c r="A596" i="2"/>
  <c r="A542" i="2"/>
  <c r="A488" i="2"/>
  <c r="A553" i="2"/>
  <c r="A445" i="2"/>
  <c r="A337" i="2"/>
  <c r="A229" i="2"/>
  <c r="A692" i="2"/>
  <c r="A584" i="2"/>
  <c r="A476" i="2"/>
  <c r="A392" i="2"/>
  <c r="A338" i="2"/>
  <c r="A567" i="2"/>
  <c r="A531" i="2"/>
  <c r="A495" i="2"/>
  <c r="A459" i="2"/>
  <c r="A423" i="2"/>
  <c r="AM420" i="2"/>
  <c r="AM643" i="2"/>
  <c r="AM427" i="2"/>
  <c r="A656" i="2"/>
  <c r="A548" i="2"/>
  <c r="A440" i="2"/>
  <c r="A386" i="2"/>
  <c r="A181" i="2"/>
  <c r="AM498" i="2"/>
  <c r="AM637" i="2"/>
  <c r="AM583" i="2"/>
  <c r="A475" i="2"/>
  <c r="AM403" i="2"/>
  <c r="AM295" i="2"/>
  <c r="AM296" i="2"/>
  <c r="AM79" i="2"/>
  <c r="A414" i="2"/>
  <c r="A729" i="2"/>
  <c r="A621" i="2"/>
  <c r="A624" i="2"/>
  <c r="A109" i="2"/>
  <c r="A29" i="2"/>
  <c r="A678" i="2"/>
  <c r="A438" i="2"/>
  <c r="A282" i="2"/>
  <c r="A114" i="2"/>
  <c r="A736" i="2"/>
  <c r="A700" i="2"/>
  <c r="A664" i="2"/>
  <c r="A628" i="2"/>
  <c r="A592" i="2"/>
  <c r="A556" i="2"/>
  <c r="A520" i="2"/>
  <c r="A484" i="2"/>
  <c r="A448" i="2"/>
  <c r="A412" i="2"/>
  <c r="A376" i="2"/>
  <c r="A340" i="2"/>
  <c r="A304" i="2"/>
  <c r="A268" i="2"/>
  <c r="A232" i="2"/>
  <c r="A148" i="2"/>
  <c r="A470" i="2"/>
  <c r="A124" i="2"/>
  <c r="A10" i="2"/>
  <c r="A258" i="2"/>
  <c r="A699" i="2"/>
  <c r="A555" i="2"/>
  <c r="A249" i="2"/>
  <c r="A366" i="2"/>
  <c r="A708" i="2"/>
  <c r="A468" i="2"/>
  <c r="A294" i="2"/>
  <c r="A144" i="2"/>
  <c r="A742" i="2"/>
  <c r="A706" i="2"/>
  <c r="A670" i="2"/>
  <c r="A634" i="2"/>
  <c r="A598" i="2"/>
  <c r="A562" i="2"/>
  <c r="A526" i="2"/>
  <c r="A490" i="2"/>
  <c r="A454" i="2"/>
  <c r="A346" i="2"/>
  <c r="A310" i="2"/>
  <c r="A274" i="2"/>
  <c r="A238" i="2"/>
  <c r="A166" i="2"/>
  <c r="A82" i="2"/>
  <c r="A582" i="2"/>
  <c r="A78" i="2"/>
  <c r="A663" i="2"/>
  <c r="A625" i="2"/>
  <c r="A566" i="2"/>
  <c r="A501" i="2"/>
  <c r="A285" i="2"/>
  <c r="A177" i="2"/>
  <c r="A69" i="2"/>
  <c r="A546" i="2"/>
  <c r="A740" i="2"/>
  <c r="A578" i="2"/>
  <c r="A661" i="2"/>
  <c r="A355" i="2"/>
  <c r="A512" i="2"/>
  <c r="A368" i="2"/>
  <c r="A88" i="2"/>
  <c r="A52" i="2"/>
  <c r="A16" i="2"/>
  <c r="A612" i="2"/>
  <c r="A474" i="2"/>
  <c r="A288" i="2"/>
  <c r="A108" i="2"/>
  <c r="A741" i="2"/>
  <c r="A705" i="2"/>
  <c r="A669" i="2"/>
  <c r="A597" i="2"/>
  <c r="A561" i="2"/>
  <c r="A525" i="2"/>
  <c r="A489" i="2"/>
  <c r="A453" i="2"/>
  <c r="A417" i="2"/>
  <c r="A228" i="2"/>
  <c r="A18" i="2"/>
  <c r="AM320" i="2"/>
  <c r="AM212" i="2"/>
  <c r="AM690" i="2"/>
  <c r="AM72" i="2"/>
  <c r="A697" i="2"/>
  <c r="AM595" i="2"/>
  <c r="AM487" i="2"/>
  <c r="AM379" i="2"/>
  <c r="AM380" i="2"/>
  <c r="AM271" i="2"/>
  <c r="AM272" i="2"/>
  <c r="A126" i="2"/>
  <c r="AM457" i="2"/>
  <c r="A369" i="2"/>
  <c r="A333" i="2"/>
  <c r="A297" i="2"/>
  <c r="A261" i="2"/>
  <c r="A225" i="2"/>
  <c r="A189" i="2"/>
  <c r="A153" i="2"/>
  <c r="A117" i="2"/>
  <c r="A81" i="2"/>
  <c r="A45" i="2"/>
  <c r="A9" i="2"/>
  <c r="A594" i="2"/>
  <c r="A420" i="2"/>
  <c r="A626" i="2"/>
  <c r="A572" i="2"/>
  <c r="A518" i="2"/>
  <c r="A464" i="2"/>
  <c r="A535" i="2"/>
  <c r="A427" i="2"/>
  <c r="A319" i="2"/>
  <c r="A211" i="2"/>
  <c r="A354" i="2"/>
  <c r="AM110" i="2"/>
  <c r="AM720" i="2"/>
  <c r="AM96" i="2"/>
  <c r="AM97" i="2"/>
  <c r="A655" i="2"/>
  <c r="AM91" i="2"/>
  <c r="AM92" i="2"/>
  <c r="A511" i="2"/>
  <c r="AM439" i="2"/>
  <c r="AM331" i="2"/>
  <c r="AM223" i="2"/>
  <c r="AM115" i="2"/>
  <c r="A374" i="2"/>
  <c r="A320" i="2"/>
  <c r="A284" i="2"/>
  <c r="A248" i="2"/>
  <c r="A212" i="2"/>
  <c r="A176" i="2"/>
  <c r="A140" i="2"/>
  <c r="A104" i="2"/>
  <c r="A68" i="2"/>
  <c r="A32" i="2"/>
  <c r="A690" i="2"/>
  <c r="A462" i="2"/>
  <c r="A246" i="2"/>
  <c r="A72" i="2"/>
  <c r="A721" i="2"/>
  <c r="A685" i="2"/>
  <c r="AM127" i="2"/>
  <c r="AM19" i="2"/>
  <c r="A434" i="2"/>
  <c r="A398" i="2"/>
  <c r="A218" i="2"/>
  <c r="A182" i="2"/>
  <c r="A146" i="2"/>
  <c r="A110" i="2"/>
  <c r="A74" i="2"/>
  <c r="A38" i="2"/>
  <c r="A720" i="2"/>
  <c r="A498" i="2"/>
  <c r="A264" i="2"/>
  <c r="A96" i="2"/>
  <c r="A649" i="2"/>
  <c r="A631" i="2"/>
  <c r="A595" i="2"/>
  <c r="A559" i="2"/>
  <c r="A523" i="2"/>
  <c r="A487" i="2"/>
  <c r="A415" i="2"/>
  <c r="A379" i="2"/>
  <c r="A343" i="2"/>
  <c r="A307" i="2"/>
  <c r="A271" i="2"/>
  <c r="A235" i="2"/>
  <c r="A199" i="2"/>
  <c r="A91" i="2"/>
  <c r="A439" i="2"/>
  <c r="A403" i="2"/>
  <c r="A367" i="2"/>
  <c r="A331" i="2"/>
  <c r="A295" i="2"/>
  <c r="A259" i="2"/>
  <c r="A223" i="2"/>
  <c r="A187" i="2"/>
  <c r="A151" i="2"/>
  <c r="A115" i="2"/>
  <c r="A79" i="2"/>
  <c r="A43" i="2"/>
  <c r="A224" i="2"/>
  <c r="A188" i="2"/>
  <c r="A152" i="2"/>
  <c r="A116" i="2"/>
  <c r="A80" i="2"/>
  <c r="A44" i="2"/>
  <c r="A127" i="2"/>
  <c r="A19" i="2"/>
  <c r="A426" i="2"/>
  <c r="A216" i="2"/>
  <c r="A24" i="2"/>
  <c r="A565" i="2"/>
  <c r="A529" i="2"/>
  <c r="A493" i="2"/>
  <c r="A302" i="2"/>
  <c r="A266" i="2"/>
  <c r="A230" i="2"/>
  <c r="A194" i="2"/>
  <c r="A158" i="2"/>
  <c r="A122" i="2"/>
  <c r="A86" i="2"/>
  <c r="A50" i="2"/>
  <c r="A14" i="2"/>
  <c r="A600" i="2"/>
  <c r="A156" i="2"/>
  <c r="A739" i="2"/>
  <c r="A703" i="2"/>
  <c r="A667" i="2"/>
  <c r="A416" i="2"/>
  <c r="A380" i="2"/>
  <c r="A344" i="2"/>
  <c r="A308" i="2"/>
  <c r="A272" i="2"/>
  <c r="A236" i="2"/>
  <c r="A200" i="2"/>
  <c r="A164" i="2"/>
  <c r="A128" i="2"/>
  <c r="A92" i="2"/>
  <c r="A56" i="2"/>
  <c r="A20" i="2"/>
  <c r="A630" i="2"/>
  <c r="A372" i="2"/>
  <c r="A186" i="2"/>
  <c r="A745" i="2"/>
  <c r="A709" i="2"/>
  <c r="A673" i="2"/>
  <c r="A613" i="2"/>
  <c r="A577" i="2"/>
  <c r="A541" i="2"/>
  <c r="A505" i="2"/>
  <c r="A469" i="2"/>
  <c r="A433" i="2"/>
  <c r="A397" i="2"/>
  <c r="A361" i="2"/>
  <c r="A325" i="2"/>
  <c r="A289" i="2"/>
  <c r="A253" i="2"/>
  <c r="A217" i="2"/>
  <c r="A145" i="2"/>
  <c r="A37" i="2"/>
  <c r="A660" i="2"/>
  <c r="A601" i="2"/>
  <c r="A421" i="2"/>
  <c r="A385" i="2"/>
  <c r="A349" i="2"/>
  <c r="A313" i="2"/>
  <c r="A277" i="2"/>
  <c r="A241" i="2"/>
  <c r="A205" i="2"/>
  <c r="A169" i="2"/>
  <c r="A133" i="2"/>
  <c r="A97" i="2"/>
  <c r="A61" i="2"/>
  <c r="A25" i="2"/>
  <c r="A206" i="2"/>
  <c r="A170" i="2"/>
  <c r="A134" i="2"/>
  <c r="A98" i="2"/>
  <c r="A62" i="2"/>
  <c r="A26" i="2"/>
  <c r="A637" i="2"/>
  <c r="A193" i="2"/>
  <c r="A157" i="2"/>
  <c r="A121" i="2"/>
  <c r="A85" i="2"/>
  <c r="A49" i="2"/>
  <c r="A13" i="2"/>
  <c r="A175" i="2"/>
  <c r="A139" i="2"/>
  <c r="A103" i="2"/>
  <c r="A67" i="2"/>
  <c r="A31" i="2"/>
  <c r="B6" i="26" l="1"/>
  <c r="B5" i="2"/>
  <c r="A2" i="2" l="1"/>
  <c r="E20" i="7" s="1"/>
  <c r="K2" i="2"/>
  <c r="G20" i="7" s="1"/>
  <c r="AR8" i="26"/>
  <c r="AR6" i="26" l="1"/>
  <c r="AK18" i="7" s="1"/>
  <c r="E2" i="26"/>
  <c r="AP6" i="26"/>
  <c r="AG18" i="7" s="1"/>
  <c r="AB8" i="26"/>
  <c r="AD28" i="26" l="1"/>
  <c r="AD22" i="26"/>
  <c r="AD16" i="26"/>
  <c r="AD10" i="26"/>
  <c r="AD27" i="26"/>
  <c r="AD21" i="26"/>
  <c r="AD15" i="26"/>
  <c r="AD9" i="26"/>
  <c r="AD31" i="26"/>
  <c r="AD25" i="26"/>
  <c r="AD19" i="26"/>
  <c r="AD13" i="26"/>
  <c r="AD23" i="26"/>
  <c r="AD11" i="26"/>
  <c r="AD8" i="26"/>
  <c r="AD30" i="26"/>
  <c r="AD14" i="26"/>
  <c r="AD12" i="26"/>
  <c r="AD20" i="26"/>
  <c r="AD18" i="26"/>
  <c r="AD26" i="26"/>
  <c r="AD24" i="26"/>
  <c r="AD29" i="26"/>
  <c r="AD17" i="26"/>
  <c r="Q2" i="26"/>
  <c r="I18" i="7" s="1"/>
  <c r="M18" i="7"/>
  <c r="O18" i="7"/>
  <c r="L2" i="26"/>
  <c r="AC23" i="26"/>
  <c r="AE10" i="26"/>
  <c r="AE11" i="26"/>
  <c r="AC19" i="26"/>
  <c r="AC25" i="26"/>
  <c r="AE14" i="26"/>
  <c r="AE29" i="26"/>
  <c r="AE12" i="26"/>
  <c r="AE27" i="26"/>
  <c r="AC15" i="26"/>
  <c r="AC9" i="26"/>
  <c r="AC17" i="26"/>
  <c r="AC29" i="26"/>
  <c r="AE23" i="26"/>
  <c r="AE24" i="26"/>
  <c r="AE26" i="26"/>
  <c r="AE31" i="26"/>
  <c r="AI9" i="26"/>
  <c r="AN9" i="26" s="1"/>
  <c r="AS9" i="26" s="1"/>
  <c r="AG8" i="26"/>
  <c r="AC24" i="26"/>
  <c r="AC22" i="26"/>
  <c r="AC31" i="26"/>
  <c r="AC18" i="26"/>
  <c r="AE9" i="26"/>
  <c r="AE20" i="26"/>
  <c r="AE30" i="26"/>
  <c r="AC20" i="26"/>
  <c r="AC16" i="26"/>
  <c r="AC13" i="26"/>
  <c r="AE19" i="26"/>
  <c r="AE21" i="26"/>
  <c r="AE15" i="26"/>
  <c r="AE18" i="26"/>
  <c r="AE17" i="26"/>
  <c r="AC21" i="26"/>
  <c r="AC27" i="26"/>
  <c r="AE25" i="26"/>
  <c r="AC10" i="26"/>
  <c r="AE13" i="26"/>
  <c r="AC28" i="26"/>
  <c r="AC14" i="26"/>
  <c r="AE28" i="26"/>
  <c r="AC11" i="26"/>
  <c r="AC26" i="26"/>
  <c r="AE22" i="26"/>
  <c r="AC8" i="26"/>
  <c r="AC30" i="26"/>
  <c r="AE16" i="26"/>
  <c r="AC12" i="26"/>
  <c r="AE8" i="26"/>
  <c r="F5" i="4" s="1"/>
  <c r="AC134" i="17" l="1"/>
  <c r="F4" i="18"/>
  <c r="F35" i="18" s="1"/>
  <c r="AN8" i="26"/>
  <c r="AS8" i="26" s="1"/>
  <c r="AS7" i="26" s="1"/>
  <c r="AO2" i="26" s="1"/>
  <c r="D5" i="26"/>
  <c r="A2" i="26"/>
  <c r="E18" i="7" s="1"/>
  <c r="G18" i="7"/>
  <c r="E5" i="4"/>
  <c r="Q41" i="10"/>
  <c r="AC38" i="17"/>
  <c r="AC6" i="17"/>
  <c r="AC70" i="17"/>
  <c r="F36" i="4"/>
  <c r="AC102" i="17"/>
  <c r="Y2" i="26" l="1"/>
  <c r="K18" i="7" s="1"/>
  <c r="AC165" i="17"/>
  <c r="AB102" i="17"/>
  <c r="AB134" i="17"/>
  <c r="E4" i="18"/>
  <c r="E35" i="18" s="1"/>
  <c r="AB6" i="17"/>
  <c r="F19" i="10"/>
  <c r="G19" i="10" s="1"/>
  <c r="AB38" i="17"/>
  <c r="AM18" i="7"/>
  <c r="A17" i="7" s="1"/>
  <c r="F20" i="10"/>
  <c r="G20" i="10" s="1"/>
  <c r="H2" i="26"/>
  <c r="Q35" i="10"/>
  <c r="C5" i="10" s="1"/>
  <c r="D5" i="10" s="1"/>
  <c r="AB70" i="17"/>
  <c r="E36" i="4"/>
  <c r="S41" i="10"/>
  <c r="R41" i="10"/>
  <c r="AC101" i="17"/>
  <c r="AC37" i="17"/>
  <c r="AC69" i="17"/>
  <c r="AC133" i="17"/>
  <c r="AB101" i="17" l="1"/>
  <c r="AB165" i="17"/>
  <c r="AB69" i="17"/>
  <c r="AB37" i="17"/>
  <c r="AB133" i="17"/>
  <c r="C4" i="10"/>
  <c r="D4" i="10" s="1"/>
  <c r="C3" i="10"/>
  <c r="C6" i="10"/>
  <c r="R35" i="10"/>
  <c r="T35" i="10" s="1"/>
  <c r="S35" i="10"/>
  <c r="S42" i="10" s="1"/>
  <c r="D3" i="10" s="1"/>
  <c r="T41" i="10"/>
  <c r="G16" i="7"/>
  <c r="R42" i="10" l="1"/>
  <c r="Q42" i="10" s="1"/>
  <c r="AA16" i="7" s="1"/>
  <c r="T42" i="10"/>
  <c r="D6" i="10" s="1"/>
  <c r="I42" i="10"/>
  <c r="AJ24" i="25"/>
  <c r="AI3" i="25"/>
  <c r="AH3" i="25" s="1"/>
  <c r="AI24" i="25" s="1"/>
</calcChain>
</file>

<file path=xl/comments1.xml><?xml version="1.0" encoding="utf-8"?>
<comments xmlns="http://schemas.openxmlformats.org/spreadsheetml/2006/main">
  <authors>
    <author>Jessica Southard</author>
  </authors>
  <commentList>
    <comment ref="Y6" authorId="0" shapeId="0">
      <text>
        <r>
          <rPr>
            <sz val="9"/>
            <color indexed="81"/>
            <rFont val="Tahoma"/>
            <family val="2"/>
          </rPr>
          <t>Minimum Detectable Limit</t>
        </r>
      </text>
    </comment>
    <comment ref="AA6" authorId="0" shapeId="0">
      <text>
        <r>
          <rPr>
            <sz val="9"/>
            <color indexed="81"/>
            <rFont val="Tahoma"/>
            <family val="2"/>
          </rPr>
          <t>High Difference in Concentration</t>
        </r>
      </text>
    </comment>
    <comment ref="AK6" authorId="0" shapeId="0">
      <text>
        <r>
          <rPr>
            <sz val="9"/>
            <color indexed="81"/>
            <rFont val="Tahoma"/>
            <family val="2"/>
          </rPr>
          <t>Shelter Temperature</t>
        </r>
      </text>
    </comment>
  </commentList>
</comments>
</file>

<file path=xl/sharedStrings.xml><?xml version="1.0" encoding="utf-8"?>
<sst xmlns="http://schemas.openxmlformats.org/spreadsheetml/2006/main" count="3569" uniqueCount="1200">
  <si>
    <t>Time</t>
  </si>
  <si>
    <t>AQI</t>
  </si>
  <si>
    <t>Date</t>
  </si>
  <si>
    <t>Hour Change</t>
  </si>
  <si>
    <t>Qualifier Code</t>
  </si>
  <si>
    <t>BC</t>
  </si>
  <si>
    <t>MD</t>
  </si>
  <si>
    <t>W</t>
  </si>
  <si>
    <t>AH</t>
  </si>
  <si>
    <t>I</t>
  </si>
  <si>
    <t>Daily Max</t>
  </si>
  <si>
    <t>IA</t>
  </si>
  <si>
    <t>INFORM</t>
  </si>
  <si>
    <t>IB</t>
  </si>
  <si>
    <t>IC</t>
  </si>
  <si>
    <t>ID</t>
  </si>
  <si>
    <t>IE</t>
  </si>
  <si>
    <t>IF</t>
  </si>
  <si>
    <t>IG</t>
  </si>
  <si>
    <t>IH</t>
  </si>
  <si>
    <t>Fireworks</t>
  </si>
  <si>
    <t>II</t>
  </si>
  <si>
    <t>IJ</t>
  </si>
  <si>
    <t>IK</t>
  </si>
  <si>
    <t>IL</t>
  </si>
  <si>
    <t>IM</t>
  </si>
  <si>
    <t>Prescribed Fire</t>
  </si>
  <si>
    <t>IN</t>
  </si>
  <si>
    <t>IO</t>
  </si>
  <si>
    <t>IP</t>
  </si>
  <si>
    <t>Structural Fire</t>
  </si>
  <si>
    <t>IQ</t>
  </si>
  <si>
    <t>IR</t>
  </si>
  <si>
    <t>IS</t>
  </si>
  <si>
    <t>IT</t>
  </si>
  <si>
    <t>Wildfire-U. S.</t>
  </si>
  <si>
    <t>J</t>
  </si>
  <si>
    <t>AA</t>
  </si>
  <si>
    <t>NULL</t>
  </si>
  <si>
    <t>AB</t>
  </si>
  <si>
    <t>AC</t>
  </si>
  <si>
    <t>AD</t>
  </si>
  <si>
    <t>AE</t>
  </si>
  <si>
    <t>AF</t>
  </si>
  <si>
    <t>AG</t>
  </si>
  <si>
    <t>AI</t>
  </si>
  <si>
    <t>AJ</t>
  </si>
  <si>
    <t>AK</t>
  </si>
  <si>
    <t>AL</t>
  </si>
  <si>
    <t>AM</t>
  </si>
  <si>
    <t>AN</t>
  </si>
  <si>
    <t>Machine Malfunction</t>
  </si>
  <si>
    <t>AO</t>
  </si>
  <si>
    <t>AP</t>
  </si>
  <si>
    <t>AQ</t>
  </si>
  <si>
    <t>AR</t>
  </si>
  <si>
    <t>AS</t>
  </si>
  <si>
    <t>AT</t>
  </si>
  <si>
    <t>AU</t>
  </si>
  <si>
    <t>AV</t>
  </si>
  <si>
    <t>Power Failure</t>
  </si>
  <si>
    <t>AW</t>
  </si>
  <si>
    <t>AX</t>
  </si>
  <si>
    <t>AY</t>
  </si>
  <si>
    <t>AZ</t>
  </si>
  <si>
    <t>BA</t>
  </si>
  <si>
    <t>BB</t>
  </si>
  <si>
    <t>BD</t>
  </si>
  <si>
    <t>BE</t>
  </si>
  <si>
    <t>BF</t>
  </si>
  <si>
    <t>BG</t>
  </si>
  <si>
    <t>BH</t>
  </si>
  <si>
    <t>BI</t>
  </si>
  <si>
    <t>BJ</t>
  </si>
  <si>
    <t>Operator Error</t>
  </si>
  <si>
    <t>BK</t>
  </si>
  <si>
    <t>BL</t>
  </si>
  <si>
    <t>BM</t>
  </si>
  <si>
    <t>BN</t>
  </si>
  <si>
    <t>BR</t>
  </si>
  <si>
    <t>Sample Value Below Acceptable Range</t>
  </si>
  <si>
    <t>CS</t>
  </si>
  <si>
    <t>DA</t>
  </si>
  <si>
    <t>DL</t>
  </si>
  <si>
    <t>FI</t>
  </si>
  <si>
    <t>MB</t>
  </si>
  <si>
    <t>MC</t>
  </si>
  <si>
    <t>SA</t>
  </si>
  <si>
    <t>SC</t>
  </si>
  <si>
    <t>ST</t>
  </si>
  <si>
    <t>TC</t>
  </si>
  <si>
    <t>TS</t>
  </si>
  <si>
    <t>Holding Time Or Transport Temperature Is Out Of Specs.</t>
  </si>
  <si>
    <t>XX</t>
  </si>
  <si>
    <t>QA</t>
  </si>
  <si>
    <t>CB</t>
  </si>
  <si>
    <t>CC</t>
  </si>
  <si>
    <t>CL</t>
  </si>
  <si>
    <t>DI</t>
  </si>
  <si>
    <t>EH</t>
  </si>
  <si>
    <t>FB</t>
  </si>
  <si>
    <t>FX</t>
  </si>
  <si>
    <t>HT</t>
  </si>
  <si>
    <t>LB</t>
  </si>
  <si>
    <t>LJ</t>
  </si>
  <si>
    <t>LK</t>
  </si>
  <si>
    <t>LL</t>
  </si>
  <si>
    <t>Value less than MDL</t>
  </si>
  <si>
    <t>MS</t>
  </si>
  <si>
    <t>Value reported is 1/2 MDL substituted.</t>
  </si>
  <si>
    <t>MX</t>
  </si>
  <si>
    <t>ND</t>
  </si>
  <si>
    <t>NS</t>
  </si>
  <si>
    <t>QX</t>
  </si>
  <si>
    <t>SQ</t>
  </si>
  <si>
    <t>SS</t>
  </si>
  <si>
    <t>SX</t>
  </si>
  <si>
    <t>TB</t>
  </si>
  <si>
    <t>TT</t>
  </si>
  <si>
    <t>Transport Temperaure is Out of Specs.</t>
  </si>
  <si>
    <t>V</t>
  </si>
  <si>
    <t>VB</t>
  </si>
  <si>
    <t>Flow Rate Average out of Spec.</t>
  </si>
  <si>
    <t>X</t>
  </si>
  <si>
    <t>Y</t>
  </si>
  <si>
    <t>Elapsed Sample Time out of Spec.</t>
  </si>
  <si>
    <t>RA</t>
  </si>
  <si>
    <t>REQEXC</t>
  </si>
  <si>
    <t>RB</t>
  </si>
  <si>
    <t>RC</t>
  </si>
  <si>
    <t>RD</t>
  </si>
  <si>
    <t>RE</t>
  </si>
  <si>
    <t>RF</t>
  </si>
  <si>
    <t>RG</t>
  </si>
  <si>
    <t>RH</t>
  </si>
  <si>
    <t>RI</t>
  </si>
  <si>
    <t>RJ</t>
  </si>
  <si>
    <t>RK</t>
  </si>
  <si>
    <t>RL</t>
  </si>
  <si>
    <t>RM</t>
  </si>
  <si>
    <t>RN</t>
  </si>
  <si>
    <t>RO</t>
  </si>
  <si>
    <t>RP</t>
  </si>
  <si>
    <t>RQ</t>
  </si>
  <si>
    <t>RR</t>
  </si>
  <si>
    <t>RS</t>
  </si>
  <si>
    <t>RT</t>
  </si>
  <si>
    <t>S</t>
  </si>
  <si>
    <t>O3_8HR</t>
  </si>
  <si>
    <t>Daily Avg</t>
  </si>
  <si>
    <t>l(hi)</t>
  </si>
  <si>
    <t>l(lo)</t>
  </si>
  <si>
    <t>BP(hi)</t>
  </si>
  <si>
    <t>BP(lo)</t>
  </si>
  <si>
    <t>Federal Max</t>
  </si>
  <si>
    <t>Qualifier Description</t>
  </si>
  <si>
    <t>Qualifier Type</t>
  </si>
  <si>
    <t>A</t>
  </si>
  <si>
    <t>B</t>
  </si>
  <si>
    <t>C</t>
  </si>
  <si>
    <t>D</t>
  </si>
  <si>
    <t>E</t>
  </si>
  <si>
    <t>F</t>
  </si>
  <si>
    <t>G</t>
  </si>
  <si>
    <t>H</t>
  </si>
  <si>
    <t>IU</t>
  </si>
  <si>
    <t>Wildland Fire Use Fire-U. S.</t>
  </si>
  <si>
    <t>K</t>
  </si>
  <si>
    <t>L</t>
  </si>
  <si>
    <t>M</t>
  </si>
  <si>
    <t>N</t>
  </si>
  <si>
    <t>O</t>
  </si>
  <si>
    <t>P</t>
  </si>
  <si>
    <t>PQ</t>
  </si>
  <si>
    <t>Q</t>
  </si>
  <si>
    <t>QV</t>
  </si>
  <si>
    <t>R</t>
  </si>
  <si>
    <t>RU</t>
  </si>
  <si>
    <t>T</t>
  </si>
  <si>
    <t>U</t>
  </si>
  <si>
    <t>Z</t>
  </si>
  <si>
    <t>https://aqs.epa.gov/aqsweb/documents/codetables/qualifiers.html</t>
  </si>
  <si>
    <t>AQS Code</t>
  </si>
  <si>
    <t>Qualif Type</t>
  </si>
  <si>
    <t>Monthly</t>
  </si>
  <si>
    <t>---</t>
  </si>
  <si>
    <t>Does not meet QC Criteria</t>
  </si>
  <si>
    <t>HD (0.015)</t>
  </si>
  <si>
    <t xml:space="preserve">AQS Qualifier Codes </t>
  </si>
  <si>
    <t>Deviation from a CFR/Critical Criteria Requirement.</t>
  </si>
  <si>
    <t>1C</t>
  </si>
  <si>
    <t>A 1-Point QC check exceeds acceptance criteria but there is compelling evidence that the analyzer data is valid.</t>
  </si>
  <si>
    <t>1V</t>
  </si>
  <si>
    <t>Data reviewed and validated.</t>
  </si>
  <si>
    <t>Operational Deviation.</t>
  </si>
  <si>
    <t>Field Issue.</t>
  </si>
  <si>
    <t>Lab Issue.</t>
  </si>
  <si>
    <t>Outlier.</t>
  </si>
  <si>
    <t>QAPP Issue.</t>
  </si>
  <si>
    <t>Below Lowest Calibration Level.</t>
  </si>
  <si>
    <t>QA/QC Unknown.</t>
  </si>
  <si>
    <t>Negative value detected - zero reported.</t>
  </si>
  <si>
    <t>High Winds.</t>
  </si>
  <si>
    <t>Sample Pressure out of Limits.</t>
  </si>
  <si>
    <t>Technician Unavaliable.</t>
  </si>
  <si>
    <t>Construction/Repairs in Area.</t>
  </si>
  <si>
    <t>Shelter Storm Damage.</t>
  </si>
  <si>
    <t>Shelter Temperature Outside Limits.</t>
  </si>
  <si>
    <t>Scheduled but not Collected.</t>
  </si>
  <si>
    <t>Sample Time out of Limits.</t>
  </si>
  <si>
    <t>Sample Flow Rate or CV out of Limits.</t>
  </si>
  <si>
    <t>Insufficient Data (cannot calculate).</t>
  </si>
  <si>
    <t>Filter Damage.</t>
  </si>
  <si>
    <t>Filter Leak.</t>
  </si>
  <si>
    <t>Voided by Operator.</t>
  </si>
  <si>
    <t>Miscellaneous Void.</t>
  </si>
  <si>
    <t>Machine Malfunction.</t>
  </si>
  <si>
    <t>Bad Weather.</t>
  </si>
  <si>
    <t>Vandalism.</t>
  </si>
  <si>
    <t>Collection Error.</t>
  </si>
  <si>
    <t>Lab Error.</t>
  </si>
  <si>
    <t>Poor Quality Assurance Results.</t>
  </si>
  <si>
    <t>Calibration.</t>
  </si>
  <si>
    <t>Monitoring Waived.</t>
  </si>
  <si>
    <t>Power Failure.</t>
  </si>
  <si>
    <t>Wildlife Damage.</t>
  </si>
  <si>
    <t>Precision Check.</t>
  </si>
  <si>
    <t>Q C Control Points (zero/span).</t>
  </si>
  <si>
    <t>Q C Audit.</t>
  </si>
  <si>
    <t>Stratospheric Ozone Intrusion.</t>
  </si>
  <si>
    <t>Maintenance/Routine Repairs.</t>
  </si>
  <si>
    <t>Unable to Reach Site.</t>
  </si>
  <si>
    <t>Multi-point Calibration.</t>
  </si>
  <si>
    <t>Auto Calibration.</t>
  </si>
  <si>
    <t>Building/Site Repair.</t>
  </si>
  <si>
    <t>Precision/Zero/Span.</t>
  </si>
  <si>
    <t>Missing ozone data not likely to exceed level of standard.</t>
  </si>
  <si>
    <t>Interference/co-elution/misidentification.</t>
  </si>
  <si>
    <t>Lost or damaged in transit.</t>
  </si>
  <si>
    <t>Operator Error.</t>
  </si>
  <si>
    <t>Site computer/data logger down.</t>
  </si>
  <si>
    <t>QA Audit.</t>
  </si>
  <si>
    <t>Accuracy check.</t>
  </si>
  <si>
    <t>Sample Value Exceeds Media Limit.</t>
  </si>
  <si>
    <t>Sample Value Below Acceptable Range.</t>
  </si>
  <si>
    <t>Volcanic Eruption.</t>
  </si>
  <si>
    <t>Values have been Blank Corrected.</t>
  </si>
  <si>
    <t>Clean Canister Residue.</t>
  </si>
  <si>
    <t>Surrogate Recoveries Outside Control Limits.</t>
  </si>
  <si>
    <t>Laboratory Calibration Standard.</t>
  </si>
  <si>
    <t>Sandblasting.</t>
  </si>
  <si>
    <t>Aberrant Data (Corrupt Files, Aberrant Chromatography, Spikes, Shifts).</t>
  </si>
  <si>
    <t>Sample was diluted for analysis.</t>
  </si>
  <si>
    <t>Detection Limit Analyses.</t>
  </si>
  <si>
    <t>DN</t>
  </si>
  <si>
    <t>DNPH peak less than NATTS TAD requirement, reported value should be considered an estimate.</t>
  </si>
  <si>
    <t>Forest Fire.</t>
  </si>
  <si>
    <t>EC</t>
  </si>
  <si>
    <t>Exceeds Critical Criteria.</t>
  </si>
  <si>
    <t>Structural Fire.</t>
  </si>
  <si>
    <t>Field Blank Value Above Acceptable Limit.</t>
  </si>
  <si>
    <t>Filter Inspection Flag.</t>
  </si>
  <si>
    <t>Filter Integrity Issue.</t>
  </si>
  <si>
    <t>High Pollen Count.</t>
  </si>
  <si>
    <t>Chem. Spills &amp; Indust. Accidents.</t>
  </si>
  <si>
    <t>Sample pick-up hold time exceeded.</t>
  </si>
  <si>
    <t>Unusual Traffic Congestion.</t>
  </si>
  <si>
    <t>African Dust.</t>
  </si>
  <si>
    <t>Asian Dust.</t>
  </si>
  <si>
    <t>Chem. Spills &amp; Indust Accidents.</t>
  </si>
  <si>
    <t>Cleanup After a Major Disaster.</t>
  </si>
  <si>
    <t>Demolition.</t>
  </si>
  <si>
    <t>Fire - Canadian.</t>
  </si>
  <si>
    <t>Fire - Mexico/Central America.</t>
  </si>
  <si>
    <t>Fireworks.</t>
  </si>
  <si>
    <t>Infrequent Large Gatherings.</t>
  </si>
  <si>
    <t>Other.</t>
  </si>
  <si>
    <t>Prescribed Fire.</t>
  </si>
  <si>
    <t>Seismic Activity.</t>
  </si>
  <si>
    <t>Terrorist Act.</t>
  </si>
  <si>
    <t>Unique Traffic Disruption.</t>
  </si>
  <si>
    <t>Volcanic Eruptions.</t>
  </si>
  <si>
    <t>Construction.</t>
  </si>
  <si>
    <t>Agricultural Tilling.</t>
  </si>
  <si>
    <t>Highway Construction.</t>
  </si>
  <si>
    <t>Lab blank value above acceptable limit.</t>
  </si>
  <si>
    <t>Identification Of Analyte Is Acceptable; Reported Value Is An Estimate.</t>
  </si>
  <si>
    <t>Analyte Identified; Reported Value May Be Biased High.</t>
  </si>
  <si>
    <t>Analyte Identified; Reported Value May Be Biased Low.</t>
  </si>
  <si>
    <t>Rerouting of Traffic.</t>
  </si>
  <si>
    <t>Method Blank (Analytical).</t>
  </si>
  <si>
    <t>Module End Cap Missing.</t>
  </si>
  <si>
    <t>Value less than MDL.</t>
  </si>
  <si>
    <t>Matrix Effect.</t>
  </si>
  <si>
    <t>Sanding/Salting of Streets.</t>
  </si>
  <si>
    <t>No Value Detected, Zero Reported.</t>
  </si>
  <si>
    <t>Influenced by nearby source.</t>
  </si>
  <si>
    <t>Roofing Operations.</t>
  </si>
  <si>
    <t>Values Between PQL And MDL.</t>
  </si>
  <si>
    <t>Prescribed Burning.</t>
  </si>
  <si>
    <t>QP</t>
  </si>
  <si>
    <t>Pressure Sensor Questionable.</t>
  </si>
  <si>
    <t>QT</t>
  </si>
  <si>
    <t>Temperature Sensor Questionable.</t>
  </si>
  <si>
    <t>Quality Control Multi-point Verification.</t>
  </si>
  <si>
    <t>Does not meet QC criteria.</t>
  </si>
  <si>
    <t>Chemical Spills &amp; Industrial Accidents.</t>
  </si>
  <si>
    <t>Storm Approaching.</t>
  </si>
  <si>
    <t>Sampler Contamination.</t>
  </si>
  <si>
    <t>Values Between SQL and MDL.</t>
  </si>
  <si>
    <t>Value substituted from secondary monitor.</t>
  </si>
  <si>
    <t>Calibration Verification Standard.</t>
  </si>
  <si>
    <t>SV</t>
  </si>
  <si>
    <t>Sample Volume out of limits.</t>
  </si>
  <si>
    <t>Does Not Meet Siting Criteria.</t>
  </si>
  <si>
    <t>Multiple PM2.5 Validity Flags.</t>
  </si>
  <si>
    <t>Trip Blank Value Above Acceptable Limit.</t>
  </si>
  <si>
    <t>Component Check &amp; Retention Time Standard.</t>
  </si>
  <si>
    <t>Sahara Dust.</t>
  </si>
  <si>
    <t>Validated Value.</t>
  </si>
  <si>
    <t>Value below normal; no reason to invalidate.</t>
  </si>
  <si>
    <t>Filter Temperature Difference or Average out of Spec.</t>
  </si>
  <si>
    <t>Experimental Data.</t>
  </si>
  <si>
    <t>Other event.</t>
  </si>
  <si>
    <t>Trending</t>
  </si>
  <si>
    <t>Maintenance/Routine Repairs</t>
  </si>
  <si>
    <t># of hours:</t>
  </si>
  <si>
    <t>O3 8HR Trunc</t>
  </si>
  <si>
    <t>11.1 - AMS Data Collection</t>
  </si>
  <si>
    <t>Created a zipped file for each file with the same name in same folder</t>
  </si>
  <si>
    <t>Operator</t>
  </si>
  <si>
    <t>Pass/ Fail</t>
  </si>
  <si>
    <t>Source</t>
  </si>
  <si>
    <t>Month:</t>
  </si>
  <si>
    <t>Year:</t>
  </si>
  <si>
    <t>Pass</t>
  </si>
  <si>
    <t>Fail</t>
  </si>
  <si>
    <t>ALL</t>
  </si>
  <si>
    <t>HD (15)</t>
  </si>
  <si>
    <t>IML Flags</t>
  </si>
  <si>
    <t>Filter ID</t>
  </si>
  <si>
    <t>Type</t>
  </si>
  <si>
    <t>Tare</t>
  </si>
  <si>
    <t>Mass Gross</t>
  </si>
  <si>
    <t>Net</t>
  </si>
  <si>
    <t>Average</t>
  </si>
  <si>
    <t>Maximum</t>
  </si>
  <si>
    <t>Minimum</t>
  </si>
  <si>
    <t>Sample Vol</t>
  </si>
  <si>
    <t>BAM Avg</t>
  </si>
  <si>
    <t>Notes:</t>
  </si>
  <si>
    <t>ST (C)</t>
  </si>
  <si>
    <t>WS (MPS)</t>
  </si>
  <si>
    <t>Notes &amp; Corrective Actions (copy of CAR placed with flagged data sheets):</t>
  </si>
  <si>
    <t>SCAQMD</t>
  </si>
  <si>
    <t>AccuWeather</t>
  </si>
  <si>
    <t>Purple Air</t>
  </si>
  <si>
    <t>Patch</t>
  </si>
  <si>
    <t>CalFire</t>
  </si>
  <si>
    <t>US Forest Svc</t>
  </si>
  <si>
    <t>Structure Fire</t>
  </si>
  <si>
    <t>Wildfire</t>
  </si>
  <si>
    <t>Prescribed Burn</t>
  </si>
  <si>
    <t>High Wind Advisory</t>
  </si>
  <si>
    <t>Ozone Advisory</t>
  </si>
  <si>
    <t>Air Quality Advisory</t>
  </si>
  <si>
    <r>
      <t xml:space="preserve">Extracted records from </t>
    </r>
    <r>
      <rPr>
        <sz val="9"/>
        <color theme="0" tint="-0.249977111117893"/>
        <rFont val="Calibri"/>
        <family val="2"/>
        <scheme val="minor"/>
      </rPr>
      <t/>
    </r>
  </si>
  <si>
    <t>to</t>
  </si>
  <si>
    <t xml:space="preserve">Received AQS file </t>
  </si>
  <si>
    <r>
      <t>Received Filter Report</t>
    </r>
    <r>
      <rPr>
        <sz val="9"/>
        <color theme="1"/>
        <rFont val="Calibri"/>
        <family val="2"/>
        <scheme val="minor"/>
      </rPr>
      <t/>
    </r>
  </si>
  <si>
    <t>Verified Filter #s &amp; Cassette IDs, &amp; saved</t>
  </si>
  <si>
    <t>Yes</t>
  </si>
  <si>
    <t>No</t>
  </si>
  <si>
    <t>O₃</t>
  </si>
  <si>
    <t>N/A</t>
  </si>
  <si>
    <t>Uploaded AQS zipped data files to EN for</t>
  </si>
  <si>
    <t>(Don't post QC files)</t>
  </si>
  <si>
    <t xml:space="preserve">11.3 - Data Submitting </t>
  </si>
  <si>
    <t>WD</t>
  </si>
  <si>
    <t>Repeat Values (5)</t>
  </si>
  <si>
    <t>Valid Trunc ppm</t>
  </si>
  <si>
    <t xml:space="preserve"> </t>
  </si>
  <si>
    <t>-</t>
  </si>
  <si>
    <t>O3 ppm</t>
  </si>
  <si>
    <t>If only 30 days in the month, delete cells A34:G34</t>
  </si>
  <si>
    <t>Wind Speed Avg</t>
  </si>
  <si>
    <t>High= 35</t>
  </si>
  <si>
    <t>Temp Avg F°</t>
  </si>
  <si>
    <t>AT (C)</t>
  </si>
  <si>
    <t>24HR AVG</t>
  </si>
  <si>
    <t>Dust Advisory</t>
  </si>
  <si>
    <t>Pollutant</t>
  </si>
  <si>
    <t>&lt;MDL (0.005)</t>
  </si>
  <si>
    <r>
      <t>PM2.5</t>
    </r>
    <r>
      <rPr>
        <sz val="10"/>
        <color theme="1"/>
        <rFont val="Calibri"/>
        <family val="2"/>
        <scheme val="minor"/>
      </rPr>
      <t xml:space="preserve"> (</t>
    </r>
    <r>
      <rPr>
        <sz val="10"/>
        <color theme="1"/>
        <rFont val="Calibri"/>
        <family val="2"/>
      </rPr>
      <t>μg/m³)</t>
    </r>
  </si>
  <si>
    <t>All sites Average/ Maximum</t>
  </si>
  <si>
    <t>AMS</t>
  </si>
  <si>
    <r>
      <t>Ozone</t>
    </r>
    <r>
      <rPr>
        <sz val="10"/>
        <color theme="1"/>
        <rFont val="Calibri"/>
        <family val="2"/>
        <scheme val="minor"/>
      </rPr>
      <t xml:space="preserve"> (ppb converted to ppm)</t>
    </r>
  </si>
  <si>
    <t>Date/Hr</t>
  </si>
  <si>
    <t>Avg</t>
  </si>
  <si>
    <t>Max</t>
  </si>
  <si>
    <t>Air Station</t>
  </si>
  <si>
    <t>Monthly Average/ Max</t>
  </si>
  <si>
    <t>TWRF</t>
  </si>
  <si>
    <t>Purple Air Avg</t>
  </si>
  <si>
    <t>Purple Air Max</t>
  </si>
  <si>
    <t>Data downloaded from https://www.purpleair.com/sensorlist?exclude=true&amp;nwlat=33.946715246290495&amp;selat=33.93341101275726&amp;nwlng=-116.83347533875192&amp;selng=-116.81546859542775</t>
  </si>
  <si>
    <t>A/B PM2.5 Average</t>
  </si>
  <si>
    <t>(paste in</t>
  </si>
  <si>
    <t>cell B42)</t>
  </si>
  <si>
    <t>&gt;35</t>
  </si>
  <si>
    <t>no flag</t>
  </si>
  <si>
    <t>EPD</t>
  </si>
  <si>
    <t>AQS</t>
  </si>
  <si>
    <t>Chem. Spills &amp; Indust. Accidents</t>
  </si>
  <si>
    <t>Heat Advisory, trending w/ other sources</t>
  </si>
  <si>
    <t>Not an outlier, trending up/down</t>
  </si>
  <si>
    <r>
      <t xml:space="preserve">Outlier </t>
    </r>
    <r>
      <rPr>
        <b/>
        <i/>
        <sz val="10"/>
        <rFont val="Calibri"/>
        <family val="2"/>
        <scheme val="minor"/>
      </rPr>
      <t>(not trending w/ other sources)</t>
    </r>
  </si>
  <si>
    <r>
      <t>Q C Control Points</t>
    </r>
    <r>
      <rPr>
        <b/>
        <i/>
        <sz val="10"/>
        <color theme="0"/>
        <rFont val="Calibri"/>
        <family val="2"/>
        <scheme val="minor"/>
      </rPr>
      <t xml:space="preserve"> (zero/span)</t>
    </r>
  </si>
  <si>
    <t>QC- did not effect data</t>
  </si>
  <si>
    <t>Sample Flow Rate or CV out of Limits</t>
  </si>
  <si>
    <t>Shelter Temperature Outside Limits</t>
  </si>
  <si>
    <t>Trending w/ other sources</t>
  </si>
  <si>
    <t>Data compared to morongoair.com low-cost CARB sensors</t>
  </si>
  <si>
    <t>If only 30 days in the month, delete cells A36:AC36, A68:AC68, A100:AC100, A132:AC132</t>
  </si>
  <si>
    <t>If only 30 days in the month, delete cells AF36:BH36, AF68:BH68, AF100:BH100, AF132:BH132</t>
  </si>
  <si>
    <t>Description or Verification Type</t>
  </si>
  <si>
    <t>Out of Control</t>
  </si>
  <si>
    <t>Arithmetic Error (math calculation error)</t>
  </si>
  <si>
    <t>t</t>
  </si>
  <si>
    <t>Out of Control (Partial)</t>
  </si>
  <si>
    <t>Site Visit</t>
  </si>
  <si>
    <t>s</t>
  </si>
  <si>
    <t>Site Activity</t>
  </si>
  <si>
    <t>&gt;</t>
  </si>
  <si>
    <t>Some Data Missing</t>
  </si>
  <si>
    <t>+</t>
  </si>
  <si>
    <t>Max Exceeded</t>
  </si>
  <si>
    <t>Min Exceeded</t>
  </si>
  <si>
    <t>&lt;</t>
  </si>
  <si>
    <t>Logger Invalid</t>
  </si>
  <si>
    <t>?</t>
  </si>
  <si>
    <t>Suspect</t>
  </si>
  <si>
    <t>a</t>
  </si>
  <si>
    <t>Audit</t>
  </si>
  <si>
    <t>Bad Status</t>
  </si>
  <si>
    <t>Calibration</t>
  </si>
  <si>
    <t>c</t>
  </si>
  <si>
    <t>Ceiling Limit</t>
  </si>
  <si>
    <t>Channel Disabled</t>
  </si>
  <si>
    <t>e</t>
  </si>
  <si>
    <t>Site Malfunction</t>
  </si>
  <si>
    <t>f</t>
  </si>
  <si>
    <t>Floor Limit</t>
  </si>
  <si>
    <t>High-High Alarm</t>
  </si>
  <si>
    <t>h</t>
  </si>
  <si>
    <t>High Alarm</t>
  </si>
  <si>
    <t>Invalidated By Edit</t>
  </si>
  <si>
    <t>High Rate of Change Exceeded</t>
  </si>
  <si>
    <t>Low-Low Alarm</t>
  </si>
  <si>
    <t>l</t>
  </si>
  <si>
    <t>Low Alarm</t>
  </si>
  <si>
    <t>Maintenance</t>
  </si>
  <si>
    <t>m</t>
  </si>
  <si>
    <t>Marked Maint by edit</t>
  </si>
  <si>
    <t>Overrange</t>
  </si>
  <si>
    <t>o</t>
  </si>
  <si>
    <t>Other</t>
  </si>
  <si>
    <t>p</t>
  </si>
  <si>
    <t>Precision Check</t>
  </si>
  <si>
    <t>Quality Assured</t>
  </si>
  <si>
    <t>Rate of Change Exceeded</t>
  </si>
  <si>
    <t>Dig Info#1</t>
  </si>
  <si>
    <t>Dig Info#2</t>
  </si>
  <si>
    <t>Dig Info#3</t>
  </si>
  <si>
    <t>Dig Info#4</t>
  </si>
  <si>
    <t>Dig Info#5</t>
  </si>
  <si>
    <t>z</t>
  </si>
  <si>
    <t>Zero Adjusted</t>
  </si>
  <si>
    <t>Boiler Offline</t>
  </si>
  <si>
    <t>j</t>
  </si>
  <si>
    <t>Low Rate of Change Exceeded</t>
  </si>
  <si>
    <t>Agilaire Flags</t>
  </si>
  <si>
    <t>CI</t>
  </si>
  <si>
    <t>CV</t>
  </si>
  <si>
    <t>E1</t>
  </si>
  <si>
    <t>E2</t>
  </si>
  <si>
    <t>EE</t>
  </si>
  <si>
    <t>EQ</t>
  </si>
  <si>
    <t>Fbout</t>
  </si>
  <si>
    <t>FE</t>
  </si>
  <si>
    <t>FS</t>
  </si>
  <si>
    <t>FQ</t>
  </si>
  <si>
    <t>LC</t>
  </si>
  <si>
    <t>NM</t>
  </si>
  <si>
    <t>PI</t>
  </si>
  <si>
    <t>SP</t>
  </si>
  <si>
    <t>SR</t>
  </si>
  <si>
    <t>TD</t>
  </si>
  <si>
    <t>XT</t>
  </si>
  <si>
    <t>Bag Label</t>
  </si>
  <si>
    <t>Balance checks</t>
  </si>
  <si>
    <t>Collection Interval</t>
  </si>
  <si>
    <t>Coefficient of variation</t>
  </si>
  <si>
    <t>Class 1 equivalent</t>
  </si>
  <si>
    <t>Class 2 equivalent</t>
  </si>
  <si>
    <t>Exceptional Event</t>
  </si>
  <si>
    <t>Equilibration time</t>
  </si>
  <si>
    <t>Field blank</t>
  </si>
  <si>
    <t>Flow excursion</t>
  </si>
  <si>
    <t>Flow stop</t>
  </si>
  <si>
    <t>Field QA</t>
  </si>
  <si>
    <t>Hold time</t>
  </si>
  <si>
    <t>Lab blank</t>
  </si>
  <si>
    <t>Lab conditions</t>
  </si>
  <si>
    <t>Missing data</t>
  </si>
  <si>
    <t>Not designated</t>
  </si>
  <si>
    <t>Negative Mass</t>
  </si>
  <si>
    <t>Power interuption</t>
  </si>
  <si>
    <t>Sample removal</t>
  </si>
  <si>
    <t>Sample temperature</t>
  </si>
  <si>
    <t>Temperature difference</t>
  </si>
  <si>
    <t>Sample period</t>
  </si>
  <si>
    <t>Wrong day</t>
  </si>
  <si>
    <t>Expired tare</t>
  </si>
  <si>
    <t>Bag label information used (no sampler data available)</t>
  </si>
  <si>
    <t>Sample was not collected from midnight to midnight</t>
  </si>
  <si>
    <t>Sampler calibration not valid or missing</t>
  </si>
  <si>
    <t>Coefficient of variation of flow greater than 2%</t>
  </si>
  <si>
    <t>Sample collected with class 1 equivalent method instrument</t>
  </si>
  <si>
    <t>Sample collected with class 2 equivalent method instrument</t>
  </si>
  <si>
    <t>Sample affected by event (fire, etc)</t>
  </si>
  <si>
    <t>Equilibration time &lt;24hrs for exposed samples, &lt;tequil for tares</t>
  </si>
  <si>
    <t>Mass change of field blank associated with sample exceeds ±30μg</t>
  </si>
  <si>
    <t>Flow rate excuriosn &gt; ±5% for &gt; 5 minutes</t>
  </si>
  <si>
    <t>Measured sample flow rate deviated by more than 10% from set point for more than 60 secnds</t>
  </si>
  <si>
    <t>Field quality assurance requirements not met</t>
  </si>
  <si>
    <t>Associated lab blank mass change exceeds ±15μg</t>
  </si>
  <si>
    <t>Sample collection data missing</t>
  </si>
  <si>
    <t>Sample collected with instrument that does not have EPA Reference Method designation</t>
  </si>
  <si>
    <t>The gross mass minus the tare mass is a neagtive mass</t>
  </si>
  <si>
    <t>Power outage of &gt;60 sec. Occurred during sampling</t>
  </si>
  <si>
    <t>Elapsed sample period differed by more than ±1 hour of programmed period</t>
  </si>
  <si>
    <t>Sample not removed from sampler within 177 hours of end of sample period</t>
  </si>
  <si>
    <t>Sample temperature exceeded 25°C after removal from sampler</t>
  </si>
  <si>
    <t>Measured temperature of filter exceeded the measured ambient temperature by more than 5°C for more than 30 minutes</t>
  </si>
  <si>
    <t>Sample period does not match the schedule</t>
  </si>
  <si>
    <t>Sample period followed tare analysis by more than 30 days</t>
  </si>
  <si>
    <t>AMBTEMP</t>
  </si>
  <si>
    <t>BARPRESS</t>
  </si>
  <si>
    <t>OZONE</t>
  </si>
  <si>
    <t>PM25LC</t>
  </si>
  <si>
    <t>SIGTHETA</t>
  </si>
  <si>
    <t>SiteTemp</t>
  </si>
  <si>
    <t>VWDR</t>
  </si>
  <si>
    <t>VWSP</t>
  </si>
  <si>
    <t>DEGC</t>
  </si>
  <si>
    <t>MM/HG</t>
  </si>
  <si>
    <t>PPB</t>
  </si>
  <si>
    <t>UG/M3</t>
  </si>
  <si>
    <t>DEG</t>
  </si>
  <si>
    <t>M/SEC</t>
  </si>
  <si>
    <t>Value</t>
  </si>
  <si>
    <t>Flags</t>
  </si>
  <si>
    <t>Null Code</t>
  </si>
  <si>
    <t>AT Flags</t>
  </si>
  <si>
    <t>BP Flags</t>
  </si>
  <si>
    <t>SigTheta (Deg)</t>
  </si>
  <si>
    <t>SigTheta Flags</t>
  </si>
  <si>
    <t>ST Flags</t>
  </si>
  <si>
    <t>WD Flags</t>
  </si>
  <si>
    <t>WD (Deg)</t>
  </si>
  <si>
    <t>WS Flags</t>
  </si>
  <si>
    <t>MDL (0)</t>
  </si>
  <si>
    <t>blank</t>
  </si>
  <si>
    <t>flags</t>
  </si>
  <si>
    <t>O3 Raw ppb</t>
  </si>
  <si>
    <t>BP (mm/hg)</t>
  </si>
  <si>
    <t>Wind Speed Avg mph</t>
  </si>
  <si>
    <t>Low= 0</t>
  </si>
  <si>
    <t>Smoke Advisory</t>
  </si>
  <si>
    <t>FRV w/in 14-30 days</t>
  </si>
  <si>
    <t>Date of last Filter</t>
  </si>
  <si>
    <t># ran prior mo. after blank</t>
  </si>
  <si>
    <t>CF</t>
  </si>
  <si>
    <t>Canister Bias:  NATTS/UATMP Data for compounds that have failed certification for the canister.</t>
  </si>
  <si>
    <t>Estimated;  Exceeds Upper Range.</t>
  </si>
  <si>
    <t>SB</t>
  </si>
  <si>
    <t>Sampler Bias:  NATTS/UATMP Data for compounds that have failed certification for the sampler.</t>
  </si>
  <si>
    <t>NATTS/UATMP data with Spike Recovery outside acceptance limits.</t>
  </si>
  <si>
    <t>NULL QC</t>
  </si>
  <si>
    <t>1F</t>
  </si>
  <si>
    <t>No 1 Point QC but need to count for completeness</t>
  </si>
  <si>
    <t>Yes/ No</t>
  </si>
  <si>
    <r>
      <t xml:space="preserve">High Winds </t>
    </r>
    <r>
      <rPr>
        <b/>
        <i/>
        <sz val="10"/>
        <rFont val="Calibri"/>
        <family val="2"/>
        <scheme val="minor"/>
      </rPr>
      <t>(or Dust event)</t>
    </r>
  </si>
  <si>
    <t>Planned Outage</t>
  </si>
  <si>
    <t>Chemical Spill/ Industrial Accident</t>
  </si>
  <si>
    <t>Level 1-3 Staff</t>
  </si>
  <si>
    <t>Parameter</t>
  </si>
  <si>
    <t>Category</t>
  </si>
  <si>
    <t>Date Annotated</t>
  </si>
  <si>
    <t>User Name</t>
  </si>
  <si>
    <t>Start</t>
  </si>
  <si>
    <t xml:space="preserve">End </t>
  </si>
  <si>
    <t>End</t>
  </si>
  <si>
    <t>*&gt;</t>
  </si>
  <si>
    <t>_BasicDataExportReport"</t>
  </si>
  <si>
    <t>Air Vision Annotations</t>
  </si>
  <si>
    <t>Windows auto update-data not affected</t>
  </si>
  <si>
    <t>Maintenance -Did not effect data</t>
  </si>
  <si>
    <t>&lt; flag</t>
  </si>
  <si>
    <t>Flag Description</t>
  </si>
  <si>
    <t>*Don't delete</t>
  </si>
  <si>
    <t>Repeat Values (&gt;=10)</t>
  </si>
  <si>
    <t>Null Error Sum</t>
  </si>
  <si>
    <t>Flag Sum</t>
  </si>
  <si>
    <t>These fields will automatically populate, filter by column AB for flagged data.Fill in column AN</t>
  </si>
  <si>
    <t>Power Failure- did not affect data</t>
  </si>
  <si>
    <t>Community FB</t>
  </si>
  <si>
    <t>SCE</t>
  </si>
  <si>
    <t>Weather/ Air Event Category</t>
  </si>
  <si>
    <t>Exported data</t>
  </si>
  <si>
    <t>Exported annotations</t>
  </si>
  <si>
    <t>_AnnotationCsvReport"</t>
  </si>
  <si>
    <t>Copied filter data from report to monthly Validated file</t>
  </si>
  <si>
    <t>11.2.1 - Level 2 Data Review</t>
  </si>
  <si>
    <t>\Tribal Air Program\DATA</t>
  </si>
  <si>
    <t>11.1.1 - 2000i PM₂.₅ Data Management</t>
  </si>
  <si>
    <r>
      <rPr>
        <i/>
        <sz val="9"/>
        <color theme="1"/>
        <rFont val="Calibri"/>
        <family val="2"/>
        <scheme val="minor"/>
      </rPr>
      <t>"</t>
    </r>
    <r>
      <rPr>
        <sz val="9"/>
        <color theme="1"/>
        <rFont val="Calibri"/>
        <family val="2"/>
        <scheme val="minor"/>
      </rPr>
      <t xml:space="preserve"> from </t>
    </r>
  </si>
  <si>
    <r>
      <rPr>
        <i/>
        <sz val="9"/>
        <color theme="1"/>
        <rFont val="Calibri"/>
        <family val="2"/>
        <scheme val="minor"/>
      </rPr>
      <t>", Logs&amp;Info</t>
    </r>
    <r>
      <rPr>
        <sz val="9"/>
        <color theme="1"/>
        <rFont val="Calibri"/>
        <family val="2"/>
        <scheme val="minor"/>
      </rPr>
      <t xml:space="preserve"> tab</t>
    </r>
  </si>
  <si>
    <r>
      <t xml:space="preserve">", PM2.5-FRM Data </t>
    </r>
    <r>
      <rPr>
        <sz val="9"/>
        <color theme="1"/>
        <rFont val="Calibri"/>
        <family val="2"/>
        <scheme val="minor"/>
      </rPr>
      <t>tab</t>
    </r>
  </si>
  <si>
    <t xml:space="preserve">Sent data logbook folder to TAP QAM </t>
  </si>
  <si>
    <t>\</t>
  </si>
  <si>
    <r>
      <t xml:space="preserve">Reviewed Weather/Air/Outage/Events alerts, etc, added to </t>
    </r>
    <r>
      <rPr>
        <i/>
        <sz val="9"/>
        <color theme="1"/>
        <rFont val="Calibri"/>
        <family val="2"/>
        <scheme val="minor"/>
      </rPr>
      <t xml:space="preserve">Logs&amp;Info </t>
    </r>
    <r>
      <rPr>
        <sz val="9"/>
        <color theme="1"/>
        <rFont val="Calibri"/>
        <family val="2"/>
        <scheme val="minor"/>
      </rPr>
      <t>tab</t>
    </r>
  </si>
  <si>
    <t>PM₂.₅-FRM</t>
  </si>
  <si>
    <r>
      <t xml:space="preserve">from Air Vision &amp; saved as </t>
    </r>
    <r>
      <rPr>
        <i/>
        <sz val="9"/>
        <color theme="1"/>
        <rFont val="Calibri"/>
        <family val="2"/>
        <scheme val="minor"/>
      </rPr>
      <t>"</t>
    </r>
  </si>
  <si>
    <r>
      <t>from Air Vision &amp; saved as</t>
    </r>
    <r>
      <rPr>
        <i/>
        <sz val="9"/>
        <color theme="1"/>
        <rFont val="Calibri"/>
        <family val="2"/>
        <scheme val="minor"/>
      </rPr>
      <t xml:space="preserve"> "</t>
    </r>
  </si>
  <si>
    <r>
      <rPr>
        <i/>
        <sz val="9"/>
        <color theme="1"/>
        <rFont val="Calibri"/>
        <family val="2"/>
        <scheme val="minor"/>
      </rPr>
      <t>", AirVision</t>
    </r>
    <r>
      <rPr>
        <sz val="9"/>
        <color theme="1"/>
        <rFont val="Calibri"/>
        <family val="2"/>
        <scheme val="minor"/>
      </rPr>
      <t xml:space="preserve"> tab</t>
    </r>
  </si>
  <si>
    <t>" saved in folder:</t>
  </si>
  <si>
    <t>_</t>
  </si>
  <si>
    <t>PM₂.₅</t>
  </si>
  <si>
    <r>
      <t>O</t>
    </r>
    <r>
      <rPr>
        <sz val="9"/>
        <color theme="1"/>
        <rFont val="Calibri"/>
        <family val="2"/>
      </rPr>
      <t>₃</t>
    </r>
  </si>
  <si>
    <r>
      <t>Posted data files from EN to AQS for</t>
    </r>
    <r>
      <rPr>
        <b/>
        <sz val="9"/>
        <color theme="1"/>
        <rFont val="Calibri"/>
        <family val="2"/>
        <scheme val="minor"/>
      </rPr>
      <t/>
    </r>
  </si>
  <si>
    <t xml:space="preserve">https://enservices.epa.gov/login.aspx   </t>
  </si>
  <si>
    <t>https://aqs.epa.gov/aqs/</t>
  </si>
  <si>
    <t>Saved pdfs of spreadsheets &amp; supporting docs as</t>
  </si>
  <si>
    <t>&amp; saved as</t>
  </si>
  <si>
    <t xml:space="preserve"> to folder:</t>
  </si>
  <si>
    <t>PM₂.₅ FRV AQS file</t>
  </si>
  <si>
    <r>
      <t>PM2.5 Filter Report</t>
    </r>
    <r>
      <rPr>
        <i/>
        <sz val="9"/>
        <color theme="1"/>
        <rFont val="Calibri"/>
        <family val="2"/>
        <scheme val="minor"/>
      </rPr>
      <t>"</t>
    </r>
    <r>
      <rPr>
        <sz val="9"/>
        <color theme="1"/>
        <rFont val="Calibri"/>
        <family val="2"/>
        <scheme val="minor"/>
      </rPr>
      <t xml:space="preserve"> from lab, saved in folder: </t>
    </r>
    <r>
      <rPr>
        <i/>
        <sz val="9"/>
        <color theme="1"/>
        <rFont val="Calibri"/>
        <family val="2"/>
        <scheme val="minor"/>
      </rPr>
      <t>Filter Reports\</t>
    </r>
  </si>
  <si>
    <t>AQS-revised"</t>
  </si>
  <si>
    <t>PM_Qtot</t>
  </si>
  <si>
    <t>M3</t>
  </si>
  <si>
    <t>Qtot Flags</t>
  </si>
  <si>
    <t>Performing Agency</t>
  </si>
  <si>
    <t>Site</t>
  </si>
  <si>
    <t>justify</t>
  </si>
  <si>
    <t>FRM AQS string</t>
  </si>
  <si>
    <t>PM2.5 ug/m3</t>
  </si>
  <si>
    <t>If only 30 days in the month, delete cells A35:G35</t>
  </si>
  <si>
    <t>If only 30 days in the month, delete cells A69:G69</t>
  </si>
  <si>
    <t>Completed</t>
  </si>
  <si>
    <t>&lt;C</t>
  </si>
  <si>
    <t>&gt;C</t>
  </si>
  <si>
    <t>https://www.epa.gov/system/files/documents/2021-10/data-validation-guidance-document-final-august-2021.pdf</t>
  </si>
  <si>
    <t>• Select either a null value code or a QA qualifier code(s). The data point should not contain a combination of both a null code and QA qualifier to describe the scenario.</t>
  </si>
  <si>
    <t>PM2.5</t>
  </si>
  <si>
    <t>Working standard balance checks out of specification (±3μg from certified value)</t>
  </si>
  <si>
    <t>&lt;10 days from sample end date if shipped at ambient temp, or &lt;30 days if shipped below avg ambient (or 4°C or below for avg sampleing temps &lt;4°C) from sample end date</t>
  </si>
  <si>
    <t>Lab conditions outside of range during 24 hours prior to analysis (20°C&lt;T&lt;23°C, 30%&lt;RH&lt;40%)</t>
  </si>
  <si>
    <t>Needed</t>
  </si>
  <si>
    <t>11.1.0 - AirVision Data Software</t>
  </si>
  <si>
    <t>Voided by Operator</t>
  </si>
  <si>
    <t>MDL</t>
  </si>
  <si>
    <t>Compared to outside data sources:</t>
  </si>
  <si>
    <t>https://www.arb.ca.gov/aqmis2/map_pages/gmap.php</t>
  </si>
  <si>
    <t>ARB Maps tool to check O3, PM2.5, wind speed, &amp; temp in area for specific date/time</t>
  </si>
  <si>
    <t>Banning 8 hr</t>
  </si>
  <si>
    <t>Morongo 8 hr</t>
  </si>
  <si>
    <t>MDL = 0 ug/m3</t>
  </si>
  <si>
    <t>NAAQS Standard = 35 ug/m3</t>
  </si>
  <si>
    <t>MDL = 0.005 ppm</t>
  </si>
  <si>
    <t>NAAQS Standard = 0.070 ppm</t>
  </si>
  <si>
    <t>11.3.3a - Exchange Network (EN)</t>
  </si>
  <si>
    <t>11.3.3b - Uploading Data into AQS</t>
  </si>
  <si>
    <t>11.3.1 - Air Vision-Creating AQS data &amp; QA files</t>
  </si>
  <si>
    <t>11.3.2 -Creating AQS QA files</t>
  </si>
  <si>
    <t>PM₂.₅-FEM,</t>
  </si>
  <si>
    <r>
      <t>O</t>
    </r>
    <r>
      <rPr>
        <sz val="9"/>
        <color theme="1"/>
        <rFont val="Calibri"/>
        <family val="2"/>
      </rPr>
      <t>₃,</t>
    </r>
  </si>
  <si>
    <t>Created AQS data files for</t>
  </si>
  <si>
    <t>O₃ 1-point AQS file</t>
  </si>
  <si>
    <t>"AQSQA_44201_</t>
  </si>
  <si>
    <t>PM₂.₅-FRM FRV AQS file</t>
  </si>
  <si>
    <t>Created AQS QA Verf. file for:</t>
  </si>
  <si>
    <t>Reviewed any QA verification/ certification AQS files from outside Techs</t>
  </si>
  <si>
    <r>
      <t>&amp; saved in folder:  ...</t>
    </r>
    <r>
      <rPr>
        <i/>
        <sz val="9"/>
        <color theme="1"/>
        <rFont val="Calibri"/>
        <family val="2"/>
        <scheme val="minor"/>
      </rPr>
      <t>\AQS Upload Files\</t>
    </r>
  </si>
  <si>
    <t>Uploaded AQS zipped QA files to EN for</t>
  </si>
  <si>
    <t>11.2.2 - Comparing Data to Other Sources</t>
  </si>
  <si>
    <t>11.2.3 - AirVision-Editing Data</t>
  </si>
  <si>
    <t>After level 3 review - In AirVision, added AQS qualifier codes for:</t>
  </si>
  <si>
    <t>&amp; saved</t>
  </si>
  <si>
    <t>Used template to create file</t>
  </si>
  <si>
    <t>11.2 - Level 2 Data Review</t>
  </si>
  <si>
    <t>TAP 11 - Data Review</t>
  </si>
  <si>
    <t>...\AQS\</t>
  </si>
  <si>
    <r>
      <rPr>
        <i/>
        <sz val="9"/>
        <color theme="1"/>
        <rFont val="Calibri"/>
        <family val="2"/>
        <scheme val="minor"/>
      </rPr>
      <t>AQS"</t>
    </r>
    <r>
      <rPr>
        <sz val="9"/>
        <color theme="1"/>
        <rFont val="Calibri"/>
        <family val="2"/>
        <scheme val="minor"/>
      </rPr>
      <t xml:space="preserve"> from lab, saved in folder: </t>
    </r>
    <r>
      <rPr>
        <i/>
        <sz val="9"/>
        <color theme="1"/>
        <rFont val="Calibri"/>
        <family val="2"/>
        <scheme val="minor"/>
      </rPr>
      <t>Data\AQS\AQS Upload Files\</t>
    </r>
  </si>
  <si>
    <t>\2000i</t>
  </si>
  <si>
    <r>
      <t xml:space="preserve">" saved in folder: </t>
    </r>
    <r>
      <rPr>
        <i/>
        <sz val="9"/>
        <color theme="1"/>
        <rFont val="Calibri"/>
        <family val="2"/>
        <scheme val="minor"/>
      </rPr>
      <t>...\QA_QC</t>
    </r>
  </si>
  <si>
    <t>...\QA_QC</t>
  </si>
  <si>
    <t>…Data\Data Logbook\</t>
  </si>
  <si>
    <t>Operational Deviation</t>
  </si>
  <si>
    <t>Difference</t>
  </si>
  <si>
    <t>Sample Date</t>
  </si>
  <si>
    <r>
      <t xml:space="preserve">Conc (≥2/ </t>
    </r>
    <r>
      <rPr>
        <sz val="8"/>
        <color theme="1" tint="0.249977111117893"/>
        <rFont val="Calibri"/>
        <family val="2"/>
      </rPr>
      <t>≤200</t>
    </r>
    <r>
      <rPr>
        <sz val="8"/>
        <color theme="1" tint="0.249977111117893"/>
        <rFont val="Calibri"/>
        <family val="2"/>
        <scheme val="minor"/>
      </rPr>
      <t>µg/m³)</t>
    </r>
  </si>
  <si>
    <t>SampleID</t>
  </si>
  <si>
    <t>LabID</t>
  </si>
  <si>
    <t>Tare Equilibration DateTime (MST)</t>
  </si>
  <si>
    <t>Tare Analysis DateTime (MST)</t>
  </si>
  <si>
    <t>Tare Mean 24hr. Temp (°C)</t>
  </si>
  <si>
    <t>Tare Standard Deviation of Temp</t>
  </si>
  <si>
    <t>Tare Mean 24 hr. Relative Humidity (%)</t>
  </si>
  <si>
    <t>Tare Standard Deviation of RH</t>
  </si>
  <si>
    <t>Date Received Exposed (MST)</t>
  </si>
  <si>
    <t>Exposed Equilibration Time (MST)</t>
  </si>
  <si>
    <t>Exposed Analysis Time (MST)</t>
  </si>
  <si>
    <t>Exposed Mean 24hr. Temp (°C)</t>
  </si>
  <si>
    <t>Exposed Standard Deviation of Temp</t>
  </si>
  <si>
    <t>Exposed Mean 24hr. Relative Humidity (%)</t>
  </si>
  <si>
    <t>Exposed Standard Deviation of RH</t>
  </si>
  <si>
    <t>Tare &amp; Exposed Temp Difference</t>
  </si>
  <si>
    <t>Tare &amp; Exposed  Humidity Difference</t>
  </si>
  <si>
    <t>Tare Weighing &amp; Sampling Date Difference (days)</t>
  </si>
  <si>
    <t>Exposed Weighing &amp; Sampling Date Difference (days)</t>
  </si>
  <si>
    <t>Receipt Temp Upon Arrival (°C)</t>
  </si>
  <si>
    <t>Sample Retrieval Date</t>
  </si>
  <si>
    <t>Sample Date &amp; Sample Retrieval Difference (hrs)</t>
  </si>
  <si>
    <t>Tare Mass (mg)</t>
  </si>
  <si>
    <t>Exposed Mass (mg)</t>
  </si>
  <si>
    <t>Sampler Runtime (min)</t>
  </si>
  <si>
    <t>Sampler CV</t>
  </si>
  <si>
    <t>Comments</t>
  </si>
  <si>
    <t>IML Comments/ Flag Definition</t>
  </si>
  <si>
    <t>Blank ≤10 filters</t>
  </si>
  <si>
    <r>
      <t xml:space="preserve">Received COC copies from lab, saved in folder: </t>
    </r>
    <r>
      <rPr>
        <i/>
        <sz val="9"/>
        <color theme="1"/>
        <rFont val="Calibri"/>
        <family val="2"/>
        <scheme val="minor"/>
      </rPr>
      <t>COC Copies\</t>
    </r>
  </si>
  <si>
    <t>Received 2000i PM₂.₅ data on Flash Drive from:</t>
  </si>
  <si>
    <t>Copied</t>
  </si>
  <si>
    <t>January</t>
  </si>
  <si>
    <t>February</t>
  </si>
  <si>
    <t>March</t>
  </si>
  <si>
    <t>April</t>
  </si>
  <si>
    <t>May</t>
  </si>
  <si>
    <t>June</t>
  </si>
  <si>
    <t>July</t>
  </si>
  <si>
    <t>August</t>
  </si>
  <si>
    <t>September</t>
  </si>
  <si>
    <t>October</t>
  </si>
  <si>
    <t>November</t>
  </si>
  <si>
    <t>December</t>
  </si>
  <si>
    <t>Month</t>
  </si>
  <si>
    <t>01</t>
  </si>
  <si>
    <t>02</t>
  </si>
  <si>
    <t>03</t>
  </si>
  <si>
    <t>04</t>
  </si>
  <si>
    <t>05</t>
  </si>
  <si>
    <t>06</t>
  </si>
  <si>
    <t>07</t>
  </si>
  <si>
    <t>08</t>
  </si>
  <si>
    <t>09</t>
  </si>
  <si>
    <t>10</t>
  </si>
  <si>
    <t>11</t>
  </si>
  <si>
    <t>12</t>
  </si>
  <si>
    <t>PM_RH</t>
  </si>
  <si>
    <t>PERCENT</t>
  </si>
  <si>
    <t>RH %</t>
  </si>
  <si>
    <t>W.S.</t>
  </si>
  <si>
    <t>Lab Flags</t>
  </si>
  <si>
    <t>PM2.5 FRM</t>
  </si>
  <si>
    <r>
      <rPr>
        <sz val="10"/>
        <color rgb="FFFF0000"/>
        <rFont val="Calibri"/>
        <family val="2"/>
        <scheme val="minor"/>
      </rPr>
      <t xml:space="preserve">copy to B4 </t>
    </r>
    <r>
      <rPr>
        <b/>
        <sz val="10"/>
        <color rgb="FFFF0000"/>
        <rFont val="Calibri"/>
        <family val="2"/>
        <scheme val="minor"/>
      </rPr>
      <t>AS A VALUE</t>
    </r>
  </si>
  <si>
    <t>BAM1020 Flags</t>
  </si>
  <si>
    <t>Tape System Errors</t>
  </si>
  <si>
    <t>External Reset Error</t>
  </si>
  <si>
    <t>Telemetry Fault</t>
  </si>
  <si>
    <t>Maintenance Flag</t>
  </si>
  <si>
    <t>Internal Error, Coarse Link Down</t>
  </si>
  <si>
    <t>Reference Error, Membrane Timeout</t>
  </si>
  <si>
    <t>Nozzle Error</t>
  </si>
  <si>
    <t>Flow Errors</t>
  </si>
  <si>
    <t>Pressure Drop Alarm</t>
  </si>
  <si>
    <t>Deviant Membrane Density Alarm</t>
  </si>
  <si>
    <t>Beta Count Error</t>
  </si>
  <si>
    <t>https://aqs.epa.gov/aqsweb/documents/codetables/disallowed_qualifiers.html</t>
  </si>
  <si>
    <t>Disallowed Parameter</t>
  </si>
  <si>
    <t>44201/ 88101</t>
  </si>
  <si>
    <t>Machine/equipment malfunctions (ex: pump fails)</t>
  </si>
  <si>
    <t>Sample Flow Rate Out of Limits (ex: failed flow check)</t>
  </si>
  <si>
    <t>Data collection issues with continuous instruments (ex: less than 45 valid minutes collected)</t>
  </si>
  <si>
    <t>Failed QC checks (ex: failed 1-point check and data invalidated back to last good check)</t>
  </si>
  <si>
    <t>Power failure (ex: site loses power)</t>
  </si>
  <si>
    <t>Continuous particulate matter calibrations (ex: calibrations on a TEOM)</t>
  </si>
  <si>
    <t>Only a zero and span checks are performed (ex: equipment verification of troubleshooting)</t>
  </si>
  <si>
    <t>Routine Maintenance and repairs (ex: filter change)</t>
  </si>
  <si>
    <t>Continuous particulate QC check (ex: flow checks)</t>
  </si>
  <si>
    <t>ZSP is performed (ex: prior to a filter change-to bracket the data)</t>
  </si>
  <si>
    <t>*The greater than carrot alone suggests possible Windows auto update- data not affected</t>
  </si>
  <si>
    <r>
      <t xml:space="preserve">High Winds. </t>
    </r>
    <r>
      <rPr>
        <sz val="10"/>
        <rFont val="Calibri"/>
        <family val="2"/>
        <scheme val="minor"/>
      </rPr>
      <t/>
    </r>
  </si>
  <si>
    <t>The Administrator will accept a high wind threshold of a sustained wind of 25 mph for areas in the States of ...California...provided this value is not contradicted by evidence in the record at the time the State submits a demonstration (B20- https://www.epa.gov/sites/default/files/2019-07/documents/updated_faqs_for_exceptional_events_final_2019_july_23.pdf)</t>
  </si>
  <si>
    <t>...DATA\Reporting\Quarterly graphs</t>
  </si>
  <si>
    <t>_TAP Summary</t>
  </si>
  <si>
    <t>Completed quarterly summary &amp; comparison graphs</t>
  </si>
  <si>
    <t>&amp;</t>
  </si>
  <si>
    <t>11.4.2a - Data Review</t>
  </si>
  <si>
    <t>…_TAP vs ARB</t>
  </si>
  <si>
    <t xml:space="preserve">&amp; completed "Annual v AMP" comparision tab </t>
  </si>
  <si>
    <t>_TAPvAMP350</t>
  </si>
  <si>
    <t>This mo. FRV</t>
  </si>
  <si>
    <t>Valid QC Check (Failure of monitor): A valid QC check is one that is conducted using certified, properly functioning equipment, conducted in a manner that adheres to appropriate procedures (SOPs). The test concentration is accepted as accurate and thus represents truth. The lack of agreement between the monitor and the quality control standard is a result of the monitor’s failed performance. In this scenario, monitor calibration and/or maintenance is required to bring the monitor’s measurements back to true or within the acceptance criteria. Routine ambient measurements made by this monitor must be invalidated back to when compelling evidence is present to support retaining the monitor’s measurements. Routine ambient measurements are also invalidated forward until the point in time when measurements are again known to be valid. The results of quality control checks and any associated routine ambient measurements are invalidated in AQS using appropriate null codes. OAQPS has developed a new “1F” QC null data code for AQS to qualify these null QC records.</t>
  </si>
  <si>
    <t>Invalid QC Check (Failure of QC standard): An invalid QC check is a check in which there were technical issues with the generation of its test concentration, including the use of expired standards. The test concentration is not accepted as accurate and does not represent truth. In this scenario the monitor’s valid measurements are reported to AQS. The result of the invalid quality control check result is reported as null in the AQS QA-Transaction file with the “1C” null data code.</t>
  </si>
  <si>
    <t>The 1-Point QC check is reported to AQS with a “1F” null code. The null code will create a “placeholder” in AQS that will document that a valid QC check occurred within the required 14-day timeframe. The null code “EC” (exceeds critical criteria) qualifies the invalidated routine ambient data back to either the last acceptable 1-point QC check or where additional compelling evidence exists (see #2). The “EC” null code is also used to invalidate routine ambient data forward until the point of time when measurements are again known to be valid. The “EC” null code is the recommended null code for this scenario, but it is not the only null code that can be selected. When qualifying invalidated routine ambient data with null codes monitoring agencies should select the null codes that best describe the reasons for the missing data.</t>
  </si>
  <si>
    <t>If there is compelling evidence (i.e., acceptable more frequent zeroes and spans, or other verifications) to accept data between the failing QC check and the prior passing QC check, the routine ambient data that was determined to be valid based on this compelling evidence is reported to AQS and qualified with the “1V” flag (data was reviewed and validated). All compelling evidence must be documented.</t>
  </si>
  <si>
    <t>Location</t>
  </si>
  <si>
    <t>AirVision Annotations</t>
  </si>
  <si>
    <t>Tare Balance SN</t>
  </si>
  <si>
    <t>Tare 200 (mg) Working Standard SN</t>
  </si>
  <si>
    <t>Tare 500 (mg) Working Standard SN</t>
  </si>
  <si>
    <t>Monthly AMS log notes, verifications, annotations, &amp; events that could effect data. * If data was effected, include a pdf of any outside supporting documentation in data package.</t>
  </si>
  <si>
    <t>Relative % Difference</t>
  </si>
  <si>
    <t>Std Dev.</t>
  </si>
  <si>
    <t>EPA Scheduled Filters</t>
  </si>
  <si>
    <t># Filters Ran</t>
  </si>
  <si>
    <t># Invalid</t>
  </si>
  <si>
    <t>% of Scheduled Filters (≥ 75%)</t>
  </si>
  <si>
    <t>Exposed Balance SN</t>
  </si>
  <si>
    <t>Exposed 200 (mg) Working Standard SN</t>
  </si>
  <si>
    <t>Exposed 500 (mg) Working Standard SN</t>
  </si>
  <si>
    <t>Saved pdf of completed Level 2 to</t>
  </si>
  <si>
    <t>PEP Audit Value</t>
  </si>
  <si>
    <t>Actual Difference</t>
  </si>
  <si>
    <t>% Difference</t>
  </si>
  <si>
    <t>2000i FRM Value</t>
  </si>
  <si>
    <t>BAM FEM Value</t>
  </si>
  <si>
    <t>PM2.5 FEM</t>
  </si>
  <si>
    <t>Field 2/ Lab 4</t>
  </si>
  <si>
    <t>Lab Blanks</t>
  </si>
  <si>
    <t>Filter Report</t>
  </si>
  <si>
    <t>Field Blanks</t>
  </si>
  <si>
    <t>Notes</t>
  </si>
  <si>
    <t>Logger Time</t>
  </si>
  <si>
    <t>Affected</t>
  </si>
  <si>
    <t>Where info came from</t>
  </si>
  <si>
    <t>Additional Information</t>
  </si>
  <si>
    <t>TAP Logbook Entries (AMS Log, Contractor work, Observations, Air Alerts, Weather, &amp; Exceptional Events)</t>
  </si>
  <si>
    <t>Maintenance, Audit, Fire, etc.</t>
  </si>
  <si>
    <t>AMS/Remote/City</t>
  </si>
  <si>
    <t>or Observer</t>
  </si>
  <si>
    <t>These fields will automatically populate, filter by column AM-Flagged data. Fill in column AN.</t>
  </si>
  <si>
    <t>AQS Null Code</t>
  </si>
  <si>
    <t>AQS QA Code</t>
  </si>
  <si>
    <t>AQS Info Code</t>
  </si>
  <si>
    <t>These fields will automatically populate, filter by column AM-Flagged data. Fill in column AO.</t>
  </si>
  <si>
    <t>These fields auto populate from AirVision tab.  If &lt;31 days in mon, delete cells below A727:AR727.</t>
  </si>
  <si>
    <t>These fields will automatlcally populate from AirVision data tab. If &lt;31 days in month, delete cells below A727:AQ727.</t>
  </si>
  <si>
    <t>"Level2_DATA_</t>
  </si>
  <si>
    <t>N:Environmental\Environmental\Tribal Air Program\SOPs\TAP11 Data Review</t>
  </si>
  <si>
    <t>(If changes are made to data, note below &amp; save a new copy of pdf with new saved date in name “Level2_DATA_DAMONYR_(saved)DAMOYR”)</t>
  </si>
  <si>
    <r>
      <t xml:space="preserve">Reviewed AMS Logbook entries &amp; TAP Notes spreadsheet, added to </t>
    </r>
    <r>
      <rPr>
        <i/>
        <sz val="9"/>
        <color theme="1"/>
        <rFont val="Calibri"/>
        <family val="2"/>
        <scheme val="minor"/>
      </rPr>
      <t>Logs&amp;Info</t>
    </r>
    <r>
      <rPr>
        <sz val="9"/>
        <color theme="1"/>
        <rFont val="Calibri"/>
        <family val="2"/>
        <scheme val="minor"/>
      </rPr>
      <t xml:space="preserve"> tab</t>
    </r>
  </si>
  <si>
    <t>Net Mass (ug)</t>
  </si>
  <si>
    <t>≤ ±15.1µg btwn weigh</t>
  </si>
  <si>
    <t>PDT-7/PST -8 (converted)</t>
  </si>
  <si>
    <t>time_stamp</t>
  </si>
  <si>
    <t>sensor_index</t>
  </si>
  <si>
    <t>pm2.5_alt</t>
  </si>
  <si>
    <t>pm2.5_alt_a</t>
  </si>
  <si>
    <t>pm2.5_alt_b</t>
  </si>
  <si>
    <t>pm2.5_atm</t>
  </si>
  <si>
    <t>pm2.5_atm_a</t>
  </si>
  <si>
    <t>pm2.5_atm_b</t>
  </si>
  <si>
    <t>pm2.5_cf_1</t>
  </si>
  <si>
    <t>pm2.5_cf_1_a</t>
  </si>
  <si>
    <t>pm2.5_cf_1_b</t>
  </si>
  <si>
    <t>30 days=720</t>
  </si>
  <si>
    <t>31 days=744</t>
  </si>
  <si>
    <t>Max 14 days per data poll</t>
  </si>
  <si>
    <t>"AQSFV_88101_2_</t>
  </si>
  <si>
    <t>"AQSFV_88101_1_</t>
  </si>
  <si>
    <r>
      <t>O</t>
    </r>
    <r>
      <rPr>
        <sz val="9"/>
        <color theme="1" tint="0.499984740745262"/>
        <rFont val="Calibri"/>
        <family val="2"/>
      </rPr>
      <t>₃</t>
    </r>
  </si>
  <si>
    <r>
      <t>&amp; saved in folder: ...</t>
    </r>
    <r>
      <rPr>
        <i/>
        <sz val="9"/>
        <color theme="1" tint="0.499984740745262"/>
        <rFont val="Calibri"/>
        <family val="2"/>
        <scheme val="minor"/>
      </rPr>
      <t>\QA_QC</t>
    </r>
    <r>
      <rPr>
        <b/>
        <i/>
        <sz val="8"/>
        <color theme="1" tint="0.499984740745262"/>
        <rFont val="Calibri"/>
        <family val="2"/>
        <scheme val="minor"/>
      </rPr>
      <t/>
    </r>
  </si>
  <si>
    <t>Completed Level 2 Review</t>
  </si>
  <si>
    <t>Applied when an as-is or an as-left Multipoint Calibration is run on a gaseous instrument. If an adjustment is made to a gas instrument, BC should be followed by QV. 
Also applied when a multipoint calibration is run on multiple parameters of a particulate instrument. When used on particulate instruments, a QV need not follow.</t>
  </si>
  <si>
    <t>Internal quality control audit by agency (ex: agency does an official analysis of their procedures). Applied when audits such as BAM Flow Rate Verifications, Ambient Temperature, Barometric Pressure verification, and MET instrument audits for QC are running.</t>
  </si>
  <si>
    <r>
      <t xml:space="preserve">QA Audit </t>
    </r>
    <r>
      <rPr>
        <b/>
        <i/>
        <sz val="10"/>
        <color theme="0"/>
        <rFont val="Calibri"/>
        <family val="2"/>
        <scheme val="minor"/>
      </rPr>
      <t>(EPA/Other Audit)</t>
    </r>
  </si>
  <si>
    <t>QC Audit (Annual PEP Audit)</t>
  </si>
  <si>
    <t>QC Audit (Semi Annual FRV Audit)</t>
  </si>
  <si>
    <r>
      <t>QC Control Points</t>
    </r>
    <r>
      <rPr>
        <b/>
        <i/>
        <sz val="10"/>
        <color theme="0"/>
        <rFont val="Calibri"/>
        <family val="2"/>
        <scheme val="minor"/>
      </rPr>
      <t xml:space="preserve"> (zero/span)</t>
    </r>
  </si>
  <si>
    <r>
      <t>QC Control Points</t>
    </r>
    <r>
      <rPr>
        <b/>
        <i/>
        <sz val="10"/>
        <color theme="0"/>
        <rFont val="Calibri"/>
        <family val="2"/>
        <scheme val="minor"/>
      </rPr>
      <t xml:space="preserve"> (background test)</t>
    </r>
  </si>
  <si>
    <t>Multipoint Calibration</t>
  </si>
  <si>
    <t>Accuracy check. (non-routine)</t>
  </si>
  <si>
    <t>PM Filter Specific. Applied when the filter is removed from the sampler later than the EPA required time. If the filter holding temp exceeds EPA requirements and/or when the lab receives filters after the expiration date.</t>
  </si>
  <si>
    <t>QC Audit (Flow Rate Verification)</t>
  </si>
  <si>
    <t>Data reviewed -no reason to invalidate</t>
  </si>
  <si>
    <t>Sample Time out of Limits (PM)</t>
  </si>
  <si>
    <t>Scheduled but not Collected. (PM FRM)</t>
  </si>
  <si>
    <t xml:space="preserve">FRM specific-- Applied when a particulate run is missed, and that miss was not caused by operator error ,power outage, or an instrument issue </t>
  </si>
  <si>
    <t>Aberrant Data (Spikes, Shifts).</t>
  </si>
  <si>
    <t>Analog Underrange</t>
  </si>
  <si>
    <t>Edited Data (automatically applied via any edit via Average Data Editor)</t>
  </si>
  <si>
    <t>Limit the use of the “1” (i.e., Critical Criterion Not Met) QA qualifier flag. This code is not intended for widespread use and should only be applied under specific circumstances.</t>
  </si>
  <si>
    <t>PM Advisory</t>
  </si>
  <si>
    <t>Large Gathering</t>
  </si>
  <si>
    <t>Bad Weather (1st hr of power outage precipitated by bad weather)</t>
  </si>
  <si>
    <t>Shelter Temp. S.D. Outside Limits</t>
  </si>
  <si>
    <t>no longer active</t>
  </si>
  <si>
    <t>Definition</t>
  </si>
  <si>
    <t>Flow Rate Verifications</t>
  </si>
  <si>
    <t>24-hr mean 20.0-23.0°C</t>
  </si>
  <si>
    <t>&lt; 2.1°C SD* over 24 hr.</t>
  </si>
  <si>
    <t>&lt; 5.1% SD* over 24 hr.</t>
  </si>
  <si>
    <t>Protected from expos. to temps &gt;25°C from sample retrieval to conditioning</t>
  </si>
  <si>
    <t>24-hr mean 30.0%-40.0%RH or w/in +5.0% sampling RH but &gt;20.0%RH</t>
  </si>
  <si>
    <t>≤7 days 9 hrs from sample end date (177 min)</t>
  </si>
  <si>
    <t>&lt;30 days if shipped below avg AMB from sample end date</t>
  </si>
  <si>
    <t>1380-1500 mins</t>
  </si>
  <si>
    <t>https://www.epa.gov/amtic/sampling-schedule-calendar</t>
  </si>
  <si>
    <t>Std. Dev.</t>
  </si>
  <si>
    <t>Apdx D Criteria</t>
  </si>
  <si>
    <t>Equilibration- 24 hours min.</t>
  </si>
  <si>
    <t>Post-sampling Weighing</t>
  </si>
  <si>
    <t>Filter Conditioning Environment</t>
  </si>
  <si>
    <t>FRM Flow</t>
  </si>
  <si>
    <t>Ref Flow</t>
  </si>
  <si>
    <t>&lt;+4.1% of trans stnd</t>
  </si>
  <si>
    <t>Times</t>
  </si>
  <si>
    <t>Transport Temperaure is Out of Specs. (&lt;4C, no data info)</t>
  </si>
  <si>
    <t>Actual Diff.</t>
  </si>
  <si>
    <t>Sampled 23-25hrs (1380-1500 mins)</t>
  </si>
  <si>
    <t>Sample Date every 12 days</t>
  </si>
  <si>
    <r>
      <t xml:space="preserve">Recovered </t>
    </r>
    <r>
      <rPr>
        <sz val="7"/>
        <color theme="1" tint="0.249977111117893"/>
        <rFont val="Calibri"/>
        <family val="2"/>
      </rPr>
      <t>≤</t>
    </r>
    <r>
      <rPr>
        <sz val="7"/>
        <color theme="1" tint="0.249977111117893"/>
        <rFont val="Calibri"/>
        <family val="2"/>
        <scheme val="minor"/>
      </rPr>
      <t>7 days 9hrs (177hrs)</t>
    </r>
  </si>
  <si>
    <t>≤30 days before sampling</t>
  </si>
  <si>
    <t>Paste AQS string to notepad, save as: "AQSFV_Site1016_88101_2_MODAYR_MODAYR" in folder: ...\DATA\AQS\AQS Uploads\YEAR\QA_QC</t>
  </si>
  <si>
    <t>YEAR</t>
  </si>
  <si>
    <t>MONTH</t>
  </si>
  <si>
    <t>DAY</t>
  </si>
  <si>
    <t>DATE</t>
  </si>
  <si>
    <t>w/in 5-7 mos. (150-210 days)</t>
  </si>
  <si>
    <t>Date of last 2 SA FRV (2/cal yr)</t>
  </si>
  <si>
    <t>Semi-Annual Flow Rate Verifications</t>
  </si>
  <si>
    <r>
      <rPr>
        <sz val="6"/>
        <color theme="1"/>
        <rFont val="Calibri"/>
        <family val="2"/>
      </rPr>
      <t>≤</t>
    </r>
    <r>
      <rPr>
        <sz val="6"/>
        <color theme="1"/>
        <rFont val="Calibri"/>
        <family val="2"/>
        <scheme val="minor"/>
      </rPr>
      <t>30 days before sampling</t>
    </r>
  </si>
  <si>
    <t>Lab Activities</t>
  </si>
  <si>
    <t>Field Filter Blank ≤ ±30.1µg
&amp; Lab Blank ≤ ±15.1µg change between weighings</t>
  </si>
  <si>
    <r>
      <t xml:space="preserve">Net Mass (mg)  
</t>
    </r>
    <r>
      <rPr>
        <sz val="6"/>
        <color theme="1" tint="0.499984740745262"/>
        <rFont val="Calibri"/>
        <family val="2"/>
        <scheme val="minor"/>
      </rPr>
      <t>(x 1000 =ug)</t>
    </r>
  </si>
  <si>
    <t xml:space="preserve">PEP Audits </t>
  </si>
  <si>
    <t>Paste AQS string to notepad, save as: "AQSFA_Site1016_88101_2_MODAYR_MODAYR" in folder: ...\DATA\AQS\AQS Uploads\YEAR\QA_QC</t>
  </si>
  <si>
    <t>PM2.5 FRM Collocated Filter Samples</t>
  </si>
  <si>
    <t>Operator/ Performing Agency</t>
  </si>
  <si>
    <t>≤±30.1µg betweenn weighings</t>
  </si>
  <si>
    <t>&lt;25C from retrieval to conditioning</t>
  </si>
  <si>
    <t>&lt;10 days from end date if ship at amb temp</t>
  </si>
  <si>
    <t>Equilibration 24hr min.</t>
  </si>
  <si>
    <t>Temp. Range 24-hr mean 20.0-23.0C</t>
  </si>
  <si>
    <t>Temp. Control &lt;2.1C SD* over 24 hr.</t>
  </si>
  <si>
    <t>Humidity Range 24-hr mean 30%-40% RH</t>
  </si>
  <si>
    <r>
      <rPr>
        <b/>
        <sz val="6"/>
        <color theme="1" tint="0.249977111117893"/>
        <rFont val="Calibri"/>
        <family val="2"/>
        <scheme val="minor"/>
      </rPr>
      <t>OR</t>
    </r>
    <r>
      <rPr>
        <sz val="6"/>
        <color theme="1" tint="0.249977111117893"/>
        <rFont val="Calibri"/>
        <family val="2"/>
        <scheme val="minor"/>
      </rPr>
      <t xml:space="preserve"> &lt; 30 days if ship below avg amb</t>
    </r>
  </si>
  <si>
    <r>
      <rPr>
        <b/>
        <sz val="6"/>
        <rFont val="Calibri"/>
        <family val="2"/>
        <scheme val="minor"/>
      </rPr>
      <t>OR</t>
    </r>
    <r>
      <rPr>
        <sz val="6"/>
        <rFont val="Calibri"/>
        <family val="2"/>
        <scheme val="minor"/>
      </rPr>
      <t xml:space="preserve"> w/in +5% samp RH but &gt;20%RH</t>
    </r>
  </si>
  <si>
    <t>Humidity Control &lt;5.1% SD* over 24 hr.</t>
  </si>
  <si>
    <t>Pre/post Sampling RH diff in 24-hr means &lt;+5.1% RH</t>
  </si>
  <si>
    <t>Date of last field blank</t>
  </si>
  <si>
    <r>
      <t xml:space="preserve">...\Tribal Air Program\AMS LOGBOOK </t>
    </r>
    <r>
      <rPr>
        <b/>
        <i/>
        <u/>
        <sz val="8"/>
        <rFont val="Calibri"/>
        <family val="2"/>
        <scheme val="minor"/>
      </rPr>
      <t>AND</t>
    </r>
    <r>
      <rPr>
        <i/>
        <u/>
        <sz val="8"/>
        <rFont val="Calibri"/>
        <family val="2"/>
        <scheme val="minor"/>
      </rPr>
      <t xml:space="preserve"> ...\Tribal Air Program\AMS LOGBOOK_TAP NOTES.xlsx</t>
    </r>
  </si>
  <si>
    <t>RH % Flags</t>
  </si>
  <si>
    <t>Flagged</t>
  </si>
  <si>
    <t>PM_Qtot (m³)</t>
  </si>
  <si>
    <t>WS (&gt;25 mph)</t>
  </si>
  <si>
    <t>Q Total (&gt;700l/0.7m³)</t>
  </si>
  <si>
    <r>
      <t>Conc (</t>
    </r>
    <r>
      <rPr>
        <sz val="7"/>
        <color theme="0"/>
        <rFont val="Calibri"/>
        <family val="2"/>
      </rPr>
      <t>μ</t>
    </r>
    <r>
      <rPr>
        <sz val="7"/>
        <color theme="0"/>
        <rFont val="Calibri"/>
        <family val="2"/>
        <scheme val="minor"/>
      </rPr>
      <t>g/m³)</t>
    </r>
  </si>
  <si>
    <r>
      <t>PM</t>
    </r>
    <r>
      <rPr>
        <sz val="7"/>
        <color theme="0"/>
        <rFont val="Calibri"/>
        <family val="2"/>
      </rPr>
      <t>₂</t>
    </r>
    <r>
      <rPr>
        <sz val="7"/>
        <color theme="0"/>
        <rFont val="Calibri"/>
        <family val="2"/>
        <scheme val="minor"/>
      </rPr>
      <t>.</t>
    </r>
    <r>
      <rPr>
        <sz val="7"/>
        <color theme="0"/>
        <rFont val="Calibri"/>
        <family val="2"/>
      </rPr>
      <t>₅</t>
    </r>
    <r>
      <rPr>
        <sz val="7"/>
        <color theme="0"/>
        <rFont val="Calibri"/>
        <family val="2"/>
        <scheme val="minor"/>
      </rPr>
      <t xml:space="preserve"> </t>
    </r>
    <r>
      <rPr>
        <sz val="7"/>
        <color theme="0"/>
        <rFont val="Calibri"/>
        <family val="2"/>
      </rPr>
      <t>(2-35 µg/m³)</t>
    </r>
  </si>
  <si>
    <r>
      <t>ST 24 hr SD (&gt;2.1</t>
    </r>
    <r>
      <rPr>
        <sz val="7"/>
        <color theme="0"/>
        <rFont val="Calibri"/>
        <family val="2"/>
      </rPr>
      <t>°C)</t>
    </r>
  </si>
  <si>
    <r>
      <t>AT (</t>
    </r>
    <r>
      <rPr>
        <sz val="7"/>
        <color theme="0"/>
        <rFont val="Calibri"/>
        <family val="2"/>
      </rPr>
      <t>˚F)</t>
    </r>
  </si>
  <si>
    <t>Complete (&gt;75%)</t>
  </si>
  <si>
    <t>Month Mean</t>
  </si>
  <si>
    <t>Month Max</t>
  </si>
  <si>
    <t># Valid Days</t>
  </si>
  <si>
    <t>Invalid Hrs</t>
  </si>
  <si>
    <t># Mo Obsv.</t>
  </si>
  <si>
    <t>2nd FRV</t>
  </si>
  <si>
    <t>SA FRV ≥2/ cal yr</t>
  </si>
  <si>
    <t>SA FRV w/in 5-7mo</t>
  </si>
  <si>
    <t>Dates of last 2 SA FRV</t>
  </si>
  <si>
    <r>
      <t>PEP &lt; +10.1% for &gt;3.0µg/m</t>
    </r>
    <r>
      <rPr>
        <sz val="6"/>
        <color theme="1" tint="0.249977111117893"/>
        <rFont val="Calibri"/>
        <family val="2"/>
      </rPr>
      <t>³</t>
    </r>
  </si>
  <si>
    <t>Enter Filter Concentration &amp; lab flags from lab filter report. Apply Description and AQS code as needed.</t>
  </si>
  <si>
    <t>INVALID</t>
  </si>
  <si>
    <t>FEM 24hr</t>
  </si>
  <si>
    <t>FRM</t>
  </si>
  <si>
    <r>
      <t>ST</t>
    </r>
    <r>
      <rPr>
        <sz val="8"/>
        <color theme="1"/>
        <rFont val="Calibri"/>
        <family val="2"/>
      </rPr>
      <t xml:space="preserve"> Min</t>
    </r>
  </si>
  <si>
    <r>
      <t xml:space="preserve">ST </t>
    </r>
    <r>
      <rPr>
        <sz val="8"/>
        <color theme="1"/>
        <rFont val="Calibri"/>
        <family val="2"/>
      </rPr>
      <t>Max</t>
    </r>
  </si>
  <si>
    <t>FRV in 14-30 days</t>
  </si>
  <si>
    <t>Last FRV</t>
  </si>
  <si>
    <t>Flagged addressed</t>
  </si>
  <si>
    <r>
      <t>Shelt Temp ≥0°/</t>
    </r>
    <r>
      <rPr>
        <sz val="8"/>
        <color theme="1"/>
        <rFont val="Calibri"/>
        <family val="2"/>
      </rPr>
      <t>≤5</t>
    </r>
    <r>
      <rPr>
        <sz val="8"/>
        <color theme="1"/>
        <rFont val="Calibri"/>
        <family val="2"/>
        <scheme val="minor"/>
      </rPr>
      <t>0</t>
    </r>
    <r>
      <rPr>
        <sz val="8"/>
        <color theme="1"/>
        <rFont val="Calibri"/>
        <family val="2"/>
      </rPr>
      <t>°</t>
    </r>
    <r>
      <rPr>
        <sz val="8"/>
        <color theme="1"/>
        <rFont val="Calibri"/>
        <family val="2"/>
        <scheme val="minor"/>
      </rPr>
      <t>C</t>
    </r>
  </si>
  <si>
    <t>Weather Data</t>
  </si>
  <si>
    <t>AMS Avg</t>
  </si>
  <si>
    <t>Wind Speed (mph)</t>
  </si>
  <si>
    <t>Temperature (F)</t>
  </si>
  <si>
    <t>AMS Max</t>
  </si>
  <si>
    <t>Relative Humidity (%)</t>
  </si>
  <si>
    <t>Well 6 Avg</t>
  </si>
  <si>
    <t>Well 6 Max</t>
  </si>
  <si>
    <t>PW Avg</t>
  </si>
  <si>
    <t>PW Max</t>
  </si>
  <si>
    <t>WWTP Avg</t>
  </si>
  <si>
    <t>WWTP Max</t>
  </si>
  <si>
    <t>TIMESTAMP</t>
  </si>
  <si>
    <t>RECORD</t>
  </si>
  <si>
    <t>BattV_Min</t>
  </si>
  <si>
    <t>WS_ms_Avg</t>
  </si>
  <si>
    <t>WS_ms_Max</t>
  </si>
  <si>
    <t>WS_ms_Min</t>
  </si>
  <si>
    <t>WS_ms_S_WVT</t>
  </si>
  <si>
    <t>WindDir_D1_WVT</t>
  </si>
  <si>
    <t>WindDir_SD1_WVT</t>
  </si>
  <si>
    <t>AirTC_Avg</t>
  </si>
  <si>
    <t>AirTC_Max</t>
  </si>
  <si>
    <t>AirTC_Min</t>
  </si>
  <si>
    <t>RH_Avg</t>
  </si>
  <si>
    <t>RH_Max</t>
  </si>
  <si>
    <t>RH_Min</t>
  </si>
  <si>
    <t>SlrW</t>
  </si>
  <si>
    <t>SlrW_Avg</t>
  </si>
  <si>
    <t>SlrW_Max</t>
  </si>
  <si>
    <t>SlrW_Min</t>
  </si>
  <si>
    <t>CS320_Temp</t>
  </si>
  <si>
    <t>CS320_X</t>
  </si>
  <si>
    <t>CS320_Y</t>
  </si>
  <si>
    <t>CS320_Z</t>
  </si>
  <si>
    <t>SlrMJ_Tot</t>
  </si>
  <si>
    <t>DewPtC</t>
  </si>
  <si>
    <t>DewPtC_Avg</t>
  </si>
  <si>
    <t>DewPtC_Max</t>
  </si>
  <si>
    <t>DewPtC_Min</t>
  </si>
  <si>
    <t>Rain_in_Tot</t>
  </si>
  <si>
    <t>FuelT_C_Avg(1)</t>
  </si>
  <si>
    <t>FuelT_C_Avg(2)</t>
  </si>
  <si>
    <t>FuelT_C_Avg(3)</t>
  </si>
  <si>
    <t>FuelM(1)</t>
  </si>
  <si>
    <t>FuelM(2)</t>
  </si>
  <si>
    <t>FuelM(3)</t>
  </si>
  <si>
    <t>Column1</t>
  </si>
  <si>
    <t>_1</t>
  </si>
  <si>
    <t>_2</t>
  </si>
  <si>
    <t>_3</t>
  </si>
  <si>
    <t>_4</t>
  </si>
  <si>
    <t>_5</t>
  </si>
  <si>
    <t>_6</t>
  </si>
  <si>
    <t>_7</t>
  </si>
  <si>
    <t>_8</t>
  </si>
  <si>
    <t>_9</t>
  </si>
  <si>
    <t>_10</t>
  </si>
  <si>
    <t>_11</t>
  </si>
  <si>
    <t>_12</t>
  </si>
  <si>
    <t>_13</t>
  </si>
  <si>
    <t>_14</t>
  </si>
  <si>
    <t>Public Works - Weather Station Data</t>
  </si>
  <si>
    <t>Hours Collected</t>
  </si>
  <si>
    <t>MPH Avg</t>
  </si>
  <si>
    <t>MPH Max</t>
  </si>
  <si>
    <r>
      <rPr>
        <b/>
        <sz val="8"/>
        <color theme="0"/>
        <rFont val="Symbol"/>
        <family val="1"/>
        <charset val="2"/>
      </rPr>
      <t>°</t>
    </r>
    <r>
      <rPr>
        <b/>
        <sz val="8"/>
        <color theme="0"/>
        <rFont val="Calibri"/>
        <family val="2"/>
      </rPr>
      <t>F Avg</t>
    </r>
  </si>
  <si>
    <r>
      <rPr>
        <b/>
        <sz val="8"/>
        <color theme="0"/>
        <rFont val="Symbol"/>
        <family val="1"/>
        <charset val="2"/>
      </rPr>
      <t>°</t>
    </r>
    <r>
      <rPr>
        <b/>
        <sz val="8"/>
        <color theme="0"/>
        <rFont val="Calibri"/>
        <family val="2"/>
      </rPr>
      <t>F Max</t>
    </r>
  </si>
  <si>
    <r>
      <rPr>
        <b/>
        <sz val="8"/>
        <color theme="0"/>
        <rFont val="Symbol"/>
        <family val="1"/>
        <charset val="2"/>
      </rPr>
      <t>°</t>
    </r>
    <r>
      <rPr>
        <b/>
        <sz val="8"/>
        <color theme="0"/>
        <rFont val="Calibri"/>
        <family val="2"/>
      </rPr>
      <t>F Min</t>
    </r>
  </si>
  <si>
    <t xml:space="preserve">Monthly </t>
  </si>
  <si>
    <t>Well 6 - Weather Station Data</t>
  </si>
  <si>
    <t>WWTP - Weather Station Data</t>
  </si>
  <si>
    <t>Appendix D Requirements</t>
  </si>
  <si>
    <t xml:space="preserve">Pollutant - </t>
  </si>
  <si>
    <t>Review AND</t>
  </si>
  <si>
    <t>≥75% Comp</t>
  </si>
  <si>
    <t>Mon. Avg.</t>
  </si>
  <si>
    <t>Mon. Max</t>
  </si>
  <si>
    <t># Null Code</t>
  </si>
  <si>
    <t># QA Code</t>
  </si>
  <si>
    <t># Info Code</t>
  </si>
  <si>
    <t>PM₂.₅-FEM</t>
  </si>
  <si>
    <t>Mon. Obsv.</t>
  </si>
  <si>
    <t>FRV</t>
  </si>
  <si>
    <t>SA FRV</t>
  </si>
  <si>
    <t>PEP</t>
  </si>
  <si>
    <t>Field Blank</t>
  </si>
  <si>
    <t>Lab Activ.</t>
  </si>
  <si>
    <t># Valid Pairs</t>
  </si>
  <si>
    <t>CV%</t>
  </si>
  <si>
    <t>1-pt Spans</t>
  </si>
  <si>
    <t>Annual PE</t>
  </si>
  <si>
    <r>
      <t>ST SD &lt;2.1</t>
    </r>
    <r>
      <rPr>
        <sz val="7"/>
        <rFont val="Symbol"/>
        <family val="1"/>
        <charset val="2"/>
      </rPr>
      <t>°</t>
    </r>
    <r>
      <rPr>
        <sz val="7"/>
        <rFont val="Calibri"/>
        <family val="2"/>
        <scheme val="minor"/>
      </rPr>
      <t>C</t>
    </r>
  </si>
  <si>
    <r>
      <t>ST &gt;0/&lt;50</t>
    </r>
    <r>
      <rPr>
        <sz val="7"/>
        <rFont val="Symbol"/>
        <family val="1"/>
        <charset val="2"/>
      </rPr>
      <t>°</t>
    </r>
    <r>
      <rPr>
        <sz val="7"/>
        <rFont val="Calibri"/>
        <family val="2"/>
        <scheme val="minor"/>
      </rPr>
      <t>C</t>
    </r>
  </si>
  <si>
    <r>
      <t>ST &gt;0/&lt;45</t>
    </r>
    <r>
      <rPr>
        <sz val="7"/>
        <rFont val="Symbol"/>
        <family val="1"/>
        <charset val="2"/>
      </rPr>
      <t>°</t>
    </r>
    <r>
      <rPr>
        <sz val="7"/>
        <rFont val="Calibri"/>
        <family val="2"/>
        <scheme val="minor"/>
      </rPr>
      <t>C</t>
    </r>
  </si>
  <si>
    <t>Date Completed:</t>
  </si>
  <si>
    <t>Data Logbook Completed By:</t>
  </si>
  <si>
    <t>Level 2 Data Analyst:</t>
  </si>
  <si>
    <t>AMS Checklists</t>
  </si>
  <si>
    <t>Maint Req.</t>
  </si>
  <si>
    <t>Audits/Calib.</t>
  </si>
  <si>
    <t>Parameters</t>
  </si>
  <si>
    <t>PM₂.₅-FRM Verif.</t>
  </si>
  <si>
    <t>PM₂.₅-FEM Verif.</t>
  </si>
  <si>
    <t>O₃ AutoCals</t>
  </si>
  <si>
    <t>PM₂.₅-FRM Filters</t>
  </si>
  <si>
    <t>Complete</t>
  </si>
  <si>
    <t>Reviewed Level 1 Spreadsheet. Field Technician(s):</t>
  </si>
  <si>
    <t>Flagd addrsd</t>
  </si>
  <si>
    <t># &gt;.070 ppm</t>
  </si>
  <si>
    <t># &gt;35 µg/m³</t>
  </si>
  <si>
    <r>
      <t xml:space="preserve"># MDL </t>
    </r>
    <r>
      <rPr>
        <sz val="7"/>
        <rFont val="Calibri"/>
        <family val="2"/>
      </rPr>
      <t>&lt;</t>
    </r>
    <r>
      <rPr>
        <sz val="7"/>
        <rFont val="Calibri"/>
        <family val="2"/>
        <scheme val="minor"/>
      </rPr>
      <t>0µg/m³</t>
    </r>
  </si>
  <si>
    <t># MDL &lt;0µg/m³</t>
  </si>
  <si>
    <t># MDL &lt;.005ppm</t>
  </si>
  <si>
    <t>Dates of last 5 PEP &amp; Valid (PEP &amp; FEM ≥3.0µg/m³)/Invalid</t>
  </si>
  <si>
    <t>Date 1</t>
  </si>
  <si>
    <t>Date 2</t>
  </si>
  <si>
    <t>Date 3</t>
  </si>
  <si>
    <t>Date 4</t>
  </si>
  <si>
    <t>Date 5</t>
  </si>
  <si>
    <t>Status</t>
  </si>
  <si>
    <t>VALID</t>
  </si>
  <si>
    <t># valid 8hr avg</t>
  </si>
  <si>
    <r>
      <t>Shelt Temp ≥0°/</t>
    </r>
    <r>
      <rPr>
        <sz val="8"/>
        <color theme="1"/>
        <rFont val="Calibri"/>
        <family val="2"/>
      </rPr>
      <t>≤4</t>
    </r>
    <r>
      <rPr>
        <sz val="8"/>
        <color theme="1"/>
        <rFont val="Calibri"/>
        <family val="2"/>
        <scheme val="minor"/>
      </rPr>
      <t>0</t>
    </r>
    <r>
      <rPr>
        <sz val="8"/>
        <color theme="1"/>
        <rFont val="Calibri"/>
        <family val="2"/>
      </rPr>
      <t>°</t>
    </r>
    <r>
      <rPr>
        <sz val="8"/>
        <color theme="1"/>
        <rFont val="Calibri"/>
        <family val="2"/>
        <scheme val="minor"/>
      </rPr>
      <t>C</t>
    </r>
  </si>
  <si>
    <t>BP (mm/ hg)</t>
  </si>
  <si>
    <r>
      <t>ST(C) 24hr SD (&gt;2.1</t>
    </r>
    <r>
      <rPr>
        <sz val="7"/>
        <color theme="0"/>
        <rFont val="Calibri"/>
        <family val="2"/>
      </rPr>
      <t>°)</t>
    </r>
  </si>
  <si>
    <r>
      <t xml:space="preserve">z/s </t>
    </r>
    <r>
      <rPr>
        <sz val="8"/>
        <color theme="1"/>
        <rFont val="Calibri"/>
        <family val="2"/>
      </rPr>
      <t>≤</t>
    </r>
    <r>
      <rPr>
        <sz val="8"/>
        <color theme="1"/>
        <rFont val="Calibri"/>
        <family val="2"/>
        <scheme val="minor"/>
      </rPr>
      <t xml:space="preserve"> 14d</t>
    </r>
  </si>
  <si>
    <t>Date of last Annual PE</t>
  </si>
  <si>
    <t>Date of last z/s</t>
  </si>
  <si>
    <t>PE ≤ 365 days</t>
  </si>
  <si>
    <t>Flagged samples addressed</t>
  </si>
  <si>
    <t>≥5 PEP/cal yr</t>
  </si>
  <si>
    <r>
      <t xml:space="preserve">≥5 </t>
    </r>
    <r>
      <rPr>
        <b/>
        <sz val="8"/>
        <color theme="1" tint="0.249977111117893"/>
        <rFont val="Calibri"/>
        <family val="2"/>
        <scheme val="minor"/>
      </rPr>
      <t>VALID</t>
    </r>
    <r>
      <rPr>
        <sz val="8"/>
        <color theme="1" tint="0.249977111117893"/>
        <rFont val="Calibri"/>
        <family val="2"/>
        <scheme val="minor"/>
      </rPr>
      <t xml:space="preserve"> (FEM &amp; PEP &gt;3.0µg/m³)/cal yr</t>
    </r>
  </si>
  <si>
    <t>EPA Sampling Schedule</t>
  </si>
  <si>
    <t>Date of Last Prior FRV</t>
  </si>
  <si>
    <t>EPA Scheduled Days</t>
  </si>
  <si>
    <t># sampled after last blank</t>
  </si>
  <si>
    <t>CV ≤10.1% ≥3.0μg/m³</t>
  </si>
  <si>
    <t xml:space="preserve">Ran annual AMP350 reports: </t>
  </si>
  <si>
    <t>Reviewed O₃ minute data as needed.</t>
  </si>
  <si>
    <t># of days allowed</t>
  </si>
  <si>
    <t>AMS Logbook</t>
  </si>
  <si>
    <t>Observation</t>
  </si>
  <si>
    <t>TAP Notes Log</t>
  </si>
  <si>
    <t>Rock Quarry</t>
  </si>
  <si>
    <t>Flow</t>
  </si>
  <si>
    <t>Ref. Flow</t>
  </si>
  <si>
    <t>Null</t>
  </si>
  <si>
    <t>AQS String</t>
  </si>
  <si>
    <t>Agency</t>
  </si>
  <si>
    <t>Flow Rate Verification #2 (if completed)</t>
  </si>
  <si>
    <t>Equilibrium Hr Difference</t>
  </si>
  <si>
    <r>
      <t>KB file</t>
    </r>
    <r>
      <rPr>
        <i/>
        <sz val="9"/>
        <color theme="1"/>
        <rFont val="Calibri"/>
        <family val="2"/>
        <scheme val="minor"/>
      </rPr>
      <t xml:space="preserve"> "2000i_20996_F_</t>
    </r>
  </si>
  <si>
    <t>H.C.W.</t>
  </si>
  <si>
    <t>Calibration -Background check</t>
  </si>
  <si>
    <t>Read Key:</t>
  </si>
  <si>
    <t>Write Key:</t>
  </si>
  <si>
    <t>Sensor Index:</t>
  </si>
  <si>
    <t>Date Start:</t>
  </si>
  <si>
    <t>Date End:</t>
  </si>
  <si>
    <t xml:space="preserve">average: </t>
  </si>
  <si>
    <t xml:space="preserve">fields: </t>
  </si>
  <si>
    <t>PurpleAir download info:</t>
  </si>
  <si>
    <t>(ex:) 2023-01-01T00:00:00-08:00</t>
  </si>
  <si>
    <t>(ex:) 2023-01-14T23:00:00-08:00</t>
  </si>
  <si>
    <t>pm2.5_alt, pm2.5_alt_a, pm2.5_alt_b, pm2.5_atm, pm2.5_atm_a, pm2.5_atm_b, pm2.5_cf_1, pm2.5_cf_1_a, pm2.5_cf_1_b</t>
  </si>
  <si>
    <t>(unique key)</t>
  </si>
  <si>
    <t>(unique index)</t>
  </si>
  <si>
    <t>[storage location]</t>
  </si>
  <si>
    <t>", &amp; saved in folder:   [storage location]</t>
  </si>
  <si>
    <t>[SOP location] (ex: O:\Tribal Air Program\SOPs\TAP11 Data Review)</t>
  </si>
  <si>
    <t>[storage loct.]</t>
  </si>
  <si>
    <r>
      <t xml:space="preserve">" in folder: </t>
    </r>
    <r>
      <rPr>
        <i/>
        <sz val="9"/>
        <color theme="1"/>
        <rFont val="Calibri"/>
        <family val="2"/>
        <scheme val="minor"/>
      </rPr>
      <t>[storage location]</t>
    </r>
  </si>
  <si>
    <t>Emailed above file with Filter run sheets to lab (email address) &amp; cc'ed Air Specialist</t>
  </si>
  <si>
    <t>"[Tribe] BMI_</t>
  </si>
  <si>
    <t>"[Tribe]</t>
  </si>
  <si>
    <t>Copied data from report to monthly L2 Review file</t>
  </si>
  <si>
    <t>Copied annotations from report to monthly L2 Review file</t>
  </si>
  <si>
    <r>
      <t xml:space="preserve">Revised AQS file &amp; saved as </t>
    </r>
    <r>
      <rPr>
        <i/>
        <sz val="8"/>
        <color theme="1"/>
        <rFont val="Calibri"/>
        <family val="2"/>
        <scheme val="minor"/>
      </rPr>
      <t>"[Tribe]</t>
    </r>
  </si>
  <si>
    <t>for Level 3 review (cc Field Operator) (TAP SOP #)</t>
  </si>
  <si>
    <t>CARB-(local) Airport</t>
  </si>
  <si>
    <t>(low-cost sensors)</t>
  </si>
  <si>
    <t>Sent monthly data to (low-cost sensor contractor) for callibration.</t>
  </si>
  <si>
    <t>https://www.ventusky.com/ Use address xx for specific hourly comparison. ~2,300' elevation</t>
  </si>
  <si>
    <r>
      <t xml:space="preserve">Lab Report - </t>
    </r>
    <r>
      <rPr>
        <i/>
        <sz val="8"/>
        <rFont val="Calibri"/>
        <family val="2"/>
        <scheme val="minor"/>
      </rPr>
      <t xml:space="preserve">Paste Lab Filter Report-Exposed tab results  AS A VALUE </t>
    </r>
  </si>
  <si>
    <t>[Tribe] Avg</t>
  </si>
  <si>
    <t>[Tribe] Max</t>
  </si>
  <si>
    <t>(local) Avg</t>
  </si>
  <si>
    <t>(local) Max</t>
  </si>
  <si>
    <r>
      <t xml:space="preserve">Data Compared to ARB-(local) Airport </t>
    </r>
    <r>
      <rPr>
        <sz val="9"/>
        <color theme="1" tint="0.249977111117893"/>
        <rFont val="Calibri"/>
        <family val="2"/>
        <scheme val="minor"/>
      </rPr>
      <t>https://www.arb.ca.gov/aqmis2/aqdselect.php</t>
    </r>
  </si>
  <si>
    <t>Data compared to (low-cost) CARB sensors</t>
  </si>
  <si>
    <t>initials/name/entity</t>
  </si>
  <si>
    <t>DD</t>
  </si>
  <si>
    <t>FF</t>
  </si>
  <si>
    <t>GG</t>
  </si>
  <si>
    <t>HH</t>
  </si>
  <si>
    <t>(agency code)</t>
  </si>
  <si>
    <r>
      <t>Frequently Used Qualifier Description</t>
    </r>
    <r>
      <rPr>
        <sz val="10"/>
        <color rgb="FF151515"/>
        <rFont val="Calibri"/>
        <family val="2"/>
        <scheme val="minor"/>
      </rPr>
      <t xml:space="preserve"> (must be in alphabetical order by column B)</t>
    </r>
  </si>
  <si>
    <t>(low-cost)</t>
  </si>
  <si>
    <t>(local) FD</t>
  </si>
  <si>
    <t>L1 Staff name</t>
  </si>
  <si>
    <t>L2 Staff name</t>
  </si>
  <si>
    <t>L3 Staff name</t>
  </si>
  <si>
    <t>Director</t>
  </si>
  <si>
    <t>Backup person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</si>
</sst>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h:mm;@"/>
    <numFmt numFmtId="165" formatCode="0.0"/>
    <numFmt numFmtId="166" formatCode="mm/dd/yy;@"/>
    <numFmt numFmtId="167" formatCode="0.00000"/>
    <numFmt numFmtId="168" formatCode="0.000"/>
    <numFmt numFmtId="169" formatCode="[$-409]mmmm\-yy;@"/>
    <numFmt numFmtId="170" formatCode="0.0000"/>
    <numFmt numFmtId="171" formatCode="mm/dd/yy"/>
    <numFmt numFmtId="172" formatCode="0.0%"/>
    <numFmt numFmtId="173" formatCode="mmmm\ yyyy"/>
    <numFmt numFmtId="174" formatCode="m/d/yy\ h:mm;@"/>
    <numFmt numFmtId="175" formatCode="mm/dd/yy\ hh:mm;@"/>
    <numFmt numFmtId="176" formatCode="[h]:mm:ss;@"/>
  </numFmts>
  <fonts count="174" x14ac:knownFonts="1">
    <font>
      <sz val="11"/>
      <color theme="1"/>
      <name val="Calibri"/>
      <family val="2"/>
      <scheme val="minor"/>
    </font>
    <font>
      <sz val="11"/>
      <color rgb="FF9C0006"/>
      <name val="Calibri"/>
      <family val="2"/>
      <scheme val="minor"/>
    </font>
    <font>
      <b/>
      <sz val="11"/>
      <color theme="0"/>
      <name val="Calibri"/>
      <family val="2"/>
      <scheme val="minor"/>
    </font>
    <font>
      <sz val="11"/>
      <color rgb="FF9C6500"/>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indexed="81"/>
      <name val="Tahoma"/>
      <family val="2"/>
    </font>
    <font>
      <b/>
      <sz val="10"/>
      <color theme="1"/>
      <name val="Calibri"/>
      <family val="2"/>
      <scheme val="minor"/>
    </font>
    <font>
      <sz val="10"/>
      <name val="Arial"/>
      <family val="2"/>
    </font>
    <font>
      <u/>
      <sz val="10"/>
      <color theme="10"/>
      <name val="Arial"/>
      <family val="2"/>
    </font>
    <font>
      <b/>
      <sz val="12"/>
      <name val="Calibri"/>
      <family val="2"/>
      <scheme val="minor"/>
    </font>
    <font>
      <sz val="9"/>
      <name val="Calibri"/>
      <family val="2"/>
      <scheme val="minor"/>
    </font>
    <font>
      <b/>
      <sz val="9"/>
      <name val="Calibri"/>
      <family val="2"/>
      <scheme val="minor"/>
    </font>
    <font>
      <sz val="10"/>
      <color theme="1"/>
      <name val="Calibri"/>
      <family val="2"/>
      <scheme val="minor"/>
    </font>
    <font>
      <b/>
      <sz val="8"/>
      <color theme="0"/>
      <name val="Calibri"/>
      <family val="2"/>
      <scheme val="minor"/>
    </font>
    <font>
      <sz val="8"/>
      <color theme="1"/>
      <name val="Calibri"/>
      <family val="2"/>
      <scheme val="minor"/>
    </font>
    <font>
      <u/>
      <sz val="10"/>
      <color theme="10"/>
      <name val="Calibri"/>
      <family val="2"/>
      <scheme val="minor"/>
    </font>
    <font>
      <b/>
      <sz val="10"/>
      <color rgb="FF151515"/>
      <name val="Calibri"/>
      <family val="2"/>
      <scheme val="minor"/>
    </font>
    <font>
      <sz val="10"/>
      <name val="Calibri"/>
      <family val="2"/>
      <scheme val="minor"/>
    </font>
    <font>
      <sz val="9"/>
      <color theme="3"/>
      <name val="Calibri"/>
      <family val="2"/>
      <scheme val="minor"/>
    </font>
    <font>
      <b/>
      <sz val="8"/>
      <color theme="4"/>
      <name val="Calibri"/>
      <family val="2"/>
      <scheme val="minor"/>
    </font>
    <font>
      <b/>
      <sz val="22"/>
      <color theme="0"/>
      <name val="Arial"/>
      <family val="2"/>
    </font>
    <font>
      <b/>
      <sz val="8"/>
      <color theme="3"/>
      <name val="Calibri"/>
      <family val="2"/>
      <scheme val="minor"/>
    </font>
    <font>
      <b/>
      <sz val="11"/>
      <color theme="5"/>
      <name val="Calibri"/>
      <family val="2"/>
      <scheme val="minor"/>
    </font>
    <font>
      <b/>
      <sz val="8"/>
      <color theme="5"/>
      <name val="Calibri"/>
      <family val="2"/>
      <scheme val="minor"/>
    </font>
    <font>
      <b/>
      <sz val="11"/>
      <color theme="4"/>
      <name val="Calibri"/>
      <family val="2"/>
      <scheme val="minor"/>
    </font>
    <font>
      <b/>
      <sz val="29"/>
      <color theme="3"/>
      <name val="Calibri"/>
      <family val="2"/>
      <scheme val="minor"/>
    </font>
    <font>
      <b/>
      <u/>
      <sz val="10"/>
      <color theme="1"/>
      <name val="Calibri"/>
      <family val="2"/>
      <scheme val="minor"/>
    </font>
    <font>
      <sz val="10"/>
      <color rgb="FF000080"/>
      <name val="Calibri"/>
      <family val="2"/>
      <scheme val="minor"/>
    </font>
    <font>
      <b/>
      <i/>
      <sz val="8"/>
      <name val="Calibri"/>
      <family val="2"/>
      <scheme val="minor"/>
    </font>
    <font>
      <b/>
      <sz val="10"/>
      <color theme="0"/>
      <name val="Calibri"/>
      <family val="2"/>
      <scheme val="minor"/>
    </font>
    <font>
      <b/>
      <sz val="10"/>
      <color theme="1" tint="0.249977111117893"/>
      <name val="Calibri"/>
      <family val="2"/>
      <scheme val="minor"/>
    </font>
    <font>
      <i/>
      <sz val="8"/>
      <color theme="1" tint="0.249977111117893"/>
      <name val="Calibri"/>
      <family val="2"/>
      <scheme val="minor"/>
    </font>
    <font>
      <i/>
      <sz val="10"/>
      <color theme="1" tint="0.249977111117893"/>
      <name val="Calibri"/>
      <family val="2"/>
      <scheme val="minor"/>
    </font>
    <font>
      <b/>
      <i/>
      <sz val="8"/>
      <color theme="0"/>
      <name val="Calibri"/>
      <family val="2"/>
      <scheme val="minor"/>
    </font>
    <font>
      <i/>
      <sz val="8"/>
      <color theme="1"/>
      <name val="Calibri"/>
      <family val="2"/>
      <scheme val="minor"/>
    </font>
    <font>
      <sz val="9"/>
      <color theme="1"/>
      <name val="Calibri"/>
      <family val="2"/>
      <scheme val="minor"/>
    </font>
    <font>
      <sz val="9"/>
      <color theme="0" tint="-0.249977111117893"/>
      <name val="Calibri"/>
      <family val="2"/>
      <scheme val="minor"/>
    </font>
    <font>
      <sz val="7"/>
      <color theme="1"/>
      <name val="Calibri"/>
      <family val="2"/>
      <scheme val="minor"/>
    </font>
    <font>
      <b/>
      <sz val="9"/>
      <color theme="1"/>
      <name val="Calibri"/>
      <family val="2"/>
      <scheme val="minor"/>
    </font>
    <font>
      <i/>
      <sz val="9"/>
      <color theme="1"/>
      <name val="Calibri"/>
      <family val="2"/>
      <scheme val="minor"/>
    </font>
    <font>
      <b/>
      <i/>
      <sz val="8"/>
      <color theme="1"/>
      <name val="Calibri"/>
      <family val="2"/>
      <scheme val="minor"/>
    </font>
    <font>
      <b/>
      <sz val="7"/>
      <color theme="1"/>
      <name val="Calibri"/>
      <family val="2"/>
      <scheme val="minor"/>
    </font>
    <font>
      <b/>
      <sz val="9"/>
      <color rgb="FF0070C0"/>
      <name val="Calibri"/>
      <family val="2"/>
      <scheme val="minor"/>
    </font>
    <font>
      <sz val="9"/>
      <color theme="1"/>
      <name val="Calibri"/>
      <family val="2"/>
    </font>
    <font>
      <b/>
      <sz val="8"/>
      <color theme="1"/>
      <name val="Calibri"/>
      <family val="2"/>
      <scheme val="minor"/>
    </font>
    <font>
      <sz val="9"/>
      <color theme="1" tint="0.499984740745262"/>
      <name val="Calibri"/>
      <family val="2"/>
      <scheme val="minor"/>
    </font>
    <font>
      <sz val="10"/>
      <color theme="0"/>
      <name val="Calibri"/>
      <family val="2"/>
      <scheme val="minor"/>
    </font>
    <font>
      <b/>
      <i/>
      <sz val="10"/>
      <color rgb="FF151515"/>
      <name val="Calibri"/>
      <family val="2"/>
      <scheme val="minor"/>
    </font>
    <font>
      <sz val="8"/>
      <color theme="1" tint="0.249977111117893"/>
      <name val="Calibri"/>
      <family val="2"/>
      <scheme val="minor"/>
    </font>
    <font>
      <b/>
      <sz val="10"/>
      <name val="Calibri"/>
      <family val="2"/>
      <scheme val="minor"/>
    </font>
    <font>
      <sz val="7"/>
      <color theme="1" tint="0.249977111117893"/>
      <name val="Calibri"/>
      <family val="2"/>
      <scheme val="minor"/>
    </font>
    <font>
      <b/>
      <sz val="8"/>
      <color theme="1" tint="0.249977111117893"/>
      <name val="Calibri"/>
      <family val="2"/>
      <scheme val="minor"/>
    </font>
    <font>
      <b/>
      <sz val="8"/>
      <name val="Calibri"/>
      <family val="2"/>
      <scheme val="minor"/>
    </font>
    <font>
      <b/>
      <sz val="8"/>
      <color theme="0"/>
      <name val="Calibri"/>
      <family val="2"/>
    </font>
    <font>
      <sz val="6"/>
      <color theme="1"/>
      <name val="Calibri"/>
      <family val="2"/>
      <scheme val="minor"/>
    </font>
    <font>
      <b/>
      <sz val="9"/>
      <color theme="0"/>
      <name val="Calibri"/>
      <family val="2"/>
      <scheme val="minor"/>
    </font>
    <font>
      <b/>
      <u/>
      <sz val="9"/>
      <color theme="1" tint="0.249977111117893"/>
      <name val="Calibri"/>
      <family val="2"/>
      <scheme val="minor"/>
    </font>
    <font>
      <sz val="9"/>
      <color theme="1" tint="0.249977111117893"/>
      <name val="Calibri"/>
      <family val="2"/>
      <scheme val="minor"/>
    </font>
    <font>
      <b/>
      <sz val="9"/>
      <color theme="1" tint="0.249977111117893"/>
      <name val="Calibri"/>
      <family val="2"/>
      <scheme val="minor"/>
    </font>
    <font>
      <b/>
      <i/>
      <sz val="9"/>
      <color theme="1" tint="0.249977111117893"/>
      <name val="Calibri"/>
      <family val="2"/>
      <scheme val="minor"/>
    </font>
    <font>
      <b/>
      <sz val="10"/>
      <color theme="4"/>
      <name val="Calibri"/>
      <family val="2"/>
      <scheme val="minor"/>
    </font>
    <font>
      <sz val="9"/>
      <color theme="4"/>
      <name val="Calibri"/>
      <family val="2"/>
      <scheme val="minor"/>
    </font>
    <font>
      <b/>
      <sz val="9"/>
      <color theme="4"/>
      <name val="Calibri"/>
      <family val="2"/>
      <scheme val="minor"/>
    </font>
    <font>
      <b/>
      <sz val="7"/>
      <color theme="1" tint="0.499984740745262"/>
      <name val="Calibri"/>
      <family val="2"/>
      <scheme val="minor"/>
    </font>
    <font>
      <sz val="10"/>
      <color rgb="FF0070C0"/>
      <name val="Calibri"/>
      <family val="2"/>
      <scheme val="minor"/>
    </font>
    <font>
      <b/>
      <sz val="10"/>
      <color rgb="FF0070C0"/>
      <name val="Calibri"/>
      <family val="2"/>
      <scheme val="minor"/>
    </font>
    <font>
      <sz val="11"/>
      <color rgb="FF0070C0"/>
      <name val="Calibri"/>
      <family val="2"/>
      <scheme val="minor"/>
    </font>
    <font>
      <b/>
      <sz val="12"/>
      <color theme="1"/>
      <name val="Calibri"/>
      <family val="2"/>
      <scheme val="minor"/>
    </font>
    <font>
      <b/>
      <sz val="12"/>
      <color theme="1" tint="0.249977111117893"/>
      <name val="Calibri"/>
      <family val="2"/>
      <scheme val="minor"/>
    </font>
    <font>
      <sz val="10"/>
      <color theme="1"/>
      <name val="Calibri"/>
      <family val="2"/>
    </font>
    <font>
      <i/>
      <sz val="10"/>
      <color theme="1"/>
      <name val="Calibri"/>
      <family val="2"/>
      <scheme val="minor"/>
    </font>
    <font>
      <b/>
      <sz val="6"/>
      <color theme="1"/>
      <name val="Calibri"/>
      <family val="2"/>
      <scheme val="minor"/>
    </font>
    <font>
      <b/>
      <i/>
      <sz val="10"/>
      <color theme="0"/>
      <name val="Calibri"/>
      <family val="2"/>
      <scheme val="minor"/>
    </font>
    <font>
      <b/>
      <i/>
      <sz val="10"/>
      <name val="Calibri"/>
      <family val="2"/>
      <scheme val="minor"/>
    </font>
    <font>
      <i/>
      <sz val="11"/>
      <color theme="1"/>
      <name val="Calibri"/>
      <family val="2"/>
      <scheme val="minor"/>
    </font>
    <font>
      <sz val="8"/>
      <name val="Calibri"/>
      <family val="2"/>
      <scheme val="minor"/>
    </font>
    <font>
      <sz val="11"/>
      <name val="Calibri"/>
      <family val="2"/>
      <scheme val="minor"/>
    </font>
    <font>
      <i/>
      <sz val="10"/>
      <name val="Calibri"/>
      <family val="2"/>
      <scheme val="minor"/>
    </font>
    <font>
      <i/>
      <sz val="8"/>
      <color theme="0" tint="-0.14999847407452621"/>
      <name val="Calibri"/>
      <family val="2"/>
      <scheme val="minor"/>
    </font>
    <font>
      <b/>
      <i/>
      <sz val="8"/>
      <color theme="0" tint="-0.14999847407452621"/>
      <name val="Calibri"/>
      <family val="2"/>
      <scheme val="minor"/>
    </font>
    <font>
      <sz val="10"/>
      <color rgb="FFC00000"/>
      <name val="Calibri"/>
      <family val="2"/>
      <scheme val="minor"/>
    </font>
    <font>
      <sz val="10"/>
      <color rgb="FF00B050"/>
      <name val="Calibri"/>
      <family val="2"/>
      <scheme val="minor"/>
    </font>
    <font>
      <sz val="8"/>
      <color theme="1"/>
      <name val="Calibri"/>
      <family val="2"/>
    </font>
    <font>
      <i/>
      <sz val="8"/>
      <name val="Calibri"/>
      <family val="2"/>
      <scheme val="minor"/>
    </font>
    <font>
      <i/>
      <sz val="10"/>
      <color theme="0" tint="-4.9989318521683403E-2"/>
      <name val="Calibri"/>
      <family val="2"/>
      <scheme val="minor"/>
    </font>
    <font>
      <u/>
      <sz val="8"/>
      <color theme="10"/>
      <name val="Calibri"/>
      <family val="2"/>
      <scheme val="minor"/>
    </font>
    <font>
      <b/>
      <i/>
      <sz val="9"/>
      <name val="Calibri"/>
      <family val="2"/>
      <scheme val="minor"/>
    </font>
    <font>
      <b/>
      <u/>
      <sz val="8"/>
      <color theme="0"/>
      <name val="Calibri"/>
      <family val="2"/>
      <scheme val="minor"/>
    </font>
    <font>
      <b/>
      <i/>
      <sz val="9"/>
      <color theme="4"/>
      <name val="Calibri"/>
      <family val="2"/>
      <scheme val="minor"/>
    </font>
    <font>
      <i/>
      <sz val="9"/>
      <color theme="4"/>
      <name val="Calibri"/>
      <family val="2"/>
      <scheme val="minor"/>
    </font>
    <font>
      <b/>
      <u/>
      <sz val="8"/>
      <name val="Calibri"/>
      <family val="2"/>
      <scheme val="minor"/>
    </font>
    <font>
      <i/>
      <sz val="9"/>
      <name val="Calibri"/>
      <family val="2"/>
      <scheme val="minor"/>
    </font>
    <font>
      <i/>
      <sz val="7"/>
      <color theme="1"/>
      <name val="Calibri"/>
      <family val="2"/>
      <scheme val="minor"/>
    </font>
    <font>
      <sz val="12"/>
      <name val="Calibri"/>
      <family val="2"/>
      <scheme val="minor"/>
    </font>
    <font>
      <sz val="8"/>
      <color theme="1" tint="0.499984740745262"/>
      <name val="Calibri"/>
      <family val="2"/>
      <scheme val="minor"/>
    </font>
    <font>
      <i/>
      <sz val="8"/>
      <color theme="1" tint="0.499984740745262"/>
      <name val="Calibri"/>
      <family val="2"/>
      <scheme val="minor"/>
    </font>
    <font>
      <sz val="9"/>
      <color theme="0"/>
      <name val="Calibri"/>
      <family val="2"/>
      <scheme val="minor"/>
    </font>
    <font>
      <i/>
      <sz val="10"/>
      <color theme="0" tint="-0.14999847407452621"/>
      <name val="Calibri"/>
      <family val="2"/>
      <scheme val="minor"/>
    </font>
    <font>
      <sz val="10"/>
      <color rgb="FF1B1B1B"/>
      <name val="Calibri"/>
      <family val="2"/>
      <scheme val="minor"/>
    </font>
    <font>
      <sz val="8"/>
      <color rgb="FF1B1B1B"/>
      <name val="Calibri"/>
      <family val="2"/>
      <scheme val="minor"/>
    </font>
    <font>
      <u/>
      <sz val="9"/>
      <color theme="10"/>
      <name val="Calibri"/>
      <family val="2"/>
      <scheme val="minor"/>
    </font>
    <font>
      <b/>
      <i/>
      <sz val="8"/>
      <color theme="4"/>
      <name val="Calibri"/>
      <family val="2"/>
      <scheme val="minor"/>
    </font>
    <font>
      <b/>
      <i/>
      <u/>
      <sz val="8"/>
      <name val="Calibri"/>
      <family val="2"/>
      <scheme val="minor"/>
    </font>
    <font>
      <b/>
      <i/>
      <sz val="8"/>
      <color theme="1" tint="0.499984740745262"/>
      <name val="Calibri"/>
      <family val="2"/>
      <scheme val="minor"/>
    </font>
    <font>
      <sz val="9"/>
      <color rgb="FF0070C0"/>
      <name val="Calibri"/>
      <family val="2"/>
      <scheme val="minor"/>
    </font>
    <font>
      <sz val="8"/>
      <color theme="1" tint="0.249977111117893"/>
      <name val="Calibri"/>
      <family val="2"/>
    </font>
    <font>
      <sz val="8"/>
      <color theme="0" tint="-0.499984740745262"/>
      <name val="Calibri"/>
      <family val="2"/>
      <scheme val="minor"/>
    </font>
    <font>
      <i/>
      <sz val="8"/>
      <color theme="0" tint="-0.499984740745262"/>
      <name val="Calibri"/>
      <family val="2"/>
      <scheme val="minor"/>
    </font>
    <font>
      <b/>
      <sz val="9"/>
      <color rgb="FFC00000"/>
      <name val="Calibri"/>
      <family val="2"/>
      <scheme val="minor"/>
    </font>
    <font>
      <b/>
      <sz val="10"/>
      <color rgb="FFFF0000"/>
      <name val="Calibri"/>
      <family val="2"/>
      <scheme val="minor"/>
    </font>
    <font>
      <sz val="10"/>
      <color rgb="FFFF0000"/>
      <name val="Calibri"/>
      <family val="2"/>
      <scheme val="minor"/>
    </font>
    <font>
      <b/>
      <sz val="9"/>
      <color rgb="FF151515"/>
      <name val="Calibri"/>
      <family val="2"/>
      <scheme val="minor"/>
    </font>
    <font>
      <i/>
      <sz val="9"/>
      <color theme="10"/>
      <name val="Calibri"/>
      <family val="2"/>
      <scheme val="minor"/>
    </font>
    <font>
      <i/>
      <u/>
      <sz val="8"/>
      <color theme="0"/>
      <name val="Calibri"/>
      <family val="2"/>
      <scheme val="minor"/>
    </font>
    <font>
      <i/>
      <u/>
      <sz val="8"/>
      <name val="Calibri"/>
      <family val="2"/>
      <scheme val="minor"/>
    </font>
    <font>
      <sz val="6"/>
      <color theme="1" tint="0.249977111117893"/>
      <name val="Calibri"/>
      <family val="2"/>
      <scheme val="minor"/>
    </font>
    <font>
      <sz val="9"/>
      <color theme="1" tint="0.499984740745262"/>
      <name val="Calibri"/>
      <family val="2"/>
    </font>
    <font>
      <i/>
      <sz val="9"/>
      <color theme="1" tint="0.499984740745262"/>
      <name val="Calibri"/>
      <family val="2"/>
      <scheme val="minor"/>
    </font>
    <font>
      <sz val="6"/>
      <name val="Calibri"/>
      <family val="2"/>
      <scheme val="minor"/>
    </font>
    <font>
      <sz val="7"/>
      <name val="Calibri"/>
      <family val="2"/>
      <scheme val="minor"/>
    </font>
    <font>
      <sz val="8"/>
      <color rgb="FF000000"/>
      <name val="Calibri"/>
      <family val="2"/>
      <scheme val="minor"/>
    </font>
    <font>
      <sz val="7"/>
      <color theme="1" tint="0.249977111117893"/>
      <name val="Calibri"/>
      <family val="2"/>
    </font>
    <font>
      <sz val="8"/>
      <color indexed="8"/>
      <name val="Calibri"/>
      <family val="2"/>
      <scheme val="minor"/>
    </font>
    <font>
      <sz val="8"/>
      <color theme="0"/>
      <name val="Calibri"/>
      <family val="2"/>
      <scheme val="minor"/>
    </font>
    <font>
      <i/>
      <sz val="8"/>
      <color theme="0"/>
      <name val="Calibri"/>
      <family val="2"/>
      <scheme val="minor"/>
    </font>
    <font>
      <i/>
      <sz val="6"/>
      <color theme="0" tint="-0.14999847407452621"/>
      <name val="Calibri"/>
      <family val="2"/>
      <scheme val="minor"/>
    </font>
    <font>
      <sz val="6"/>
      <color theme="1"/>
      <name val="Calibri"/>
      <family val="2"/>
    </font>
    <font>
      <sz val="6"/>
      <color theme="0" tint="-0.14999847407452621"/>
      <name val="Calibri"/>
      <family val="2"/>
      <scheme val="minor"/>
    </font>
    <font>
      <b/>
      <sz val="6"/>
      <name val="Calibri"/>
      <family val="2"/>
      <scheme val="minor"/>
    </font>
    <font>
      <sz val="6"/>
      <color theme="1" tint="0.499984740745262"/>
      <name val="Calibri"/>
      <family val="2"/>
      <scheme val="minor"/>
    </font>
    <font>
      <i/>
      <sz val="6"/>
      <color theme="1"/>
      <name val="Calibri"/>
      <family val="2"/>
      <scheme val="minor"/>
    </font>
    <font>
      <b/>
      <sz val="6"/>
      <color theme="1" tint="0.249977111117893"/>
      <name val="Calibri"/>
      <family val="2"/>
      <scheme val="minor"/>
    </font>
    <font>
      <i/>
      <sz val="6"/>
      <color theme="1" tint="0.249977111117893"/>
      <name val="Calibri"/>
      <family val="2"/>
      <scheme val="minor"/>
    </font>
    <font>
      <sz val="8"/>
      <color theme="0" tint="-0.14999847407452621"/>
      <name val="Calibri"/>
      <family val="2"/>
      <scheme val="minor"/>
    </font>
    <font>
      <b/>
      <sz val="8"/>
      <color rgb="FF0070C0"/>
      <name val="Calibri"/>
      <family val="2"/>
      <scheme val="minor"/>
    </font>
    <font>
      <sz val="7"/>
      <color theme="0"/>
      <name val="Calibri"/>
      <family val="2"/>
      <scheme val="minor"/>
    </font>
    <font>
      <sz val="7"/>
      <color theme="0"/>
      <name val="Calibri"/>
      <family val="2"/>
    </font>
    <font>
      <sz val="6"/>
      <color theme="1" tint="0.249977111117893"/>
      <name val="Calibri"/>
      <family val="2"/>
    </font>
    <font>
      <sz val="10"/>
      <color rgb="FF000000"/>
      <name val="Calibri"/>
      <family val="2"/>
      <scheme val="minor"/>
    </font>
    <font>
      <sz val="8"/>
      <color theme="0" tint="-4.9989318521683403E-2"/>
      <name val="Calibri"/>
      <family val="2"/>
      <scheme val="minor"/>
    </font>
    <font>
      <sz val="11"/>
      <color theme="0" tint="-4.9989318521683403E-2"/>
      <name val="Calibri"/>
      <family val="2"/>
      <scheme val="minor"/>
    </font>
    <font>
      <b/>
      <i/>
      <sz val="8"/>
      <color theme="1" tint="0.249977111117893"/>
      <name val="Calibri"/>
      <family val="2"/>
      <scheme val="minor"/>
    </font>
    <font>
      <b/>
      <u/>
      <sz val="8"/>
      <color theme="1" tint="0.249977111117893"/>
      <name val="Calibri"/>
      <family val="2"/>
      <scheme val="minor"/>
    </font>
    <font>
      <b/>
      <sz val="8"/>
      <color theme="0"/>
      <name val="Symbol"/>
      <family val="1"/>
      <charset val="2"/>
    </font>
    <font>
      <b/>
      <sz val="7"/>
      <name val="Calibri"/>
      <family val="2"/>
      <scheme val="minor"/>
    </font>
    <font>
      <sz val="7"/>
      <name val="Symbol"/>
      <family val="1"/>
      <charset val="2"/>
    </font>
    <font>
      <sz val="7"/>
      <name val="Calibri"/>
      <family val="2"/>
    </font>
    <font>
      <i/>
      <sz val="8"/>
      <color theme="0" tint="-4.9989318521683403E-2"/>
      <name val="Calibri"/>
      <family val="2"/>
      <scheme val="minor"/>
    </font>
    <font>
      <sz val="7"/>
      <color theme="0" tint="-4.9989318521683403E-2"/>
      <name val="Calibri"/>
      <family val="2"/>
      <scheme val="minor"/>
    </font>
    <font>
      <sz val="7"/>
      <color theme="0" tint="-0.14999847407452621"/>
      <name val="Calibri"/>
      <family val="2"/>
      <scheme val="minor"/>
    </font>
    <font>
      <sz val="10"/>
      <color theme="0" tint="-0.249977111117893"/>
      <name val="Calibri"/>
      <family val="2"/>
      <scheme val="minor"/>
    </font>
    <font>
      <sz val="8"/>
      <color theme="0" tint="-0.249977111117893"/>
      <name val="Calibri"/>
      <family val="2"/>
      <scheme val="minor"/>
    </font>
    <font>
      <i/>
      <sz val="10"/>
      <color theme="0" tint="-0.249977111117893"/>
      <name val="Calibri"/>
      <family val="2"/>
      <scheme val="minor"/>
    </font>
    <font>
      <sz val="7"/>
      <color theme="0" tint="-0.249977111117893"/>
      <name val="Calibri"/>
      <family val="2"/>
      <scheme val="minor"/>
    </font>
    <font>
      <i/>
      <sz val="8"/>
      <color theme="0" tint="-0.34998626667073579"/>
      <name val="Calibri"/>
      <family val="2"/>
      <scheme val="minor"/>
    </font>
    <font>
      <i/>
      <sz val="7"/>
      <color theme="0" tint="-0.34998626667073579"/>
      <name val="Calibri"/>
      <family val="2"/>
      <scheme val="minor"/>
    </font>
    <font>
      <b/>
      <sz val="7"/>
      <color rgb="FF0070C0"/>
      <name val="Calibri"/>
      <family val="2"/>
      <scheme val="minor"/>
    </font>
    <font>
      <b/>
      <sz val="6"/>
      <color rgb="FF0070C0"/>
      <name val="Calibri"/>
      <family val="2"/>
      <scheme val="minor"/>
    </font>
    <font>
      <sz val="11"/>
      <color theme="0" tint="-0.499984740745262"/>
      <name val="Calibri"/>
      <family val="2"/>
      <scheme val="minor"/>
    </font>
    <font>
      <sz val="9"/>
      <color theme="0" tint="-0.499984740745262"/>
      <name val="Calibri"/>
      <family val="2"/>
      <scheme val="minor"/>
    </font>
    <font>
      <sz val="10"/>
      <color rgb="FF151515"/>
      <name val="Calibri"/>
      <family val="2"/>
      <scheme val="minor"/>
    </font>
  </fonts>
  <fills count="92">
    <fill>
      <patternFill patternType="none"/>
    </fill>
    <fill>
      <patternFill patternType="gray125"/>
    </fill>
    <fill>
      <patternFill patternType="solid">
        <fgColor rgb="FFFFC7CE"/>
      </patternFill>
    </fill>
    <fill>
      <patternFill patternType="solid">
        <fgColor rgb="FFA5A5A5"/>
      </patternFill>
    </fill>
    <fill>
      <patternFill patternType="solid">
        <fgColor rgb="FFFFEB9C"/>
      </patternFill>
    </fill>
    <fill>
      <patternFill patternType="solid">
        <fgColor rgb="FFC6EFCE"/>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8" tint="0.79998168889431442"/>
        <bgColor indexed="64"/>
      </patternFill>
    </fill>
    <fill>
      <patternFill patternType="solid">
        <fgColor rgb="FFFEE898"/>
        <bgColor indexed="64"/>
      </patternFill>
    </fill>
    <fill>
      <patternFill patternType="solid">
        <fgColor rgb="FFE5A9AD"/>
        <bgColor indexed="64"/>
      </patternFill>
    </fill>
    <fill>
      <patternFill patternType="solid">
        <fgColor theme="0" tint="-0.34998626667073579"/>
        <bgColor indexed="64"/>
      </patternFill>
    </fill>
    <fill>
      <patternFill patternType="solid">
        <fgColor theme="6"/>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rgb="FFDDDDDD"/>
        <bgColor indexed="64"/>
      </patternFill>
    </fill>
    <fill>
      <gradientFill degree="270">
        <stop position="0">
          <color theme="1"/>
        </stop>
        <stop position="1">
          <color theme="1" tint="0.1490218817712943"/>
        </stop>
      </gradientFill>
    </fill>
    <fill>
      <patternFill patternType="solid">
        <fgColor rgb="FFFFC000"/>
        <bgColor indexed="64"/>
      </patternFill>
    </fill>
    <fill>
      <patternFill patternType="solid">
        <fgColor rgb="FFC00000"/>
        <bgColor indexed="64"/>
      </patternFill>
    </fill>
    <fill>
      <patternFill patternType="solid">
        <fgColor rgb="FFB7709D"/>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A5A5A5"/>
        <bgColor indexed="64"/>
      </patternFill>
    </fill>
    <fill>
      <patternFill patternType="solid">
        <fgColor rgb="FFFEECB8"/>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E4CADB"/>
        <bgColor indexed="64"/>
      </patternFill>
    </fill>
    <fill>
      <patternFill patternType="solid">
        <fgColor rgb="FFFF0000"/>
        <bgColor indexed="64"/>
      </patternFill>
    </fill>
    <fill>
      <patternFill patternType="solid">
        <fgColor theme="7"/>
        <bgColor indexed="64"/>
      </patternFill>
    </fill>
    <fill>
      <patternFill patternType="solid">
        <fgColor rgb="FF78BAC7"/>
        <bgColor indexed="64"/>
      </patternFill>
    </fill>
    <fill>
      <patternFill patternType="solid">
        <fgColor theme="3" tint="0.79998168889431442"/>
        <bgColor indexed="64"/>
      </patternFill>
    </fill>
    <fill>
      <patternFill patternType="solid">
        <fgColor rgb="FFEDDBE7"/>
        <bgColor indexed="64"/>
      </patternFill>
    </fill>
    <fill>
      <patternFill patternType="solid">
        <fgColor rgb="FFDCEFF4"/>
        <bgColor indexed="64"/>
      </patternFill>
    </fill>
    <fill>
      <patternFill patternType="solid">
        <fgColor rgb="FFF0D7F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8" tint="-0.499984740745262"/>
        <bgColor indexed="64"/>
      </patternFill>
    </fill>
    <fill>
      <patternFill patternType="solid">
        <fgColor rgb="FFFEE99C"/>
        <bgColor indexed="64"/>
      </patternFill>
    </fill>
    <fill>
      <patternFill patternType="solid">
        <fgColor rgb="FFFFFFCC"/>
        <bgColor indexed="64"/>
      </patternFill>
    </fill>
    <fill>
      <patternFill patternType="solid">
        <fgColor theme="7" tint="0.79998168889431442"/>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rgb="FFFFD9FF"/>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3"/>
        <bgColor indexed="64"/>
      </patternFill>
    </fill>
    <fill>
      <patternFill patternType="solid">
        <fgColor rgb="FFBFE2EB"/>
        <bgColor indexed="64"/>
      </patternFill>
    </fill>
    <fill>
      <patternFill patternType="solid">
        <fgColor rgb="FF005A9E"/>
        <bgColor indexed="64"/>
      </patternFill>
    </fill>
    <fill>
      <patternFill patternType="solid">
        <fgColor rgb="FF85CBFF"/>
        <bgColor indexed="64"/>
      </patternFill>
    </fill>
    <fill>
      <patternFill patternType="solid">
        <fgColor rgb="FF3898B2"/>
        <bgColor indexed="64"/>
      </patternFill>
    </fill>
    <fill>
      <patternFill patternType="solid">
        <fgColor rgb="FFCFFFFF"/>
        <bgColor indexed="64"/>
      </patternFill>
    </fill>
    <fill>
      <patternFill patternType="solid">
        <fgColor rgb="FFFFFF99"/>
        <bgColor indexed="64"/>
      </patternFill>
    </fill>
    <fill>
      <patternFill patternType="solid">
        <fgColor theme="0" tint="-0.499984740745262"/>
        <bgColor indexed="64"/>
      </patternFill>
    </fill>
    <fill>
      <patternFill patternType="solid">
        <fgColor rgb="FFCCFFFF"/>
        <bgColor indexed="64"/>
      </patternFill>
    </fill>
    <fill>
      <patternFill patternType="solid">
        <fgColor theme="5"/>
        <bgColor indexed="64"/>
      </patternFill>
    </fill>
    <fill>
      <patternFill patternType="solid">
        <fgColor theme="1" tint="0.34998626667073579"/>
        <bgColor indexed="64"/>
      </patternFill>
    </fill>
    <fill>
      <patternFill patternType="solid">
        <fgColor rgb="FFFFCCFF"/>
      </patternFill>
    </fill>
    <fill>
      <patternFill patternType="solid">
        <fgColor rgb="FFFFCCFF"/>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0" tint="-0.499984740745262"/>
        <bgColor theme="9"/>
      </patternFill>
    </fill>
    <fill>
      <patternFill patternType="solid">
        <fgColor theme="0" tint="-0.34998626667073579"/>
        <bgColor theme="9"/>
      </patternFill>
    </fill>
    <fill>
      <patternFill patternType="solid">
        <fgColor rgb="FF7A7146"/>
        <bgColor indexed="64"/>
      </patternFill>
    </fill>
    <fill>
      <patternFill patternType="solid">
        <fgColor theme="1" tint="0.249977111117893"/>
        <bgColor indexed="64"/>
      </patternFill>
    </fill>
  </fills>
  <borders count="150">
    <border>
      <left/>
      <right/>
      <top/>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style="double">
        <color auto="1"/>
      </bottom>
      <diagonal/>
    </border>
    <border>
      <left/>
      <right/>
      <top/>
      <bottom style="double">
        <color indexed="64"/>
      </bottom>
      <diagonal/>
    </border>
    <border>
      <left style="thin">
        <color indexed="64"/>
      </left>
      <right style="thin">
        <color indexed="64"/>
      </right>
      <top/>
      <bottom style="thin">
        <color indexed="64"/>
      </bottom>
      <diagonal/>
    </border>
    <border>
      <left/>
      <right/>
      <top style="medium">
        <color theme="4"/>
      </top>
      <bottom/>
      <diagonal/>
    </border>
    <border>
      <left/>
      <right/>
      <top/>
      <bottom style="medium">
        <color theme="5"/>
      </bottom>
      <diagonal/>
    </border>
    <border>
      <left/>
      <right/>
      <top/>
      <bottom style="medium">
        <color theme="4"/>
      </bottom>
      <diagonal/>
    </border>
    <border>
      <left/>
      <right/>
      <top style="medium">
        <color theme="5"/>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auto="1"/>
      </right>
      <top style="thin">
        <color auto="1"/>
      </top>
      <bottom style="double">
        <color auto="1"/>
      </bottom>
      <diagonal/>
    </border>
    <border>
      <left style="thin">
        <color auto="1"/>
      </left>
      <right/>
      <top style="thin">
        <color auto="1"/>
      </top>
      <bottom style="double">
        <color auto="1"/>
      </bottom>
      <diagonal/>
    </border>
    <border>
      <left/>
      <right/>
      <top style="thin">
        <color indexed="64"/>
      </top>
      <bottom style="double">
        <color indexed="64"/>
      </bottom>
      <diagonal/>
    </border>
    <border>
      <left/>
      <right/>
      <top style="thin">
        <color theme="0" tint="-0.499984740745262"/>
      </top>
      <bottom style="thin">
        <color theme="0" tint="-0.499984740745262"/>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theme="0" tint="-0.499984740745262"/>
      </left>
      <right/>
      <top style="thin">
        <color theme="0" tint="-0.499984740745262"/>
      </top>
      <bottom style="double">
        <color theme="0" tint="-0.499984740745262"/>
      </bottom>
      <diagonal/>
    </border>
    <border>
      <left/>
      <right style="thin">
        <color theme="0" tint="-0.499984740745262"/>
      </right>
      <top style="thin">
        <color theme="0" tint="-0.499984740745262"/>
      </top>
      <bottom style="double">
        <color theme="0" tint="-0.499984740745262"/>
      </bottom>
      <diagonal/>
    </border>
    <border>
      <left/>
      <right/>
      <top style="thin">
        <color theme="0" tint="-0.499984740745262"/>
      </top>
      <bottom style="double">
        <color theme="0" tint="-0.499984740745262"/>
      </bottom>
      <diagonal/>
    </border>
    <border>
      <left style="medium">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theme="0" tint="-0.499984740745262"/>
      </right>
      <top style="medium">
        <color indexed="64"/>
      </top>
      <bottom style="double">
        <color theme="0" tint="-0.499984740745262"/>
      </bottom>
      <diagonal/>
    </border>
    <border>
      <left style="thin">
        <color theme="0" tint="-0.499984740745262"/>
      </left>
      <right style="medium">
        <color indexed="64"/>
      </right>
      <top style="medium">
        <color indexed="64"/>
      </top>
      <bottom style="double">
        <color theme="0" tint="-0.499984740745262"/>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top/>
      <bottom style="thin">
        <color theme="0" tint="-0.499984740745262"/>
      </bottom>
      <diagonal/>
    </border>
    <border>
      <left style="thin">
        <color indexed="64"/>
      </left>
      <right style="medium">
        <color indexed="64"/>
      </right>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theme="0" tint="-0.499984740745262"/>
      </left>
      <right/>
      <top style="medium">
        <color indexed="64"/>
      </top>
      <bottom style="double">
        <color theme="0" tint="-0.499984740745262"/>
      </bottom>
      <diagonal/>
    </border>
    <border>
      <left/>
      <right style="medium">
        <color indexed="64"/>
      </right>
      <top style="medium">
        <color indexed="64"/>
      </top>
      <bottom style="double">
        <color theme="0" tint="-0.499984740745262"/>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double">
        <color auto="1"/>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auto="1"/>
      </left>
      <right style="thin">
        <color auto="1"/>
      </right>
      <top/>
      <bottom style="double">
        <color auto="1"/>
      </bottom>
      <diagonal/>
    </border>
    <border>
      <left style="thin">
        <color indexed="64"/>
      </left>
      <right style="thin">
        <color indexed="64"/>
      </right>
      <top style="double">
        <color auto="1"/>
      </top>
      <bottom/>
      <diagonal/>
    </border>
    <border>
      <left style="medium">
        <color auto="1"/>
      </left>
      <right style="thin">
        <color indexed="64"/>
      </right>
      <top style="double">
        <color auto="1"/>
      </top>
      <bottom style="thin">
        <color indexed="64"/>
      </bottom>
      <diagonal/>
    </border>
    <border>
      <left style="thin">
        <color indexed="64"/>
      </left>
      <right style="medium">
        <color auto="1"/>
      </right>
      <top style="double">
        <color auto="1"/>
      </top>
      <bottom style="thin">
        <color indexed="64"/>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style="thin">
        <color indexed="64"/>
      </top>
      <bottom style="double">
        <color indexed="64"/>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right style="medium">
        <color indexed="64"/>
      </right>
      <top/>
      <bottom style="thin">
        <color indexed="64"/>
      </bottom>
      <diagonal/>
    </border>
    <border>
      <left style="medium">
        <color indexed="64"/>
      </left>
      <right style="thin">
        <color auto="1"/>
      </right>
      <top style="thin">
        <color auto="1"/>
      </top>
      <bottom style="double">
        <color auto="1"/>
      </bottom>
      <diagonal/>
    </border>
    <border>
      <left style="medium">
        <color indexed="64"/>
      </left>
      <right/>
      <top style="medium">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style="thin">
        <color auto="1"/>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auto="1"/>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auto="1"/>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auto="1"/>
      </left>
      <right style="thin">
        <color theme="0" tint="-0.499984740745262"/>
      </right>
      <top style="thin">
        <color indexed="64"/>
      </top>
      <bottom style="double">
        <color indexed="64"/>
      </bottom>
      <diagonal/>
    </border>
    <border>
      <left style="thin">
        <color theme="0" tint="-0.499984740745262"/>
      </left>
      <right style="thin">
        <color indexed="64"/>
      </right>
      <top style="thin">
        <color indexed="64"/>
      </top>
      <bottom style="double">
        <color indexed="64"/>
      </bottom>
      <diagonal/>
    </border>
    <border>
      <left style="thin">
        <color theme="0" tint="-0.499984740745262"/>
      </left>
      <right style="thin">
        <color theme="0" tint="-0.499984740745262"/>
      </right>
      <top style="double">
        <color auto="1"/>
      </top>
      <bottom style="thin">
        <color theme="0" tint="-0.499984740745262"/>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top style="double">
        <color indexed="64"/>
      </top>
      <bottom style="thin">
        <color theme="0" tint="-0.499984740745262"/>
      </bottom>
      <diagonal/>
    </border>
    <border>
      <left/>
      <right/>
      <top style="double">
        <color indexed="64"/>
      </top>
      <bottom style="thin">
        <color theme="0" tint="-0.499984740745262"/>
      </bottom>
      <diagonal/>
    </border>
    <border>
      <left/>
      <right style="thin">
        <color indexed="64"/>
      </right>
      <top style="double">
        <color indexed="64"/>
      </top>
      <bottom style="thin">
        <color theme="0" tint="-0.499984740745262"/>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theme="0" tint="-0.499984740745262"/>
      </left>
      <right style="thin">
        <color theme="0" tint="-0.499984740745262"/>
      </right>
      <top style="thin">
        <color theme="0" tint="-0.499984740745262"/>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theme="0" tint="-0.499984740745262"/>
      </left>
      <right/>
      <top style="thin">
        <color indexed="64"/>
      </top>
      <bottom style="double">
        <color indexed="64"/>
      </bottom>
      <diagonal/>
    </border>
    <border>
      <left/>
      <right style="thin">
        <color theme="0" tint="-0.499984740745262"/>
      </right>
      <top style="thin">
        <color indexed="64"/>
      </top>
      <bottom style="double">
        <color indexed="64"/>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n">
        <color theme="0" tint="-0.499984740745262"/>
      </left>
      <right/>
      <top/>
      <bottom style="thin">
        <color theme="0" tint="-0.499984740745262"/>
      </bottom>
      <diagonal/>
    </border>
    <border>
      <left/>
      <right/>
      <top style="thin">
        <color theme="0" tint="-0.499984740745262"/>
      </top>
      <bottom style="thin">
        <color indexed="64"/>
      </bottom>
      <diagonal/>
    </border>
    <border>
      <left style="hair">
        <color indexed="64"/>
      </left>
      <right style="hair">
        <color indexed="64"/>
      </right>
      <top style="thin">
        <color indexed="64"/>
      </top>
      <bottom style="double">
        <color indexed="64"/>
      </bottom>
      <diagonal/>
    </border>
    <border>
      <left style="thin">
        <color indexed="64"/>
      </left>
      <right style="hair">
        <color indexed="64"/>
      </right>
      <top style="double">
        <color auto="1"/>
      </top>
      <bottom style="thin">
        <color theme="0" tint="-0.499984740745262"/>
      </bottom>
      <diagonal/>
    </border>
    <border>
      <left style="hair">
        <color indexed="64"/>
      </left>
      <right style="hair">
        <color indexed="64"/>
      </right>
      <top style="double">
        <color auto="1"/>
      </top>
      <bottom style="thin">
        <color theme="0" tint="-0.499984740745262"/>
      </bottom>
      <diagonal/>
    </border>
    <border>
      <left style="thin">
        <color indexed="64"/>
      </left>
      <right style="hair">
        <color indexed="64"/>
      </right>
      <top style="thin">
        <color auto="1"/>
      </top>
      <bottom style="double">
        <color auto="1"/>
      </bottom>
      <diagonal/>
    </border>
    <border>
      <left style="thin">
        <color theme="0" tint="-0.499984740745262"/>
      </left>
      <right/>
      <top style="double">
        <color auto="1"/>
      </top>
      <bottom style="thin">
        <color theme="0" tint="-0.499984740745262"/>
      </bottom>
      <diagonal/>
    </border>
    <border>
      <left/>
      <right style="thin">
        <color indexed="64"/>
      </right>
      <top style="thin">
        <color theme="0" tint="-0.499984740745262"/>
      </top>
      <bottom style="thin">
        <color indexed="64"/>
      </bottom>
      <diagonal/>
    </border>
    <border>
      <left style="thin">
        <color theme="0" tint="-0.499984740745262"/>
      </left>
      <right/>
      <top style="double">
        <color indexed="64"/>
      </top>
      <bottom style="thin">
        <color indexed="64"/>
      </bottom>
      <diagonal/>
    </border>
    <border>
      <left/>
      <right style="thin">
        <color theme="0" tint="-0.499984740745262"/>
      </right>
      <top style="double">
        <color indexed="64"/>
      </top>
      <bottom style="thin">
        <color indexed="64"/>
      </bottom>
      <diagonal/>
    </border>
    <border>
      <left style="thin">
        <color indexed="64"/>
      </left>
      <right/>
      <top style="thin">
        <color theme="0" tint="-0.499984740745262"/>
      </top>
      <bottom style="thin">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double">
        <color auto="1"/>
      </top>
      <bottom style="thin">
        <color indexed="64"/>
      </bottom>
      <diagonal/>
    </border>
    <border>
      <left style="thin">
        <color theme="0" tint="-0.499984740745262"/>
      </left>
      <right/>
      <top style="double">
        <color auto="1"/>
      </top>
      <bottom/>
      <diagonal/>
    </border>
    <border>
      <left style="thin">
        <color indexed="64"/>
      </left>
      <right style="thin">
        <color theme="0" tint="-0.499984740745262"/>
      </right>
      <top style="double">
        <color auto="1"/>
      </top>
      <bottom/>
      <diagonal/>
    </border>
    <border>
      <left style="thin">
        <color theme="0" tint="-0.499984740745262"/>
      </left>
      <right style="thin">
        <color theme="0" tint="-0.499984740745262"/>
      </right>
      <top style="double">
        <color auto="1"/>
      </top>
      <bottom/>
      <diagonal/>
    </border>
    <border>
      <left/>
      <right style="thin">
        <color indexed="64"/>
      </right>
      <top/>
      <bottom style="thin">
        <color theme="0" tint="-0.499984740745262"/>
      </bottom>
      <diagonal/>
    </border>
    <border>
      <left style="thin">
        <color theme="0" tint="-0.499984740745262"/>
      </left>
      <right style="thin">
        <color indexed="64"/>
      </right>
      <top style="thin">
        <color indexed="64"/>
      </top>
      <bottom style="thin">
        <color indexed="64"/>
      </bottom>
      <diagonal/>
    </border>
    <border>
      <left/>
      <right style="thin">
        <color indexed="64"/>
      </right>
      <top style="double">
        <color indexed="64"/>
      </top>
      <bottom/>
      <diagonal/>
    </border>
    <border>
      <left style="hair">
        <color theme="0" tint="-0.499984740745262"/>
      </left>
      <right style="thin">
        <color theme="0" tint="-0.499984740745262"/>
      </right>
      <top style="thin">
        <color indexed="64"/>
      </top>
      <bottom style="double">
        <color indexed="64"/>
      </bottom>
      <diagonal/>
    </border>
    <border>
      <left style="hair">
        <color theme="0" tint="-0.499984740745262"/>
      </left>
      <right style="thin">
        <color theme="0" tint="-0.499984740745262"/>
      </right>
      <top style="double">
        <color indexed="64"/>
      </top>
      <bottom style="thin">
        <color indexed="64"/>
      </bottom>
      <diagonal/>
    </border>
    <border>
      <left style="thin">
        <color theme="0" tint="-0.499984740745262"/>
      </left>
      <right style="hair">
        <color theme="0" tint="-0.499984740745262"/>
      </right>
      <top style="double">
        <color indexed="64"/>
      </top>
      <bottom style="thin">
        <color indexed="64"/>
      </bottom>
      <diagonal/>
    </border>
    <border>
      <left style="thin">
        <color indexed="64"/>
      </left>
      <right style="hair">
        <color indexed="64"/>
      </right>
      <top style="thin">
        <color theme="0" tint="-0.499984740745262"/>
      </top>
      <bottom style="thin">
        <color indexed="64"/>
      </bottom>
      <diagonal/>
    </border>
    <border>
      <left style="hair">
        <color indexed="64"/>
      </left>
      <right style="hair">
        <color indexed="64"/>
      </right>
      <top style="thin">
        <color theme="0" tint="-0.499984740745262"/>
      </top>
      <bottom style="thin">
        <color indexed="64"/>
      </bottom>
      <diagonal/>
    </border>
  </borders>
  <cellStyleXfs count="56">
    <xf numFmtId="0" fontId="0" fillId="0" borderId="0"/>
    <xf numFmtId="0" fontId="1" fillId="2" borderId="0" applyNumberFormat="0" applyBorder="0" applyAlignment="0" applyProtection="0"/>
    <xf numFmtId="0" fontId="2" fillId="3" borderId="1" applyNumberFormat="0" applyAlignment="0" applyProtection="0"/>
    <xf numFmtId="0" fontId="3" fillId="4" borderId="0" applyNumberFormat="0" applyBorder="0" applyAlignment="0" applyProtection="0"/>
    <xf numFmtId="0" fontId="5" fillId="0" borderId="0" applyNumberFormat="0" applyFill="0" applyBorder="0" applyAlignment="0" applyProtection="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5" borderId="0" applyNumberFormat="0" applyBorder="0" applyAlignment="0" applyProtection="0"/>
    <xf numFmtId="0" fontId="10" fillId="6" borderId="5" applyNumberFormat="0" applyAlignment="0" applyProtection="0"/>
    <xf numFmtId="0" fontId="11" fillId="7" borderId="6" applyNumberFormat="0" applyAlignment="0" applyProtection="0"/>
    <xf numFmtId="0" fontId="12" fillId="7" borderId="5" applyNumberFormat="0" applyAlignment="0" applyProtection="0"/>
    <xf numFmtId="0" fontId="13" fillId="0" borderId="7" applyNumberFormat="0" applyFill="0" applyAlignment="0" applyProtection="0"/>
    <xf numFmtId="0" fontId="14" fillId="0" borderId="0" applyNumberFormat="0" applyFill="0" applyBorder="0" applyAlignment="0" applyProtection="0"/>
    <xf numFmtId="0" fontId="4"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7" fillId="32" borderId="0" applyNumberFormat="0" applyBorder="0" applyAlignment="0" applyProtection="0"/>
    <xf numFmtId="0" fontId="4" fillId="0" borderId="0"/>
    <xf numFmtId="0" fontId="21" fillId="0" borderId="0" applyNumberFormat="0" applyFill="0" applyBorder="0" applyAlignment="0" applyProtection="0"/>
    <xf numFmtId="0" fontId="31" fillId="0" borderId="0" applyNumberFormat="0" applyFill="0" applyBorder="0" applyAlignment="0" applyProtection="0"/>
    <xf numFmtId="0" fontId="32" fillId="0" borderId="16" applyNumberFormat="0" applyFill="0" applyProtection="0">
      <alignment horizontal="centerContinuous" vertical="top"/>
    </xf>
    <xf numFmtId="3" fontId="33" fillId="42" borderId="0" applyBorder="0" applyProtection="0">
      <alignment horizontal="center" vertical="center"/>
    </xf>
    <xf numFmtId="0" fontId="34" fillId="0" borderId="17" applyFill="0" applyProtection="0">
      <alignment horizontal="center"/>
    </xf>
    <xf numFmtId="0" fontId="35" fillId="0" borderId="0" applyFill="0" applyBorder="0" applyProtection="0">
      <alignment horizontal="centerContinuous"/>
    </xf>
    <xf numFmtId="0" fontId="31" fillId="0" borderId="0" applyNumberFormat="0" applyFont="0" applyFill="0" applyBorder="0" applyProtection="0">
      <alignment horizontal="right" indent="1"/>
    </xf>
    <xf numFmtId="0" fontId="34" fillId="0" borderId="18" applyNumberFormat="0" applyFill="0" applyProtection="0">
      <alignment horizontal="center"/>
    </xf>
    <xf numFmtId="0" fontId="36" fillId="0" borderId="19" applyFill="0" applyProtection="0">
      <alignment horizontal="centerContinuous" vertical="top"/>
    </xf>
    <xf numFmtId="0" fontId="37" fillId="0" borderId="0" applyFill="0" applyBorder="0" applyProtection="0">
      <alignment horizontal="centerContinuous"/>
    </xf>
    <xf numFmtId="0" fontId="38" fillId="0" borderId="0" applyNumberFormat="0" applyFill="0" applyBorder="0" applyProtection="0">
      <alignment vertical="top"/>
    </xf>
    <xf numFmtId="9" fontId="4" fillId="0" borderId="0" applyFont="0" applyFill="0" applyBorder="0" applyAlignment="0" applyProtection="0"/>
    <xf numFmtId="0" fontId="20" fillId="0" borderId="0"/>
  </cellStyleXfs>
  <cellXfs count="1434">
    <xf numFmtId="0" fontId="0" fillId="0" borderId="0" xfId="0"/>
    <xf numFmtId="0" fontId="23" fillId="0" borderId="0" xfId="0" applyFont="1"/>
    <xf numFmtId="0" fontId="30" fillId="0" borderId="0" xfId="0" applyFont="1" applyAlignment="1">
      <alignment vertical="top"/>
    </xf>
    <xf numFmtId="0" fontId="25" fillId="0" borderId="0" xfId="0" applyFont="1" applyAlignment="1">
      <alignment horizontal="left"/>
    </xf>
    <xf numFmtId="0" fontId="25" fillId="0" borderId="0" xfId="0" applyFont="1" applyAlignment="1">
      <alignment horizontal="left" vertical="top"/>
    </xf>
    <xf numFmtId="1" fontId="43" fillId="0" borderId="23" xfId="0" applyNumberFormat="1" applyFont="1" applyFill="1" applyBorder="1" applyAlignment="1">
      <alignment horizontal="center" vertical="center"/>
    </xf>
    <xf numFmtId="0" fontId="27" fillId="0" borderId="0" xfId="0" applyFont="1" applyAlignment="1">
      <alignment vertical="center"/>
    </xf>
    <xf numFmtId="0" fontId="27" fillId="0" borderId="0" xfId="0" applyFont="1" applyAlignment="1">
      <alignment horizontal="left" vertical="center"/>
    </xf>
    <xf numFmtId="0" fontId="27" fillId="0" borderId="0" xfId="0" applyFont="1" applyAlignment="1">
      <alignment vertical="top"/>
    </xf>
    <xf numFmtId="0" fontId="0" fillId="0" borderId="0" xfId="0" applyAlignment="1">
      <alignment vertical="center"/>
    </xf>
    <xf numFmtId="0" fontId="25" fillId="0" borderId="0" xfId="0" applyFont="1" applyAlignment="1">
      <alignment vertical="center" wrapText="1"/>
    </xf>
    <xf numFmtId="0" fontId="0" fillId="0" borderId="0" xfId="0" applyFont="1" applyAlignment="1">
      <alignment vertical="center"/>
    </xf>
    <xf numFmtId="0" fontId="25" fillId="0" borderId="0" xfId="0" applyFont="1" applyAlignment="1">
      <alignment horizontal="center" vertical="center"/>
    </xf>
    <xf numFmtId="0" fontId="25" fillId="0" borderId="0" xfId="0" applyFont="1" applyAlignment="1">
      <alignment vertical="top"/>
    </xf>
    <xf numFmtId="0" fontId="19" fillId="46" borderId="0" xfId="42" applyFont="1" applyFill="1" applyBorder="1" applyAlignment="1">
      <alignment vertical="center"/>
    </xf>
    <xf numFmtId="169" fontId="19" fillId="46" borderId="0" xfId="42" applyNumberFormat="1" applyFont="1" applyFill="1" applyBorder="1" applyAlignment="1">
      <alignment vertical="center"/>
    </xf>
    <xf numFmtId="0" fontId="20" fillId="0" borderId="0" xfId="0" applyFont="1" applyAlignment="1">
      <alignment vertical="center"/>
    </xf>
    <xf numFmtId="0" fontId="0" fillId="0" borderId="0" xfId="0" applyAlignment="1">
      <alignment horizontal="center" vertical="center"/>
    </xf>
    <xf numFmtId="0" fontId="45" fillId="46" borderId="0" xfId="0" applyFont="1" applyFill="1" applyBorder="1" applyAlignment="1">
      <alignment horizontal="center" vertical="center"/>
    </xf>
    <xf numFmtId="0" fontId="0" fillId="0" borderId="0" xfId="0" applyFill="1" applyAlignment="1">
      <alignment vertical="center"/>
    </xf>
    <xf numFmtId="0" fontId="41" fillId="46" borderId="0" xfId="0" applyFont="1" applyFill="1" applyBorder="1" applyAlignment="1">
      <alignment horizontal="right" vertical="center" textRotation="90" wrapText="1"/>
    </xf>
    <xf numFmtId="0" fontId="57" fillId="48" borderId="37" xfId="0" applyFont="1" applyFill="1" applyBorder="1" applyAlignment="1">
      <alignment horizontal="center" vertical="center"/>
    </xf>
    <xf numFmtId="0" fontId="45" fillId="0" borderId="0" xfId="0" applyFont="1" applyAlignment="1">
      <alignment horizontal="center" vertical="center"/>
    </xf>
    <xf numFmtId="166" fontId="44" fillId="0" borderId="22" xfId="0" applyNumberFormat="1" applyFont="1" applyFill="1" applyBorder="1" applyAlignment="1">
      <alignment horizontal="center" vertical="center"/>
    </xf>
    <xf numFmtId="1" fontId="43" fillId="0" borderId="23" xfId="0" applyNumberFormat="1" applyFont="1" applyFill="1" applyBorder="1" applyAlignment="1">
      <alignment horizontal="left" vertical="center"/>
    </xf>
    <xf numFmtId="0" fontId="25" fillId="0" borderId="0" xfId="0" applyFont="1" applyAlignment="1">
      <alignment horizontal="left" vertical="center"/>
    </xf>
    <xf numFmtId="168" fontId="25" fillId="0" borderId="0" xfId="0" applyNumberFormat="1" applyFont="1" applyAlignment="1">
      <alignment horizontal="left" vertical="center"/>
    </xf>
    <xf numFmtId="166" fontId="25" fillId="0" borderId="0" xfId="0" applyNumberFormat="1" applyFont="1" applyAlignment="1">
      <alignment horizontal="left" vertical="center"/>
    </xf>
    <xf numFmtId="164" fontId="25" fillId="0" borderId="0" xfId="0" applyNumberFormat="1" applyFont="1" applyAlignment="1">
      <alignment horizontal="left" vertical="center"/>
    </xf>
    <xf numFmtId="165" fontId="25" fillId="0" borderId="0" xfId="0" applyNumberFormat="1" applyFont="1" applyAlignment="1">
      <alignment horizontal="left" vertical="center"/>
    </xf>
    <xf numFmtId="1" fontId="25" fillId="0" borderId="0" xfId="0" applyNumberFormat="1" applyFont="1" applyAlignment="1">
      <alignment horizontal="left" vertical="center"/>
    </xf>
    <xf numFmtId="167" fontId="25" fillId="0" borderId="0" xfId="0" applyNumberFormat="1" applyFont="1" applyAlignment="1">
      <alignment horizontal="left" vertical="center"/>
    </xf>
    <xf numFmtId="0" fontId="68" fillId="44" borderId="20" xfId="42" applyFont="1" applyFill="1" applyBorder="1" applyAlignment="1">
      <alignment horizontal="center" vertical="center" wrapText="1"/>
    </xf>
    <xf numFmtId="2" fontId="68" fillId="37" borderId="20" xfId="42" applyNumberFormat="1" applyFont="1" applyFill="1" applyBorder="1" applyAlignment="1">
      <alignment horizontal="center" vertical="center" wrapText="1"/>
    </xf>
    <xf numFmtId="166" fontId="48" fillId="0" borderId="0" xfId="42" applyNumberFormat="1" applyFont="1" applyAlignment="1">
      <alignment horizontal="left"/>
    </xf>
    <xf numFmtId="168" fontId="48" fillId="0" borderId="0" xfId="42" applyNumberFormat="1" applyFont="1" applyAlignment="1">
      <alignment horizontal="left"/>
    </xf>
    <xf numFmtId="0" fontId="48" fillId="0" borderId="0" xfId="0" applyFont="1" applyAlignment="1">
      <alignment horizontal="left"/>
    </xf>
    <xf numFmtId="168" fontId="48" fillId="0" borderId="0" xfId="0" applyNumberFormat="1" applyFont="1" applyAlignment="1">
      <alignment horizontal="left"/>
    </xf>
    <xf numFmtId="168" fontId="72" fillId="0" borderId="11" xfId="0" applyNumberFormat="1" applyFont="1" applyBorder="1" applyAlignment="1">
      <alignment horizontal="left"/>
    </xf>
    <xf numFmtId="166" fontId="48" fillId="0" borderId="0" xfId="0" applyNumberFormat="1" applyFont="1" applyAlignment="1">
      <alignment horizontal="left"/>
    </xf>
    <xf numFmtId="168" fontId="48" fillId="0" borderId="0" xfId="0" applyNumberFormat="1" applyFont="1"/>
    <xf numFmtId="0" fontId="48" fillId="0" borderId="0" xfId="0" applyFont="1"/>
    <xf numFmtId="168" fontId="48" fillId="0" borderId="0" xfId="0" applyNumberFormat="1" applyFont="1" applyAlignment="1">
      <alignment horizontal="right"/>
    </xf>
    <xf numFmtId="2" fontId="48" fillId="0" borderId="0" xfId="0" applyNumberFormat="1" applyFont="1"/>
    <xf numFmtId="0" fontId="25" fillId="46" borderId="0" xfId="0" applyFont="1" applyFill="1" applyAlignment="1">
      <alignment horizontal="left" vertical="center"/>
    </xf>
    <xf numFmtId="166" fontId="25" fillId="46" borderId="0" xfId="0" applyNumberFormat="1" applyFont="1" applyFill="1" applyAlignment="1">
      <alignment horizontal="left" vertical="center"/>
    </xf>
    <xf numFmtId="164" fontId="25" fillId="46" borderId="0" xfId="0" applyNumberFormat="1" applyFont="1" applyFill="1" applyAlignment="1">
      <alignment horizontal="left" vertical="center"/>
    </xf>
    <xf numFmtId="165" fontId="25" fillId="46" borderId="0" xfId="0" applyNumberFormat="1" applyFont="1" applyFill="1" applyAlignment="1">
      <alignment horizontal="left" vertical="center"/>
    </xf>
    <xf numFmtId="1" fontId="25" fillId="46" borderId="0" xfId="0" applyNumberFormat="1" applyFont="1" applyFill="1" applyAlignment="1">
      <alignment horizontal="left" vertical="center"/>
    </xf>
    <xf numFmtId="167" fontId="25" fillId="46" borderId="0" xfId="0" applyNumberFormat="1" applyFont="1" applyFill="1" applyAlignment="1">
      <alignment horizontal="left" vertical="center"/>
    </xf>
    <xf numFmtId="1" fontId="19" fillId="46" borderId="0" xfId="0" applyNumberFormat="1" applyFont="1" applyFill="1" applyAlignment="1">
      <alignment horizontal="left" vertical="center"/>
    </xf>
    <xf numFmtId="2" fontId="25" fillId="46" borderId="0" xfId="0" applyNumberFormat="1" applyFont="1" applyFill="1" applyAlignment="1">
      <alignment horizontal="left" vertical="center"/>
    </xf>
    <xf numFmtId="168" fontId="25" fillId="46" borderId="0" xfId="0" applyNumberFormat="1" applyFont="1" applyFill="1" applyAlignment="1">
      <alignment horizontal="left" vertical="center"/>
    </xf>
    <xf numFmtId="168" fontId="19" fillId="46" borderId="0" xfId="0" applyNumberFormat="1" applyFont="1" applyFill="1" applyAlignment="1">
      <alignment horizontal="left" vertical="center"/>
    </xf>
    <xf numFmtId="1" fontId="19" fillId="0" borderId="0" xfId="0" applyNumberFormat="1" applyFont="1" applyAlignment="1">
      <alignment horizontal="left" vertical="center"/>
    </xf>
    <xf numFmtId="2" fontId="25" fillId="0" borderId="0" xfId="0" applyNumberFormat="1" applyFont="1" applyAlignment="1">
      <alignment horizontal="left" vertical="center"/>
    </xf>
    <xf numFmtId="168" fontId="19" fillId="0" borderId="0" xfId="0" applyNumberFormat="1" applyFont="1" applyAlignment="1">
      <alignment horizontal="left" vertical="center"/>
    </xf>
    <xf numFmtId="0" fontId="69" fillId="0" borderId="0" xfId="0" applyFont="1" applyFill="1" applyBorder="1" applyAlignment="1"/>
    <xf numFmtId="1" fontId="48" fillId="0" borderId="0" xfId="42" applyNumberFormat="1" applyFont="1" applyAlignment="1">
      <alignment horizontal="left"/>
    </xf>
    <xf numFmtId="1" fontId="48" fillId="0" borderId="0" xfId="0" applyNumberFormat="1" applyFont="1" applyAlignment="1">
      <alignment horizontal="left"/>
    </xf>
    <xf numFmtId="0" fontId="48" fillId="0" borderId="0" xfId="0" applyFont="1" applyAlignment="1">
      <alignment horizontal="center"/>
    </xf>
    <xf numFmtId="0" fontId="71" fillId="0" borderId="0" xfId="42" applyFont="1" applyBorder="1" applyAlignment="1">
      <alignment vertical="center"/>
    </xf>
    <xf numFmtId="168" fontId="68" fillId="55" borderId="21" xfId="42" applyNumberFormat="1" applyFont="1" applyFill="1" applyBorder="1" applyAlignment="1">
      <alignment horizontal="center" vertical="center" wrapText="1"/>
    </xf>
    <xf numFmtId="0" fontId="68" fillId="44" borderId="21" xfId="42" applyFont="1" applyFill="1" applyBorder="1" applyAlignment="1">
      <alignment horizontal="center" vertical="center" wrapText="1"/>
    </xf>
    <xf numFmtId="168" fontId="68" fillId="45" borderId="21" xfId="42" applyNumberFormat="1" applyFont="1" applyFill="1" applyBorder="1" applyAlignment="1">
      <alignment horizontal="center" vertical="center" wrapText="1"/>
    </xf>
    <xf numFmtId="168" fontId="68" fillId="56" borderId="21" xfId="42" applyNumberFormat="1" applyFont="1" applyFill="1" applyBorder="1" applyAlignment="1">
      <alignment horizontal="center" vertical="center" wrapText="1"/>
    </xf>
    <xf numFmtId="2" fontId="68" fillId="37" borderId="21" xfId="42" applyNumberFormat="1" applyFont="1" applyFill="1" applyBorder="1" applyAlignment="1">
      <alignment horizontal="center" vertical="center" wrapText="1"/>
    </xf>
    <xf numFmtId="165" fontId="48" fillId="0" borderId="0" xfId="42" applyNumberFormat="1" applyFont="1" applyAlignment="1">
      <alignment horizontal="left"/>
    </xf>
    <xf numFmtId="165" fontId="72" fillId="0" borderId="12" xfId="0" applyNumberFormat="1" applyFont="1" applyBorder="1" applyAlignment="1">
      <alignment horizontal="left"/>
    </xf>
    <xf numFmtId="168" fontId="68" fillId="57" borderId="20" xfId="42" applyNumberFormat="1" applyFont="1" applyFill="1" applyBorder="1" applyAlignment="1">
      <alignment horizontal="center" vertical="center" wrapText="1"/>
    </xf>
    <xf numFmtId="1" fontId="72" fillId="0" borderId="12" xfId="0" applyNumberFormat="1" applyFont="1" applyBorder="1" applyAlignment="1">
      <alignment horizontal="left"/>
    </xf>
    <xf numFmtId="0" fontId="24" fillId="35" borderId="20" xfId="42" applyFont="1" applyFill="1" applyBorder="1" applyAlignment="1">
      <alignment horizontal="center" vertical="center"/>
    </xf>
    <xf numFmtId="0" fontId="24" fillId="36" borderId="20" xfId="42" applyFont="1" applyFill="1" applyBorder="1" applyAlignment="1">
      <alignment horizontal="center" vertical="center"/>
    </xf>
    <xf numFmtId="166" fontId="24" fillId="0" borderId="20" xfId="42" applyNumberFormat="1" applyFont="1" applyBorder="1" applyAlignment="1">
      <alignment horizontal="center" vertical="center"/>
    </xf>
    <xf numFmtId="168" fontId="24" fillId="43" borderId="20" xfId="42" applyNumberFormat="1" applyFont="1" applyFill="1" applyBorder="1" applyAlignment="1">
      <alignment horizontal="center" vertical="center" wrapText="1"/>
    </xf>
    <xf numFmtId="166" fontId="24" fillId="0" borderId="21" xfId="42" applyNumberFormat="1" applyFont="1" applyBorder="1" applyAlignment="1">
      <alignment horizontal="center" vertical="center"/>
    </xf>
    <xf numFmtId="168" fontId="24" fillId="43" borderId="21" xfId="42" applyNumberFormat="1" applyFont="1" applyFill="1" applyBorder="1" applyAlignment="1">
      <alignment horizontal="center" vertical="center" wrapText="1"/>
    </xf>
    <xf numFmtId="0" fontId="24" fillId="35" borderId="21" xfId="42" applyFont="1" applyFill="1" applyBorder="1" applyAlignment="1">
      <alignment horizontal="center" vertical="center"/>
    </xf>
    <xf numFmtId="0" fontId="24" fillId="36" borderId="21" xfId="42" applyFont="1" applyFill="1" applyBorder="1" applyAlignment="1">
      <alignment horizontal="center" vertical="center"/>
    </xf>
    <xf numFmtId="14" fontId="44" fillId="0" borderId="22" xfId="0" applyNumberFormat="1" applyFont="1" applyFill="1" applyBorder="1" applyAlignment="1">
      <alignment horizontal="left" vertical="center"/>
    </xf>
    <xf numFmtId="166" fontId="74" fillId="0" borderId="42" xfId="0" applyNumberFormat="1" applyFont="1" applyFill="1" applyBorder="1" applyAlignment="1" applyProtection="1">
      <alignment horizontal="left" vertical="top" wrapText="1"/>
      <protection locked="0"/>
    </xf>
    <xf numFmtId="166" fontId="77" fillId="0" borderId="28" xfId="0" applyNumberFormat="1" applyFont="1" applyFill="1" applyBorder="1" applyAlignment="1">
      <alignment horizontal="left" vertical="center"/>
    </xf>
    <xf numFmtId="0" fontId="77" fillId="0" borderId="0" xfId="0" applyFont="1" applyFill="1" applyBorder="1" applyAlignment="1">
      <alignment horizontal="center" vertical="center"/>
    </xf>
    <xf numFmtId="165" fontId="78" fillId="0" borderId="0" xfId="0" applyNumberFormat="1" applyFont="1" applyFill="1" applyBorder="1" applyAlignment="1">
      <alignment horizontal="center" vertical="center"/>
    </xf>
    <xf numFmtId="170" fontId="77" fillId="0" borderId="0" xfId="0" applyNumberFormat="1" applyFont="1" applyFill="1" applyBorder="1" applyAlignment="1">
      <alignment horizontal="center" vertical="center"/>
    </xf>
    <xf numFmtId="165" fontId="77" fillId="0" borderId="0" xfId="0" applyNumberFormat="1" applyFont="1" applyFill="1" applyBorder="1" applyAlignment="1">
      <alignment horizontal="center" vertical="center"/>
    </xf>
    <xf numFmtId="168" fontId="77" fillId="0" borderId="0" xfId="0" applyNumberFormat="1" applyFont="1" applyFill="1" applyBorder="1" applyAlignment="1">
      <alignment horizontal="center" vertical="center"/>
    </xf>
    <xf numFmtId="0" fontId="77" fillId="0" borderId="0" xfId="0" applyFont="1" applyFill="1" applyBorder="1" applyAlignment="1">
      <alignment horizontal="left" vertical="center"/>
    </xf>
    <xf numFmtId="168" fontId="72" fillId="0" borderId="10" xfId="0" applyNumberFormat="1" applyFont="1" applyBorder="1" applyAlignment="1">
      <alignment horizontal="left"/>
    </xf>
    <xf numFmtId="49" fontId="77" fillId="0" borderId="0" xfId="0" applyNumberFormat="1" applyFont="1" applyFill="1" applyBorder="1" applyAlignment="1">
      <alignment horizontal="center" vertical="center"/>
    </xf>
    <xf numFmtId="0" fontId="48" fillId="0" borderId="48" xfId="0" applyFont="1" applyBorder="1" applyAlignment="1">
      <alignment vertical="center"/>
    </xf>
    <xf numFmtId="166" fontId="72" fillId="0" borderId="0" xfId="0" applyNumberFormat="1" applyFont="1" applyFill="1" applyBorder="1" applyAlignment="1">
      <alignment horizontal="center"/>
    </xf>
    <xf numFmtId="1" fontId="72" fillId="0" borderId="0" xfId="0" applyNumberFormat="1" applyFont="1" applyFill="1" applyBorder="1" applyAlignment="1">
      <alignment horizontal="left"/>
    </xf>
    <xf numFmtId="0" fontId="71" fillId="0" borderId="0" xfId="0" applyFont="1" applyFill="1" applyBorder="1" applyAlignment="1">
      <alignment horizontal="center"/>
    </xf>
    <xf numFmtId="0" fontId="48" fillId="0" borderId="0" xfId="0" applyFont="1" applyFill="1"/>
    <xf numFmtId="169" fontId="80" fillId="0" borderId="0" xfId="0" applyNumberFormat="1" applyFont="1" applyAlignment="1">
      <alignment horizontal="center" vertical="center"/>
    </xf>
    <xf numFmtId="1" fontId="19" fillId="0" borderId="11" xfId="0" applyNumberFormat="1" applyFont="1" applyBorder="1" applyAlignment="1">
      <alignment horizontal="center" vertical="center"/>
    </xf>
    <xf numFmtId="0" fontId="19" fillId="0" borderId="12" xfId="0" applyFont="1" applyBorder="1" applyAlignment="1">
      <alignment horizontal="center" vertical="center"/>
    </xf>
    <xf numFmtId="168" fontId="19" fillId="0" borderId="11" xfId="0" applyNumberFormat="1" applyFont="1" applyBorder="1" applyAlignment="1">
      <alignment horizontal="center" vertical="center"/>
    </xf>
    <xf numFmtId="168" fontId="19" fillId="0" borderId="12" xfId="0" applyNumberFormat="1" applyFont="1" applyBorder="1" applyAlignment="1">
      <alignment horizontal="center" vertical="center"/>
    </xf>
    <xf numFmtId="166" fontId="16" fillId="0" borderId="56" xfId="0" applyNumberFormat="1" applyFont="1" applyBorder="1" applyAlignment="1">
      <alignment horizontal="center" vertical="center"/>
    </xf>
    <xf numFmtId="0" fontId="16" fillId="0" borderId="56" xfId="0" applyFont="1" applyBorder="1" applyAlignment="1">
      <alignment horizontal="center" vertical="center"/>
    </xf>
    <xf numFmtId="1" fontId="16" fillId="0" borderId="56" xfId="0" applyNumberFormat="1" applyFont="1" applyBorder="1" applyAlignment="1">
      <alignment horizontal="center" vertical="center"/>
    </xf>
    <xf numFmtId="0" fontId="25" fillId="0" borderId="0" xfId="0" applyFont="1" applyAlignment="1">
      <alignment vertical="center"/>
    </xf>
    <xf numFmtId="0" fontId="0" fillId="0" borderId="0" xfId="0" applyFont="1" applyAlignment="1">
      <alignment horizontal="center" vertical="center"/>
    </xf>
    <xf numFmtId="168" fontId="16" fillId="0" borderId="56" xfId="0" applyNumberFormat="1" applyFont="1" applyBorder="1" applyAlignment="1">
      <alignment horizontal="center" vertical="center"/>
    </xf>
    <xf numFmtId="166" fontId="51" fillId="0" borderId="57" xfId="0" applyNumberFormat="1" applyFont="1" applyBorder="1" applyAlignment="1">
      <alignment horizontal="center" vertical="center"/>
    </xf>
    <xf numFmtId="0" fontId="51" fillId="0" borderId="58" xfId="0" applyNumberFormat="1" applyFont="1" applyBorder="1" applyAlignment="1">
      <alignment horizontal="center" vertical="center"/>
    </xf>
    <xf numFmtId="1" fontId="51" fillId="62" borderId="59" xfId="0" applyNumberFormat="1" applyFont="1" applyFill="1" applyBorder="1" applyAlignment="1">
      <alignment horizontal="center" vertical="center"/>
    </xf>
    <xf numFmtId="0" fontId="51" fillId="62" borderId="60" xfId="0" applyFont="1" applyFill="1" applyBorder="1" applyAlignment="1">
      <alignment horizontal="center" vertical="center"/>
    </xf>
    <xf numFmtId="0" fontId="19" fillId="0" borderId="0" xfId="0" applyFont="1" applyAlignment="1">
      <alignment horizontal="center" vertical="center"/>
    </xf>
    <xf numFmtId="168" fontId="51" fillId="62" borderId="59" xfId="0" applyNumberFormat="1" applyFont="1" applyFill="1" applyBorder="1" applyAlignment="1">
      <alignment horizontal="center" vertical="center"/>
    </xf>
    <xf numFmtId="168" fontId="51" fillId="62" borderId="60" xfId="0" applyNumberFormat="1" applyFont="1" applyFill="1" applyBorder="1" applyAlignment="1">
      <alignment horizontal="center" vertical="center"/>
    </xf>
    <xf numFmtId="166" fontId="51" fillId="0" borderId="58" xfId="0" applyNumberFormat="1" applyFont="1" applyBorder="1" applyAlignment="1">
      <alignment horizontal="center" vertical="center"/>
    </xf>
    <xf numFmtId="20" fontId="51" fillId="0" borderId="58" xfId="0" applyNumberFormat="1" applyFont="1" applyBorder="1" applyAlignment="1">
      <alignment horizontal="center" vertical="center"/>
    </xf>
    <xf numFmtId="1" fontId="51" fillId="0" borderId="58" xfId="0" applyNumberFormat="1" applyFont="1" applyBorder="1" applyAlignment="1">
      <alignment horizontal="center" vertical="center"/>
    </xf>
    <xf numFmtId="0" fontId="51" fillId="0" borderId="58" xfId="0" applyFont="1" applyBorder="1" applyAlignment="1">
      <alignment horizontal="center" vertical="center"/>
    </xf>
    <xf numFmtId="0" fontId="25" fillId="0" borderId="0" xfId="0" applyFont="1" applyBorder="1" applyAlignment="1">
      <alignment horizontal="center" vertical="center"/>
    </xf>
    <xf numFmtId="0" fontId="19" fillId="0" borderId="0" xfId="0" applyFont="1" applyBorder="1" applyAlignment="1">
      <alignment horizontal="center" vertical="center"/>
    </xf>
    <xf numFmtId="168" fontId="51" fillId="0" borderId="58" xfId="0" applyNumberFormat="1" applyFont="1" applyBorder="1" applyAlignment="1">
      <alignment horizontal="center" vertical="center"/>
    </xf>
    <xf numFmtId="166" fontId="57" fillId="0" borderId="57" xfId="0" applyNumberFormat="1" applyFont="1" applyBorder="1" applyAlignment="1">
      <alignment horizontal="center" vertical="center"/>
    </xf>
    <xf numFmtId="0" fontId="27" fillId="0" borderId="58" xfId="0" applyFont="1" applyBorder="1" applyAlignment="1">
      <alignment horizontal="center" vertical="center"/>
    </xf>
    <xf numFmtId="1" fontId="57" fillId="0" borderId="59" xfId="0" applyNumberFormat="1" applyFont="1" applyBorder="1" applyAlignment="1">
      <alignment horizontal="center" vertical="center"/>
    </xf>
    <xf numFmtId="0" fontId="57" fillId="0" borderId="60" xfId="0" applyFont="1" applyBorder="1" applyAlignment="1">
      <alignment horizontal="center" vertical="center"/>
    </xf>
    <xf numFmtId="2" fontId="67" fillId="0" borderId="58" xfId="0" applyNumberFormat="1" applyFont="1" applyBorder="1" applyAlignment="1">
      <alignment horizontal="center" vertical="center"/>
    </xf>
    <xf numFmtId="168" fontId="57" fillId="0" borderId="59" xfId="0" applyNumberFormat="1" applyFont="1" applyBorder="1" applyAlignment="1">
      <alignment horizontal="center" vertical="center"/>
    </xf>
    <xf numFmtId="168" fontId="57" fillId="0" borderId="60" xfId="0" applyNumberFormat="1" applyFont="1" applyBorder="1" applyAlignment="1">
      <alignment horizontal="center" vertical="center"/>
    </xf>
    <xf numFmtId="0" fontId="27" fillId="0" borderId="0" xfId="0" applyFont="1" applyAlignment="1">
      <alignment horizontal="center" vertical="center"/>
    </xf>
    <xf numFmtId="166" fontId="57" fillId="0" borderId="61" xfId="0" applyNumberFormat="1" applyFont="1" applyBorder="1" applyAlignment="1">
      <alignment horizontal="center" vertical="center"/>
    </xf>
    <xf numFmtId="0" fontId="27" fillId="0" borderId="0" xfId="0" applyFont="1" applyBorder="1" applyAlignment="1">
      <alignment horizontal="center" vertical="center"/>
    </xf>
    <xf numFmtId="1" fontId="57" fillId="0" borderId="28" xfId="0" applyNumberFormat="1" applyFont="1" applyBorder="1" applyAlignment="1">
      <alignment horizontal="center" vertical="center"/>
    </xf>
    <xf numFmtId="0" fontId="57" fillId="0" borderId="62" xfId="0" applyFont="1" applyBorder="1" applyAlignment="1">
      <alignment horizontal="center" vertical="center"/>
    </xf>
    <xf numFmtId="1" fontId="27" fillId="0" borderId="47" xfId="0" applyNumberFormat="1" applyFont="1" applyBorder="1" applyAlignment="1">
      <alignment horizontal="center" vertical="center"/>
    </xf>
    <xf numFmtId="2" fontId="67" fillId="0" borderId="0" xfId="0" applyNumberFormat="1" applyFont="1" applyBorder="1" applyAlignment="1">
      <alignment horizontal="center" vertical="center"/>
    </xf>
    <xf numFmtId="168" fontId="57" fillId="0" borderId="28" xfId="0" applyNumberFormat="1" applyFont="1" applyBorder="1" applyAlignment="1">
      <alignment horizontal="center" vertical="center"/>
    </xf>
    <xf numFmtId="168" fontId="57" fillId="0" borderId="62" xfId="0" applyNumberFormat="1" applyFont="1" applyBorder="1" applyAlignment="1">
      <alignment horizontal="center" vertical="center"/>
    </xf>
    <xf numFmtId="168" fontId="27" fillId="0" borderId="47" xfId="0" applyNumberFormat="1" applyFont="1" applyBorder="1" applyAlignment="1">
      <alignment horizontal="center" vertical="center"/>
    </xf>
    <xf numFmtId="166" fontId="57" fillId="0" borderId="63" xfId="0" applyNumberFormat="1" applyFont="1" applyBorder="1" applyAlignment="1">
      <alignment horizontal="center" vertical="center"/>
    </xf>
    <xf numFmtId="166" fontId="51" fillId="0" borderId="64" xfId="0" applyNumberFormat="1" applyFont="1" applyBorder="1" applyAlignment="1">
      <alignment vertical="center"/>
    </xf>
    <xf numFmtId="0" fontId="51" fillId="0" borderId="35" xfId="0" applyFont="1" applyBorder="1" applyAlignment="1">
      <alignment vertical="center"/>
    </xf>
    <xf numFmtId="1" fontId="51" fillId="0" borderId="34" xfId="0" applyNumberFormat="1" applyFont="1" applyBorder="1" applyAlignment="1">
      <alignment horizontal="center" vertical="center"/>
    </xf>
    <xf numFmtId="0" fontId="51" fillId="0" borderId="65" xfId="0" applyFont="1" applyBorder="1" applyAlignment="1">
      <alignment horizontal="center" vertical="center"/>
    </xf>
    <xf numFmtId="168" fontId="51" fillId="0" borderId="34" xfId="0" applyNumberFormat="1" applyFont="1" applyBorder="1" applyAlignment="1">
      <alignment horizontal="center" vertical="center"/>
    </xf>
    <xf numFmtId="168" fontId="51" fillId="0" borderId="65" xfId="0" applyNumberFormat="1" applyFont="1" applyBorder="1" applyAlignment="1">
      <alignment horizontal="center" vertical="center"/>
    </xf>
    <xf numFmtId="0" fontId="57" fillId="0" borderId="0" xfId="0" applyFont="1" applyBorder="1" applyAlignment="1">
      <alignment horizontal="center" vertical="center"/>
    </xf>
    <xf numFmtId="2" fontId="84" fillId="0" borderId="0" xfId="0" applyNumberFormat="1" applyFont="1" applyBorder="1" applyAlignment="1">
      <alignment horizontal="center" vertical="center"/>
    </xf>
    <xf numFmtId="166" fontId="25" fillId="0" borderId="0" xfId="0" applyNumberFormat="1" applyFont="1" applyAlignment="1">
      <alignment horizontal="center" vertical="center"/>
    </xf>
    <xf numFmtId="1" fontId="19" fillId="0" borderId="0" xfId="0" applyNumberFormat="1" applyFont="1" applyAlignment="1">
      <alignment horizontal="center" vertical="center"/>
    </xf>
    <xf numFmtId="168" fontId="19" fillId="0" borderId="0" xfId="0" applyNumberFormat="1" applyFont="1" applyAlignment="1">
      <alignment horizontal="center" vertical="center"/>
    </xf>
    <xf numFmtId="0" fontId="83" fillId="0" borderId="0" xfId="0" applyFont="1" applyAlignment="1">
      <alignment horizontal="center" vertical="center"/>
    </xf>
    <xf numFmtId="0" fontId="57" fillId="47" borderId="15" xfId="0" applyFont="1" applyFill="1" applyBorder="1" applyAlignment="1">
      <alignment horizontal="left" vertical="center" wrapText="1"/>
    </xf>
    <xf numFmtId="0" fontId="57" fillId="47" borderId="24" xfId="0" applyFont="1" applyFill="1" applyBorder="1" applyAlignment="1">
      <alignment horizontal="left" vertical="center"/>
    </xf>
    <xf numFmtId="166" fontId="48" fillId="0" borderId="0" xfId="0" applyNumberFormat="1" applyFont="1" applyBorder="1" applyAlignment="1">
      <alignment horizontal="left"/>
    </xf>
    <xf numFmtId="168" fontId="48" fillId="0" borderId="0" xfId="0" applyNumberFormat="1" applyFont="1" applyBorder="1" applyAlignment="1">
      <alignment horizontal="left"/>
    </xf>
    <xf numFmtId="168" fontId="48" fillId="0" borderId="0" xfId="0" applyNumberFormat="1" applyFont="1" applyBorder="1"/>
    <xf numFmtId="0" fontId="48" fillId="0" borderId="0" xfId="0" applyFont="1" applyBorder="1"/>
    <xf numFmtId="168" fontId="48" fillId="0" borderId="0" xfId="0" applyNumberFormat="1" applyFont="1" applyBorder="1" applyAlignment="1">
      <alignment horizontal="right"/>
    </xf>
    <xf numFmtId="2" fontId="48" fillId="0" borderId="0" xfId="0" applyNumberFormat="1" applyFont="1" applyBorder="1"/>
    <xf numFmtId="0" fontId="48" fillId="0" borderId="0" xfId="0" applyFont="1" applyBorder="1" applyAlignment="1">
      <alignment horizontal="center"/>
    </xf>
    <xf numFmtId="166" fontId="48" fillId="0" borderId="47" xfId="42" applyNumberFormat="1" applyFont="1" applyBorder="1" applyAlignment="1">
      <alignment horizontal="left"/>
    </xf>
    <xf numFmtId="1" fontId="48" fillId="0" borderId="0" xfId="42" applyNumberFormat="1" applyFont="1" applyBorder="1" applyAlignment="1">
      <alignment horizontal="left"/>
    </xf>
    <xf numFmtId="165" fontId="48" fillId="0" borderId="62" xfId="42" applyNumberFormat="1" applyFont="1" applyBorder="1" applyAlignment="1">
      <alignment horizontal="left"/>
    </xf>
    <xf numFmtId="164" fontId="57" fillId="66" borderId="29" xfId="0" applyNumberFormat="1" applyFont="1" applyFill="1" applyBorder="1" applyAlignment="1">
      <alignment horizontal="left" vertical="top" wrapText="1"/>
    </xf>
    <xf numFmtId="1" fontId="57" fillId="66" borderId="29" xfId="0" applyNumberFormat="1" applyFont="1" applyFill="1" applyBorder="1" applyAlignment="1">
      <alignment horizontal="left" vertical="top" wrapText="1"/>
    </xf>
    <xf numFmtId="0" fontId="57" fillId="0" borderId="0" xfId="0" applyFont="1" applyAlignment="1">
      <alignment horizontal="left" vertical="top" wrapText="1"/>
    </xf>
    <xf numFmtId="164" fontId="52" fillId="0" borderId="0" xfId="0" applyNumberFormat="1" applyFont="1" applyFill="1" applyAlignment="1">
      <alignment horizontal="left" vertical="top"/>
    </xf>
    <xf numFmtId="1" fontId="52" fillId="0" borderId="0" xfId="0" applyNumberFormat="1" applyFont="1" applyAlignment="1">
      <alignment horizontal="left" vertical="top"/>
    </xf>
    <xf numFmtId="2" fontId="52" fillId="0" borderId="0" xfId="0" applyNumberFormat="1" applyFont="1" applyAlignment="1">
      <alignment horizontal="left" vertical="top"/>
    </xf>
    <xf numFmtId="0" fontId="52" fillId="0" borderId="0" xfId="0" applyFont="1" applyAlignment="1">
      <alignment horizontal="left" vertical="top"/>
    </xf>
    <xf numFmtId="164" fontId="52" fillId="0" borderId="51" xfId="0" applyNumberFormat="1" applyFont="1" applyFill="1" applyBorder="1" applyAlignment="1">
      <alignment horizontal="left" vertical="top"/>
    </xf>
    <xf numFmtId="0" fontId="47" fillId="0" borderId="51" xfId="0" applyFont="1" applyBorder="1" applyAlignment="1">
      <alignment horizontal="center" vertical="top"/>
    </xf>
    <xf numFmtId="1" fontId="52" fillId="0" borderId="51" xfId="0" applyNumberFormat="1" applyFont="1" applyBorder="1" applyAlignment="1">
      <alignment horizontal="left" vertical="top"/>
    </xf>
    <xf numFmtId="2" fontId="52" fillId="0" borderId="51" xfId="0" applyNumberFormat="1" applyFont="1" applyBorder="1" applyAlignment="1">
      <alignment horizontal="left" vertical="top"/>
    </xf>
    <xf numFmtId="0" fontId="52" fillId="0" borderId="0" xfId="0" applyFont="1" applyBorder="1" applyAlignment="1">
      <alignment horizontal="left" vertical="top"/>
    </xf>
    <xf numFmtId="0" fontId="52" fillId="0" borderId="14" xfId="0" applyNumberFormat="1" applyFont="1" applyFill="1" applyBorder="1" applyAlignment="1">
      <alignment horizontal="center" vertical="top"/>
    </xf>
    <xf numFmtId="0" fontId="48" fillId="0" borderId="14" xfId="0" applyFont="1" applyFill="1" applyBorder="1" applyAlignment="1">
      <alignment horizontal="left" vertical="top"/>
    </xf>
    <xf numFmtId="1" fontId="48" fillId="0" borderId="14" xfId="0" applyNumberFormat="1" applyFont="1" applyFill="1" applyBorder="1" applyAlignment="1">
      <alignment horizontal="left" vertical="top"/>
    </xf>
    <xf numFmtId="2" fontId="48" fillId="0" borderId="14" xfId="0" applyNumberFormat="1" applyFont="1" applyFill="1" applyBorder="1" applyAlignment="1">
      <alignment horizontal="left" vertical="top"/>
    </xf>
    <xf numFmtId="0" fontId="48" fillId="0" borderId="0" xfId="0" applyFont="1" applyFill="1" applyBorder="1" applyAlignment="1">
      <alignment horizontal="left" vertical="top"/>
    </xf>
    <xf numFmtId="22" fontId="48" fillId="67" borderId="0" xfId="0" applyNumberFormat="1" applyFont="1" applyFill="1" applyAlignment="1">
      <alignment horizontal="left"/>
    </xf>
    <xf numFmtId="2" fontId="48" fillId="0" borderId="0" xfId="0" applyNumberFormat="1" applyFont="1" applyAlignment="1">
      <alignment horizontal="left"/>
    </xf>
    <xf numFmtId="22" fontId="48" fillId="0" borderId="0" xfId="0" applyNumberFormat="1" applyFont="1" applyAlignment="1">
      <alignment horizontal="left"/>
    </xf>
    <xf numFmtId="0" fontId="19" fillId="65" borderId="0" xfId="0" applyFont="1" applyFill="1" applyAlignment="1">
      <alignment horizontal="center" vertical="center"/>
    </xf>
    <xf numFmtId="0" fontId="25" fillId="34" borderId="11" xfId="0" applyFont="1" applyFill="1" applyBorder="1" applyAlignment="1">
      <alignment horizontal="center" vertical="center"/>
    </xf>
    <xf numFmtId="0" fontId="25" fillId="34" borderId="12" xfId="0" applyFont="1" applyFill="1" applyBorder="1" applyAlignment="1">
      <alignment horizontal="center" vertical="center"/>
    </xf>
    <xf numFmtId="0" fontId="25" fillId="61" borderId="68" xfId="0" applyFont="1" applyFill="1" applyBorder="1" applyAlignment="1">
      <alignment horizontal="center" vertical="center"/>
    </xf>
    <xf numFmtId="0" fontId="25" fillId="61" borderId="12" xfId="0" applyFont="1" applyFill="1" applyBorder="1" applyAlignment="1">
      <alignment horizontal="center" vertical="center"/>
    </xf>
    <xf numFmtId="0" fontId="25" fillId="0" borderId="28" xfId="0" applyFont="1" applyBorder="1" applyAlignment="1">
      <alignment horizontal="center" vertical="center"/>
    </xf>
    <xf numFmtId="0" fontId="25" fillId="0" borderId="27" xfId="0" applyFont="1" applyBorder="1" applyAlignment="1">
      <alignment horizontal="center" vertical="center"/>
    </xf>
    <xf numFmtId="1" fontId="27" fillId="0" borderId="69" xfId="0" applyNumberFormat="1" applyFont="1" applyBorder="1" applyAlignment="1">
      <alignment horizontal="center" vertical="center"/>
    </xf>
    <xf numFmtId="1" fontId="27" fillId="0" borderId="60" xfId="0" applyNumberFormat="1" applyFont="1" applyBorder="1" applyAlignment="1">
      <alignment horizontal="center" vertical="center"/>
    </xf>
    <xf numFmtId="1" fontId="27" fillId="0" borderId="62" xfId="0" applyNumberFormat="1" applyFont="1" applyBorder="1" applyAlignment="1">
      <alignment horizontal="center" vertical="center"/>
    </xf>
    <xf numFmtId="1" fontId="27" fillId="0" borderId="64" xfId="0" applyNumberFormat="1" applyFont="1" applyBorder="1" applyAlignment="1">
      <alignment horizontal="center" vertical="center"/>
    </xf>
    <xf numFmtId="1" fontId="27" fillId="0" borderId="65" xfId="0" applyNumberFormat="1" applyFont="1" applyBorder="1" applyAlignment="1">
      <alignment horizontal="center" vertical="center"/>
    </xf>
    <xf numFmtId="168" fontId="27" fillId="0" borderId="69" xfId="0" applyNumberFormat="1" applyFont="1" applyBorder="1" applyAlignment="1">
      <alignment horizontal="center" vertical="center"/>
    </xf>
    <xf numFmtId="168" fontId="27" fillId="0" borderId="60" xfId="0" applyNumberFormat="1" applyFont="1" applyBorder="1" applyAlignment="1">
      <alignment horizontal="center" vertical="center"/>
    </xf>
    <xf numFmtId="168" fontId="27" fillId="0" borderId="62" xfId="0" applyNumberFormat="1" applyFont="1" applyBorder="1" applyAlignment="1">
      <alignment horizontal="center" vertical="center"/>
    </xf>
    <xf numFmtId="168" fontId="27" fillId="0" borderId="64" xfId="0" applyNumberFormat="1" applyFont="1" applyBorder="1" applyAlignment="1">
      <alignment horizontal="center" vertical="center"/>
    </xf>
    <xf numFmtId="168" fontId="27" fillId="0" borderId="65" xfId="0" applyNumberFormat="1" applyFont="1" applyBorder="1" applyAlignment="1">
      <alignment horizontal="center" vertical="center"/>
    </xf>
    <xf numFmtId="0" fontId="16" fillId="0" borderId="0" xfId="0" applyFont="1"/>
    <xf numFmtId="164" fontId="0" fillId="0" borderId="0" xfId="0" applyNumberFormat="1"/>
    <xf numFmtId="164" fontId="16" fillId="0" borderId="0" xfId="0" applyNumberFormat="1" applyFont="1"/>
    <xf numFmtId="0" fontId="87" fillId="0" borderId="0" xfId="0" applyNumberFormat="1" applyFont="1" applyAlignment="1">
      <alignment horizontal="left"/>
    </xf>
    <xf numFmtId="166" fontId="0" fillId="0" borderId="0" xfId="0" applyNumberFormat="1" applyAlignment="1">
      <alignment horizontal="left"/>
    </xf>
    <xf numFmtId="166" fontId="16" fillId="0" borderId="0" xfId="0" applyNumberFormat="1" applyFont="1" applyAlignment="1">
      <alignment horizontal="left"/>
    </xf>
    <xf numFmtId="168" fontId="68" fillId="68" borderId="20" xfId="42" applyNumberFormat="1" applyFont="1" applyFill="1" applyBorder="1" applyAlignment="1">
      <alignment horizontal="center" vertical="center" wrapText="1"/>
    </xf>
    <xf numFmtId="168" fontId="68" fillId="55" borderId="20" xfId="42" applyNumberFormat="1" applyFont="1" applyFill="1" applyBorder="1" applyAlignment="1">
      <alignment horizontal="center" vertical="center" wrapText="1"/>
    </xf>
    <xf numFmtId="0" fontId="19" fillId="0" borderId="55" xfId="42" applyFont="1" applyFill="1" applyBorder="1" applyAlignment="1">
      <alignment vertical="center" wrapText="1"/>
    </xf>
    <xf numFmtId="165" fontId="25" fillId="0" borderId="55" xfId="42" applyNumberFormat="1" applyFont="1" applyFill="1" applyBorder="1" applyAlignment="1">
      <alignment horizontal="center" vertical="center" wrapText="1"/>
    </xf>
    <xf numFmtId="0" fontId="19" fillId="69" borderId="55" xfId="42" applyFont="1" applyFill="1" applyBorder="1" applyAlignment="1">
      <alignment horizontal="center" vertical="center" wrapText="1"/>
    </xf>
    <xf numFmtId="0" fontId="19" fillId="58" borderId="55" xfId="42" applyFont="1" applyFill="1" applyBorder="1" applyAlignment="1">
      <alignment horizontal="center" vertical="center" wrapText="1"/>
    </xf>
    <xf numFmtId="165" fontId="78" fillId="0" borderId="0" xfId="0" applyNumberFormat="1" applyFont="1" applyFill="1" applyBorder="1" applyAlignment="1">
      <alignment horizontal="left" vertical="center"/>
    </xf>
    <xf numFmtId="170" fontId="77" fillId="0" borderId="0" xfId="0" applyNumberFormat="1" applyFont="1" applyFill="1" applyBorder="1" applyAlignment="1">
      <alignment horizontal="left" vertical="center"/>
    </xf>
    <xf numFmtId="165" fontId="25" fillId="0" borderId="0" xfId="0" applyNumberFormat="1" applyFont="1" applyFill="1" applyBorder="1" applyAlignment="1">
      <alignment horizontal="center" vertical="center"/>
    </xf>
    <xf numFmtId="0" fontId="91" fillId="0" borderId="0" xfId="0" applyFont="1" applyFill="1" applyAlignment="1">
      <alignment horizontal="center" vertical="center"/>
    </xf>
    <xf numFmtId="169" fontId="92" fillId="0" borderId="0" xfId="42" applyNumberFormat="1" applyFont="1" applyFill="1" applyBorder="1" applyAlignment="1">
      <alignment vertical="center"/>
    </xf>
    <xf numFmtId="0" fontId="92" fillId="0" borderId="0" xfId="0" applyFont="1" applyFill="1" applyBorder="1" applyAlignment="1">
      <alignment horizontal="center" vertical="center"/>
    </xf>
    <xf numFmtId="0" fontId="91" fillId="0" borderId="0" xfId="0" applyFont="1" applyFill="1" applyBorder="1" applyAlignment="1">
      <alignment horizontal="center" vertical="center"/>
    </xf>
    <xf numFmtId="0" fontId="92" fillId="0" borderId="0" xfId="0" applyFont="1" applyFill="1" applyBorder="1" applyAlignment="1">
      <alignment horizontal="center" vertical="center" wrapText="1"/>
    </xf>
    <xf numFmtId="0" fontId="91" fillId="0" borderId="0" xfId="0" applyFont="1" applyFill="1" applyBorder="1" applyAlignment="1">
      <alignment horizontal="center" vertical="center" wrapText="1"/>
    </xf>
    <xf numFmtId="171" fontId="91" fillId="0" borderId="0" xfId="0" applyNumberFormat="1" applyFont="1" applyFill="1" applyBorder="1" applyAlignment="1">
      <alignment vertical="center"/>
    </xf>
    <xf numFmtId="0" fontId="77" fillId="0" borderId="55" xfId="0" applyFont="1" applyBorder="1" applyAlignment="1">
      <alignment horizontal="left" vertical="top"/>
    </xf>
    <xf numFmtId="0" fontId="77" fillId="0" borderId="55" xfId="0" applyFont="1" applyBorder="1" applyAlignment="1">
      <alignment vertical="top"/>
    </xf>
    <xf numFmtId="0" fontId="25" fillId="0" borderId="55" xfId="0" applyFont="1" applyBorder="1" applyAlignment="1">
      <alignment horizontal="left" vertical="top"/>
    </xf>
    <xf numFmtId="0" fontId="25" fillId="0" borderId="55" xfId="0" applyFont="1" applyBorder="1" applyAlignment="1">
      <alignment vertical="top"/>
    </xf>
    <xf numFmtId="0" fontId="93" fillId="0" borderId="55" xfId="0" applyFont="1" applyBorder="1" applyAlignment="1">
      <alignment horizontal="left" vertical="top"/>
    </xf>
    <xf numFmtId="0" fontId="93" fillId="0" borderId="55" xfId="0" applyFont="1" applyBorder="1" applyAlignment="1">
      <alignment vertical="top"/>
    </xf>
    <xf numFmtId="0" fontId="94" fillId="0" borderId="55" xfId="0" applyFont="1" applyBorder="1" applyAlignment="1">
      <alignment horizontal="left" vertical="top"/>
    </xf>
    <xf numFmtId="0" fontId="94" fillId="0" borderId="55" xfId="0" applyFont="1" applyBorder="1" applyAlignment="1">
      <alignment vertical="top"/>
    </xf>
    <xf numFmtId="0" fontId="77" fillId="0" borderId="55" xfId="0" applyFont="1" applyBorder="1" applyAlignment="1">
      <alignment vertical="top" wrapText="1"/>
    </xf>
    <xf numFmtId="0" fontId="25" fillId="0" borderId="55" xfId="0" applyFont="1" applyBorder="1" applyAlignment="1">
      <alignment vertical="top" wrapText="1"/>
    </xf>
    <xf numFmtId="0" fontId="93" fillId="0" borderId="55" xfId="0" applyFont="1" applyBorder="1" applyAlignment="1">
      <alignment vertical="top" wrapText="1"/>
    </xf>
    <xf numFmtId="0" fontId="94" fillId="0" borderId="55" xfId="0" applyFont="1" applyBorder="1" applyAlignment="1">
      <alignment vertical="top" wrapText="1"/>
    </xf>
    <xf numFmtId="0" fontId="29" fillId="41" borderId="13" xfId="0" applyFont="1" applyFill="1" applyBorder="1" applyAlignment="1">
      <alignment horizontal="center" vertical="top" wrapText="1"/>
    </xf>
    <xf numFmtId="0" fontId="29" fillId="0" borderId="15" xfId="0" applyFont="1" applyFill="1" applyBorder="1" applyAlignment="1">
      <alignment horizontal="left" vertical="top" wrapText="1"/>
    </xf>
    <xf numFmtId="0" fontId="29" fillId="0" borderId="15" xfId="0" quotePrefix="1" applyFont="1" applyFill="1" applyBorder="1" applyAlignment="1">
      <alignment horizontal="left" vertical="top" wrapText="1"/>
    </xf>
    <xf numFmtId="0" fontId="25" fillId="0" borderId="0" xfId="0" quotePrefix="1" applyFont="1" applyAlignment="1">
      <alignment horizontal="left" vertical="top"/>
    </xf>
    <xf numFmtId="0" fontId="60" fillId="0" borderId="55" xfId="0" applyFont="1" applyFill="1" applyBorder="1" applyAlignment="1">
      <alignment horizontal="left" vertical="top" wrapText="1"/>
    </xf>
    <xf numFmtId="0" fontId="29" fillId="0" borderId="55" xfId="0" applyFont="1" applyFill="1" applyBorder="1" applyAlignment="1">
      <alignment horizontal="left" vertical="top" wrapText="1"/>
    </xf>
    <xf numFmtId="0" fontId="42" fillId="55" borderId="55" xfId="0" applyFont="1" applyFill="1" applyBorder="1" applyAlignment="1">
      <alignment vertical="top" wrapText="1"/>
    </xf>
    <xf numFmtId="0" fontId="42" fillId="55" borderId="55" xfId="0" applyFont="1" applyFill="1" applyBorder="1" applyAlignment="1">
      <alignment horizontal="left" vertical="top" wrapText="1"/>
    </xf>
    <xf numFmtId="0" fontId="62" fillId="53" borderId="55" xfId="0" applyFont="1" applyFill="1" applyBorder="1" applyAlignment="1">
      <alignment vertical="top" wrapText="1"/>
    </xf>
    <xf numFmtId="0" fontId="62" fillId="53" borderId="55" xfId="0" applyFont="1" applyFill="1" applyBorder="1" applyAlignment="1">
      <alignment horizontal="left" vertical="top" wrapText="1"/>
    </xf>
    <xf numFmtId="0" fontId="62" fillId="58" borderId="55" xfId="0" applyFont="1" applyFill="1" applyBorder="1" applyAlignment="1">
      <alignment vertical="top" wrapText="1"/>
    </xf>
    <xf numFmtId="0" fontId="62" fillId="58" borderId="55" xfId="0" applyFont="1" applyFill="1" applyBorder="1" applyAlignment="1">
      <alignment horizontal="left" vertical="top" wrapText="1"/>
    </xf>
    <xf numFmtId="0" fontId="30" fillId="0" borderId="0" xfId="0" applyFont="1" applyAlignment="1">
      <alignment horizontal="left" vertical="top"/>
    </xf>
    <xf numFmtId="0" fontId="25" fillId="0" borderId="0" xfId="0" quotePrefix="1" applyFont="1" applyAlignment="1">
      <alignment vertical="top"/>
    </xf>
    <xf numFmtId="0" fontId="85" fillId="55" borderId="55" xfId="0" applyFont="1" applyFill="1" applyBorder="1" applyAlignment="1">
      <alignment horizontal="left" vertical="top" wrapText="1"/>
    </xf>
    <xf numFmtId="49" fontId="30" fillId="0" borderId="0" xfId="0" quotePrefix="1" applyNumberFormat="1" applyFont="1" applyAlignment="1">
      <alignment vertical="top"/>
    </xf>
    <xf numFmtId="0" fontId="28" fillId="0" borderId="0" xfId="43" applyFont="1" applyBorder="1" applyAlignment="1">
      <alignment vertical="top"/>
    </xf>
    <xf numFmtId="0" fontId="40" fillId="0" borderId="0" xfId="0" applyFont="1" applyBorder="1" applyAlignment="1">
      <alignment horizontal="right" vertical="top"/>
    </xf>
    <xf numFmtId="0" fontId="30" fillId="0" borderId="0" xfId="0" applyFont="1" applyAlignment="1">
      <alignment horizontal="center" vertical="top"/>
    </xf>
    <xf numFmtId="0" fontId="96" fillId="0" borderId="0" xfId="0" applyFont="1" applyBorder="1" applyAlignment="1">
      <alignment horizontal="center" vertical="top" wrapText="1"/>
    </xf>
    <xf numFmtId="0" fontId="97" fillId="0" borderId="0" xfId="0" applyFont="1" applyBorder="1" applyAlignment="1">
      <alignment horizontal="left" vertical="top"/>
    </xf>
    <xf numFmtId="0" fontId="97" fillId="0" borderId="0" xfId="0" applyFont="1" applyBorder="1" applyAlignment="1">
      <alignment vertical="top"/>
    </xf>
    <xf numFmtId="166" fontId="74" fillId="0" borderId="55" xfId="0" applyNumberFormat="1" applyFont="1" applyFill="1" applyBorder="1" applyAlignment="1" applyProtection="1">
      <alignment horizontal="left" vertical="top" wrapText="1"/>
      <protection locked="0"/>
    </xf>
    <xf numFmtId="0" fontId="57" fillId="47" borderId="54" xfId="0" applyFont="1" applyFill="1" applyBorder="1" applyAlignment="1">
      <alignment horizontal="left" vertical="center" wrapText="1"/>
    </xf>
    <xf numFmtId="166" fontId="74" fillId="0" borderId="49" xfId="0" applyNumberFormat="1" applyFont="1" applyFill="1" applyBorder="1" applyAlignment="1" applyProtection="1">
      <alignment horizontal="left" vertical="top" wrapText="1"/>
      <protection locked="0"/>
    </xf>
    <xf numFmtId="0" fontId="48" fillId="0" borderId="48" xfId="0" applyFont="1" applyFill="1" applyBorder="1" applyAlignment="1">
      <alignment horizontal="left" vertical="center"/>
    </xf>
    <xf numFmtId="0" fontId="75" fillId="0" borderId="48" xfId="0" applyFont="1" applyFill="1" applyBorder="1" applyAlignment="1" applyProtection="1">
      <alignment horizontal="center" vertical="center"/>
      <protection locked="0"/>
    </xf>
    <xf numFmtId="0" fontId="75" fillId="0" borderId="50" xfId="0" applyFont="1" applyFill="1" applyBorder="1" applyAlignment="1" applyProtection="1">
      <alignment horizontal="center" vertical="center"/>
      <protection locked="0"/>
    </xf>
    <xf numFmtId="166" fontId="74" fillId="0" borderId="54" xfId="0" applyNumberFormat="1" applyFont="1" applyFill="1" applyBorder="1" applyAlignment="1" applyProtection="1">
      <alignment horizontal="left" vertical="top" wrapText="1"/>
      <protection locked="0"/>
    </xf>
    <xf numFmtId="0" fontId="48" fillId="0" borderId="48" xfId="0" applyFont="1" applyFill="1" applyBorder="1" applyAlignment="1">
      <alignment vertical="center"/>
    </xf>
    <xf numFmtId="0" fontId="48" fillId="0" borderId="50" xfId="0" applyFont="1" applyFill="1" applyBorder="1" applyAlignment="1">
      <alignment vertical="center"/>
    </xf>
    <xf numFmtId="0" fontId="52" fillId="0" borderId="48" xfId="0" applyFont="1" applyFill="1" applyBorder="1" applyAlignment="1">
      <alignment vertical="center"/>
    </xf>
    <xf numFmtId="49" fontId="102" fillId="0" borderId="48" xfId="0" applyNumberFormat="1" applyFont="1" applyFill="1" applyBorder="1" applyAlignment="1" applyProtection="1">
      <alignment vertical="center"/>
      <protection locked="0"/>
    </xf>
    <xf numFmtId="166" fontId="75" fillId="0" borderId="48" xfId="0" applyNumberFormat="1" applyFont="1" applyFill="1" applyBorder="1" applyAlignment="1" applyProtection="1">
      <alignment vertical="center"/>
      <protection locked="0"/>
    </xf>
    <xf numFmtId="0" fontId="48" fillId="0" borderId="49" xfId="0" applyFont="1" applyFill="1" applyBorder="1" applyAlignment="1">
      <alignment vertical="center"/>
    </xf>
    <xf numFmtId="0" fontId="48" fillId="0" borderId="51" xfId="0" applyFont="1" applyFill="1" applyBorder="1" applyAlignment="1">
      <alignment vertical="center"/>
    </xf>
    <xf numFmtId="0" fontId="48" fillId="0" borderId="52" xfId="0" applyFont="1" applyFill="1" applyBorder="1" applyAlignment="1">
      <alignment vertical="center"/>
    </xf>
    <xf numFmtId="0" fontId="48" fillId="0" borderId="51" xfId="0" applyFont="1" applyBorder="1" applyAlignment="1">
      <alignment vertical="center"/>
    </xf>
    <xf numFmtId="0" fontId="23" fillId="0" borderId="49" xfId="0" applyFont="1" applyBorder="1" applyAlignment="1">
      <alignment vertical="top"/>
    </xf>
    <xf numFmtId="0" fontId="23" fillId="0" borderId="48" xfId="0" applyFont="1" applyBorder="1" applyAlignment="1">
      <alignment vertical="top"/>
    </xf>
    <xf numFmtId="0" fontId="48" fillId="0" borderId="50" xfId="0" applyFont="1" applyBorder="1" applyAlignment="1">
      <alignment vertical="center"/>
    </xf>
    <xf numFmtId="0" fontId="30" fillId="0" borderId="48" xfId="0" applyFont="1" applyFill="1" applyBorder="1" applyAlignment="1" applyProtection="1">
      <alignment vertical="center"/>
      <protection locked="0"/>
    </xf>
    <xf numFmtId="0" fontId="76" fillId="0" borderId="29" xfId="0" applyFont="1" applyBorder="1" applyAlignment="1">
      <alignment vertical="top"/>
    </xf>
    <xf numFmtId="0" fontId="76" fillId="0" borderId="48" xfId="0" applyFont="1" applyBorder="1" applyAlignment="1">
      <alignment vertical="top"/>
    </xf>
    <xf numFmtId="0" fontId="27" fillId="0" borderId="48" xfId="0" applyFont="1" applyBorder="1" applyAlignment="1">
      <alignment vertical="center"/>
    </xf>
    <xf numFmtId="0" fontId="27" fillId="0" borderId="48" xfId="0" applyFont="1" applyFill="1" applyBorder="1" applyAlignment="1">
      <alignment vertical="center"/>
    </xf>
    <xf numFmtId="0" fontId="27" fillId="46" borderId="48" xfId="0" applyFont="1" applyFill="1" applyBorder="1" applyAlignment="1">
      <alignment vertical="center"/>
    </xf>
    <xf numFmtId="164" fontId="27" fillId="46" borderId="48" xfId="0" applyNumberFormat="1" applyFont="1" applyFill="1" applyBorder="1" applyAlignment="1">
      <alignment vertical="center"/>
    </xf>
    <xf numFmtId="169" fontId="88" fillId="0" borderId="48" xfId="42" applyNumberFormat="1" applyFont="1" applyFill="1" applyBorder="1" applyAlignment="1">
      <alignment vertical="center"/>
    </xf>
    <xf numFmtId="0" fontId="106" fillId="0" borderId="0" xfId="0" applyFont="1" applyAlignment="1">
      <alignment vertical="top"/>
    </xf>
    <xf numFmtId="0" fontId="88" fillId="0" borderId="0" xfId="0" applyFont="1" applyAlignment="1">
      <alignment horizontal="center" vertical="top"/>
    </xf>
    <xf numFmtId="49" fontId="30" fillId="0" borderId="0" xfId="0" applyNumberFormat="1" applyFont="1" applyAlignment="1">
      <alignment vertical="top" wrapText="1"/>
    </xf>
    <xf numFmtId="166" fontId="30" fillId="0" borderId="0" xfId="0" applyNumberFormat="1" applyFont="1" applyAlignment="1">
      <alignment horizontal="left" vertical="top"/>
    </xf>
    <xf numFmtId="0" fontId="30" fillId="0" borderId="0" xfId="0" applyFont="1" applyAlignment="1">
      <alignment horizontal="left" vertical="top" wrapText="1"/>
    </xf>
    <xf numFmtId="0" fontId="30" fillId="0" borderId="0" xfId="0" applyFont="1" applyAlignment="1">
      <alignment vertical="top" wrapText="1"/>
    </xf>
    <xf numFmtId="174" fontId="30" fillId="0" borderId="0" xfId="0" applyNumberFormat="1" applyFont="1" applyAlignment="1">
      <alignment horizontal="left" vertical="top"/>
    </xf>
    <xf numFmtId="174" fontId="30" fillId="0" borderId="0" xfId="0" applyNumberFormat="1" applyFont="1" applyAlignment="1">
      <alignment horizontal="left" vertical="top" wrapText="1"/>
    </xf>
    <xf numFmtId="165" fontId="72" fillId="0" borderId="12" xfId="0" applyNumberFormat="1" applyFont="1" applyBorder="1" applyAlignment="1">
      <alignment horizontal="center"/>
    </xf>
    <xf numFmtId="0" fontId="71" fillId="0" borderId="70" xfId="42" applyFont="1" applyBorder="1" applyAlignment="1">
      <alignment horizontal="center" vertical="center" wrapText="1"/>
    </xf>
    <xf numFmtId="166" fontId="23" fillId="0" borderId="66" xfId="42" applyNumberFormat="1" applyFont="1" applyBorder="1" applyAlignment="1">
      <alignment horizontal="center" vertical="center"/>
    </xf>
    <xf numFmtId="168" fontId="23" fillId="43" borderId="74" xfId="42" applyNumberFormat="1" applyFont="1" applyFill="1" applyBorder="1" applyAlignment="1">
      <alignment horizontal="center" vertical="center" wrapText="1"/>
    </xf>
    <xf numFmtId="168" fontId="109" fillId="63" borderId="66" xfId="42" applyNumberFormat="1" applyFont="1" applyFill="1" applyBorder="1" applyAlignment="1">
      <alignment horizontal="center" vertical="center" wrapText="1"/>
    </xf>
    <xf numFmtId="0" fontId="109" fillId="56" borderId="67" xfId="42" applyFont="1" applyFill="1" applyBorder="1" applyAlignment="1">
      <alignment horizontal="center" vertical="center" wrapText="1"/>
    </xf>
    <xf numFmtId="2" fontId="109" fillId="37" borderId="75" xfId="42" applyNumberFormat="1" applyFont="1" applyFill="1" applyBorder="1" applyAlignment="1">
      <alignment horizontal="center" vertical="center" wrapText="1"/>
    </xf>
    <xf numFmtId="168" fontId="109" fillId="57" borderId="66" xfId="42" applyNumberFormat="1" applyFont="1" applyFill="1" applyBorder="1" applyAlignment="1">
      <alignment horizontal="center" vertical="center" wrapText="1"/>
    </xf>
    <xf numFmtId="168" fontId="109" fillId="64" borderId="67" xfId="42" applyNumberFormat="1" applyFont="1" applyFill="1" applyBorder="1" applyAlignment="1">
      <alignment horizontal="center" vertical="center" wrapText="1"/>
    </xf>
    <xf numFmtId="1" fontId="72" fillId="0" borderId="12" xfId="0" applyNumberFormat="1" applyFont="1" applyBorder="1" applyAlignment="1">
      <alignment horizontal="center"/>
    </xf>
    <xf numFmtId="0" fontId="59" fillId="46" borderId="0" xfId="0" applyFont="1" applyFill="1" applyAlignment="1">
      <alignment horizontal="left" vertical="center"/>
    </xf>
    <xf numFmtId="0" fontId="110" fillId="0" borderId="0" xfId="0" applyFont="1" applyAlignment="1">
      <alignment horizontal="center"/>
    </xf>
    <xf numFmtId="0" fontId="105" fillId="0" borderId="55" xfId="0" applyFont="1" applyBorder="1" applyAlignment="1">
      <alignment horizontal="center" vertical="center" wrapText="1"/>
    </xf>
    <xf numFmtId="0" fontId="30" fillId="0" borderId="0" xfId="0" applyNumberFormat="1" applyFont="1" applyFill="1" applyBorder="1" applyAlignment="1">
      <alignment horizontal="center" vertical="center"/>
    </xf>
    <xf numFmtId="14" fontId="40" fillId="0" borderId="0" xfId="0" applyNumberFormat="1" applyFont="1" applyBorder="1" applyAlignment="1">
      <alignment horizontal="center" vertical="top"/>
    </xf>
    <xf numFmtId="0" fontId="19" fillId="47" borderId="13" xfId="0" applyFont="1" applyFill="1" applyBorder="1" applyAlignment="1">
      <alignment horizontal="center" vertical="top" wrapText="1"/>
    </xf>
    <xf numFmtId="0" fontId="21" fillId="0" borderId="0" xfId="43" applyAlignment="1">
      <alignment vertical="top"/>
    </xf>
    <xf numFmtId="0" fontId="88" fillId="0" borderId="0" xfId="0" applyFont="1" applyAlignment="1">
      <alignment vertical="top"/>
    </xf>
    <xf numFmtId="0" fontId="28" fillId="0" borderId="0" xfId="43" applyFont="1" applyAlignment="1">
      <alignment vertical="top"/>
    </xf>
    <xf numFmtId="0" fontId="90" fillId="0" borderId="0" xfId="0" applyFont="1" applyBorder="1" applyAlignment="1">
      <alignment vertical="top"/>
    </xf>
    <xf numFmtId="0" fontId="113" fillId="0" borderId="0" xfId="43" applyFont="1"/>
    <xf numFmtId="0" fontId="47" fillId="0" borderId="48" xfId="0" applyFont="1" applyFill="1" applyBorder="1" applyAlignment="1">
      <alignment vertical="center"/>
    </xf>
    <xf numFmtId="0" fontId="48" fillId="0" borderId="0" xfId="0" applyFont="1" applyAlignment="1">
      <alignment vertical="center"/>
    </xf>
    <xf numFmtId="0" fontId="107" fillId="0" borderId="48" xfId="0" applyFont="1" applyBorder="1" applyAlignment="1">
      <alignment vertical="center"/>
    </xf>
    <xf numFmtId="0" fontId="23" fillId="0" borderId="50" xfId="0" applyFont="1" applyBorder="1" applyAlignment="1">
      <alignment vertical="top"/>
    </xf>
    <xf numFmtId="0" fontId="26" fillId="71" borderId="48" xfId="43" quotePrefix="1" applyFont="1" applyFill="1" applyBorder="1" applyAlignment="1">
      <alignment horizontal="center" vertical="center"/>
    </xf>
    <xf numFmtId="0" fontId="65" fillId="74" borderId="48" xfId="0" quotePrefix="1" applyFont="1" applyFill="1" applyBorder="1" applyAlignment="1">
      <alignment horizontal="center" vertical="center"/>
    </xf>
    <xf numFmtId="0" fontId="103" fillId="76" borderId="49" xfId="43" applyFont="1" applyFill="1" applyBorder="1" applyAlignment="1" applyProtection="1">
      <alignment vertical="center"/>
      <protection locked="0"/>
    </xf>
    <xf numFmtId="0" fontId="103" fillId="76" borderId="48" xfId="43" applyFont="1" applyFill="1" applyBorder="1" applyAlignment="1" applyProtection="1">
      <alignment vertical="center"/>
      <protection locked="0"/>
    </xf>
    <xf numFmtId="0" fontId="41" fillId="76" borderId="48" xfId="43" applyFont="1" applyFill="1" applyBorder="1" applyAlignment="1" applyProtection="1">
      <alignment vertical="center"/>
      <protection locked="0"/>
    </xf>
    <xf numFmtId="0" fontId="57" fillId="76" borderId="48" xfId="0" quotePrefix="1" applyFont="1" applyFill="1" applyBorder="1" applyAlignment="1">
      <alignment horizontal="center" vertical="center"/>
    </xf>
    <xf numFmtId="0" fontId="53" fillId="76" borderId="48" xfId="0" applyFont="1" applyFill="1" applyBorder="1" applyAlignment="1">
      <alignment vertical="center"/>
    </xf>
    <xf numFmtId="0" fontId="53" fillId="76" borderId="50" xfId="0" applyFont="1" applyFill="1" applyBorder="1" applyAlignment="1">
      <alignment vertical="center"/>
    </xf>
    <xf numFmtId="0" fontId="103" fillId="72" borderId="49" xfId="43" applyFont="1" applyFill="1" applyBorder="1" applyAlignment="1" applyProtection="1">
      <alignment vertical="center"/>
      <protection locked="0"/>
    </xf>
    <xf numFmtId="0" fontId="103" fillId="72" borderId="48" xfId="43" applyFont="1" applyFill="1" applyBorder="1" applyAlignment="1" applyProtection="1">
      <alignment vertical="center"/>
      <protection locked="0"/>
    </xf>
    <xf numFmtId="0" fontId="88" fillId="72" borderId="0" xfId="0" applyFont="1" applyFill="1" applyAlignment="1">
      <alignment horizontal="left" vertical="center"/>
    </xf>
    <xf numFmtId="0" fontId="65" fillId="72" borderId="48" xfId="0" quotePrefix="1" applyFont="1" applyFill="1" applyBorder="1" applyAlignment="1">
      <alignment horizontal="center" vertical="center"/>
    </xf>
    <xf numFmtId="0" fontId="41" fillId="72" borderId="48" xfId="43" applyFont="1" applyFill="1" applyBorder="1" applyAlignment="1" applyProtection="1">
      <alignment vertical="center"/>
      <protection locked="0"/>
    </xf>
    <xf numFmtId="0" fontId="65" fillId="72" borderId="48" xfId="0" applyFont="1" applyFill="1" applyBorder="1" applyAlignment="1">
      <alignment vertical="center"/>
    </xf>
    <xf numFmtId="0" fontId="65" fillId="72" borderId="50" xfId="0" applyFont="1" applyFill="1" applyBorder="1" applyAlignment="1">
      <alignment vertical="center"/>
    </xf>
    <xf numFmtId="0" fontId="65" fillId="72" borderId="48" xfId="43" quotePrefix="1" applyFont="1" applyFill="1" applyBorder="1" applyAlignment="1">
      <alignment horizontal="center" vertical="center"/>
    </xf>
    <xf numFmtId="0" fontId="103" fillId="72" borderId="48" xfId="43" applyFont="1" applyFill="1" applyBorder="1" applyAlignment="1">
      <alignment vertical="center"/>
    </xf>
    <xf numFmtId="0" fontId="103" fillId="72" borderId="50" xfId="43" applyFont="1" applyFill="1" applyBorder="1" applyAlignment="1">
      <alignment vertical="center"/>
    </xf>
    <xf numFmtId="0" fontId="65" fillId="72" borderId="48" xfId="0" quotePrefix="1" applyFont="1" applyFill="1" applyBorder="1" applyAlignment="1">
      <alignment vertical="center"/>
    </xf>
    <xf numFmtId="0" fontId="65" fillId="72" borderId="48" xfId="43" applyFont="1" applyFill="1" applyBorder="1" applyAlignment="1" applyProtection="1">
      <alignment vertical="center"/>
      <protection locked="0"/>
    </xf>
    <xf numFmtId="0" fontId="26" fillId="77" borderId="48" xfId="43" quotePrefix="1" applyFont="1" applyFill="1" applyBorder="1" applyAlignment="1">
      <alignment horizontal="center" vertical="center"/>
    </xf>
    <xf numFmtId="0" fontId="41" fillId="74" borderId="48" xfId="0" applyFont="1" applyFill="1" applyBorder="1" applyAlignment="1">
      <alignment vertical="center"/>
    </xf>
    <xf numFmtId="0" fontId="41" fillId="74" borderId="50" xfId="0" applyFont="1" applyFill="1" applyBorder="1" applyAlignment="1">
      <alignment vertical="center"/>
    </xf>
    <xf numFmtId="0" fontId="115" fillId="76" borderId="48" xfId="43" applyFont="1" applyFill="1" applyBorder="1" applyAlignment="1" applyProtection="1">
      <alignment vertical="center"/>
      <protection locked="0"/>
    </xf>
    <xf numFmtId="0" fontId="108" fillId="0" borderId="48" xfId="0" applyFont="1" applyFill="1" applyBorder="1" applyAlignment="1">
      <alignment vertical="center"/>
    </xf>
    <xf numFmtId="0" fontId="108" fillId="0" borderId="50" xfId="0" applyFont="1" applyFill="1" applyBorder="1" applyAlignment="1">
      <alignment vertical="center"/>
    </xf>
    <xf numFmtId="0" fontId="51" fillId="47" borderId="55" xfId="42" applyFont="1" applyFill="1" applyBorder="1" applyAlignment="1">
      <alignment horizontal="center" vertical="center"/>
    </xf>
    <xf numFmtId="0" fontId="98" fillId="0" borderId="0" xfId="43" applyFont="1" applyAlignment="1">
      <alignment vertical="center"/>
    </xf>
    <xf numFmtId="22" fontId="27" fillId="0" borderId="0" xfId="0" applyNumberFormat="1" applyFont="1" applyAlignment="1">
      <alignment vertical="center"/>
    </xf>
    <xf numFmtId="0" fontId="27" fillId="0" borderId="0" xfId="0" applyFont="1" applyBorder="1" applyAlignment="1">
      <alignment vertical="center"/>
    </xf>
    <xf numFmtId="14" fontId="0" fillId="0" borderId="0" xfId="0" applyNumberFormat="1" applyAlignment="1">
      <alignment vertical="center"/>
    </xf>
    <xf numFmtId="22" fontId="0" fillId="0" borderId="0" xfId="0" applyNumberFormat="1" applyAlignment="1">
      <alignment vertical="center"/>
    </xf>
    <xf numFmtId="2" fontId="0" fillId="0" borderId="0" xfId="0" applyNumberFormat="1" applyAlignment="1">
      <alignment vertical="center"/>
    </xf>
    <xf numFmtId="170" fontId="0" fillId="0" borderId="0" xfId="0" applyNumberFormat="1" applyAlignment="1">
      <alignment vertical="center"/>
    </xf>
    <xf numFmtId="14" fontId="88" fillId="0" borderId="28" xfId="0" applyNumberFormat="1" applyFont="1" applyBorder="1" applyAlignment="1">
      <alignment horizontal="right" vertical="center"/>
    </xf>
    <xf numFmtId="22" fontId="88" fillId="0" borderId="0" xfId="0" applyNumberFormat="1" applyFont="1" applyBorder="1" applyAlignment="1">
      <alignment horizontal="right" vertical="center"/>
    </xf>
    <xf numFmtId="0" fontId="88" fillId="0" borderId="0" xfId="0" applyFont="1" applyBorder="1" applyAlignment="1">
      <alignment horizontal="right" vertical="center"/>
    </xf>
    <xf numFmtId="2" fontId="88" fillId="0" borderId="0" xfId="0" applyNumberFormat="1" applyFont="1" applyBorder="1" applyAlignment="1">
      <alignment horizontal="right" vertical="center"/>
    </xf>
    <xf numFmtId="170" fontId="88" fillId="0" borderId="0" xfId="0" applyNumberFormat="1" applyFont="1" applyBorder="1" applyAlignment="1">
      <alignment horizontal="right" vertical="center"/>
    </xf>
    <xf numFmtId="0" fontId="88" fillId="0" borderId="27" xfId="0" applyFont="1" applyBorder="1" applyAlignment="1">
      <alignment horizontal="right" vertical="center"/>
    </xf>
    <xf numFmtId="0" fontId="119" fillId="0" borderId="0" xfId="0" applyFont="1" applyAlignment="1">
      <alignment vertical="center"/>
    </xf>
    <xf numFmtId="0" fontId="120" fillId="0" borderId="0" xfId="0" applyFont="1" applyAlignment="1">
      <alignment vertical="center"/>
    </xf>
    <xf numFmtId="173" fontId="101" fillId="0" borderId="48" xfId="0" applyNumberFormat="1" applyFont="1" applyFill="1" applyBorder="1" applyAlignment="1" applyProtection="1">
      <alignment vertical="center"/>
      <protection locked="0"/>
    </xf>
    <xf numFmtId="165" fontId="48" fillId="0" borderId="0" xfId="0" applyNumberFormat="1" applyFont="1" applyFill="1" applyAlignment="1">
      <alignment horizontal="left"/>
    </xf>
    <xf numFmtId="165" fontId="72" fillId="0" borderId="10" xfId="0" applyNumberFormat="1" applyFont="1" applyBorder="1" applyAlignment="1">
      <alignment horizontal="left"/>
    </xf>
    <xf numFmtId="165" fontId="72" fillId="0" borderId="11" xfId="0" applyNumberFormat="1" applyFont="1" applyBorder="1" applyAlignment="1">
      <alignment horizontal="left"/>
    </xf>
    <xf numFmtId="165" fontId="48" fillId="0" borderId="47" xfId="0" applyNumberFormat="1" applyFont="1" applyFill="1" applyBorder="1" applyAlignment="1">
      <alignment horizontal="left"/>
    </xf>
    <xf numFmtId="165" fontId="48" fillId="0" borderId="62" xfId="0" applyNumberFormat="1" applyFont="1" applyFill="1" applyBorder="1" applyAlignment="1">
      <alignment horizontal="left"/>
    </xf>
    <xf numFmtId="165" fontId="48" fillId="0" borderId="47" xfId="42" applyNumberFormat="1" applyFont="1" applyBorder="1" applyAlignment="1">
      <alignment horizontal="left"/>
    </xf>
    <xf numFmtId="165" fontId="72" fillId="0" borderId="10" xfId="0" applyNumberFormat="1" applyFont="1" applyBorder="1" applyAlignment="1">
      <alignment horizontal="center"/>
    </xf>
    <xf numFmtId="165" fontId="16" fillId="0" borderId="0" xfId="0" applyNumberFormat="1" applyFont="1"/>
    <xf numFmtId="165" fontId="0" fillId="0" borderId="0" xfId="0" applyNumberFormat="1"/>
    <xf numFmtId="0" fontId="121" fillId="0" borderId="48" xfId="0" applyFont="1" applyFill="1" applyBorder="1" applyAlignment="1">
      <alignment vertical="center"/>
    </xf>
    <xf numFmtId="0" fontId="48" fillId="0" borderId="48" xfId="0" applyFont="1" applyFill="1" applyBorder="1" applyAlignment="1">
      <alignment horizontal="center" vertical="center"/>
    </xf>
    <xf numFmtId="49" fontId="101" fillId="0" borderId="48" xfId="0" applyNumberFormat="1" applyFont="1" applyFill="1" applyBorder="1" applyAlignment="1" applyProtection="1">
      <alignment vertical="center"/>
      <protection locked="0"/>
    </xf>
    <xf numFmtId="1" fontId="114" fillId="0" borderId="48" xfId="0" applyNumberFormat="1" applyFont="1" applyFill="1" applyBorder="1" applyAlignment="1" applyProtection="1">
      <alignment vertical="center"/>
      <protection locked="0"/>
    </xf>
    <xf numFmtId="49" fontId="30" fillId="0" borderId="0" xfId="0" applyNumberFormat="1" applyFont="1" applyAlignment="1">
      <alignment vertical="top"/>
    </xf>
    <xf numFmtId="0" fontId="25" fillId="0" borderId="53" xfId="0" applyFont="1" applyBorder="1" applyAlignment="1">
      <alignment horizontal="right" vertical="center"/>
    </xf>
    <xf numFmtId="164" fontId="0" fillId="62" borderId="0" xfId="0" applyNumberFormat="1" applyFill="1"/>
    <xf numFmtId="164" fontId="16" fillId="0" borderId="0" xfId="0" applyNumberFormat="1" applyFont="1" applyFill="1"/>
    <xf numFmtId="166" fontId="122" fillId="0" borderId="0" xfId="0" applyNumberFormat="1" applyFont="1" applyAlignment="1">
      <alignment horizontal="left"/>
    </xf>
    <xf numFmtId="164" fontId="19" fillId="0" borderId="0" xfId="0" applyNumberFormat="1" applyFont="1"/>
    <xf numFmtId="0" fontId="25" fillId="0" borderId="0" xfId="0" applyFont="1" applyAlignment="1">
      <alignment vertical="top" wrapText="1"/>
    </xf>
    <xf numFmtId="0" fontId="62" fillId="0" borderId="0" xfId="0" applyFont="1" applyAlignment="1">
      <alignment vertical="top"/>
    </xf>
    <xf numFmtId="0" fontId="111" fillId="0" borderId="0" xfId="0" applyFont="1" applyFill="1" applyBorder="1" applyAlignment="1">
      <alignment vertical="center" wrapText="1"/>
    </xf>
    <xf numFmtId="0" fontId="28" fillId="0" borderId="0" xfId="43" applyFont="1" applyFill="1" applyBorder="1" applyAlignment="1">
      <alignment vertical="center" wrapText="1"/>
    </xf>
    <xf numFmtId="0" fontId="98" fillId="0" borderId="0" xfId="43" applyFont="1" applyFill="1" applyBorder="1" applyAlignment="1">
      <alignment vertical="center" wrapText="1"/>
    </xf>
    <xf numFmtId="0" fontId="112" fillId="0" borderId="0" xfId="0" applyFont="1" applyFill="1" applyBorder="1" applyAlignment="1">
      <alignment vertical="center" wrapText="1"/>
    </xf>
    <xf numFmtId="0" fontId="124" fillId="52" borderId="55" xfId="0" applyFont="1" applyFill="1" applyBorder="1" applyAlignment="1">
      <alignment horizontal="center" vertical="top" wrapText="1"/>
    </xf>
    <xf numFmtId="0" fontId="62" fillId="0" borderId="0" xfId="43" applyFont="1" applyBorder="1" applyAlignment="1">
      <alignment vertical="top"/>
    </xf>
    <xf numFmtId="0" fontId="98" fillId="0" borderId="0" xfId="43" applyFont="1" applyBorder="1" applyAlignment="1">
      <alignment vertical="top"/>
    </xf>
    <xf numFmtId="14" fontId="40" fillId="0" borderId="0" xfId="0" applyNumberFormat="1" applyFont="1" applyBorder="1" applyAlignment="1">
      <alignment vertical="top"/>
    </xf>
    <xf numFmtId="0" fontId="98" fillId="0" borderId="0" xfId="43" applyFont="1" applyBorder="1" applyAlignment="1">
      <alignment horizontal="left" vertical="top"/>
    </xf>
    <xf numFmtId="0" fontId="39" fillId="0" borderId="0" xfId="0" applyFont="1" applyAlignment="1">
      <alignment horizontal="left" vertical="top"/>
    </xf>
    <xf numFmtId="0" fontId="30" fillId="0" borderId="0" xfId="0" applyFont="1" applyAlignment="1">
      <alignment vertical="center"/>
    </xf>
    <xf numFmtId="0" fontId="104" fillId="0" borderId="48" xfId="43" applyFont="1" applyFill="1" applyBorder="1" applyAlignment="1">
      <alignment vertical="center"/>
    </xf>
    <xf numFmtId="0" fontId="23" fillId="0" borderId="48" xfId="43" applyFont="1" applyFill="1" applyBorder="1" applyAlignment="1">
      <alignment vertical="center"/>
    </xf>
    <xf numFmtId="49" fontId="75" fillId="0" borderId="48" xfId="0" applyNumberFormat="1" applyFont="1" applyFill="1" applyBorder="1" applyAlignment="1" applyProtection="1">
      <alignment vertical="center"/>
      <protection locked="0"/>
    </xf>
    <xf numFmtId="0" fontId="125" fillId="72" borderId="48" xfId="43" applyFont="1" applyFill="1" applyBorder="1" applyAlignment="1" applyProtection="1">
      <alignment vertical="center"/>
      <protection locked="0"/>
    </xf>
    <xf numFmtId="0" fontId="41" fillId="72" borderId="48" xfId="0" applyFont="1" applyFill="1" applyBorder="1" applyAlignment="1">
      <alignment vertical="center"/>
    </xf>
    <xf numFmtId="169" fontId="88" fillId="0" borderId="0" xfId="42" applyNumberFormat="1" applyFont="1" applyFill="1" applyBorder="1" applyAlignment="1">
      <alignment vertical="center"/>
    </xf>
    <xf numFmtId="0" fontId="27" fillId="46" borderId="48" xfId="0" applyFont="1" applyFill="1" applyBorder="1" applyAlignment="1">
      <alignment horizontal="left" vertical="center"/>
    </xf>
    <xf numFmtId="0" fontId="97" fillId="0" borderId="0" xfId="0" applyFont="1" applyFill="1" applyBorder="1" applyAlignment="1">
      <alignment vertical="top"/>
    </xf>
    <xf numFmtId="0" fontId="29" fillId="0" borderId="0" xfId="0" applyFont="1" applyFill="1" applyBorder="1" applyAlignment="1">
      <alignment horizontal="left" vertical="top" wrapText="1"/>
    </xf>
    <xf numFmtId="0" fontId="42" fillId="0" borderId="0" xfId="0" applyFont="1" applyFill="1" applyBorder="1" applyAlignment="1">
      <alignment horizontal="left" vertical="top" wrapText="1"/>
    </xf>
    <xf numFmtId="0" fontId="62" fillId="0" borderId="0" xfId="0" applyFont="1" applyFill="1" applyBorder="1" applyAlignment="1">
      <alignment horizontal="left" vertical="top" wrapText="1"/>
    </xf>
    <xf numFmtId="0" fontId="30" fillId="0" borderId="0" xfId="0" applyFont="1" applyFill="1" applyBorder="1" applyAlignment="1">
      <alignment vertical="top"/>
    </xf>
    <xf numFmtId="0" fontId="25" fillId="0" borderId="0" xfId="0" applyFont="1" applyFill="1" applyBorder="1" applyAlignment="1">
      <alignment vertical="top"/>
    </xf>
    <xf numFmtId="0" fontId="25" fillId="0" borderId="0" xfId="0" applyFont="1" applyFill="1" applyBorder="1" applyAlignment="1">
      <alignment vertical="top" wrapText="1"/>
    </xf>
    <xf numFmtId="0" fontId="19" fillId="0" borderId="0" xfId="0" applyFont="1" applyFill="1" applyBorder="1" applyAlignment="1">
      <alignment vertical="top"/>
    </xf>
    <xf numFmtId="0" fontId="77" fillId="0" borderId="55" xfId="0" applyFont="1" applyBorder="1" applyAlignment="1">
      <alignment horizontal="left" vertical="center"/>
    </xf>
    <xf numFmtId="166" fontId="77" fillId="0" borderId="55" xfId="0" applyNumberFormat="1" applyFont="1" applyBorder="1" applyAlignment="1">
      <alignment horizontal="left" vertical="center"/>
    </xf>
    <xf numFmtId="49" fontId="77" fillId="0" borderId="55" xfId="0" applyNumberFormat="1" applyFont="1" applyBorder="1" applyAlignment="1">
      <alignment horizontal="left" vertical="center"/>
    </xf>
    <xf numFmtId="0" fontId="77" fillId="0" borderId="72" xfId="0" applyFont="1" applyBorder="1" applyAlignment="1">
      <alignment horizontal="left" vertical="center"/>
    </xf>
    <xf numFmtId="0" fontId="77" fillId="0" borderId="81" xfId="0" applyFont="1" applyBorder="1" applyAlignment="1">
      <alignment horizontal="left" vertical="center"/>
    </xf>
    <xf numFmtId="49" fontId="77" fillId="0" borderId="55" xfId="0" applyNumberFormat="1" applyFont="1" applyBorder="1" applyAlignment="1">
      <alignment vertical="top" wrapText="1"/>
    </xf>
    <xf numFmtId="174" fontId="77" fillId="0" borderId="55" xfId="0" applyNumberFormat="1" applyFont="1" applyBorder="1" applyAlignment="1">
      <alignment horizontal="left" vertical="top"/>
    </xf>
    <xf numFmtId="174" fontId="77" fillId="0" borderId="55" xfId="0" applyNumberFormat="1" applyFont="1" applyBorder="1" applyAlignment="1">
      <alignment horizontal="left" vertical="top" wrapText="1"/>
    </xf>
    <xf numFmtId="0" fontId="77" fillId="0" borderId="15" xfId="0" applyFont="1" applyBorder="1"/>
    <xf numFmtId="174" fontId="77" fillId="0" borderId="15" xfId="0" applyNumberFormat="1" applyFont="1" applyBorder="1" applyAlignment="1">
      <alignment horizontal="left"/>
    </xf>
    <xf numFmtId="166" fontId="77" fillId="0" borderId="79" xfId="0" applyNumberFormat="1" applyFont="1" applyBorder="1" applyAlignment="1">
      <alignment horizontal="left" vertical="center"/>
    </xf>
    <xf numFmtId="49" fontId="77" fillId="0" borderId="72" xfId="0" applyNumberFormat="1" applyFont="1" applyBorder="1" applyAlignment="1">
      <alignment vertical="top" wrapText="1"/>
    </xf>
    <xf numFmtId="174" fontId="77" fillId="0" borderId="72" xfId="0" applyNumberFormat="1" applyFont="1" applyBorder="1" applyAlignment="1">
      <alignment horizontal="left" vertical="top"/>
    </xf>
    <xf numFmtId="174" fontId="77" fillId="0" borderId="72" xfId="0" applyNumberFormat="1" applyFont="1" applyBorder="1" applyAlignment="1">
      <alignment horizontal="left" vertical="top" wrapText="1"/>
    </xf>
    <xf numFmtId="0" fontId="77" fillId="80" borderId="15" xfId="0" applyFont="1" applyFill="1" applyBorder="1"/>
    <xf numFmtId="174" fontId="77" fillId="80" borderId="15" xfId="0" applyNumberFormat="1" applyFont="1" applyFill="1" applyBorder="1" applyAlignment="1">
      <alignment horizontal="left"/>
    </xf>
    <xf numFmtId="174" fontId="77" fillId="80" borderId="55" xfId="0" applyNumberFormat="1" applyFont="1" applyFill="1" applyBorder="1" applyAlignment="1">
      <alignment horizontal="left" vertical="top"/>
    </xf>
    <xf numFmtId="174" fontId="77" fillId="80" borderId="72" xfId="0" applyNumberFormat="1" applyFont="1" applyFill="1" applyBorder="1" applyAlignment="1">
      <alignment horizontal="left" vertical="top"/>
    </xf>
    <xf numFmtId="49" fontId="77" fillId="80" borderId="55" xfId="0" applyNumberFormat="1" applyFont="1" applyFill="1" applyBorder="1" applyAlignment="1">
      <alignment vertical="top" wrapText="1"/>
    </xf>
    <xf numFmtId="49" fontId="77" fillId="80" borderId="72" xfId="0" applyNumberFormat="1" applyFont="1" applyFill="1" applyBorder="1" applyAlignment="1">
      <alignment vertical="top" wrapText="1"/>
    </xf>
    <xf numFmtId="49" fontId="30" fillId="0" borderId="0" xfId="0" applyNumberFormat="1" applyFont="1" applyAlignment="1">
      <alignment horizontal="left" vertical="top" wrapText="1"/>
    </xf>
    <xf numFmtId="0" fontId="77" fillId="0" borderId="63" xfId="0" applyFont="1" applyBorder="1" applyAlignment="1">
      <alignment horizontal="left"/>
    </xf>
    <xf numFmtId="0" fontId="77" fillId="80" borderId="15" xfId="0" applyFont="1" applyFill="1" applyBorder="1" applyAlignment="1">
      <alignment horizontal="left"/>
    </xf>
    <xf numFmtId="0" fontId="77" fillId="0" borderId="15" xfId="0" applyFont="1" applyBorder="1" applyAlignment="1">
      <alignment horizontal="left"/>
    </xf>
    <xf numFmtId="166" fontId="77" fillId="0" borderId="77" xfId="0" applyNumberFormat="1" applyFont="1" applyBorder="1" applyAlignment="1">
      <alignment horizontal="left" vertical="top"/>
    </xf>
    <xf numFmtId="166" fontId="77" fillId="80" borderId="55" xfId="0" applyNumberFormat="1" applyFont="1" applyFill="1" applyBorder="1" applyAlignment="1">
      <alignment horizontal="left" vertical="top"/>
    </xf>
    <xf numFmtId="49" fontId="77" fillId="0" borderId="55" xfId="0" applyNumberFormat="1" applyFont="1" applyBorder="1" applyAlignment="1">
      <alignment horizontal="left" vertical="top" wrapText="1"/>
    </xf>
    <xf numFmtId="166" fontId="77" fillId="0" borderId="79" xfId="0" applyNumberFormat="1" applyFont="1" applyBorder="1" applyAlignment="1">
      <alignment horizontal="left" vertical="top"/>
    </xf>
    <xf numFmtId="166" fontId="77" fillId="80" borderId="72" xfId="0" applyNumberFormat="1" applyFont="1" applyFill="1" applyBorder="1" applyAlignment="1">
      <alignment horizontal="left" vertical="top"/>
    </xf>
    <xf numFmtId="49" fontId="77" fillId="0" borderId="72" xfId="0" applyNumberFormat="1" applyFont="1" applyBorder="1" applyAlignment="1">
      <alignment horizontal="left" vertical="top" wrapText="1"/>
    </xf>
    <xf numFmtId="0" fontId="65" fillId="80" borderId="84" xfId="0" applyFont="1" applyFill="1" applyBorder="1" applyAlignment="1">
      <alignment horizontal="center"/>
    </xf>
    <xf numFmtId="0" fontId="104" fillId="0" borderId="0" xfId="0" applyFont="1" applyAlignment="1">
      <alignment horizontal="left" vertical="top"/>
    </xf>
    <xf numFmtId="2" fontId="25" fillId="0" borderId="0" xfId="54" applyNumberFormat="1" applyFont="1" applyFill="1" applyBorder="1" applyAlignment="1">
      <alignment horizontal="center" vertical="center"/>
    </xf>
    <xf numFmtId="0" fontId="64" fillId="48" borderId="49" xfId="0" applyFont="1" applyFill="1" applyBorder="1" applyAlignment="1">
      <alignment vertical="center" wrapText="1"/>
    </xf>
    <xf numFmtId="0" fontId="27" fillId="0" borderId="0" xfId="0" applyFont="1" applyAlignment="1">
      <alignment vertical="center" wrapText="1"/>
    </xf>
    <xf numFmtId="0" fontId="26" fillId="82" borderId="48" xfId="43" quotePrefix="1" applyFont="1" applyFill="1" applyBorder="1" applyAlignment="1">
      <alignment horizontal="center" vertical="center"/>
    </xf>
    <xf numFmtId="0" fontId="46" fillId="82" borderId="48" xfId="43" applyFont="1" applyFill="1" applyBorder="1" applyAlignment="1" applyProtection="1">
      <alignment vertical="center"/>
      <protection locked="0"/>
    </xf>
    <xf numFmtId="0" fontId="46" fillId="82" borderId="50" xfId="43" applyFont="1" applyFill="1" applyBorder="1" applyAlignment="1" applyProtection="1">
      <alignment vertical="center"/>
      <protection locked="0"/>
    </xf>
    <xf numFmtId="0" fontId="100" fillId="82" borderId="48" xfId="43" applyFont="1" applyFill="1" applyBorder="1" applyAlignment="1" applyProtection="1">
      <alignment vertical="center"/>
      <protection locked="0"/>
    </xf>
    <xf numFmtId="0" fontId="26" fillId="82" borderId="49" xfId="43" applyFont="1" applyFill="1" applyBorder="1" applyAlignment="1" applyProtection="1">
      <alignment vertical="center"/>
      <protection locked="0"/>
    </xf>
    <xf numFmtId="0" fontId="126" fillId="82" borderId="48" xfId="43" applyFont="1" applyFill="1" applyBorder="1" applyAlignment="1" applyProtection="1">
      <alignment vertical="center"/>
      <protection locked="0"/>
    </xf>
    <xf numFmtId="0" fontId="79" fillId="0" borderId="0" xfId="0" applyFont="1" applyFill="1" applyBorder="1" applyAlignment="1">
      <alignment horizontal="left" vertical="center"/>
    </xf>
    <xf numFmtId="0" fontId="79" fillId="0" borderId="0" xfId="0" applyFont="1" applyFill="1" applyBorder="1" applyAlignment="1">
      <alignment vertical="center"/>
    </xf>
    <xf numFmtId="1" fontId="4" fillId="0" borderId="0" xfId="0" applyNumberFormat="1" applyFont="1" applyBorder="1" applyAlignment="1">
      <alignment horizontal="center" vertical="center"/>
    </xf>
    <xf numFmtId="14" fontId="0" fillId="0" borderId="0" xfId="0" applyNumberFormat="1" applyFont="1" applyBorder="1" applyAlignment="1">
      <alignment horizontal="center" vertical="center"/>
    </xf>
    <xf numFmtId="14" fontId="0" fillId="0" borderId="0" xfId="0" applyNumberFormat="1" applyFont="1" applyBorder="1" applyAlignment="1">
      <alignment vertical="center"/>
    </xf>
    <xf numFmtId="0" fontId="45" fillId="46" borderId="28" xfId="0" applyFont="1" applyFill="1" applyBorder="1" applyAlignment="1">
      <alignment horizontal="center" vertical="center"/>
    </xf>
    <xf numFmtId="0" fontId="75" fillId="0" borderId="48" xfId="0" applyFont="1" applyFill="1" applyBorder="1" applyAlignment="1" applyProtection="1">
      <alignment horizontal="center" vertical="center"/>
      <protection locked="0"/>
    </xf>
    <xf numFmtId="0" fontId="44" fillId="35" borderId="39" xfId="0" applyFont="1" applyFill="1" applyBorder="1" applyAlignment="1">
      <alignment horizontal="center" vertical="center"/>
    </xf>
    <xf numFmtId="0" fontId="44" fillId="35" borderId="23" xfId="0" applyFont="1" applyFill="1" applyBorder="1" applyAlignment="1">
      <alignment horizontal="center" vertical="center"/>
    </xf>
    <xf numFmtId="0" fontId="88" fillId="0" borderId="51" xfId="0" applyFont="1" applyBorder="1" applyAlignment="1">
      <alignment horizontal="left" vertical="center"/>
    </xf>
    <xf numFmtId="0" fontId="88" fillId="0" borderId="51" xfId="0" applyFont="1" applyBorder="1" applyAlignment="1">
      <alignment horizontal="right" vertical="center"/>
    </xf>
    <xf numFmtId="22" fontId="88" fillId="0" borderId="51" xfId="0" applyNumberFormat="1" applyFont="1" applyBorder="1" applyAlignment="1">
      <alignment horizontal="right" vertical="center"/>
    </xf>
    <xf numFmtId="14" fontId="88" fillId="0" borderId="53" xfId="0" applyNumberFormat="1" applyFont="1" applyBorder="1" applyAlignment="1">
      <alignment horizontal="right" vertical="center"/>
    </xf>
    <xf numFmtId="2" fontId="88" fillId="0" borderId="51" xfId="0" applyNumberFormat="1" applyFont="1" applyBorder="1" applyAlignment="1">
      <alignment horizontal="right" vertical="center"/>
    </xf>
    <xf numFmtId="170" fontId="88" fillId="0" borderId="51" xfId="0" applyNumberFormat="1" applyFont="1" applyBorder="1" applyAlignment="1">
      <alignment horizontal="right" vertical="center"/>
    </xf>
    <xf numFmtId="0" fontId="88" fillId="0" borderId="52" xfId="0" applyFont="1" applyBorder="1" applyAlignment="1">
      <alignment horizontal="right" vertical="center"/>
    </xf>
    <xf numFmtId="0" fontId="88" fillId="0" borderId="31" xfId="0" applyFont="1" applyBorder="1" applyAlignment="1">
      <alignment horizontal="left" vertical="center"/>
    </xf>
    <xf numFmtId="0" fontId="88" fillId="0" borderId="29" xfId="0" applyFont="1" applyBorder="1" applyAlignment="1">
      <alignment horizontal="left" vertical="center"/>
    </xf>
    <xf numFmtId="0" fontId="88" fillId="0" borderId="29" xfId="0" applyFont="1" applyBorder="1" applyAlignment="1">
      <alignment horizontal="right" vertical="center"/>
    </xf>
    <xf numFmtId="22" fontId="88" fillId="0" borderId="29" xfId="0" applyNumberFormat="1" applyFont="1" applyBorder="1" applyAlignment="1">
      <alignment horizontal="right" vertical="center"/>
    </xf>
    <xf numFmtId="14" fontId="88" fillId="0" borderId="31" xfId="0" applyNumberFormat="1" applyFont="1" applyBorder="1" applyAlignment="1">
      <alignment horizontal="right" vertical="center"/>
    </xf>
    <xf numFmtId="2" fontId="88" fillId="0" borderId="29" xfId="0" applyNumberFormat="1" applyFont="1" applyBorder="1" applyAlignment="1">
      <alignment horizontal="right" vertical="center"/>
    </xf>
    <xf numFmtId="170" fontId="88" fillId="0" borderId="29" xfId="0" applyNumberFormat="1" applyFont="1" applyBorder="1" applyAlignment="1">
      <alignment horizontal="right" vertical="center"/>
    </xf>
    <xf numFmtId="0" fontId="88" fillId="0" borderId="30" xfId="0" applyFont="1" applyBorder="1" applyAlignment="1">
      <alignment horizontal="right" vertical="center"/>
    </xf>
    <xf numFmtId="0" fontId="88" fillId="66" borderId="53" xfId="0" applyFont="1" applyFill="1" applyBorder="1" applyAlignment="1">
      <alignment horizontal="left" vertical="center"/>
    </xf>
    <xf numFmtId="0" fontId="88" fillId="0" borderId="28" xfId="0" applyFont="1" applyBorder="1" applyAlignment="1">
      <alignment horizontal="left" vertical="center"/>
    </xf>
    <xf numFmtId="0" fontId="88" fillId="0" borderId="0" xfId="0" applyFont="1" applyBorder="1" applyAlignment="1">
      <alignment horizontal="left" vertical="center"/>
    </xf>
    <xf numFmtId="0" fontId="88" fillId="80" borderId="51" xfId="0" applyFont="1" applyFill="1" applyBorder="1" applyAlignment="1">
      <alignment horizontal="right" vertical="center"/>
    </xf>
    <xf numFmtId="0" fontId="88" fillId="80" borderId="52" xfId="0" applyFont="1" applyFill="1" applyBorder="1" applyAlignment="1">
      <alignment horizontal="right" vertical="center"/>
    </xf>
    <xf numFmtId="0" fontId="88" fillId="80" borderId="29" xfId="0" applyFont="1" applyFill="1" applyBorder="1" applyAlignment="1">
      <alignment horizontal="right" vertical="center"/>
    </xf>
    <xf numFmtId="0" fontId="88" fillId="80" borderId="30" xfId="0" applyFont="1" applyFill="1" applyBorder="1" applyAlignment="1">
      <alignment horizontal="right" vertical="center"/>
    </xf>
    <xf numFmtId="0" fontId="88" fillId="80" borderId="0" xfId="0" applyFont="1" applyFill="1" applyBorder="1" applyAlignment="1">
      <alignment horizontal="right" vertical="center"/>
    </xf>
    <xf numFmtId="0" fontId="88" fillId="80" borderId="27" xfId="0" applyFont="1" applyFill="1" applyBorder="1" applyAlignment="1">
      <alignment horizontal="right" vertical="center"/>
    </xf>
    <xf numFmtId="2" fontId="88" fillId="80" borderId="0" xfId="0" applyNumberFormat="1" applyFont="1" applyFill="1" applyBorder="1" applyAlignment="1">
      <alignment horizontal="right" vertical="center"/>
    </xf>
    <xf numFmtId="14" fontId="88" fillId="80" borderId="28" xfId="0" applyNumberFormat="1" applyFont="1" applyFill="1" applyBorder="1" applyAlignment="1">
      <alignment horizontal="right" vertical="center"/>
    </xf>
    <xf numFmtId="22" fontId="88" fillId="80" borderId="0" xfId="0" applyNumberFormat="1" applyFont="1" applyFill="1" applyBorder="1" applyAlignment="1">
      <alignment horizontal="right" vertical="center"/>
    </xf>
    <xf numFmtId="2" fontId="88" fillId="80" borderId="29" xfId="0" applyNumberFormat="1" applyFont="1" applyFill="1" applyBorder="1" applyAlignment="1">
      <alignment horizontal="right" vertical="center"/>
    </xf>
    <xf numFmtId="14" fontId="88" fillId="80" borderId="31" xfId="0" applyNumberFormat="1" applyFont="1" applyFill="1" applyBorder="1" applyAlignment="1">
      <alignment horizontal="right" vertical="center"/>
    </xf>
    <xf numFmtId="22" fontId="88" fillId="80" borderId="29" xfId="0" applyNumberFormat="1" applyFont="1" applyFill="1" applyBorder="1" applyAlignment="1">
      <alignment horizontal="right" vertical="center"/>
    </xf>
    <xf numFmtId="2" fontId="88" fillId="80" borderId="51" xfId="0" applyNumberFormat="1" applyFont="1" applyFill="1" applyBorder="1" applyAlignment="1">
      <alignment horizontal="right" vertical="center"/>
    </xf>
    <xf numFmtId="0" fontId="77" fillId="0" borderId="55" xfId="0" applyFont="1" applyFill="1" applyBorder="1" applyAlignment="1">
      <alignment horizontal="left" vertical="center"/>
    </xf>
    <xf numFmtId="166" fontId="77" fillId="0" borderId="55" xfId="0" applyNumberFormat="1" applyFont="1" applyFill="1" applyBorder="1" applyAlignment="1">
      <alignment horizontal="left" vertical="center"/>
    </xf>
    <xf numFmtId="49" fontId="77" fillId="0" borderId="55" xfId="0" applyNumberFormat="1" applyFont="1" applyFill="1" applyBorder="1" applyAlignment="1">
      <alignment horizontal="left" vertical="center"/>
    </xf>
    <xf numFmtId="49" fontId="77" fillId="0" borderId="72" xfId="0" applyNumberFormat="1" applyFont="1" applyFill="1" applyBorder="1" applyAlignment="1">
      <alignment horizontal="left" vertical="center"/>
    </xf>
    <xf numFmtId="0" fontId="77" fillId="0" borderId="81" xfId="0" applyFont="1" applyFill="1" applyBorder="1" applyAlignment="1">
      <alignment horizontal="left" vertical="center"/>
    </xf>
    <xf numFmtId="49" fontId="77" fillId="0" borderId="81" xfId="0" applyNumberFormat="1" applyFont="1" applyBorder="1" applyAlignment="1">
      <alignment horizontal="left" vertical="center"/>
    </xf>
    <xf numFmtId="0" fontId="77" fillId="0" borderId="81" xfId="0" applyFont="1" applyBorder="1" applyAlignment="1">
      <alignment vertical="center"/>
    </xf>
    <xf numFmtId="166" fontId="77" fillId="0" borderId="81" xfId="0" applyNumberFormat="1" applyFont="1" applyFill="1" applyBorder="1" applyAlignment="1">
      <alignment horizontal="left" vertical="center"/>
    </xf>
    <xf numFmtId="166" fontId="77" fillId="0" borderId="55" xfId="0" applyNumberFormat="1" applyFont="1" applyFill="1" applyBorder="1" applyAlignment="1">
      <alignment horizontal="left" vertical="center" wrapText="1"/>
    </xf>
    <xf numFmtId="166" fontId="77" fillId="0" borderId="72" xfId="0" applyNumberFormat="1" applyFont="1" applyFill="1" applyBorder="1" applyAlignment="1">
      <alignment horizontal="left" vertical="center" wrapText="1"/>
    </xf>
    <xf numFmtId="164" fontId="77" fillId="0" borderId="81" xfId="0" applyNumberFormat="1" applyFont="1" applyFill="1" applyBorder="1" applyAlignment="1">
      <alignment horizontal="left" vertical="center"/>
    </xf>
    <xf numFmtId="164" fontId="77" fillId="0" borderId="55" xfId="0" applyNumberFormat="1" applyFont="1" applyFill="1" applyBorder="1" applyAlignment="1">
      <alignment horizontal="left" vertical="center"/>
    </xf>
    <xf numFmtId="164" fontId="77" fillId="0" borderId="55" xfId="0" applyNumberFormat="1" applyFont="1" applyFill="1" applyBorder="1" applyAlignment="1">
      <alignment horizontal="left" vertical="center" wrapText="1"/>
    </xf>
    <xf numFmtId="164" fontId="77" fillId="0" borderId="72" xfId="0" applyNumberFormat="1" applyFont="1" applyFill="1" applyBorder="1" applyAlignment="1">
      <alignment horizontal="left" vertical="center"/>
    </xf>
    <xf numFmtId="164" fontId="77" fillId="0" borderId="72" xfId="0" applyNumberFormat="1" applyFont="1" applyFill="1" applyBorder="1" applyAlignment="1">
      <alignment horizontal="left" vertical="center" wrapText="1"/>
    </xf>
    <xf numFmtId="0" fontId="77" fillId="0" borderId="85" xfId="0" applyFont="1" applyBorder="1" applyAlignment="1">
      <alignment horizontal="left" vertical="center"/>
    </xf>
    <xf numFmtId="166" fontId="77" fillId="0" borderId="86" xfId="0" applyNumberFormat="1" applyFont="1" applyBorder="1" applyAlignment="1">
      <alignment horizontal="left"/>
    </xf>
    <xf numFmtId="166" fontId="65" fillId="47" borderId="13" xfId="0" applyNumberFormat="1" applyFont="1" applyFill="1" applyBorder="1" applyAlignment="1">
      <alignment horizontal="center" vertical="center" wrapText="1"/>
    </xf>
    <xf numFmtId="164" fontId="65" fillId="47" borderId="13" xfId="0" applyNumberFormat="1" applyFont="1" applyFill="1" applyBorder="1" applyAlignment="1">
      <alignment horizontal="center" vertical="center" wrapText="1"/>
    </xf>
    <xf numFmtId="0" fontId="65" fillId="47" borderId="84" xfId="0" applyFont="1" applyFill="1" applyBorder="1" applyAlignment="1">
      <alignment horizontal="center" vertical="center" wrapText="1"/>
    </xf>
    <xf numFmtId="0" fontId="65" fillId="47" borderId="13" xfId="0" applyFont="1" applyFill="1" applyBorder="1" applyAlignment="1">
      <alignment horizontal="center" vertical="center" wrapText="1"/>
    </xf>
    <xf numFmtId="0" fontId="65" fillId="47" borderId="83" xfId="0" applyFont="1" applyFill="1" applyBorder="1" applyAlignment="1">
      <alignment horizontal="center"/>
    </xf>
    <xf numFmtId="0" fontId="65" fillId="47" borderId="84" xfId="0" applyFont="1" applyFill="1" applyBorder="1" applyAlignment="1">
      <alignment horizontal="center"/>
    </xf>
    <xf numFmtId="0" fontId="44" fillId="35" borderId="39" xfId="0" applyFont="1" applyFill="1" applyBorder="1" applyAlignment="1">
      <alignment vertical="center"/>
    </xf>
    <xf numFmtId="14" fontId="44" fillId="35" borderId="39" xfId="0" applyNumberFormat="1" applyFont="1" applyFill="1" applyBorder="1" applyAlignment="1">
      <alignment vertical="center"/>
    </xf>
    <xf numFmtId="0" fontId="27" fillId="0" borderId="0" xfId="0" quotePrefix="1" applyFont="1" applyAlignment="1">
      <alignment horizontal="left" vertical="center"/>
    </xf>
    <xf numFmtId="0" fontId="29" fillId="0" borderId="15" xfId="0" quotePrefix="1" applyFont="1" applyFill="1" applyBorder="1" applyAlignment="1">
      <alignment horizontal="center" vertical="top" wrapText="1"/>
    </xf>
    <xf numFmtId="0" fontId="42" fillId="55" borderId="55" xfId="0" applyFont="1" applyFill="1" applyBorder="1" applyAlignment="1">
      <alignment horizontal="center" vertical="top" wrapText="1"/>
    </xf>
    <xf numFmtId="0" fontId="42" fillId="55" borderId="55" xfId="0" quotePrefix="1" applyFont="1" applyFill="1" applyBorder="1" applyAlignment="1">
      <alignment horizontal="center" vertical="top" wrapText="1"/>
    </xf>
    <xf numFmtId="0" fontId="62" fillId="53" borderId="55" xfId="0" quotePrefix="1" applyFont="1" applyFill="1" applyBorder="1" applyAlignment="1">
      <alignment horizontal="center" vertical="top" wrapText="1"/>
    </xf>
    <xf numFmtId="0" fontId="62" fillId="53" borderId="55" xfId="0" applyFont="1" applyFill="1" applyBorder="1" applyAlignment="1">
      <alignment horizontal="center" vertical="top" wrapText="1"/>
    </xf>
    <xf numFmtId="0" fontId="62" fillId="58" borderId="55" xfId="0" quotePrefix="1" applyFont="1" applyFill="1" applyBorder="1" applyAlignment="1">
      <alignment horizontal="center" vertical="top" wrapText="1"/>
    </xf>
    <xf numFmtId="0" fontId="62" fillId="58" borderId="55" xfId="0" applyFont="1" applyFill="1" applyBorder="1" applyAlignment="1">
      <alignment horizontal="center" vertical="top" wrapText="1"/>
    </xf>
    <xf numFmtId="0" fontId="29" fillId="0" borderId="55" xfId="0" quotePrefix="1" applyFont="1" applyFill="1" applyBorder="1" applyAlignment="1">
      <alignment horizontal="center" vertical="top" wrapText="1"/>
    </xf>
    <xf numFmtId="0" fontId="2" fillId="73" borderId="49" xfId="0" applyFont="1" applyFill="1" applyBorder="1" applyAlignment="1" applyProtection="1">
      <alignment vertical="center"/>
      <protection locked="0"/>
    </xf>
    <xf numFmtId="0" fontId="2" fillId="73" borderId="48" xfId="0" applyFont="1" applyFill="1" applyBorder="1" applyAlignment="1" applyProtection="1">
      <alignment vertical="center"/>
      <protection locked="0"/>
    </xf>
    <xf numFmtId="0" fontId="47" fillId="0" borderId="0" xfId="0" applyFont="1" applyAlignment="1">
      <alignment horizontal="center" vertical="top"/>
    </xf>
    <xf numFmtId="0" fontId="48" fillId="0" borderId="0" xfId="0" applyFont="1" applyAlignment="1">
      <alignment vertical="top"/>
    </xf>
    <xf numFmtId="0" fontId="84" fillId="67" borderId="29" xfId="0" applyFont="1" applyFill="1" applyBorder="1" applyAlignment="1">
      <alignment horizontal="left" vertical="top" wrapText="1"/>
    </xf>
    <xf numFmtId="0" fontId="57" fillId="67" borderId="29" xfId="0" applyFont="1" applyFill="1" applyBorder="1" applyAlignment="1">
      <alignment horizontal="left" vertical="top" wrapText="1"/>
    </xf>
    <xf numFmtId="2" fontId="57" fillId="67" borderId="29" xfId="0" applyNumberFormat="1" applyFont="1" applyFill="1" applyBorder="1" applyAlignment="1">
      <alignment horizontal="left" vertical="top" wrapText="1"/>
    </xf>
    <xf numFmtId="175" fontId="48" fillId="0" borderId="0" xfId="0" applyNumberFormat="1" applyFont="1" applyAlignment="1">
      <alignment horizontal="left"/>
    </xf>
    <xf numFmtId="0" fontId="58" fillId="0" borderId="48" xfId="0" applyFont="1" applyBorder="1" applyAlignment="1">
      <alignment vertical="center"/>
    </xf>
    <xf numFmtId="0" fontId="58" fillId="0" borderId="50" xfId="0" applyFont="1" applyBorder="1" applyAlignment="1">
      <alignment vertical="center"/>
    </xf>
    <xf numFmtId="0" fontId="23" fillId="0" borderId="48" xfId="0" applyFont="1" applyFill="1" applyBorder="1" applyAlignment="1" applyProtection="1">
      <alignment vertical="center"/>
      <protection locked="0"/>
    </xf>
    <xf numFmtId="0" fontId="52" fillId="0" borderId="48" xfId="0" applyFont="1" applyFill="1" applyBorder="1" applyAlignment="1">
      <alignment horizontal="left" vertical="center"/>
    </xf>
    <xf numFmtId="0" fontId="48" fillId="0" borderId="48" xfId="0" applyFont="1" applyFill="1" applyBorder="1" applyAlignment="1">
      <alignment horizontal="left" vertical="center"/>
    </xf>
    <xf numFmtId="0" fontId="52" fillId="0" borderId="48" xfId="0" applyFont="1" applyFill="1" applyBorder="1" applyAlignment="1">
      <alignment horizontal="center" vertical="center"/>
    </xf>
    <xf numFmtId="0" fontId="48" fillId="0" borderId="48" xfId="0" applyFont="1" applyBorder="1" applyAlignment="1">
      <alignment horizontal="left" vertical="center"/>
    </xf>
    <xf numFmtId="1" fontId="101" fillId="0" borderId="48" xfId="0" applyNumberFormat="1" applyFont="1" applyFill="1" applyBorder="1" applyAlignment="1" applyProtection="1">
      <alignment horizontal="center" vertical="center"/>
      <protection locked="0"/>
    </xf>
    <xf numFmtId="0" fontId="104" fillId="0" borderId="48" xfId="0" applyFont="1" applyBorder="1" applyAlignment="1">
      <alignment horizontal="center" vertical="top"/>
    </xf>
    <xf numFmtId="0" fontId="75" fillId="0" borderId="48" xfId="0" applyFont="1" applyFill="1" applyBorder="1" applyAlignment="1" applyProtection="1">
      <alignment horizontal="center" vertical="center"/>
      <protection locked="0"/>
    </xf>
    <xf numFmtId="0" fontId="30" fillId="83" borderId="55" xfId="0" applyFont="1" applyFill="1" applyBorder="1" applyAlignment="1">
      <alignment horizontal="left" vertical="top"/>
    </xf>
    <xf numFmtId="0" fontId="30" fillId="83" borderId="55" xfId="0" applyFont="1" applyFill="1" applyBorder="1" applyAlignment="1">
      <alignment vertical="top"/>
    </xf>
    <xf numFmtId="0" fontId="77" fillId="0" borderId="0" xfId="0" applyFont="1" applyFill="1" applyBorder="1" applyAlignment="1">
      <alignment vertical="top"/>
    </xf>
    <xf numFmtId="0" fontId="93" fillId="0" borderId="0" xfId="0" applyFont="1" applyFill="1" applyBorder="1" applyAlignment="1">
      <alignment vertical="top"/>
    </xf>
    <xf numFmtId="0" fontId="94" fillId="0" borderId="0" xfId="0" applyFont="1" applyFill="1" applyBorder="1" applyAlignment="1">
      <alignment vertical="top"/>
    </xf>
    <xf numFmtId="0" fontId="30" fillId="0" borderId="55" xfId="0" applyFont="1" applyBorder="1" applyAlignment="1">
      <alignment vertical="top"/>
    </xf>
    <xf numFmtId="0" fontId="98" fillId="0" borderId="55" xfId="43" applyFont="1" applyFill="1" applyBorder="1" applyAlignment="1">
      <alignment vertical="center"/>
    </xf>
    <xf numFmtId="0" fontId="88" fillId="0" borderId="55" xfId="0" applyFont="1" applyBorder="1" applyAlignment="1">
      <alignment vertical="top"/>
    </xf>
    <xf numFmtId="0" fontId="124" fillId="52" borderId="55" xfId="0" applyFont="1" applyFill="1" applyBorder="1" applyAlignment="1">
      <alignment vertical="top" wrapText="1"/>
    </xf>
    <xf numFmtId="0" fontId="42" fillId="55" borderId="55" xfId="0" applyFont="1" applyFill="1" applyBorder="1" applyAlignment="1">
      <alignment horizontal="left" vertical="top"/>
    </xf>
    <xf numFmtId="0" fontId="62" fillId="58" borderId="55" xfId="0" applyFont="1" applyFill="1" applyBorder="1" applyAlignment="1">
      <alignment horizontal="left" vertical="top"/>
    </xf>
    <xf numFmtId="166" fontId="77" fillId="0" borderId="0" xfId="0" applyNumberFormat="1" applyFont="1" applyFill="1" applyBorder="1" applyAlignment="1">
      <alignment horizontal="left" vertical="center"/>
    </xf>
    <xf numFmtId="1" fontId="25" fillId="0" borderId="0" xfId="0" applyNumberFormat="1" applyFont="1" applyFill="1" applyBorder="1" applyAlignment="1">
      <alignment horizontal="center" vertical="center"/>
    </xf>
    <xf numFmtId="14" fontId="25" fillId="0" borderId="0" xfId="0" applyNumberFormat="1" applyFont="1" applyFill="1" applyBorder="1" applyAlignment="1">
      <alignment horizontal="center" vertical="center"/>
    </xf>
    <xf numFmtId="14" fontId="77" fillId="0" borderId="0" xfId="0" applyNumberFormat="1" applyFont="1" applyFill="1" applyBorder="1" applyAlignment="1">
      <alignment vertical="center"/>
    </xf>
    <xf numFmtId="0" fontId="88" fillId="66" borderId="28" xfId="0" applyFont="1" applyFill="1" applyBorder="1" applyAlignment="1">
      <alignment horizontal="left" vertical="center"/>
    </xf>
    <xf numFmtId="14" fontId="88" fillId="80" borderId="53" xfId="0" applyNumberFormat="1" applyFont="1" applyFill="1" applyBorder="1" applyAlignment="1">
      <alignment horizontal="right" vertical="center"/>
    </xf>
    <xf numFmtId="22" fontId="88" fillId="80" borderId="51" xfId="0" applyNumberFormat="1" applyFont="1" applyFill="1" applyBorder="1" applyAlignment="1">
      <alignment horizontal="right" vertical="center"/>
    </xf>
    <xf numFmtId="0" fontId="88" fillId="0" borderId="28" xfId="0" applyFont="1" applyFill="1" applyBorder="1" applyAlignment="1">
      <alignment horizontal="left" vertical="center"/>
    </xf>
    <xf numFmtId="0" fontId="88" fillId="0" borderId="0" xfId="0" applyFont="1" applyFill="1" applyBorder="1" applyAlignment="1">
      <alignment horizontal="left" vertical="center"/>
    </xf>
    <xf numFmtId="0" fontId="88" fillId="0" borderId="0" xfId="0" applyFont="1" applyFill="1" applyBorder="1" applyAlignment="1">
      <alignment horizontal="right" vertical="center"/>
    </xf>
    <xf numFmtId="22" fontId="88" fillId="0" borderId="0" xfId="0" applyNumberFormat="1" applyFont="1" applyFill="1" applyBorder="1" applyAlignment="1">
      <alignment horizontal="right" vertical="center"/>
    </xf>
    <xf numFmtId="2" fontId="88" fillId="0" borderId="0" xfId="0" applyNumberFormat="1" applyFont="1" applyFill="1" applyBorder="1" applyAlignment="1">
      <alignment horizontal="right" vertical="center"/>
    </xf>
    <xf numFmtId="170" fontId="88" fillId="0" borderId="0" xfId="0" applyNumberFormat="1" applyFont="1" applyFill="1" applyBorder="1" applyAlignment="1">
      <alignment horizontal="right" vertical="center"/>
    </xf>
    <xf numFmtId="0" fontId="88" fillId="0" borderId="31" xfId="0" applyFont="1" applyFill="1" applyBorder="1" applyAlignment="1">
      <alignment horizontal="left" vertical="center"/>
    </xf>
    <xf numFmtId="169" fontId="23" fillId="0" borderId="0" xfId="42" applyNumberFormat="1" applyFont="1" applyFill="1" applyBorder="1" applyAlignment="1">
      <alignment vertical="center" textRotation="90"/>
    </xf>
    <xf numFmtId="14" fontId="88" fillId="0" borderId="0" xfId="0" applyNumberFormat="1" applyFont="1" applyFill="1" applyBorder="1" applyAlignment="1">
      <alignment horizontal="right" vertical="center"/>
    </xf>
    <xf numFmtId="0" fontId="119" fillId="0" borderId="0" xfId="0" applyFont="1" applyFill="1" applyBorder="1" applyAlignment="1">
      <alignment vertical="center"/>
    </xf>
    <xf numFmtId="0" fontId="2" fillId="0" borderId="0" xfId="0" applyFont="1" applyFill="1" applyBorder="1" applyAlignment="1">
      <alignment vertical="center"/>
    </xf>
    <xf numFmtId="0" fontId="2" fillId="0" borderId="28" xfId="0" applyFont="1" applyFill="1" applyBorder="1" applyAlignment="1">
      <alignment vertical="center"/>
    </xf>
    <xf numFmtId="0" fontId="27" fillId="0" borderId="0" xfId="0" applyFont="1" applyAlignment="1">
      <alignment vertical="top" wrapText="1"/>
    </xf>
    <xf numFmtId="0" fontId="65" fillId="0" borderId="0" xfId="0" quotePrefix="1" applyFont="1" applyBorder="1" applyAlignment="1">
      <alignment vertical="center"/>
    </xf>
    <xf numFmtId="0" fontId="65" fillId="0" borderId="0" xfId="0" applyFont="1" applyBorder="1" applyAlignment="1">
      <alignment vertical="center"/>
    </xf>
    <xf numFmtId="169" fontId="131" fillId="0" borderId="13" xfId="42" applyNumberFormat="1" applyFont="1" applyFill="1" applyBorder="1" applyAlignment="1">
      <alignment horizontal="center" vertical="center" textRotation="90" wrapText="1"/>
    </xf>
    <xf numFmtId="0" fontId="20" fillId="0" borderId="13" xfId="0" applyFont="1" applyBorder="1" applyAlignment="1">
      <alignment horizontal="center" vertical="center"/>
    </xf>
    <xf numFmtId="0" fontId="27" fillId="0" borderId="13" xfId="0" applyFont="1" applyFill="1" applyBorder="1" applyAlignment="1">
      <alignment horizontal="center" vertical="center" wrapText="1"/>
    </xf>
    <xf numFmtId="0" fontId="89" fillId="0" borderId="13" xfId="0" applyFont="1" applyBorder="1" applyAlignment="1">
      <alignment horizontal="center" vertical="center"/>
    </xf>
    <xf numFmtId="0" fontId="65" fillId="51" borderId="13" xfId="0" applyFont="1" applyFill="1" applyBorder="1" applyAlignment="1">
      <alignment horizontal="center" vertical="center"/>
    </xf>
    <xf numFmtId="0" fontId="65" fillId="0" borderId="13" xfId="0" applyFont="1" applyBorder="1" applyAlignment="1">
      <alignment horizontal="center" vertical="center"/>
    </xf>
    <xf numFmtId="0" fontId="133" fillId="0" borderId="0" xfId="0" applyFont="1" applyFill="1" applyBorder="1" applyAlignment="1">
      <alignment vertical="top"/>
    </xf>
    <xf numFmtId="22" fontId="0" fillId="0" borderId="0" xfId="0" applyNumberFormat="1" applyFont="1" applyAlignment="1">
      <alignment vertical="center"/>
    </xf>
    <xf numFmtId="0" fontId="16" fillId="0" borderId="0" xfId="0" applyFont="1" applyAlignment="1">
      <alignment horizontal="left" vertical="center"/>
    </xf>
    <xf numFmtId="22" fontId="16" fillId="0" borderId="0" xfId="0" applyNumberFormat="1" applyFont="1" applyAlignment="1">
      <alignment horizontal="left" vertical="center"/>
    </xf>
    <xf numFmtId="0" fontId="88" fillId="0" borderId="0" xfId="0" applyFont="1" applyFill="1" applyBorder="1" applyAlignment="1">
      <alignment vertical="top"/>
    </xf>
    <xf numFmtId="0" fontId="0" fillId="0" borderId="0" xfId="0" applyFill="1" applyBorder="1" applyAlignment="1">
      <alignment vertical="center"/>
    </xf>
    <xf numFmtId="22" fontId="0" fillId="0" borderId="0" xfId="0" applyNumberFormat="1" applyFill="1" applyBorder="1" applyAlignment="1">
      <alignment vertical="center"/>
    </xf>
    <xf numFmtId="0" fontId="65" fillId="0" borderId="0" xfId="0" applyFont="1" applyFill="1" applyBorder="1" applyAlignment="1">
      <alignment vertical="top"/>
    </xf>
    <xf numFmtId="0" fontId="96" fillId="0" borderId="0" xfId="0" applyFont="1" applyFill="1" applyBorder="1" applyAlignment="1">
      <alignment vertical="top"/>
    </xf>
    <xf numFmtId="0" fontId="0" fillId="0" borderId="0" xfId="0" applyFont="1" applyFill="1" applyBorder="1" applyAlignment="1">
      <alignment vertical="center"/>
    </xf>
    <xf numFmtId="22" fontId="0" fillId="0" borderId="0" xfId="0" applyNumberFormat="1" applyFont="1" applyFill="1" applyBorder="1" applyAlignment="1">
      <alignment vertical="center"/>
    </xf>
    <xf numFmtId="0" fontId="61" fillId="0" borderId="0" xfId="0" applyFont="1" applyFill="1" applyBorder="1" applyAlignment="1">
      <alignment horizontal="center" vertical="center" wrapText="1"/>
    </xf>
    <xf numFmtId="0" fontId="25" fillId="0" borderId="0" xfId="0" applyFont="1" applyFill="1" applyBorder="1" applyAlignment="1">
      <alignment horizontal="center" vertical="center"/>
    </xf>
    <xf numFmtId="0" fontId="25" fillId="0" borderId="0" xfId="0" applyFont="1" applyFill="1" applyBorder="1" applyAlignment="1">
      <alignment horizontal="left" vertical="center"/>
    </xf>
    <xf numFmtId="0" fontId="25" fillId="0" borderId="0" xfId="0" applyNumberFormat="1" applyFont="1" applyFill="1" applyBorder="1" applyAlignment="1">
      <alignment horizontal="center" vertical="center"/>
    </xf>
    <xf numFmtId="0" fontId="0" fillId="0" borderId="51" xfId="0" applyBorder="1" applyAlignment="1">
      <alignment vertical="center"/>
    </xf>
    <xf numFmtId="165" fontId="25" fillId="0" borderId="0" xfId="0" applyNumberFormat="1" applyFont="1" applyFill="1" applyBorder="1" applyAlignment="1">
      <alignment vertical="center"/>
    </xf>
    <xf numFmtId="169" fontId="65" fillId="47" borderId="55" xfId="0" applyNumberFormat="1" applyFont="1" applyFill="1" applyBorder="1" applyAlignment="1">
      <alignment horizontal="center" vertical="center" wrapText="1"/>
    </xf>
    <xf numFmtId="0" fontId="44" fillId="46" borderId="0" xfId="0" applyFont="1" applyFill="1" applyBorder="1" applyAlignment="1">
      <alignment horizontal="center" vertical="center"/>
    </xf>
    <xf numFmtId="0" fontId="88" fillId="53" borderId="89" xfId="2" applyFont="1" applyFill="1" applyBorder="1" applyAlignment="1">
      <alignment horizontal="center" vertical="center" wrapText="1"/>
    </xf>
    <xf numFmtId="14" fontId="137" fillId="0" borderId="0" xfId="0" applyNumberFormat="1" applyFont="1" applyFill="1" applyBorder="1" applyAlignment="1">
      <alignment horizontal="left" vertical="center"/>
    </xf>
    <xf numFmtId="14" fontId="137" fillId="0" borderId="0" xfId="42" applyNumberFormat="1" applyFont="1" applyFill="1" applyBorder="1" applyAlignment="1">
      <alignment horizontal="left" vertical="center"/>
    </xf>
    <xf numFmtId="166" fontId="78" fillId="0" borderId="0" xfId="0" applyNumberFormat="1" applyFont="1" applyFill="1" applyBorder="1" applyAlignment="1">
      <alignment vertical="center"/>
    </xf>
    <xf numFmtId="0" fontId="96" fillId="0" borderId="13" xfId="0" applyFont="1" applyBorder="1" applyAlignment="1">
      <alignment vertical="center" wrapText="1"/>
    </xf>
    <xf numFmtId="0" fontId="143" fillId="0" borderId="53" xfId="0" applyFont="1" applyBorder="1" applyAlignment="1">
      <alignment vertical="center"/>
    </xf>
    <xf numFmtId="0" fontId="131" fillId="47" borderId="53" xfId="0" applyFont="1" applyFill="1" applyBorder="1" applyAlignment="1">
      <alignment horizontal="center" vertical="center" wrapText="1"/>
    </xf>
    <xf numFmtId="0" fontId="88" fillId="47" borderId="89" xfId="2" applyFont="1" applyFill="1" applyBorder="1" applyAlignment="1">
      <alignment horizontal="center" vertical="center" wrapText="1"/>
    </xf>
    <xf numFmtId="0" fontId="128" fillId="0" borderId="0" xfId="0" applyFont="1" applyFill="1" applyBorder="1" applyAlignment="1">
      <alignment horizontal="center" vertical="center" wrapText="1"/>
    </xf>
    <xf numFmtId="0" fontId="88" fillId="0" borderId="0" xfId="2" applyFont="1" applyFill="1" applyBorder="1" applyAlignment="1">
      <alignment horizontal="center" vertical="center" wrapText="1"/>
    </xf>
    <xf numFmtId="0" fontId="132" fillId="0" borderId="0" xfId="42" applyFont="1" applyFill="1" applyBorder="1" applyAlignment="1">
      <alignment vertical="center"/>
    </xf>
    <xf numFmtId="0" fontId="68" fillId="46" borderId="0" xfId="42" applyFont="1" applyFill="1" applyBorder="1" applyAlignment="1">
      <alignment horizontal="center" vertical="center"/>
    </xf>
    <xf numFmtId="0" fontId="51" fillId="46" borderId="0" xfId="42" applyFont="1" applyFill="1" applyBorder="1" applyAlignment="1">
      <alignment horizontal="center" vertical="center"/>
    </xf>
    <xf numFmtId="165" fontId="25" fillId="46" borderId="0" xfId="42" applyNumberFormat="1" applyFont="1" applyFill="1" applyBorder="1" applyAlignment="1">
      <alignment horizontal="center" vertical="center" wrapText="1"/>
    </xf>
    <xf numFmtId="169" fontId="65" fillId="47" borderId="73" xfId="0" applyNumberFormat="1" applyFont="1" applyFill="1" applyBorder="1" applyAlignment="1">
      <alignment horizontal="center" vertical="center" wrapText="1"/>
    </xf>
    <xf numFmtId="166" fontId="65" fillId="47" borderId="93" xfId="0" applyNumberFormat="1" applyFont="1" applyFill="1" applyBorder="1" applyAlignment="1">
      <alignment horizontal="center" vertical="center" wrapText="1"/>
    </xf>
    <xf numFmtId="0" fontId="65" fillId="47" borderId="71" xfId="0" applyFont="1" applyFill="1" applyBorder="1" applyAlignment="1">
      <alignment horizontal="center" vertical="center" wrapText="1"/>
    </xf>
    <xf numFmtId="0" fontId="77" fillId="0" borderId="40" xfId="0" applyFont="1" applyBorder="1"/>
    <xf numFmtId="0" fontId="77" fillId="0" borderId="49" xfId="0" applyFont="1" applyBorder="1" applyAlignment="1">
      <alignment vertical="top" wrapText="1"/>
    </xf>
    <xf numFmtId="0" fontId="77" fillId="0" borderId="34" xfId="0" applyFont="1" applyBorder="1" applyAlignment="1">
      <alignment vertical="top" wrapText="1"/>
    </xf>
    <xf numFmtId="0" fontId="77" fillId="0" borderId="55" xfId="0" applyFont="1" applyBorder="1" applyAlignment="1">
      <alignment vertical="center"/>
    </xf>
    <xf numFmtId="0" fontId="77" fillId="0" borderId="72" xfId="0" applyFont="1" applyBorder="1" applyAlignment="1">
      <alignment vertical="center"/>
    </xf>
    <xf numFmtId="0" fontId="44" fillId="35" borderId="39" xfId="0" applyFont="1" applyFill="1" applyBorder="1" applyAlignment="1">
      <alignment horizontal="center" vertical="center"/>
    </xf>
    <xf numFmtId="169" fontId="88" fillId="0" borderId="0" xfId="0" applyNumberFormat="1" applyFont="1" applyFill="1" applyAlignment="1">
      <alignment vertical="center"/>
    </xf>
    <xf numFmtId="0" fontId="27" fillId="0" borderId="0" xfId="0" applyFont="1" applyFill="1"/>
    <xf numFmtId="166" fontId="27" fillId="0" borderId="0" xfId="0" applyNumberFormat="1" applyFont="1" applyAlignment="1">
      <alignment horizontal="left"/>
    </xf>
    <xf numFmtId="164" fontId="27" fillId="0" borderId="0" xfId="0" applyNumberFormat="1" applyFont="1" applyAlignment="1">
      <alignment horizontal="left"/>
    </xf>
    <xf numFmtId="0" fontId="27" fillId="0" borderId="0" xfId="0" applyNumberFormat="1" applyFont="1" applyAlignment="1">
      <alignment horizontal="left"/>
    </xf>
    <xf numFmtId="0" fontId="27" fillId="0" borderId="0" xfId="0" applyFont="1" applyAlignment="1">
      <alignment horizontal="left"/>
    </xf>
    <xf numFmtId="165" fontId="27" fillId="0" borderId="0" xfId="0" applyNumberFormat="1" applyFont="1" applyAlignment="1">
      <alignment horizontal="left"/>
    </xf>
    <xf numFmtId="2" fontId="27" fillId="0" borderId="0" xfId="0" applyNumberFormat="1" applyFont="1" applyFill="1" applyAlignment="1">
      <alignment horizontal="left"/>
    </xf>
    <xf numFmtId="1" fontId="27" fillId="0" borderId="0" xfId="0" applyNumberFormat="1" applyFont="1" applyAlignment="1">
      <alignment horizontal="left"/>
    </xf>
    <xf numFmtId="0" fontId="88" fillId="0" borderId="0" xfId="0" applyNumberFormat="1" applyFont="1" applyFill="1" applyBorder="1" applyAlignment="1">
      <alignment horizontal="left"/>
    </xf>
    <xf numFmtId="0" fontId="88" fillId="0" borderId="0" xfId="0" applyFont="1" applyFill="1" applyBorder="1" applyAlignment="1">
      <alignment horizontal="left"/>
    </xf>
    <xf numFmtId="1" fontId="27" fillId="0" borderId="0" xfId="0" applyNumberFormat="1" applyFont="1" applyFill="1" applyAlignment="1">
      <alignment horizontal="left"/>
    </xf>
    <xf numFmtId="1" fontId="27" fillId="47" borderId="0" xfId="0" applyNumberFormat="1" applyFont="1" applyFill="1" applyAlignment="1">
      <alignment horizontal="left"/>
    </xf>
    <xf numFmtId="165" fontId="27" fillId="0" borderId="0" xfId="0" applyNumberFormat="1" applyFont="1" applyFill="1" applyAlignment="1">
      <alignment horizontal="left"/>
    </xf>
    <xf numFmtId="168" fontId="88" fillId="0" borderId="0" xfId="0" applyNumberFormat="1" applyFont="1" applyFill="1" applyBorder="1" applyAlignment="1">
      <alignment horizontal="left" vertical="center"/>
    </xf>
    <xf numFmtId="0" fontId="27" fillId="0" borderId="0" xfId="0" applyFont="1"/>
    <xf numFmtId="2" fontId="27" fillId="0" borderId="0" xfId="0" applyNumberFormat="1" applyFont="1" applyAlignment="1">
      <alignment horizontal="left"/>
    </xf>
    <xf numFmtId="0" fontId="146" fillId="0" borderId="0" xfId="0" applyFont="1" applyFill="1" applyAlignment="1">
      <alignment horizontal="left"/>
    </xf>
    <xf numFmtId="1" fontId="65" fillId="46" borderId="48" xfId="0" applyNumberFormat="1" applyFont="1" applyFill="1" applyBorder="1" applyAlignment="1">
      <alignment vertical="center"/>
    </xf>
    <xf numFmtId="166" fontId="148" fillId="3" borderId="20" xfId="2" applyNumberFormat="1" applyFont="1" applyBorder="1" applyAlignment="1">
      <alignment horizontal="left" vertical="top" wrapText="1"/>
    </xf>
    <xf numFmtId="164" fontId="148" fillId="3" borderId="20" xfId="2" applyNumberFormat="1" applyFont="1" applyBorder="1" applyAlignment="1">
      <alignment horizontal="left" vertical="top" wrapText="1"/>
    </xf>
    <xf numFmtId="0" fontId="148" fillId="3" borderId="20" xfId="2" applyFont="1" applyBorder="1" applyAlignment="1">
      <alignment horizontal="left" vertical="top" wrapText="1"/>
    </xf>
    <xf numFmtId="0" fontId="148" fillId="3" borderId="20" xfId="2" applyFont="1" applyBorder="1" applyAlignment="1">
      <alignment horizontal="left" vertical="top"/>
    </xf>
    <xf numFmtId="165" fontId="148" fillId="49" borderId="20" xfId="2" applyNumberFormat="1" applyFont="1" applyFill="1" applyBorder="1" applyAlignment="1">
      <alignment horizontal="left" vertical="top" wrapText="1"/>
    </xf>
    <xf numFmtId="0" fontId="148" fillId="37" borderId="20" xfId="2" applyFont="1" applyFill="1" applyBorder="1" applyAlignment="1">
      <alignment horizontal="left" vertical="top"/>
    </xf>
    <xf numFmtId="0" fontId="148" fillId="37" borderId="20" xfId="2" applyFont="1" applyFill="1" applyBorder="1" applyAlignment="1">
      <alignment horizontal="left" vertical="top" wrapText="1"/>
    </xf>
    <xf numFmtId="0" fontId="148" fillId="3" borderId="20" xfId="2" quotePrefix="1" applyFont="1" applyBorder="1" applyAlignment="1">
      <alignment horizontal="left" vertical="top" wrapText="1"/>
    </xf>
    <xf numFmtId="0" fontId="148" fillId="49" borderId="20" xfId="2" applyFont="1" applyFill="1" applyBorder="1" applyAlignment="1">
      <alignment horizontal="left" vertical="top"/>
    </xf>
    <xf numFmtId="165" fontId="148" fillId="3" borderId="20" xfId="2" quotePrefix="1" applyNumberFormat="1" applyFont="1" applyBorder="1" applyAlignment="1">
      <alignment horizontal="left" vertical="top" wrapText="1"/>
    </xf>
    <xf numFmtId="0" fontId="148" fillId="49" borderId="20" xfId="0" applyFont="1" applyFill="1" applyBorder="1" applyAlignment="1">
      <alignment horizontal="left" vertical="top"/>
    </xf>
    <xf numFmtId="0" fontId="148" fillId="49" borderId="20" xfId="0" applyFont="1" applyFill="1" applyBorder="1" applyAlignment="1">
      <alignment horizontal="left" vertical="top" wrapText="1"/>
    </xf>
    <xf numFmtId="0" fontId="148" fillId="33" borderId="20" xfId="0" applyFont="1" applyFill="1" applyBorder="1" applyAlignment="1">
      <alignment horizontal="left" vertical="top" wrapText="1"/>
    </xf>
    <xf numFmtId="0" fontId="148" fillId="33" borderId="20" xfId="2" applyFont="1" applyFill="1" applyBorder="1" applyAlignment="1">
      <alignment horizontal="left" vertical="top" wrapText="1"/>
    </xf>
    <xf numFmtId="0" fontId="148" fillId="39" borderId="20" xfId="2" applyFont="1" applyFill="1" applyBorder="1" applyAlignment="1">
      <alignment horizontal="left" vertical="top" wrapText="1"/>
    </xf>
    <xf numFmtId="0" fontId="148" fillId="39" borderId="20" xfId="0" applyFont="1" applyFill="1" applyBorder="1" applyAlignment="1">
      <alignment horizontal="left" vertical="top" wrapText="1"/>
    </xf>
    <xf numFmtId="2" fontId="148" fillId="33" borderId="20" xfId="0" applyNumberFormat="1" applyFont="1" applyFill="1" applyBorder="1" applyAlignment="1">
      <alignment horizontal="left" vertical="top" wrapText="1"/>
    </xf>
    <xf numFmtId="1" fontId="148" fillId="39" borderId="20" xfId="2" applyNumberFormat="1" applyFont="1" applyFill="1" applyBorder="1" applyAlignment="1">
      <alignment horizontal="left" vertical="top" wrapText="1"/>
    </xf>
    <xf numFmtId="1" fontId="148" fillId="33" borderId="20" xfId="2" applyNumberFormat="1" applyFont="1" applyFill="1" applyBorder="1" applyAlignment="1">
      <alignment horizontal="left" vertical="top" wrapText="1"/>
    </xf>
    <xf numFmtId="165" fontId="148" fillId="33" borderId="20" xfId="2" applyNumberFormat="1" applyFont="1" applyFill="1" applyBorder="1" applyAlignment="1">
      <alignment horizontal="left" vertical="top" wrapText="1"/>
    </xf>
    <xf numFmtId="0" fontId="132" fillId="52" borderId="20" xfId="2" applyFont="1" applyFill="1" applyBorder="1" applyAlignment="1">
      <alignment horizontal="left" vertical="top" wrapText="1"/>
    </xf>
    <xf numFmtId="0" fontId="132" fillId="53" borderId="20" xfId="2" applyFont="1" applyFill="1" applyBorder="1" applyAlignment="1">
      <alignment horizontal="left" vertical="top" wrapText="1"/>
    </xf>
    <xf numFmtId="0" fontId="148" fillId="38" borderId="20" xfId="2" applyFont="1" applyFill="1" applyBorder="1" applyAlignment="1">
      <alignment horizontal="center" vertical="top" wrapText="1"/>
    </xf>
    <xf numFmtId="166" fontId="77" fillId="0" borderId="97" xfId="0" applyNumberFormat="1" applyFont="1" applyFill="1" applyBorder="1" applyAlignment="1">
      <alignment horizontal="left" vertical="center"/>
    </xf>
    <xf numFmtId="0" fontId="77" fillId="0" borderId="21" xfId="0" applyFont="1" applyFill="1" applyBorder="1" applyAlignment="1">
      <alignment horizontal="left" vertical="center"/>
    </xf>
    <xf numFmtId="166" fontId="77" fillId="0" borderId="99" xfId="0" applyNumberFormat="1" applyFont="1" applyFill="1" applyBorder="1" applyAlignment="1">
      <alignment horizontal="left" vertical="center"/>
    </xf>
    <xf numFmtId="0" fontId="77" fillId="0" borderId="100" xfId="0" applyFont="1" applyFill="1" applyBorder="1" applyAlignment="1">
      <alignment horizontal="left" vertical="center"/>
    </xf>
    <xf numFmtId="1" fontId="77" fillId="0" borderId="100" xfId="0" applyNumberFormat="1" applyFont="1" applyFill="1" applyBorder="1" applyAlignment="1">
      <alignment horizontal="center" vertical="center"/>
    </xf>
    <xf numFmtId="166" fontId="77" fillId="0" borderId="102" xfId="0" applyNumberFormat="1" applyFont="1" applyFill="1" applyBorder="1" applyAlignment="1">
      <alignment horizontal="left" vertical="center"/>
    </xf>
    <xf numFmtId="0" fontId="77" fillId="0" borderId="103" xfId="0" applyFont="1" applyFill="1" applyBorder="1" applyAlignment="1">
      <alignment horizontal="left" vertical="center"/>
    </xf>
    <xf numFmtId="0" fontId="61" fillId="47" borderId="105" xfId="0" applyFont="1" applyFill="1" applyBorder="1" applyAlignment="1">
      <alignment horizontal="center" vertical="center"/>
    </xf>
    <xf numFmtId="0" fontId="61" fillId="47" borderId="89" xfId="0" applyFont="1" applyFill="1" applyBorder="1" applyAlignment="1">
      <alignment horizontal="center" vertical="center"/>
    </xf>
    <xf numFmtId="0" fontId="88" fillId="70" borderId="89" xfId="0" applyFont="1" applyFill="1" applyBorder="1" applyAlignment="1">
      <alignment horizontal="center" vertical="center" wrapText="1"/>
    </xf>
    <xf numFmtId="0" fontId="88" fillId="47" borderId="106" xfId="2" applyFont="1" applyFill="1" applyBorder="1" applyAlignment="1">
      <alignment horizontal="center" vertical="center" wrapText="1"/>
    </xf>
    <xf numFmtId="0" fontId="0" fillId="0" borderId="100" xfId="0" applyBorder="1" applyAlignment="1">
      <alignment horizontal="center" vertical="center"/>
    </xf>
    <xf numFmtId="165" fontId="77" fillId="0" borderId="100" xfId="0" applyNumberFormat="1" applyFont="1" applyFill="1" applyBorder="1" applyAlignment="1">
      <alignment horizontal="center" vertical="center"/>
    </xf>
    <xf numFmtId="0" fontId="135" fillId="47" borderId="105" xfId="0" applyFont="1" applyFill="1" applyBorder="1" applyAlignment="1">
      <alignment horizontal="center" vertical="center"/>
    </xf>
    <xf numFmtId="0" fontId="135" fillId="47" borderId="89" xfId="0" applyFont="1" applyFill="1" applyBorder="1" applyAlignment="1">
      <alignment horizontal="center" vertical="center"/>
    </xf>
    <xf numFmtId="0" fontId="135" fillId="47" borderId="106" xfId="0" applyFont="1" applyFill="1" applyBorder="1" applyAlignment="1">
      <alignment horizontal="center" vertical="center"/>
    </xf>
    <xf numFmtId="14" fontId="77" fillId="66" borderId="99" xfId="0" applyNumberFormat="1" applyFont="1" applyFill="1" applyBorder="1" applyAlignment="1">
      <alignment horizontal="center" vertical="center"/>
    </xf>
    <xf numFmtId="165" fontId="77" fillId="66" borderId="100" xfId="0" applyNumberFormat="1" applyFont="1" applyFill="1" applyBorder="1" applyAlignment="1">
      <alignment horizontal="center" vertical="center"/>
    </xf>
    <xf numFmtId="165" fontId="77" fillId="0" borderId="100" xfId="0" applyNumberFormat="1" applyFont="1" applyBorder="1" applyAlignment="1">
      <alignment horizontal="center" vertical="center"/>
    </xf>
    <xf numFmtId="165" fontId="77" fillId="0" borderId="100" xfId="0" applyNumberFormat="1" applyFont="1" applyFill="1" applyBorder="1" applyAlignment="1">
      <alignment horizontal="left" vertical="center"/>
    </xf>
    <xf numFmtId="170" fontId="77" fillId="0" borderId="100" xfId="0" applyNumberFormat="1" applyFont="1" applyFill="1" applyBorder="1" applyAlignment="1">
      <alignment horizontal="center" vertical="center"/>
    </xf>
    <xf numFmtId="0" fontId="77" fillId="0" borderId="21" xfId="0" applyFont="1" applyFill="1" applyBorder="1" applyAlignment="1">
      <alignment horizontal="center" vertical="center"/>
    </xf>
    <xf numFmtId="165" fontId="78" fillId="0" borderId="21" xfId="0" applyNumberFormat="1" applyFont="1" applyFill="1" applyBorder="1" applyAlignment="1">
      <alignment horizontal="center" vertical="center"/>
    </xf>
    <xf numFmtId="0" fontId="77" fillId="0" borderId="21" xfId="0" applyNumberFormat="1" applyFont="1" applyFill="1" applyBorder="1" applyAlignment="1">
      <alignment horizontal="center" vertical="center"/>
    </xf>
    <xf numFmtId="0" fontId="25" fillId="0" borderId="21" xfId="0" applyFont="1" applyFill="1" applyBorder="1" applyAlignment="1">
      <alignment horizontal="center" vertical="center"/>
    </xf>
    <xf numFmtId="2" fontId="25" fillId="0" borderId="21" xfId="0" applyNumberFormat="1" applyFont="1" applyFill="1" applyBorder="1" applyAlignment="1">
      <alignment horizontal="center" vertical="center"/>
    </xf>
    <xf numFmtId="0" fontId="25" fillId="0" borderId="21" xfId="0" applyFont="1" applyBorder="1" applyAlignment="1">
      <alignment horizontal="left" vertical="center"/>
    </xf>
    <xf numFmtId="165" fontId="25" fillId="0" borderId="21" xfId="0" applyNumberFormat="1" applyFont="1" applyFill="1" applyBorder="1" applyAlignment="1">
      <alignment horizontal="center" vertical="center"/>
    </xf>
    <xf numFmtId="2" fontId="25" fillId="0" borderId="21" xfId="54" applyNumberFormat="1" applyFont="1" applyFill="1" applyBorder="1" applyAlignment="1">
      <alignment horizontal="center" vertical="center"/>
    </xf>
    <xf numFmtId="2" fontId="25" fillId="0" borderId="98" xfId="54" applyNumberFormat="1" applyFont="1" applyFill="1" applyBorder="1" applyAlignment="1">
      <alignment horizontal="center" vertical="center"/>
    </xf>
    <xf numFmtId="165" fontId="77" fillId="0" borderId="21" xfId="0" applyNumberFormat="1" applyFont="1" applyFill="1" applyBorder="1" applyAlignment="1">
      <alignment horizontal="center" vertical="center"/>
    </xf>
    <xf numFmtId="0" fontId="77" fillId="0" borderId="100" xfId="0" applyFont="1" applyFill="1" applyBorder="1" applyAlignment="1">
      <alignment horizontal="center" vertical="center"/>
    </xf>
    <xf numFmtId="165" fontId="78" fillId="0" borderId="100" xfId="0" applyNumberFormat="1" applyFont="1" applyFill="1" applyBorder="1" applyAlignment="1">
      <alignment horizontal="center" vertical="center"/>
    </xf>
    <xf numFmtId="0" fontId="77" fillId="0" borderId="100" xfId="0" applyNumberFormat="1" applyFont="1" applyFill="1" applyBorder="1" applyAlignment="1">
      <alignment horizontal="center" vertical="center"/>
    </xf>
    <xf numFmtId="0" fontId="25" fillId="0" borderId="100" xfId="0" applyFont="1" applyFill="1" applyBorder="1" applyAlignment="1">
      <alignment horizontal="center" vertical="center"/>
    </xf>
    <xf numFmtId="165" fontId="25" fillId="0" borderId="100" xfId="0" applyNumberFormat="1" applyFont="1" applyFill="1" applyBorder="1" applyAlignment="1">
      <alignment horizontal="center" vertical="center"/>
    </xf>
    <xf numFmtId="2" fontId="25" fillId="0" borderId="100" xfId="54" applyNumberFormat="1" applyFont="1" applyFill="1" applyBorder="1" applyAlignment="1">
      <alignment horizontal="center" vertical="center"/>
    </xf>
    <xf numFmtId="2" fontId="25" fillId="0" borderId="101" xfId="54" applyNumberFormat="1" applyFont="1" applyFill="1" applyBorder="1" applyAlignment="1">
      <alignment horizontal="center" vertical="center"/>
    </xf>
    <xf numFmtId="0" fontId="77" fillId="0" borderId="103" xfId="0" applyFont="1" applyFill="1" applyBorder="1" applyAlignment="1">
      <alignment horizontal="center" vertical="center"/>
    </xf>
    <xf numFmtId="165" fontId="78" fillId="0" borderId="103" xfId="0" applyNumberFormat="1" applyFont="1" applyFill="1" applyBorder="1" applyAlignment="1">
      <alignment horizontal="center" vertical="center"/>
    </xf>
    <xf numFmtId="0" fontId="77" fillId="0" borderId="103" xfId="0" applyNumberFormat="1" applyFont="1" applyFill="1" applyBorder="1" applyAlignment="1">
      <alignment horizontal="center" vertical="center"/>
    </xf>
    <xf numFmtId="0" fontId="25" fillId="0" borderId="103" xfId="0" applyFont="1" applyFill="1" applyBorder="1" applyAlignment="1">
      <alignment horizontal="center" vertical="center"/>
    </xf>
    <xf numFmtId="2" fontId="25" fillId="0" borderId="103" xfId="0" applyNumberFormat="1" applyFont="1" applyFill="1" applyBorder="1" applyAlignment="1">
      <alignment horizontal="center" vertical="center"/>
    </xf>
    <xf numFmtId="0" fontId="25" fillId="0" borderId="103" xfId="0" applyFont="1" applyBorder="1" applyAlignment="1">
      <alignment horizontal="left" vertical="center"/>
    </xf>
    <xf numFmtId="165" fontId="25" fillId="0" borderId="103" xfId="0" applyNumberFormat="1" applyFont="1" applyFill="1" applyBorder="1" applyAlignment="1">
      <alignment horizontal="center" vertical="center"/>
    </xf>
    <xf numFmtId="2" fontId="25" fillId="0" borderId="103" xfId="54" applyNumberFormat="1" applyFont="1" applyFill="1" applyBorder="1" applyAlignment="1">
      <alignment horizontal="center" vertical="center"/>
    </xf>
    <xf numFmtId="2" fontId="25" fillId="0" borderId="104" xfId="54" applyNumberFormat="1" applyFont="1" applyFill="1" applyBorder="1" applyAlignment="1">
      <alignment horizontal="center" vertical="center"/>
    </xf>
    <xf numFmtId="165" fontId="77" fillId="0" borderId="103" xfId="0" applyNumberFormat="1" applyFont="1" applyFill="1" applyBorder="1" applyAlignment="1">
      <alignment horizontal="left" vertical="center"/>
    </xf>
    <xf numFmtId="170" fontId="77" fillId="0" borderId="103" xfId="0" applyNumberFormat="1" applyFont="1" applyFill="1" applyBorder="1" applyAlignment="1">
      <alignment horizontal="center" vertical="center"/>
    </xf>
    <xf numFmtId="14" fontId="77" fillId="66" borderId="102" xfId="0" applyNumberFormat="1" applyFont="1" applyFill="1" applyBorder="1" applyAlignment="1">
      <alignment horizontal="center" vertical="center"/>
    </xf>
    <xf numFmtId="165" fontId="77" fillId="66" borderId="103" xfId="0" applyNumberFormat="1" applyFont="1" applyFill="1" applyBorder="1" applyAlignment="1">
      <alignment horizontal="center" vertical="center"/>
    </xf>
    <xf numFmtId="165" fontId="77" fillId="0" borderId="103" xfId="0" applyNumberFormat="1" applyFont="1" applyBorder="1" applyAlignment="1">
      <alignment horizontal="center" vertical="center"/>
    </xf>
    <xf numFmtId="166" fontId="77" fillId="0" borderId="88" xfId="0" applyNumberFormat="1" applyFont="1" applyFill="1" applyBorder="1" applyAlignment="1">
      <alignment horizontal="left" vertical="center"/>
    </xf>
    <xf numFmtId="0" fontId="77" fillId="0" borderId="108" xfId="0" applyFont="1" applyFill="1" applyBorder="1" applyAlignment="1">
      <alignment horizontal="left" vertical="center"/>
    </xf>
    <xf numFmtId="165" fontId="78" fillId="0" borderId="108" xfId="0" applyNumberFormat="1" applyFont="1" applyFill="1" applyBorder="1" applyAlignment="1">
      <alignment horizontal="left" vertical="center"/>
    </xf>
    <xf numFmtId="170" fontId="77" fillId="0" borderId="108" xfId="0" applyNumberFormat="1" applyFont="1" applyFill="1" applyBorder="1" applyAlignment="1">
      <alignment horizontal="left" vertical="center"/>
    </xf>
    <xf numFmtId="1" fontId="77" fillId="0" borderId="108" xfId="0" applyNumberFormat="1" applyFont="1" applyFill="1" applyBorder="1" applyAlignment="1">
      <alignment horizontal="center" vertical="center"/>
    </xf>
    <xf numFmtId="0" fontId="0" fillId="0" borderId="88" xfId="0" applyBorder="1" applyAlignment="1">
      <alignment horizontal="center" vertical="center"/>
    </xf>
    <xf numFmtId="0" fontId="0" fillId="0" borderId="108" xfId="0" applyBorder="1" applyAlignment="1">
      <alignment horizontal="center" vertical="center"/>
    </xf>
    <xf numFmtId="0" fontId="63" fillId="79" borderId="105" xfId="0" applyFont="1" applyFill="1" applyBorder="1" applyAlignment="1">
      <alignment horizontal="center" vertical="center" wrapText="1"/>
    </xf>
    <xf numFmtId="0" fontId="61" fillId="47" borderId="89" xfId="0" applyFont="1" applyFill="1" applyBorder="1" applyAlignment="1">
      <alignment horizontal="center" vertical="center" wrapText="1"/>
    </xf>
    <xf numFmtId="0" fontId="61" fillId="78" borderId="89" xfId="0" applyFont="1" applyFill="1" applyBorder="1" applyAlignment="1">
      <alignment horizontal="center" vertical="center" wrapText="1"/>
    </xf>
    <xf numFmtId="0" fontId="63" fillId="85" borderId="89" xfId="0" applyFont="1" applyFill="1" applyBorder="1" applyAlignment="1">
      <alignment horizontal="center" vertical="center" wrapText="1"/>
    </xf>
    <xf numFmtId="0" fontId="61" fillId="48" borderId="89" xfId="0" applyFont="1" applyFill="1" applyBorder="1" applyAlignment="1">
      <alignment horizontal="center" vertical="center" wrapText="1"/>
    </xf>
    <xf numFmtId="0" fontId="63" fillId="48" borderId="89" xfId="0" applyFont="1" applyFill="1" applyBorder="1" applyAlignment="1">
      <alignment horizontal="center" vertical="center" wrapText="1"/>
    </xf>
    <xf numFmtId="0" fontId="128" fillId="85" borderId="13" xfId="0" applyFont="1" applyFill="1" applyBorder="1" applyAlignment="1">
      <alignment horizontal="center" vertical="center" wrapText="1"/>
    </xf>
    <xf numFmtId="0" fontId="128" fillId="85" borderId="105" xfId="0" applyFont="1" applyFill="1" applyBorder="1" applyAlignment="1">
      <alignment horizontal="center" vertical="center" wrapText="1"/>
    </xf>
    <xf numFmtId="0" fontId="128" fillId="85" borderId="89" xfId="0" applyFont="1" applyFill="1" applyBorder="1" applyAlignment="1">
      <alignment horizontal="center" vertical="center" wrapText="1"/>
    </xf>
    <xf numFmtId="0" fontId="131" fillId="84" borderId="89" xfId="0" applyFont="1" applyFill="1" applyBorder="1" applyAlignment="1">
      <alignment horizontal="center" vertical="top" wrapText="1"/>
    </xf>
    <xf numFmtId="0" fontId="131" fillId="84" borderId="106" xfId="0" applyFont="1" applyFill="1" applyBorder="1" applyAlignment="1">
      <alignment horizontal="center" vertical="top" wrapText="1"/>
    </xf>
    <xf numFmtId="0" fontId="128" fillId="47" borderId="89" xfId="0" applyFont="1" applyFill="1" applyBorder="1" applyAlignment="1">
      <alignment horizontal="center" vertical="center" wrapText="1"/>
    </xf>
    <xf numFmtId="0" fontId="128" fillId="79" borderId="89" xfId="0" applyFont="1" applyFill="1" applyBorder="1" applyAlignment="1">
      <alignment horizontal="center" vertical="center" wrapText="1"/>
    </xf>
    <xf numFmtId="0" fontId="61" fillId="47" borderId="105" xfId="0" applyFont="1" applyFill="1" applyBorder="1" applyAlignment="1">
      <alignment horizontal="center" vertical="center" wrapText="1"/>
    </xf>
    <xf numFmtId="0" fontId="61" fillId="79" borderId="89" xfId="0" applyFont="1" applyFill="1" applyBorder="1" applyAlignment="1">
      <alignment horizontal="center" vertical="center" wrapText="1"/>
    </xf>
    <xf numFmtId="0" fontId="63" fillId="47" borderId="89" xfId="0" applyFont="1" applyFill="1" applyBorder="1" applyAlignment="1">
      <alignment horizontal="center" vertical="center" wrapText="1"/>
    </xf>
    <xf numFmtId="0" fontId="131" fillId="79" borderId="89" xfId="0" applyFont="1" applyFill="1" applyBorder="1" applyAlignment="1">
      <alignment horizontal="center" vertical="center" wrapText="1"/>
    </xf>
    <xf numFmtId="0" fontId="27" fillId="46" borderId="48" xfId="0" applyFont="1" applyFill="1" applyBorder="1" applyAlignment="1">
      <alignment horizontal="left" vertical="center"/>
    </xf>
    <xf numFmtId="166" fontId="147" fillId="0" borderId="49" xfId="0" applyNumberFormat="1" applyFont="1" applyFill="1" applyBorder="1" applyAlignment="1">
      <alignment vertical="center"/>
    </xf>
    <xf numFmtId="0" fontId="52" fillId="0" borderId="48" xfId="0" applyFont="1" applyFill="1" applyBorder="1" applyAlignment="1">
      <alignment horizontal="center" vertical="center"/>
    </xf>
    <xf numFmtId="0" fontId="86" fillId="0" borderId="0" xfId="0" applyFont="1" applyFill="1" applyBorder="1" applyAlignment="1">
      <alignment vertical="top" wrapText="1"/>
    </xf>
    <xf numFmtId="0" fontId="151" fillId="0" borderId="0" xfId="0" applyFont="1" applyFill="1" applyBorder="1" applyAlignment="1">
      <alignment vertical="top" wrapText="1"/>
    </xf>
    <xf numFmtId="0" fontId="27" fillId="0" borderId="0" xfId="0" applyFont="1" applyFill="1" applyBorder="1"/>
    <xf numFmtId="0" fontId="30" fillId="0" borderId="0" xfId="0" applyFont="1" applyFill="1" applyBorder="1" applyAlignment="1">
      <alignment vertical="top" wrapText="1"/>
    </xf>
    <xf numFmtId="166" fontId="147" fillId="0" borderId="48" xfId="0" applyNumberFormat="1" applyFont="1" applyFill="1" applyBorder="1" applyAlignment="1">
      <alignment vertical="center"/>
    </xf>
    <xf numFmtId="166" fontId="147" fillId="0" borderId="50" xfId="0" applyNumberFormat="1" applyFont="1" applyFill="1" applyBorder="1" applyAlignment="1">
      <alignment vertical="center"/>
    </xf>
    <xf numFmtId="169" fontId="96" fillId="0" borderId="48" xfId="42" applyNumberFormat="1" applyFont="1" applyFill="1" applyBorder="1" applyAlignment="1">
      <alignment vertical="center"/>
    </xf>
    <xf numFmtId="1" fontId="108" fillId="0" borderId="113" xfId="0" applyNumberFormat="1" applyFont="1" applyFill="1" applyBorder="1" applyAlignment="1">
      <alignment horizontal="center" vertical="center"/>
    </xf>
    <xf numFmtId="9" fontId="147" fillId="46" borderId="25" xfId="54" applyFont="1" applyFill="1" applyBorder="1" applyAlignment="1">
      <alignment horizontal="center" vertical="center"/>
    </xf>
    <xf numFmtId="1" fontId="147" fillId="46" borderId="49" xfId="0" applyNumberFormat="1" applyFont="1" applyFill="1" applyBorder="1" applyAlignment="1">
      <alignment horizontal="center" vertical="center"/>
    </xf>
    <xf numFmtId="165" fontId="147" fillId="46" borderId="49" xfId="0" applyNumberFormat="1" applyFont="1" applyFill="1" applyBorder="1" applyAlignment="1">
      <alignment horizontal="center" vertical="center"/>
    </xf>
    <xf numFmtId="165" fontId="147" fillId="46" borderId="49" xfId="0" applyNumberFormat="1" applyFont="1" applyFill="1" applyBorder="1" applyAlignment="1">
      <alignment vertical="center"/>
    </xf>
    <xf numFmtId="0" fontId="62" fillId="0" borderId="0" xfId="0" applyFont="1" applyFill="1" applyBorder="1" applyAlignment="1">
      <alignment horizontal="center" vertical="top"/>
    </xf>
    <xf numFmtId="0" fontId="151" fillId="0" borderId="0" xfId="0" applyFont="1" applyFill="1" applyBorder="1" applyAlignment="1">
      <alignment vertical="top"/>
    </xf>
    <xf numFmtId="0" fontId="62" fillId="0" borderId="0" xfId="0" applyFont="1" applyFill="1" applyBorder="1" applyAlignment="1">
      <alignment vertical="top"/>
    </xf>
    <xf numFmtId="0" fontId="86" fillId="0" borderId="0" xfId="0" applyFont="1" applyFill="1" applyBorder="1" applyAlignment="1">
      <alignment vertical="top"/>
    </xf>
    <xf numFmtId="0" fontId="62" fillId="0" borderId="0" xfId="0" applyFont="1" applyFill="1" applyBorder="1" applyAlignment="1">
      <alignment horizontal="left" vertical="top"/>
    </xf>
    <xf numFmtId="0" fontId="152" fillId="0" borderId="0" xfId="0" applyFont="1"/>
    <xf numFmtId="0" fontId="153" fillId="0" borderId="0" xfId="0" applyFont="1"/>
    <xf numFmtId="0" fontId="147" fillId="0" borderId="48" xfId="0" applyFont="1" applyFill="1" applyBorder="1" applyAlignment="1">
      <alignment horizontal="center" vertical="center"/>
    </xf>
    <xf numFmtId="166" fontId="65" fillId="0" borderId="115" xfId="42" applyNumberFormat="1" applyFont="1" applyBorder="1" applyAlignment="1">
      <alignment horizontal="center" vertical="center"/>
    </xf>
    <xf numFmtId="2" fontId="26" fillId="87" borderId="115" xfId="42" applyNumberFormat="1" applyFont="1" applyFill="1" applyBorder="1" applyAlignment="1">
      <alignment horizontal="center" vertical="center" wrapText="1"/>
    </xf>
    <xf numFmtId="166" fontId="27" fillId="0" borderId="0" xfId="42" applyNumberFormat="1" applyFont="1" applyAlignment="1">
      <alignment horizontal="left"/>
    </xf>
    <xf numFmtId="165" fontId="27" fillId="0" borderId="0" xfId="42" applyNumberFormat="1" applyFont="1" applyAlignment="1">
      <alignment horizontal="left"/>
    </xf>
    <xf numFmtId="166" fontId="154" fillId="0" borderId="10" xfId="0" applyNumberFormat="1" applyFont="1" applyBorder="1" applyAlignment="1">
      <alignment horizontal="center"/>
    </xf>
    <xf numFmtId="1" fontId="154" fillId="0" borderId="12" xfId="0" applyNumberFormat="1" applyFont="1" applyBorder="1" applyAlignment="1">
      <alignment horizontal="center"/>
    </xf>
    <xf numFmtId="0" fontId="64" fillId="35" borderId="0" xfId="0" applyFont="1" applyFill="1" applyBorder="1" applyAlignment="1">
      <alignment horizontal="center"/>
    </xf>
    <xf numFmtId="2" fontId="27" fillId="0" borderId="0" xfId="0" applyNumberFormat="1" applyFont="1"/>
    <xf numFmtId="168" fontId="27" fillId="0" borderId="0" xfId="42" applyNumberFormat="1" applyFont="1" applyAlignment="1">
      <alignment horizontal="left"/>
    </xf>
    <xf numFmtId="0" fontId="64" fillId="0" borderId="0" xfId="42" applyFont="1" applyBorder="1" applyAlignment="1">
      <alignment vertical="center"/>
    </xf>
    <xf numFmtId="168" fontId="27" fillId="0" borderId="0" xfId="0" applyNumberFormat="1" applyFont="1" applyAlignment="1">
      <alignment horizontal="left"/>
    </xf>
    <xf numFmtId="0" fontId="155" fillId="0" borderId="0" xfId="0" applyFont="1" applyFill="1" applyBorder="1" applyAlignment="1"/>
    <xf numFmtId="0" fontId="154" fillId="0" borderId="10" xfId="0" applyFont="1" applyBorder="1" applyAlignment="1">
      <alignment horizontal="center"/>
    </xf>
    <xf numFmtId="165" fontId="154" fillId="0" borderId="12" xfId="0" applyNumberFormat="1" applyFont="1" applyBorder="1" applyAlignment="1">
      <alignment horizontal="center"/>
    </xf>
    <xf numFmtId="2" fontId="26" fillId="51" borderId="115" xfId="42" applyNumberFormat="1" applyFont="1" applyFill="1" applyBorder="1" applyAlignment="1">
      <alignment horizontal="center" vertical="center" wrapText="1"/>
    </xf>
    <xf numFmtId="2" fontId="26" fillId="80" borderId="115" xfId="42" applyNumberFormat="1" applyFont="1" applyFill="1" applyBorder="1" applyAlignment="1">
      <alignment horizontal="center" vertical="center" wrapText="1"/>
    </xf>
    <xf numFmtId="2" fontId="26" fillId="40" borderId="115" xfId="42" applyNumberFormat="1" applyFont="1" applyFill="1" applyBorder="1" applyAlignment="1">
      <alignment horizontal="center" vertical="center" wrapText="1"/>
    </xf>
    <xf numFmtId="2" fontId="26" fillId="39" borderId="115" xfId="42" applyNumberFormat="1" applyFont="1" applyFill="1" applyBorder="1" applyAlignment="1">
      <alignment horizontal="center" vertical="center" wrapText="1"/>
    </xf>
    <xf numFmtId="2" fontId="26" fillId="82" borderId="115" xfId="42" applyNumberFormat="1" applyFont="1" applyFill="1" applyBorder="1" applyAlignment="1">
      <alignment horizontal="center" vertical="center" wrapText="1"/>
    </xf>
    <xf numFmtId="2" fontId="26" fillId="71" borderId="115" xfId="42" applyNumberFormat="1" applyFont="1" applyFill="1" applyBorder="1" applyAlignment="1">
      <alignment horizontal="center" vertical="center" wrapText="1"/>
    </xf>
    <xf numFmtId="0" fontId="27" fillId="0" borderId="0" xfId="0" applyFont="1" applyAlignment="1">
      <alignment horizontal="center" vertical="top"/>
    </xf>
    <xf numFmtId="0" fontId="27" fillId="0" borderId="0" xfId="0" applyFont="1" applyAlignment="1">
      <alignment horizontal="left" vertical="top"/>
    </xf>
    <xf numFmtId="174" fontId="27" fillId="0" borderId="0" xfId="0" applyNumberFormat="1" applyFont="1" applyAlignment="1">
      <alignment horizontal="left" vertical="top"/>
    </xf>
    <xf numFmtId="2" fontId="27" fillId="0" borderId="0" xfId="0" applyNumberFormat="1" applyFont="1" applyAlignment="1">
      <alignment horizontal="left" vertical="top"/>
    </xf>
    <xf numFmtId="2" fontId="26" fillId="89" borderId="38" xfId="0" applyNumberFormat="1" applyFont="1" applyFill="1" applyBorder="1" applyAlignment="1">
      <alignment horizontal="left" vertical="top" wrapText="1"/>
    </xf>
    <xf numFmtId="2" fontId="26" fillId="89" borderId="36" xfId="0" applyNumberFormat="1" applyFont="1" applyFill="1" applyBorder="1" applyAlignment="1">
      <alignment horizontal="left" vertical="top" wrapText="1"/>
    </xf>
    <xf numFmtId="165" fontId="27" fillId="0" borderId="0" xfId="0" applyNumberFormat="1" applyFont="1"/>
    <xf numFmtId="2" fontId="26" fillId="88" borderId="36" xfId="0" applyNumberFormat="1" applyFont="1" applyFill="1" applyBorder="1" applyAlignment="1">
      <alignment horizontal="left" vertical="top" wrapText="1"/>
    </xf>
    <xf numFmtId="165" fontId="66" fillId="88" borderId="36" xfId="0" applyNumberFormat="1" applyFont="1" applyFill="1" applyBorder="1" applyAlignment="1">
      <alignment horizontal="left" vertical="top" wrapText="1"/>
    </xf>
    <xf numFmtId="2" fontId="66" fillId="88" borderId="36" xfId="0" applyNumberFormat="1" applyFont="1" applyFill="1" applyBorder="1" applyAlignment="1">
      <alignment horizontal="left" vertical="top" wrapText="1"/>
    </xf>
    <xf numFmtId="0" fontId="26" fillId="88" borderId="37" xfId="0" applyFont="1" applyFill="1" applyBorder="1" applyAlignment="1">
      <alignment horizontal="left" vertical="top" wrapText="1"/>
    </xf>
    <xf numFmtId="174" fontId="26" fillId="89" borderId="37" xfId="0" applyNumberFormat="1" applyFont="1" applyFill="1" applyBorder="1" applyAlignment="1">
      <alignment horizontal="left" vertical="top" wrapText="1"/>
    </xf>
    <xf numFmtId="0" fontId="51" fillId="0" borderId="0" xfId="0" applyFont="1" applyAlignment="1">
      <alignment vertical="top"/>
    </xf>
    <xf numFmtId="174" fontId="27" fillId="0" borderId="28" xfId="0" applyNumberFormat="1" applyFont="1" applyBorder="1" applyAlignment="1">
      <alignment horizontal="left" vertical="top"/>
    </xf>
    <xf numFmtId="2" fontId="27" fillId="0" borderId="0" xfId="0" applyNumberFormat="1" applyFont="1" applyBorder="1" applyAlignment="1">
      <alignment horizontal="left" vertical="top"/>
    </xf>
    <xf numFmtId="2" fontId="27" fillId="0" borderId="27" xfId="0" applyNumberFormat="1" applyFont="1" applyBorder="1" applyAlignment="1">
      <alignment horizontal="left" vertical="top"/>
    </xf>
    <xf numFmtId="174" fontId="27" fillId="66" borderId="28" xfId="0" applyNumberFormat="1" applyFont="1" applyFill="1" applyBorder="1" applyAlignment="1">
      <alignment horizontal="left" vertical="top"/>
    </xf>
    <xf numFmtId="0" fontId="27" fillId="0" borderId="0" xfId="0" applyNumberFormat="1" applyFont="1" applyBorder="1" applyAlignment="1">
      <alignment horizontal="left" vertical="top"/>
    </xf>
    <xf numFmtId="2" fontId="88" fillId="0" borderId="0" xfId="0" applyNumberFormat="1" applyFont="1" applyBorder="1" applyAlignment="1">
      <alignment horizontal="left" vertical="top"/>
    </xf>
    <xf numFmtId="174" fontId="88" fillId="0" borderId="28" xfId="43" applyNumberFormat="1" applyFont="1" applyFill="1" applyBorder="1" applyAlignment="1">
      <alignment horizontal="left" vertical="top"/>
    </xf>
    <xf numFmtId="174" fontId="88" fillId="0" borderId="28" xfId="0" applyNumberFormat="1" applyFont="1" applyBorder="1" applyAlignment="1">
      <alignment horizontal="left" vertical="top"/>
    </xf>
    <xf numFmtId="0" fontId="88" fillId="0" borderId="0" xfId="0" applyNumberFormat="1" applyFont="1" applyBorder="1" applyAlignment="1">
      <alignment horizontal="left" vertical="top"/>
    </xf>
    <xf numFmtId="174" fontId="27" fillId="0" borderId="31" xfId="0" applyNumberFormat="1" applyFont="1" applyBorder="1" applyAlignment="1">
      <alignment horizontal="left" vertical="top"/>
    </xf>
    <xf numFmtId="2" fontId="27" fillId="0" borderId="29" xfId="0" applyNumberFormat="1" applyFont="1" applyBorder="1" applyAlignment="1">
      <alignment horizontal="left" vertical="top"/>
    </xf>
    <xf numFmtId="174" fontId="27" fillId="47" borderId="24" xfId="0" applyNumberFormat="1" applyFont="1" applyFill="1" applyBorder="1" applyAlignment="1">
      <alignment horizontal="left" vertical="top"/>
    </xf>
    <xf numFmtId="174" fontId="27" fillId="47" borderId="15" xfId="0" applyNumberFormat="1" applyFont="1" applyFill="1" applyBorder="1" applyAlignment="1">
      <alignment horizontal="left" vertical="top"/>
    </xf>
    <xf numFmtId="2" fontId="88" fillId="47" borderId="0" xfId="0" applyNumberFormat="1" applyFont="1" applyFill="1" applyBorder="1" applyAlignment="1">
      <alignment horizontal="left" vertical="top"/>
    </xf>
    <xf numFmtId="2" fontId="27" fillId="47" borderId="0" xfId="0" applyNumberFormat="1" applyFont="1" applyFill="1" applyBorder="1" applyAlignment="1">
      <alignment horizontal="left" vertical="top"/>
    </xf>
    <xf numFmtId="2" fontId="27" fillId="47" borderId="27" xfId="0" applyNumberFormat="1" applyFont="1" applyFill="1" applyBorder="1" applyAlignment="1">
      <alignment horizontal="left" vertical="top"/>
    </xf>
    <xf numFmtId="2" fontId="88" fillId="47" borderId="29" xfId="0" applyNumberFormat="1" applyFont="1" applyFill="1" applyBorder="1" applyAlignment="1">
      <alignment horizontal="left" vertical="top"/>
    </xf>
    <xf numFmtId="2" fontId="27" fillId="47" borderId="29" xfId="0" applyNumberFormat="1" applyFont="1" applyFill="1" applyBorder="1" applyAlignment="1">
      <alignment horizontal="left" vertical="top"/>
    </xf>
    <xf numFmtId="2" fontId="27" fillId="47" borderId="30" xfId="0" applyNumberFormat="1" applyFont="1" applyFill="1" applyBorder="1" applyAlignment="1">
      <alignment horizontal="left" vertical="top"/>
    </xf>
    <xf numFmtId="2" fontId="88" fillId="47" borderId="28" xfId="0" applyNumberFormat="1" applyFont="1" applyFill="1" applyBorder="1" applyAlignment="1">
      <alignment horizontal="left" vertical="top"/>
    </xf>
    <xf numFmtId="2" fontId="88" fillId="47" borderId="31" xfId="0" applyNumberFormat="1" applyFont="1" applyFill="1" applyBorder="1" applyAlignment="1">
      <alignment horizontal="left" vertical="top"/>
    </xf>
    <xf numFmtId="0" fontId="27" fillId="0" borderId="28" xfId="0" applyNumberFormat="1" applyFont="1" applyBorder="1" applyAlignment="1">
      <alignment horizontal="center" vertical="top"/>
    </xf>
    <xf numFmtId="174" fontId="27" fillId="0" borderId="28" xfId="0" applyNumberFormat="1" applyFont="1" applyBorder="1" applyAlignment="1">
      <alignment horizontal="center" vertical="top"/>
    </xf>
    <xf numFmtId="2" fontId="26" fillId="90" borderId="115" xfId="42" applyNumberFormat="1" applyFont="1" applyFill="1" applyBorder="1" applyAlignment="1">
      <alignment horizontal="center" vertical="center" wrapText="1"/>
    </xf>
    <xf numFmtId="0" fontId="23" fillId="0" borderId="0" xfId="0" applyFont="1" applyAlignment="1">
      <alignment horizontal="center"/>
    </xf>
    <xf numFmtId="0" fontId="16" fillId="76" borderId="0" xfId="0" applyFont="1" applyFill="1"/>
    <xf numFmtId="0" fontId="103" fillId="76" borderId="0" xfId="43" applyFont="1" applyFill="1"/>
    <xf numFmtId="0" fontId="65" fillId="76" borderId="0" xfId="43" applyFont="1" applyFill="1"/>
    <xf numFmtId="0" fontId="65" fillId="76" borderId="51" xfId="43" applyFont="1" applyFill="1" applyBorder="1" applyAlignment="1" applyProtection="1">
      <alignment vertical="center"/>
      <protection locked="0"/>
    </xf>
    <xf numFmtId="0" fontId="57" fillId="76" borderId="51" xfId="0" quotePrefix="1" applyFont="1" applyFill="1" applyBorder="1" applyAlignment="1">
      <alignment horizontal="center" vertical="center"/>
    </xf>
    <xf numFmtId="0" fontId="0" fillId="0" borderId="0" xfId="0" applyFill="1" applyAlignment="1">
      <alignment horizontal="left" vertical="top"/>
    </xf>
    <xf numFmtId="0" fontId="27" fillId="0" borderId="0" xfId="0" applyFont="1" applyFill="1" applyAlignment="1">
      <alignment horizontal="left" vertical="top"/>
    </xf>
    <xf numFmtId="0" fontId="73" fillId="0" borderId="48" xfId="0" applyFont="1" applyFill="1" applyBorder="1" applyAlignment="1" applyProtection="1">
      <alignment vertical="center"/>
      <protection locked="0"/>
    </xf>
    <xf numFmtId="0" fontId="50" fillId="0" borderId="55" xfId="0" applyFont="1" applyBorder="1" applyAlignment="1">
      <alignment horizontal="center" vertical="center" wrapText="1"/>
    </xf>
    <xf numFmtId="0" fontId="147" fillId="47" borderId="15" xfId="0" applyFont="1" applyFill="1" applyBorder="1" applyAlignment="1">
      <alignment horizontal="center" vertical="center" wrapText="1"/>
    </xf>
    <xf numFmtId="166" fontId="55" fillId="0" borderId="55" xfId="0" applyNumberFormat="1" applyFont="1" applyFill="1" applyBorder="1" applyAlignment="1" applyProtection="1">
      <alignment horizontal="center" vertical="top" wrapText="1"/>
      <protection locked="0"/>
    </xf>
    <xf numFmtId="0" fontId="147" fillId="47" borderId="55" xfId="0" applyFont="1" applyFill="1" applyBorder="1" applyAlignment="1">
      <alignment horizontal="center" vertical="center"/>
    </xf>
    <xf numFmtId="166" fontId="78" fillId="0" borderId="51" xfId="0" applyNumberFormat="1" applyFont="1" applyFill="1" applyBorder="1" applyAlignment="1">
      <alignment horizontal="center" vertical="center"/>
    </xf>
    <xf numFmtId="1" fontId="147" fillId="46" borderId="49" xfId="0" applyNumberFormat="1" applyFont="1" applyFill="1" applyBorder="1" applyAlignment="1">
      <alignment horizontal="center" vertical="center"/>
    </xf>
    <xf numFmtId="0" fontId="27" fillId="46" borderId="48" xfId="0" applyFont="1" applyFill="1" applyBorder="1" applyAlignment="1">
      <alignment horizontal="left" vertical="center"/>
    </xf>
    <xf numFmtId="0" fontId="147" fillId="46" borderId="49" xfId="0" applyFont="1" applyFill="1" applyBorder="1" applyAlignment="1">
      <alignment horizontal="center" vertical="center"/>
    </xf>
    <xf numFmtId="0" fontId="128" fillId="81" borderId="122" xfId="0" applyFont="1" applyFill="1" applyBorder="1" applyAlignment="1">
      <alignment horizontal="center" vertical="center" wrapText="1"/>
    </xf>
    <xf numFmtId="0" fontId="61" fillId="0" borderId="51" xfId="0" applyFont="1" applyFill="1" applyBorder="1" applyAlignment="1">
      <alignment vertical="center"/>
    </xf>
    <xf numFmtId="165" fontId="78" fillId="0" borderId="51" xfId="0" applyNumberFormat="1" applyFont="1" applyFill="1" applyBorder="1" applyAlignment="1">
      <alignment vertical="center"/>
    </xf>
    <xf numFmtId="0" fontId="0" fillId="0" borderId="51" xfId="0" applyFill="1" applyBorder="1" applyAlignment="1">
      <alignment vertical="center"/>
    </xf>
    <xf numFmtId="165" fontId="78" fillId="0" borderId="51" xfId="0" applyNumberFormat="1" applyFont="1" applyFill="1" applyBorder="1" applyAlignment="1">
      <alignment horizontal="center" vertical="center"/>
    </xf>
    <xf numFmtId="0" fontId="135" fillId="47" borderId="38" xfId="0" applyFont="1" applyFill="1" applyBorder="1" applyAlignment="1">
      <alignment horizontal="center" vertical="center"/>
    </xf>
    <xf numFmtId="0" fontId="61" fillId="47" borderId="128" xfId="0" applyFont="1" applyFill="1" applyBorder="1" applyAlignment="1">
      <alignment horizontal="center" vertical="center" wrapText="1"/>
    </xf>
    <xf numFmtId="166" fontId="78" fillId="0" borderId="130" xfId="0" applyNumberFormat="1" applyFont="1" applyBorder="1" applyAlignment="1">
      <alignment horizontal="center" vertical="center"/>
    </xf>
    <xf numFmtId="0" fontId="61" fillId="47" borderId="131" xfId="0" applyFont="1" applyFill="1" applyBorder="1" applyAlignment="1">
      <alignment horizontal="center" vertical="center" wrapText="1"/>
    </xf>
    <xf numFmtId="166" fontId="78" fillId="0" borderId="129" xfId="0" applyNumberFormat="1" applyFont="1" applyFill="1" applyBorder="1" applyAlignment="1">
      <alignment horizontal="center" vertical="center"/>
    </xf>
    <xf numFmtId="166" fontId="78" fillId="0" borderId="111" xfId="54" applyNumberFormat="1" applyFont="1" applyBorder="1" applyAlignment="1">
      <alignment horizontal="center" vertical="center"/>
    </xf>
    <xf numFmtId="172" fontId="78" fillId="0" borderId="127" xfId="54" applyNumberFormat="1" applyFont="1" applyBorder="1" applyAlignment="1">
      <alignment horizontal="center" vertical="center"/>
    </xf>
    <xf numFmtId="166" fontId="147" fillId="46" borderId="48" xfId="0" applyNumberFormat="1" applyFont="1" applyFill="1" applyBorder="1" applyAlignment="1">
      <alignment vertical="center"/>
    </xf>
    <xf numFmtId="0" fontId="27" fillId="46" borderId="26" xfId="0" applyFont="1" applyFill="1" applyBorder="1" applyAlignment="1">
      <alignment vertical="center"/>
    </xf>
    <xf numFmtId="168" fontId="147" fillId="46" borderId="25" xfId="0" applyNumberFormat="1" applyFont="1" applyFill="1" applyBorder="1" applyAlignment="1">
      <alignment horizontal="center" vertical="center"/>
    </xf>
    <xf numFmtId="0" fontId="27" fillId="46" borderId="50" xfId="0" applyFont="1" applyFill="1" applyBorder="1" applyAlignment="1">
      <alignment vertical="center"/>
    </xf>
    <xf numFmtId="0" fontId="147" fillId="46" borderId="48" xfId="0" applyNumberFormat="1" applyFont="1" applyFill="1" applyBorder="1" applyAlignment="1">
      <alignment horizontal="center" vertical="center"/>
    </xf>
    <xf numFmtId="1" fontId="147" fillId="46" borderId="49" xfId="0" applyNumberFormat="1" applyFont="1" applyFill="1" applyBorder="1" applyAlignment="1">
      <alignment vertical="center"/>
    </xf>
    <xf numFmtId="168" fontId="147" fillId="46" borderId="49" xfId="0" applyNumberFormat="1" applyFont="1" applyFill="1" applyBorder="1" applyAlignment="1">
      <alignment horizontal="center" vertical="center"/>
    </xf>
    <xf numFmtId="0" fontId="152" fillId="0" borderId="0" xfId="0" applyFont="1" applyAlignment="1">
      <alignment horizontal="left"/>
    </xf>
    <xf numFmtId="14" fontId="152" fillId="0" borderId="0" xfId="0" applyNumberFormat="1" applyFont="1" applyAlignment="1">
      <alignment horizontal="left"/>
    </xf>
    <xf numFmtId="0" fontId="160" fillId="0" borderId="0" xfId="0" applyFont="1" applyAlignment="1">
      <alignment horizontal="center"/>
    </xf>
    <xf numFmtId="0" fontId="152" fillId="0" borderId="0" xfId="0" applyFont="1" applyAlignment="1">
      <alignment horizontal="left" vertical="center"/>
    </xf>
    <xf numFmtId="0" fontId="147" fillId="0" borderId="49" xfId="0" applyFont="1" applyFill="1" applyBorder="1" applyAlignment="1">
      <alignment horizontal="center" vertical="center"/>
    </xf>
    <xf numFmtId="0" fontId="161" fillId="0" borderId="0" xfId="0" applyFont="1"/>
    <xf numFmtId="0" fontId="162" fillId="0" borderId="0" xfId="0" applyFont="1" applyAlignment="1">
      <alignment horizontal="center" vertical="top" wrapText="1"/>
    </xf>
    <xf numFmtId="0" fontId="50" fillId="0" borderId="0" xfId="0" applyFont="1" applyAlignment="1">
      <alignment horizontal="left" vertical="top" wrapText="1"/>
    </xf>
    <xf numFmtId="168" fontId="27" fillId="0" borderId="0" xfId="0" applyNumberFormat="1" applyFont="1" applyAlignment="1">
      <alignment horizontal="left" vertical="center"/>
    </xf>
    <xf numFmtId="1" fontId="27" fillId="0" borderId="0" xfId="0" applyNumberFormat="1" applyFont="1" applyFill="1" applyAlignment="1">
      <alignment horizontal="left" vertical="center"/>
    </xf>
    <xf numFmtId="0" fontId="27" fillId="40" borderId="0" xfId="0" applyFont="1" applyFill="1" applyAlignment="1">
      <alignment horizontal="left" vertical="center"/>
    </xf>
    <xf numFmtId="168" fontId="27" fillId="40" borderId="0" xfId="0" applyNumberFormat="1" applyFont="1" applyFill="1" applyAlignment="1">
      <alignment horizontal="left" vertical="center"/>
    </xf>
    <xf numFmtId="168" fontId="27" fillId="0" borderId="0" xfId="0" applyNumberFormat="1" applyFont="1" applyFill="1" applyAlignment="1">
      <alignment horizontal="left" vertical="center"/>
    </xf>
    <xf numFmtId="165" fontId="27" fillId="0" borderId="0" xfId="0" applyNumberFormat="1" applyFont="1" applyFill="1" applyAlignment="1">
      <alignment horizontal="left" vertical="center"/>
    </xf>
    <xf numFmtId="164" fontId="88" fillId="0" borderId="0" xfId="0" applyNumberFormat="1" applyFont="1" applyFill="1" applyBorder="1" applyAlignment="1">
      <alignment horizontal="left" vertical="center"/>
    </xf>
    <xf numFmtId="167" fontId="148" fillId="37" borderId="20" xfId="0" applyNumberFormat="1" applyFont="1" applyFill="1" applyBorder="1" applyAlignment="1">
      <alignment horizontal="left" vertical="top" wrapText="1"/>
    </xf>
    <xf numFmtId="0" fontId="148" fillId="49" borderId="20" xfId="2" applyFont="1" applyFill="1" applyBorder="1" applyAlignment="1">
      <alignment horizontal="left" vertical="top" wrapText="1"/>
    </xf>
    <xf numFmtId="168" fontId="148" fillId="39" borderId="20" xfId="0" applyNumberFormat="1" applyFont="1" applyFill="1" applyBorder="1" applyAlignment="1">
      <alignment horizontal="left" vertical="top" wrapText="1"/>
    </xf>
    <xf numFmtId="168" fontId="148" fillId="33" borderId="20" xfId="0" applyNumberFormat="1" applyFont="1" applyFill="1" applyBorder="1" applyAlignment="1">
      <alignment horizontal="left" vertical="top" wrapText="1"/>
    </xf>
    <xf numFmtId="168" fontId="148" fillId="39" borderId="20" xfId="2" applyNumberFormat="1" applyFont="1" applyFill="1" applyBorder="1" applyAlignment="1">
      <alignment horizontal="left" vertical="top" wrapText="1"/>
    </xf>
    <xf numFmtId="166" fontId="147" fillId="46" borderId="49" xfId="0" applyNumberFormat="1" applyFont="1" applyFill="1" applyBorder="1" applyAlignment="1">
      <alignment horizontal="center" vertical="center"/>
    </xf>
    <xf numFmtId="0" fontId="27" fillId="46" borderId="49" xfId="0" applyFont="1" applyFill="1" applyBorder="1" applyAlignment="1">
      <alignment horizontal="left" vertical="center"/>
    </xf>
    <xf numFmtId="0" fontId="132" fillId="46" borderId="48" xfId="0" applyFont="1" applyFill="1" applyBorder="1" applyAlignment="1">
      <alignment vertical="center"/>
    </xf>
    <xf numFmtId="0" fontId="27" fillId="79" borderId="48" xfId="0" applyFont="1" applyFill="1" applyBorder="1" applyAlignment="1">
      <alignment vertical="center"/>
    </xf>
    <xf numFmtId="0" fontId="27" fillId="0" borderId="51" xfId="0" applyFont="1" applyFill="1" applyBorder="1" applyAlignment="1">
      <alignment horizontal="right" vertical="center"/>
    </xf>
    <xf numFmtId="0" fontId="61" fillId="48" borderId="106" xfId="0" applyFont="1" applyFill="1" applyBorder="1" applyAlignment="1">
      <alignment horizontal="center" vertical="center" wrapText="1"/>
    </xf>
    <xf numFmtId="0" fontId="88" fillId="48" borderId="90" xfId="0" applyFont="1" applyFill="1" applyBorder="1" applyAlignment="1">
      <alignment horizontal="right" vertical="center"/>
    </xf>
    <xf numFmtId="0" fontId="2" fillId="0" borderId="0" xfId="0" applyFont="1" applyFill="1" applyBorder="1" applyAlignment="1">
      <alignment horizontal="center" vertical="center"/>
    </xf>
    <xf numFmtId="0" fontId="63" fillId="0" borderId="0" xfId="0" applyFont="1" applyFill="1" applyBorder="1" applyAlignment="1">
      <alignment horizontal="center" vertical="center" wrapText="1"/>
    </xf>
    <xf numFmtId="166" fontId="133" fillId="0" borderId="0" xfId="0" applyNumberFormat="1" applyFont="1" applyFill="1" applyBorder="1" applyAlignment="1">
      <alignment horizontal="left" vertical="top"/>
    </xf>
    <xf numFmtId="166" fontId="88" fillId="0" borderId="0" xfId="0" applyNumberFormat="1" applyFont="1" applyFill="1" applyBorder="1" applyAlignment="1">
      <alignment vertical="top"/>
    </xf>
    <xf numFmtId="166" fontId="47" fillId="0" borderId="0" xfId="0" quotePrefix="1" applyNumberFormat="1" applyFont="1" applyBorder="1" applyAlignment="1">
      <alignment horizontal="left" vertical="top" wrapText="1"/>
    </xf>
    <xf numFmtId="166" fontId="27" fillId="0" borderId="0" xfId="0" applyNumberFormat="1" applyFont="1" applyAlignment="1">
      <alignment horizontal="left" vertical="top"/>
    </xf>
    <xf numFmtId="0" fontId="47" fillId="0" borderId="0" xfId="0" quotePrefix="1" applyFont="1" applyBorder="1" applyAlignment="1">
      <alignment horizontal="left" vertical="top" wrapText="1"/>
    </xf>
    <xf numFmtId="1" fontId="92" fillId="0" borderId="0" xfId="0" applyNumberFormat="1" applyFont="1" applyFill="1" applyBorder="1" applyAlignment="1">
      <alignment horizontal="center" vertical="center" wrapText="1"/>
    </xf>
    <xf numFmtId="1" fontId="91" fillId="0" borderId="28" xfId="0" applyNumberFormat="1" applyFont="1" applyFill="1" applyBorder="1" applyAlignment="1">
      <alignment horizontal="center" vertical="center"/>
    </xf>
    <xf numFmtId="0" fontId="27" fillId="0" borderId="21" xfId="0" applyFont="1" applyBorder="1" applyAlignment="1">
      <alignment horizontal="center" vertical="center"/>
    </xf>
    <xf numFmtId="0" fontId="27" fillId="0" borderId="107" xfId="0" applyFont="1" applyBorder="1" applyAlignment="1">
      <alignment horizontal="center" vertical="center"/>
    </xf>
    <xf numFmtId="0" fontId="27" fillId="0" borderId="100" xfId="0" applyFont="1" applyBorder="1" applyAlignment="1">
      <alignment horizontal="center" vertical="center"/>
    </xf>
    <xf numFmtId="1" fontId="91" fillId="0" borderId="0" xfId="0" applyNumberFormat="1" applyFont="1" applyFill="1" applyBorder="1" applyAlignment="1">
      <alignment horizontal="center" vertical="center"/>
    </xf>
    <xf numFmtId="0" fontId="78" fillId="0" borderId="29" xfId="0" applyFont="1" applyFill="1" applyBorder="1" applyAlignment="1">
      <alignment horizontal="center" vertical="center" wrapText="1"/>
    </xf>
    <xf numFmtId="0" fontId="78" fillId="0" borderId="29" xfId="0" applyFont="1" applyFill="1" applyBorder="1" applyAlignment="1">
      <alignment horizontal="center" vertical="center"/>
    </xf>
    <xf numFmtId="0" fontId="78" fillId="0" borderId="91" xfId="0" applyFont="1" applyFill="1" applyBorder="1" applyAlignment="1">
      <alignment horizontal="center" vertical="center"/>
    </xf>
    <xf numFmtId="9" fontId="78" fillId="0" borderId="91" xfId="54" applyFont="1" applyFill="1" applyBorder="1" applyAlignment="1">
      <alignment horizontal="center" vertical="center"/>
    </xf>
    <xf numFmtId="2" fontId="78" fillId="48" borderId="29" xfId="54" applyNumberFormat="1" applyFont="1" applyFill="1" applyBorder="1" applyAlignment="1">
      <alignment horizontal="center" vertical="center"/>
    </xf>
    <xf numFmtId="2" fontId="78" fillId="48" borderId="30" xfId="54" applyNumberFormat="1" applyFont="1" applyFill="1" applyBorder="1" applyAlignment="1">
      <alignment horizontal="center" vertical="center"/>
    </xf>
    <xf numFmtId="1" fontId="77" fillId="0" borderId="103" xfId="0" applyNumberFormat="1" applyFont="1" applyBorder="1" applyAlignment="1">
      <alignment horizontal="center" vertical="center"/>
    </xf>
    <xf numFmtId="1" fontId="77" fillId="0" borderId="100" xfId="0" applyNumberFormat="1" applyFont="1" applyBorder="1" applyAlignment="1">
      <alignment horizontal="center" vertical="center"/>
    </xf>
    <xf numFmtId="0" fontId="88" fillId="47" borderId="122" xfId="2" applyFont="1" applyFill="1" applyBorder="1" applyAlignment="1">
      <alignment horizontal="center" vertical="center" wrapText="1"/>
    </xf>
    <xf numFmtId="0" fontId="27" fillId="48" borderId="48" xfId="0" applyFont="1" applyFill="1" applyBorder="1" applyAlignment="1">
      <alignment vertical="center"/>
    </xf>
    <xf numFmtId="0" fontId="27" fillId="48" borderId="50" xfId="0" applyFont="1" applyFill="1" applyBorder="1" applyAlignment="1">
      <alignment vertical="center"/>
    </xf>
    <xf numFmtId="0" fontId="0" fillId="0" borderId="140" xfId="0" applyBorder="1" applyAlignment="1">
      <alignment horizontal="center" vertical="center"/>
    </xf>
    <xf numFmtId="0" fontId="0" fillId="0" borderId="141" xfId="0" applyBorder="1" applyAlignment="1">
      <alignment horizontal="center" vertical="center"/>
    </xf>
    <xf numFmtId="0" fontId="0" fillId="0" borderId="139" xfId="0" applyBorder="1" applyAlignment="1">
      <alignment horizontal="center" vertical="center"/>
    </xf>
    <xf numFmtId="166" fontId="77" fillId="0" borderId="102" xfId="0" applyNumberFormat="1" applyFont="1" applyFill="1" applyBorder="1" applyAlignment="1">
      <alignment horizontal="center" vertical="center"/>
    </xf>
    <xf numFmtId="0" fontId="88" fillId="70" borderId="122" xfId="0" applyFont="1" applyFill="1" applyBorder="1" applyAlignment="1">
      <alignment horizontal="center" vertical="center" wrapText="1"/>
    </xf>
    <xf numFmtId="1" fontId="77" fillId="0" borderId="126" xfId="0" applyNumberFormat="1" applyFont="1" applyFill="1" applyBorder="1" applyAlignment="1">
      <alignment horizontal="center" vertical="center"/>
    </xf>
    <xf numFmtId="0" fontId="88" fillId="47" borderId="36" xfId="2" applyFont="1" applyFill="1" applyBorder="1" applyAlignment="1">
      <alignment horizontal="center" vertical="center" wrapText="1"/>
    </xf>
    <xf numFmtId="170" fontId="77" fillId="0" borderId="127" xfId="0" applyNumberFormat="1" applyFont="1" applyFill="1" applyBorder="1" applyAlignment="1">
      <alignment horizontal="center" vertical="center"/>
    </xf>
    <xf numFmtId="170" fontId="77" fillId="0" borderId="142" xfId="0" applyNumberFormat="1" applyFont="1" applyFill="1" applyBorder="1" applyAlignment="1">
      <alignment horizontal="center" vertical="center"/>
    </xf>
    <xf numFmtId="0" fontId="42" fillId="33" borderId="49" xfId="0" applyFont="1" applyFill="1" applyBorder="1" applyAlignment="1">
      <alignment vertical="center"/>
    </xf>
    <xf numFmtId="0" fontId="42" fillId="33" borderId="48" xfId="0" applyFont="1" applyFill="1" applyBorder="1" applyAlignment="1">
      <alignment vertical="center"/>
    </xf>
    <xf numFmtId="0" fontId="42" fillId="33" borderId="50" xfId="0" applyFont="1" applyFill="1" applyBorder="1" applyAlignment="1">
      <alignment vertical="center"/>
    </xf>
    <xf numFmtId="0" fontId="67" fillId="48" borderId="49" xfId="0" applyFont="1" applyFill="1" applyBorder="1" applyAlignment="1">
      <alignment vertical="center"/>
    </xf>
    <xf numFmtId="166" fontId="78" fillId="0" borderId="137" xfId="0" applyNumberFormat="1" applyFont="1" applyFill="1" applyBorder="1" applyAlignment="1">
      <alignment horizontal="center" vertical="center"/>
    </xf>
    <xf numFmtId="166" fontId="78" fillId="0" borderId="143" xfId="0" applyNumberFormat="1" applyFont="1" applyFill="1" applyBorder="1" applyAlignment="1">
      <alignment horizontal="center" vertical="center"/>
    </xf>
    <xf numFmtId="170" fontId="77" fillId="0" borderId="30" xfId="0" applyNumberFormat="1" applyFont="1" applyFill="1" applyBorder="1" applyAlignment="1">
      <alignment vertical="center"/>
    </xf>
    <xf numFmtId="170" fontId="77" fillId="0" borderId="108" xfId="0" applyNumberFormat="1" applyFont="1" applyFill="1" applyBorder="1" applyAlignment="1">
      <alignment vertical="center"/>
    </xf>
    <xf numFmtId="0" fontId="61" fillId="0" borderId="28" xfId="0" applyFont="1" applyFill="1" applyBorder="1" applyAlignment="1">
      <alignment vertical="center" wrapText="1"/>
    </xf>
    <xf numFmtId="0" fontId="61" fillId="0" borderId="0" xfId="0" applyFont="1" applyFill="1" applyBorder="1" applyAlignment="1">
      <alignment vertical="center" wrapText="1"/>
    </xf>
    <xf numFmtId="166" fontId="78" fillId="0" borderId="28" xfId="0" applyNumberFormat="1" applyFont="1" applyFill="1" applyBorder="1" applyAlignment="1">
      <alignment horizontal="center" vertical="center"/>
    </xf>
    <xf numFmtId="166" fontId="78" fillId="0" borderId="28" xfId="0" applyNumberFormat="1" applyFont="1" applyFill="1" applyBorder="1" applyAlignment="1">
      <alignment vertical="center"/>
    </xf>
    <xf numFmtId="0" fontId="88" fillId="0" borderId="0" xfId="42" applyFont="1" applyFill="1" applyBorder="1" applyAlignment="1">
      <alignment vertical="center"/>
    </xf>
    <xf numFmtId="0" fontId="78" fillId="0" borderId="49" xfId="0" applyFont="1" applyFill="1" applyBorder="1" applyAlignment="1">
      <alignment horizontal="center" vertical="center"/>
    </xf>
    <xf numFmtId="14" fontId="77" fillId="0" borderId="126" xfId="0" applyNumberFormat="1" applyFont="1" applyBorder="1" applyAlignment="1">
      <alignment vertical="center"/>
    </xf>
    <xf numFmtId="14" fontId="77" fillId="0" borderId="124" xfId="0" applyNumberFormat="1" applyFont="1" applyBorder="1" applyAlignment="1">
      <alignment vertical="center"/>
    </xf>
    <xf numFmtId="170" fontId="78" fillId="0" borderId="104" xfId="0" applyNumberFormat="1" applyFont="1" applyFill="1" applyBorder="1" applyAlignment="1">
      <alignment horizontal="center" vertical="center"/>
    </xf>
    <xf numFmtId="170" fontId="78" fillId="0" borderId="101" xfId="0" applyNumberFormat="1" applyFont="1" applyFill="1" applyBorder="1" applyAlignment="1">
      <alignment horizontal="center" vertical="center"/>
    </xf>
    <xf numFmtId="0" fontId="48" fillId="46" borderId="49" xfId="0" applyFont="1" applyFill="1" applyBorder="1" applyAlignment="1">
      <alignment vertical="center"/>
    </xf>
    <xf numFmtId="0" fontId="48" fillId="46" borderId="48" xfId="0" applyFont="1" applyFill="1" applyBorder="1" applyAlignment="1">
      <alignment vertical="center"/>
    </xf>
    <xf numFmtId="0" fontId="55" fillId="46" borderId="48" xfId="0" applyFont="1" applyFill="1" applyBorder="1" applyAlignment="1" applyProtection="1">
      <alignment vertical="center"/>
      <protection locked="0"/>
    </xf>
    <xf numFmtId="0" fontId="48" fillId="46" borderId="29" xfId="0" applyFont="1" applyFill="1" applyBorder="1" applyAlignment="1">
      <alignment vertical="center"/>
    </xf>
    <xf numFmtId="0" fontId="48" fillId="46" borderId="30" xfId="0" applyFont="1" applyFill="1" applyBorder="1" applyAlignment="1">
      <alignment vertical="center"/>
    </xf>
    <xf numFmtId="0" fontId="61" fillId="47" borderId="37" xfId="0" applyFont="1" applyFill="1" applyBorder="1" applyAlignment="1">
      <alignment horizontal="center" vertical="center"/>
    </xf>
    <xf numFmtId="166" fontId="77" fillId="0" borderId="31" xfId="0" applyNumberFormat="1" applyFont="1" applyFill="1" applyBorder="1" applyAlignment="1">
      <alignment horizontal="center" vertical="center"/>
    </xf>
    <xf numFmtId="0" fontId="61" fillId="47" borderId="123" xfId="0" applyFont="1" applyFill="1" applyBorder="1" applyAlignment="1">
      <alignment horizontal="center" vertical="center"/>
    </xf>
    <xf numFmtId="165" fontId="77" fillId="0" borderId="91" xfId="0" applyNumberFormat="1" applyFont="1" applyFill="1" applyBorder="1" applyAlignment="1">
      <alignment horizontal="center" vertical="center"/>
    </xf>
    <xf numFmtId="0" fontId="61" fillId="47" borderId="145" xfId="0" applyFont="1" applyFill="1" applyBorder="1" applyAlignment="1">
      <alignment horizontal="center" vertical="center" wrapText="1"/>
    </xf>
    <xf numFmtId="165" fontId="77" fillId="0" borderId="29" xfId="0" applyNumberFormat="1" applyFont="1" applyFill="1" applyBorder="1" applyAlignment="1">
      <alignment horizontal="center" vertical="center"/>
    </xf>
    <xf numFmtId="0" fontId="128" fillId="79" borderId="122" xfId="0" applyFont="1" applyFill="1" applyBorder="1" applyAlignment="1">
      <alignment horizontal="center" vertical="center" wrapText="1"/>
    </xf>
    <xf numFmtId="0" fontId="88" fillId="47" borderId="13" xfId="2" applyFont="1" applyFill="1" applyBorder="1" applyAlignment="1">
      <alignment horizontal="center" vertical="top" wrapText="1"/>
    </xf>
    <xf numFmtId="0" fontId="77" fillId="0" borderId="15" xfId="0" applyNumberFormat="1" applyFont="1" applyFill="1" applyBorder="1" applyAlignment="1">
      <alignment horizontal="center" vertical="center"/>
    </xf>
    <xf numFmtId="165" fontId="77" fillId="0" borderId="146" xfId="0" applyNumberFormat="1" applyFont="1" applyFill="1" applyBorder="1" applyAlignment="1">
      <alignment horizontal="center" vertical="center"/>
    </xf>
    <xf numFmtId="166" fontId="78" fillId="0" borderId="15" xfId="0" applyNumberFormat="1" applyFont="1" applyFill="1" applyBorder="1" applyAlignment="1">
      <alignment horizontal="center" vertical="center"/>
    </xf>
    <xf numFmtId="166" fontId="78" fillId="0" borderId="108" xfId="0" applyNumberFormat="1" applyFont="1" applyFill="1" applyBorder="1" applyAlignment="1">
      <alignment horizontal="center" vertical="center"/>
    </xf>
    <xf numFmtId="0" fontId="78" fillId="0" borderId="108" xfId="0" applyNumberFormat="1" applyFont="1" applyFill="1" applyBorder="1" applyAlignment="1">
      <alignment horizontal="center" vertical="center"/>
    </xf>
    <xf numFmtId="14" fontId="78" fillId="0" borderId="109" xfId="0" applyNumberFormat="1" applyFont="1" applyFill="1" applyBorder="1" applyAlignment="1">
      <alignment horizontal="center" vertical="center"/>
    </xf>
    <xf numFmtId="170" fontId="78" fillId="0" borderId="90" xfId="0" applyNumberFormat="1" applyFont="1" applyFill="1" applyBorder="1" applyAlignment="1">
      <alignment horizontal="center" vertical="center"/>
    </xf>
    <xf numFmtId="2" fontId="78" fillId="0" borderId="103" xfId="0" applyNumberFormat="1" applyFont="1" applyBorder="1" applyAlignment="1">
      <alignment horizontal="center" vertical="center"/>
    </xf>
    <xf numFmtId="2" fontId="78" fillId="0" borderId="100" xfId="0" applyNumberFormat="1" applyFont="1" applyBorder="1" applyAlignment="1">
      <alignment horizontal="center" vertical="center"/>
    </xf>
    <xf numFmtId="0" fontId="25" fillId="0" borderId="103" xfId="0" applyNumberFormat="1" applyFont="1" applyFill="1" applyBorder="1" applyAlignment="1">
      <alignment horizontal="center" vertical="center"/>
    </xf>
    <xf numFmtId="0" fontId="25" fillId="0" borderId="21" xfId="0" applyNumberFormat="1" applyFont="1" applyFill="1" applyBorder="1" applyAlignment="1">
      <alignment horizontal="center" vertical="center"/>
    </xf>
    <xf numFmtId="0" fontId="132" fillId="48" borderId="90" xfId="0" applyFont="1" applyFill="1" applyBorder="1" applyAlignment="1">
      <alignment horizontal="right" vertical="center"/>
    </xf>
    <xf numFmtId="9" fontId="131" fillId="48" borderId="90" xfId="54" applyFont="1" applyFill="1" applyBorder="1" applyAlignment="1">
      <alignment horizontal="right" vertical="center" wrapText="1"/>
    </xf>
    <xf numFmtId="172" fontId="78" fillId="48" borderId="91" xfId="54" applyNumberFormat="1" applyFont="1" applyFill="1" applyBorder="1" applyAlignment="1">
      <alignment horizontal="center" vertical="center"/>
    </xf>
    <xf numFmtId="2" fontId="78" fillId="48" borderId="108" xfId="54" applyNumberFormat="1" applyFont="1" applyFill="1" applyBorder="1" applyAlignment="1">
      <alignment horizontal="center" vertical="center"/>
    </xf>
    <xf numFmtId="2" fontId="25" fillId="0" borderId="108" xfId="0" applyNumberFormat="1" applyFont="1" applyFill="1" applyBorder="1" applyAlignment="1">
      <alignment horizontal="center" vertical="center"/>
    </xf>
    <xf numFmtId="0" fontId="25" fillId="0" borderId="108" xfId="0" applyNumberFormat="1" applyFont="1" applyFill="1" applyBorder="1" applyAlignment="1">
      <alignment horizontal="center" vertical="center"/>
    </xf>
    <xf numFmtId="0" fontId="25" fillId="0" borderId="108" xfId="0" applyFont="1" applyBorder="1" applyAlignment="1">
      <alignment horizontal="left" vertical="center"/>
    </xf>
    <xf numFmtId="0" fontId="27" fillId="0" borderId="29" xfId="0" applyFont="1" applyBorder="1" applyAlignment="1">
      <alignment horizontal="center" vertical="center"/>
    </xf>
    <xf numFmtId="0" fontId="163" fillId="0" borderId="0" xfId="0" applyFont="1" applyAlignment="1">
      <alignment horizontal="center"/>
    </xf>
    <xf numFmtId="0" fontId="164" fillId="0" borderId="0" xfId="0" applyFont="1" applyAlignment="1">
      <alignment horizontal="center"/>
    </xf>
    <xf numFmtId="0" fontId="163" fillId="0" borderId="28" xfId="0" applyFont="1" applyBorder="1" applyAlignment="1">
      <alignment horizontal="center"/>
    </xf>
    <xf numFmtId="0" fontId="165" fillId="0" borderId="0" xfId="0" applyFont="1" applyAlignment="1">
      <alignment horizontal="center"/>
    </xf>
    <xf numFmtId="0" fontId="166" fillId="0" borderId="0" xfId="0" applyFont="1"/>
    <xf numFmtId="0" fontId="164" fillId="0" borderId="0" xfId="0" applyFont="1" applyAlignment="1">
      <alignment horizontal="center" vertical="center"/>
    </xf>
    <xf numFmtId="0" fontId="132" fillId="0" borderId="50" xfId="0" applyFont="1" applyFill="1" applyBorder="1" applyAlignment="1">
      <alignment horizontal="left" vertical="center"/>
    </xf>
    <xf numFmtId="0" fontId="147" fillId="46" borderId="49" xfId="0" applyFont="1" applyFill="1" applyBorder="1" applyAlignment="1">
      <alignment horizontal="center" vertical="center"/>
    </xf>
    <xf numFmtId="14" fontId="91" fillId="0" borderId="0" xfId="0" applyNumberFormat="1" applyFont="1" applyFill="1" applyBorder="1" applyAlignment="1">
      <alignment vertical="top"/>
    </xf>
    <xf numFmtId="169" fontId="88" fillId="0" borderId="0" xfId="0" applyNumberFormat="1" applyFont="1" applyFill="1" applyBorder="1" applyAlignment="1">
      <alignment vertical="center"/>
    </xf>
    <xf numFmtId="14" fontId="91" fillId="0" borderId="0" xfId="42" applyNumberFormat="1" applyFont="1" applyFill="1" applyBorder="1" applyAlignment="1">
      <alignment horizontal="center" vertical="top"/>
    </xf>
    <xf numFmtId="169" fontId="88" fillId="0" borderId="0" xfId="0" applyNumberFormat="1" applyFont="1" applyFill="1" applyAlignment="1">
      <alignment vertical="top"/>
    </xf>
    <xf numFmtId="0" fontId="146" fillId="0" borderId="0" xfId="0" applyFont="1" applyFill="1" applyAlignment="1">
      <alignment horizontal="left" vertical="top"/>
    </xf>
    <xf numFmtId="0" fontId="27" fillId="0" borderId="0" xfId="0" applyFont="1" applyFill="1" applyAlignment="1">
      <alignment vertical="top"/>
    </xf>
    <xf numFmtId="0" fontId="88" fillId="0" borderId="50" xfId="0" applyFont="1" applyFill="1" applyBorder="1" applyAlignment="1">
      <alignment vertical="center"/>
    </xf>
    <xf numFmtId="166" fontId="147" fillId="0" borderId="48" xfId="0" applyNumberFormat="1" applyFont="1" applyFill="1" applyBorder="1" applyAlignment="1">
      <alignment horizontal="left" vertical="center"/>
    </xf>
    <xf numFmtId="169" fontId="88" fillId="0" borderId="48" xfId="0" applyNumberFormat="1" applyFont="1" applyFill="1" applyBorder="1" applyAlignment="1">
      <alignment horizontal="left" vertical="center"/>
    </xf>
    <xf numFmtId="169" fontId="132" fillId="0" borderId="50" xfId="0" applyNumberFormat="1" applyFont="1" applyFill="1" applyBorder="1" applyAlignment="1">
      <alignment horizontal="left" vertical="center"/>
    </xf>
    <xf numFmtId="166" fontId="88" fillId="0" borderId="50" xfId="0" applyNumberFormat="1" applyFont="1" applyFill="1" applyBorder="1" applyAlignment="1">
      <alignment horizontal="left" vertical="center"/>
    </xf>
    <xf numFmtId="169" fontId="131" fillId="0" borderId="50" xfId="42" applyNumberFormat="1" applyFont="1" applyFill="1" applyBorder="1" applyAlignment="1">
      <alignment horizontal="left" vertical="center"/>
    </xf>
    <xf numFmtId="0" fontId="167" fillId="0" borderId="49" xfId="42" applyNumberFormat="1" applyFont="1" applyFill="1" applyBorder="1" applyAlignment="1">
      <alignment horizontal="left" vertical="center"/>
    </xf>
    <xf numFmtId="0" fontId="167" fillId="0" borderId="48" xfId="0" applyNumberFormat="1" applyFont="1" applyFill="1" applyBorder="1" applyAlignment="1">
      <alignment horizontal="left" vertical="center"/>
    </xf>
    <xf numFmtId="0" fontId="167" fillId="0" borderId="50" xfId="0" applyNumberFormat="1" applyFont="1" applyFill="1" applyBorder="1" applyAlignment="1">
      <alignment horizontal="left" vertical="center"/>
    </xf>
    <xf numFmtId="169" fontId="168" fillId="0" borderId="48" xfId="0" applyNumberFormat="1" applyFont="1" applyFill="1" applyBorder="1" applyAlignment="1">
      <alignment horizontal="left" vertical="center"/>
    </xf>
    <xf numFmtId="0" fontId="147" fillId="0" borderId="49" xfId="0" applyNumberFormat="1" applyFont="1" applyFill="1" applyBorder="1" applyAlignment="1">
      <alignment horizontal="center" vertical="center"/>
    </xf>
    <xf numFmtId="169" fontId="147" fillId="0" borderId="49" xfId="42" applyNumberFormat="1" applyFont="1" applyFill="1" applyBorder="1" applyAlignment="1">
      <alignment horizontal="center" vertical="center"/>
    </xf>
    <xf numFmtId="0" fontId="147" fillId="0" borderId="49" xfId="0" applyFont="1" applyFill="1" applyBorder="1" applyAlignment="1">
      <alignment vertical="center"/>
    </xf>
    <xf numFmtId="165" fontId="147" fillId="0" borderId="49" xfId="0" applyNumberFormat="1" applyFont="1" applyFill="1" applyBorder="1" applyAlignment="1">
      <alignment horizontal="center" vertical="center"/>
    </xf>
    <xf numFmtId="0" fontId="169" fillId="0" borderId="49" xfId="0" applyFont="1" applyFill="1" applyBorder="1" applyAlignment="1">
      <alignment horizontal="center" vertical="center"/>
    </xf>
    <xf numFmtId="0" fontId="169" fillId="0" borderId="49" xfId="0" applyFont="1" applyFill="1" applyBorder="1" applyAlignment="1">
      <alignment horizontal="left" vertical="center"/>
    </xf>
    <xf numFmtId="169" fontId="170" fillId="0" borderId="49" xfId="42" applyNumberFormat="1" applyFont="1" applyFill="1" applyBorder="1" applyAlignment="1">
      <alignment horizontal="left" vertical="center"/>
    </xf>
    <xf numFmtId="172" fontId="78" fillId="0" borderId="103" xfId="54" applyNumberFormat="1" applyFont="1" applyFill="1" applyBorder="1" applyAlignment="1">
      <alignment horizontal="center" vertical="center"/>
    </xf>
    <xf numFmtId="176" fontId="48" fillId="0" borderId="0" xfId="0" applyNumberFormat="1" applyFont="1" applyAlignment="1">
      <alignment vertical="center"/>
    </xf>
    <xf numFmtId="176" fontId="88" fillId="0" borderId="0" xfId="0" applyNumberFormat="1" applyFont="1" applyFill="1" applyBorder="1" applyAlignment="1">
      <alignment horizontal="right" vertical="center"/>
    </xf>
    <xf numFmtId="0" fontId="0" fillId="0" borderId="0" xfId="0" applyNumberFormat="1" applyAlignment="1">
      <alignment vertical="center"/>
    </xf>
    <xf numFmtId="0" fontId="171" fillId="0" borderId="0" xfId="0" applyFont="1" applyAlignment="1">
      <alignment vertical="center"/>
    </xf>
    <xf numFmtId="0" fontId="120" fillId="0" borderId="24" xfId="0" applyFont="1" applyBorder="1" applyAlignment="1">
      <alignment horizontal="center" vertical="center"/>
    </xf>
    <xf numFmtId="0" fontId="120" fillId="0" borderId="54" xfId="0" applyFont="1" applyBorder="1" applyAlignment="1">
      <alignment vertical="center"/>
    </xf>
    <xf numFmtId="0" fontId="120" fillId="0" borderId="15" xfId="0" applyFont="1" applyBorder="1" applyAlignment="1">
      <alignment vertical="center"/>
    </xf>
    <xf numFmtId="0" fontId="120" fillId="0" borderId="24" xfId="0" applyFont="1" applyBorder="1" applyAlignment="1">
      <alignment vertical="center"/>
    </xf>
    <xf numFmtId="176" fontId="172" fillId="0" borderId="85" xfId="0" applyNumberFormat="1" applyFont="1" applyBorder="1" applyAlignment="1">
      <alignment vertical="center"/>
    </xf>
    <xf numFmtId="176" fontId="172" fillId="0" borderId="24" xfId="0" applyNumberFormat="1" applyFont="1" applyBorder="1" applyAlignment="1">
      <alignment vertical="center"/>
    </xf>
    <xf numFmtId="176" fontId="172" fillId="0" borderId="15" xfId="0" applyNumberFormat="1" applyFont="1" applyBorder="1" applyAlignment="1">
      <alignment vertical="center"/>
    </xf>
    <xf numFmtId="176" fontId="96" fillId="0" borderId="13" xfId="0" applyNumberFormat="1" applyFont="1" applyBorder="1" applyAlignment="1">
      <alignment vertical="center" wrapText="1"/>
    </xf>
    <xf numFmtId="0" fontId="0" fillId="0" borderId="54" xfId="0" applyBorder="1" applyAlignment="1">
      <alignment vertical="center"/>
    </xf>
    <xf numFmtId="0" fontId="0" fillId="0" borderId="24" xfId="0" applyBorder="1" applyAlignment="1">
      <alignment vertical="center"/>
    </xf>
    <xf numFmtId="0" fontId="0" fillId="0" borderId="15" xfId="0" applyBorder="1" applyAlignment="1">
      <alignment vertical="center"/>
    </xf>
    <xf numFmtId="0" fontId="172" fillId="0" borderId="27" xfId="0" applyFont="1" applyBorder="1" applyAlignment="1">
      <alignment vertical="center"/>
    </xf>
    <xf numFmtId="0" fontId="77" fillId="0" borderId="87" xfId="0" applyFont="1" applyBorder="1" applyAlignment="1">
      <alignment vertical="top"/>
    </xf>
    <xf numFmtId="0" fontId="77" fillId="0" borderId="73" xfId="0" applyFont="1" applyBorder="1" applyAlignment="1">
      <alignment vertical="top"/>
    </xf>
    <xf numFmtId="0" fontId="77" fillId="0" borderId="82" xfId="0" applyFont="1" applyBorder="1" applyAlignment="1">
      <alignment vertical="top"/>
    </xf>
    <xf numFmtId="0" fontId="77" fillId="0" borderId="41" xfId="0" applyFont="1" applyBorder="1" applyAlignment="1">
      <alignment vertical="top"/>
    </xf>
    <xf numFmtId="0" fontId="77" fillId="0" borderId="95" xfId="0" applyFont="1" applyBorder="1" applyAlignment="1">
      <alignment vertical="top"/>
    </xf>
    <xf numFmtId="0" fontId="77" fillId="0" borderId="48" xfId="0" applyFont="1" applyBorder="1" applyAlignment="1">
      <alignment vertical="top"/>
    </xf>
    <xf numFmtId="0" fontId="77" fillId="0" borderId="96" xfId="0" applyFont="1" applyBorder="1" applyAlignment="1">
      <alignment vertical="top"/>
    </xf>
    <xf numFmtId="0" fontId="77" fillId="0" borderId="35" xfId="0" applyFont="1" applyBorder="1" applyAlignment="1">
      <alignment vertical="top"/>
    </xf>
    <xf numFmtId="0" fontId="77" fillId="0" borderId="65" xfId="0" applyFont="1" applyBorder="1" applyAlignment="1">
      <alignment vertical="top"/>
    </xf>
    <xf numFmtId="2" fontId="88" fillId="0" borderId="48" xfId="42" applyNumberFormat="1" applyFont="1" applyFill="1" applyBorder="1" applyAlignment="1">
      <alignment vertical="center"/>
    </xf>
    <xf numFmtId="2" fontId="147" fillId="0" borderId="48" xfId="0" applyNumberFormat="1" applyFont="1" applyFill="1" applyBorder="1" applyAlignment="1">
      <alignment horizontal="left" vertical="center"/>
    </xf>
    <xf numFmtId="2" fontId="88" fillId="0" borderId="48" xfId="0" applyNumberFormat="1" applyFont="1" applyFill="1" applyBorder="1" applyAlignment="1">
      <alignment horizontal="left" vertical="center"/>
    </xf>
    <xf numFmtId="2" fontId="88" fillId="0" borderId="0" xfId="0" applyNumberFormat="1" applyFont="1" applyFill="1" applyAlignment="1">
      <alignment vertical="center"/>
    </xf>
    <xf numFmtId="2" fontId="0" fillId="0" borderId="0" xfId="0" applyNumberFormat="1"/>
    <xf numFmtId="166" fontId="78" fillId="0" borderId="126" xfId="0" applyNumberFormat="1" applyFont="1" applyFill="1" applyBorder="1" applyAlignment="1">
      <alignment horizontal="center" vertical="center"/>
    </xf>
    <xf numFmtId="172" fontId="78" fillId="0" borderId="103" xfId="54" applyNumberFormat="1" applyFont="1" applyBorder="1" applyAlignment="1">
      <alignment horizontal="center" vertical="center"/>
    </xf>
    <xf numFmtId="172" fontId="78" fillId="0" borderId="100" xfId="54" applyNumberFormat="1" applyFont="1" applyBorder="1" applyAlignment="1">
      <alignment horizontal="center" vertical="center"/>
    </xf>
    <xf numFmtId="172" fontId="78" fillId="0" borderId="148" xfId="54" applyNumberFormat="1" applyFont="1" applyBorder="1" applyAlignment="1">
      <alignment horizontal="center" vertical="center"/>
    </xf>
    <xf numFmtId="172" fontId="78" fillId="0" borderId="149" xfId="54" applyNumberFormat="1" applyFont="1" applyBorder="1" applyAlignment="1">
      <alignment horizontal="center" vertical="center"/>
    </xf>
    <xf numFmtId="165" fontId="88" fillId="0" borderId="48" xfId="42" applyNumberFormat="1" applyFont="1" applyFill="1" applyBorder="1" applyAlignment="1">
      <alignment vertical="center"/>
    </xf>
    <xf numFmtId="165" fontId="147" fillId="0" borderId="48" xfId="0" applyNumberFormat="1" applyFont="1" applyFill="1" applyBorder="1" applyAlignment="1">
      <alignment horizontal="left" vertical="center"/>
    </xf>
    <xf numFmtId="165" fontId="88" fillId="0" borderId="48" xfId="0" applyNumberFormat="1" applyFont="1" applyFill="1" applyBorder="1" applyAlignment="1">
      <alignment horizontal="left" vertical="center"/>
    </xf>
    <xf numFmtId="165" fontId="88" fillId="0" borderId="0" xfId="0" applyNumberFormat="1" applyFont="1" applyFill="1" applyAlignment="1">
      <alignment vertical="center"/>
    </xf>
    <xf numFmtId="165" fontId="148" fillId="33" borderId="20" xfId="0" applyNumberFormat="1" applyFont="1" applyFill="1" applyBorder="1" applyAlignment="1">
      <alignment horizontal="left" vertical="top" wrapText="1"/>
    </xf>
    <xf numFmtId="0" fontId="52" fillId="0" borderId="48" xfId="0" applyFont="1" applyFill="1" applyBorder="1" applyAlignment="1">
      <alignment horizontal="left" vertical="center"/>
    </xf>
    <xf numFmtId="14" fontId="73" fillId="0" borderId="48" xfId="0" applyNumberFormat="1" applyFont="1" applyBorder="1" applyAlignment="1" applyProtection="1">
      <alignment horizontal="left" vertical="center"/>
      <protection locked="0"/>
    </xf>
    <xf numFmtId="0" fontId="73" fillId="0" borderId="48" xfId="0" applyFont="1" applyBorder="1" applyAlignment="1" applyProtection="1">
      <alignment horizontal="left" vertical="center"/>
      <protection locked="0"/>
    </xf>
    <xf numFmtId="0" fontId="73" fillId="0" borderId="50" xfId="0" applyFont="1" applyBorder="1" applyAlignment="1" applyProtection="1">
      <alignment horizontal="left" vertical="center"/>
      <protection locked="0"/>
    </xf>
    <xf numFmtId="0" fontId="26" fillId="73" borderId="48" xfId="43" applyFont="1" applyFill="1" applyBorder="1" applyAlignment="1" applyProtection="1">
      <alignment horizontal="right" vertical="center"/>
      <protection locked="0"/>
    </xf>
    <xf numFmtId="0" fontId="26" fillId="73" borderId="50" xfId="43" applyFont="1" applyFill="1" applyBorder="1" applyAlignment="1" applyProtection="1">
      <alignment horizontal="right" vertical="center"/>
      <protection locked="0"/>
    </xf>
    <xf numFmtId="49" fontId="114" fillId="0" borderId="48" xfId="0" applyNumberFormat="1" applyFont="1" applyFill="1" applyBorder="1" applyAlignment="1" applyProtection="1">
      <alignment horizontal="center" vertical="center"/>
      <protection locked="0"/>
    </xf>
    <xf numFmtId="0" fontId="27" fillId="0" borderId="48" xfId="0" applyFont="1" applyFill="1" applyBorder="1" applyAlignment="1">
      <alignment horizontal="center" vertical="center"/>
    </xf>
    <xf numFmtId="0" fontId="47" fillId="0" borderId="48" xfId="0" applyFont="1" applyFill="1" applyBorder="1" applyAlignment="1">
      <alignment horizontal="center" vertical="center"/>
    </xf>
    <xf numFmtId="1" fontId="114" fillId="0" borderId="48" xfId="0" applyNumberFormat="1" applyFont="1" applyFill="1" applyBorder="1" applyAlignment="1" applyProtection="1">
      <alignment horizontal="left" vertical="center"/>
      <protection locked="0"/>
    </xf>
    <xf numFmtId="1" fontId="114" fillId="0" borderId="50" xfId="0" applyNumberFormat="1" applyFont="1" applyFill="1" applyBorder="1" applyAlignment="1" applyProtection="1">
      <alignment horizontal="left" vertical="center"/>
      <protection locked="0"/>
    </xf>
    <xf numFmtId="0" fontId="73" fillId="0" borderId="48" xfId="0" applyFont="1" applyFill="1" applyBorder="1" applyAlignment="1" applyProtection="1">
      <alignment horizontal="center" vertical="center"/>
      <protection locked="0"/>
    </xf>
    <xf numFmtId="0" fontId="25" fillId="0" borderId="48" xfId="0" applyFont="1" applyBorder="1" applyAlignment="1">
      <alignment horizontal="right" vertical="center"/>
    </xf>
    <xf numFmtId="0" fontId="52" fillId="0" borderId="48" xfId="0" applyFont="1" applyFill="1" applyBorder="1" applyAlignment="1">
      <alignment horizontal="right" vertical="center"/>
    </xf>
    <xf numFmtId="1" fontId="101" fillId="0" borderId="48" xfId="0" applyNumberFormat="1" applyFont="1" applyFill="1" applyBorder="1" applyAlignment="1" applyProtection="1">
      <alignment horizontal="left" vertical="center"/>
      <protection locked="0"/>
    </xf>
    <xf numFmtId="166" fontId="75" fillId="0" borderId="48" xfId="0" applyNumberFormat="1" applyFont="1" applyFill="1" applyBorder="1" applyAlignment="1" applyProtection="1">
      <alignment horizontal="center" vertical="center"/>
      <protection locked="0"/>
    </xf>
    <xf numFmtId="0" fontId="103" fillId="74" borderId="49" xfId="43" applyFont="1" applyFill="1" applyBorder="1" applyAlignment="1" applyProtection="1">
      <alignment horizontal="left" vertical="center"/>
      <protection locked="0"/>
    </xf>
    <xf numFmtId="0" fontId="103" fillId="74" borderId="48" xfId="43" applyFont="1" applyFill="1" applyBorder="1" applyAlignment="1" applyProtection="1">
      <alignment horizontal="left" vertical="center"/>
      <protection locked="0"/>
    </xf>
    <xf numFmtId="0" fontId="41" fillId="74" borderId="48" xfId="43" applyFont="1" applyFill="1" applyBorder="1" applyAlignment="1" applyProtection="1">
      <alignment horizontal="left" vertical="center"/>
      <protection locked="0"/>
    </xf>
    <xf numFmtId="0" fontId="41" fillId="74" borderId="50" xfId="43" applyFont="1" applyFill="1" applyBorder="1" applyAlignment="1" applyProtection="1">
      <alignment horizontal="left" vertical="center"/>
      <protection locked="0"/>
    </xf>
    <xf numFmtId="0" fontId="75" fillId="0" borderId="48" xfId="0" applyFont="1" applyFill="1" applyBorder="1" applyAlignment="1" applyProtection="1">
      <alignment horizontal="center" vertical="center"/>
      <protection locked="0"/>
    </xf>
    <xf numFmtId="49" fontId="101" fillId="0" borderId="48" xfId="0" applyNumberFormat="1" applyFont="1" applyFill="1" applyBorder="1" applyAlignment="1" applyProtection="1">
      <alignment horizontal="center" vertical="center"/>
      <protection locked="0"/>
    </xf>
    <xf numFmtId="0" fontId="52" fillId="0" borderId="48" xfId="0" applyFont="1" applyFill="1" applyBorder="1" applyAlignment="1">
      <alignment horizontal="center" vertical="center"/>
    </xf>
    <xf numFmtId="0" fontId="25" fillId="0" borderId="48" xfId="0" applyFont="1" applyFill="1" applyBorder="1" applyAlignment="1">
      <alignment horizontal="right" vertical="center"/>
    </xf>
    <xf numFmtId="49" fontId="75" fillId="0" borderId="48" xfId="0" applyNumberFormat="1" applyFont="1" applyFill="1" applyBorder="1" applyAlignment="1" applyProtection="1">
      <alignment horizontal="right" vertical="center"/>
      <protection locked="0"/>
    </xf>
    <xf numFmtId="0" fontId="26" fillId="77" borderId="49" xfId="43" applyFont="1" applyFill="1" applyBorder="1" applyAlignment="1" applyProtection="1">
      <alignment horizontal="left" vertical="center"/>
      <protection locked="0"/>
    </xf>
    <xf numFmtId="0" fontId="26" fillId="77" borderId="48" xfId="43" applyFont="1" applyFill="1" applyBorder="1" applyAlignment="1" applyProtection="1">
      <alignment horizontal="left" vertical="center"/>
      <protection locked="0"/>
    </xf>
    <xf numFmtId="0" fontId="46" fillId="77" borderId="48" xfId="43" applyFont="1" applyFill="1" applyBorder="1" applyAlignment="1" applyProtection="1">
      <alignment horizontal="left" vertical="center"/>
      <protection locked="0"/>
    </xf>
    <xf numFmtId="0" fontId="46" fillId="77" borderId="50" xfId="43" applyFont="1" applyFill="1" applyBorder="1" applyAlignment="1" applyProtection="1">
      <alignment horizontal="left" vertical="center"/>
      <protection locked="0"/>
    </xf>
    <xf numFmtId="0" fontId="41" fillId="74" borderId="48" xfId="43" applyFont="1" applyFill="1" applyBorder="1" applyAlignment="1" applyProtection="1">
      <alignment horizontal="right" vertical="center"/>
      <protection locked="0"/>
    </xf>
    <xf numFmtId="0" fontId="41" fillId="74" borderId="48" xfId="0" applyFont="1" applyFill="1" applyBorder="1" applyAlignment="1">
      <alignment horizontal="left" vertical="center"/>
    </xf>
    <xf numFmtId="0" fontId="48" fillId="0" borderId="49" xfId="0" applyFont="1" applyFill="1" applyBorder="1" applyAlignment="1">
      <alignment horizontal="left" vertical="center"/>
    </xf>
    <xf numFmtId="0" fontId="48" fillId="0" borderId="48" xfId="0" applyFont="1" applyFill="1" applyBorder="1" applyAlignment="1">
      <alignment horizontal="left" vertical="center"/>
    </xf>
    <xf numFmtId="49" fontId="101" fillId="0" borderId="48" xfId="0" applyNumberFormat="1" applyFont="1" applyFill="1" applyBorder="1" applyAlignment="1" applyProtection="1">
      <alignment horizontal="right" vertical="center"/>
      <protection locked="0"/>
    </xf>
    <xf numFmtId="0" fontId="103" fillId="76" borderId="49" xfId="43" applyFont="1" applyFill="1" applyBorder="1" applyAlignment="1" applyProtection="1">
      <alignment horizontal="left" vertical="center"/>
      <protection locked="0"/>
    </xf>
    <xf numFmtId="0" fontId="103" fillId="76" borderId="48" xfId="43" applyFont="1" applyFill="1" applyBorder="1" applyAlignment="1" applyProtection="1">
      <alignment horizontal="left" vertical="center"/>
      <protection locked="0"/>
    </xf>
    <xf numFmtId="0" fontId="115" fillId="76" borderId="48" xfId="43" applyFont="1" applyFill="1" applyBorder="1" applyAlignment="1" applyProtection="1">
      <alignment horizontal="right" vertical="center"/>
      <protection locked="0"/>
    </xf>
    <xf numFmtId="0" fontId="53" fillId="76" borderId="48" xfId="0" applyFont="1" applyFill="1" applyBorder="1" applyAlignment="1">
      <alignment horizontal="center" vertical="center"/>
    </xf>
    <xf numFmtId="0" fontId="100" fillId="75" borderId="49" xfId="43" applyFont="1" applyFill="1" applyBorder="1" applyAlignment="1" applyProtection="1">
      <alignment horizontal="left" vertical="center"/>
      <protection locked="0"/>
    </xf>
    <xf numFmtId="0" fontId="100" fillId="75" borderId="48" xfId="43" applyFont="1" applyFill="1" applyBorder="1" applyAlignment="1" applyProtection="1">
      <alignment horizontal="left" vertical="center"/>
      <protection locked="0"/>
    </xf>
    <xf numFmtId="0" fontId="100" fillId="75" borderId="50" xfId="43" applyFont="1" applyFill="1" applyBorder="1" applyAlignment="1" applyProtection="1">
      <alignment horizontal="left" vertical="center"/>
      <protection locked="0"/>
    </xf>
    <xf numFmtId="0" fontId="52" fillId="0" borderId="50" xfId="0" applyFont="1" applyFill="1" applyBorder="1" applyAlignment="1">
      <alignment horizontal="left" vertical="center"/>
    </xf>
    <xf numFmtId="0" fontId="77" fillId="0" borderId="48" xfId="0" applyFont="1" applyFill="1" applyBorder="1" applyAlignment="1" applyProtection="1">
      <alignment horizontal="center" vertical="center"/>
      <protection locked="0"/>
    </xf>
    <xf numFmtId="173" fontId="101" fillId="0" borderId="48" xfId="0" applyNumberFormat="1" applyFont="1" applyFill="1" applyBorder="1" applyAlignment="1" applyProtection="1">
      <alignment horizontal="center" vertical="center"/>
      <protection locked="0"/>
    </xf>
    <xf numFmtId="0" fontId="48" fillId="46" borderId="49" xfId="0" applyFont="1" applyFill="1" applyBorder="1" applyAlignment="1">
      <alignment horizontal="left" vertical="center"/>
    </xf>
    <xf numFmtId="0" fontId="48" fillId="46" borderId="48" xfId="0" applyFont="1" applyFill="1" applyBorder="1" applyAlignment="1">
      <alignment horizontal="left" vertical="center"/>
    </xf>
    <xf numFmtId="0" fontId="55" fillId="46" borderId="48" xfId="0" applyFont="1" applyFill="1" applyBorder="1" applyAlignment="1" applyProtection="1">
      <alignment horizontal="center" vertical="center"/>
      <protection locked="0"/>
    </xf>
    <xf numFmtId="0" fontId="48" fillId="46" borderId="50" xfId="0" applyFont="1" applyFill="1" applyBorder="1" applyAlignment="1">
      <alignment horizontal="left" vertical="center"/>
    </xf>
    <xf numFmtId="0" fontId="30" fillId="0" borderId="48" xfId="0" applyFont="1" applyFill="1" applyBorder="1" applyAlignment="1" applyProtection="1">
      <alignment horizontal="center" vertical="center"/>
      <protection locked="0"/>
    </xf>
    <xf numFmtId="0" fontId="100" fillId="71" borderId="49" xfId="43" applyFont="1" applyFill="1" applyBorder="1" applyAlignment="1" applyProtection="1">
      <alignment horizontal="left" vertical="center"/>
      <protection locked="0"/>
    </xf>
    <xf numFmtId="0" fontId="100" fillId="71" borderId="48" xfId="43" applyFont="1" applyFill="1" applyBorder="1" applyAlignment="1" applyProtection="1">
      <alignment horizontal="left" vertical="center"/>
      <protection locked="0"/>
    </xf>
    <xf numFmtId="0" fontId="46" fillId="71" borderId="48" xfId="43" applyFont="1" applyFill="1" applyBorder="1" applyAlignment="1" applyProtection="1">
      <alignment horizontal="left" vertical="center"/>
      <protection locked="0"/>
    </xf>
    <xf numFmtId="0" fontId="46" fillId="71" borderId="50" xfId="43" applyFont="1" applyFill="1" applyBorder="1" applyAlignment="1" applyProtection="1">
      <alignment horizontal="left" vertical="center"/>
      <protection locked="0"/>
    </xf>
    <xf numFmtId="0" fontId="104" fillId="0" borderId="48" xfId="0" applyFont="1" applyBorder="1" applyAlignment="1">
      <alignment horizontal="left" vertical="top"/>
    </xf>
    <xf numFmtId="1" fontId="101" fillId="0" borderId="48" xfId="0" applyNumberFormat="1" applyFont="1" applyFill="1" applyBorder="1" applyAlignment="1" applyProtection="1">
      <alignment horizontal="center" vertical="center"/>
      <protection locked="0"/>
    </xf>
    <xf numFmtId="0" fontId="104" fillId="0" borderId="48" xfId="0" applyFont="1" applyBorder="1" applyAlignment="1">
      <alignment horizontal="center" vertical="top"/>
    </xf>
    <xf numFmtId="1" fontId="101" fillId="0" borderId="50" xfId="0" applyNumberFormat="1" applyFont="1" applyFill="1" applyBorder="1" applyAlignment="1" applyProtection="1">
      <alignment horizontal="left" vertical="center"/>
      <protection locked="0"/>
    </xf>
    <xf numFmtId="0" fontId="75" fillId="0" borderId="48" xfId="0" applyNumberFormat="1" applyFont="1" applyFill="1" applyBorder="1" applyAlignment="1" applyProtection="1">
      <alignment horizontal="right" vertical="center"/>
      <protection locked="0"/>
    </xf>
    <xf numFmtId="0" fontId="41" fillId="72" borderId="48" xfId="43" applyFont="1" applyFill="1" applyBorder="1" applyAlignment="1" applyProtection="1">
      <alignment horizontal="right" vertical="center"/>
      <protection locked="0"/>
    </xf>
    <xf numFmtId="0" fontId="41" fillId="72" borderId="48" xfId="0" applyFont="1" applyFill="1" applyBorder="1" applyAlignment="1">
      <alignment horizontal="center" vertical="center"/>
    </xf>
    <xf numFmtId="0" fontId="41" fillId="72" borderId="48" xfId="0" applyFont="1" applyFill="1" applyBorder="1" applyAlignment="1">
      <alignment horizontal="right" vertical="center"/>
    </xf>
    <xf numFmtId="0" fontId="99" fillId="72" borderId="48" xfId="0" applyFont="1" applyFill="1" applyBorder="1" applyAlignment="1">
      <alignment horizontal="left" vertical="center"/>
    </xf>
    <xf numFmtId="0" fontId="99" fillId="72" borderId="50" xfId="0" applyFont="1" applyFill="1" applyBorder="1" applyAlignment="1">
      <alignment horizontal="left" vertical="center"/>
    </xf>
    <xf numFmtId="0" fontId="48" fillId="0" borderId="48" xfId="0" applyFont="1" applyBorder="1" applyAlignment="1">
      <alignment horizontal="center" vertical="center"/>
    </xf>
    <xf numFmtId="0" fontId="48" fillId="0" borderId="48" xfId="0" applyFont="1" applyBorder="1" applyAlignment="1">
      <alignment horizontal="left" vertical="center"/>
    </xf>
    <xf numFmtId="0" fontId="30" fillId="79" borderId="48" xfId="0" applyFont="1" applyFill="1" applyBorder="1" applyAlignment="1" applyProtection="1">
      <alignment horizontal="center" vertical="center"/>
      <protection locked="0"/>
    </xf>
    <xf numFmtId="0" fontId="23" fillId="79" borderId="48" xfId="0" applyFont="1" applyFill="1" applyBorder="1" applyAlignment="1" applyProtection="1">
      <alignment horizontal="center" vertical="center"/>
      <protection locked="0"/>
    </xf>
    <xf numFmtId="0" fontId="48" fillId="0" borderId="49" xfId="0" applyFont="1" applyBorder="1" applyAlignment="1">
      <alignment horizontal="left" vertical="center"/>
    </xf>
    <xf numFmtId="0" fontId="48" fillId="0" borderId="50" xfId="0" applyFont="1" applyBorder="1" applyAlignment="1">
      <alignment horizontal="left" vertical="center"/>
    </xf>
    <xf numFmtId="49" fontId="75" fillId="0" borderId="48" xfId="0" applyNumberFormat="1" applyFont="1" applyFill="1" applyBorder="1" applyAlignment="1" applyProtection="1">
      <alignment horizontal="center" vertical="center"/>
      <protection locked="0"/>
    </xf>
    <xf numFmtId="0" fontId="75" fillId="0" borderId="48" xfId="0" applyNumberFormat="1" applyFont="1" applyFill="1" applyBorder="1" applyAlignment="1" applyProtection="1">
      <alignment horizontal="center" vertical="center"/>
      <protection locked="0"/>
    </xf>
    <xf numFmtId="0" fontId="74" fillId="0" borderId="49" xfId="0" applyFont="1" applyBorder="1" applyAlignment="1" applyProtection="1">
      <alignment horizontal="left" vertical="top" wrapText="1"/>
      <protection locked="0"/>
    </xf>
    <xf numFmtId="0" fontId="74" fillId="0" borderId="48" xfId="0" applyFont="1" applyBorder="1" applyAlignment="1" applyProtection="1">
      <alignment horizontal="left" vertical="top" wrapText="1"/>
      <protection locked="0"/>
    </xf>
    <xf numFmtId="0" fontId="74" fillId="0" borderId="50" xfId="0" applyFont="1" applyBorder="1" applyAlignment="1" applyProtection="1">
      <alignment horizontal="left" vertical="top" wrapText="1"/>
      <protection locked="0"/>
    </xf>
    <xf numFmtId="0" fontId="96" fillId="0" borderId="49" xfId="0" applyFont="1" applyFill="1" applyBorder="1" applyAlignment="1">
      <alignment horizontal="center" vertical="top"/>
    </xf>
    <xf numFmtId="0" fontId="96" fillId="0" borderId="48" xfId="0" applyFont="1" applyFill="1" applyBorder="1" applyAlignment="1">
      <alignment horizontal="center" vertical="top"/>
    </xf>
    <xf numFmtId="0" fontId="96" fillId="0" borderId="50" xfId="0" applyFont="1" applyFill="1" applyBorder="1" applyAlignment="1">
      <alignment horizontal="center" vertical="top"/>
    </xf>
    <xf numFmtId="0" fontId="53" fillId="48" borderId="37" xfId="0" applyFont="1" applyFill="1" applyBorder="1" applyAlignment="1">
      <alignment horizontal="center" vertical="center"/>
    </xf>
    <xf numFmtId="0" fontId="53" fillId="48" borderId="38" xfId="0" applyFont="1" applyFill="1" applyBorder="1" applyAlignment="1">
      <alignment horizontal="center" vertical="center"/>
    </xf>
    <xf numFmtId="0" fontId="53" fillId="48" borderId="36" xfId="0" applyFont="1" applyFill="1" applyBorder="1" applyAlignment="1">
      <alignment horizontal="center" vertical="center"/>
    </xf>
    <xf numFmtId="0" fontId="74" fillId="0" borderId="40" xfId="0" applyFont="1" applyBorder="1" applyAlignment="1" applyProtection="1">
      <alignment horizontal="left" vertical="top" wrapText="1"/>
      <protection locked="0"/>
    </xf>
    <xf numFmtId="0" fontId="74" fillId="0" borderId="41" xfId="0" applyFont="1" applyBorder="1" applyAlignment="1" applyProtection="1">
      <alignment horizontal="left" vertical="top" wrapText="1"/>
      <protection locked="0"/>
    </xf>
    <xf numFmtId="0" fontId="74" fillId="0" borderId="43" xfId="0" applyFont="1" applyBorder="1" applyAlignment="1" applyProtection="1">
      <alignment horizontal="left" vertical="top" wrapText="1"/>
      <protection locked="0"/>
    </xf>
    <xf numFmtId="0" fontId="52" fillId="0" borderId="48" xfId="0" applyFont="1" applyBorder="1" applyAlignment="1">
      <alignment horizontal="center" vertical="center"/>
    </xf>
    <xf numFmtId="0" fontId="52" fillId="0" borderId="50" xfId="0" applyFont="1" applyBorder="1" applyAlignment="1">
      <alignment horizontal="center" vertical="center"/>
    </xf>
    <xf numFmtId="0" fontId="103" fillId="72" borderId="49" xfId="43" applyFont="1" applyFill="1" applyBorder="1" applyAlignment="1" applyProtection="1">
      <alignment horizontal="left" vertical="center"/>
      <protection locked="0"/>
    </xf>
    <xf numFmtId="0" fontId="103" fillId="72" borderId="48" xfId="43" applyFont="1" applyFill="1" applyBorder="1" applyAlignment="1" applyProtection="1">
      <alignment horizontal="left" vertical="center"/>
      <protection locked="0"/>
    </xf>
    <xf numFmtId="0" fontId="65" fillId="72" borderId="48" xfId="43" applyFont="1" applyFill="1" applyBorder="1" applyAlignment="1" applyProtection="1">
      <alignment horizontal="center" vertical="center"/>
      <protection locked="0"/>
    </xf>
    <xf numFmtId="0" fontId="88" fillId="48" borderId="55" xfId="0" applyFont="1" applyFill="1" applyBorder="1" applyAlignment="1">
      <alignment horizontal="center" vertical="center"/>
    </xf>
    <xf numFmtId="0" fontId="88" fillId="48" borderId="55" xfId="0" applyFont="1" applyFill="1" applyBorder="1" applyAlignment="1" applyProtection="1">
      <alignment horizontal="center" vertical="center"/>
      <protection locked="0"/>
    </xf>
    <xf numFmtId="0" fontId="132" fillId="48" borderId="49" xfId="43" applyFont="1" applyFill="1" applyBorder="1" applyAlignment="1" applyProtection="1">
      <alignment horizontal="center" vertical="top" wrapText="1"/>
      <protection locked="0"/>
    </xf>
    <xf numFmtId="0" fontId="132" fillId="48" borderId="50" xfId="43" applyFont="1" applyFill="1" applyBorder="1" applyAlignment="1" applyProtection="1">
      <alignment horizontal="center" vertical="top" wrapText="1"/>
      <protection locked="0"/>
    </xf>
    <xf numFmtId="0" fontId="147" fillId="0" borderId="54" xfId="0" applyFont="1" applyFill="1" applyBorder="1" applyAlignment="1">
      <alignment horizontal="center" vertical="center" wrapText="1"/>
    </xf>
    <xf numFmtId="0" fontId="147" fillId="0" borderId="15" xfId="0" applyFont="1" applyFill="1" applyBorder="1" applyAlignment="1">
      <alignment horizontal="center" vertical="center" wrapText="1"/>
    </xf>
    <xf numFmtId="49" fontId="147" fillId="0" borderId="55" xfId="0" applyNumberFormat="1" applyFont="1" applyFill="1" applyBorder="1" applyAlignment="1" applyProtection="1">
      <alignment horizontal="center" vertical="center"/>
      <protection locked="0"/>
    </xf>
    <xf numFmtId="166" fontId="55" fillId="0" borderId="54" xfId="0" applyNumberFormat="1" applyFont="1" applyFill="1" applyBorder="1" applyAlignment="1" applyProtection="1">
      <alignment horizontal="center" vertical="center" wrapText="1"/>
      <protection locked="0"/>
    </xf>
    <xf numFmtId="166" fontId="55" fillId="0" borderId="24" xfId="0" applyNumberFormat="1" applyFont="1" applyFill="1" applyBorder="1" applyAlignment="1" applyProtection="1">
      <alignment horizontal="center" vertical="center" wrapText="1"/>
      <protection locked="0"/>
    </xf>
    <xf numFmtId="166" fontId="55" fillId="0" borderId="15" xfId="0" applyNumberFormat="1" applyFont="1" applyFill="1" applyBorder="1" applyAlignment="1" applyProtection="1">
      <alignment horizontal="center" vertical="center" wrapText="1"/>
      <protection locked="0"/>
    </xf>
    <xf numFmtId="0" fontId="102" fillId="0" borderId="48" xfId="0" applyFont="1" applyFill="1" applyBorder="1" applyAlignment="1" applyProtection="1">
      <alignment horizontal="left" vertical="center"/>
      <protection locked="0"/>
    </xf>
    <xf numFmtId="0" fontId="102" fillId="0" borderId="50" xfId="0" applyFont="1" applyFill="1" applyBorder="1" applyAlignment="1" applyProtection="1">
      <alignment horizontal="left" vertical="center"/>
      <protection locked="0"/>
    </xf>
    <xf numFmtId="0" fontId="132" fillId="48" borderId="116" xfId="43" applyFont="1" applyFill="1" applyBorder="1" applyAlignment="1" applyProtection="1">
      <alignment horizontal="center" vertical="top" wrapText="1"/>
      <protection locked="0"/>
    </xf>
    <xf numFmtId="0" fontId="132" fillId="48" borderId="117" xfId="43" applyFont="1" applyFill="1" applyBorder="1" applyAlignment="1" applyProtection="1">
      <alignment horizontal="center" vertical="top" wrapText="1"/>
      <protection locked="0"/>
    </xf>
    <xf numFmtId="0" fontId="132" fillId="91" borderId="49" xfId="43" applyFont="1" applyFill="1" applyBorder="1" applyAlignment="1" applyProtection="1">
      <alignment horizontal="center" vertical="top" wrapText="1"/>
      <protection locked="0"/>
    </xf>
    <xf numFmtId="0" fontId="132" fillId="91" borderId="50" xfId="43" applyFont="1" applyFill="1" applyBorder="1" applyAlignment="1" applyProtection="1">
      <alignment horizontal="center" vertical="top" wrapText="1"/>
      <protection locked="0"/>
    </xf>
    <xf numFmtId="0" fontId="147" fillId="0" borderId="28" xfId="0" applyFont="1" applyFill="1" applyBorder="1" applyAlignment="1">
      <alignment horizontal="center" vertical="center"/>
    </xf>
    <xf numFmtId="0" fontId="147" fillId="0" borderId="27" xfId="0" applyFont="1" applyFill="1" applyBorder="1" applyAlignment="1">
      <alignment horizontal="center" vertical="center"/>
    </xf>
    <xf numFmtId="0" fontId="147" fillId="0" borderId="24" xfId="0" applyFont="1" applyFill="1" applyBorder="1" applyAlignment="1">
      <alignment horizontal="center" vertical="center"/>
    </xf>
    <xf numFmtId="172" fontId="147" fillId="0" borderId="24" xfId="0" applyNumberFormat="1" applyFont="1" applyFill="1" applyBorder="1" applyAlignment="1">
      <alignment horizontal="center" vertical="center"/>
    </xf>
    <xf numFmtId="0" fontId="147" fillId="91" borderId="24" xfId="0" applyFont="1" applyFill="1" applyBorder="1" applyAlignment="1">
      <alignment horizontal="center" vertical="center"/>
    </xf>
    <xf numFmtId="0" fontId="132" fillId="48" borderId="118" xfId="43" applyFont="1" applyFill="1" applyBorder="1" applyAlignment="1" applyProtection="1">
      <alignment horizontal="center" vertical="top" wrapText="1"/>
      <protection locked="0"/>
    </xf>
    <xf numFmtId="0" fontId="132" fillId="91" borderId="116" xfId="43" applyFont="1" applyFill="1" applyBorder="1" applyAlignment="1" applyProtection="1">
      <alignment horizontal="center" vertical="top" wrapText="1"/>
      <protection locked="0"/>
    </xf>
    <xf numFmtId="0" fontId="132" fillId="91" borderId="78" xfId="43" applyFont="1" applyFill="1" applyBorder="1" applyAlignment="1" applyProtection="1">
      <alignment horizontal="center" vertical="top" wrapText="1"/>
      <protection locked="0"/>
    </xf>
    <xf numFmtId="0" fontId="132" fillId="91" borderId="117" xfId="43" applyFont="1" applyFill="1" applyBorder="1" applyAlignment="1" applyProtection="1">
      <alignment horizontal="center" vertical="top" wrapText="1"/>
      <protection locked="0"/>
    </xf>
    <xf numFmtId="0" fontId="147" fillId="0" borderId="119" xfId="0" applyFont="1" applyFill="1" applyBorder="1" applyAlignment="1">
      <alignment horizontal="center" vertical="center"/>
    </xf>
    <xf numFmtId="1" fontId="147" fillId="0" borderId="119" xfId="0" applyNumberFormat="1" applyFont="1" applyFill="1" applyBorder="1" applyAlignment="1" applyProtection="1">
      <alignment horizontal="center" vertical="center"/>
      <protection locked="0"/>
    </xf>
    <xf numFmtId="0" fontId="147" fillId="0" borderId="119" xfId="0" applyNumberFormat="1" applyFont="1" applyFill="1" applyBorder="1" applyAlignment="1" applyProtection="1">
      <alignment horizontal="center" vertical="center"/>
      <protection locked="0"/>
    </xf>
    <xf numFmtId="0" fontId="147" fillId="0" borderId="120" xfId="0" applyFont="1" applyFill="1" applyBorder="1" applyAlignment="1">
      <alignment horizontal="center" vertical="center"/>
    </xf>
    <xf numFmtId="0" fontId="147" fillId="0" borderId="121" xfId="0" applyFont="1" applyFill="1" applyBorder="1" applyAlignment="1">
      <alignment horizontal="center" vertical="center"/>
    </xf>
    <xf numFmtId="0" fontId="147" fillId="0" borderId="119" xfId="0" applyFont="1" applyFill="1" applyBorder="1" applyAlignment="1">
      <alignment horizontal="center" vertical="center" wrapText="1"/>
    </xf>
    <xf numFmtId="0" fontId="147" fillId="0" borderId="15" xfId="0" applyFont="1" applyFill="1" applyBorder="1" applyAlignment="1">
      <alignment horizontal="center" vertical="center"/>
    </xf>
    <xf numFmtId="0" fontId="147" fillId="0" borderId="55" xfId="0" applyFont="1" applyFill="1" applyBorder="1" applyAlignment="1">
      <alignment horizontal="center" vertical="center"/>
    </xf>
    <xf numFmtId="0" fontId="50" fillId="48" borderId="118" xfId="0" quotePrefix="1" applyFont="1" applyFill="1" applyBorder="1" applyAlignment="1">
      <alignment horizontal="center" vertical="top" wrapText="1"/>
    </xf>
    <xf numFmtId="0" fontId="132" fillId="91" borderId="118" xfId="43" applyFont="1" applyFill="1" applyBorder="1" applyAlignment="1" applyProtection="1">
      <alignment horizontal="center" vertical="top" wrapText="1"/>
      <protection locked="0"/>
    </xf>
    <xf numFmtId="0" fontId="147" fillId="91" borderId="15" xfId="0" applyFont="1" applyFill="1" applyBorder="1" applyAlignment="1">
      <alignment horizontal="center" vertical="center"/>
    </xf>
    <xf numFmtId="0" fontId="147" fillId="91" borderId="34" xfId="0" applyFont="1" applyFill="1" applyBorder="1" applyAlignment="1">
      <alignment horizontal="center" vertical="center"/>
    </xf>
    <xf numFmtId="0" fontId="147" fillId="91" borderId="35" xfId="0" applyFont="1" applyFill="1" applyBorder="1" applyAlignment="1">
      <alignment horizontal="center" vertical="center"/>
    </xf>
    <xf numFmtId="0" fontId="147" fillId="91" borderId="33" xfId="0" applyFont="1" applyFill="1" applyBorder="1" applyAlignment="1">
      <alignment horizontal="center" vertical="center"/>
    </xf>
    <xf numFmtId="0" fontId="147" fillId="0" borderId="49" xfId="0" applyFont="1" applyFill="1" applyBorder="1" applyAlignment="1">
      <alignment horizontal="center" vertical="center"/>
    </xf>
    <xf numFmtId="0" fontId="147" fillId="0" borderId="50" xfId="0" applyFont="1" applyFill="1" applyBorder="1" applyAlignment="1">
      <alignment horizontal="center" vertical="center"/>
    </xf>
    <xf numFmtId="0" fontId="50" fillId="48" borderId="118" xfId="0" applyFont="1" applyFill="1" applyBorder="1" applyAlignment="1">
      <alignment horizontal="center" vertical="top" wrapText="1"/>
    </xf>
    <xf numFmtId="1" fontId="147" fillId="0" borderId="24" xfId="0" applyNumberFormat="1" applyFont="1" applyFill="1" applyBorder="1" applyAlignment="1">
      <alignment horizontal="center" vertical="center"/>
    </xf>
    <xf numFmtId="0" fontId="147" fillId="0" borderId="24" xfId="0" applyFont="1" applyFill="1" applyBorder="1" applyAlignment="1">
      <alignment horizontal="center" vertical="center" wrapText="1"/>
    </xf>
    <xf numFmtId="1" fontId="147" fillId="0" borderId="15" xfId="0" applyNumberFormat="1" applyFont="1" applyFill="1" applyBorder="1" applyAlignment="1">
      <alignment horizontal="center" vertical="center"/>
    </xf>
    <xf numFmtId="0" fontId="55" fillId="0" borderId="24" xfId="0" applyFont="1" applyFill="1" applyBorder="1" applyAlignment="1" applyProtection="1">
      <alignment horizontal="center" vertical="center"/>
      <protection locked="0"/>
    </xf>
    <xf numFmtId="0" fontId="147" fillId="0" borderId="24" xfId="0" applyFont="1" applyFill="1" applyBorder="1" applyAlignment="1" applyProtection="1">
      <alignment horizontal="center" vertical="center"/>
      <protection locked="0"/>
    </xf>
    <xf numFmtId="0" fontId="54" fillId="59" borderId="31" xfId="0" applyFont="1" applyFill="1" applyBorder="1" applyAlignment="1">
      <alignment horizontal="left" vertical="center"/>
    </xf>
    <xf numFmtId="0" fontId="54" fillId="59" borderId="29" xfId="0" applyFont="1" applyFill="1" applyBorder="1" applyAlignment="1">
      <alignment horizontal="left" vertical="center"/>
    </xf>
    <xf numFmtId="9" fontId="55" fillId="0" borderId="119" xfId="54" applyFont="1" applyFill="1" applyBorder="1" applyAlignment="1" applyProtection="1">
      <alignment horizontal="center" vertical="center"/>
      <protection locked="0"/>
    </xf>
    <xf numFmtId="9" fontId="55" fillId="0" borderId="15" xfId="54" applyFont="1" applyFill="1" applyBorder="1" applyAlignment="1" applyProtection="1">
      <alignment horizontal="center" vertical="center"/>
      <protection locked="0"/>
    </xf>
    <xf numFmtId="1" fontId="147" fillId="0" borderId="119" xfId="0" applyNumberFormat="1" applyFont="1" applyFill="1" applyBorder="1" applyAlignment="1">
      <alignment horizontal="center" vertical="center"/>
    </xf>
    <xf numFmtId="0" fontId="157" fillId="58" borderId="28" xfId="0" applyFont="1" applyFill="1" applyBorder="1" applyAlignment="1">
      <alignment horizontal="left" vertical="center" wrapText="1"/>
    </xf>
    <xf numFmtId="0" fontId="157" fillId="58" borderId="0" xfId="0" applyFont="1" applyFill="1" applyBorder="1" applyAlignment="1">
      <alignment horizontal="left" vertical="center" wrapText="1"/>
    </xf>
    <xf numFmtId="9" fontId="147" fillId="0" borderId="24" xfId="54" applyFont="1" applyFill="1" applyBorder="1" applyAlignment="1" applyProtection="1">
      <alignment horizontal="center" vertical="center"/>
      <protection locked="0"/>
    </xf>
    <xf numFmtId="0" fontId="132" fillId="48" borderId="118" xfId="43" applyFont="1" applyFill="1" applyBorder="1" applyAlignment="1" applyProtection="1">
      <alignment horizontal="center" vertical="top"/>
      <protection locked="0"/>
    </xf>
    <xf numFmtId="0" fontId="132" fillId="48" borderId="116" xfId="43" applyFont="1" applyFill="1" applyBorder="1" applyAlignment="1" applyProtection="1">
      <alignment horizontal="center" vertical="top"/>
      <protection locked="0"/>
    </xf>
    <xf numFmtId="0" fontId="117" fillId="0" borderId="48" xfId="0" applyFont="1" applyFill="1" applyBorder="1" applyAlignment="1" applyProtection="1">
      <alignment horizontal="left" vertical="center"/>
      <protection locked="0"/>
    </xf>
    <xf numFmtId="0" fontId="117" fillId="0" borderId="50" xfId="0" applyFont="1" applyFill="1" applyBorder="1" applyAlignment="1" applyProtection="1">
      <alignment horizontal="left" vertical="center"/>
      <protection locked="0"/>
    </xf>
    <xf numFmtId="0" fontId="52" fillId="0" borderId="49" xfId="0" applyFont="1" applyFill="1" applyBorder="1" applyAlignment="1">
      <alignment horizontal="left" vertical="center"/>
    </xf>
    <xf numFmtId="0" fontId="132" fillId="48" borderId="55" xfId="43" applyFont="1" applyFill="1" applyBorder="1" applyAlignment="1" applyProtection="1">
      <alignment horizontal="center" vertical="top"/>
      <protection locked="0"/>
    </xf>
    <xf numFmtId="0" fontId="50" fillId="48" borderId="55" xfId="0" applyFont="1" applyFill="1" applyBorder="1" applyAlignment="1">
      <alignment horizontal="center" vertical="top" wrapText="1"/>
    </xf>
    <xf numFmtId="14" fontId="73" fillId="0" borderId="48" xfId="0" applyNumberFormat="1" applyFont="1" applyBorder="1" applyAlignment="1" applyProtection="1">
      <alignment horizontal="center" vertical="center"/>
      <protection locked="0"/>
    </xf>
    <xf numFmtId="0" fontId="73" fillId="0" borderId="48" xfId="0" applyFont="1" applyBorder="1" applyAlignment="1" applyProtection="1">
      <alignment horizontal="center" vertical="center"/>
      <protection locked="0"/>
    </xf>
    <xf numFmtId="0" fontId="73" fillId="0" borderId="50" xfId="0" applyFont="1" applyBorder="1" applyAlignment="1" applyProtection="1">
      <alignment horizontal="center" vertical="center"/>
      <protection locked="0"/>
    </xf>
    <xf numFmtId="49" fontId="147" fillId="0" borderId="55" xfId="0" applyNumberFormat="1" applyFont="1" applyFill="1" applyBorder="1" applyAlignment="1">
      <alignment horizontal="center" vertical="center"/>
    </xf>
    <xf numFmtId="0" fontId="50" fillId="48" borderId="49" xfId="0" applyFont="1" applyFill="1" applyBorder="1" applyAlignment="1">
      <alignment horizontal="center" vertical="top" wrapText="1"/>
    </xf>
    <xf numFmtId="0" fontId="50" fillId="48" borderId="50" xfId="0" applyFont="1" applyFill="1" applyBorder="1" applyAlignment="1">
      <alignment horizontal="center" vertical="top" wrapText="1"/>
    </xf>
    <xf numFmtId="0" fontId="48" fillId="0" borderId="50" xfId="0" applyFont="1" applyFill="1" applyBorder="1" applyAlignment="1">
      <alignment horizontal="left" vertical="center"/>
    </xf>
    <xf numFmtId="0" fontId="48" fillId="46" borderId="29" xfId="0" applyFont="1" applyFill="1" applyBorder="1" applyAlignment="1">
      <alignment horizontal="left" vertical="center"/>
    </xf>
    <xf numFmtId="0" fontId="48" fillId="46" borderId="30" xfId="0" applyFont="1" applyFill="1" applyBorder="1" applyAlignment="1">
      <alignment horizontal="left" vertical="center"/>
    </xf>
    <xf numFmtId="0" fontId="50" fillId="48" borderId="49" xfId="0" quotePrefix="1" applyFont="1" applyFill="1" applyBorder="1" applyAlignment="1">
      <alignment horizontal="center" vertical="top" wrapText="1"/>
    </xf>
    <xf numFmtId="0" fontId="50" fillId="48" borderId="50" xfId="0" quotePrefix="1" applyFont="1" applyFill="1" applyBorder="1" applyAlignment="1">
      <alignment horizontal="center" vertical="top" wrapText="1"/>
    </xf>
    <xf numFmtId="0" fontId="54" fillId="60" borderId="120" xfId="0" applyFont="1" applyFill="1" applyBorder="1" applyAlignment="1">
      <alignment horizontal="left" vertical="center"/>
    </xf>
    <xf numFmtId="0" fontId="54" fillId="60" borderId="56" xfId="0" applyFont="1" applyFill="1" applyBorder="1" applyAlignment="1">
      <alignment horizontal="left" vertical="center"/>
    </xf>
    <xf numFmtId="0" fontId="65" fillId="47" borderId="28" xfId="0" applyFont="1" applyFill="1" applyBorder="1" applyAlignment="1">
      <alignment horizontal="center"/>
    </xf>
    <xf numFmtId="0" fontId="65" fillId="47" borderId="0" xfId="0" applyFont="1" applyFill="1" applyBorder="1" applyAlignment="1">
      <alignment horizontal="center"/>
    </xf>
    <xf numFmtId="0" fontId="65" fillId="47" borderId="62" xfId="0" applyFont="1" applyFill="1" applyBorder="1" applyAlignment="1">
      <alignment horizontal="center"/>
    </xf>
    <xf numFmtId="169" fontId="104" fillId="0" borderId="0" xfId="0" applyNumberFormat="1" applyFont="1" applyBorder="1" applyAlignment="1">
      <alignment horizontal="center" vertical="center"/>
    </xf>
    <xf numFmtId="169" fontId="22" fillId="47" borderId="0" xfId="0" applyNumberFormat="1" applyFont="1" applyFill="1" applyBorder="1" applyAlignment="1">
      <alignment horizontal="center" vertical="center"/>
    </xf>
    <xf numFmtId="169" fontId="65" fillId="47" borderId="77" xfId="0" applyNumberFormat="1" applyFont="1" applyFill="1" applyBorder="1" applyAlignment="1">
      <alignment horizontal="center" vertical="center" wrapText="1"/>
    </xf>
    <xf numFmtId="169" fontId="65" fillId="47" borderId="55" xfId="0" applyNumberFormat="1" applyFont="1" applyFill="1" applyBorder="1" applyAlignment="1">
      <alignment horizontal="center" vertical="center" wrapText="1"/>
    </xf>
    <xf numFmtId="0" fontId="127" fillId="48" borderId="76" xfId="43" applyFont="1" applyFill="1" applyBorder="1" applyAlignment="1">
      <alignment horizontal="center" vertical="center" wrapText="1"/>
    </xf>
    <xf numFmtId="0" fontId="127" fillId="48" borderId="29" xfId="43" applyFont="1" applyFill="1" applyBorder="1" applyAlignment="1">
      <alignment horizontal="center" vertical="center" wrapText="1"/>
    </xf>
    <xf numFmtId="0" fontId="127" fillId="48" borderId="92" xfId="43" applyFont="1" applyFill="1" applyBorder="1" applyAlignment="1">
      <alignment horizontal="center" vertical="center" wrapText="1"/>
    </xf>
    <xf numFmtId="169" fontId="42" fillId="80" borderId="94" xfId="0" applyNumberFormat="1" applyFont="1" applyFill="1" applyBorder="1" applyAlignment="1">
      <alignment horizontal="center" vertical="center"/>
    </xf>
    <xf numFmtId="169" fontId="42" fillId="80" borderId="78" xfId="0" applyNumberFormat="1" applyFont="1" applyFill="1" applyBorder="1" applyAlignment="1">
      <alignment horizontal="center" vertical="center"/>
    </xf>
    <xf numFmtId="169" fontId="42" fillId="80" borderId="80" xfId="0" applyNumberFormat="1" applyFont="1" applyFill="1" applyBorder="1" applyAlignment="1">
      <alignment horizontal="center" vertical="center"/>
    </xf>
    <xf numFmtId="0" fontId="148" fillId="37" borderId="53" xfId="0" applyFont="1" applyFill="1" applyBorder="1" applyAlignment="1">
      <alignment horizontal="center" vertical="top" wrapText="1"/>
    </xf>
    <xf numFmtId="0" fontId="148" fillId="37" borderId="52" xfId="0" applyFont="1" applyFill="1" applyBorder="1" applyAlignment="1">
      <alignment horizontal="center" vertical="top" wrapText="1"/>
    </xf>
    <xf numFmtId="0" fontId="148" fillId="37" borderId="28" xfId="0" applyFont="1" applyFill="1" applyBorder="1" applyAlignment="1">
      <alignment horizontal="center" vertical="top" wrapText="1"/>
    </xf>
    <xf numFmtId="0" fontId="148" fillId="37" borderId="27" xfId="0" applyFont="1" applyFill="1" applyBorder="1" applyAlignment="1">
      <alignment horizontal="center" vertical="top" wrapText="1"/>
    </xf>
    <xf numFmtId="0" fontId="67" fillId="70" borderId="28" xfId="0" applyFont="1" applyFill="1" applyBorder="1" applyAlignment="1">
      <alignment horizontal="center" vertical="top" wrapText="1"/>
    </xf>
    <xf numFmtId="0" fontId="67" fillId="70" borderId="27" xfId="0" applyFont="1" applyFill="1" applyBorder="1" applyAlignment="1">
      <alignment horizontal="center" vertical="top" wrapText="1"/>
    </xf>
    <xf numFmtId="169" fontId="22" fillId="58" borderId="53" xfId="0" applyNumberFormat="1" applyFont="1" applyFill="1" applyBorder="1" applyAlignment="1">
      <alignment horizontal="center" vertical="center"/>
    </xf>
    <xf numFmtId="169" fontId="22" fillId="58" borderId="51" xfId="0" applyNumberFormat="1" applyFont="1" applyFill="1" applyBorder="1" applyAlignment="1">
      <alignment horizontal="center" vertical="center"/>
    </xf>
    <xf numFmtId="0" fontId="65" fillId="0" borderId="0" xfId="0" applyFont="1" applyBorder="1" applyAlignment="1">
      <alignment horizontal="center" vertical="center"/>
    </xf>
    <xf numFmtId="0" fontId="67" fillId="66" borderId="55" xfId="0" applyFont="1" applyFill="1" applyBorder="1" applyAlignment="1">
      <alignment horizontal="center" vertical="top" wrapText="1"/>
    </xf>
    <xf numFmtId="0" fontId="88" fillId="48" borderId="88" xfId="0" applyFont="1" applyFill="1" applyBorder="1" applyAlignment="1">
      <alignment horizontal="right" vertical="center" wrapText="1"/>
    </xf>
    <xf numFmtId="0" fontId="88" fillId="48" borderId="90" xfId="0" applyFont="1" applyFill="1" applyBorder="1" applyAlignment="1">
      <alignment horizontal="right" vertical="center" wrapText="1"/>
    </xf>
    <xf numFmtId="0" fontId="45" fillId="50" borderId="53" xfId="0" applyFont="1" applyFill="1" applyBorder="1" applyAlignment="1">
      <alignment horizontal="center" vertical="center"/>
    </xf>
    <xf numFmtId="0" fontId="45" fillId="50" borderId="51" xfId="0" applyFont="1" applyFill="1" applyBorder="1" applyAlignment="1">
      <alignment horizontal="center" vertical="center"/>
    </xf>
    <xf numFmtId="0" fontId="45" fillId="50" borderId="52" xfId="0" applyFont="1" applyFill="1" applyBorder="1" applyAlignment="1">
      <alignment horizontal="center" vertical="center"/>
    </xf>
    <xf numFmtId="169" fontId="88" fillId="0" borderId="51" xfId="42" applyNumberFormat="1" applyFont="1" applyFill="1" applyBorder="1" applyAlignment="1">
      <alignment horizontal="left" vertical="center"/>
    </xf>
    <xf numFmtId="169" fontId="88" fillId="0" borderId="52" xfId="42" applyNumberFormat="1" applyFont="1" applyFill="1" applyBorder="1" applyAlignment="1">
      <alignment horizontal="left" vertical="center"/>
    </xf>
    <xf numFmtId="166" fontId="78" fillId="0" borderId="53" xfId="0" applyNumberFormat="1" applyFont="1" applyFill="1" applyBorder="1" applyAlignment="1">
      <alignment horizontal="center" vertical="center"/>
    </xf>
    <xf numFmtId="166" fontId="78" fillId="0" borderId="51" xfId="0" applyNumberFormat="1" applyFont="1" applyFill="1" applyBorder="1" applyAlignment="1">
      <alignment horizontal="center" vertical="center"/>
    </xf>
    <xf numFmtId="0" fontId="42" fillId="33" borderId="49" xfId="0" applyFont="1" applyFill="1" applyBorder="1" applyAlignment="1">
      <alignment horizontal="left" vertical="center"/>
    </xf>
    <xf numFmtId="0" fontId="42" fillId="33" borderId="48" xfId="0" applyFont="1" applyFill="1" applyBorder="1" applyAlignment="1">
      <alignment horizontal="left" vertical="center"/>
    </xf>
    <xf numFmtId="0" fontId="42" fillId="33" borderId="50" xfId="0" applyFont="1" applyFill="1" applyBorder="1" applyAlignment="1">
      <alignment horizontal="left" vertical="center"/>
    </xf>
    <xf numFmtId="0" fontId="67" fillId="70" borderId="55" xfId="0" applyFont="1" applyFill="1" applyBorder="1" applyAlignment="1">
      <alignment horizontal="center" vertical="top" wrapText="1"/>
    </xf>
    <xf numFmtId="0" fontId="138" fillId="0" borderId="55" xfId="0" applyFont="1" applyBorder="1" applyAlignment="1">
      <alignment horizontal="center" vertical="top"/>
    </xf>
    <xf numFmtId="166" fontId="77" fillId="0" borderId="42" xfId="0" applyNumberFormat="1" applyFont="1" applyFill="1" applyBorder="1" applyAlignment="1">
      <alignment horizontal="center" vertical="center"/>
    </xf>
    <xf numFmtId="166" fontId="77" fillId="0" borderId="31" xfId="0" applyNumberFormat="1" applyFont="1" applyFill="1" applyBorder="1" applyAlignment="1">
      <alignment horizontal="center" vertical="center"/>
    </xf>
    <xf numFmtId="0" fontId="61" fillId="47" borderId="38" xfId="0" applyFont="1" applyFill="1" applyBorder="1" applyAlignment="1">
      <alignment horizontal="center" vertical="center"/>
    </xf>
    <xf numFmtId="0" fontId="61" fillId="47" borderId="36" xfId="0" applyFont="1" applyFill="1" applyBorder="1" applyAlignment="1">
      <alignment horizontal="center" vertical="center"/>
    </xf>
    <xf numFmtId="169" fontId="65" fillId="0" borderId="54" xfId="42" applyNumberFormat="1" applyFont="1" applyFill="1" applyBorder="1" applyAlignment="1">
      <alignment horizontal="center" vertical="center" textRotation="90"/>
    </xf>
    <xf numFmtId="169" fontId="65" fillId="0" borderId="24" xfId="42" applyNumberFormat="1" applyFont="1" applyFill="1" applyBorder="1" applyAlignment="1">
      <alignment horizontal="center" vertical="center" textRotation="90"/>
    </xf>
    <xf numFmtId="169" fontId="65" fillId="0" borderId="15" xfId="42" applyNumberFormat="1" applyFont="1" applyFill="1" applyBorder="1" applyAlignment="1">
      <alignment horizontal="center" vertical="center" textRotation="90"/>
    </xf>
    <xf numFmtId="165" fontId="78" fillId="0" borderId="110" xfId="0" applyNumberFormat="1" applyFont="1" applyFill="1" applyBorder="1" applyAlignment="1">
      <alignment horizontal="center" vertical="center"/>
    </xf>
    <xf numFmtId="165" fontId="78" fillId="0" borderId="112" xfId="0" applyNumberFormat="1" applyFont="1" applyFill="1" applyBorder="1" applyAlignment="1">
      <alignment horizontal="center" vertical="center"/>
    </xf>
    <xf numFmtId="165" fontId="78" fillId="0" borderId="136" xfId="0" applyNumberFormat="1" applyFont="1" applyBorder="1" applyAlignment="1">
      <alignment horizontal="center" vertical="center"/>
    </xf>
    <xf numFmtId="165" fontId="78" fillId="0" borderId="125" xfId="0" applyNumberFormat="1" applyFont="1" applyBorder="1" applyAlignment="1">
      <alignment horizontal="center" vertical="center"/>
    </xf>
    <xf numFmtId="0" fontId="131" fillId="48" borderId="55" xfId="0" applyFont="1" applyFill="1" applyBorder="1" applyAlignment="1">
      <alignment horizontal="center" vertical="top" wrapText="1"/>
    </xf>
    <xf numFmtId="22" fontId="131" fillId="48" borderId="55" xfId="0" applyNumberFormat="1" applyFont="1" applyFill="1" applyBorder="1" applyAlignment="1">
      <alignment horizontal="center" vertical="top" wrapText="1"/>
    </xf>
    <xf numFmtId="14" fontId="131" fillId="48" borderId="55" xfId="0" applyNumberFormat="1" applyFont="1" applyFill="1" applyBorder="1" applyAlignment="1">
      <alignment horizontal="center" vertical="top" wrapText="1"/>
    </xf>
    <xf numFmtId="1" fontId="140" fillId="48" borderId="55" xfId="42" applyNumberFormat="1" applyFont="1" applyFill="1" applyBorder="1" applyAlignment="1">
      <alignment horizontal="center" vertical="top"/>
    </xf>
    <xf numFmtId="49" fontId="77" fillId="0" borderId="49" xfId="0" applyNumberFormat="1" applyFont="1" applyFill="1" applyBorder="1" applyAlignment="1">
      <alignment horizontal="left" vertical="center"/>
    </xf>
    <xf numFmtId="49" fontId="77" fillId="0" borderId="48" xfId="0" applyNumberFormat="1" applyFont="1" applyFill="1" applyBorder="1" applyAlignment="1">
      <alignment horizontal="left" vertical="center"/>
    </xf>
    <xf numFmtId="49" fontId="77" fillId="0" borderId="50" xfId="0" applyNumberFormat="1" applyFont="1" applyFill="1" applyBorder="1" applyAlignment="1">
      <alignment horizontal="left" vertical="center"/>
    </xf>
    <xf numFmtId="0" fontId="64" fillId="48" borderId="48" xfId="0" applyFont="1" applyFill="1" applyBorder="1" applyAlignment="1">
      <alignment horizontal="center" vertical="center" wrapText="1"/>
    </xf>
    <xf numFmtId="0" fontId="64" fillId="48" borderId="50" xfId="0" applyFont="1" applyFill="1" applyBorder="1" applyAlignment="1">
      <alignment horizontal="center" vertical="center" wrapText="1"/>
    </xf>
    <xf numFmtId="0" fontId="61" fillId="81" borderId="49" xfId="0" applyFont="1" applyFill="1" applyBorder="1" applyAlignment="1">
      <alignment horizontal="center" vertical="center"/>
    </xf>
    <xf numFmtId="0" fontId="61" fillId="81" borderId="48" xfId="0" applyFont="1" applyFill="1" applyBorder="1" applyAlignment="1">
      <alignment horizontal="center" vertical="center"/>
    </xf>
    <xf numFmtId="0" fontId="61" fillId="81" borderId="50" xfId="0" applyFont="1" applyFill="1" applyBorder="1" applyAlignment="1">
      <alignment horizontal="center" vertical="center"/>
    </xf>
    <xf numFmtId="0" fontId="67" fillId="0" borderId="132" xfId="0" applyFont="1" applyBorder="1" applyAlignment="1">
      <alignment horizontal="left" vertical="center"/>
    </xf>
    <xf numFmtId="0" fontId="67" fillId="0" borderId="111" xfId="0" applyFont="1" applyBorder="1" applyAlignment="1">
      <alignment horizontal="left" vertical="center"/>
    </xf>
    <xf numFmtId="0" fontId="67" fillId="0" borderId="112" xfId="0" applyFont="1" applyBorder="1" applyAlignment="1">
      <alignment horizontal="left" vertical="center"/>
    </xf>
    <xf numFmtId="0" fontId="136" fillId="86" borderId="37" xfId="0" applyFont="1" applyFill="1" applyBorder="1" applyAlignment="1">
      <alignment horizontal="center" vertical="center"/>
    </xf>
    <xf numFmtId="0" fontId="136" fillId="86" borderId="38" xfId="0" applyFont="1" applyFill="1" applyBorder="1" applyAlignment="1">
      <alignment horizontal="center" vertical="center"/>
    </xf>
    <xf numFmtId="0" fontId="136" fillId="86" borderId="36" xfId="0" applyFont="1" applyFill="1" applyBorder="1" applyAlignment="1">
      <alignment horizontal="center" vertical="center"/>
    </xf>
    <xf numFmtId="166" fontId="78" fillId="0" borderId="40" xfId="0" applyNumberFormat="1" applyFont="1" applyFill="1" applyBorder="1" applyAlignment="1">
      <alignment horizontal="center" vertical="center"/>
    </xf>
    <xf numFmtId="166" fontId="78" fillId="0" borderId="135" xfId="0" applyNumberFormat="1" applyFont="1" applyFill="1" applyBorder="1" applyAlignment="1">
      <alignment horizontal="center" vertical="center"/>
    </xf>
    <xf numFmtId="0" fontId="61" fillId="47" borderId="122" xfId="0" applyFont="1" applyFill="1" applyBorder="1" applyAlignment="1">
      <alignment horizontal="center" vertical="center" wrapText="1"/>
    </xf>
    <xf numFmtId="0" fontId="61" fillId="47" borderId="123" xfId="0" applyFont="1" applyFill="1" applyBorder="1" applyAlignment="1">
      <alignment horizontal="center" vertical="center" wrapText="1"/>
    </xf>
    <xf numFmtId="165" fontId="77" fillId="0" borderId="138" xfId="0" applyNumberFormat="1" applyFont="1" applyFill="1" applyBorder="1" applyAlignment="1">
      <alignment horizontal="center" vertical="center"/>
    </xf>
    <xf numFmtId="165" fontId="77" fillId="0" borderId="147" xfId="0" applyNumberFormat="1" applyFont="1" applyFill="1" applyBorder="1" applyAlignment="1">
      <alignment horizontal="center" vertical="center"/>
    </xf>
    <xf numFmtId="0" fontId="88" fillId="81" borderId="90" xfId="54" applyNumberFormat="1" applyFont="1" applyFill="1" applyBorder="1" applyAlignment="1">
      <alignment horizontal="right" vertical="center"/>
    </xf>
    <xf numFmtId="0" fontId="88" fillId="81" borderId="29" xfId="54" applyNumberFormat="1" applyFont="1" applyFill="1" applyBorder="1" applyAlignment="1">
      <alignment horizontal="right" vertical="center"/>
    </xf>
    <xf numFmtId="9" fontId="88" fillId="48" borderId="90" xfId="54" applyFont="1" applyFill="1" applyBorder="1" applyAlignment="1">
      <alignment horizontal="right" vertical="center"/>
    </xf>
    <xf numFmtId="9" fontId="88" fillId="48" borderId="29" xfId="54" applyFont="1" applyFill="1" applyBorder="1" applyAlignment="1">
      <alignment horizontal="right" vertical="center"/>
    </xf>
    <xf numFmtId="0" fontId="57" fillId="0" borderId="29" xfId="0" applyFont="1" applyBorder="1" applyAlignment="1">
      <alignment horizontal="center" vertical="center"/>
    </xf>
    <xf numFmtId="0" fontId="96" fillId="0" borderId="55" xfId="42" applyNumberFormat="1" applyFont="1" applyFill="1" applyBorder="1" applyAlignment="1">
      <alignment horizontal="center" vertical="center" textRotation="90" wrapText="1"/>
    </xf>
    <xf numFmtId="2" fontId="131" fillId="48" borderId="55" xfId="0" applyNumberFormat="1" applyFont="1" applyFill="1" applyBorder="1" applyAlignment="1">
      <alignment horizontal="center" vertical="top" wrapText="1"/>
    </xf>
    <xf numFmtId="0" fontId="148" fillId="37" borderId="55" xfId="0" applyFont="1" applyFill="1" applyBorder="1" applyAlignment="1">
      <alignment horizontal="center" vertical="top" wrapText="1"/>
    </xf>
    <xf numFmtId="170" fontId="131" fillId="48" borderId="55" xfId="0" applyNumberFormat="1" applyFont="1" applyFill="1" applyBorder="1" applyAlignment="1">
      <alignment horizontal="center" vertical="top" wrapText="1"/>
    </xf>
    <xf numFmtId="0" fontId="65" fillId="62" borderId="13" xfId="0" applyFont="1" applyFill="1" applyBorder="1" applyAlignment="1">
      <alignment horizontal="center" vertical="center"/>
    </xf>
    <xf numFmtId="0" fontId="88" fillId="47" borderId="31" xfId="0" applyFont="1" applyFill="1" applyBorder="1" applyAlignment="1">
      <alignment horizontal="center" vertical="center"/>
    </xf>
    <xf numFmtId="0" fontId="88" fillId="47" borderId="29" xfId="0" applyFont="1" applyFill="1" applyBorder="1" applyAlignment="1">
      <alignment horizontal="center" vertical="center"/>
    </xf>
    <xf numFmtId="0" fontId="88" fillId="47" borderId="30" xfId="0" applyFont="1" applyFill="1" applyBorder="1" applyAlignment="1">
      <alignment horizontal="center" vertical="center"/>
    </xf>
    <xf numFmtId="0" fontId="42" fillId="33" borderId="53" xfId="0" applyFont="1" applyFill="1" applyBorder="1" applyAlignment="1">
      <alignment horizontal="left" vertical="center"/>
    </xf>
    <xf numFmtId="0" fontId="42" fillId="33" borderId="51" xfId="0" applyFont="1" applyFill="1" applyBorder="1" applyAlignment="1">
      <alignment horizontal="left" vertical="center"/>
    </xf>
    <xf numFmtId="0" fontId="42" fillId="33" borderId="52" xfId="0" applyFont="1" applyFill="1" applyBorder="1" applyAlignment="1">
      <alignment horizontal="left" vertical="center"/>
    </xf>
    <xf numFmtId="169" fontId="88" fillId="79" borderId="105" xfId="42" applyNumberFormat="1" applyFont="1" applyFill="1" applyBorder="1" applyAlignment="1">
      <alignment horizontal="center" vertical="center" wrapText="1"/>
    </xf>
    <xf numFmtId="169" fontId="88" fillId="79" borderId="106" xfId="42" applyNumberFormat="1" applyFont="1" applyFill="1" applyBorder="1" applyAlignment="1">
      <alignment horizontal="center" vertical="center" wrapText="1"/>
    </xf>
    <xf numFmtId="0" fontId="136" fillId="86" borderId="122" xfId="0" applyFont="1" applyFill="1" applyBorder="1" applyAlignment="1">
      <alignment horizontal="center" vertical="center"/>
    </xf>
    <xf numFmtId="0" fontId="67" fillId="0" borderId="134" xfId="0" applyFont="1" applyBorder="1" applyAlignment="1">
      <alignment horizontal="left" vertical="center"/>
    </xf>
    <xf numFmtId="0" fontId="67" fillId="0" borderId="41" xfId="0" applyFont="1" applyBorder="1" applyAlignment="1">
      <alignment horizontal="left" vertical="center"/>
    </xf>
    <xf numFmtId="0" fontId="67" fillId="0" borderId="43" xfId="0" applyFont="1" applyBorder="1" applyAlignment="1">
      <alignment horizontal="left" vertical="center"/>
    </xf>
    <xf numFmtId="0" fontId="67" fillId="70" borderId="53" xfId="0" applyFont="1" applyFill="1" applyBorder="1" applyAlignment="1">
      <alignment horizontal="center" vertical="top" wrapText="1"/>
    </xf>
    <xf numFmtId="0" fontId="67" fillId="70" borderId="52" xfId="0" applyFont="1" applyFill="1" applyBorder="1" applyAlignment="1">
      <alignment horizontal="center" vertical="top" wrapText="1"/>
    </xf>
    <xf numFmtId="0" fontId="67" fillId="70" borderId="31" xfId="0" applyFont="1" applyFill="1" applyBorder="1" applyAlignment="1">
      <alignment horizontal="center" vertical="top" wrapText="1"/>
    </xf>
    <xf numFmtId="0" fontId="67" fillId="70" borderId="30" xfId="0" applyFont="1" applyFill="1" applyBorder="1" applyAlignment="1">
      <alignment horizontal="center" vertical="top" wrapText="1"/>
    </xf>
    <xf numFmtId="169" fontId="65" fillId="0" borderId="54" xfId="42" applyNumberFormat="1" applyFont="1" applyFill="1" applyBorder="1" applyAlignment="1">
      <alignment horizontal="center" vertical="center" textRotation="90" wrapText="1"/>
    </xf>
    <xf numFmtId="169" fontId="65" fillId="0" borderId="15" xfId="42" applyNumberFormat="1" applyFont="1" applyFill="1" applyBorder="1" applyAlignment="1">
      <alignment horizontal="center" vertical="center" textRotation="90" wrapText="1"/>
    </xf>
    <xf numFmtId="169" fontId="65" fillId="0" borderId="85" xfId="42" applyNumberFormat="1" applyFont="1" applyFill="1" applyBorder="1" applyAlignment="1">
      <alignment horizontal="center" vertical="center" textRotation="90"/>
    </xf>
    <xf numFmtId="166" fontId="78" fillId="0" borderId="140" xfId="0" applyNumberFormat="1" applyFont="1" applyFill="1" applyBorder="1" applyAlignment="1">
      <alignment horizontal="center" vertical="center"/>
    </xf>
    <xf numFmtId="166" fontId="78" fillId="0" borderId="88" xfId="0" applyNumberFormat="1" applyFont="1" applyFill="1" applyBorder="1" applyAlignment="1">
      <alignment horizontal="center" vertical="center"/>
    </xf>
    <xf numFmtId="0" fontId="78" fillId="0" borderId="144" xfId="0" applyNumberFormat="1" applyFont="1" applyFill="1" applyBorder="1" applyAlignment="1">
      <alignment horizontal="center" vertical="center"/>
    </xf>
    <xf numFmtId="0" fontId="78" fillId="0" borderId="30" xfId="0" applyNumberFormat="1" applyFont="1" applyFill="1" applyBorder="1" applyAlignment="1">
      <alignment horizontal="center" vertical="center"/>
    </xf>
    <xf numFmtId="0" fontId="42" fillId="33" borderId="31" xfId="0" applyFont="1" applyFill="1" applyBorder="1" applyAlignment="1">
      <alignment horizontal="left" vertical="center"/>
    </xf>
    <xf numFmtId="0" fontId="42" fillId="33" borderId="29" xfId="0" applyFont="1" applyFill="1" applyBorder="1" applyAlignment="1">
      <alignment horizontal="left" vertical="center"/>
    </xf>
    <xf numFmtId="0" fontId="61" fillId="81" borderId="110" xfId="0" applyFont="1" applyFill="1" applyBorder="1" applyAlignment="1">
      <alignment horizontal="left" vertical="center"/>
    </xf>
    <xf numFmtId="0" fontId="61" fillId="81" borderId="111" xfId="0" applyFont="1" applyFill="1" applyBorder="1" applyAlignment="1">
      <alignment horizontal="left" vertical="center"/>
    </xf>
    <xf numFmtId="0" fontId="61" fillId="81" borderId="112" xfId="0" applyFont="1" applyFill="1" applyBorder="1" applyAlignment="1">
      <alignment horizontal="left" vertical="center"/>
    </xf>
    <xf numFmtId="0" fontId="61" fillId="81" borderId="124" xfId="0" applyFont="1" applyFill="1" applyBorder="1" applyAlignment="1">
      <alignment horizontal="left" vertical="center"/>
    </xf>
    <xf numFmtId="0" fontId="61" fillId="81" borderId="127" xfId="0" applyFont="1" applyFill="1" applyBorder="1" applyAlignment="1">
      <alignment horizontal="left" vertical="center"/>
    </xf>
    <xf numFmtId="0" fontId="61" fillId="81" borderId="133" xfId="0" applyFont="1" applyFill="1" applyBorder="1" applyAlignment="1">
      <alignment horizontal="left" vertical="center"/>
    </xf>
    <xf numFmtId="0" fontId="88" fillId="47" borderId="53" xfId="0" applyFont="1" applyFill="1" applyBorder="1" applyAlignment="1">
      <alignment horizontal="center" vertical="center"/>
    </xf>
    <xf numFmtId="0" fontId="88" fillId="47" borderId="51" xfId="0" applyFont="1" applyFill="1" applyBorder="1" applyAlignment="1">
      <alignment horizontal="center" vertical="center"/>
    </xf>
    <xf numFmtId="0" fontId="88" fillId="47" borderId="52" xfId="0" applyFont="1" applyFill="1" applyBorder="1" applyAlignment="1">
      <alignment horizontal="center" vertical="center"/>
    </xf>
    <xf numFmtId="0" fontId="67" fillId="0" borderId="124" xfId="0" applyFont="1" applyBorder="1" applyAlignment="1">
      <alignment horizontal="left" vertical="center"/>
    </xf>
    <xf numFmtId="0" fontId="67" fillId="0" borderId="127" xfId="0" applyFont="1" applyBorder="1" applyAlignment="1">
      <alignment horizontal="left" vertical="center"/>
    </xf>
    <xf numFmtId="0" fontId="67" fillId="0" borderId="133" xfId="0" applyFont="1" applyBorder="1" applyAlignment="1">
      <alignment horizontal="left" vertical="center"/>
    </xf>
    <xf numFmtId="0" fontId="131" fillId="70" borderId="55" xfId="0" applyFont="1" applyFill="1" applyBorder="1" applyAlignment="1">
      <alignment horizontal="center" vertical="top" wrapText="1"/>
    </xf>
    <xf numFmtId="0" fontId="67" fillId="70" borderId="54" xfId="0" applyFont="1" applyFill="1" applyBorder="1" applyAlignment="1">
      <alignment horizontal="center" vertical="top" wrapText="1"/>
    </xf>
    <xf numFmtId="0" fontId="67" fillId="70" borderId="24" xfId="0" applyFont="1" applyFill="1" applyBorder="1" applyAlignment="1">
      <alignment horizontal="center" vertical="top" wrapText="1"/>
    </xf>
    <xf numFmtId="0" fontId="67" fillId="70" borderId="15" xfId="0" applyFont="1" applyFill="1" applyBorder="1" applyAlignment="1">
      <alignment horizontal="center" vertical="top" wrapText="1"/>
    </xf>
    <xf numFmtId="0" fontId="67" fillId="0" borderId="55" xfId="0" applyFont="1" applyFill="1" applyBorder="1" applyAlignment="1">
      <alignment horizontal="center" vertical="top" wrapText="1"/>
    </xf>
    <xf numFmtId="0" fontId="88" fillId="0" borderId="48" xfId="0" applyFont="1" applyFill="1" applyBorder="1" applyAlignment="1">
      <alignment horizontal="center" vertical="center"/>
    </xf>
    <xf numFmtId="0" fontId="88" fillId="0" borderId="50" xfId="0" applyFont="1" applyFill="1" applyBorder="1" applyAlignment="1">
      <alignment horizontal="center" vertical="center"/>
    </xf>
    <xf numFmtId="0" fontId="62" fillId="0" borderId="0" xfId="0" applyFont="1" applyFill="1" applyBorder="1" applyAlignment="1">
      <alignment vertical="top" wrapText="1"/>
    </xf>
    <xf numFmtId="0" fontId="62" fillId="0" borderId="0" xfId="0" applyFont="1" applyFill="1" applyBorder="1" applyAlignment="1">
      <alignment horizontal="left" vertical="top" wrapText="1"/>
    </xf>
    <xf numFmtId="0" fontId="147" fillId="46" borderId="49" xfId="0" applyFont="1" applyFill="1" applyBorder="1" applyAlignment="1">
      <alignment horizontal="center" vertical="center"/>
    </xf>
    <xf numFmtId="0" fontId="147" fillId="46" borderId="48" xfId="0" applyFont="1" applyFill="1" applyBorder="1" applyAlignment="1">
      <alignment horizontal="center" vertical="center"/>
    </xf>
    <xf numFmtId="0" fontId="88" fillId="79" borderId="48" xfId="0" applyFont="1" applyFill="1" applyBorder="1" applyAlignment="1">
      <alignment horizontal="left" vertical="center"/>
    </xf>
    <xf numFmtId="0" fontId="147" fillId="0" borderId="49" xfId="0" applyFont="1" applyFill="1" applyBorder="1" applyAlignment="1">
      <alignment horizontal="left" vertical="center"/>
    </xf>
    <xf numFmtId="0" fontId="147" fillId="0" borderId="48" xfId="0" applyFont="1" applyFill="1" applyBorder="1" applyAlignment="1">
      <alignment horizontal="left" vertical="center"/>
    </xf>
    <xf numFmtId="166" fontId="147" fillId="0" borderId="49" xfId="0" applyNumberFormat="1" applyFont="1" applyFill="1" applyBorder="1" applyAlignment="1">
      <alignment horizontal="center" vertical="center"/>
    </xf>
    <xf numFmtId="166" fontId="147" fillId="0" borderId="48" xfId="0" applyNumberFormat="1" applyFont="1" applyFill="1" applyBorder="1" applyAlignment="1">
      <alignment horizontal="center" vertical="center"/>
    </xf>
    <xf numFmtId="0" fontId="88" fillId="70" borderId="48" xfId="0" applyFont="1" applyFill="1" applyBorder="1" applyAlignment="1">
      <alignment horizontal="left" vertical="center"/>
    </xf>
    <xf numFmtId="0" fontId="88" fillId="70" borderId="50" xfId="0" applyFont="1" applyFill="1" applyBorder="1" applyAlignment="1">
      <alignment horizontal="left" vertical="center"/>
    </xf>
    <xf numFmtId="0" fontId="147" fillId="0" borderId="49" xfId="0" applyNumberFormat="1" applyFont="1" applyFill="1" applyBorder="1" applyAlignment="1">
      <alignment horizontal="center" vertical="center"/>
    </xf>
    <xf numFmtId="0" fontId="147" fillId="0" borderId="48" xfId="0" applyNumberFormat="1" applyFont="1" applyFill="1" applyBorder="1" applyAlignment="1">
      <alignment horizontal="center" vertical="center"/>
    </xf>
    <xf numFmtId="14" fontId="145" fillId="35" borderId="22" xfId="0" applyNumberFormat="1" applyFont="1" applyFill="1" applyBorder="1" applyAlignment="1">
      <alignment horizontal="center" vertical="center"/>
    </xf>
    <xf numFmtId="14" fontId="145" fillId="35" borderId="39" xfId="0" applyNumberFormat="1" applyFont="1" applyFill="1" applyBorder="1" applyAlignment="1">
      <alignment horizontal="center" vertical="center"/>
    </xf>
    <xf numFmtId="14" fontId="145" fillId="35" borderId="23" xfId="0" applyNumberFormat="1" applyFont="1" applyFill="1" applyBorder="1" applyAlignment="1">
      <alignment horizontal="center" vertical="center"/>
    </xf>
    <xf numFmtId="0" fontId="44" fillId="35" borderId="22" xfId="0" applyFont="1" applyFill="1" applyBorder="1" applyAlignment="1">
      <alignment horizontal="center" vertical="center"/>
    </xf>
    <xf numFmtId="0" fontId="44" fillId="35" borderId="39" xfId="0" applyFont="1" applyFill="1" applyBorder="1" applyAlignment="1">
      <alignment horizontal="center" vertical="center"/>
    </xf>
    <xf numFmtId="169" fontId="22" fillId="34" borderId="0" xfId="0" applyNumberFormat="1" applyFont="1" applyFill="1" applyAlignment="1">
      <alignment horizontal="center" vertical="center"/>
    </xf>
    <xf numFmtId="166" fontId="27" fillId="46" borderId="48" xfId="0" applyNumberFormat="1" applyFont="1" applyFill="1" applyBorder="1" applyAlignment="1">
      <alignment horizontal="left" vertical="center"/>
    </xf>
    <xf numFmtId="166" fontId="27" fillId="46" borderId="50" xfId="0" applyNumberFormat="1" applyFont="1" applyFill="1" applyBorder="1" applyAlignment="1">
      <alignment horizontal="left" vertical="center"/>
    </xf>
    <xf numFmtId="0" fontId="132" fillId="0" borderId="48" xfId="0" applyFont="1" applyFill="1" applyBorder="1" applyAlignment="1">
      <alignment horizontal="left" vertical="center"/>
    </xf>
    <xf numFmtId="0" fontId="132" fillId="0" borderId="50" xfId="0" applyFont="1" applyFill="1" applyBorder="1" applyAlignment="1">
      <alignment horizontal="left" vertical="center"/>
    </xf>
    <xf numFmtId="164" fontId="27" fillId="46" borderId="48" xfId="0" applyNumberFormat="1" applyFont="1" applyFill="1" applyBorder="1" applyAlignment="1">
      <alignment horizontal="left" vertical="center"/>
    </xf>
    <xf numFmtId="0" fontId="27" fillId="79" borderId="48" xfId="0" applyFont="1" applyFill="1" applyBorder="1" applyAlignment="1">
      <alignment horizontal="left" vertical="center"/>
    </xf>
    <xf numFmtId="0" fontId="27" fillId="79" borderId="50" xfId="0" applyFont="1" applyFill="1" applyBorder="1" applyAlignment="1">
      <alignment horizontal="left" vertical="center"/>
    </xf>
    <xf numFmtId="1" fontId="147" fillId="46" borderId="49" xfId="0" applyNumberFormat="1" applyFont="1" applyFill="1" applyBorder="1" applyAlignment="1">
      <alignment horizontal="center" vertical="center"/>
    </xf>
    <xf numFmtId="1" fontId="147" fillId="46" borderId="48" xfId="0" applyNumberFormat="1" applyFont="1" applyFill="1" applyBorder="1" applyAlignment="1">
      <alignment horizontal="center" vertical="center"/>
    </xf>
    <xf numFmtId="0" fontId="27" fillId="46" borderId="48" xfId="0" applyFont="1" applyFill="1" applyBorder="1" applyAlignment="1">
      <alignment horizontal="left" vertical="center"/>
    </xf>
    <xf numFmtId="0" fontId="27" fillId="46" borderId="50" xfId="0" applyFont="1" applyFill="1" applyBorder="1" applyAlignment="1">
      <alignment horizontal="left" vertical="center"/>
    </xf>
    <xf numFmtId="1" fontId="50" fillId="46" borderId="48" xfId="0" applyNumberFormat="1" applyFont="1" applyFill="1" applyBorder="1" applyAlignment="1">
      <alignment horizontal="left" vertical="center"/>
    </xf>
    <xf numFmtId="1" fontId="50" fillId="46" borderId="50" xfId="0" applyNumberFormat="1" applyFont="1" applyFill="1" applyBorder="1" applyAlignment="1">
      <alignment horizontal="left" vertical="center"/>
    </xf>
    <xf numFmtId="164" fontId="27" fillId="81" borderId="48" xfId="0" quotePrefix="1" applyNumberFormat="1" applyFont="1" applyFill="1" applyBorder="1" applyAlignment="1">
      <alignment horizontal="left" vertical="center"/>
    </xf>
    <xf numFmtId="164" fontId="27" fillId="81" borderId="50" xfId="0" quotePrefix="1" applyNumberFormat="1" applyFont="1" applyFill="1" applyBorder="1" applyAlignment="1">
      <alignment horizontal="left" vertical="center"/>
    </xf>
    <xf numFmtId="166" fontId="147" fillId="0" borderId="114" xfId="0" applyNumberFormat="1" applyFont="1" applyFill="1" applyBorder="1" applyAlignment="1">
      <alignment horizontal="center" vertical="center"/>
    </xf>
    <xf numFmtId="169" fontId="88" fillId="0" borderId="48" xfId="42" applyNumberFormat="1" applyFont="1" applyFill="1" applyBorder="1" applyAlignment="1">
      <alignment horizontal="left" vertical="center"/>
    </xf>
    <xf numFmtId="169" fontId="88" fillId="0" borderId="50" xfId="42" applyNumberFormat="1" applyFont="1" applyFill="1" applyBorder="1" applyAlignment="1">
      <alignment horizontal="left" vertical="center"/>
    </xf>
    <xf numFmtId="0" fontId="132" fillId="79" borderId="48" xfId="0" applyFont="1" applyFill="1" applyBorder="1" applyAlignment="1">
      <alignment horizontal="left" vertical="center"/>
    </xf>
    <xf numFmtId="169" fontId="22" fillId="54" borderId="0" xfId="0" applyNumberFormat="1" applyFont="1" applyFill="1" applyAlignment="1">
      <alignment horizontal="center" vertical="center"/>
    </xf>
    <xf numFmtId="0" fontId="88" fillId="0" borderId="48" xfId="0" applyFont="1" applyFill="1" applyBorder="1" applyAlignment="1">
      <alignment horizontal="left" vertical="center"/>
    </xf>
    <xf numFmtId="0" fontId="88" fillId="0" borderId="50" xfId="0" applyFont="1" applyFill="1" applyBorder="1" applyAlignment="1">
      <alignment horizontal="left" vertical="center"/>
    </xf>
    <xf numFmtId="1" fontId="27" fillId="46" borderId="48" xfId="0" applyNumberFormat="1" applyFont="1" applyFill="1" applyBorder="1" applyAlignment="1">
      <alignment horizontal="left" vertical="center"/>
    </xf>
    <xf numFmtId="1" fontId="27" fillId="46" borderId="50" xfId="0" applyNumberFormat="1" applyFont="1" applyFill="1" applyBorder="1" applyAlignment="1">
      <alignment horizontal="left" vertical="center"/>
    </xf>
    <xf numFmtId="164" fontId="27" fillId="46" borderId="50" xfId="0" applyNumberFormat="1" applyFont="1" applyFill="1" applyBorder="1" applyAlignment="1">
      <alignment horizontal="left" vertical="center"/>
    </xf>
    <xf numFmtId="166" fontId="132" fillId="46" borderId="48" xfId="0" applyNumberFormat="1" applyFont="1" applyFill="1" applyBorder="1" applyAlignment="1">
      <alignment horizontal="left" vertical="center"/>
    </xf>
    <xf numFmtId="166" fontId="132" fillId="46" borderId="50" xfId="0" applyNumberFormat="1" applyFont="1" applyFill="1" applyBorder="1" applyAlignment="1">
      <alignment horizontal="left" vertical="center"/>
    </xf>
    <xf numFmtId="14" fontId="44" fillId="35" borderId="22" xfId="0" applyNumberFormat="1" applyFont="1" applyFill="1" applyBorder="1" applyAlignment="1">
      <alignment horizontal="center" vertical="center"/>
    </xf>
    <xf numFmtId="14" fontId="44" fillId="35" borderId="39" xfId="0" applyNumberFormat="1" applyFont="1" applyFill="1" applyBorder="1" applyAlignment="1">
      <alignment horizontal="center" vertical="center"/>
    </xf>
    <xf numFmtId="14" fontId="44" fillId="35" borderId="23" xfId="0" applyNumberFormat="1" applyFont="1" applyFill="1" applyBorder="1" applyAlignment="1">
      <alignment horizontal="center" vertical="center"/>
    </xf>
    <xf numFmtId="166" fontId="147" fillId="46" borderId="49" xfId="0" applyNumberFormat="1" applyFont="1" applyFill="1" applyBorder="1" applyAlignment="1">
      <alignment horizontal="center" vertical="center"/>
    </xf>
    <xf numFmtId="166" fontId="147" fillId="46" borderId="48" xfId="0" applyNumberFormat="1" applyFont="1" applyFill="1" applyBorder="1" applyAlignment="1">
      <alignment horizontal="center" vertical="center"/>
    </xf>
    <xf numFmtId="0" fontId="27" fillId="70" borderId="48" xfId="0" applyFont="1" applyFill="1" applyBorder="1" applyAlignment="1">
      <alignment horizontal="left" vertical="center"/>
    </xf>
    <xf numFmtId="0" fontId="27" fillId="70" borderId="50" xfId="0" applyFont="1" applyFill="1" applyBorder="1" applyAlignment="1">
      <alignment horizontal="left" vertical="center"/>
    </xf>
    <xf numFmtId="0" fontId="16" fillId="0" borderId="0" xfId="0" applyFont="1" applyAlignment="1">
      <alignment horizontal="center"/>
    </xf>
    <xf numFmtId="0" fontId="51" fillId="51" borderId="53" xfId="0" applyFont="1" applyFill="1" applyBorder="1" applyAlignment="1">
      <alignment horizontal="left" vertical="top"/>
    </xf>
    <xf numFmtId="0" fontId="51" fillId="51" borderId="51" xfId="0" applyFont="1" applyFill="1" applyBorder="1" applyAlignment="1">
      <alignment horizontal="left" vertical="top"/>
    </xf>
    <xf numFmtId="0" fontId="51" fillId="51" borderId="52" xfId="0" applyFont="1" applyFill="1" applyBorder="1" applyAlignment="1">
      <alignment horizontal="left" vertical="top"/>
    </xf>
    <xf numFmtId="2" fontId="27" fillId="0" borderId="0" xfId="0" applyNumberFormat="1" applyFont="1" applyBorder="1" applyAlignment="1">
      <alignment horizontal="center" vertical="top"/>
    </xf>
    <xf numFmtId="2" fontId="27" fillId="0" borderId="27" xfId="0" applyNumberFormat="1" applyFont="1" applyBorder="1" applyAlignment="1">
      <alignment horizontal="center" vertical="top"/>
    </xf>
    <xf numFmtId="0" fontId="51" fillId="72" borderId="53" xfId="0" applyFont="1" applyFill="1" applyBorder="1" applyAlignment="1">
      <alignment horizontal="left" vertical="top"/>
    </xf>
    <xf numFmtId="0" fontId="51" fillId="72" borderId="51" xfId="0" applyFont="1" applyFill="1" applyBorder="1" applyAlignment="1">
      <alignment horizontal="left" vertical="top"/>
    </xf>
    <xf numFmtId="0" fontId="51" fillId="72" borderId="52" xfId="0" applyFont="1" applyFill="1" applyBorder="1" applyAlignment="1">
      <alignment horizontal="left" vertical="top"/>
    </xf>
    <xf numFmtId="0" fontId="51" fillId="87" borderId="53" xfId="0" applyFont="1" applyFill="1" applyBorder="1" applyAlignment="1">
      <alignment horizontal="left" vertical="top"/>
    </xf>
    <xf numFmtId="0" fontId="51" fillId="87" borderId="51" xfId="0" applyFont="1" applyFill="1" applyBorder="1" applyAlignment="1">
      <alignment horizontal="left" vertical="top"/>
    </xf>
    <xf numFmtId="0" fontId="51" fillId="87" borderId="52" xfId="0" applyFont="1" applyFill="1" applyBorder="1" applyAlignment="1">
      <alignment horizontal="left" vertical="top"/>
    </xf>
    <xf numFmtId="0" fontId="65" fillId="48" borderId="22" xfId="42" applyFont="1" applyFill="1" applyBorder="1" applyAlignment="1">
      <alignment horizontal="center" vertical="center"/>
    </xf>
    <xf numFmtId="0" fontId="65" fillId="48" borderId="39" xfId="42" applyFont="1" applyFill="1" applyBorder="1" applyAlignment="1">
      <alignment horizontal="center" vertical="center"/>
    </xf>
    <xf numFmtId="0" fontId="65" fillId="48" borderId="23" xfId="42" applyFont="1" applyFill="1" applyBorder="1" applyAlignment="1">
      <alignment horizontal="center" vertical="center"/>
    </xf>
    <xf numFmtId="0" fontId="65" fillId="48" borderId="44" xfId="42" applyFont="1" applyFill="1" applyBorder="1" applyAlignment="1">
      <alignment horizontal="center" vertical="center"/>
    </xf>
    <xf numFmtId="0" fontId="65" fillId="48" borderId="46" xfId="42" applyFont="1" applyFill="1" applyBorder="1" applyAlignment="1">
      <alignment horizontal="center" vertical="center"/>
    </xf>
    <xf numFmtId="0" fontId="65" fillId="48" borderId="45" xfId="42" applyFont="1" applyFill="1" applyBorder="1" applyAlignment="1">
      <alignment horizontal="center" vertical="center"/>
    </xf>
    <xf numFmtId="169" fontId="81" fillId="40" borderId="0" xfId="42" applyNumberFormat="1" applyFont="1" applyFill="1" applyBorder="1" applyAlignment="1">
      <alignment horizontal="center" vertical="center" wrapText="1"/>
    </xf>
    <xf numFmtId="0" fontId="71" fillId="0" borderId="0" xfId="42" applyFont="1" applyBorder="1" applyAlignment="1">
      <alignment horizontal="center" vertical="center" wrapText="1"/>
    </xf>
    <xf numFmtId="169" fontId="81" fillId="0" borderId="0" xfId="42" applyNumberFormat="1" applyFont="1" applyBorder="1" applyAlignment="1">
      <alignment horizontal="center" vertical="center" wrapText="1"/>
    </xf>
    <xf numFmtId="0" fontId="71" fillId="35" borderId="47" xfId="0" applyFont="1" applyFill="1" applyBorder="1" applyAlignment="1">
      <alignment horizontal="center"/>
    </xf>
    <xf numFmtId="0" fontId="71" fillId="35" borderId="0" xfId="0" applyFont="1" applyFill="1" applyBorder="1" applyAlignment="1">
      <alignment horizontal="center"/>
    </xf>
    <xf numFmtId="0" fontId="72" fillId="0" borderId="10" xfId="0" applyFont="1" applyBorder="1" applyAlignment="1">
      <alignment horizontal="center"/>
    </xf>
    <xf numFmtId="0" fontId="72" fillId="0" borderId="11" xfId="0" applyFont="1" applyBorder="1" applyAlignment="1">
      <alignment horizontal="center"/>
    </xf>
    <xf numFmtId="166" fontId="72" fillId="0" borderId="10" xfId="0" applyNumberFormat="1" applyFont="1" applyBorder="1" applyAlignment="1">
      <alignment horizontal="center"/>
    </xf>
    <xf numFmtId="166" fontId="72" fillId="0" borderId="11" xfId="0" applyNumberFormat="1" applyFont="1" applyBorder="1" applyAlignment="1">
      <alignment horizontal="center"/>
    </xf>
    <xf numFmtId="0" fontId="24" fillId="69" borderId="44" xfId="42" applyFont="1" applyFill="1" applyBorder="1" applyAlignment="1">
      <alignment horizontal="center" vertical="center"/>
    </xf>
    <xf numFmtId="0" fontId="24" fillId="69" borderId="46" xfId="42" applyFont="1" applyFill="1" applyBorder="1" applyAlignment="1">
      <alignment horizontal="center" vertical="center"/>
    </xf>
    <xf numFmtId="0" fontId="24" fillId="69" borderId="45" xfId="42" applyFont="1" applyFill="1" applyBorder="1" applyAlignment="1">
      <alignment horizontal="center" vertical="center"/>
    </xf>
    <xf numFmtId="0" fontId="24" fillId="54" borderId="22" xfId="42" applyFont="1" applyFill="1" applyBorder="1" applyAlignment="1">
      <alignment horizontal="center" vertical="center"/>
    </xf>
    <xf numFmtId="0" fontId="24" fillId="54" borderId="39" xfId="42" applyFont="1" applyFill="1" applyBorder="1" applyAlignment="1">
      <alignment horizontal="center" vertical="center"/>
    </xf>
    <xf numFmtId="0" fontId="24" fillId="54" borderId="23" xfId="42" applyFont="1" applyFill="1" applyBorder="1" applyAlignment="1">
      <alignment horizontal="center" vertical="center"/>
    </xf>
    <xf numFmtId="0" fontId="51" fillId="0" borderId="35" xfId="0" applyFont="1" applyBorder="1" applyAlignment="1">
      <alignment horizontal="right" vertical="center"/>
    </xf>
    <xf numFmtId="0" fontId="51" fillId="0" borderId="33" xfId="0" applyFont="1" applyBorder="1" applyAlignment="1">
      <alignment horizontal="right" vertical="center"/>
    </xf>
    <xf numFmtId="169" fontId="80" fillId="0" borderId="0" xfId="0" applyNumberFormat="1" applyFont="1" applyAlignment="1">
      <alignment horizontal="center" vertical="center"/>
    </xf>
    <xf numFmtId="0" fontId="19" fillId="34" borderId="10" xfId="0" applyFont="1" applyFill="1" applyBorder="1" applyAlignment="1">
      <alignment horizontal="center" vertical="center"/>
    </xf>
    <xf numFmtId="0" fontId="19" fillId="34" borderId="11" xfId="0" applyFont="1" applyFill="1" applyBorder="1" applyAlignment="1">
      <alignment horizontal="center" vertical="center"/>
    </xf>
    <xf numFmtId="0" fontId="19" fillId="0" borderId="11" xfId="0" applyFont="1" applyBorder="1" applyAlignment="1">
      <alignment horizontal="right" vertical="center"/>
    </xf>
    <xf numFmtId="0" fontId="83" fillId="0" borderId="32" xfId="0" applyFont="1" applyBorder="1" applyAlignment="1">
      <alignment horizontal="center" vertical="center"/>
    </xf>
    <xf numFmtId="0" fontId="83" fillId="0" borderId="50" xfId="0" applyFont="1" applyBorder="1" applyAlignment="1">
      <alignment horizontal="center" vertical="center"/>
    </xf>
    <xf numFmtId="0" fontId="19" fillId="61" borderId="10" xfId="0" applyFont="1" applyFill="1" applyBorder="1" applyAlignment="1">
      <alignment horizontal="center" vertical="center"/>
    </xf>
    <xf numFmtId="0" fontId="19" fillId="61" borderId="11" xfId="0" applyFont="1" applyFill="1" applyBorder="1" applyAlignment="1">
      <alignment horizontal="center" vertical="center"/>
    </xf>
    <xf numFmtId="164" fontId="52" fillId="0" borderId="51" xfId="0" applyNumberFormat="1" applyFont="1" applyFill="1" applyBorder="1" applyAlignment="1">
      <alignment horizontal="right" vertical="top"/>
    </xf>
    <xf numFmtId="0" fontId="24" fillId="69" borderId="20" xfId="42" applyFont="1" applyFill="1" applyBorder="1" applyAlignment="1">
      <alignment horizontal="center" vertical="center"/>
    </xf>
    <xf numFmtId="0" fontId="71" fillId="65" borderId="0" xfId="0" applyFont="1" applyFill="1" applyBorder="1" applyAlignment="1">
      <alignment horizontal="center"/>
    </xf>
    <xf numFmtId="0" fontId="47" fillId="0" borderId="0" xfId="0" applyFont="1" applyAlignment="1">
      <alignment horizontal="center" vertical="top"/>
    </xf>
    <xf numFmtId="164" fontId="52" fillId="0" borderId="48" xfId="0" applyNumberFormat="1" applyFont="1" applyFill="1" applyBorder="1" applyAlignment="1">
      <alignment horizontal="right" vertical="top"/>
    </xf>
    <xf numFmtId="0" fontId="123" fillId="0" borderId="55" xfId="0" applyFont="1" applyBorder="1" applyAlignment="1">
      <alignment horizontal="center" vertical="top"/>
    </xf>
    <xf numFmtId="0" fontId="123" fillId="0" borderId="55" xfId="0" applyFont="1" applyBorder="1" applyAlignment="1">
      <alignment horizontal="left" vertical="top"/>
    </xf>
    <xf numFmtId="0" fontId="124" fillId="52" borderId="55" xfId="0" applyFont="1" applyFill="1" applyBorder="1" applyAlignment="1">
      <alignment horizontal="center" vertical="top" wrapText="1"/>
    </xf>
    <xf numFmtId="0" fontId="19" fillId="47" borderId="37" xfId="0" applyFont="1" applyFill="1" applyBorder="1" applyAlignment="1">
      <alignment horizontal="center" vertical="top" wrapText="1"/>
    </xf>
    <xf numFmtId="0" fontId="19" fillId="47" borderId="38" xfId="0" applyFont="1" applyFill="1" applyBorder="1" applyAlignment="1">
      <alignment horizontal="center" vertical="top" wrapText="1"/>
    </xf>
    <xf numFmtId="0" fontId="19" fillId="47" borderId="13" xfId="0" applyFont="1" applyFill="1" applyBorder="1" applyAlignment="1">
      <alignment horizontal="center" vertical="top"/>
    </xf>
    <xf numFmtId="0" fontId="19" fillId="47" borderId="13" xfId="0" applyFont="1" applyFill="1" applyBorder="1" applyAlignment="1">
      <alignment horizontal="center" vertical="top" wrapText="1"/>
    </xf>
    <xf numFmtId="0" fontId="39" fillId="0" borderId="0" xfId="0" applyFont="1" applyAlignment="1">
      <alignment horizontal="center" vertical="top"/>
    </xf>
    <xf numFmtId="0" fontId="19" fillId="47" borderId="36" xfId="0" applyFont="1" applyFill="1" applyBorder="1" applyAlignment="1">
      <alignment horizontal="center" vertical="top" wrapText="1"/>
    </xf>
  </cellXfs>
  <cellStyles count="5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1" builtinId="27" customBuiltin="1"/>
    <cellStyle name="Calculation" xfId="12" builtinId="22" customBuiltin="1"/>
    <cellStyle name="Check Cell" xfId="2" builtinId="23" customBuiltin="1"/>
    <cellStyle name="Explanatory Text" xfId="16" builtinId="53" customBuiltin="1"/>
    <cellStyle name="Good" xfId="9" builtinId="26" customBuiltin="1"/>
    <cellStyle name="Heading 1" xfId="5" builtinId="16" customBuiltin="1"/>
    <cellStyle name="Heading 1 2" xfId="53"/>
    <cellStyle name="Heading 2" xfId="6" builtinId="17" customBuiltin="1"/>
    <cellStyle name="Heading 3" xfId="7" builtinId="18" customBuiltin="1"/>
    <cellStyle name="Heading 4" xfId="8" builtinId="19" customBuiltin="1"/>
    <cellStyle name="Her Name" xfId="48"/>
    <cellStyle name="His Name" xfId="52"/>
    <cellStyle name="Hyperlink" xfId="43" builtinId="8"/>
    <cellStyle name="Input" xfId="10" builtinId="20" customBuiltin="1"/>
    <cellStyle name="Linked Cell" xfId="13" builtinId="24" customBuiltin="1"/>
    <cellStyle name="Neutral" xfId="3" builtinId="28" customBuiltin="1"/>
    <cellStyle name="Normal" xfId="0" builtinId="0"/>
    <cellStyle name="Normal 10 2 2" xfId="42"/>
    <cellStyle name="Normal 2" xfId="44"/>
    <cellStyle name="Normal 2 2" xfId="55"/>
    <cellStyle name="Note" xfId="15" builtinId="10" customBuiltin="1"/>
    <cellStyle name="Output" xfId="11" builtinId="21" customBuiltin="1"/>
    <cellStyle name="Percent" xfId="54" builtinId="5"/>
    <cellStyle name="Right Indent" xfId="49"/>
    <cellStyle name="Title" xfId="4" builtinId="15" customBuiltin="1"/>
    <cellStyle name="Top Entry" xfId="46"/>
    <cellStyle name="Top Entry Bottom Label Hers" xfId="51"/>
    <cellStyle name="Top Entry Bottom Label His" xfId="45"/>
    <cellStyle name="Top Entry Headers Hers" xfId="47"/>
    <cellStyle name="Top Entry Headers His" xfId="50"/>
    <cellStyle name="Total" xfId="17" builtinId="25" customBuiltin="1"/>
    <cellStyle name="Warning Text" xfId="14" builtinId="11" customBuiltin="1"/>
  </cellStyles>
  <dxfs count="604">
    <dxf>
      <font>
        <color rgb="FF9C0006"/>
      </font>
      <fill>
        <patternFill>
          <bgColor rgb="FFFFC7CE"/>
        </patternFill>
      </fill>
    </dxf>
    <dxf>
      <font>
        <color rgb="FF9C6500"/>
      </font>
      <fill>
        <patternFill>
          <bgColor rgb="FFFFEB9C"/>
        </patternFill>
      </fill>
    </dxf>
    <dxf>
      <fill>
        <patternFill>
          <bgColor rgb="FFFFFF00"/>
        </patternFill>
      </fill>
    </dxf>
    <dxf>
      <fill>
        <patternFill>
          <bgColor theme="5" tint="0.59996337778862885"/>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5" tint="0.59996337778862885"/>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FFFF00"/>
        </patternFill>
      </fill>
    </dxf>
    <dxf>
      <fill>
        <patternFill>
          <bgColor rgb="FFFFFF00"/>
        </patternFill>
      </fill>
    </dxf>
    <dxf>
      <fill>
        <patternFill>
          <bgColor theme="6" tint="0.59996337778862885"/>
        </patternFill>
      </fill>
    </dxf>
    <dxf>
      <fill>
        <patternFill>
          <bgColor theme="5" tint="0.59996337778862885"/>
        </patternFill>
      </fill>
    </dxf>
    <dxf>
      <fill>
        <patternFill>
          <bgColor theme="6" tint="0.39994506668294322"/>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39994506668294322"/>
        </patternFill>
      </fill>
    </dxf>
    <dxf>
      <fill>
        <patternFill>
          <bgColor theme="5" tint="0.59996337778862885"/>
        </patternFill>
      </fill>
    </dxf>
    <dxf>
      <fill>
        <patternFill>
          <bgColor rgb="FFFFFF00"/>
        </patternFill>
      </fill>
    </dxf>
    <dxf>
      <fill>
        <patternFill>
          <bgColor rgb="FFFFFF00"/>
        </patternFill>
      </fill>
    </dxf>
    <dxf>
      <fill>
        <patternFill>
          <bgColor rgb="FFFFFF00"/>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rgb="FFFFFF00"/>
        </patternFill>
      </fill>
    </dxf>
    <dxf>
      <fill>
        <patternFill>
          <bgColor rgb="FFFFFF00"/>
        </patternFill>
      </fill>
    </dxf>
    <dxf>
      <fill>
        <patternFill>
          <bgColor theme="5" tint="0.59996337778862885"/>
        </patternFill>
      </fill>
    </dxf>
    <dxf>
      <fill>
        <patternFill>
          <bgColor theme="5" tint="0.59996337778862885"/>
        </patternFill>
      </fill>
    </dxf>
    <dxf>
      <font>
        <color theme="0"/>
      </font>
    </dxf>
    <dxf>
      <font>
        <b/>
        <i val="0"/>
        <color auto="1"/>
      </font>
      <fill>
        <patternFill>
          <bgColor theme="9" tint="0.39994506668294322"/>
        </patternFill>
      </fill>
    </dxf>
    <dxf>
      <font>
        <b/>
        <i val="0"/>
        <color theme="0"/>
      </font>
      <fill>
        <patternFill>
          <bgColor rgb="FFFF0000"/>
        </patternFill>
      </fill>
    </dxf>
    <dxf>
      <font>
        <b/>
        <i val="0"/>
      </font>
      <fill>
        <patternFill>
          <bgColor rgb="FFFFFF99"/>
        </patternFill>
      </fill>
    </dxf>
    <dxf>
      <fill>
        <patternFill>
          <bgColor theme="5" tint="0.59996337778862885"/>
        </patternFill>
      </fill>
    </dxf>
    <dxf>
      <fill>
        <patternFill>
          <bgColor rgb="FFFFFF00"/>
        </patternFill>
      </fill>
    </dxf>
    <dxf>
      <fill>
        <patternFill>
          <bgColor theme="5" tint="0.59996337778862885"/>
        </patternFill>
      </fill>
    </dxf>
    <dxf>
      <fill>
        <patternFill>
          <bgColor theme="6" tint="0.39994506668294322"/>
        </patternFill>
      </fill>
    </dxf>
    <dxf>
      <fill>
        <patternFill>
          <bgColor indexed="10"/>
        </patternFill>
      </fill>
    </dxf>
    <dxf>
      <fill>
        <patternFill>
          <bgColor rgb="FFFFFF00"/>
        </patternFill>
      </fill>
    </dxf>
    <dxf>
      <fill>
        <patternFill>
          <bgColor indexed="10"/>
        </patternFill>
      </fill>
    </dxf>
    <dxf>
      <font>
        <color theme="0"/>
      </font>
      <fill>
        <patternFill>
          <bgColor rgb="FFFF0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ont>
        <color auto="1"/>
      </font>
      <fill>
        <patternFill>
          <bgColor rgb="FFFFC7CE"/>
        </patternFill>
      </fill>
    </dxf>
    <dxf>
      <fill>
        <patternFill>
          <bgColor rgb="FFFFFF00"/>
        </patternFill>
      </fill>
    </dxf>
    <dxf>
      <fill>
        <patternFill>
          <bgColor rgb="FFFFC000"/>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5" tint="0.59996337778862885"/>
        </patternFill>
      </fill>
    </dxf>
    <dxf>
      <fill>
        <patternFill>
          <bgColor rgb="FFFFFFCC"/>
        </patternFill>
      </fill>
    </dxf>
    <dxf>
      <fill>
        <patternFill>
          <bgColor rgb="FFFFFFCC"/>
        </patternFill>
      </fill>
    </dxf>
    <dxf>
      <fill>
        <patternFill>
          <bgColor rgb="FFFFFFCC"/>
        </patternFill>
      </fill>
    </dxf>
    <dxf>
      <fill>
        <patternFill>
          <bgColor rgb="FFFFFF00"/>
        </patternFill>
      </fill>
    </dxf>
    <dxf>
      <fill>
        <patternFill>
          <bgColor theme="5" tint="0.59996337778862885"/>
        </patternFill>
      </fill>
    </dxf>
    <dxf>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59996337778862885"/>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rgb="FFFFFFCC"/>
        </patternFill>
      </fill>
    </dxf>
    <dxf>
      <fill>
        <patternFill>
          <bgColor rgb="FFFFFF00"/>
        </patternFill>
      </fill>
    </dxf>
    <dxf>
      <fill>
        <patternFill>
          <bgColor rgb="FFFFFF00"/>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79998168889431442"/>
        </patternFill>
      </fill>
    </dxf>
    <dxf>
      <fill>
        <patternFill>
          <bgColor rgb="FFFFFF00"/>
        </patternFill>
      </fill>
    </dxf>
    <dxf>
      <fill>
        <patternFill>
          <bgColor indexed="10"/>
        </patternFill>
      </fill>
    </dxf>
    <dxf>
      <font>
        <color auto="1"/>
      </font>
      <fill>
        <patternFill>
          <bgColor rgb="FFFFFF00"/>
        </patternFill>
      </fill>
    </dxf>
    <dxf>
      <fill>
        <patternFill>
          <bgColor indexed="10"/>
        </patternFill>
      </fill>
    </dxf>
    <dxf>
      <fill>
        <patternFill>
          <bgColor theme="6" tint="0.59996337778862885"/>
        </patternFill>
      </fill>
    </dxf>
    <dxf>
      <fill>
        <patternFill>
          <bgColor theme="5" tint="0.59996337778862885"/>
        </patternFill>
      </fill>
    </dxf>
    <dxf>
      <fill>
        <patternFill>
          <bgColor theme="5" tint="0.59996337778862885"/>
        </patternFill>
      </fill>
    </dxf>
    <dxf>
      <fill>
        <patternFill>
          <bgColor theme="6" tint="0.59996337778862885"/>
        </patternFill>
      </fill>
    </dxf>
    <dxf>
      <font>
        <color theme="0"/>
      </font>
    </dxf>
    <dxf>
      <font>
        <b/>
        <i val="0"/>
        <color auto="1"/>
      </font>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rgb="FFFF0000"/>
        </patternFill>
      </fill>
    </dxf>
    <dxf>
      <font>
        <b/>
        <i val="0"/>
      </font>
      <fill>
        <patternFill>
          <bgColor rgb="FFFFFF99"/>
        </patternFill>
      </fill>
    </dxf>
    <dxf>
      <fill>
        <patternFill>
          <bgColor theme="5" tint="0.59996337778862885"/>
        </patternFill>
      </fill>
    </dxf>
    <dxf>
      <font>
        <color auto="1"/>
      </font>
      <fill>
        <patternFill>
          <bgColor rgb="FFFFC7CE"/>
        </patternFill>
      </fill>
    </dxf>
    <dxf>
      <font>
        <color auto="1"/>
      </font>
      <fill>
        <patternFill>
          <bgColor rgb="FFFFFF00"/>
        </patternFill>
      </fill>
    </dxf>
    <dxf>
      <font>
        <color auto="1"/>
      </font>
      <fill>
        <patternFill>
          <bgColor rgb="FFFFFF00"/>
        </patternFill>
      </fill>
    </dxf>
    <dxf>
      <font>
        <color auto="1"/>
      </font>
      <fill>
        <patternFill>
          <bgColor rgb="FFFFC7CE"/>
        </patternFill>
      </fill>
    </dxf>
    <dxf>
      <fill>
        <patternFill>
          <bgColor rgb="FFFFFF00"/>
        </patternFill>
      </fill>
    </dxf>
    <dxf>
      <fill>
        <patternFill>
          <bgColor indexed="10"/>
        </patternFill>
      </fill>
    </dxf>
    <dxf>
      <fill>
        <patternFill>
          <bgColor theme="5" tint="0.59996337778862885"/>
        </patternFill>
      </fill>
    </dxf>
    <dxf>
      <fill>
        <patternFill>
          <bgColor rgb="FFFFFF00"/>
        </patternFill>
      </fill>
    </dxf>
    <dxf>
      <fill>
        <patternFill>
          <bgColor theme="6" tint="0.59996337778862885"/>
        </patternFill>
      </fill>
    </dxf>
    <dxf>
      <fill>
        <patternFill>
          <bgColor rgb="FFFFD44B"/>
        </patternFill>
      </fill>
    </dxf>
    <dxf>
      <fill>
        <patternFill>
          <bgColor theme="6" tint="0.59996337778862885"/>
        </patternFill>
      </fill>
    </dxf>
    <dxf>
      <fill>
        <patternFill>
          <bgColor rgb="FFFFD44B"/>
        </patternFill>
      </fill>
    </dxf>
    <dxf>
      <fill>
        <patternFill>
          <bgColor theme="6" tint="0.59996337778862885"/>
        </patternFill>
      </fill>
    </dxf>
    <dxf>
      <fill>
        <patternFill>
          <bgColor rgb="FFFFD44B"/>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rgb="FFFFFF00"/>
        </patternFill>
      </fill>
    </dxf>
    <dxf>
      <fill>
        <patternFill>
          <bgColor theme="6" tint="0.59996337778862885"/>
        </patternFill>
      </fill>
    </dxf>
    <dxf>
      <fill>
        <patternFill>
          <bgColor theme="5" tint="0.59996337778862885"/>
        </patternFill>
      </fill>
    </dxf>
    <dxf>
      <fill>
        <patternFill>
          <bgColor rgb="FFFFFF00"/>
        </patternFill>
      </fill>
    </dxf>
    <dxf>
      <fill>
        <patternFill>
          <bgColor theme="6" tint="0.59996337778862885"/>
        </patternFill>
      </fill>
    </dxf>
    <dxf>
      <fill>
        <patternFill>
          <bgColor theme="5" tint="0.59996337778862885"/>
        </patternFill>
      </fill>
    </dxf>
    <dxf>
      <fill>
        <patternFill>
          <bgColor rgb="FFFFFF00"/>
        </patternFill>
      </fill>
    </dxf>
    <dxf>
      <fill>
        <patternFill>
          <bgColor theme="6" tint="0.59996337778862885"/>
        </patternFill>
      </fill>
    </dxf>
    <dxf>
      <fill>
        <patternFill>
          <bgColor theme="5" tint="0.59996337778862885"/>
        </patternFill>
      </fill>
    </dxf>
    <dxf>
      <fill>
        <patternFill>
          <bgColor rgb="FFFFFF00"/>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5" tint="0.59996337778862885"/>
        </patternFill>
      </fill>
    </dxf>
    <dxf>
      <fill>
        <patternFill>
          <bgColor theme="6" tint="0.59996337778862885"/>
        </patternFill>
      </fill>
    </dxf>
    <dxf>
      <fill>
        <patternFill>
          <bgColor rgb="FFFFC00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5" tint="0.59996337778862885"/>
        </patternFill>
      </fill>
    </dxf>
    <dxf>
      <fill>
        <patternFill>
          <bgColor theme="6" tint="0.59996337778862885"/>
        </patternFill>
      </fill>
    </dxf>
    <dxf>
      <fill>
        <patternFill>
          <bgColor rgb="FFFFFF00"/>
        </patternFill>
      </fill>
    </dxf>
    <dxf>
      <fill>
        <patternFill>
          <bgColor rgb="FFFFFF00"/>
        </patternFill>
      </fill>
    </dxf>
    <dxf>
      <fill>
        <patternFill>
          <bgColor theme="5" tint="0.59996337778862885"/>
        </patternFill>
      </fill>
    </dxf>
    <dxf>
      <fill>
        <patternFill>
          <bgColor theme="6" tint="0.39994506668294322"/>
        </patternFill>
      </fill>
    </dxf>
    <dxf>
      <fill>
        <patternFill>
          <bgColor rgb="FFFFC000"/>
        </patternFill>
      </fill>
    </dxf>
    <dxf>
      <fill>
        <patternFill>
          <bgColor theme="5" tint="0.59996337778862885"/>
        </patternFill>
      </fill>
    </dxf>
    <dxf>
      <fill>
        <patternFill>
          <bgColor theme="6" tint="0.39994506668294322"/>
        </patternFill>
      </fill>
    </dxf>
    <dxf>
      <fill>
        <patternFill>
          <bgColor rgb="FFFFC000"/>
        </patternFill>
      </fill>
    </dxf>
    <dxf>
      <fill>
        <patternFill>
          <bgColor theme="6" tint="0.39994506668294322"/>
        </patternFill>
      </fill>
    </dxf>
    <dxf>
      <fill>
        <patternFill>
          <bgColor theme="5" tint="0.59996337778862885"/>
        </patternFill>
      </fill>
    </dxf>
    <dxf>
      <fill>
        <patternFill patternType="none">
          <bgColor auto="1"/>
        </patternFill>
      </fill>
    </dxf>
    <dxf>
      <fill>
        <patternFill>
          <bgColor rgb="FFFFFF00"/>
        </patternFill>
      </fill>
    </dxf>
    <dxf>
      <fill>
        <patternFill>
          <bgColor theme="6" tint="0.59996337778862885"/>
        </patternFill>
      </fill>
    </dxf>
    <dxf>
      <fill>
        <patternFill>
          <bgColor rgb="FFFFDD71"/>
        </patternFill>
      </fill>
    </dxf>
    <dxf>
      <fill>
        <patternFill>
          <bgColor theme="6" tint="0.59996337778862885"/>
        </patternFill>
      </fill>
    </dxf>
    <dxf>
      <fill>
        <patternFill>
          <bgColor theme="5" tint="0.59996337778862885"/>
        </patternFill>
      </fill>
    </dxf>
    <dxf>
      <fill>
        <patternFill>
          <bgColor rgb="FFFFFF00"/>
        </patternFill>
      </fill>
    </dxf>
    <dxf>
      <fill>
        <patternFill>
          <bgColor theme="6" tint="0.59996337778862885"/>
        </patternFill>
      </fill>
    </dxf>
    <dxf>
      <fill>
        <patternFill>
          <bgColor rgb="FFFFDD71"/>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5"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ont>
        <color theme="0"/>
      </font>
    </dxf>
    <dxf>
      <font>
        <b/>
        <i val="0"/>
        <color theme="0"/>
      </font>
      <fill>
        <patternFill>
          <bgColor rgb="FFFF0000"/>
        </patternFill>
      </fill>
    </dxf>
    <dxf>
      <font>
        <color theme="0"/>
      </font>
    </dxf>
    <dxf>
      <font>
        <b/>
        <i val="0"/>
        <color theme="0"/>
      </font>
      <fill>
        <patternFill>
          <bgColor rgb="FFFF0000"/>
        </patternFill>
      </fill>
    </dxf>
    <dxf>
      <fill>
        <patternFill>
          <bgColor theme="5"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theme="5" tint="0.59996337778862885"/>
        </patternFill>
      </fill>
    </dxf>
    <dxf>
      <fill>
        <patternFill>
          <bgColor rgb="FFFFDD71"/>
        </patternFill>
      </fill>
    </dxf>
    <dxf>
      <fill>
        <patternFill>
          <bgColor theme="6" tint="0.59996337778862885"/>
        </patternFill>
      </fill>
    </dxf>
    <dxf>
      <fill>
        <patternFill>
          <bgColor theme="5" tint="0.59996337778862885"/>
        </patternFill>
      </fill>
    </dxf>
    <dxf>
      <fill>
        <patternFill>
          <bgColor rgb="FFFFDD71"/>
        </patternFill>
      </fill>
    </dxf>
    <dxf>
      <fill>
        <patternFill>
          <bgColor theme="6" tint="0.59996337778862885"/>
        </patternFill>
      </fill>
    </dxf>
    <dxf>
      <fill>
        <patternFill>
          <bgColor theme="5"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5" tint="0.59996337778862885"/>
        </patternFill>
      </fill>
    </dxf>
    <dxf>
      <fill>
        <patternFill>
          <bgColor theme="6" tint="0.39994506668294322"/>
        </patternFill>
      </fill>
    </dxf>
    <dxf>
      <fill>
        <patternFill>
          <bgColor rgb="FFFFC000"/>
        </patternFill>
      </fill>
    </dxf>
    <dxf>
      <fill>
        <patternFill>
          <bgColor theme="6" tint="0.39994506668294322"/>
        </patternFill>
      </fill>
    </dxf>
    <dxf>
      <fill>
        <patternFill>
          <bgColor rgb="FFFFC000"/>
        </patternFill>
      </fill>
    </dxf>
    <dxf>
      <fill>
        <patternFill>
          <bgColor theme="6" tint="0.39994506668294322"/>
        </patternFill>
      </fill>
    </dxf>
    <dxf>
      <fill>
        <patternFill>
          <bgColor rgb="FFFFC000"/>
        </patternFill>
      </fill>
    </dxf>
    <dxf>
      <fill>
        <patternFill>
          <bgColor theme="6" tint="0.39994506668294322"/>
        </patternFill>
      </fill>
    </dxf>
    <dxf>
      <fill>
        <patternFill>
          <bgColor rgb="FFFFC000"/>
        </patternFill>
      </fill>
    </dxf>
    <dxf>
      <fill>
        <patternFill>
          <bgColor theme="6" tint="0.39994506668294322"/>
        </patternFill>
      </fill>
    </dxf>
    <dxf>
      <fill>
        <patternFill>
          <bgColor rgb="FFFFC000"/>
        </patternFill>
      </fill>
    </dxf>
    <dxf>
      <fill>
        <patternFill>
          <bgColor theme="6" tint="0.39994506668294322"/>
        </patternFill>
      </fill>
    </dxf>
    <dxf>
      <fill>
        <patternFill>
          <bgColor rgb="FFFFC000"/>
        </patternFill>
      </fill>
    </dxf>
    <dxf>
      <fill>
        <patternFill>
          <bgColor theme="6" tint="0.39994506668294322"/>
        </patternFill>
      </fill>
    </dxf>
    <dxf>
      <fill>
        <patternFill>
          <bgColor rgb="FFFFC000"/>
        </patternFill>
      </fill>
    </dxf>
    <dxf>
      <fill>
        <patternFill>
          <bgColor theme="6" tint="0.39994506668294322"/>
        </patternFill>
      </fill>
    </dxf>
    <dxf>
      <fill>
        <patternFill>
          <bgColor rgb="FFFFC000"/>
        </patternFill>
      </fill>
    </dxf>
    <dxf>
      <fill>
        <patternFill>
          <bgColor theme="6" tint="0.39994506668294322"/>
        </patternFill>
      </fill>
    </dxf>
    <dxf>
      <fill>
        <patternFill>
          <bgColor rgb="FFFFC000"/>
        </patternFill>
      </fill>
    </dxf>
    <dxf>
      <fill>
        <patternFill>
          <bgColor rgb="FFFFFF00"/>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rgb="FFFFFF00"/>
        </patternFill>
      </fill>
    </dxf>
    <dxf>
      <fill>
        <patternFill>
          <bgColor theme="6" tint="0.39994506668294322"/>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rgb="FFFFE285"/>
        </patternFill>
      </fill>
    </dxf>
    <dxf>
      <fill>
        <patternFill>
          <bgColor theme="5" tint="0.59996337778862885"/>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5" tint="0.59996337778862885"/>
        </patternFill>
      </fill>
    </dxf>
    <dxf>
      <fill>
        <patternFill>
          <bgColor theme="6" tint="0.59996337778862885"/>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5" tint="0.59996337778862885"/>
        </patternFill>
      </fill>
    </dxf>
    <dxf>
      <fill>
        <patternFill>
          <bgColor theme="5" tint="0.59996337778862885"/>
        </patternFill>
      </fill>
    </dxf>
    <dxf>
      <fill>
        <patternFill>
          <bgColor rgb="FFFFFF00"/>
        </patternFill>
      </fill>
    </dxf>
    <dxf>
      <fill>
        <patternFill>
          <bgColor rgb="FFFFFF00"/>
        </patternFill>
      </fill>
    </dxf>
    <dxf>
      <fill>
        <patternFill>
          <bgColor theme="6" tint="0.39994506668294322"/>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rgb="FFFFFF00"/>
        </patternFill>
      </fill>
    </dxf>
    <dxf>
      <fill>
        <patternFill>
          <bgColor theme="6" tint="0.39994506668294322"/>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rgb="FFFFE285"/>
        </patternFill>
      </fill>
    </dxf>
    <dxf>
      <fill>
        <patternFill>
          <bgColor theme="5" tint="0.59996337778862885"/>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39994506668294322"/>
        </patternFill>
      </fill>
    </dxf>
    <dxf>
      <fill>
        <patternFill>
          <bgColor theme="5" tint="0.59996337778862885"/>
        </patternFill>
      </fill>
    </dxf>
    <dxf>
      <fill>
        <patternFill>
          <bgColor theme="6" tint="0.59996337778862885"/>
        </patternFill>
      </fill>
    </dxf>
    <dxf>
      <fill>
        <patternFill>
          <bgColor theme="6" tint="0.39994506668294322"/>
        </patternFill>
      </fill>
    </dxf>
    <dxf>
      <fill>
        <patternFill>
          <bgColor theme="6" tint="0.39994506668294322"/>
        </patternFill>
      </fill>
    </dxf>
    <dxf>
      <fill>
        <patternFill>
          <bgColor theme="8" tint="0.59996337778862885"/>
        </patternFill>
      </fill>
    </dxf>
    <dxf>
      <fill>
        <patternFill>
          <bgColor rgb="FFF0D7F1"/>
        </patternFill>
      </fill>
    </dxf>
    <dxf>
      <fill>
        <patternFill>
          <bgColor theme="3" tint="0.79998168889431442"/>
        </patternFill>
      </fill>
    </dxf>
    <dxf>
      <fill>
        <patternFill>
          <bgColor theme="8" tint="0.59996337778862885"/>
        </patternFill>
      </fill>
    </dxf>
    <dxf>
      <fill>
        <patternFill>
          <bgColor rgb="FFF0D7F1"/>
        </patternFill>
      </fill>
    </dxf>
    <dxf>
      <fill>
        <patternFill>
          <bgColor theme="6" tint="0.59996337778862885"/>
        </patternFill>
      </fill>
    </dxf>
    <dxf>
      <fill>
        <patternFill>
          <bgColor theme="3" tint="0.79998168889431442"/>
        </patternFill>
      </fill>
    </dxf>
    <dxf>
      <fill>
        <patternFill>
          <bgColor theme="8" tint="0.59996337778862885"/>
        </patternFill>
      </fill>
    </dxf>
    <dxf>
      <fill>
        <patternFill>
          <bgColor rgb="FFF0D7F1"/>
        </patternFill>
      </fill>
    </dxf>
    <dxf>
      <fill>
        <patternFill>
          <bgColor theme="6" tint="0.59996337778862885"/>
        </patternFill>
      </fill>
    </dxf>
    <dxf>
      <fill>
        <patternFill>
          <bgColor theme="3" tint="0.79998168889431442"/>
        </patternFill>
      </fill>
    </dxf>
    <dxf>
      <font>
        <b/>
        <i val="0"/>
      </font>
      <fill>
        <patternFill>
          <bgColor theme="5" tint="0.59996337778862885"/>
        </patternFill>
      </fill>
    </dxf>
    <dxf>
      <font>
        <b/>
        <i val="0"/>
      </font>
      <fill>
        <patternFill>
          <bgColor theme="6" tint="0.39994506668294322"/>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ont>
        <b/>
        <i val="0"/>
        <color auto="1"/>
      </font>
      <fill>
        <patternFill>
          <bgColor theme="5" tint="0.59996337778862885"/>
        </patternFill>
      </fill>
    </dxf>
    <dxf>
      <font>
        <b/>
        <i val="0"/>
      </font>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color auto="1"/>
      </font>
      <fill>
        <patternFill>
          <bgColor theme="5" tint="0.59996337778862885"/>
        </patternFill>
      </fill>
    </dxf>
    <dxf>
      <font>
        <b/>
        <i val="0"/>
      </font>
      <fill>
        <patternFill>
          <bgColor theme="6" tint="0.59996337778862885"/>
        </patternFill>
      </fill>
    </dxf>
    <dxf>
      <font>
        <b/>
        <i val="0"/>
      </font>
      <fill>
        <patternFill>
          <bgColor theme="5" tint="0.59996337778862885"/>
        </patternFill>
      </fill>
    </dxf>
    <dxf>
      <font>
        <b/>
        <i val="0"/>
      </font>
      <fill>
        <patternFill>
          <bgColor theme="6" tint="0.39994506668294322"/>
        </patternFill>
      </fill>
    </dxf>
    <dxf>
      <fill>
        <patternFill>
          <bgColor rgb="FFFFFF99"/>
        </patternFill>
      </fill>
    </dxf>
    <dxf>
      <fill>
        <patternFill>
          <bgColor rgb="FFFFFF99"/>
        </patternFill>
      </fill>
    </dxf>
    <dxf>
      <fill>
        <patternFill>
          <bgColor rgb="FFFFFF00"/>
        </patternFill>
      </fill>
    </dxf>
    <dxf>
      <fill>
        <patternFill>
          <bgColor rgb="FFFFFF00"/>
        </patternFill>
      </fill>
    </dxf>
    <dxf>
      <fill>
        <patternFill>
          <bgColor theme="6"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99"/>
        </patternFill>
      </fill>
    </dxf>
    <dxf>
      <fill>
        <patternFill>
          <bgColor theme="5" tint="0.59996337778862885"/>
        </patternFill>
      </fill>
    </dxf>
    <dxf>
      <fill>
        <patternFill>
          <bgColor rgb="FFFFFF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rgb="FFFFFF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ont>
        <b/>
        <i val="0"/>
      </font>
      <fill>
        <patternFill>
          <bgColor theme="5" tint="0.59996337778862885"/>
        </patternFill>
      </fill>
    </dxf>
    <dxf>
      <font>
        <b/>
        <i val="0"/>
      </font>
      <fill>
        <patternFill>
          <bgColor theme="6"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99"/>
        </patternFill>
      </fill>
    </dxf>
    <dxf>
      <fill>
        <patternFill>
          <bgColor rgb="FFFFFF00"/>
        </patternFill>
      </fill>
    </dxf>
    <dxf>
      <fill>
        <patternFill>
          <bgColor rgb="FFFFFF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99"/>
        </patternFill>
      </fill>
    </dxf>
    <dxf>
      <fill>
        <patternFill>
          <bgColor rgb="FFFFFF00"/>
        </patternFill>
      </fill>
    </dxf>
    <dxf>
      <fill>
        <patternFill>
          <bgColor rgb="FFFFFF00"/>
        </patternFill>
      </fill>
    </dxf>
    <dxf>
      <fill>
        <patternFill>
          <bgColor rgb="FFFFFF00"/>
        </patternFill>
      </fill>
    </dxf>
    <dxf>
      <fill>
        <patternFill>
          <bgColor rgb="FFFFFF99"/>
        </patternFill>
      </fill>
    </dxf>
    <dxf>
      <fill>
        <patternFill>
          <bgColor rgb="FFFFFF00"/>
        </patternFill>
      </fill>
    </dxf>
    <dxf>
      <fill>
        <patternFill>
          <bgColor rgb="FFFFFF00"/>
        </patternFill>
      </fill>
    </dxf>
    <dxf>
      <fill>
        <patternFill>
          <bgColor rgb="FFFFFF00"/>
        </patternFill>
      </fill>
    </dxf>
    <dxf>
      <fill>
        <patternFill>
          <bgColor rgb="FFFFFF99"/>
        </patternFill>
      </fill>
    </dxf>
    <dxf>
      <fill>
        <patternFill>
          <bgColor rgb="FFFFFF99"/>
        </patternFill>
      </fill>
    </dxf>
    <dxf>
      <fill>
        <patternFill>
          <bgColor rgb="FFFFFF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99"/>
        </patternFill>
      </fill>
    </dxf>
    <dxf>
      <fill>
        <patternFill>
          <bgColor rgb="FFFFFF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99"/>
        </patternFill>
      </fill>
    </dxf>
    <dxf>
      <fill>
        <patternFill>
          <bgColor rgb="FFFFFF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BF51B2"/>
      <color rgb="FFFFFFCC"/>
      <color rgb="FFFFD9FF"/>
      <color rgb="FFFFFF99"/>
      <color rgb="FF85CBFF"/>
      <color rgb="FF7A7146"/>
      <color rgb="FFCCFFFF"/>
      <color rgb="FFFFD44B"/>
      <color rgb="FFFFCCFF"/>
      <color rgb="FFFFDD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t>[Tribe] PM2.5 FRM vs. FEM</a:t>
            </a:r>
          </a:p>
        </c:rich>
      </c:tx>
      <c:layout>
        <c:manualLayout>
          <c:xMode val="edge"/>
          <c:yMode val="edge"/>
          <c:x val="0.39110259973159461"/>
          <c:y val="1.15944881889763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3"/>
            </a:solidFill>
            <a:round/>
          </a:ln>
          <a:effectLst/>
        </c:spPr>
        <c:marker>
          <c:spPr>
            <a:solidFill>
              <a:schemeClr val="accent3"/>
            </a:solidFill>
            <a:ln w="9525">
              <a:solidFill>
                <a:schemeClr val="accent3"/>
              </a:solidFill>
            </a:ln>
            <a:effectLst/>
          </c:spPr>
        </c:marker>
      </c:pivotFmt>
      <c:pivotFmt>
        <c:idx val="1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6"/>
        <c:spPr>
          <a:solidFill>
            <a:schemeClr val="accent1"/>
          </a:solidFill>
          <a:ln w="28575" cap="rnd">
            <a:solidFill>
              <a:schemeClr val="accent2"/>
            </a:solidFill>
            <a:round/>
          </a:ln>
          <a:effectLst/>
        </c:spPr>
        <c:marker>
          <c:spPr>
            <a:solidFill>
              <a:schemeClr val="accent2"/>
            </a:solidFill>
            <a:ln w="9525">
              <a:solidFill>
                <a:schemeClr val="accent2"/>
              </a:solidFill>
            </a:ln>
            <a:effectLst/>
          </c:spPr>
        </c:marker>
      </c:pivotFmt>
    </c:pivotFmts>
    <c:plotArea>
      <c:layout>
        <c:manualLayout>
          <c:layoutTarget val="inner"/>
          <c:xMode val="edge"/>
          <c:yMode val="edge"/>
          <c:x val="5.7217531542273492E-2"/>
          <c:y val="0.19225554176641235"/>
          <c:w val="0.92480187888918908"/>
          <c:h val="0.47038134959505817"/>
        </c:manualLayout>
      </c:layout>
      <c:lineChart>
        <c:grouping val="standard"/>
        <c:varyColors val="0"/>
        <c:ser>
          <c:idx val="0"/>
          <c:order val="0"/>
          <c:tx>
            <c:v>FRM</c:v>
          </c:tx>
          <c:spPr>
            <a:ln w="25400" cap="rnd">
              <a:solidFill>
                <a:schemeClr val="accent1"/>
              </a:solidFill>
              <a:round/>
            </a:ln>
            <a:effectLst/>
          </c:spPr>
          <c:marker>
            <c:symbol val="circle"/>
            <c:size val="5"/>
            <c:spPr>
              <a:solidFill>
                <a:schemeClr val="accent1"/>
              </a:solidFill>
              <a:ln w="9525">
                <a:solidFill>
                  <a:schemeClr val="accent1"/>
                </a:solidFill>
              </a:ln>
              <a:effectLst/>
            </c:spPr>
          </c:marker>
          <c:cat>
            <c:multiLvlStrRef>
              <c:f>'PM2.5-FRM'!$A$41</c:f>
            </c:multiLvlStrRef>
          </c:cat>
          <c:val>
            <c:numRef>
              <c:f>'PM2.5-FRM'!$C$35:$C$41</c:f>
              <c:numCache>
                <c:formatCode>0.0</c:formatCode>
                <c:ptCount val="7"/>
              </c:numCache>
            </c:numRef>
          </c:val>
          <c:smooth val="0"/>
          <c:extLst xmlns:c15="http://schemas.microsoft.com/office/drawing/2012/chart">
            <c:ext xmlns:c16="http://schemas.microsoft.com/office/drawing/2014/chart" uri="{C3380CC4-5D6E-409C-BE32-E72D297353CC}">
              <c16:uniqueId val="{00000000-D265-4356-BC9D-36888B93F4A0}"/>
            </c:ext>
          </c:extLst>
        </c:ser>
        <c:ser>
          <c:idx val="1"/>
          <c:order val="1"/>
          <c:tx>
            <c:v>FEM</c:v>
          </c:tx>
          <c:spPr>
            <a:ln w="28575" cap="rnd">
              <a:solidFill>
                <a:schemeClr val="accent5"/>
              </a:solidFill>
              <a:round/>
            </a:ln>
            <a:effectLst/>
          </c:spPr>
          <c:marker>
            <c:symbol val="circle"/>
            <c:size val="5"/>
            <c:spPr>
              <a:solidFill>
                <a:schemeClr val="accent5"/>
              </a:solidFill>
              <a:ln w="9525">
                <a:solidFill>
                  <a:schemeClr val="accent5"/>
                </a:solidFill>
              </a:ln>
              <a:effectLst/>
            </c:spPr>
          </c:marker>
          <c:cat>
            <c:multiLvlStrRef>
              <c:f>'PM2.5-FRM'!$A$41</c:f>
            </c:multiLvlStrRef>
          </c:cat>
          <c:val>
            <c:numRef>
              <c:f>'PM2.5-FRM'!$Q$35:$Q$41</c:f>
              <c:numCache>
                <c:formatCode>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7C9A-4D83-A8C6-BB122BE3D766}"/>
            </c:ext>
          </c:extLst>
        </c:ser>
        <c:dLbls>
          <c:showLegendKey val="0"/>
          <c:showVal val="0"/>
          <c:showCatName val="0"/>
          <c:showSerName val="0"/>
          <c:showPercent val="0"/>
          <c:showBubbleSize val="0"/>
        </c:dLbls>
        <c:marker val="1"/>
        <c:smooth val="0"/>
        <c:axId val="484280704"/>
        <c:axId val="484281120"/>
        <c:extLst/>
      </c:lineChart>
      <c:catAx>
        <c:axId val="484280704"/>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none"/>
        <c:minorTickMark val="none"/>
        <c:tickLblPos val="nextTo"/>
        <c:spPr>
          <a:noFill/>
          <a:ln w="9525" cap="flat" cmpd="sng" algn="ctr">
            <a:solidFill>
              <a:schemeClr val="bg1">
                <a:lumMod val="7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84281120"/>
        <c:crosses val="autoZero"/>
        <c:auto val="0"/>
        <c:lblAlgn val="ctr"/>
        <c:lblOffset val="100"/>
        <c:noMultiLvlLbl val="1"/>
      </c:catAx>
      <c:valAx>
        <c:axId val="484281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800">
                    <a:latin typeface="Calibri" panose="020F0502020204030204" pitchFamily="34" charset="0"/>
                    <a:cs typeface="Calibri" panose="020F0502020204030204" pitchFamily="34" charset="0"/>
                  </a:rPr>
                  <a:t>µg/m³</a:t>
                </a:r>
                <a:endParaRPr lang="en-US" sz="800"/>
              </a:p>
            </c:rich>
          </c:tx>
          <c:layout>
            <c:manualLayout>
              <c:xMode val="edge"/>
              <c:yMode val="edge"/>
              <c:x val="4.8407798323018262E-4"/>
              <c:y val="0.2922255937520005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84280704"/>
        <c:crossesAt val="1"/>
        <c:crossBetween val="between"/>
      </c:valAx>
      <c:spPr>
        <a:noFill/>
        <a:ln>
          <a:noFill/>
        </a:ln>
        <a:effectLst/>
      </c:spPr>
    </c:plotArea>
    <c:legend>
      <c:legendPos val="r"/>
      <c:layout>
        <c:manualLayout>
          <c:xMode val="edge"/>
          <c:yMode val="edge"/>
          <c:x val="6.1107706559304517E-2"/>
          <c:y val="0.8521944131983501"/>
          <c:w val="0.93344147224091223"/>
          <c:h val="0.1478055868016497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255107206554669E-2"/>
          <c:y val="6.5892202199484246E-2"/>
          <c:w val="0.9310273347148913"/>
          <c:h val="0.77216137945394148"/>
        </c:manualLayout>
      </c:layout>
      <c:lineChart>
        <c:grouping val="standard"/>
        <c:varyColors val="0"/>
        <c:ser>
          <c:idx val="1"/>
          <c:order val="0"/>
          <c:tx>
            <c:v>Rock Quarry Avg</c:v>
          </c:tx>
          <c:spPr>
            <a:ln w="38100" cap="rnd">
              <a:solidFill>
                <a:schemeClr val="bg2">
                  <a:lumMod val="75000"/>
                </a:schemeClr>
              </a:solidFill>
              <a:round/>
            </a:ln>
            <a:effectLst/>
          </c:spPr>
          <c:marker>
            <c:symbol val="none"/>
          </c:marker>
          <c:cat>
            <c:numRef>
              <c:f>'vs lowcost'!$A$38:$A$68</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lowcost'!$Z$38:$Z$68</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B26E-4F08-B1B3-B687DC9C574F}"/>
            </c:ext>
          </c:extLst>
        </c:ser>
        <c:ser>
          <c:idx val="0"/>
          <c:order val="1"/>
          <c:tx>
            <c:v>Rock Quarry Max</c:v>
          </c:tx>
          <c:spPr>
            <a:ln w="38100" cap="rnd">
              <a:solidFill>
                <a:schemeClr val="bg2">
                  <a:lumMod val="50000"/>
                </a:schemeClr>
              </a:solidFill>
              <a:round/>
            </a:ln>
            <a:effectLst/>
          </c:spPr>
          <c:marker>
            <c:symbol val="circle"/>
            <c:size val="5"/>
            <c:spPr>
              <a:solidFill>
                <a:schemeClr val="bg2">
                  <a:lumMod val="50000"/>
                </a:schemeClr>
              </a:solidFill>
              <a:ln>
                <a:noFill/>
              </a:ln>
              <a:effectLst/>
            </c:spPr>
          </c:marker>
          <c:cat>
            <c:numRef>
              <c:f>'vs lowcost'!$A$38:$A$68</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lowcost'!$AA$38:$AA$68</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B26E-4F08-B1B3-B687DC9C574F}"/>
            </c:ext>
          </c:extLst>
        </c:ser>
        <c:ser>
          <c:idx val="2"/>
          <c:order val="2"/>
          <c:tx>
            <c:v>AMS Avg</c:v>
          </c:tx>
          <c:spPr>
            <a:ln w="38100" cap="rnd">
              <a:solidFill>
                <a:schemeClr val="accent5"/>
              </a:solidFill>
              <a:round/>
            </a:ln>
            <a:effectLst/>
          </c:spPr>
          <c:marker>
            <c:symbol val="none"/>
          </c:marker>
          <c:cat>
            <c:numRef>
              <c:f>'vs lowcost'!$A$38:$A$68</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lowcost'!$AB$38:$AB$68</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2-B26E-4F08-B1B3-B687DC9C574F}"/>
            </c:ext>
          </c:extLst>
        </c:ser>
        <c:ser>
          <c:idx val="3"/>
          <c:order val="3"/>
          <c:tx>
            <c:v>AMS Max</c:v>
          </c:tx>
          <c:spPr>
            <a:ln w="38100" cap="rnd">
              <a:solidFill>
                <a:schemeClr val="accent5">
                  <a:lumMod val="50000"/>
                </a:schemeClr>
              </a:solidFill>
              <a:round/>
            </a:ln>
            <a:effectLst/>
          </c:spPr>
          <c:marker>
            <c:symbol val="circle"/>
            <c:size val="5"/>
            <c:spPr>
              <a:solidFill>
                <a:schemeClr val="accent5">
                  <a:lumMod val="50000"/>
                </a:schemeClr>
              </a:solidFill>
              <a:ln>
                <a:noFill/>
              </a:ln>
              <a:effectLst/>
            </c:spPr>
          </c:marker>
          <c:cat>
            <c:numRef>
              <c:f>'vs lowcost'!$A$38:$A$68</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lowcost'!$AC$38:$AC$68</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3-B26E-4F08-B1B3-B687DC9C574F}"/>
            </c:ext>
          </c:extLst>
        </c:ser>
        <c:dLbls>
          <c:showLegendKey val="0"/>
          <c:showVal val="0"/>
          <c:showCatName val="0"/>
          <c:showSerName val="0"/>
          <c:showPercent val="0"/>
          <c:showBubbleSize val="0"/>
        </c:dLbls>
        <c:smooth val="0"/>
        <c:axId val="231620128"/>
        <c:axId val="231620688"/>
      </c:lineChart>
      <c:dateAx>
        <c:axId val="23162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100" b="1"/>
                  <a:t>PM2.5 </a:t>
                </a:r>
                <a:r>
                  <a:rPr lang="en-US" sz="900" b="1" i="0" u="none" strike="noStrike" cap="all" baseline="0">
                    <a:effectLst/>
                  </a:rPr>
                  <a:t>[tribe] vs. (lowcost)-</a:t>
                </a:r>
                <a:r>
                  <a:rPr lang="en-US" sz="1100" b="1" baseline="0"/>
                  <a:t>Rock quarry</a:t>
                </a:r>
                <a:endParaRPr lang="en-US" sz="1100" b="1"/>
              </a:p>
            </c:rich>
          </c:tx>
          <c:layout>
            <c:manualLayout>
              <c:xMode val="edge"/>
              <c:yMode val="edge"/>
              <c:x val="0.21071910513803579"/>
              <c:y val="9.0341737585832079E-3"/>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mm/dd/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31620688"/>
        <c:crosses val="autoZero"/>
        <c:auto val="0"/>
        <c:lblOffset val="100"/>
        <c:baseTimeUnit val="days"/>
        <c:majorUnit val="1"/>
        <c:majorTimeUnit val="days"/>
      </c:dateAx>
      <c:valAx>
        <c:axId val="2316206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l-GR" sz="1000" b="1" cap="none" baseline="0">
                    <a:latin typeface="Calibri" panose="020F0502020204030204" pitchFamily="34" charset="0"/>
                    <a:cs typeface="Calibri" panose="020F0502020204030204" pitchFamily="34" charset="0"/>
                  </a:rPr>
                  <a:t>μ</a:t>
                </a:r>
                <a:r>
                  <a:rPr lang="en-US" sz="1000" b="1" cap="none" baseline="0">
                    <a:latin typeface="Calibri" panose="020F0502020204030204" pitchFamily="34" charset="0"/>
                    <a:cs typeface="Calibri" panose="020F0502020204030204" pitchFamily="34" charset="0"/>
                  </a:rPr>
                  <a:t>g/m</a:t>
                </a:r>
                <a:r>
                  <a:rPr lang="el-GR" sz="1000" b="1" cap="none" baseline="0">
                    <a:latin typeface="Calibri" panose="020F0502020204030204" pitchFamily="34" charset="0"/>
                    <a:cs typeface="Calibri" panose="020F0502020204030204" pitchFamily="34" charset="0"/>
                  </a:rPr>
                  <a:t>³</a:t>
                </a:r>
                <a:endParaRPr lang="en-US" sz="1000" b="1" cap="none" baseline="0">
                  <a:latin typeface="Calibri" panose="020F0502020204030204" pitchFamily="34" charset="0"/>
                </a:endParaRPr>
              </a:p>
            </c:rich>
          </c:tx>
          <c:layout>
            <c:manualLayout>
              <c:xMode val="edge"/>
              <c:yMode val="edge"/>
              <c:x val="1.7920532210701386E-3"/>
              <c:y val="0.41393009033445272"/>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620128"/>
        <c:crossesAt val="44287"/>
        <c:crossBetween val="between"/>
        <c:majorUnit val="5"/>
        <c:minorUnit val="1"/>
      </c:valAx>
      <c:spPr>
        <a:noFill/>
        <a:ln>
          <a:noFill/>
        </a:ln>
        <a:effectLst/>
      </c:spPr>
    </c:plotArea>
    <c:legend>
      <c:legendPos val="t"/>
      <c:layout>
        <c:manualLayout>
          <c:xMode val="edge"/>
          <c:yMode val="edge"/>
          <c:x val="2.4581604718764993E-3"/>
          <c:y val="0.95893032549537816"/>
          <c:w val="0.98854944123485977"/>
          <c:h val="4.10698056682308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255107206554669E-2"/>
          <c:y val="6.5892202199484246E-2"/>
          <c:w val="0.9310273347148913"/>
          <c:h val="0.77216137945394148"/>
        </c:manualLayout>
      </c:layout>
      <c:lineChart>
        <c:grouping val="standard"/>
        <c:varyColors val="0"/>
        <c:ser>
          <c:idx val="1"/>
          <c:order val="0"/>
          <c:tx>
            <c:v>TWRF Avg</c:v>
          </c:tx>
          <c:spPr>
            <a:ln w="38100" cap="rnd">
              <a:solidFill>
                <a:srgbClr val="FFCCFF"/>
              </a:solidFill>
              <a:round/>
            </a:ln>
            <a:effectLst/>
          </c:spPr>
          <c:marker>
            <c:symbol val="none"/>
          </c:marker>
          <c:cat>
            <c:numRef>
              <c:f>'vs lowcost'!$A$70:$A$100</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lowcost'!$Z$70:$Z$100</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51F5-43F9-8F6B-BB153F789170}"/>
            </c:ext>
          </c:extLst>
        </c:ser>
        <c:ser>
          <c:idx val="0"/>
          <c:order val="1"/>
          <c:tx>
            <c:v>TWRF Max</c:v>
          </c:tx>
          <c:spPr>
            <a:ln w="38100" cap="rnd">
              <a:solidFill>
                <a:srgbClr val="FF00FF"/>
              </a:solidFill>
              <a:round/>
            </a:ln>
            <a:effectLst/>
          </c:spPr>
          <c:marker>
            <c:symbol val="circle"/>
            <c:size val="5"/>
            <c:spPr>
              <a:solidFill>
                <a:srgbClr val="FF00FF"/>
              </a:solidFill>
              <a:ln>
                <a:noFill/>
              </a:ln>
              <a:effectLst/>
            </c:spPr>
          </c:marker>
          <c:cat>
            <c:numRef>
              <c:f>'vs lowcost'!$A$70:$A$100</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lowcost'!$AA$70:$AA$100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51F5-43F9-8F6B-BB153F789170}"/>
            </c:ext>
          </c:extLst>
        </c:ser>
        <c:ser>
          <c:idx val="2"/>
          <c:order val="2"/>
          <c:tx>
            <c:v>AMS Avg</c:v>
          </c:tx>
          <c:spPr>
            <a:ln w="38100" cap="rnd">
              <a:solidFill>
                <a:schemeClr val="accent5"/>
              </a:solidFill>
              <a:round/>
            </a:ln>
            <a:effectLst/>
          </c:spPr>
          <c:marker>
            <c:symbol val="none"/>
          </c:marker>
          <c:cat>
            <c:numRef>
              <c:f>'vs lowcost'!$A$70:$A$100</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lowcost'!$AB$70:$AB$100</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2-51F5-43F9-8F6B-BB153F789170}"/>
            </c:ext>
          </c:extLst>
        </c:ser>
        <c:ser>
          <c:idx val="3"/>
          <c:order val="3"/>
          <c:tx>
            <c:v>AMS Max</c:v>
          </c:tx>
          <c:spPr>
            <a:ln w="38100" cap="rnd">
              <a:solidFill>
                <a:schemeClr val="accent5">
                  <a:lumMod val="50000"/>
                </a:schemeClr>
              </a:solidFill>
              <a:round/>
            </a:ln>
            <a:effectLst/>
          </c:spPr>
          <c:marker>
            <c:symbol val="circle"/>
            <c:size val="5"/>
            <c:spPr>
              <a:solidFill>
                <a:schemeClr val="accent5">
                  <a:lumMod val="50000"/>
                </a:schemeClr>
              </a:solidFill>
              <a:ln>
                <a:noFill/>
              </a:ln>
              <a:effectLst/>
            </c:spPr>
          </c:marker>
          <c:cat>
            <c:numRef>
              <c:f>'vs lowcost'!$A$70:$A$100</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lowcost'!$AC$70:$AC$100</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3-51F5-43F9-8F6B-BB153F789170}"/>
            </c:ext>
          </c:extLst>
        </c:ser>
        <c:dLbls>
          <c:showLegendKey val="0"/>
          <c:showVal val="0"/>
          <c:showCatName val="0"/>
          <c:showSerName val="0"/>
          <c:showPercent val="0"/>
          <c:showBubbleSize val="0"/>
        </c:dLbls>
        <c:smooth val="0"/>
        <c:axId val="231620128"/>
        <c:axId val="231620688"/>
      </c:lineChart>
      <c:dateAx>
        <c:axId val="23162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100" b="1"/>
                  <a:t>PM2.5 </a:t>
                </a:r>
                <a:r>
                  <a:rPr lang="en-US" sz="900" b="1" i="0" u="none" strike="noStrike" cap="all" baseline="0">
                    <a:effectLst/>
                  </a:rPr>
                  <a:t>[tribe] vs. (lowcost)-</a:t>
                </a:r>
                <a:r>
                  <a:rPr lang="en-US" sz="1100" b="1" baseline="0"/>
                  <a:t>tribal Water reclamation facility</a:t>
                </a:r>
                <a:endParaRPr lang="en-US" sz="1100" b="1"/>
              </a:p>
            </c:rich>
          </c:tx>
          <c:layout>
            <c:manualLayout>
              <c:xMode val="edge"/>
              <c:yMode val="edge"/>
              <c:x val="0.15322641327057912"/>
              <c:y val="9.0341737585832079E-3"/>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mm/dd/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31620688"/>
        <c:crosses val="autoZero"/>
        <c:auto val="0"/>
        <c:lblOffset val="100"/>
        <c:baseTimeUnit val="days"/>
        <c:majorUnit val="1"/>
        <c:majorTimeUnit val="days"/>
      </c:dateAx>
      <c:valAx>
        <c:axId val="2316206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l-GR" sz="1000" b="1" cap="none" baseline="0">
                    <a:latin typeface="Calibri" panose="020F0502020204030204" pitchFamily="34" charset="0"/>
                    <a:cs typeface="Calibri" panose="020F0502020204030204" pitchFamily="34" charset="0"/>
                  </a:rPr>
                  <a:t>μ</a:t>
                </a:r>
                <a:r>
                  <a:rPr lang="en-US" sz="1000" b="1" cap="none" baseline="0">
                    <a:latin typeface="Calibri" panose="020F0502020204030204" pitchFamily="34" charset="0"/>
                    <a:cs typeface="Calibri" panose="020F0502020204030204" pitchFamily="34" charset="0"/>
                  </a:rPr>
                  <a:t>g/m</a:t>
                </a:r>
                <a:r>
                  <a:rPr lang="el-GR" sz="1000" b="1" cap="none" baseline="0">
                    <a:latin typeface="Calibri" panose="020F0502020204030204" pitchFamily="34" charset="0"/>
                    <a:cs typeface="Calibri" panose="020F0502020204030204" pitchFamily="34" charset="0"/>
                  </a:rPr>
                  <a:t>³</a:t>
                </a:r>
                <a:endParaRPr lang="en-US" sz="1000" b="1" cap="none" baseline="0">
                  <a:latin typeface="Calibri" panose="020F0502020204030204" pitchFamily="34" charset="0"/>
                </a:endParaRPr>
              </a:p>
            </c:rich>
          </c:tx>
          <c:layout>
            <c:manualLayout>
              <c:xMode val="edge"/>
              <c:yMode val="edge"/>
              <c:x val="1.7920532210701386E-3"/>
              <c:y val="0.41393009033445272"/>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620128"/>
        <c:crossesAt val="44287"/>
        <c:crossBetween val="between"/>
        <c:majorUnit val="5"/>
        <c:minorUnit val="1"/>
      </c:valAx>
      <c:spPr>
        <a:noFill/>
        <a:ln>
          <a:noFill/>
        </a:ln>
        <a:effectLst/>
      </c:spPr>
    </c:plotArea>
    <c:legend>
      <c:legendPos val="t"/>
      <c:layout>
        <c:manualLayout>
          <c:xMode val="edge"/>
          <c:yMode val="edge"/>
          <c:x val="2.4581604718764993E-3"/>
          <c:y val="0.95893032549537816"/>
          <c:w val="0.97738410177481339"/>
          <c:h val="4.10698056682308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8882901924594"/>
          <c:y val="6.5892202199484246E-2"/>
          <c:w val="0.88567326059667872"/>
          <c:h val="0.77216137945394148"/>
        </c:manualLayout>
      </c:layout>
      <c:lineChart>
        <c:grouping val="standard"/>
        <c:varyColors val="0"/>
        <c:ser>
          <c:idx val="1"/>
          <c:order val="0"/>
          <c:tx>
            <c:v>Air Station Avg</c:v>
          </c:tx>
          <c:spPr>
            <a:ln w="38100" cap="rnd">
              <a:solidFill>
                <a:schemeClr val="accent6">
                  <a:lumMod val="40000"/>
                  <a:lumOff val="60000"/>
                </a:schemeClr>
              </a:solidFill>
              <a:round/>
            </a:ln>
            <a:effectLst/>
          </c:spPr>
          <c:marker>
            <c:symbol val="none"/>
          </c:marker>
          <c:cat>
            <c:numRef>
              <c:f>'vs lowcost'!$AF$6:$AF$36</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lowcost'!$BE$6:$BE$36</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B71B-41E8-9649-4B53128F3584}"/>
            </c:ext>
          </c:extLst>
        </c:ser>
        <c:ser>
          <c:idx val="0"/>
          <c:order val="1"/>
          <c:tx>
            <c:v>Air Station Max</c:v>
          </c:tx>
          <c:spPr>
            <a:ln w="38100" cap="rnd">
              <a:solidFill>
                <a:schemeClr val="accent6"/>
              </a:solidFill>
              <a:round/>
            </a:ln>
            <a:effectLst/>
          </c:spPr>
          <c:marker>
            <c:symbol val="circle"/>
            <c:size val="5"/>
            <c:spPr>
              <a:solidFill>
                <a:schemeClr val="accent6"/>
              </a:solidFill>
              <a:ln>
                <a:noFill/>
              </a:ln>
              <a:effectLst/>
            </c:spPr>
          </c:marker>
          <c:cat>
            <c:numRef>
              <c:f>'vs lowcost'!$AF$6:$AF$36</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lowcost'!$BF$6:$BF$36</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B71B-41E8-9649-4B53128F3584}"/>
            </c:ext>
          </c:extLst>
        </c:ser>
        <c:ser>
          <c:idx val="2"/>
          <c:order val="2"/>
          <c:tx>
            <c:v>AMS Avg</c:v>
          </c:tx>
          <c:spPr>
            <a:ln w="38100" cap="rnd">
              <a:solidFill>
                <a:srgbClr val="944A7A"/>
              </a:solidFill>
              <a:round/>
            </a:ln>
            <a:effectLst/>
          </c:spPr>
          <c:marker>
            <c:symbol val="none"/>
          </c:marker>
          <c:cat>
            <c:numRef>
              <c:f>'vs lowcost'!$AF$6:$AF$36</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lowcost'!$BG$6:$BG$36</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2-B71B-41E8-9649-4B53128F3584}"/>
            </c:ext>
          </c:extLst>
        </c:ser>
        <c:ser>
          <c:idx val="3"/>
          <c:order val="3"/>
          <c:tx>
            <c:v>AMS Max</c:v>
          </c:tx>
          <c:spPr>
            <a:ln w="38100" cap="rnd">
              <a:solidFill>
                <a:srgbClr val="7030A0"/>
              </a:solidFill>
              <a:round/>
            </a:ln>
            <a:effectLst/>
          </c:spPr>
          <c:marker>
            <c:symbol val="circle"/>
            <c:size val="5"/>
            <c:spPr>
              <a:solidFill>
                <a:srgbClr val="7030A0"/>
              </a:solidFill>
              <a:ln>
                <a:noFill/>
              </a:ln>
              <a:effectLst/>
            </c:spPr>
          </c:marker>
          <c:cat>
            <c:numRef>
              <c:f>'vs lowcost'!$AF$6:$AF$36</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lowcost'!$BH$6:$BH$36</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3-B71B-41E8-9649-4B53128F3584}"/>
            </c:ext>
          </c:extLst>
        </c:ser>
        <c:dLbls>
          <c:showLegendKey val="0"/>
          <c:showVal val="0"/>
          <c:showCatName val="0"/>
          <c:showSerName val="0"/>
          <c:showPercent val="0"/>
          <c:showBubbleSize val="0"/>
        </c:dLbls>
        <c:smooth val="0"/>
        <c:axId val="231620128"/>
        <c:axId val="231620688"/>
      </c:lineChart>
      <c:dateAx>
        <c:axId val="23162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100" b="1"/>
                  <a:t>O3 [tribe]</a:t>
                </a:r>
                <a:r>
                  <a:rPr lang="en-US" sz="1100" b="1" baseline="0"/>
                  <a:t> vs. (lowcost)-airstation</a:t>
                </a:r>
                <a:endParaRPr lang="en-US" sz="1100" b="1"/>
              </a:p>
            </c:rich>
          </c:tx>
          <c:layout>
            <c:manualLayout>
              <c:xMode val="edge"/>
              <c:yMode val="edge"/>
              <c:x val="0.21489603024574674"/>
              <c:y val="3.64696837137782E-3"/>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mm/dd/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31620688"/>
        <c:crosses val="autoZero"/>
        <c:auto val="0"/>
        <c:lblOffset val="100"/>
        <c:baseTimeUnit val="days"/>
        <c:majorUnit val="1"/>
        <c:majorTimeUnit val="days"/>
      </c:dateAx>
      <c:valAx>
        <c:axId val="2316206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000" b="1" cap="none" baseline="0">
                    <a:latin typeface="Calibri" panose="020F0502020204030204" pitchFamily="34" charset="0"/>
                    <a:cs typeface="Calibri" panose="020F0502020204030204" pitchFamily="34" charset="0"/>
                  </a:rPr>
                  <a:t>ppm</a:t>
                </a:r>
                <a:endParaRPr lang="en-US" sz="1000" b="1" cap="none" baseline="0">
                  <a:latin typeface="Calibri" panose="020F0502020204030204" pitchFamily="34" charset="0"/>
                </a:endParaRPr>
              </a:p>
            </c:rich>
          </c:tx>
          <c:layout>
            <c:manualLayout>
              <c:xMode val="edge"/>
              <c:yMode val="edge"/>
              <c:x val="1.7920532210701386E-3"/>
              <c:y val="0.41393009033445272"/>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620128"/>
        <c:crossesAt val="44287"/>
        <c:crossBetween val="between"/>
        <c:majorUnit val="1.0000000000000002E-2"/>
      </c:valAx>
      <c:spPr>
        <a:noFill/>
        <a:ln>
          <a:noFill/>
        </a:ln>
        <a:effectLst/>
      </c:spPr>
    </c:plotArea>
    <c:legend>
      <c:legendPos val="t"/>
      <c:layout>
        <c:manualLayout>
          <c:xMode val="edge"/>
          <c:yMode val="edge"/>
          <c:x val="2.4581604718764993E-3"/>
          <c:y val="0.95893032549537816"/>
          <c:w val="0.99754183846111866"/>
          <c:h val="4.10698056682308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2381852551985"/>
          <c:y val="6.5892202199484246E-2"/>
          <c:w val="0.88565877280462812"/>
          <c:h val="0.77216137945394148"/>
        </c:manualLayout>
      </c:layout>
      <c:lineChart>
        <c:grouping val="standard"/>
        <c:varyColors val="0"/>
        <c:ser>
          <c:idx val="1"/>
          <c:order val="0"/>
          <c:tx>
            <c:v>Rock Quarry Avg</c:v>
          </c:tx>
          <c:spPr>
            <a:ln w="38100" cap="rnd">
              <a:solidFill>
                <a:schemeClr val="bg2">
                  <a:lumMod val="75000"/>
                </a:schemeClr>
              </a:solidFill>
              <a:round/>
            </a:ln>
            <a:effectLst/>
          </c:spPr>
          <c:marker>
            <c:symbol val="none"/>
          </c:marker>
          <c:cat>
            <c:numRef>
              <c:f>'vs lowcost'!$AF$38:$AF$68</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lowcost'!$BE$38:$BE$68</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E016-40E0-91EC-7697A7BF413F}"/>
            </c:ext>
          </c:extLst>
        </c:ser>
        <c:ser>
          <c:idx val="0"/>
          <c:order val="1"/>
          <c:tx>
            <c:v>Rock Quarry Max</c:v>
          </c:tx>
          <c:spPr>
            <a:ln w="38100" cap="rnd">
              <a:solidFill>
                <a:schemeClr val="bg2">
                  <a:lumMod val="50000"/>
                </a:schemeClr>
              </a:solidFill>
              <a:round/>
            </a:ln>
            <a:effectLst/>
          </c:spPr>
          <c:marker>
            <c:symbol val="circle"/>
            <c:size val="5"/>
            <c:spPr>
              <a:solidFill>
                <a:schemeClr val="bg2">
                  <a:lumMod val="50000"/>
                </a:schemeClr>
              </a:solidFill>
              <a:ln>
                <a:noFill/>
              </a:ln>
              <a:effectLst/>
            </c:spPr>
          </c:marker>
          <c:cat>
            <c:numRef>
              <c:f>'vs lowcost'!$AF$38:$AF$68</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lowcost'!$BF$38:$BF$68</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E016-40E0-91EC-7697A7BF413F}"/>
            </c:ext>
          </c:extLst>
        </c:ser>
        <c:ser>
          <c:idx val="2"/>
          <c:order val="2"/>
          <c:tx>
            <c:v>AMS Avg</c:v>
          </c:tx>
          <c:spPr>
            <a:ln w="38100" cap="rnd">
              <a:solidFill>
                <a:srgbClr val="944A7A"/>
              </a:solidFill>
              <a:round/>
            </a:ln>
            <a:effectLst/>
          </c:spPr>
          <c:marker>
            <c:symbol val="none"/>
          </c:marker>
          <c:cat>
            <c:numRef>
              <c:f>'vs lowcost'!$AF$38:$AF$68</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lowcost'!$BG$38:$BG$68</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2-E016-40E0-91EC-7697A7BF413F}"/>
            </c:ext>
          </c:extLst>
        </c:ser>
        <c:ser>
          <c:idx val="3"/>
          <c:order val="3"/>
          <c:tx>
            <c:v>AMS Max</c:v>
          </c:tx>
          <c:spPr>
            <a:ln w="38100" cap="rnd">
              <a:solidFill>
                <a:srgbClr val="7030A0"/>
              </a:solidFill>
              <a:round/>
            </a:ln>
            <a:effectLst/>
          </c:spPr>
          <c:marker>
            <c:symbol val="circle"/>
            <c:size val="5"/>
            <c:spPr>
              <a:solidFill>
                <a:srgbClr val="7030A0"/>
              </a:solidFill>
              <a:ln>
                <a:noFill/>
              </a:ln>
              <a:effectLst/>
            </c:spPr>
          </c:marker>
          <c:cat>
            <c:numRef>
              <c:f>'vs lowcost'!$AF$38:$AF$68</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lowcost'!$BH$38:$BH$68</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3-E016-40E0-91EC-7697A7BF413F}"/>
            </c:ext>
          </c:extLst>
        </c:ser>
        <c:dLbls>
          <c:showLegendKey val="0"/>
          <c:showVal val="0"/>
          <c:showCatName val="0"/>
          <c:showSerName val="0"/>
          <c:showPercent val="0"/>
          <c:showBubbleSize val="0"/>
        </c:dLbls>
        <c:smooth val="0"/>
        <c:axId val="231620128"/>
        <c:axId val="231620688"/>
      </c:lineChart>
      <c:dateAx>
        <c:axId val="23162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100" b="1"/>
                  <a:t>O3 </a:t>
                </a:r>
                <a:r>
                  <a:rPr lang="en-US" sz="900" b="1" i="0" u="none" strike="noStrike" cap="all" baseline="0">
                    <a:effectLst/>
                  </a:rPr>
                  <a:t>[tribe] vs. (lowcost)-</a:t>
                </a:r>
                <a:r>
                  <a:rPr lang="en-US" sz="1100" b="1" baseline="0"/>
                  <a:t>Rock quarry</a:t>
                </a:r>
                <a:endParaRPr lang="en-US" sz="1100" b="1"/>
              </a:p>
            </c:rich>
          </c:tx>
          <c:layout>
            <c:manualLayout>
              <c:xMode val="edge"/>
              <c:yMode val="edge"/>
              <c:x val="0.1219280671201544"/>
              <c:y val="0"/>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mm/dd/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31620688"/>
        <c:crosses val="autoZero"/>
        <c:auto val="0"/>
        <c:lblOffset val="100"/>
        <c:baseTimeUnit val="days"/>
        <c:majorUnit val="1"/>
        <c:majorTimeUnit val="days"/>
      </c:dateAx>
      <c:valAx>
        <c:axId val="2316206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000" b="1" cap="none" baseline="0">
                    <a:latin typeface="Calibri" panose="020F0502020204030204" pitchFamily="34" charset="0"/>
                    <a:cs typeface="Calibri" panose="020F0502020204030204" pitchFamily="34" charset="0"/>
                  </a:rPr>
                  <a:t>ppm</a:t>
                </a:r>
                <a:endParaRPr lang="en-US" sz="1000" b="1" cap="none" baseline="0">
                  <a:latin typeface="Calibri" panose="020F0502020204030204" pitchFamily="34" charset="0"/>
                </a:endParaRPr>
              </a:p>
            </c:rich>
          </c:tx>
          <c:layout>
            <c:manualLayout>
              <c:xMode val="edge"/>
              <c:yMode val="edge"/>
              <c:x val="1.7920532210701386E-3"/>
              <c:y val="0.41393009033445272"/>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620128"/>
        <c:crossesAt val="44287"/>
        <c:crossBetween val="between"/>
        <c:majorUnit val="1.0000000000000002E-2"/>
      </c:valAx>
      <c:spPr>
        <a:noFill/>
        <a:ln>
          <a:noFill/>
        </a:ln>
        <a:effectLst/>
      </c:spPr>
    </c:plotArea>
    <c:legend>
      <c:legendPos val="t"/>
      <c:layout>
        <c:manualLayout>
          <c:xMode val="edge"/>
          <c:yMode val="edge"/>
          <c:x val="2.4581604718764993E-3"/>
          <c:y val="0.95893032549537816"/>
          <c:w val="0.99754183846111866"/>
          <c:h val="4.10698056682308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3315010152033"/>
          <c:y val="6.5892202199484246E-2"/>
          <c:w val="0.89092041796662214"/>
          <c:h val="0.77216137945394148"/>
        </c:manualLayout>
      </c:layout>
      <c:lineChart>
        <c:grouping val="standard"/>
        <c:varyColors val="0"/>
        <c:ser>
          <c:idx val="1"/>
          <c:order val="0"/>
          <c:tx>
            <c:v>TWRF Avg</c:v>
          </c:tx>
          <c:spPr>
            <a:ln w="38100" cap="rnd">
              <a:solidFill>
                <a:srgbClr val="FFCCFF"/>
              </a:solidFill>
              <a:round/>
            </a:ln>
            <a:effectLst/>
          </c:spPr>
          <c:marker>
            <c:symbol val="none"/>
          </c:marker>
          <c:cat>
            <c:numRef>
              <c:f>'vs lowcost'!$AF$70:$AF$100</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lowcost'!$BE$70:$BE$100</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AEEB-4292-864C-81D3946B88B1}"/>
            </c:ext>
          </c:extLst>
        </c:ser>
        <c:ser>
          <c:idx val="0"/>
          <c:order val="1"/>
          <c:tx>
            <c:v>TWRF Max</c:v>
          </c:tx>
          <c:spPr>
            <a:ln w="38100" cap="rnd">
              <a:solidFill>
                <a:srgbClr val="FF00FF"/>
              </a:solidFill>
              <a:round/>
            </a:ln>
            <a:effectLst/>
          </c:spPr>
          <c:marker>
            <c:symbol val="circle"/>
            <c:size val="5"/>
            <c:spPr>
              <a:solidFill>
                <a:srgbClr val="FF00FF"/>
              </a:solidFill>
              <a:ln>
                <a:noFill/>
              </a:ln>
              <a:effectLst/>
            </c:spPr>
          </c:marker>
          <c:cat>
            <c:numRef>
              <c:f>'vs lowcost'!$AF$70:$AF$100</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lowcost'!$BF$70:$BF$100</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AEEB-4292-864C-81D3946B88B1}"/>
            </c:ext>
          </c:extLst>
        </c:ser>
        <c:ser>
          <c:idx val="2"/>
          <c:order val="2"/>
          <c:tx>
            <c:v>AMS Avg</c:v>
          </c:tx>
          <c:spPr>
            <a:ln w="38100" cap="rnd">
              <a:solidFill>
                <a:srgbClr val="944A7A"/>
              </a:solidFill>
              <a:round/>
            </a:ln>
            <a:effectLst/>
          </c:spPr>
          <c:marker>
            <c:symbol val="none"/>
          </c:marker>
          <c:cat>
            <c:numRef>
              <c:f>'vs lowcost'!$AF$70:$AF$100</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lowcost'!$BG$70:$BG$100</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2-AEEB-4292-864C-81D3946B88B1}"/>
            </c:ext>
          </c:extLst>
        </c:ser>
        <c:ser>
          <c:idx val="3"/>
          <c:order val="3"/>
          <c:tx>
            <c:v>AMS Max</c:v>
          </c:tx>
          <c:spPr>
            <a:ln w="38100" cap="rnd">
              <a:solidFill>
                <a:srgbClr val="7030A0"/>
              </a:solidFill>
              <a:round/>
            </a:ln>
            <a:effectLst/>
          </c:spPr>
          <c:marker>
            <c:symbol val="circle"/>
            <c:size val="5"/>
            <c:spPr>
              <a:solidFill>
                <a:srgbClr val="7030A0"/>
              </a:solidFill>
              <a:ln>
                <a:noFill/>
              </a:ln>
              <a:effectLst/>
            </c:spPr>
          </c:marker>
          <c:cat>
            <c:numRef>
              <c:f>'vs lowcost'!$AF$70:$AF$100</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lowcost'!$BH$70:$BH$100</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3-AEEB-4292-864C-81D3946B88B1}"/>
            </c:ext>
          </c:extLst>
        </c:ser>
        <c:dLbls>
          <c:showLegendKey val="0"/>
          <c:showVal val="0"/>
          <c:showCatName val="0"/>
          <c:showSerName val="0"/>
          <c:showPercent val="0"/>
          <c:showBubbleSize val="0"/>
        </c:dLbls>
        <c:smooth val="0"/>
        <c:axId val="231620128"/>
        <c:axId val="231620688"/>
      </c:lineChart>
      <c:dateAx>
        <c:axId val="23162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t"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cap="all" baseline="0">
                    <a:solidFill>
                      <a:sysClr val="windowText" lastClr="000000">
                        <a:lumMod val="65000"/>
                        <a:lumOff val="35000"/>
                      </a:sysClr>
                    </a:solidFill>
                    <a:latin typeface="+mn-lt"/>
                    <a:ea typeface="+mn-ea"/>
                    <a:cs typeface="+mn-cs"/>
                  </a:defRPr>
                </a:pPr>
                <a:r>
                  <a:rPr lang="en-US" sz="900" b="1" i="0" cap="all" baseline="0">
                    <a:effectLst/>
                  </a:rPr>
                  <a:t>O3 </a:t>
                </a:r>
                <a:r>
                  <a:rPr lang="en-US" sz="900" b="1" i="0" u="none" strike="noStrike" cap="all" baseline="0">
                    <a:effectLst/>
                  </a:rPr>
                  <a:t>[tribe] vs. (lowcost)-</a:t>
                </a:r>
                <a:r>
                  <a:rPr lang="en-US" sz="900" b="1" i="0" cap="all" baseline="0">
                    <a:effectLst/>
                  </a:rPr>
                  <a:t>tribal Water reclamation facility</a:t>
                </a:r>
                <a:endParaRPr lang="en-US" sz="1100" b="1"/>
              </a:p>
            </c:rich>
          </c:tx>
          <c:layout>
            <c:manualLayout>
              <c:xMode val="edge"/>
              <c:yMode val="edge"/>
              <c:x val="0.14567919576090724"/>
              <c:y val="3.64696837137782E-3"/>
            </c:manualLayout>
          </c:layout>
          <c:overlay val="0"/>
          <c:spPr>
            <a:noFill/>
            <a:ln>
              <a:noFill/>
            </a:ln>
            <a:effectLst/>
          </c:spPr>
          <c:txPr>
            <a:bodyPr rot="0" spcFirstLastPara="1" vertOverflow="ellipsis" vert="horz" wrap="square" anchor="t"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cap="all" baseline="0">
                  <a:solidFill>
                    <a:sysClr val="windowText" lastClr="000000">
                      <a:lumMod val="65000"/>
                      <a:lumOff val="35000"/>
                    </a:sysClr>
                  </a:solidFill>
                  <a:latin typeface="+mn-lt"/>
                  <a:ea typeface="+mn-ea"/>
                  <a:cs typeface="+mn-cs"/>
                </a:defRPr>
              </a:pPr>
              <a:endParaRPr lang="en-US"/>
            </a:p>
          </c:txPr>
        </c:title>
        <c:numFmt formatCode="mm/dd/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31620688"/>
        <c:crosses val="autoZero"/>
        <c:auto val="0"/>
        <c:lblOffset val="100"/>
        <c:baseTimeUnit val="days"/>
        <c:majorUnit val="1"/>
        <c:majorTimeUnit val="days"/>
      </c:dateAx>
      <c:valAx>
        <c:axId val="2316206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000" b="1" cap="none" baseline="0">
                    <a:latin typeface="Calibri" panose="020F0502020204030204" pitchFamily="34" charset="0"/>
                    <a:cs typeface="Calibri" panose="020F0502020204030204" pitchFamily="34" charset="0"/>
                  </a:rPr>
                  <a:t>ppm</a:t>
                </a:r>
                <a:endParaRPr lang="en-US" sz="1000" b="1" cap="none" baseline="0">
                  <a:latin typeface="Calibri" panose="020F0502020204030204" pitchFamily="34" charset="0"/>
                </a:endParaRPr>
              </a:p>
            </c:rich>
          </c:tx>
          <c:layout>
            <c:manualLayout>
              <c:xMode val="edge"/>
              <c:yMode val="edge"/>
              <c:x val="1.7920532210701386E-3"/>
              <c:y val="0.41393009033445272"/>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620128"/>
        <c:crossesAt val="44287"/>
        <c:crossBetween val="between"/>
        <c:majorUnit val="1.0000000000000002E-2"/>
      </c:valAx>
      <c:spPr>
        <a:noFill/>
        <a:ln>
          <a:noFill/>
        </a:ln>
        <a:effectLst/>
      </c:spPr>
    </c:plotArea>
    <c:legend>
      <c:legendPos val="t"/>
      <c:layout>
        <c:manualLayout>
          <c:xMode val="edge"/>
          <c:yMode val="edge"/>
          <c:x val="2.4581604718764993E-3"/>
          <c:y val="0.95893032549537816"/>
          <c:w val="0.99754192046748869"/>
          <c:h val="4.10698056682308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255107206554669E-2"/>
          <c:y val="6.5892202199484246E-2"/>
          <c:w val="0.9310273347148913"/>
          <c:h val="0.77216137945394148"/>
        </c:manualLayout>
      </c:layout>
      <c:lineChart>
        <c:grouping val="standard"/>
        <c:varyColors val="0"/>
        <c:ser>
          <c:idx val="1"/>
          <c:order val="0"/>
          <c:tx>
            <c:v>WS Avg</c:v>
          </c:tx>
          <c:spPr>
            <a:ln w="38100" cap="rnd">
              <a:solidFill>
                <a:srgbClr val="99FF99"/>
              </a:solidFill>
              <a:round/>
            </a:ln>
            <a:effectLst/>
          </c:spPr>
          <c:marker>
            <c:symbol val="none"/>
          </c:marker>
          <c:cat>
            <c:numRef>
              <c:f>'vs lowcost'!$A$102:$A$132</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lowcost'!$Z$102:$Z$132</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E549-4D8A-B946-A018794CBED1}"/>
            </c:ext>
          </c:extLst>
        </c:ser>
        <c:ser>
          <c:idx val="0"/>
          <c:order val="1"/>
          <c:tx>
            <c:v>WS Max</c:v>
          </c:tx>
          <c:spPr>
            <a:ln w="38100" cap="rnd">
              <a:solidFill>
                <a:srgbClr val="00B050"/>
              </a:solidFill>
              <a:round/>
            </a:ln>
            <a:effectLst/>
          </c:spPr>
          <c:marker>
            <c:symbol val="circle"/>
            <c:size val="5"/>
            <c:spPr>
              <a:solidFill>
                <a:srgbClr val="00B050"/>
              </a:solidFill>
              <a:ln>
                <a:noFill/>
              </a:ln>
              <a:effectLst/>
            </c:spPr>
          </c:marker>
          <c:cat>
            <c:numRef>
              <c:f>'vs lowcost'!$A$102:$A$132</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lowcost'!$AA$102:$AA$132</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4-E549-4D8A-B946-A018794CBED1}"/>
            </c:ext>
          </c:extLst>
        </c:ser>
        <c:ser>
          <c:idx val="2"/>
          <c:order val="2"/>
          <c:tx>
            <c:v>AMS Avg</c:v>
          </c:tx>
          <c:spPr>
            <a:ln w="38100" cap="rnd">
              <a:solidFill>
                <a:schemeClr val="accent5"/>
              </a:solidFill>
              <a:round/>
            </a:ln>
            <a:effectLst/>
          </c:spPr>
          <c:marker>
            <c:symbol val="none"/>
          </c:marker>
          <c:cat>
            <c:numRef>
              <c:f>'vs lowcost'!$A$102:$A$132</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lowcost'!$AB$102:$AB$132</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5-E549-4D8A-B946-A018794CBED1}"/>
            </c:ext>
          </c:extLst>
        </c:ser>
        <c:ser>
          <c:idx val="3"/>
          <c:order val="3"/>
          <c:tx>
            <c:v>AMS Max</c:v>
          </c:tx>
          <c:spPr>
            <a:ln w="38100" cap="rnd">
              <a:solidFill>
                <a:schemeClr val="accent1">
                  <a:lumMod val="50000"/>
                </a:schemeClr>
              </a:solidFill>
              <a:round/>
            </a:ln>
            <a:effectLst/>
          </c:spPr>
          <c:marker>
            <c:symbol val="circle"/>
            <c:size val="5"/>
            <c:spPr>
              <a:solidFill>
                <a:schemeClr val="accent1">
                  <a:lumMod val="50000"/>
                </a:schemeClr>
              </a:solidFill>
              <a:ln>
                <a:noFill/>
              </a:ln>
              <a:effectLst/>
            </c:spPr>
          </c:marker>
          <c:cat>
            <c:numRef>
              <c:f>'vs lowcost'!$A$102:$A$132</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lowcost'!$AC$102:$AC$132</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6-E549-4D8A-B946-A018794CBED1}"/>
            </c:ext>
          </c:extLst>
        </c:ser>
        <c:dLbls>
          <c:showLegendKey val="0"/>
          <c:showVal val="0"/>
          <c:showCatName val="0"/>
          <c:showSerName val="0"/>
          <c:showPercent val="0"/>
          <c:showBubbleSize val="0"/>
        </c:dLbls>
        <c:smooth val="0"/>
        <c:axId val="231620128"/>
        <c:axId val="231620688"/>
      </c:lineChart>
      <c:dateAx>
        <c:axId val="23162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100" b="1"/>
                  <a:t>PM2.5 </a:t>
                </a:r>
                <a:r>
                  <a:rPr lang="en-US" sz="900" b="1" i="0" u="none" strike="noStrike" cap="all" baseline="0">
                    <a:effectLst/>
                  </a:rPr>
                  <a:t>[tribe] vs. (lowcost)-</a:t>
                </a:r>
                <a:r>
                  <a:rPr lang="en-US" sz="1100" b="1" baseline="0"/>
                  <a:t>Weigh station</a:t>
                </a:r>
                <a:endParaRPr lang="en-US" sz="1100" b="1"/>
              </a:p>
            </c:rich>
          </c:tx>
          <c:layout>
            <c:manualLayout>
              <c:xMode val="edge"/>
              <c:yMode val="edge"/>
              <c:x val="0.27348789412273944"/>
              <c:y val="6.3405710649805146E-3"/>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mm/dd/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31620688"/>
        <c:crosses val="autoZero"/>
        <c:auto val="0"/>
        <c:lblOffset val="100"/>
        <c:baseTimeUnit val="days"/>
        <c:majorUnit val="1"/>
        <c:majorTimeUnit val="days"/>
      </c:dateAx>
      <c:valAx>
        <c:axId val="2316206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l-GR" sz="1000" b="1" cap="none" baseline="0">
                    <a:latin typeface="Calibri" panose="020F0502020204030204" pitchFamily="34" charset="0"/>
                    <a:cs typeface="Calibri" panose="020F0502020204030204" pitchFamily="34" charset="0"/>
                  </a:rPr>
                  <a:t>μ</a:t>
                </a:r>
                <a:r>
                  <a:rPr lang="en-US" sz="1000" b="1" cap="none" baseline="0">
                    <a:latin typeface="Calibri" panose="020F0502020204030204" pitchFamily="34" charset="0"/>
                    <a:cs typeface="Calibri" panose="020F0502020204030204" pitchFamily="34" charset="0"/>
                  </a:rPr>
                  <a:t>g/m</a:t>
                </a:r>
                <a:r>
                  <a:rPr lang="el-GR" sz="1000" b="1" cap="none" baseline="0">
                    <a:latin typeface="Calibri" panose="020F0502020204030204" pitchFamily="34" charset="0"/>
                    <a:cs typeface="Calibri" panose="020F0502020204030204" pitchFamily="34" charset="0"/>
                  </a:rPr>
                  <a:t>³</a:t>
                </a:r>
                <a:endParaRPr lang="en-US" sz="1000" b="1" cap="none" baseline="0">
                  <a:latin typeface="Calibri" panose="020F0502020204030204" pitchFamily="34" charset="0"/>
                </a:endParaRPr>
              </a:p>
            </c:rich>
          </c:tx>
          <c:layout>
            <c:manualLayout>
              <c:xMode val="edge"/>
              <c:yMode val="edge"/>
              <c:x val="1.7920532210701386E-3"/>
              <c:y val="0.41393009033445272"/>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620128"/>
        <c:crossesAt val="44287"/>
        <c:crossBetween val="between"/>
        <c:majorUnit val="5"/>
        <c:minorUnit val="1"/>
      </c:valAx>
      <c:spPr>
        <a:noFill/>
        <a:ln>
          <a:noFill/>
        </a:ln>
        <a:effectLst/>
      </c:spPr>
    </c:plotArea>
    <c:legend>
      <c:legendPos val="t"/>
      <c:layout>
        <c:manualLayout>
          <c:xMode val="edge"/>
          <c:yMode val="edge"/>
          <c:x val="8.6118321428875322E-2"/>
          <c:y val="0.95893019433176918"/>
          <c:w val="0.87144379305319086"/>
          <c:h val="4.10698056682308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3315010152033"/>
          <c:y val="6.5892202199484246E-2"/>
          <c:w val="0.89092041796662214"/>
          <c:h val="0.77216137945394148"/>
        </c:manualLayout>
      </c:layout>
      <c:lineChart>
        <c:grouping val="standard"/>
        <c:varyColors val="0"/>
        <c:ser>
          <c:idx val="1"/>
          <c:order val="0"/>
          <c:tx>
            <c:v>WSAvg</c:v>
          </c:tx>
          <c:spPr>
            <a:ln w="38100" cap="rnd">
              <a:solidFill>
                <a:srgbClr val="99FF99"/>
              </a:solidFill>
              <a:round/>
            </a:ln>
            <a:effectLst/>
          </c:spPr>
          <c:marker>
            <c:symbol val="none"/>
          </c:marker>
          <c:cat>
            <c:numRef>
              <c:f>'vs lowcost'!$AF$70:$AF$100</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lowcost'!$BE$102:$BE$132</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EEA3-4AA4-BC57-88B4A434D771}"/>
            </c:ext>
          </c:extLst>
        </c:ser>
        <c:ser>
          <c:idx val="0"/>
          <c:order val="1"/>
          <c:tx>
            <c:v>WS Max</c:v>
          </c:tx>
          <c:spPr>
            <a:ln w="38100" cap="rnd">
              <a:solidFill>
                <a:srgbClr val="00B050"/>
              </a:solidFill>
              <a:round/>
            </a:ln>
            <a:effectLst/>
          </c:spPr>
          <c:marker>
            <c:symbol val="circle"/>
            <c:size val="5"/>
            <c:spPr>
              <a:solidFill>
                <a:srgbClr val="00B050"/>
              </a:solidFill>
              <a:ln>
                <a:noFill/>
              </a:ln>
              <a:effectLst/>
            </c:spPr>
          </c:marker>
          <c:cat>
            <c:numRef>
              <c:f>'vs lowcost'!$AF$70:$AF$100</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lowcost'!$BF$102:$BF$132</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EEA3-4AA4-BC57-88B4A434D771}"/>
            </c:ext>
          </c:extLst>
        </c:ser>
        <c:ser>
          <c:idx val="2"/>
          <c:order val="2"/>
          <c:tx>
            <c:v>AMS Avg</c:v>
          </c:tx>
          <c:spPr>
            <a:ln w="38100" cap="rnd">
              <a:solidFill>
                <a:srgbClr val="944A7A"/>
              </a:solidFill>
              <a:round/>
            </a:ln>
            <a:effectLst/>
          </c:spPr>
          <c:marker>
            <c:symbol val="none"/>
          </c:marker>
          <c:cat>
            <c:numRef>
              <c:f>'vs lowcost'!$AF$70:$AF$100</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lowcost'!$BG$102:$BG$132</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2-EEA3-4AA4-BC57-88B4A434D771}"/>
            </c:ext>
          </c:extLst>
        </c:ser>
        <c:ser>
          <c:idx val="3"/>
          <c:order val="3"/>
          <c:tx>
            <c:v>AMS Max</c:v>
          </c:tx>
          <c:spPr>
            <a:ln w="38100" cap="rnd">
              <a:solidFill>
                <a:srgbClr val="7030A0"/>
              </a:solidFill>
              <a:round/>
            </a:ln>
            <a:effectLst/>
          </c:spPr>
          <c:marker>
            <c:symbol val="circle"/>
            <c:size val="5"/>
            <c:spPr>
              <a:solidFill>
                <a:srgbClr val="7030A0"/>
              </a:solidFill>
              <a:ln>
                <a:noFill/>
              </a:ln>
              <a:effectLst/>
            </c:spPr>
          </c:marker>
          <c:cat>
            <c:numRef>
              <c:f>'vs lowcost'!$AF$70:$AF$100</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lowcost'!$BH$102:$BH$132</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3-EEA3-4AA4-BC57-88B4A434D771}"/>
            </c:ext>
          </c:extLst>
        </c:ser>
        <c:dLbls>
          <c:showLegendKey val="0"/>
          <c:showVal val="0"/>
          <c:showCatName val="0"/>
          <c:showSerName val="0"/>
          <c:showPercent val="0"/>
          <c:showBubbleSize val="0"/>
        </c:dLbls>
        <c:smooth val="0"/>
        <c:axId val="231620128"/>
        <c:axId val="231620688"/>
      </c:lineChart>
      <c:dateAx>
        <c:axId val="23162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t"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cap="all" baseline="0">
                    <a:solidFill>
                      <a:sysClr val="windowText" lastClr="000000">
                        <a:lumMod val="65000"/>
                        <a:lumOff val="35000"/>
                      </a:sysClr>
                    </a:solidFill>
                    <a:latin typeface="+mn-lt"/>
                    <a:ea typeface="+mn-ea"/>
                    <a:cs typeface="+mn-cs"/>
                  </a:defRPr>
                </a:pPr>
                <a:r>
                  <a:rPr lang="en-US" sz="900" b="1" i="0" cap="all" baseline="0">
                    <a:effectLst/>
                  </a:rPr>
                  <a:t>O3 </a:t>
                </a:r>
                <a:r>
                  <a:rPr lang="en-US" sz="900" b="1" i="0" u="none" strike="noStrike" cap="all" baseline="0">
                    <a:effectLst/>
                  </a:rPr>
                  <a:t>[tribe] vs. (lowcost)</a:t>
                </a:r>
                <a:r>
                  <a:rPr lang="en-US" sz="900" b="1" i="0" cap="all" baseline="0">
                    <a:effectLst/>
                  </a:rPr>
                  <a:t>-Weigh station</a:t>
                </a:r>
                <a:endParaRPr lang="en-US" sz="900">
                  <a:effectLst/>
                </a:endParaRPr>
              </a:p>
            </c:rich>
          </c:tx>
          <c:layout>
            <c:manualLayout>
              <c:xMode val="edge"/>
              <c:yMode val="edge"/>
              <c:x val="0.14567919576090724"/>
              <c:y val="3.64696837137782E-3"/>
            </c:manualLayout>
          </c:layout>
          <c:overlay val="0"/>
          <c:spPr>
            <a:noFill/>
            <a:ln>
              <a:noFill/>
            </a:ln>
            <a:effectLst/>
          </c:spPr>
          <c:txPr>
            <a:bodyPr rot="0" spcFirstLastPara="1" vertOverflow="ellipsis" vert="horz" wrap="square" anchor="t"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cap="all" baseline="0">
                  <a:solidFill>
                    <a:sysClr val="windowText" lastClr="000000">
                      <a:lumMod val="65000"/>
                      <a:lumOff val="35000"/>
                    </a:sysClr>
                  </a:solidFill>
                  <a:latin typeface="+mn-lt"/>
                  <a:ea typeface="+mn-ea"/>
                  <a:cs typeface="+mn-cs"/>
                </a:defRPr>
              </a:pPr>
              <a:endParaRPr lang="en-US"/>
            </a:p>
          </c:txPr>
        </c:title>
        <c:numFmt formatCode="mm/dd/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31620688"/>
        <c:crosses val="autoZero"/>
        <c:auto val="0"/>
        <c:lblOffset val="100"/>
        <c:baseTimeUnit val="days"/>
        <c:majorUnit val="1"/>
        <c:majorTimeUnit val="days"/>
      </c:dateAx>
      <c:valAx>
        <c:axId val="2316206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000" b="1" cap="none" baseline="0">
                    <a:latin typeface="Calibri" panose="020F0502020204030204" pitchFamily="34" charset="0"/>
                    <a:cs typeface="Calibri" panose="020F0502020204030204" pitchFamily="34" charset="0"/>
                  </a:rPr>
                  <a:t>ppm</a:t>
                </a:r>
                <a:endParaRPr lang="en-US" sz="1000" b="1" cap="none" baseline="0">
                  <a:latin typeface="Calibri" panose="020F0502020204030204" pitchFamily="34" charset="0"/>
                </a:endParaRPr>
              </a:p>
            </c:rich>
          </c:tx>
          <c:layout>
            <c:manualLayout>
              <c:xMode val="edge"/>
              <c:yMode val="edge"/>
              <c:x val="1.7920532210701386E-3"/>
              <c:y val="0.41393009033445272"/>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620128"/>
        <c:crossesAt val="44287"/>
        <c:crossBetween val="between"/>
        <c:majorUnit val="1.0000000000000002E-2"/>
      </c:valAx>
      <c:spPr>
        <a:noFill/>
        <a:ln>
          <a:noFill/>
        </a:ln>
        <a:effectLst/>
      </c:spPr>
    </c:plotArea>
    <c:legend>
      <c:legendPos val="t"/>
      <c:layout>
        <c:manualLayout>
          <c:xMode val="edge"/>
          <c:yMode val="edge"/>
          <c:x val="2.4581604718764993E-3"/>
          <c:y val="0.95893032549537816"/>
          <c:w val="0.99754192046748869"/>
          <c:h val="4.10698056682308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255107206554669E-2"/>
          <c:y val="6.5892202199484246E-2"/>
          <c:w val="0.9310273347148913"/>
          <c:h val="0.77216137945394148"/>
        </c:manualLayout>
      </c:layout>
      <c:lineChart>
        <c:grouping val="standard"/>
        <c:varyColors val="0"/>
        <c:ser>
          <c:idx val="1"/>
          <c:order val="0"/>
          <c:tx>
            <c:v>HCW Avg</c:v>
          </c:tx>
          <c:spPr>
            <a:ln w="38100" cap="rnd">
              <a:solidFill>
                <a:schemeClr val="bg1">
                  <a:lumMod val="85000"/>
                </a:schemeClr>
              </a:solidFill>
              <a:round/>
            </a:ln>
            <a:effectLst/>
          </c:spPr>
          <c:marker>
            <c:symbol val="none"/>
          </c:marker>
          <c:cat>
            <c:numRef>
              <c:f>'vs lowcost'!$A$134:$A$164</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lowcost'!$Z$134:$Z$164</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8394-45A5-961B-F5E79CA78B48}"/>
            </c:ext>
          </c:extLst>
        </c:ser>
        <c:ser>
          <c:idx val="0"/>
          <c:order val="1"/>
          <c:tx>
            <c:v>HCW Max</c:v>
          </c:tx>
          <c:spPr>
            <a:ln w="38100" cap="rnd">
              <a:solidFill>
                <a:schemeClr val="bg1">
                  <a:lumMod val="50000"/>
                </a:schemeClr>
              </a:solidFill>
              <a:round/>
            </a:ln>
            <a:effectLst/>
          </c:spPr>
          <c:marker>
            <c:symbol val="circle"/>
            <c:size val="5"/>
            <c:spPr>
              <a:solidFill>
                <a:schemeClr val="bg1">
                  <a:lumMod val="50000"/>
                </a:schemeClr>
              </a:solidFill>
              <a:ln>
                <a:solidFill>
                  <a:schemeClr val="bg1">
                    <a:lumMod val="50000"/>
                  </a:schemeClr>
                </a:solidFill>
              </a:ln>
              <a:effectLst/>
            </c:spPr>
          </c:marker>
          <c:cat>
            <c:numRef>
              <c:f>'vs lowcost'!$A$134:$A$164</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lowcost'!$AA$134:$AA$164</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8394-45A5-961B-F5E79CA78B48}"/>
            </c:ext>
          </c:extLst>
        </c:ser>
        <c:ser>
          <c:idx val="2"/>
          <c:order val="2"/>
          <c:tx>
            <c:v>AMS Avg</c:v>
          </c:tx>
          <c:spPr>
            <a:ln w="38100" cap="rnd">
              <a:solidFill>
                <a:schemeClr val="accent5"/>
              </a:solidFill>
              <a:round/>
            </a:ln>
            <a:effectLst/>
          </c:spPr>
          <c:marker>
            <c:symbol val="none"/>
          </c:marker>
          <c:cat>
            <c:numRef>
              <c:f>'vs lowcost'!$A$134:$A$164</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lowcost'!$AB$134:$AB$164</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2-8394-45A5-961B-F5E79CA78B48}"/>
            </c:ext>
          </c:extLst>
        </c:ser>
        <c:ser>
          <c:idx val="3"/>
          <c:order val="3"/>
          <c:tx>
            <c:v>AMS Max</c:v>
          </c:tx>
          <c:spPr>
            <a:ln w="38100" cap="rnd">
              <a:solidFill>
                <a:schemeClr val="accent1">
                  <a:lumMod val="50000"/>
                </a:schemeClr>
              </a:solidFill>
              <a:round/>
            </a:ln>
            <a:effectLst/>
          </c:spPr>
          <c:marker>
            <c:symbol val="circle"/>
            <c:size val="5"/>
            <c:spPr>
              <a:solidFill>
                <a:schemeClr val="accent1">
                  <a:lumMod val="50000"/>
                </a:schemeClr>
              </a:solidFill>
              <a:ln>
                <a:noFill/>
              </a:ln>
              <a:effectLst/>
            </c:spPr>
          </c:marker>
          <c:cat>
            <c:numRef>
              <c:f>'vs lowcost'!$A$134:$A$164</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lowcost'!$AC$134:$AC$164</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3-8394-45A5-961B-F5E79CA78B48}"/>
            </c:ext>
          </c:extLst>
        </c:ser>
        <c:dLbls>
          <c:showLegendKey val="0"/>
          <c:showVal val="0"/>
          <c:showCatName val="0"/>
          <c:showSerName val="0"/>
          <c:showPercent val="0"/>
          <c:showBubbleSize val="0"/>
        </c:dLbls>
        <c:smooth val="0"/>
        <c:axId val="231620128"/>
        <c:axId val="231620688"/>
      </c:lineChart>
      <c:dateAx>
        <c:axId val="23162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100" b="1"/>
                  <a:t>PM2.5 </a:t>
                </a:r>
                <a:r>
                  <a:rPr lang="en-US" sz="900" b="1" i="0" u="none" strike="noStrike" cap="all" baseline="0">
                    <a:effectLst/>
                  </a:rPr>
                  <a:t>[tribe] vs. (lowcost)-</a:t>
                </a:r>
                <a:r>
                  <a:rPr lang="en-US" sz="1100" b="1" baseline="0"/>
                  <a:t>Hathaway creek wash</a:t>
                </a:r>
                <a:endParaRPr lang="en-US" sz="1100" b="1"/>
              </a:p>
            </c:rich>
          </c:tx>
          <c:layout>
            <c:manualLayout>
              <c:xMode val="edge"/>
              <c:yMode val="edge"/>
              <c:x val="0.27348789412273944"/>
              <c:y val="6.3405710649805146E-3"/>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mm/dd/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31620688"/>
        <c:crosses val="autoZero"/>
        <c:auto val="0"/>
        <c:lblOffset val="100"/>
        <c:baseTimeUnit val="days"/>
        <c:majorUnit val="1"/>
        <c:majorTimeUnit val="days"/>
      </c:dateAx>
      <c:valAx>
        <c:axId val="2316206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l-GR" sz="1000" b="1" cap="none" baseline="0">
                    <a:latin typeface="Calibri" panose="020F0502020204030204" pitchFamily="34" charset="0"/>
                    <a:cs typeface="Calibri" panose="020F0502020204030204" pitchFamily="34" charset="0"/>
                  </a:rPr>
                  <a:t>μ</a:t>
                </a:r>
                <a:r>
                  <a:rPr lang="en-US" sz="1000" b="1" cap="none" baseline="0">
                    <a:latin typeface="Calibri" panose="020F0502020204030204" pitchFamily="34" charset="0"/>
                    <a:cs typeface="Calibri" panose="020F0502020204030204" pitchFamily="34" charset="0"/>
                  </a:rPr>
                  <a:t>g/m</a:t>
                </a:r>
                <a:r>
                  <a:rPr lang="el-GR" sz="1000" b="1" cap="none" baseline="0">
                    <a:latin typeface="Calibri" panose="020F0502020204030204" pitchFamily="34" charset="0"/>
                    <a:cs typeface="Calibri" panose="020F0502020204030204" pitchFamily="34" charset="0"/>
                  </a:rPr>
                  <a:t>³</a:t>
                </a:r>
                <a:endParaRPr lang="en-US" sz="1000" b="1" cap="none" baseline="0">
                  <a:latin typeface="Calibri" panose="020F0502020204030204" pitchFamily="34" charset="0"/>
                </a:endParaRPr>
              </a:p>
            </c:rich>
          </c:tx>
          <c:layout>
            <c:manualLayout>
              <c:xMode val="edge"/>
              <c:yMode val="edge"/>
              <c:x val="1.7920532210701386E-3"/>
              <c:y val="0.41393009033445272"/>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620128"/>
        <c:crossesAt val="44287"/>
        <c:crossBetween val="between"/>
        <c:majorUnit val="5"/>
        <c:minorUnit val="1"/>
      </c:valAx>
      <c:spPr>
        <a:noFill/>
        <a:ln>
          <a:noFill/>
        </a:ln>
        <a:effectLst/>
      </c:spPr>
    </c:plotArea>
    <c:legend>
      <c:legendPos val="t"/>
      <c:layout>
        <c:manualLayout>
          <c:xMode val="edge"/>
          <c:yMode val="edge"/>
          <c:x val="8.6118321428875322E-2"/>
          <c:y val="0.95893019433176918"/>
          <c:w val="0.87144379305319086"/>
          <c:h val="4.10698056682308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3315010152033"/>
          <c:y val="6.5892202199484246E-2"/>
          <c:w val="0.89092041796662214"/>
          <c:h val="0.77216137945394148"/>
        </c:manualLayout>
      </c:layout>
      <c:lineChart>
        <c:grouping val="standard"/>
        <c:varyColors val="0"/>
        <c:ser>
          <c:idx val="1"/>
          <c:order val="0"/>
          <c:tx>
            <c:v>HCW Avg</c:v>
          </c:tx>
          <c:spPr>
            <a:ln w="38100" cap="rnd">
              <a:solidFill>
                <a:schemeClr val="bg1">
                  <a:lumMod val="75000"/>
                </a:schemeClr>
              </a:solidFill>
              <a:round/>
            </a:ln>
            <a:effectLst/>
          </c:spPr>
          <c:marker>
            <c:symbol val="none"/>
          </c:marker>
          <c:cat>
            <c:numRef>
              <c:f>'vs lowcost'!$AF$134:$AF$164</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lowcost'!$BE$134:$BE$164</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AA1B-4690-AA89-5338C35B647E}"/>
            </c:ext>
          </c:extLst>
        </c:ser>
        <c:ser>
          <c:idx val="0"/>
          <c:order val="1"/>
          <c:tx>
            <c:v>HCW Max</c:v>
          </c:tx>
          <c:spPr>
            <a:ln w="38100" cap="rnd">
              <a:solidFill>
                <a:schemeClr val="bg1">
                  <a:lumMod val="50000"/>
                </a:schemeClr>
              </a:solidFill>
              <a:round/>
            </a:ln>
            <a:effectLst/>
          </c:spPr>
          <c:marker>
            <c:symbol val="circle"/>
            <c:size val="5"/>
            <c:spPr>
              <a:solidFill>
                <a:schemeClr val="bg1">
                  <a:lumMod val="50000"/>
                </a:schemeClr>
              </a:solidFill>
              <a:ln>
                <a:noFill/>
              </a:ln>
              <a:effectLst/>
            </c:spPr>
          </c:marker>
          <c:cat>
            <c:numRef>
              <c:f>'vs lowcost'!$AF$134:$AF$164</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lowcost'!$BF$134:$BF$164</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4-AA1B-4690-AA89-5338C35B647E}"/>
            </c:ext>
          </c:extLst>
        </c:ser>
        <c:ser>
          <c:idx val="2"/>
          <c:order val="2"/>
          <c:tx>
            <c:v>AMS Avg</c:v>
          </c:tx>
          <c:spPr>
            <a:ln w="38100" cap="rnd">
              <a:solidFill>
                <a:srgbClr val="BF51B2"/>
              </a:solidFill>
              <a:round/>
            </a:ln>
            <a:effectLst/>
          </c:spPr>
          <c:marker>
            <c:symbol val="none"/>
          </c:marker>
          <c:cat>
            <c:numRef>
              <c:f>'vs lowcost'!$AF$134:$AF$164</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lowcost'!$BG$134:$BG$164</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5-AA1B-4690-AA89-5338C35B647E}"/>
            </c:ext>
          </c:extLst>
        </c:ser>
        <c:ser>
          <c:idx val="3"/>
          <c:order val="3"/>
          <c:tx>
            <c:v>AMS Max</c:v>
          </c:tx>
          <c:spPr>
            <a:ln w="38100" cap="rnd">
              <a:solidFill>
                <a:srgbClr val="7030A0"/>
              </a:solidFill>
              <a:round/>
            </a:ln>
            <a:effectLst/>
          </c:spPr>
          <c:marker>
            <c:symbol val="circle"/>
            <c:size val="5"/>
            <c:spPr>
              <a:solidFill>
                <a:srgbClr val="7030A0"/>
              </a:solidFill>
              <a:ln>
                <a:noFill/>
              </a:ln>
              <a:effectLst/>
            </c:spPr>
          </c:marker>
          <c:cat>
            <c:numRef>
              <c:f>'vs lowcost'!$AF$134:$AF$164</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lowcost'!$BH$134:$BH$164</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6-AA1B-4690-AA89-5338C35B647E}"/>
            </c:ext>
          </c:extLst>
        </c:ser>
        <c:dLbls>
          <c:showLegendKey val="0"/>
          <c:showVal val="0"/>
          <c:showCatName val="0"/>
          <c:showSerName val="0"/>
          <c:showPercent val="0"/>
          <c:showBubbleSize val="0"/>
        </c:dLbls>
        <c:smooth val="0"/>
        <c:axId val="231620128"/>
        <c:axId val="231620688"/>
      </c:lineChart>
      <c:dateAx>
        <c:axId val="23162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t"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cap="all" baseline="0">
                    <a:solidFill>
                      <a:sysClr val="windowText" lastClr="000000">
                        <a:lumMod val="65000"/>
                        <a:lumOff val="35000"/>
                      </a:sysClr>
                    </a:solidFill>
                    <a:latin typeface="+mn-lt"/>
                    <a:ea typeface="+mn-ea"/>
                    <a:cs typeface="+mn-cs"/>
                  </a:defRPr>
                </a:pPr>
                <a:r>
                  <a:rPr lang="en-US" sz="900" b="1" i="0" cap="all" baseline="0">
                    <a:effectLst/>
                  </a:rPr>
                  <a:t>O3 </a:t>
                </a:r>
                <a:r>
                  <a:rPr lang="en-US" sz="900" b="1" i="0" u="none" strike="noStrike" cap="all" baseline="0">
                    <a:effectLst/>
                  </a:rPr>
                  <a:t>[tribe] vs. (lowcost)-</a:t>
                </a:r>
                <a:r>
                  <a:rPr lang="en-US" sz="900" b="1" i="0" cap="all" baseline="0">
                    <a:effectLst/>
                  </a:rPr>
                  <a:t>hathaway creek wash</a:t>
                </a:r>
                <a:endParaRPr lang="en-US" sz="900">
                  <a:effectLst/>
                </a:endParaRPr>
              </a:p>
            </c:rich>
          </c:tx>
          <c:layout>
            <c:manualLayout>
              <c:xMode val="edge"/>
              <c:yMode val="edge"/>
              <c:x val="0.23247857925580429"/>
              <c:y val="3.64696837137782E-3"/>
            </c:manualLayout>
          </c:layout>
          <c:overlay val="0"/>
          <c:spPr>
            <a:noFill/>
            <a:ln>
              <a:noFill/>
            </a:ln>
            <a:effectLst/>
          </c:spPr>
          <c:txPr>
            <a:bodyPr rot="0" spcFirstLastPara="1" vertOverflow="ellipsis" vert="horz" wrap="square" anchor="t"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cap="all" baseline="0">
                  <a:solidFill>
                    <a:sysClr val="windowText" lastClr="000000">
                      <a:lumMod val="65000"/>
                      <a:lumOff val="35000"/>
                    </a:sysClr>
                  </a:solidFill>
                  <a:latin typeface="+mn-lt"/>
                  <a:ea typeface="+mn-ea"/>
                  <a:cs typeface="+mn-cs"/>
                </a:defRPr>
              </a:pPr>
              <a:endParaRPr lang="en-US"/>
            </a:p>
          </c:txPr>
        </c:title>
        <c:numFmt formatCode="mm/dd/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31620688"/>
        <c:crosses val="autoZero"/>
        <c:auto val="0"/>
        <c:lblOffset val="100"/>
        <c:baseTimeUnit val="days"/>
        <c:majorUnit val="1"/>
        <c:majorTimeUnit val="days"/>
      </c:dateAx>
      <c:valAx>
        <c:axId val="2316206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000" b="1" cap="none" baseline="0">
                    <a:latin typeface="Calibri" panose="020F0502020204030204" pitchFamily="34" charset="0"/>
                    <a:cs typeface="Calibri" panose="020F0502020204030204" pitchFamily="34" charset="0"/>
                  </a:rPr>
                  <a:t>ppm</a:t>
                </a:r>
                <a:endParaRPr lang="en-US" sz="1000" b="1" cap="none" baseline="0">
                  <a:latin typeface="Calibri" panose="020F0502020204030204" pitchFamily="34" charset="0"/>
                </a:endParaRPr>
              </a:p>
            </c:rich>
          </c:tx>
          <c:layout>
            <c:manualLayout>
              <c:xMode val="edge"/>
              <c:yMode val="edge"/>
              <c:x val="1.7920532210701386E-3"/>
              <c:y val="0.41393009033445272"/>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620128"/>
        <c:crossesAt val="44287"/>
        <c:crossBetween val="between"/>
        <c:majorUnit val="1.0000000000000002E-2"/>
      </c:valAx>
      <c:spPr>
        <a:noFill/>
        <a:ln>
          <a:noFill/>
        </a:ln>
        <a:effectLst/>
      </c:spPr>
    </c:plotArea>
    <c:legend>
      <c:legendPos val="t"/>
      <c:layout>
        <c:manualLayout>
          <c:xMode val="edge"/>
          <c:yMode val="edge"/>
          <c:x val="2.4581604718764993E-3"/>
          <c:y val="0.95893032549537816"/>
          <c:w val="0.97486389673390128"/>
          <c:h val="4.10698056682308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885109021566475E-2"/>
          <c:y val="6.5892202199484246E-2"/>
          <c:w val="0.85242089884395522"/>
          <c:h val="0.77216137945394148"/>
        </c:manualLayout>
      </c:layout>
      <c:areaChart>
        <c:grouping val="standard"/>
        <c:varyColors val="0"/>
        <c:ser>
          <c:idx val="5"/>
          <c:order val="5"/>
          <c:tx>
            <c:strRef>
              <c:f>'vs Purple Air'!$G$3</c:f>
              <c:strCache>
                <c:ptCount val="1"/>
                <c:pt idx="0">
                  <c:v>Wind Speed Avg</c:v>
                </c:pt>
              </c:strCache>
            </c:strRef>
          </c:tx>
          <c:spPr>
            <a:solidFill>
              <a:srgbClr val="A6A6A6">
                <a:alpha val="25098"/>
              </a:srgbClr>
            </a:solidFill>
            <a:ln w="12700">
              <a:noFill/>
            </a:ln>
            <a:effectLst/>
          </c:spPr>
          <c:cat>
            <c:numRef>
              <c:f>'vs Purple Air'!$A$4:$A$34</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Purple Air'!$G$4:$G$34</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xmlns:c15="http://schemas.microsoft.com/office/drawing/2012/chart">
            <c:ext xmlns:c16="http://schemas.microsoft.com/office/drawing/2014/chart" uri="{C3380CC4-5D6E-409C-BE32-E72D297353CC}">
              <c16:uniqueId val="{00000000-1558-4076-AE46-86FFAEF88294}"/>
            </c:ext>
          </c:extLst>
        </c:ser>
        <c:dLbls>
          <c:showLegendKey val="0"/>
          <c:showVal val="0"/>
          <c:showCatName val="0"/>
          <c:showSerName val="0"/>
          <c:showPercent val="0"/>
          <c:showBubbleSize val="0"/>
        </c:dLbls>
        <c:axId val="321604016"/>
        <c:axId val="316811520"/>
      </c:areaChart>
      <c:lineChart>
        <c:grouping val="standard"/>
        <c:varyColors val="0"/>
        <c:ser>
          <c:idx val="1"/>
          <c:order val="0"/>
          <c:tx>
            <c:strRef>
              <c:f>'vs Purple Air'!$B$3</c:f>
              <c:strCache>
                <c:ptCount val="1"/>
                <c:pt idx="0">
                  <c:v>Federal Max</c:v>
                </c:pt>
              </c:strCache>
            </c:strRef>
          </c:tx>
          <c:spPr>
            <a:ln w="25400" cap="rnd">
              <a:solidFill>
                <a:srgbClr val="FFC000"/>
              </a:solidFill>
              <a:round/>
            </a:ln>
            <a:effectLst/>
          </c:spPr>
          <c:marker>
            <c:symbol val="none"/>
          </c:marker>
          <c:cat>
            <c:numRef>
              <c:f>'vs Purple Air'!$A$4:$A$34</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Purple Air'!$B$4:$B$34</c:f>
              <c:numCache>
                <c:formatCode>0</c:formatCode>
                <c:ptCount val="31"/>
                <c:pt idx="0">
                  <c:v>35</c:v>
                </c:pt>
                <c:pt idx="1">
                  <c:v>35</c:v>
                </c:pt>
                <c:pt idx="2">
                  <c:v>35</c:v>
                </c:pt>
                <c:pt idx="3">
                  <c:v>35</c:v>
                </c:pt>
                <c:pt idx="4">
                  <c:v>35</c:v>
                </c:pt>
                <c:pt idx="5">
                  <c:v>35</c:v>
                </c:pt>
                <c:pt idx="6">
                  <c:v>35</c:v>
                </c:pt>
                <c:pt idx="7">
                  <c:v>35</c:v>
                </c:pt>
                <c:pt idx="8">
                  <c:v>35</c:v>
                </c:pt>
                <c:pt idx="9">
                  <c:v>35</c:v>
                </c:pt>
                <c:pt idx="10">
                  <c:v>35</c:v>
                </c:pt>
                <c:pt idx="11">
                  <c:v>35</c:v>
                </c:pt>
                <c:pt idx="12">
                  <c:v>35</c:v>
                </c:pt>
                <c:pt idx="13">
                  <c:v>35</c:v>
                </c:pt>
                <c:pt idx="14">
                  <c:v>35</c:v>
                </c:pt>
                <c:pt idx="15">
                  <c:v>35</c:v>
                </c:pt>
                <c:pt idx="16">
                  <c:v>35</c:v>
                </c:pt>
                <c:pt idx="17">
                  <c:v>35</c:v>
                </c:pt>
                <c:pt idx="18">
                  <c:v>35</c:v>
                </c:pt>
                <c:pt idx="19">
                  <c:v>35</c:v>
                </c:pt>
                <c:pt idx="20">
                  <c:v>35</c:v>
                </c:pt>
                <c:pt idx="21">
                  <c:v>35</c:v>
                </c:pt>
                <c:pt idx="22">
                  <c:v>35</c:v>
                </c:pt>
                <c:pt idx="23">
                  <c:v>35</c:v>
                </c:pt>
                <c:pt idx="24">
                  <c:v>35</c:v>
                </c:pt>
                <c:pt idx="25">
                  <c:v>35</c:v>
                </c:pt>
                <c:pt idx="26">
                  <c:v>35</c:v>
                </c:pt>
                <c:pt idx="27">
                  <c:v>35</c:v>
                </c:pt>
                <c:pt idx="28">
                  <c:v>35</c:v>
                </c:pt>
                <c:pt idx="29">
                  <c:v>35</c:v>
                </c:pt>
                <c:pt idx="30">
                  <c:v>35</c:v>
                </c:pt>
              </c:numCache>
            </c:numRef>
          </c:val>
          <c:smooth val="0"/>
          <c:extLst>
            <c:ext xmlns:c16="http://schemas.microsoft.com/office/drawing/2014/chart" uri="{C3380CC4-5D6E-409C-BE32-E72D297353CC}">
              <c16:uniqueId val="{00000001-1558-4076-AE46-86FFAEF88294}"/>
            </c:ext>
          </c:extLst>
        </c:ser>
        <c:ser>
          <c:idx val="2"/>
          <c:order val="1"/>
          <c:tx>
            <c:strRef>
              <c:f>'vs Purple Air'!$C$3</c:f>
              <c:strCache>
                <c:ptCount val="1"/>
                <c:pt idx="0">
                  <c:v>Purple Air Avg</c:v>
                </c:pt>
              </c:strCache>
            </c:strRef>
          </c:tx>
          <c:spPr>
            <a:ln w="25400" cap="rnd">
              <a:solidFill>
                <a:schemeClr val="accent4">
                  <a:lumMod val="60000"/>
                  <a:lumOff val="40000"/>
                </a:schemeClr>
              </a:solidFill>
              <a:round/>
            </a:ln>
            <a:effectLst/>
          </c:spPr>
          <c:marker>
            <c:symbol val="none"/>
          </c:marker>
          <c:cat>
            <c:numRef>
              <c:f>'vs Purple Air'!$A$4:$A$34</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Purple Air'!$C$4:$C$34</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2-1558-4076-AE46-86FFAEF88294}"/>
            </c:ext>
          </c:extLst>
        </c:ser>
        <c:ser>
          <c:idx val="3"/>
          <c:order val="2"/>
          <c:tx>
            <c:strRef>
              <c:f>'vs Purple Air'!$D$3</c:f>
              <c:strCache>
                <c:ptCount val="1"/>
                <c:pt idx="0">
                  <c:v>Purple Air Max</c:v>
                </c:pt>
              </c:strCache>
            </c:strRef>
          </c:tx>
          <c:spPr>
            <a:ln w="25400" cap="rnd">
              <a:solidFill>
                <a:schemeClr val="accent4"/>
              </a:solidFill>
              <a:round/>
            </a:ln>
            <a:effectLst/>
          </c:spPr>
          <c:marker>
            <c:symbol val="circle"/>
            <c:size val="5"/>
            <c:spPr>
              <a:solidFill>
                <a:schemeClr val="accent4"/>
              </a:solidFill>
              <a:ln>
                <a:noFill/>
              </a:ln>
              <a:effectLst/>
            </c:spPr>
          </c:marker>
          <c:cat>
            <c:numRef>
              <c:f>'vs Purple Air'!$A$4:$A$34</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Purple Air'!$D$4:$D$34</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3-1558-4076-AE46-86FFAEF88294}"/>
            </c:ext>
          </c:extLst>
        </c:ser>
        <c:ser>
          <c:idx val="4"/>
          <c:order val="3"/>
          <c:tx>
            <c:strRef>
              <c:f>'vs Purple Air'!$E$3</c:f>
              <c:strCache>
                <c:ptCount val="1"/>
                <c:pt idx="0">
                  <c:v>[Tribe] Avg</c:v>
                </c:pt>
              </c:strCache>
            </c:strRef>
          </c:tx>
          <c:spPr>
            <a:ln w="25400" cap="rnd">
              <a:solidFill>
                <a:schemeClr val="accent5"/>
              </a:solidFill>
              <a:round/>
            </a:ln>
            <a:effectLst/>
          </c:spPr>
          <c:marker>
            <c:symbol val="none"/>
          </c:marker>
          <c:cat>
            <c:numRef>
              <c:f>'vs Purple Air'!$A$4:$A$34</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Purple Air'!$E$4:$E$34</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4-1558-4076-AE46-86FFAEF88294}"/>
            </c:ext>
          </c:extLst>
        </c:ser>
        <c:ser>
          <c:idx val="0"/>
          <c:order val="4"/>
          <c:tx>
            <c:strRef>
              <c:f>'vs Purple Air'!$F$3</c:f>
              <c:strCache>
                <c:ptCount val="1"/>
                <c:pt idx="0">
                  <c:v>[Tribe] Max</c:v>
                </c:pt>
              </c:strCache>
            </c:strRef>
          </c:tx>
          <c:spPr>
            <a:ln w="25400" cap="rnd">
              <a:solidFill>
                <a:schemeClr val="accent5">
                  <a:lumMod val="50000"/>
                </a:schemeClr>
              </a:solidFill>
              <a:round/>
            </a:ln>
            <a:effectLst/>
          </c:spPr>
          <c:marker>
            <c:symbol val="circle"/>
            <c:size val="5"/>
            <c:spPr>
              <a:solidFill>
                <a:schemeClr val="accent5">
                  <a:lumMod val="50000"/>
                </a:schemeClr>
              </a:solidFill>
              <a:ln>
                <a:noFill/>
              </a:ln>
              <a:effectLst/>
            </c:spPr>
          </c:marker>
          <c:cat>
            <c:numRef>
              <c:f>'vs Purple Air'!$A$4:$A$34</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Purple Air'!$F$4:$F$34</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5-1558-4076-AE46-86FFAEF88294}"/>
            </c:ext>
          </c:extLst>
        </c:ser>
        <c:dLbls>
          <c:showLegendKey val="0"/>
          <c:showVal val="0"/>
          <c:showCatName val="0"/>
          <c:showSerName val="0"/>
          <c:showPercent val="0"/>
          <c:showBubbleSize val="0"/>
        </c:dLbls>
        <c:marker val="1"/>
        <c:smooth val="0"/>
        <c:axId val="231620128"/>
        <c:axId val="231620688"/>
      </c:lineChart>
      <c:dateAx>
        <c:axId val="23162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100" b="1"/>
                  <a:t>PM2.5 [tribe] vs. Purple air sensor</a:t>
                </a:r>
                <a:r>
                  <a:rPr lang="en-US" sz="1100" b="1" baseline="0"/>
                  <a:t> at ams</a:t>
                </a:r>
                <a:endParaRPr lang="en-US" sz="1100" b="1"/>
              </a:p>
            </c:rich>
          </c:tx>
          <c:layout>
            <c:manualLayout>
              <c:xMode val="edge"/>
              <c:yMode val="edge"/>
              <c:x val="0.23986868146336074"/>
              <c:y val="9.0339946298774367E-3"/>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mm/dd/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31620688"/>
        <c:crosses val="autoZero"/>
        <c:auto val="0"/>
        <c:lblOffset val="100"/>
        <c:baseTimeUnit val="days"/>
        <c:majorUnit val="1"/>
        <c:majorTimeUnit val="days"/>
      </c:dateAx>
      <c:valAx>
        <c:axId val="2316206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000" b="1" cap="none" baseline="0">
                    <a:latin typeface="Calibri" panose="020F0502020204030204" pitchFamily="34" charset="0"/>
                    <a:cs typeface="Calibri" panose="020F0502020204030204" pitchFamily="34" charset="0"/>
                  </a:rPr>
                  <a:t>µ</a:t>
                </a:r>
                <a:r>
                  <a:rPr lang="en-US" sz="1000" b="1" cap="none" baseline="0">
                    <a:latin typeface="Calibri" panose="020F0502020204030204" pitchFamily="34" charset="0"/>
                  </a:rPr>
                  <a:t>g/m</a:t>
                </a:r>
                <a:r>
                  <a:rPr lang="en-US" sz="1000" b="1" cap="none" baseline="0">
                    <a:latin typeface="Calibri" panose="020F0502020204030204" pitchFamily="34" charset="0"/>
                    <a:cs typeface="Calibri" panose="020F0502020204030204" pitchFamily="34" charset="0"/>
                  </a:rPr>
                  <a:t>³</a:t>
                </a:r>
                <a:endParaRPr lang="en-US" sz="1000" b="1" cap="none" baseline="0">
                  <a:latin typeface="Calibri" panose="020F0502020204030204" pitchFamily="34" charset="0"/>
                </a:endParaRPr>
              </a:p>
            </c:rich>
          </c:tx>
          <c:layout>
            <c:manualLayout>
              <c:xMode val="edge"/>
              <c:yMode val="edge"/>
              <c:x val="1.7920532210701386E-3"/>
              <c:y val="0.41393009033445272"/>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620128"/>
        <c:crossesAt val="44287"/>
        <c:crossBetween val="between"/>
        <c:majorUnit val="5"/>
        <c:minorUnit val="1"/>
      </c:valAx>
      <c:valAx>
        <c:axId val="316811520"/>
        <c:scaling>
          <c:orientation val="minMax"/>
        </c:scaling>
        <c:delete val="0"/>
        <c:axPos val="r"/>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900" b="1" cap="none" baseline="0">
                    <a:latin typeface="Calibri" panose="020F0502020204030204" pitchFamily="34" charset="0"/>
                  </a:rPr>
                  <a:t>Wind Speed mph</a:t>
                </a:r>
                <a:endParaRPr lang="en-US" sz="900" b="1" cap="none" baseline="0"/>
              </a:p>
            </c:rich>
          </c:tx>
          <c:layout>
            <c:manualLayout>
              <c:xMode val="edge"/>
              <c:yMode val="edge"/>
              <c:x val="0.97461695382136637"/>
              <c:y val="0.36473871804142644"/>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604016"/>
        <c:crosses val="max"/>
        <c:crossBetween val="between"/>
      </c:valAx>
      <c:dateAx>
        <c:axId val="321604016"/>
        <c:scaling>
          <c:orientation val="minMax"/>
        </c:scaling>
        <c:delete val="1"/>
        <c:axPos val="b"/>
        <c:numFmt formatCode="mm/dd/yy;@" sourceLinked="1"/>
        <c:majorTickMark val="out"/>
        <c:minorTickMark val="none"/>
        <c:tickLblPos val="nextTo"/>
        <c:crossAx val="316811520"/>
        <c:crosses val="autoZero"/>
        <c:auto val="1"/>
        <c:lblOffset val="100"/>
        <c:baseTimeUnit val="days"/>
      </c:dateAx>
      <c:spPr>
        <a:noFill/>
        <a:ln>
          <a:noFill/>
        </a:ln>
        <a:effectLst/>
      </c:spPr>
    </c:plotArea>
    <c:legend>
      <c:legendPos val="t"/>
      <c:layout>
        <c:manualLayout>
          <c:xMode val="edge"/>
          <c:yMode val="edge"/>
          <c:x val="2.4581604718764993E-3"/>
          <c:y val="0.95893032549537816"/>
          <c:w val="0.99742387040329639"/>
          <c:h val="4.05371409648075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754985523716753E-2"/>
          <c:y val="7.7912613864443425E-2"/>
          <c:w val="0.93460327768307316"/>
          <c:h val="0.67779022274622092"/>
        </c:manualLayout>
      </c:layout>
      <c:areaChart>
        <c:grouping val="standard"/>
        <c:varyColors val="0"/>
        <c:ser>
          <c:idx val="5"/>
          <c:order val="0"/>
          <c:tx>
            <c:strRef>
              <c:f>'vs ARB'!$G$4</c:f>
              <c:strCache>
                <c:ptCount val="1"/>
                <c:pt idx="0">
                  <c:v>Wind Speed Avg mph</c:v>
                </c:pt>
              </c:strCache>
              <c:extLst xmlns:c15="http://schemas.microsoft.com/office/drawing/2012/chart"/>
            </c:strRef>
          </c:tx>
          <c:spPr>
            <a:solidFill>
              <a:srgbClr val="A6A6A6">
                <a:alpha val="25098"/>
              </a:srgbClr>
            </a:solidFill>
            <a:ln w="12700">
              <a:noFill/>
            </a:ln>
            <a:effectLst/>
          </c:spPr>
          <c:cat>
            <c:numRef>
              <c:f>'vs ARB'!$A$5:$A$35</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ARB'!$G$5:$G$35</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extLst xmlns:c15="http://schemas.microsoft.com/office/drawing/2012/chart"/>
            </c:numRef>
          </c:val>
          <c:extLst xmlns:c15="http://schemas.microsoft.com/office/drawing/2012/chart">
            <c:ext xmlns:c16="http://schemas.microsoft.com/office/drawing/2014/chart" uri="{C3380CC4-5D6E-409C-BE32-E72D297353CC}">
              <c16:uniqueId val="{00000000-CB72-425A-ADB4-17F09212ECD1}"/>
            </c:ext>
          </c:extLst>
        </c:ser>
        <c:dLbls>
          <c:showLegendKey val="0"/>
          <c:showVal val="0"/>
          <c:showCatName val="0"/>
          <c:showSerName val="0"/>
          <c:showPercent val="0"/>
          <c:showBubbleSize val="0"/>
        </c:dLbls>
        <c:axId val="321604016"/>
        <c:axId val="316811520"/>
        <c:extLst/>
      </c:areaChart>
      <c:barChart>
        <c:barDir val="col"/>
        <c:grouping val="clustered"/>
        <c:varyColors val="0"/>
        <c:ser>
          <c:idx val="4"/>
          <c:order val="1"/>
          <c:tx>
            <c:strRef>
              <c:f>'vs ARB'!$E$4</c:f>
              <c:strCache>
                <c:ptCount val="1"/>
                <c:pt idx="0">
                  <c:v>[Tribe] Avg</c:v>
                </c:pt>
              </c:strCache>
            </c:strRef>
          </c:tx>
          <c:spPr>
            <a:solidFill>
              <a:schemeClr val="accent5"/>
            </a:solidFill>
            <a:ln w="19050">
              <a:noFill/>
            </a:ln>
            <a:effectLst/>
          </c:spPr>
          <c:invertIfNegative val="0"/>
          <c:cat>
            <c:numRef>
              <c:f>'vs ARB'!$A$5:$A$35</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ARB'!$E$5:$E$35</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CB72-425A-ADB4-17F09212ECD1}"/>
            </c:ext>
          </c:extLst>
        </c:ser>
        <c:ser>
          <c:idx val="2"/>
          <c:order val="2"/>
          <c:tx>
            <c:strRef>
              <c:f>'vs ARB'!$C$4</c:f>
              <c:strCache>
                <c:ptCount val="1"/>
                <c:pt idx="0">
                  <c:v>(local) Avg</c:v>
                </c:pt>
              </c:strCache>
              <c:extLst xmlns:c15="http://schemas.microsoft.com/office/drawing/2012/chart"/>
            </c:strRef>
          </c:tx>
          <c:spPr>
            <a:solidFill>
              <a:srgbClr val="FF0000"/>
            </a:solidFill>
            <a:ln w="25400">
              <a:noFill/>
            </a:ln>
            <a:effectLst/>
          </c:spPr>
          <c:invertIfNegative val="0"/>
          <c:cat>
            <c:numRef>
              <c:f>'vs ARB'!$A$5:$A$35</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ARB'!$C$5:$C$35</c:f>
              <c:numCache>
                <c:formatCode>0.0</c:formatCode>
                <c:ptCount val="31"/>
              </c:numCache>
              <c:extLst xmlns:c15="http://schemas.microsoft.com/office/drawing/2012/chart"/>
            </c:numRef>
          </c:val>
          <c:extLst xmlns:c15="http://schemas.microsoft.com/office/drawing/2012/chart">
            <c:ext xmlns:c16="http://schemas.microsoft.com/office/drawing/2014/chart" uri="{C3380CC4-5D6E-409C-BE32-E72D297353CC}">
              <c16:uniqueId val="{00000002-CB72-425A-ADB4-17F09212ECD1}"/>
            </c:ext>
          </c:extLst>
        </c:ser>
        <c:ser>
          <c:idx val="11"/>
          <c:order val="3"/>
          <c:tx>
            <c:v>Purple Air Avg</c:v>
          </c:tx>
          <c:spPr>
            <a:solidFill>
              <a:schemeClr val="accent4">
                <a:lumMod val="40000"/>
                <a:lumOff val="60000"/>
              </a:schemeClr>
            </a:solidFill>
            <a:ln>
              <a:noFill/>
            </a:ln>
            <a:effectLst/>
          </c:spPr>
          <c:invertIfNegative val="0"/>
          <c:val>
            <c:numRef>
              <c:f>'vs Purple Air'!$C$4:$C$34</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3-CB72-425A-ADB4-17F09212ECD1}"/>
            </c:ext>
          </c:extLst>
        </c:ser>
        <c:ser>
          <c:idx val="12"/>
          <c:order val="4"/>
          <c:tx>
            <c:v>AS Avg</c:v>
          </c:tx>
          <c:spPr>
            <a:solidFill>
              <a:schemeClr val="accent6">
                <a:lumMod val="20000"/>
                <a:lumOff val="80000"/>
              </a:schemeClr>
            </a:solidFill>
            <a:ln>
              <a:noFill/>
            </a:ln>
            <a:effectLst/>
          </c:spPr>
          <c:invertIfNegative val="0"/>
          <c:val>
            <c:numRef>
              <c:f>'vs lowcost'!$Z$6:$Z$36</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CB72-425A-ADB4-17F09212ECD1}"/>
            </c:ext>
          </c:extLst>
        </c:ser>
        <c:ser>
          <c:idx val="13"/>
          <c:order val="5"/>
          <c:tx>
            <c:v>RQ Avg</c:v>
          </c:tx>
          <c:spPr>
            <a:solidFill>
              <a:schemeClr val="bg2">
                <a:lumMod val="75000"/>
              </a:schemeClr>
            </a:solidFill>
            <a:ln>
              <a:noFill/>
            </a:ln>
            <a:effectLst/>
          </c:spPr>
          <c:invertIfNegative val="0"/>
          <c:val>
            <c:numRef>
              <c:f>'vs lowcost'!$Z$38:$Z$68</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xmlns:c15="http://schemas.microsoft.com/office/drawing/2012/chart">
            <c:ext xmlns:c16="http://schemas.microsoft.com/office/drawing/2014/chart" uri="{C3380CC4-5D6E-409C-BE32-E72D297353CC}">
              <c16:uniqueId val="{00000010-CB72-425A-ADB4-17F09212ECD1}"/>
            </c:ext>
          </c:extLst>
        </c:ser>
        <c:ser>
          <c:idx val="15"/>
          <c:order val="6"/>
          <c:tx>
            <c:v>TWRF Avg</c:v>
          </c:tx>
          <c:spPr>
            <a:solidFill>
              <a:srgbClr val="FFCCFF"/>
            </a:solidFill>
            <a:ln>
              <a:noFill/>
            </a:ln>
            <a:effectLst/>
          </c:spPr>
          <c:invertIfNegative val="0"/>
          <c:val>
            <c:numRef>
              <c:f>'vs lowcost'!$Z$70:$Z$100</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6-CB72-425A-ADB4-17F09212ECD1}"/>
            </c:ext>
          </c:extLst>
        </c:ser>
        <c:ser>
          <c:idx val="16"/>
          <c:order val="7"/>
          <c:tx>
            <c:v>WS Avg</c:v>
          </c:tx>
          <c:spPr>
            <a:solidFill>
              <a:srgbClr val="99FF99"/>
            </a:solidFill>
            <a:ln>
              <a:noFill/>
            </a:ln>
            <a:effectLst/>
          </c:spPr>
          <c:invertIfNegative val="0"/>
          <c:val>
            <c:numLit>
              <c:formatCode>General</c:formatCode>
              <c:ptCount val="1"/>
              <c:pt idx="0">
                <c:v>1</c:v>
              </c:pt>
            </c:numLit>
          </c:val>
          <c:extLst>
            <c:ext xmlns:c16="http://schemas.microsoft.com/office/drawing/2014/chart" uri="{C3380CC4-5D6E-409C-BE32-E72D297353CC}">
              <c16:uniqueId val="{00000007-CB72-425A-ADB4-17F09212ECD1}"/>
            </c:ext>
          </c:extLst>
        </c:ser>
        <c:ser>
          <c:idx val="14"/>
          <c:order val="8"/>
          <c:tx>
            <c:v>HCW Avg</c:v>
          </c:tx>
          <c:spPr>
            <a:solidFill>
              <a:schemeClr val="bg1">
                <a:lumMod val="85000"/>
              </a:schemeClr>
            </a:solidFill>
            <a:ln>
              <a:noFill/>
            </a:ln>
            <a:effectLst/>
          </c:spPr>
          <c:invertIfNegative val="0"/>
          <c:val>
            <c:numRef>
              <c:f>'vs lowcost'!$Z$134:$Z$164</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5-CB72-425A-ADB4-17F09212ECD1}"/>
            </c:ext>
          </c:extLst>
        </c:ser>
        <c:dLbls>
          <c:showLegendKey val="0"/>
          <c:showVal val="0"/>
          <c:showCatName val="0"/>
          <c:showSerName val="0"/>
          <c:showPercent val="0"/>
          <c:showBubbleSize val="0"/>
        </c:dLbls>
        <c:gapWidth val="150"/>
        <c:axId val="231620128"/>
        <c:axId val="231620688"/>
        <c:extLst/>
      </c:barChart>
      <c:lineChart>
        <c:grouping val="standard"/>
        <c:varyColors val="0"/>
        <c:ser>
          <c:idx val="1"/>
          <c:order val="9"/>
          <c:tx>
            <c:strRef>
              <c:f>'vs ARB'!$B$4</c:f>
              <c:strCache>
                <c:ptCount val="1"/>
                <c:pt idx="0">
                  <c:v>Federal Max</c:v>
                </c:pt>
              </c:strCache>
            </c:strRef>
          </c:tx>
          <c:spPr>
            <a:ln w="25400" cap="rnd">
              <a:solidFill>
                <a:srgbClr val="FFC000"/>
              </a:solidFill>
              <a:round/>
            </a:ln>
            <a:effectLst/>
          </c:spPr>
          <c:marker>
            <c:symbol val="none"/>
          </c:marker>
          <c:cat>
            <c:numRef>
              <c:f>'vs ARB'!$A$5:$A$35</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ARB'!$B$5:$B$35</c:f>
              <c:numCache>
                <c:formatCode>0</c:formatCode>
                <c:ptCount val="31"/>
                <c:pt idx="0">
                  <c:v>35</c:v>
                </c:pt>
                <c:pt idx="1">
                  <c:v>35</c:v>
                </c:pt>
                <c:pt idx="2">
                  <c:v>35</c:v>
                </c:pt>
                <c:pt idx="3">
                  <c:v>35</c:v>
                </c:pt>
                <c:pt idx="4">
                  <c:v>35</c:v>
                </c:pt>
                <c:pt idx="5">
                  <c:v>35</c:v>
                </c:pt>
                <c:pt idx="6">
                  <c:v>35</c:v>
                </c:pt>
                <c:pt idx="7">
                  <c:v>35</c:v>
                </c:pt>
                <c:pt idx="8">
                  <c:v>35</c:v>
                </c:pt>
                <c:pt idx="9">
                  <c:v>35</c:v>
                </c:pt>
                <c:pt idx="10">
                  <c:v>35</c:v>
                </c:pt>
                <c:pt idx="11">
                  <c:v>35</c:v>
                </c:pt>
                <c:pt idx="12">
                  <c:v>35</c:v>
                </c:pt>
                <c:pt idx="13">
                  <c:v>35</c:v>
                </c:pt>
                <c:pt idx="14">
                  <c:v>35</c:v>
                </c:pt>
                <c:pt idx="15">
                  <c:v>35</c:v>
                </c:pt>
                <c:pt idx="16">
                  <c:v>35</c:v>
                </c:pt>
                <c:pt idx="17">
                  <c:v>35</c:v>
                </c:pt>
                <c:pt idx="18">
                  <c:v>35</c:v>
                </c:pt>
                <c:pt idx="19">
                  <c:v>35</c:v>
                </c:pt>
                <c:pt idx="20">
                  <c:v>35</c:v>
                </c:pt>
                <c:pt idx="21">
                  <c:v>35</c:v>
                </c:pt>
                <c:pt idx="22">
                  <c:v>35</c:v>
                </c:pt>
                <c:pt idx="23">
                  <c:v>35</c:v>
                </c:pt>
                <c:pt idx="24">
                  <c:v>35</c:v>
                </c:pt>
                <c:pt idx="25">
                  <c:v>35</c:v>
                </c:pt>
                <c:pt idx="26">
                  <c:v>35</c:v>
                </c:pt>
                <c:pt idx="27">
                  <c:v>35</c:v>
                </c:pt>
                <c:pt idx="28">
                  <c:v>35</c:v>
                </c:pt>
                <c:pt idx="29">
                  <c:v>35</c:v>
                </c:pt>
                <c:pt idx="30">
                  <c:v>35</c:v>
                </c:pt>
              </c:numCache>
            </c:numRef>
          </c:val>
          <c:smooth val="0"/>
          <c:extLst>
            <c:ext xmlns:c16="http://schemas.microsoft.com/office/drawing/2014/chart" uri="{C3380CC4-5D6E-409C-BE32-E72D297353CC}">
              <c16:uniqueId val="{00000008-CB72-425A-ADB4-17F09212ECD1}"/>
            </c:ext>
          </c:extLst>
        </c:ser>
        <c:ser>
          <c:idx val="0"/>
          <c:order val="10"/>
          <c:tx>
            <c:strRef>
              <c:f>'vs ARB'!$F$4</c:f>
              <c:strCache>
                <c:ptCount val="1"/>
                <c:pt idx="0">
                  <c:v>[Tribe] Max</c:v>
                </c:pt>
              </c:strCache>
            </c:strRef>
          </c:tx>
          <c:spPr>
            <a:ln w="19050" cap="rnd">
              <a:solidFill>
                <a:schemeClr val="accent5">
                  <a:lumMod val="50000"/>
                </a:schemeClr>
              </a:solidFill>
              <a:round/>
            </a:ln>
            <a:effectLst/>
          </c:spPr>
          <c:marker>
            <c:symbol val="circle"/>
            <c:size val="5"/>
            <c:spPr>
              <a:solidFill>
                <a:schemeClr val="accent5">
                  <a:lumMod val="50000"/>
                </a:schemeClr>
              </a:solidFill>
              <a:ln>
                <a:noFill/>
              </a:ln>
              <a:effectLst/>
            </c:spPr>
          </c:marker>
          <c:cat>
            <c:numRef>
              <c:f>'vs ARB'!$A$5:$A$35</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ARB'!$F$5:$F$35</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9-CB72-425A-ADB4-17F09212ECD1}"/>
            </c:ext>
          </c:extLst>
        </c:ser>
        <c:ser>
          <c:idx val="3"/>
          <c:order val="11"/>
          <c:tx>
            <c:strRef>
              <c:f>'vs ARB'!$D$4</c:f>
              <c:strCache>
                <c:ptCount val="1"/>
                <c:pt idx="0">
                  <c:v>(local) Max</c:v>
                </c:pt>
              </c:strCache>
            </c:strRef>
          </c:tx>
          <c:spPr>
            <a:ln w="19050" cap="rnd">
              <a:solidFill>
                <a:srgbClr val="C00000"/>
              </a:solidFill>
              <a:round/>
            </a:ln>
            <a:effectLst/>
          </c:spPr>
          <c:marker>
            <c:symbol val="none"/>
          </c:marker>
          <c:cat>
            <c:numRef>
              <c:f>'vs ARB'!$A$5:$A$35</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ARB'!$D$5:$D$35</c:f>
              <c:numCache>
                <c:formatCode>0.0</c:formatCode>
                <c:ptCount val="31"/>
              </c:numCache>
            </c:numRef>
          </c:val>
          <c:smooth val="0"/>
          <c:extLst>
            <c:ext xmlns:c16="http://schemas.microsoft.com/office/drawing/2014/chart" uri="{C3380CC4-5D6E-409C-BE32-E72D297353CC}">
              <c16:uniqueId val="{0000000A-CB72-425A-ADB4-17F09212ECD1}"/>
            </c:ext>
          </c:extLst>
        </c:ser>
        <c:ser>
          <c:idx val="6"/>
          <c:order val="12"/>
          <c:tx>
            <c:v>PurpleAir Max</c:v>
          </c:tx>
          <c:spPr>
            <a:ln w="19050" cap="rnd">
              <a:solidFill>
                <a:schemeClr val="accent4"/>
              </a:solidFill>
              <a:round/>
            </a:ln>
            <a:effectLst/>
          </c:spPr>
          <c:marker>
            <c:symbol val="none"/>
          </c:marker>
          <c:val>
            <c:numRef>
              <c:f>'vs Purple Air'!$D$4:$D$34</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B-CB72-425A-ADB4-17F09212ECD1}"/>
            </c:ext>
          </c:extLst>
        </c:ser>
        <c:ser>
          <c:idx val="7"/>
          <c:order val="13"/>
          <c:tx>
            <c:v>AS Max</c:v>
          </c:tx>
          <c:spPr>
            <a:ln w="19050" cap="rnd">
              <a:solidFill>
                <a:schemeClr val="accent6"/>
              </a:solidFill>
              <a:round/>
            </a:ln>
            <a:effectLst/>
          </c:spPr>
          <c:marker>
            <c:symbol val="none"/>
          </c:marker>
          <c:val>
            <c:numRef>
              <c:f>'vs lowcost'!$AA$6:$AA$36</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C-CB72-425A-ADB4-17F09212ECD1}"/>
            </c:ext>
          </c:extLst>
        </c:ser>
        <c:ser>
          <c:idx val="8"/>
          <c:order val="14"/>
          <c:tx>
            <c:v>RQ Max</c:v>
          </c:tx>
          <c:spPr>
            <a:ln w="19050" cap="rnd">
              <a:solidFill>
                <a:schemeClr val="bg2">
                  <a:lumMod val="50000"/>
                </a:schemeClr>
              </a:solidFill>
              <a:round/>
            </a:ln>
            <a:effectLst/>
          </c:spPr>
          <c:marker>
            <c:symbol val="none"/>
          </c:marker>
          <c:val>
            <c:numRef>
              <c:f>'vs lowcost'!$AA$38:$AA$68</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xmlns:c15="http://schemas.microsoft.com/office/drawing/2012/chart">
            <c:ext xmlns:c16="http://schemas.microsoft.com/office/drawing/2014/chart" uri="{C3380CC4-5D6E-409C-BE32-E72D297353CC}">
              <c16:uniqueId val="{00000011-CB72-425A-ADB4-17F09212ECD1}"/>
            </c:ext>
          </c:extLst>
        </c:ser>
        <c:ser>
          <c:idx val="10"/>
          <c:order val="15"/>
          <c:tx>
            <c:v>TWRF Max</c:v>
          </c:tx>
          <c:spPr>
            <a:ln w="19050" cap="rnd">
              <a:solidFill>
                <a:srgbClr val="FF00FF"/>
              </a:solidFill>
              <a:round/>
            </a:ln>
            <a:effectLst/>
          </c:spPr>
          <c:marker>
            <c:symbol val="none"/>
          </c:marker>
          <c:val>
            <c:numRef>
              <c:f>'vs lowcost'!$AA$70:$AA$100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E-CB72-425A-ADB4-17F09212ECD1}"/>
            </c:ext>
          </c:extLst>
        </c:ser>
        <c:ser>
          <c:idx val="17"/>
          <c:order val="16"/>
          <c:tx>
            <c:v>WS Max</c:v>
          </c:tx>
          <c:spPr>
            <a:ln w="19050" cap="rnd">
              <a:solidFill>
                <a:srgbClr val="00B050"/>
              </a:solidFill>
              <a:round/>
            </a:ln>
            <a:effectLst/>
          </c:spPr>
          <c:marker>
            <c:symbol val="none"/>
          </c:marker>
          <c:val>
            <c:numRef>
              <c:f>'vs lowcost'!$AA$102:$AA$132</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F-CB72-425A-ADB4-17F09212ECD1}"/>
            </c:ext>
          </c:extLst>
        </c:ser>
        <c:ser>
          <c:idx val="9"/>
          <c:order val="17"/>
          <c:tx>
            <c:v>HCW Max</c:v>
          </c:tx>
          <c:spPr>
            <a:ln w="19050" cap="rnd">
              <a:solidFill>
                <a:schemeClr val="bg2">
                  <a:lumMod val="50000"/>
                </a:schemeClr>
              </a:solidFill>
              <a:round/>
            </a:ln>
            <a:effectLst/>
          </c:spPr>
          <c:marker>
            <c:symbol val="none"/>
          </c:marker>
          <c:val>
            <c:numRef>
              <c:f>'vs lowcost'!$AA$134:$AA$164</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D-CB72-425A-ADB4-17F09212ECD1}"/>
            </c:ext>
          </c:extLst>
        </c:ser>
        <c:dLbls>
          <c:showLegendKey val="0"/>
          <c:showVal val="0"/>
          <c:showCatName val="0"/>
          <c:showSerName val="0"/>
          <c:showPercent val="0"/>
          <c:showBubbleSize val="0"/>
        </c:dLbls>
        <c:marker val="1"/>
        <c:smooth val="0"/>
        <c:axId val="231620128"/>
        <c:axId val="231620688"/>
        <c:extLst/>
      </c:lineChart>
      <c:dateAx>
        <c:axId val="23162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800" b="1"/>
                  <a:t>PM2.5 FEM - </a:t>
                </a:r>
                <a:r>
                  <a:rPr lang="en-US" sz="900" b="1" i="0" u="none" strike="noStrike" cap="all" baseline="0">
                    <a:effectLst/>
                  </a:rPr>
                  <a:t>[Tribe]</a:t>
                </a:r>
                <a:r>
                  <a:rPr lang="en-US" sz="800" b="1"/>
                  <a:t> vs. others</a:t>
                </a:r>
              </a:p>
            </c:rich>
          </c:tx>
          <c:layout>
            <c:manualLayout>
              <c:xMode val="edge"/>
              <c:yMode val="edge"/>
              <c:x val="0.42835367228580962"/>
              <c:y val="2.7453787527895912E-3"/>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m/d;@"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600" b="0" i="0" u="none" strike="noStrike" kern="1200" cap="none" spc="0" normalizeH="0" baseline="0">
                <a:solidFill>
                  <a:schemeClr val="tx1">
                    <a:lumMod val="65000"/>
                    <a:lumOff val="35000"/>
                  </a:schemeClr>
                </a:solidFill>
                <a:latin typeface="+mn-lt"/>
                <a:ea typeface="+mn-ea"/>
                <a:cs typeface="+mn-cs"/>
              </a:defRPr>
            </a:pPr>
            <a:endParaRPr lang="en-US"/>
          </a:p>
        </c:txPr>
        <c:crossAx val="231620688"/>
        <c:crosses val="autoZero"/>
        <c:auto val="0"/>
        <c:lblOffset val="100"/>
        <c:baseTimeUnit val="days"/>
        <c:majorUnit val="1"/>
        <c:majorTimeUnit val="days"/>
      </c:dateAx>
      <c:valAx>
        <c:axId val="2316206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800" b="1" cap="none" baseline="0">
                    <a:latin typeface="Calibri" panose="020F0502020204030204" pitchFamily="34" charset="0"/>
                    <a:cs typeface="Calibri" panose="020F0502020204030204" pitchFamily="34" charset="0"/>
                  </a:rPr>
                  <a:t>µ</a:t>
                </a:r>
                <a:r>
                  <a:rPr lang="en-US" sz="800" b="1" cap="none" baseline="0">
                    <a:latin typeface="Calibri" panose="020F0502020204030204" pitchFamily="34" charset="0"/>
                  </a:rPr>
                  <a:t>g/m</a:t>
                </a:r>
                <a:r>
                  <a:rPr lang="en-US" sz="800" b="1" cap="none" baseline="0">
                    <a:latin typeface="Calibri" panose="020F0502020204030204" pitchFamily="34" charset="0"/>
                    <a:cs typeface="Calibri" panose="020F0502020204030204" pitchFamily="34" charset="0"/>
                  </a:rPr>
                  <a:t>³</a:t>
                </a:r>
                <a:endParaRPr lang="en-US" sz="800" b="1" cap="none" baseline="0">
                  <a:latin typeface="Calibri" panose="020F0502020204030204" pitchFamily="34" charset="0"/>
                </a:endParaRPr>
              </a:p>
            </c:rich>
          </c:tx>
          <c:layout>
            <c:manualLayout>
              <c:xMode val="edge"/>
              <c:yMode val="edge"/>
              <c:x val="1.6614804592724878E-3"/>
              <c:y val="0.31708001740424163"/>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231620128"/>
        <c:crossesAt val="44287"/>
        <c:crossBetween val="between"/>
        <c:majorUnit val="5"/>
        <c:minorUnit val="1"/>
      </c:valAx>
      <c:valAx>
        <c:axId val="316811520"/>
        <c:scaling>
          <c:orientation val="minMax"/>
        </c:scaling>
        <c:delete val="0"/>
        <c:axPos val="r"/>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800" b="1" cap="none" baseline="0">
                    <a:latin typeface="Calibri" panose="020F0502020204030204" pitchFamily="34" charset="0"/>
                  </a:rPr>
                  <a:t>Wind Speed MPH</a:t>
                </a:r>
                <a:endParaRPr lang="en-US" sz="800" b="1" cap="none" baseline="0"/>
              </a:p>
            </c:rich>
          </c:tx>
          <c:layout>
            <c:manualLayout>
              <c:xMode val="edge"/>
              <c:yMode val="edge"/>
              <c:x val="0.9853779617753966"/>
              <c:y val="0.16949654020520163"/>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21604016"/>
        <c:crosses val="max"/>
        <c:crossBetween val="between"/>
      </c:valAx>
      <c:dateAx>
        <c:axId val="321604016"/>
        <c:scaling>
          <c:orientation val="minMax"/>
        </c:scaling>
        <c:delete val="1"/>
        <c:axPos val="b"/>
        <c:numFmt formatCode="mm/dd/yy;@" sourceLinked="1"/>
        <c:majorTickMark val="out"/>
        <c:minorTickMark val="none"/>
        <c:tickLblPos val="nextTo"/>
        <c:crossAx val="316811520"/>
        <c:crosses val="autoZero"/>
        <c:auto val="0"/>
        <c:lblOffset val="100"/>
        <c:baseTimeUnit val="days"/>
      </c:dateAx>
      <c:spPr>
        <a:noFill/>
        <a:ln>
          <a:noFill/>
        </a:ln>
        <a:effectLst/>
      </c:spPr>
    </c:plotArea>
    <c:legend>
      <c:legendPos val="t"/>
      <c:layout>
        <c:manualLayout>
          <c:xMode val="edge"/>
          <c:yMode val="edge"/>
          <c:x val="3.3172064832102173E-2"/>
          <c:y val="0.89142055104074558"/>
          <c:w val="0.94150616482218075"/>
          <c:h val="0.10259519699075047"/>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85312577615778E-2"/>
          <c:y val="7.5337518294084208E-2"/>
          <c:w val="0.92438832613953947"/>
          <c:h val="0.67514586854653658"/>
        </c:manualLayout>
      </c:layout>
      <c:areaChart>
        <c:grouping val="standard"/>
        <c:varyColors val="0"/>
        <c:ser>
          <c:idx val="5"/>
          <c:order val="0"/>
          <c:tx>
            <c:strRef>
              <c:f>'vs ARB'!$G$38</c:f>
              <c:strCache>
                <c:ptCount val="1"/>
                <c:pt idx="0">
                  <c:v>Temp Avg F°</c:v>
                </c:pt>
              </c:strCache>
            </c:strRef>
          </c:tx>
          <c:spPr>
            <a:solidFill>
              <a:schemeClr val="bg1">
                <a:lumMod val="50000"/>
                <a:alpha val="25000"/>
              </a:schemeClr>
            </a:solidFill>
            <a:ln w="12700">
              <a:noFill/>
            </a:ln>
            <a:effectLst/>
          </c:spPr>
          <c:dPt>
            <c:idx val="18"/>
            <c:bubble3D val="0"/>
            <c:extLst>
              <c:ext xmlns:c16="http://schemas.microsoft.com/office/drawing/2014/chart" uri="{C3380CC4-5D6E-409C-BE32-E72D297353CC}">
                <c16:uniqueId val="{00000000-D22F-4950-8417-460C7206CB30}"/>
              </c:ext>
            </c:extLst>
          </c:dPt>
          <c:cat>
            <c:numRef>
              <c:f>'vs ARB'!$A$39:$A$69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ARB'!$G$39:$G$69</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D22F-4950-8417-460C7206CB30}"/>
            </c:ext>
          </c:extLst>
        </c:ser>
        <c:dLbls>
          <c:showLegendKey val="0"/>
          <c:showVal val="0"/>
          <c:showCatName val="0"/>
          <c:showSerName val="0"/>
          <c:showPercent val="0"/>
          <c:showBubbleSize val="0"/>
        </c:dLbls>
        <c:axId val="321604016"/>
        <c:axId val="316811520"/>
      </c:areaChart>
      <c:barChart>
        <c:barDir val="col"/>
        <c:grouping val="clustered"/>
        <c:varyColors val="0"/>
        <c:ser>
          <c:idx val="4"/>
          <c:order val="1"/>
          <c:tx>
            <c:strRef>
              <c:f>'vs ARB'!$E$38</c:f>
              <c:strCache>
                <c:ptCount val="1"/>
                <c:pt idx="0">
                  <c:v>[Tribe] Avg</c:v>
                </c:pt>
              </c:strCache>
            </c:strRef>
          </c:tx>
          <c:spPr>
            <a:solidFill>
              <a:srgbClr val="944A7A"/>
            </a:solidFill>
            <a:ln w="19050">
              <a:noFill/>
            </a:ln>
            <a:effectLst/>
          </c:spPr>
          <c:invertIfNegative val="0"/>
          <c:cat>
            <c:numRef>
              <c:f>'vs ARB'!$A$39:$A$69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ARB'!$E$39:$E$69</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5-D22F-4950-8417-460C7206CB30}"/>
            </c:ext>
          </c:extLst>
        </c:ser>
        <c:ser>
          <c:idx val="2"/>
          <c:order val="2"/>
          <c:tx>
            <c:strRef>
              <c:f>'vs ARB'!$C$38</c:f>
              <c:strCache>
                <c:ptCount val="1"/>
                <c:pt idx="0">
                  <c:v>(local) Avg</c:v>
                </c:pt>
              </c:strCache>
              <c:extLst xmlns:c15="http://schemas.microsoft.com/office/drawing/2012/chart"/>
            </c:strRef>
          </c:tx>
          <c:spPr>
            <a:solidFill>
              <a:srgbClr val="FF0000"/>
            </a:solidFill>
            <a:ln w="19050">
              <a:noFill/>
            </a:ln>
            <a:effectLst/>
          </c:spPr>
          <c:invertIfNegative val="0"/>
          <c:cat>
            <c:numRef>
              <c:f>'vs ARB'!$A$39:$A$69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ARB'!$C$39:$C$69</c:f>
              <c:numCache>
                <c:formatCode>General</c:formatCode>
                <c:ptCount val="31"/>
              </c:numCache>
              <c:extLst xmlns:c15="http://schemas.microsoft.com/office/drawing/2012/chart"/>
            </c:numRef>
          </c:val>
          <c:extLst xmlns:c15="http://schemas.microsoft.com/office/drawing/2012/chart">
            <c:ext xmlns:c16="http://schemas.microsoft.com/office/drawing/2014/chart" uri="{C3380CC4-5D6E-409C-BE32-E72D297353CC}">
              <c16:uniqueId val="{00000003-D22F-4950-8417-460C7206CB30}"/>
            </c:ext>
          </c:extLst>
        </c:ser>
        <c:ser>
          <c:idx val="13"/>
          <c:order val="3"/>
          <c:tx>
            <c:v>AS Avg</c:v>
          </c:tx>
          <c:spPr>
            <a:solidFill>
              <a:schemeClr val="accent6">
                <a:lumMod val="40000"/>
                <a:lumOff val="60000"/>
              </a:schemeClr>
            </a:solidFill>
            <a:ln>
              <a:noFill/>
            </a:ln>
            <a:effectLst/>
          </c:spPr>
          <c:invertIfNegative val="0"/>
          <c:val>
            <c:numRef>
              <c:f>'vs lowcost'!$BE$6:$BE$36</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6-3563-4231-93C9-9A5868EEF3E7}"/>
            </c:ext>
          </c:extLst>
        </c:ser>
        <c:ser>
          <c:idx val="11"/>
          <c:order val="4"/>
          <c:tx>
            <c:v>RQ Avg</c:v>
          </c:tx>
          <c:spPr>
            <a:solidFill>
              <a:schemeClr val="bg2">
                <a:lumMod val="75000"/>
              </a:schemeClr>
            </a:solidFill>
            <a:ln>
              <a:noFill/>
            </a:ln>
            <a:effectLst/>
          </c:spPr>
          <c:invertIfNegative val="0"/>
          <c:val>
            <c:numRef>
              <c:f>'vs lowcost'!$BE$38:$BE$68</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3563-4231-93C9-9A5868EEF3E7}"/>
            </c:ext>
          </c:extLst>
        </c:ser>
        <c:ser>
          <c:idx val="12"/>
          <c:order val="5"/>
          <c:tx>
            <c:v>TWRF Avg</c:v>
          </c:tx>
          <c:spPr>
            <a:solidFill>
              <a:srgbClr val="FFCCFF"/>
            </a:solidFill>
            <a:ln>
              <a:noFill/>
            </a:ln>
            <a:effectLst/>
          </c:spPr>
          <c:invertIfNegative val="0"/>
          <c:val>
            <c:numRef>
              <c:f>'vs lowcost'!$BE$70:$BE$100</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5-3563-4231-93C9-9A5868EEF3E7}"/>
            </c:ext>
          </c:extLst>
        </c:ser>
        <c:ser>
          <c:idx val="14"/>
          <c:order val="6"/>
          <c:tx>
            <c:v>WS Avg</c:v>
          </c:tx>
          <c:spPr>
            <a:solidFill>
              <a:srgbClr val="99FF99"/>
            </a:solidFill>
            <a:ln>
              <a:noFill/>
            </a:ln>
            <a:effectLst/>
          </c:spPr>
          <c:invertIfNegative val="0"/>
          <c:val>
            <c:numRef>
              <c:f>'vs lowcost'!$BE$133</c:f>
              <c:numCache>
                <c:formatCode>0.000</c:formatCode>
                <c:ptCount val="1"/>
                <c:pt idx="0">
                  <c:v>0</c:v>
                </c:pt>
              </c:numCache>
            </c:numRef>
          </c:val>
          <c:extLst>
            <c:ext xmlns:c16="http://schemas.microsoft.com/office/drawing/2014/chart" uri="{C3380CC4-5D6E-409C-BE32-E72D297353CC}">
              <c16:uniqueId val="{00000001-4BDA-408F-BD8F-1D1051113C1B}"/>
            </c:ext>
          </c:extLst>
        </c:ser>
        <c:ser>
          <c:idx val="10"/>
          <c:order val="7"/>
          <c:tx>
            <c:v>HCW Avg</c:v>
          </c:tx>
          <c:spPr>
            <a:solidFill>
              <a:schemeClr val="accent1">
                <a:lumMod val="40000"/>
                <a:lumOff val="60000"/>
              </a:schemeClr>
            </a:solidFill>
            <a:ln>
              <a:noFill/>
            </a:ln>
            <a:effectLst/>
          </c:spPr>
          <c:invertIfNegative val="0"/>
          <c:val>
            <c:numRef>
              <c:f>'vs lowcost'!$BE$134:$BE$164</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xmlns:c15="http://schemas.microsoft.com/office/drawing/2012/chart">
            <c:ext xmlns:c16="http://schemas.microsoft.com/office/drawing/2014/chart" uri="{C3380CC4-5D6E-409C-BE32-E72D297353CC}">
              <c16:uniqueId val="{00000003-3563-4231-93C9-9A5868EEF3E7}"/>
            </c:ext>
          </c:extLst>
        </c:ser>
        <c:dLbls>
          <c:showLegendKey val="0"/>
          <c:showVal val="0"/>
          <c:showCatName val="0"/>
          <c:showSerName val="0"/>
          <c:showPercent val="0"/>
          <c:showBubbleSize val="0"/>
        </c:dLbls>
        <c:gapWidth val="150"/>
        <c:axId val="231620128"/>
        <c:axId val="231620688"/>
        <c:extLst/>
      </c:barChart>
      <c:lineChart>
        <c:grouping val="standard"/>
        <c:varyColors val="0"/>
        <c:ser>
          <c:idx val="1"/>
          <c:order val="8"/>
          <c:tx>
            <c:strRef>
              <c:f>'vs ARB'!$B$38</c:f>
              <c:strCache>
                <c:ptCount val="1"/>
                <c:pt idx="0">
                  <c:v>Federal Max</c:v>
                </c:pt>
              </c:strCache>
            </c:strRef>
          </c:tx>
          <c:spPr>
            <a:ln w="25400" cap="rnd">
              <a:solidFill>
                <a:srgbClr val="FFC000"/>
              </a:solidFill>
              <a:round/>
            </a:ln>
            <a:effectLst/>
          </c:spPr>
          <c:marker>
            <c:symbol val="none"/>
          </c:marker>
          <c:cat>
            <c:numRef>
              <c:f>'vs ARB'!$A$39:$A$69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ARB'!$B$39:$B$69</c:f>
              <c:numCache>
                <c:formatCode>0.000</c:formatCode>
                <c:ptCount val="31"/>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numCache>
            </c:numRef>
          </c:val>
          <c:smooth val="0"/>
          <c:extLst>
            <c:ext xmlns:c16="http://schemas.microsoft.com/office/drawing/2014/chart" uri="{C3380CC4-5D6E-409C-BE32-E72D297353CC}">
              <c16:uniqueId val="{00000002-D22F-4950-8417-460C7206CB30}"/>
            </c:ext>
          </c:extLst>
        </c:ser>
        <c:ser>
          <c:idx val="0"/>
          <c:order val="9"/>
          <c:tx>
            <c:strRef>
              <c:f>'vs ARB'!$F$38</c:f>
              <c:strCache>
                <c:ptCount val="1"/>
                <c:pt idx="0">
                  <c:v>[Tribe] Max</c:v>
                </c:pt>
              </c:strCache>
            </c:strRef>
          </c:tx>
          <c:spPr>
            <a:ln w="19050" cap="rnd">
              <a:solidFill>
                <a:srgbClr val="7030A0"/>
              </a:solidFill>
              <a:round/>
            </a:ln>
            <a:effectLst/>
          </c:spPr>
          <c:marker>
            <c:symbol val="circle"/>
            <c:size val="5"/>
            <c:spPr>
              <a:solidFill>
                <a:srgbClr val="7030A0"/>
              </a:solidFill>
              <a:ln>
                <a:noFill/>
              </a:ln>
              <a:effectLst/>
            </c:spPr>
          </c:marker>
          <c:cat>
            <c:numRef>
              <c:f>'vs ARB'!$A$39:$A$69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ARB'!$F$39:$F$69</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6-D22F-4950-8417-460C7206CB30}"/>
            </c:ext>
          </c:extLst>
        </c:ser>
        <c:ser>
          <c:idx val="3"/>
          <c:order val="10"/>
          <c:tx>
            <c:strRef>
              <c:f>'vs ARB'!$D$38</c:f>
              <c:strCache>
                <c:ptCount val="1"/>
                <c:pt idx="0">
                  <c:v>(local) Max</c:v>
                </c:pt>
              </c:strCache>
            </c:strRef>
          </c:tx>
          <c:spPr>
            <a:ln w="19050" cap="rnd">
              <a:solidFill>
                <a:srgbClr val="C00000"/>
              </a:solidFill>
              <a:round/>
            </a:ln>
            <a:effectLst/>
          </c:spPr>
          <c:marker>
            <c:symbol val="none"/>
          </c:marker>
          <c:cat>
            <c:numRef>
              <c:f>'vs ARB'!$A$39:$A$69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ARB'!$D$39:$D$69</c:f>
              <c:numCache>
                <c:formatCode>General</c:formatCode>
                <c:ptCount val="31"/>
              </c:numCache>
            </c:numRef>
          </c:val>
          <c:smooth val="0"/>
          <c:extLst>
            <c:ext xmlns:c16="http://schemas.microsoft.com/office/drawing/2014/chart" uri="{C3380CC4-5D6E-409C-BE32-E72D297353CC}">
              <c16:uniqueId val="{00000004-D22F-4950-8417-460C7206CB30}"/>
            </c:ext>
          </c:extLst>
        </c:ser>
        <c:ser>
          <c:idx val="6"/>
          <c:order val="11"/>
          <c:tx>
            <c:v>AS Max</c:v>
          </c:tx>
          <c:spPr>
            <a:ln w="19050" cap="rnd">
              <a:solidFill>
                <a:schemeClr val="accent6"/>
              </a:solidFill>
              <a:round/>
            </a:ln>
            <a:effectLst/>
          </c:spPr>
          <c:marker>
            <c:symbol val="none"/>
          </c:marker>
          <c:val>
            <c:numRef>
              <c:f>'vs lowcost'!$BF$6:$BF$36</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7B95-48F4-B2DB-D6F5F8BAC699}"/>
            </c:ext>
          </c:extLst>
        </c:ser>
        <c:ser>
          <c:idx val="8"/>
          <c:order val="12"/>
          <c:tx>
            <c:v>RQ Max</c:v>
          </c:tx>
          <c:spPr>
            <a:ln w="19050" cap="rnd">
              <a:solidFill>
                <a:schemeClr val="bg2">
                  <a:lumMod val="50000"/>
                </a:schemeClr>
              </a:solidFill>
              <a:round/>
            </a:ln>
            <a:effectLst/>
          </c:spPr>
          <c:marker>
            <c:symbol val="none"/>
          </c:marker>
          <c:val>
            <c:numRef>
              <c:f>'vs lowcost'!$BF$38:$BF$68</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3-7B95-48F4-B2DB-D6F5F8BAC699}"/>
            </c:ext>
          </c:extLst>
        </c:ser>
        <c:ser>
          <c:idx val="9"/>
          <c:order val="13"/>
          <c:tx>
            <c:v>TWRF Max</c:v>
          </c:tx>
          <c:spPr>
            <a:ln w="19050" cap="rnd">
              <a:solidFill>
                <a:srgbClr val="FF00FF"/>
              </a:solidFill>
              <a:round/>
            </a:ln>
            <a:effectLst/>
          </c:spPr>
          <c:marker>
            <c:symbol val="none"/>
          </c:marker>
          <c:val>
            <c:numRef>
              <c:f>'vs lowcost'!$BF$70:$BF$100</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4-7B95-48F4-B2DB-D6F5F8BAC699}"/>
            </c:ext>
          </c:extLst>
        </c:ser>
        <c:ser>
          <c:idx val="15"/>
          <c:order val="14"/>
          <c:tx>
            <c:v>WS Max</c:v>
          </c:tx>
          <c:spPr>
            <a:ln w="19050" cap="rnd">
              <a:solidFill>
                <a:srgbClr val="00B050"/>
              </a:solidFill>
              <a:round/>
            </a:ln>
            <a:effectLst/>
          </c:spPr>
          <c:marker>
            <c:symbol val="none"/>
          </c:marker>
          <c:val>
            <c:numRef>
              <c:f>'vs lowcost'!$BF$133</c:f>
              <c:numCache>
                <c:formatCode>0.000</c:formatCode>
                <c:ptCount val="1"/>
                <c:pt idx="0">
                  <c:v>0</c:v>
                </c:pt>
              </c:numCache>
            </c:numRef>
          </c:val>
          <c:smooth val="0"/>
          <c:extLst>
            <c:ext xmlns:c16="http://schemas.microsoft.com/office/drawing/2014/chart" uri="{C3380CC4-5D6E-409C-BE32-E72D297353CC}">
              <c16:uniqueId val="{00000002-4BDA-408F-BD8F-1D1051113C1B}"/>
            </c:ext>
          </c:extLst>
        </c:ser>
        <c:ser>
          <c:idx val="7"/>
          <c:order val="15"/>
          <c:tx>
            <c:v>HCW Max</c:v>
          </c:tx>
          <c:spPr>
            <a:ln w="19050" cap="rnd">
              <a:solidFill>
                <a:schemeClr val="accent1"/>
              </a:solidFill>
              <a:round/>
            </a:ln>
            <a:effectLst/>
          </c:spPr>
          <c:marker>
            <c:symbol val="none"/>
          </c:marker>
          <c:val>
            <c:numRef>
              <c:f>'vs lowcost'!$BF$134:$BF$164</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xmlns:c15="http://schemas.microsoft.com/office/drawing/2012/chart">
            <c:ext xmlns:c16="http://schemas.microsoft.com/office/drawing/2014/chart" uri="{C3380CC4-5D6E-409C-BE32-E72D297353CC}">
              <c16:uniqueId val="{00000002-7B95-48F4-B2DB-D6F5F8BAC699}"/>
            </c:ext>
          </c:extLst>
        </c:ser>
        <c:dLbls>
          <c:showLegendKey val="0"/>
          <c:showVal val="0"/>
          <c:showCatName val="0"/>
          <c:showSerName val="0"/>
          <c:showPercent val="0"/>
          <c:showBubbleSize val="0"/>
        </c:dLbls>
        <c:marker val="1"/>
        <c:smooth val="0"/>
        <c:axId val="231620128"/>
        <c:axId val="231620688"/>
        <c:extLst/>
      </c:lineChart>
      <c:dateAx>
        <c:axId val="23162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800" b="0" i="0" u="none" strike="noStrike" kern="1200" cap="all" baseline="0">
                    <a:solidFill>
                      <a:schemeClr val="tx1">
                        <a:lumMod val="65000"/>
                        <a:lumOff val="35000"/>
                      </a:schemeClr>
                    </a:solidFill>
                    <a:latin typeface="+mn-lt"/>
                    <a:ea typeface="+mn-ea"/>
                    <a:cs typeface="+mn-cs"/>
                  </a:defRPr>
                </a:pPr>
                <a:r>
                  <a:rPr lang="en-US" sz="800" b="1" baseline="0"/>
                  <a:t>O3 </a:t>
                </a:r>
                <a:r>
                  <a:rPr lang="en-US" sz="800" b="1" i="0" u="none" strike="noStrike" cap="all" baseline="0">
                    <a:effectLst/>
                  </a:rPr>
                  <a:t>[Tribe]</a:t>
                </a:r>
                <a:r>
                  <a:rPr lang="en-US" sz="800" b="1" baseline="0"/>
                  <a:t> vs. Others</a:t>
                </a:r>
              </a:p>
            </c:rich>
          </c:tx>
          <c:layout>
            <c:manualLayout>
              <c:xMode val="edge"/>
              <c:yMode val="edge"/>
              <c:x val="0.44261366306193822"/>
              <c:y val="1.4148493218452405E-3"/>
            </c:manualLayout>
          </c:layout>
          <c:overlay val="0"/>
          <c:spPr>
            <a:noFill/>
            <a:ln>
              <a:noFill/>
            </a:ln>
            <a:effectLst/>
          </c:spPr>
          <c:txPr>
            <a:bodyPr rot="0" spcFirstLastPara="1" vertOverflow="ellipsis" vert="horz" wrap="square" anchor="ctr" anchorCtr="1"/>
            <a:lstStyle/>
            <a:p>
              <a:pPr>
                <a:defRPr sz="800" b="0" i="0" u="none" strike="noStrike" kern="1200" cap="all" baseline="0">
                  <a:solidFill>
                    <a:schemeClr val="tx1">
                      <a:lumMod val="65000"/>
                      <a:lumOff val="35000"/>
                    </a:schemeClr>
                  </a:solidFill>
                  <a:latin typeface="+mn-lt"/>
                  <a:ea typeface="+mn-ea"/>
                  <a:cs typeface="+mn-cs"/>
                </a:defRPr>
              </a:pPr>
              <a:endParaRPr lang="en-US"/>
            </a:p>
          </c:txPr>
        </c:title>
        <c:numFmt formatCode="m/d;@"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600" b="0" i="0" u="none" strike="noStrike" kern="1200" cap="none" spc="0" normalizeH="0" baseline="0">
                <a:solidFill>
                  <a:schemeClr val="tx1">
                    <a:lumMod val="65000"/>
                    <a:lumOff val="35000"/>
                  </a:schemeClr>
                </a:solidFill>
                <a:latin typeface="+mn-lt"/>
                <a:ea typeface="+mn-ea"/>
                <a:cs typeface="+mn-cs"/>
              </a:defRPr>
            </a:pPr>
            <a:endParaRPr lang="en-US"/>
          </a:p>
        </c:txPr>
        <c:crossAx val="231620688"/>
        <c:crosses val="autoZero"/>
        <c:auto val="1"/>
        <c:lblOffset val="100"/>
        <c:baseTimeUnit val="days"/>
        <c:majorUnit val="1"/>
        <c:majorTimeUnit val="days"/>
      </c:dateAx>
      <c:valAx>
        <c:axId val="2316206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800" b="1" cap="none" baseline="0">
                    <a:latin typeface="Calibri" panose="020F0502020204030204" pitchFamily="34" charset="0"/>
                  </a:rPr>
                  <a:t>ppm</a:t>
                </a:r>
              </a:p>
            </c:rich>
          </c:tx>
          <c:layout>
            <c:manualLayout>
              <c:xMode val="edge"/>
              <c:yMode val="edge"/>
              <c:x val="1.5000682459449601E-4"/>
              <c:y val="0.39125475807670645"/>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231620128"/>
        <c:crosses val="autoZero"/>
        <c:crossBetween val="between"/>
        <c:majorUnit val="5.000000000000001E-2"/>
        <c:minorUnit val="1.0000000000000002E-2"/>
      </c:valAx>
      <c:valAx>
        <c:axId val="316811520"/>
        <c:scaling>
          <c:orientation val="minMax"/>
        </c:scaling>
        <c:delete val="0"/>
        <c:axPos val="r"/>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800" b="1" cap="none" baseline="0">
                    <a:latin typeface="Calibri" panose="020F0502020204030204" pitchFamily="34" charset="0"/>
                  </a:rPr>
                  <a:t>Temp F° Average</a:t>
                </a:r>
                <a:endParaRPr lang="en-US" sz="800" b="1" cap="none" baseline="0"/>
              </a:p>
            </c:rich>
          </c:tx>
          <c:layout>
            <c:manualLayout>
              <c:xMode val="edge"/>
              <c:yMode val="edge"/>
              <c:x val="0.98523623166030072"/>
              <c:y val="0.22917645765483499"/>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21604016"/>
        <c:crosses val="max"/>
        <c:crossBetween val="between"/>
      </c:valAx>
      <c:dateAx>
        <c:axId val="321604016"/>
        <c:scaling>
          <c:orientation val="minMax"/>
        </c:scaling>
        <c:delete val="1"/>
        <c:axPos val="b"/>
        <c:numFmt formatCode="mm/dd/yy;@" sourceLinked="1"/>
        <c:majorTickMark val="out"/>
        <c:minorTickMark val="none"/>
        <c:tickLblPos val="nextTo"/>
        <c:crossAx val="316811520"/>
        <c:crosses val="autoZero"/>
        <c:auto val="1"/>
        <c:lblOffset val="100"/>
        <c:baseTimeUnit val="days"/>
      </c:dateAx>
      <c:spPr>
        <a:noFill/>
        <a:ln>
          <a:noFill/>
        </a:ln>
        <a:effectLst/>
      </c:spPr>
    </c:plotArea>
    <c:legend>
      <c:legendPos val="t"/>
      <c:layout>
        <c:manualLayout>
          <c:xMode val="edge"/>
          <c:yMode val="edge"/>
          <c:x val="5.9290006380547045E-2"/>
          <c:y val="0.88296546701295842"/>
          <c:w val="0.89289805381629161"/>
          <c:h val="0.1170345329870415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958510533444997E-2"/>
          <c:y val="6.5892202199484246E-2"/>
          <c:w val="0.84258667551109123"/>
          <c:h val="0.77216137945394148"/>
        </c:manualLayout>
      </c:layout>
      <c:areaChart>
        <c:grouping val="standard"/>
        <c:varyColors val="0"/>
        <c:ser>
          <c:idx val="5"/>
          <c:order val="5"/>
          <c:tx>
            <c:strRef>
              <c:f>Weather!$B$38</c:f>
              <c:strCache>
                <c:ptCount val="1"/>
                <c:pt idx="0">
                  <c:v>AMS Avg</c:v>
                </c:pt>
              </c:strCache>
            </c:strRef>
          </c:tx>
          <c:spPr>
            <a:solidFill>
              <a:schemeClr val="bg1">
                <a:lumMod val="50000"/>
                <a:alpha val="25000"/>
              </a:schemeClr>
            </a:solidFill>
            <a:ln w="12700">
              <a:noFill/>
            </a:ln>
            <a:effectLst/>
          </c:spPr>
          <c:dPt>
            <c:idx val="18"/>
            <c:bubble3D val="0"/>
            <c:extLst>
              <c:ext xmlns:c16="http://schemas.microsoft.com/office/drawing/2014/chart" uri="{C3380CC4-5D6E-409C-BE32-E72D297353CC}">
                <c16:uniqueId val="{00000000-E318-430E-A36B-4A12DE4BB789}"/>
              </c:ext>
            </c:extLst>
          </c:dPt>
          <c:cat>
            <c:numRef>
              <c:f>Weather!$A$39:$A$69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Weather!$B$39:$B$69</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E318-430E-A36B-4A12DE4BB789}"/>
            </c:ext>
          </c:extLst>
        </c:ser>
        <c:dLbls>
          <c:showLegendKey val="0"/>
          <c:showVal val="0"/>
          <c:showCatName val="0"/>
          <c:showSerName val="0"/>
          <c:showPercent val="0"/>
          <c:showBubbleSize val="0"/>
        </c:dLbls>
        <c:axId val="231620128"/>
        <c:axId val="231620688"/>
      </c:areaChart>
      <c:lineChart>
        <c:grouping val="standard"/>
        <c:varyColors val="0"/>
        <c:ser>
          <c:idx val="1"/>
          <c:order val="0"/>
          <c:tx>
            <c:strRef>
              <c:f>Weather!#REF!</c:f>
              <c:strCache>
                <c:ptCount val="1"/>
                <c:pt idx="0">
                  <c:v>#REF!</c:v>
                </c:pt>
              </c:strCache>
            </c:strRef>
          </c:tx>
          <c:spPr>
            <a:ln w="25400" cap="rnd">
              <a:solidFill>
                <a:srgbClr val="FFC000"/>
              </a:solidFill>
              <a:round/>
            </a:ln>
            <a:effectLst/>
          </c:spPr>
          <c:marker>
            <c:symbol val="none"/>
          </c:marker>
          <c:cat>
            <c:numRef>
              <c:f>Weather!$A$39:$A$69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Weather!#REF!</c:f>
              <c:numCache>
                <c:formatCode>General</c:formatCode>
                <c:ptCount val="1"/>
                <c:pt idx="0">
                  <c:v>1</c:v>
                </c:pt>
              </c:numCache>
            </c:numRef>
          </c:val>
          <c:smooth val="0"/>
          <c:extLst>
            <c:ext xmlns:c16="http://schemas.microsoft.com/office/drawing/2014/chart" uri="{C3380CC4-5D6E-409C-BE32-E72D297353CC}">
              <c16:uniqueId val="{00000002-E318-430E-A36B-4A12DE4BB789}"/>
            </c:ext>
          </c:extLst>
        </c:ser>
        <c:ser>
          <c:idx val="2"/>
          <c:order val="1"/>
          <c:tx>
            <c:strRef>
              <c:f>Weather!#REF!</c:f>
              <c:strCache>
                <c:ptCount val="1"/>
                <c:pt idx="0">
                  <c:v>#REF!</c:v>
                </c:pt>
              </c:strCache>
            </c:strRef>
          </c:tx>
          <c:spPr>
            <a:ln w="25400" cap="rnd">
              <a:solidFill>
                <a:srgbClr val="FF0000"/>
              </a:solidFill>
              <a:round/>
            </a:ln>
            <a:effectLst/>
          </c:spPr>
          <c:marker>
            <c:symbol val="none"/>
          </c:marker>
          <c:cat>
            <c:numRef>
              <c:f>Weather!$A$39:$A$69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Weather!#REF!</c:f>
              <c:numCache>
                <c:formatCode>General</c:formatCode>
                <c:ptCount val="1"/>
                <c:pt idx="0">
                  <c:v>1</c:v>
                </c:pt>
              </c:numCache>
            </c:numRef>
          </c:val>
          <c:smooth val="0"/>
          <c:extLst>
            <c:ext xmlns:c16="http://schemas.microsoft.com/office/drawing/2014/chart" uri="{C3380CC4-5D6E-409C-BE32-E72D297353CC}">
              <c16:uniqueId val="{00000003-E318-430E-A36B-4A12DE4BB789}"/>
            </c:ext>
          </c:extLst>
        </c:ser>
        <c:ser>
          <c:idx val="3"/>
          <c:order val="2"/>
          <c:tx>
            <c:strRef>
              <c:f>Weather!#REF!</c:f>
              <c:strCache>
                <c:ptCount val="1"/>
                <c:pt idx="0">
                  <c:v>#REF!</c:v>
                </c:pt>
              </c:strCache>
            </c:strRef>
          </c:tx>
          <c:spPr>
            <a:ln w="25400" cap="rnd">
              <a:solidFill>
                <a:srgbClr val="C00000"/>
              </a:solidFill>
              <a:round/>
            </a:ln>
            <a:effectLst/>
          </c:spPr>
          <c:marker>
            <c:symbol val="circle"/>
            <c:size val="5"/>
            <c:spPr>
              <a:solidFill>
                <a:srgbClr val="C00000"/>
              </a:solidFill>
              <a:ln>
                <a:noFill/>
              </a:ln>
              <a:effectLst/>
            </c:spPr>
          </c:marker>
          <c:cat>
            <c:numRef>
              <c:f>Weather!$A$39:$A$69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Weather!#REF!</c:f>
              <c:numCache>
                <c:formatCode>General</c:formatCode>
                <c:ptCount val="1"/>
                <c:pt idx="0">
                  <c:v>1</c:v>
                </c:pt>
              </c:numCache>
            </c:numRef>
          </c:val>
          <c:smooth val="0"/>
          <c:extLst>
            <c:ext xmlns:c16="http://schemas.microsoft.com/office/drawing/2014/chart" uri="{C3380CC4-5D6E-409C-BE32-E72D297353CC}">
              <c16:uniqueId val="{00000004-E318-430E-A36B-4A12DE4BB789}"/>
            </c:ext>
          </c:extLst>
        </c:ser>
        <c:ser>
          <c:idx val="4"/>
          <c:order val="3"/>
          <c:tx>
            <c:strRef>
              <c:f>Weather!#REF!</c:f>
              <c:strCache>
                <c:ptCount val="1"/>
                <c:pt idx="0">
                  <c:v>#REF!</c:v>
                </c:pt>
              </c:strCache>
            </c:strRef>
          </c:tx>
          <c:spPr>
            <a:ln w="25400" cap="rnd">
              <a:solidFill>
                <a:srgbClr val="944A7A"/>
              </a:solidFill>
              <a:round/>
            </a:ln>
            <a:effectLst/>
          </c:spPr>
          <c:marker>
            <c:symbol val="none"/>
          </c:marker>
          <c:cat>
            <c:numRef>
              <c:f>Weather!$A$39:$A$69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Weather!#REF!</c:f>
              <c:numCache>
                <c:formatCode>General</c:formatCode>
                <c:ptCount val="1"/>
                <c:pt idx="0">
                  <c:v>1</c:v>
                </c:pt>
              </c:numCache>
            </c:numRef>
          </c:val>
          <c:smooth val="0"/>
          <c:extLst>
            <c:ext xmlns:c16="http://schemas.microsoft.com/office/drawing/2014/chart" uri="{C3380CC4-5D6E-409C-BE32-E72D297353CC}">
              <c16:uniqueId val="{00000005-E318-430E-A36B-4A12DE4BB789}"/>
            </c:ext>
          </c:extLst>
        </c:ser>
        <c:ser>
          <c:idx val="0"/>
          <c:order val="4"/>
          <c:tx>
            <c:strRef>
              <c:f>Weather!#REF!</c:f>
              <c:strCache>
                <c:ptCount val="1"/>
                <c:pt idx="0">
                  <c:v>#REF!</c:v>
                </c:pt>
              </c:strCache>
            </c:strRef>
          </c:tx>
          <c:spPr>
            <a:ln w="25400" cap="rnd">
              <a:solidFill>
                <a:schemeClr val="accent4">
                  <a:lumMod val="75000"/>
                </a:schemeClr>
              </a:solidFill>
              <a:round/>
            </a:ln>
            <a:effectLst/>
          </c:spPr>
          <c:marker>
            <c:symbol val="circle"/>
            <c:size val="5"/>
            <c:spPr>
              <a:solidFill>
                <a:srgbClr val="7030A0"/>
              </a:solidFill>
              <a:ln>
                <a:noFill/>
              </a:ln>
              <a:effectLst/>
            </c:spPr>
          </c:marker>
          <c:cat>
            <c:numRef>
              <c:f>Weather!$A$39:$A$69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Weather!#REF!</c:f>
              <c:numCache>
                <c:formatCode>General</c:formatCode>
                <c:ptCount val="1"/>
                <c:pt idx="0">
                  <c:v>1</c:v>
                </c:pt>
              </c:numCache>
            </c:numRef>
          </c:val>
          <c:smooth val="0"/>
          <c:extLst>
            <c:ext xmlns:c16="http://schemas.microsoft.com/office/drawing/2014/chart" uri="{C3380CC4-5D6E-409C-BE32-E72D297353CC}">
              <c16:uniqueId val="{00000006-E318-430E-A36B-4A12DE4BB789}"/>
            </c:ext>
          </c:extLst>
        </c:ser>
        <c:dLbls>
          <c:showLegendKey val="0"/>
          <c:showVal val="0"/>
          <c:showCatName val="0"/>
          <c:showSerName val="0"/>
          <c:showPercent val="0"/>
          <c:showBubbleSize val="0"/>
        </c:dLbls>
        <c:marker val="1"/>
        <c:smooth val="0"/>
        <c:axId val="231620128"/>
        <c:axId val="231620688"/>
      </c:lineChart>
      <c:dateAx>
        <c:axId val="23162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100" b="1"/>
                  <a:t>ambient</a:t>
                </a:r>
                <a:r>
                  <a:rPr lang="en-US" sz="1100" b="1" baseline="0"/>
                  <a:t> Temperature - [tribe] ams vs. others</a:t>
                </a:r>
                <a:endParaRPr lang="en-US" sz="1100" b="1"/>
              </a:p>
            </c:rich>
          </c:tx>
          <c:layout>
            <c:manualLayout>
              <c:xMode val="edge"/>
              <c:yMode val="edge"/>
              <c:x val="0.27794043267746765"/>
              <c:y val="1.4150503914283441E-3"/>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mm/dd/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31620688"/>
        <c:crosses val="autoZero"/>
        <c:auto val="0"/>
        <c:lblOffset val="100"/>
        <c:baseTimeUnit val="days"/>
        <c:majorUnit val="1"/>
        <c:majorTimeUnit val="days"/>
      </c:dateAx>
      <c:valAx>
        <c:axId val="2316206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900" b="1" cap="none" baseline="0">
                    <a:latin typeface="Calibri" panose="020F0502020204030204" pitchFamily="34" charset="0"/>
                  </a:rPr>
                  <a:t>ppm</a:t>
                </a:r>
              </a:p>
            </c:rich>
          </c:tx>
          <c:layout>
            <c:manualLayout>
              <c:xMode val="edge"/>
              <c:yMode val="edge"/>
              <c:x val="1.7920564243799264E-3"/>
              <c:y val="0.41646991960650581"/>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620128"/>
        <c:crossesAt val="44287"/>
        <c:crossBetween val="midCat"/>
        <c:majorUnit val="1.0000000000000002E-2"/>
        <c:minorUnit val="5.000000000000001E-3"/>
      </c:valAx>
      <c:spPr>
        <a:noFill/>
        <a:ln>
          <a:noFill/>
        </a:ln>
        <a:effectLst/>
      </c:spPr>
    </c:plotArea>
    <c:legend>
      <c:legendPos val="t"/>
      <c:layout>
        <c:manualLayout>
          <c:xMode val="edge"/>
          <c:yMode val="edge"/>
          <c:x val="2.4581604718764993E-3"/>
          <c:y val="0.95893032549537816"/>
          <c:w val="0.99742387040329639"/>
          <c:h val="4.05371409648075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884806065908434E-2"/>
          <c:y val="6.5892202199484246E-2"/>
          <c:w val="0.89278829889853517"/>
          <c:h val="0.77216137945394148"/>
        </c:manualLayout>
      </c:layout>
      <c:barChart>
        <c:barDir val="col"/>
        <c:grouping val="clustered"/>
        <c:varyColors val="0"/>
        <c:ser>
          <c:idx val="6"/>
          <c:order val="0"/>
          <c:tx>
            <c:strRef>
              <c:f>Weather!$B$4</c:f>
              <c:strCache>
                <c:ptCount val="1"/>
                <c:pt idx="0">
                  <c:v>AMS Avg</c:v>
                </c:pt>
              </c:strCache>
            </c:strRef>
          </c:tx>
          <c:spPr>
            <a:solidFill>
              <a:schemeClr val="bg1">
                <a:lumMod val="65000"/>
              </a:schemeClr>
            </a:solidFill>
            <a:ln>
              <a:noFill/>
            </a:ln>
            <a:effectLst/>
          </c:spPr>
          <c:invertIfNegative val="0"/>
          <c:val>
            <c:numRef>
              <c:f>Weather!$B$5:$B$35</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29-1F8F-4E6F-A587-AD414CB402F0}"/>
            </c:ext>
          </c:extLst>
        </c:ser>
        <c:ser>
          <c:idx val="1"/>
          <c:order val="2"/>
          <c:tx>
            <c:strRef>
              <c:f>Weather!$D$4</c:f>
              <c:strCache>
                <c:ptCount val="1"/>
                <c:pt idx="0">
                  <c:v>Well 6 Avg</c:v>
                </c:pt>
              </c:strCache>
            </c:strRef>
          </c:tx>
          <c:spPr>
            <a:solidFill>
              <a:schemeClr val="accent2">
                <a:lumMod val="40000"/>
                <a:lumOff val="60000"/>
              </a:schemeClr>
            </a:solidFill>
            <a:ln w="25400">
              <a:noFill/>
            </a:ln>
            <a:effectLst/>
          </c:spPr>
          <c:invertIfNegative val="0"/>
          <c:cat>
            <c:numRef>
              <c:f>Weather!$A$5:$A$35</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Weather!$D$5:$D$35</c:f>
              <c:numCache>
                <c:formatCode>General</c:formatCode>
                <c:ptCount val="31"/>
              </c:numCache>
            </c:numRef>
          </c:val>
          <c:extLst>
            <c:ext xmlns:c16="http://schemas.microsoft.com/office/drawing/2014/chart" uri="{C3380CC4-5D6E-409C-BE32-E72D297353CC}">
              <c16:uniqueId val="{00000001-1F8F-4E6F-A587-AD414CB402F0}"/>
            </c:ext>
          </c:extLst>
        </c:ser>
        <c:ser>
          <c:idx val="2"/>
          <c:order val="4"/>
          <c:tx>
            <c:strRef>
              <c:f>Weather!$F$4</c:f>
              <c:strCache>
                <c:ptCount val="1"/>
                <c:pt idx="0">
                  <c:v>PW Avg</c:v>
                </c:pt>
              </c:strCache>
            </c:strRef>
          </c:tx>
          <c:spPr>
            <a:solidFill>
              <a:schemeClr val="accent1">
                <a:lumMod val="40000"/>
                <a:lumOff val="60000"/>
              </a:schemeClr>
            </a:solidFill>
            <a:ln>
              <a:noFill/>
            </a:ln>
            <a:effectLst/>
          </c:spPr>
          <c:invertIfNegative val="0"/>
          <c:cat>
            <c:numRef>
              <c:f>Weather!$A$5:$A$35</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Weather!$F$5:$F$35</c:f>
              <c:numCache>
                <c:formatCode>General</c:formatCode>
                <c:ptCount val="31"/>
              </c:numCache>
            </c:numRef>
          </c:val>
          <c:extLst>
            <c:ext xmlns:c16="http://schemas.microsoft.com/office/drawing/2014/chart" uri="{C3380CC4-5D6E-409C-BE32-E72D297353CC}">
              <c16:uniqueId val="{0000000C-1F8F-4E6F-A587-AD414CB402F0}"/>
            </c:ext>
          </c:extLst>
        </c:ser>
        <c:ser>
          <c:idx val="4"/>
          <c:order val="6"/>
          <c:tx>
            <c:strRef>
              <c:f>Weather!$H$4</c:f>
              <c:strCache>
                <c:ptCount val="1"/>
                <c:pt idx="0">
                  <c:v>WWTP Avg</c:v>
                </c:pt>
              </c:strCache>
            </c:strRef>
          </c:tx>
          <c:spPr>
            <a:solidFill>
              <a:schemeClr val="accent6">
                <a:lumMod val="60000"/>
                <a:lumOff val="40000"/>
              </a:schemeClr>
            </a:solidFill>
            <a:ln>
              <a:noFill/>
            </a:ln>
            <a:effectLst/>
          </c:spPr>
          <c:invertIfNegative val="0"/>
          <c:cat>
            <c:numRef>
              <c:f>Weather!$A$5:$A$35</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Weather!$H$5:$H$35</c:f>
              <c:numCache>
                <c:formatCode>General</c:formatCode>
                <c:ptCount val="31"/>
                <c:pt idx="0" formatCode="0.00">
                  <c:v>0</c:v>
                </c:pt>
              </c:numCache>
            </c:numRef>
          </c:val>
          <c:extLst>
            <c:ext xmlns:c16="http://schemas.microsoft.com/office/drawing/2014/chart" uri="{C3380CC4-5D6E-409C-BE32-E72D297353CC}">
              <c16:uniqueId val="{0000000E-1F8F-4E6F-A587-AD414CB402F0}"/>
            </c:ext>
          </c:extLst>
        </c:ser>
        <c:dLbls>
          <c:showLegendKey val="0"/>
          <c:showVal val="0"/>
          <c:showCatName val="0"/>
          <c:showSerName val="0"/>
          <c:showPercent val="0"/>
          <c:showBubbleSize val="0"/>
        </c:dLbls>
        <c:gapWidth val="150"/>
        <c:axId val="231620128"/>
        <c:axId val="231620688"/>
      </c:barChart>
      <c:lineChart>
        <c:grouping val="standard"/>
        <c:varyColors val="0"/>
        <c:ser>
          <c:idx val="7"/>
          <c:order val="1"/>
          <c:tx>
            <c:strRef>
              <c:f>Weather!$C$4</c:f>
              <c:strCache>
                <c:ptCount val="1"/>
                <c:pt idx="0">
                  <c:v>AMS Max</c:v>
                </c:pt>
              </c:strCache>
            </c:strRef>
          </c:tx>
          <c:spPr>
            <a:ln w="25400" cap="rnd">
              <a:solidFill>
                <a:schemeClr val="tx1">
                  <a:lumMod val="50000"/>
                  <a:lumOff val="50000"/>
                </a:schemeClr>
              </a:solidFill>
              <a:round/>
            </a:ln>
            <a:effectLst/>
          </c:spPr>
          <c:marker>
            <c:symbol val="circle"/>
            <c:size val="5"/>
            <c:spPr>
              <a:solidFill>
                <a:schemeClr val="tx1">
                  <a:lumMod val="50000"/>
                  <a:lumOff val="50000"/>
                </a:schemeClr>
              </a:solidFill>
              <a:ln>
                <a:noFill/>
              </a:ln>
              <a:effectLst/>
            </c:spPr>
          </c:marker>
          <c:val>
            <c:numRef>
              <c:f>Weather!$C$5:$C$35</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2A-1F8F-4E6F-A587-AD414CB402F0}"/>
            </c:ext>
          </c:extLst>
        </c:ser>
        <c:ser>
          <c:idx val="0"/>
          <c:order val="3"/>
          <c:tx>
            <c:strRef>
              <c:f>Weather!$E$4</c:f>
              <c:strCache>
                <c:ptCount val="1"/>
                <c:pt idx="0">
                  <c:v>Well 6 Max</c:v>
                </c:pt>
              </c:strCache>
            </c:strRef>
          </c:tx>
          <c:spPr>
            <a:ln w="25400" cap="rnd">
              <a:solidFill>
                <a:schemeClr val="accent2"/>
              </a:solidFill>
              <a:round/>
            </a:ln>
            <a:effectLst/>
          </c:spPr>
          <c:marker>
            <c:symbol val="circle"/>
            <c:size val="5"/>
            <c:spPr>
              <a:solidFill>
                <a:schemeClr val="accent2"/>
              </a:solidFill>
              <a:ln>
                <a:noFill/>
              </a:ln>
              <a:effectLst/>
            </c:spPr>
          </c:marker>
          <c:cat>
            <c:numRef>
              <c:f>Weather!$A$5:$A$35</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Weather!$E$5:$E$35</c:f>
              <c:numCache>
                <c:formatCode>General</c:formatCode>
                <c:ptCount val="31"/>
              </c:numCache>
            </c:numRef>
          </c:val>
          <c:smooth val="0"/>
          <c:extLst>
            <c:ext xmlns:c16="http://schemas.microsoft.com/office/drawing/2014/chart" uri="{C3380CC4-5D6E-409C-BE32-E72D297353CC}">
              <c16:uniqueId val="{0000000B-1F8F-4E6F-A587-AD414CB402F0}"/>
            </c:ext>
          </c:extLst>
        </c:ser>
        <c:ser>
          <c:idx val="3"/>
          <c:order val="5"/>
          <c:tx>
            <c:strRef>
              <c:f>Weather!$G$4</c:f>
              <c:strCache>
                <c:ptCount val="1"/>
                <c:pt idx="0">
                  <c:v>PW Max</c:v>
                </c:pt>
              </c:strCache>
            </c:strRef>
          </c:tx>
          <c:spPr>
            <a:ln w="25400" cap="rnd">
              <a:solidFill>
                <a:schemeClr val="accent1">
                  <a:lumMod val="75000"/>
                </a:schemeClr>
              </a:solidFill>
              <a:round/>
            </a:ln>
            <a:effectLst/>
          </c:spPr>
          <c:marker>
            <c:symbol val="circle"/>
            <c:size val="5"/>
            <c:spPr>
              <a:solidFill>
                <a:schemeClr val="accent1">
                  <a:lumMod val="75000"/>
                </a:schemeClr>
              </a:solidFill>
              <a:ln>
                <a:noFill/>
              </a:ln>
              <a:effectLst/>
            </c:spPr>
          </c:marker>
          <c:cat>
            <c:numRef>
              <c:f>Weather!$A$5:$A$35</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Weather!$G$5:$G$35</c:f>
              <c:numCache>
                <c:formatCode>General</c:formatCode>
                <c:ptCount val="31"/>
              </c:numCache>
            </c:numRef>
          </c:val>
          <c:smooth val="0"/>
          <c:extLst>
            <c:ext xmlns:c16="http://schemas.microsoft.com/office/drawing/2014/chart" uri="{C3380CC4-5D6E-409C-BE32-E72D297353CC}">
              <c16:uniqueId val="{0000000D-1F8F-4E6F-A587-AD414CB402F0}"/>
            </c:ext>
          </c:extLst>
        </c:ser>
        <c:ser>
          <c:idx val="5"/>
          <c:order val="7"/>
          <c:tx>
            <c:strRef>
              <c:f>Weather!$I$4</c:f>
              <c:strCache>
                <c:ptCount val="1"/>
                <c:pt idx="0">
                  <c:v>WWTP Max</c:v>
                </c:pt>
              </c:strCache>
            </c:strRef>
          </c:tx>
          <c:spPr>
            <a:ln w="25400" cap="rnd">
              <a:solidFill>
                <a:schemeClr val="accent6"/>
              </a:solidFill>
              <a:round/>
            </a:ln>
            <a:effectLst/>
          </c:spPr>
          <c:marker>
            <c:symbol val="circle"/>
            <c:size val="5"/>
            <c:spPr>
              <a:solidFill>
                <a:schemeClr val="accent6"/>
              </a:solidFill>
              <a:ln>
                <a:noFill/>
              </a:ln>
              <a:effectLst/>
            </c:spPr>
          </c:marker>
          <c:cat>
            <c:numRef>
              <c:f>Weather!$A$5:$A$35</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Weather!$I$5:$I$35</c:f>
              <c:numCache>
                <c:formatCode>General</c:formatCode>
                <c:ptCount val="31"/>
                <c:pt idx="0" formatCode="0.00">
                  <c:v>0</c:v>
                </c:pt>
              </c:numCache>
            </c:numRef>
          </c:val>
          <c:smooth val="0"/>
          <c:extLst>
            <c:ext xmlns:c16="http://schemas.microsoft.com/office/drawing/2014/chart" uri="{C3380CC4-5D6E-409C-BE32-E72D297353CC}">
              <c16:uniqueId val="{0000000F-1F8F-4E6F-A587-AD414CB402F0}"/>
            </c:ext>
          </c:extLst>
        </c:ser>
        <c:dLbls>
          <c:showLegendKey val="0"/>
          <c:showVal val="0"/>
          <c:showCatName val="0"/>
          <c:showSerName val="0"/>
          <c:showPercent val="0"/>
          <c:showBubbleSize val="0"/>
        </c:dLbls>
        <c:marker val="1"/>
        <c:smooth val="0"/>
        <c:axId val="231620128"/>
        <c:axId val="231620688"/>
      </c:lineChart>
      <c:dateAx>
        <c:axId val="23162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100" b="1"/>
                  <a:t>Wind Speed -</a:t>
                </a:r>
                <a:r>
                  <a:rPr lang="en-US" sz="1100" b="1" baseline="0"/>
                  <a:t> [tribe] AMS vs. Others</a:t>
                </a:r>
                <a:endParaRPr lang="en-US" sz="1100" b="1"/>
              </a:p>
            </c:rich>
          </c:tx>
          <c:layout>
            <c:manualLayout>
              <c:xMode val="edge"/>
              <c:yMode val="edge"/>
              <c:x val="0.33264101178529154"/>
              <c:y val="9.0340725477460419E-3"/>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31620688"/>
        <c:crosses val="autoZero"/>
        <c:auto val="0"/>
        <c:lblOffset val="100"/>
        <c:baseTimeUnit val="days"/>
        <c:majorUnit val="1"/>
        <c:majorTimeUnit val="days"/>
      </c:dateAx>
      <c:valAx>
        <c:axId val="2316206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000" b="1" cap="none" baseline="0">
                    <a:latin typeface="Calibri" panose="020F0502020204030204" pitchFamily="34" charset="0"/>
                    <a:cs typeface="Calibri" panose="020F0502020204030204" pitchFamily="34" charset="0"/>
                  </a:rPr>
                  <a:t>mph</a:t>
                </a:r>
                <a:endParaRPr lang="en-US" sz="1000" b="1" cap="none" baseline="0">
                  <a:latin typeface="Calibri" panose="020F0502020204030204" pitchFamily="34" charset="0"/>
                </a:endParaRPr>
              </a:p>
            </c:rich>
          </c:tx>
          <c:layout>
            <c:manualLayout>
              <c:xMode val="edge"/>
              <c:yMode val="edge"/>
              <c:x val="1.7920532210701386E-3"/>
              <c:y val="0.41393009033445272"/>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low"/>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31620128"/>
        <c:crossesAt val="44287"/>
        <c:crossBetween val="between"/>
        <c:majorUnit val="5"/>
        <c:minorUnit val="1"/>
      </c:valAx>
      <c:spPr>
        <a:noFill/>
        <a:ln>
          <a:noFill/>
        </a:ln>
        <a:effectLst/>
      </c:spPr>
    </c:plotArea>
    <c:legend>
      <c:legendPos val="t"/>
      <c:layout>
        <c:manualLayout>
          <c:xMode val="edge"/>
          <c:yMode val="edge"/>
          <c:x val="2.4581604718764993E-3"/>
          <c:y val="0.94446898946578295"/>
          <c:w val="0.99754187136864303"/>
          <c:h val="5.553101053421707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958510533444997E-2"/>
          <c:y val="6.5892202199484246E-2"/>
          <c:w val="0.84258667551109123"/>
          <c:h val="0.77216137945394148"/>
        </c:manualLayout>
      </c:layout>
      <c:areaChart>
        <c:grouping val="standard"/>
        <c:varyColors val="0"/>
        <c:ser>
          <c:idx val="5"/>
          <c:order val="5"/>
          <c:tx>
            <c:strRef>
              <c:f>Weather!$B$38</c:f>
              <c:strCache>
                <c:ptCount val="1"/>
                <c:pt idx="0">
                  <c:v>AMS Avg</c:v>
                </c:pt>
              </c:strCache>
            </c:strRef>
          </c:tx>
          <c:spPr>
            <a:solidFill>
              <a:schemeClr val="bg1">
                <a:lumMod val="50000"/>
                <a:alpha val="25000"/>
              </a:schemeClr>
            </a:solidFill>
            <a:ln w="12700">
              <a:noFill/>
            </a:ln>
            <a:effectLst/>
          </c:spPr>
          <c:dPt>
            <c:idx val="18"/>
            <c:bubble3D val="0"/>
            <c:extLst>
              <c:ext xmlns:c16="http://schemas.microsoft.com/office/drawing/2014/chart" uri="{C3380CC4-5D6E-409C-BE32-E72D297353CC}">
                <c16:uniqueId val="{00000000-3C63-4DAC-898E-4F70227F68EC}"/>
              </c:ext>
            </c:extLst>
          </c:dPt>
          <c:cat>
            <c:numRef>
              <c:f>Weather!$A$39:$A$69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Weather!$B$39:$B$69</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3C63-4DAC-898E-4F70227F68EC}"/>
            </c:ext>
          </c:extLst>
        </c:ser>
        <c:dLbls>
          <c:showLegendKey val="0"/>
          <c:showVal val="0"/>
          <c:showCatName val="0"/>
          <c:showSerName val="0"/>
          <c:showPercent val="0"/>
          <c:showBubbleSize val="0"/>
        </c:dLbls>
        <c:axId val="321604016"/>
        <c:axId val="316811520"/>
      </c:areaChart>
      <c:lineChart>
        <c:grouping val="standard"/>
        <c:varyColors val="0"/>
        <c:ser>
          <c:idx val="1"/>
          <c:order val="0"/>
          <c:tx>
            <c:strRef>
              <c:f>Weather!#REF!</c:f>
              <c:strCache>
                <c:ptCount val="1"/>
                <c:pt idx="0">
                  <c:v>#REF!</c:v>
                </c:pt>
              </c:strCache>
            </c:strRef>
          </c:tx>
          <c:spPr>
            <a:ln w="25400" cap="rnd">
              <a:solidFill>
                <a:srgbClr val="FFC000"/>
              </a:solidFill>
              <a:round/>
            </a:ln>
            <a:effectLst/>
          </c:spPr>
          <c:marker>
            <c:symbol val="none"/>
          </c:marker>
          <c:cat>
            <c:numRef>
              <c:f>Weather!$A$39:$A$69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Weather!#REF!</c:f>
              <c:numCache>
                <c:formatCode>General</c:formatCode>
                <c:ptCount val="1"/>
                <c:pt idx="0">
                  <c:v>1</c:v>
                </c:pt>
              </c:numCache>
            </c:numRef>
          </c:val>
          <c:smooth val="0"/>
          <c:extLst>
            <c:ext xmlns:c16="http://schemas.microsoft.com/office/drawing/2014/chart" uri="{C3380CC4-5D6E-409C-BE32-E72D297353CC}">
              <c16:uniqueId val="{00000002-3C63-4DAC-898E-4F70227F68EC}"/>
            </c:ext>
          </c:extLst>
        </c:ser>
        <c:ser>
          <c:idx val="2"/>
          <c:order val="1"/>
          <c:tx>
            <c:strRef>
              <c:f>Weather!#REF!</c:f>
              <c:strCache>
                <c:ptCount val="1"/>
                <c:pt idx="0">
                  <c:v>#REF!</c:v>
                </c:pt>
              </c:strCache>
            </c:strRef>
          </c:tx>
          <c:spPr>
            <a:ln w="25400" cap="rnd">
              <a:solidFill>
                <a:srgbClr val="FF0000"/>
              </a:solidFill>
              <a:round/>
            </a:ln>
            <a:effectLst/>
          </c:spPr>
          <c:marker>
            <c:symbol val="none"/>
          </c:marker>
          <c:cat>
            <c:numRef>
              <c:f>Weather!$A$39:$A$69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Weather!#REF!</c:f>
              <c:numCache>
                <c:formatCode>General</c:formatCode>
                <c:ptCount val="1"/>
                <c:pt idx="0">
                  <c:v>1</c:v>
                </c:pt>
              </c:numCache>
            </c:numRef>
          </c:val>
          <c:smooth val="0"/>
          <c:extLst>
            <c:ext xmlns:c16="http://schemas.microsoft.com/office/drawing/2014/chart" uri="{C3380CC4-5D6E-409C-BE32-E72D297353CC}">
              <c16:uniqueId val="{00000003-3C63-4DAC-898E-4F70227F68EC}"/>
            </c:ext>
          </c:extLst>
        </c:ser>
        <c:ser>
          <c:idx val="3"/>
          <c:order val="2"/>
          <c:tx>
            <c:strRef>
              <c:f>Weather!#REF!</c:f>
              <c:strCache>
                <c:ptCount val="1"/>
                <c:pt idx="0">
                  <c:v>#REF!</c:v>
                </c:pt>
              </c:strCache>
            </c:strRef>
          </c:tx>
          <c:spPr>
            <a:ln w="25400" cap="rnd">
              <a:solidFill>
                <a:srgbClr val="C00000"/>
              </a:solidFill>
              <a:round/>
            </a:ln>
            <a:effectLst/>
          </c:spPr>
          <c:marker>
            <c:symbol val="circle"/>
            <c:size val="5"/>
            <c:spPr>
              <a:solidFill>
                <a:srgbClr val="C00000"/>
              </a:solidFill>
              <a:ln>
                <a:noFill/>
              </a:ln>
              <a:effectLst/>
            </c:spPr>
          </c:marker>
          <c:cat>
            <c:numRef>
              <c:f>Weather!$A$39:$A$69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Weather!#REF!</c:f>
              <c:numCache>
                <c:formatCode>General</c:formatCode>
                <c:ptCount val="1"/>
                <c:pt idx="0">
                  <c:v>1</c:v>
                </c:pt>
              </c:numCache>
            </c:numRef>
          </c:val>
          <c:smooth val="0"/>
          <c:extLst>
            <c:ext xmlns:c16="http://schemas.microsoft.com/office/drawing/2014/chart" uri="{C3380CC4-5D6E-409C-BE32-E72D297353CC}">
              <c16:uniqueId val="{00000004-3C63-4DAC-898E-4F70227F68EC}"/>
            </c:ext>
          </c:extLst>
        </c:ser>
        <c:ser>
          <c:idx val="4"/>
          <c:order val="3"/>
          <c:tx>
            <c:strRef>
              <c:f>Weather!#REF!</c:f>
              <c:strCache>
                <c:ptCount val="1"/>
                <c:pt idx="0">
                  <c:v>#REF!</c:v>
                </c:pt>
              </c:strCache>
            </c:strRef>
          </c:tx>
          <c:spPr>
            <a:ln w="25400" cap="rnd">
              <a:solidFill>
                <a:srgbClr val="944A7A"/>
              </a:solidFill>
              <a:round/>
            </a:ln>
            <a:effectLst/>
          </c:spPr>
          <c:marker>
            <c:symbol val="none"/>
          </c:marker>
          <c:cat>
            <c:numRef>
              <c:f>Weather!$A$39:$A$69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Weather!#REF!</c:f>
              <c:numCache>
                <c:formatCode>General</c:formatCode>
                <c:ptCount val="1"/>
                <c:pt idx="0">
                  <c:v>1</c:v>
                </c:pt>
              </c:numCache>
            </c:numRef>
          </c:val>
          <c:smooth val="0"/>
          <c:extLst>
            <c:ext xmlns:c16="http://schemas.microsoft.com/office/drawing/2014/chart" uri="{C3380CC4-5D6E-409C-BE32-E72D297353CC}">
              <c16:uniqueId val="{00000005-3C63-4DAC-898E-4F70227F68EC}"/>
            </c:ext>
          </c:extLst>
        </c:ser>
        <c:ser>
          <c:idx val="0"/>
          <c:order val="4"/>
          <c:tx>
            <c:strRef>
              <c:f>Weather!#REF!</c:f>
              <c:strCache>
                <c:ptCount val="1"/>
                <c:pt idx="0">
                  <c:v>#REF!</c:v>
                </c:pt>
              </c:strCache>
            </c:strRef>
          </c:tx>
          <c:spPr>
            <a:ln w="25400" cap="rnd">
              <a:solidFill>
                <a:schemeClr val="accent4">
                  <a:lumMod val="75000"/>
                </a:schemeClr>
              </a:solidFill>
              <a:round/>
            </a:ln>
            <a:effectLst/>
          </c:spPr>
          <c:marker>
            <c:symbol val="circle"/>
            <c:size val="5"/>
            <c:spPr>
              <a:solidFill>
                <a:srgbClr val="7030A0"/>
              </a:solidFill>
              <a:ln>
                <a:noFill/>
              </a:ln>
              <a:effectLst/>
            </c:spPr>
          </c:marker>
          <c:cat>
            <c:numRef>
              <c:f>Weather!$A$39:$A$69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Weather!#REF!</c:f>
              <c:numCache>
                <c:formatCode>General</c:formatCode>
                <c:ptCount val="1"/>
                <c:pt idx="0">
                  <c:v>1</c:v>
                </c:pt>
              </c:numCache>
            </c:numRef>
          </c:val>
          <c:smooth val="0"/>
          <c:extLst>
            <c:ext xmlns:c16="http://schemas.microsoft.com/office/drawing/2014/chart" uri="{C3380CC4-5D6E-409C-BE32-E72D297353CC}">
              <c16:uniqueId val="{00000006-3C63-4DAC-898E-4F70227F68EC}"/>
            </c:ext>
          </c:extLst>
        </c:ser>
        <c:dLbls>
          <c:showLegendKey val="0"/>
          <c:showVal val="0"/>
          <c:showCatName val="0"/>
          <c:showSerName val="0"/>
          <c:showPercent val="0"/>
          <c:showBubbleSize val="0"/>
        </c:dLbls>
        <c:marker val="1"/>
        <c:smooth val="0"/>
        <c:axId val="231620128"/>
        <c:axId val="231620688"/>
      </c:lineChart>
      <c:dateAx>
        <c:axId val="23162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100" b="1"/>
                  <a:t>relative humidity</a:t>
                </a:r>
                <a:r>
                  <a:rPr lang="en-US" sz="1100" b="1" baseline="0"/>
                  <a:t> - ams vs. others</a:t>
                </a:r>
                <a:endParaRPr lang="en-US" sz="1100" b="1"/>
              </a:p>
            </c:rich>
          </c:tx>
          <c:layout>
            <c:manualLayout>
              <c:xMode val="edge"/>
              <c:yMode val="edge"/>
              <c:x val="0.34479279059025281"/>
              <c:y val="1.4150958402926908E-3"/>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mm/dd/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31620688"/>
        <c:crosses val="autoZero"/>
        <c:auto val="0"/>
        <c:lblOffset val="100"/>
        <c:baseTimeUnit val="days"/>
        <c:majorUnit val="1"/>
        <c:majorTimeUnit val="days"/>
      </c:dateAx>
      <c:valAx>
        <c:axId val="2316206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900" b="1" cap="none" baseline="0">
                    <a:latin typeface="Calibri" panose="020F0502020204030204" pitchFamily="34" charset="0"/>
                  </a:rPr>
                  <a:t>ppm</a:t>
                </a:r>
              </a:p>
            </c:rich>
          </c:tx>
          <c:layout>
            <c:manualLayout>
              <c:xMode val="edge"/>
              <c:yMode val="edge"/>
              <c:x val="1.7920564243799264E-3"/>
              <c:y val="0.41646991960650581"/>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620128"/>
        <c:crossesAt val="44287"/>
        <c:crossBetween val="midCat"/>
        <c:majorUnit val="1.0000000000000002E-2"/>
        <c:minorUnit val="5.000000000000001E-3"/>
      </c:valAx>
      <c:valAx>
        <c:axId val="316811520"/>
        <c:scaling>
          <c:orientation val="minMax"/>
        </c:scaling>
        <c:delete val="0"/>
        <c:axPos val="r"/>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900" b="1" cap="none" baseline="0">
                    <a:latin typeface="Calibri" panose="020F0502020204030204" pitchFamily="34" charset="0"/>
                  </a:rPr>
                  <a:t>Temp F° Average</a:t>
                </a:r>
                <a:endParaRPr lang="en-US" sz="900" b="1" cap="none" baseline="0"/>
              </a:p>
            </c:rich>
          </c:tx>
          <c:layout>
            <c:manualLayout>
              <c:xMode val="edge"/>
              <c:yMode val="edge"/>
              <c:x val="0.97497112860892388"/>
              <c:y val="0.3495005823273255"/>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604016"/>
        <c:crosses val="max"/>
        <c:crossBetween val="between"/>
      </c:valAx>
      <c:dateAx>
        <c:axId val="321604016"/>
        <c:scaling>
          <c:orientation val="minMax"/>
        </c:scaling>
        <c:delete val="1"/>
        <c:axPos val="b"/>
        <c:numFmt formatCode="mm/dd/yy;@" sourceLinked="1"/>
        <c:majorTickMark val="out"/>
        <c:minorTickMark val="none"/>
        <c:tickLblPos val="nextTo"/>
        <c:crossAx val="316811520"/>
        <c:crosses val="autoZero"/>
        <c:auto val="1"/>
        <c:lblOffset val="100"/>
        <c:baseTimeUnit val="days"/>
      </c:dateAx>
      <c:spPr>
        <a:noFill/>
        <a:ln>
          <a:noFill/>
        </a:ln>
        <a:effectLst/>
      </c:spPr>
    </c:plotArea>
    <c:legend>
      <c:legendPos val="t"/>
      <c:layout>
        <c:manualLayout>
          <c:xMode val="edge"/>
          <c:yMode val="edge"/>
          <c:x val="2.4581604718764993E-3"/>
          <c:y val="0.95893032549537816"/>
          <c:w val="0.99742387040329639"/>
          <c:h val="4.05371409648075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958510533444997E-2"/>
          <c:y val="6.5892202199484246E-2"/>
          <c:w val="0.84258667551109123"/>
          <c:h val="0.77216137945394148"/>
        </c:manualLayout>
      </c:layout>
      <c:areaChart>
        <c:grouping val="standard"/>
        <c:varyColors val="0"/>
        <c:ser>
          <c:idx val="5"/>
          <c:order val="5"/>
          <c:tx>
            <c:strRef>
              <c:f>'vs ARB'!$G$38</c:f>
              <c:strCache>
                <c:ptCount val="1"/>
                <c:pt idx="0">
                  <c:v>Temp Avg F°</c:v>
                </c:pt>
              </c:strCache>
            </c:strRef>
          </c:tx>
          <c:spPr>
            <a:solidFill>
              <a:schemeClr val="bg1">
                <a:lumMod val="50000"/>
                <a:alpha val="25000"/>
              </a:schemeClr>
            </a:solidFill>
            <a:ln w="12700">
              <a:noFill/>
            </a:ln>
            <a:effectLst/>
          </c:spPr>
          <c:dPt>
            <c:idx val="18"/>
            <c:bubble3D val="0"/>
            <c:extLst>
              <c:ext xmlns:c16="http://schemas.microsoft.com/office/drawing/2014/chart" uri="{C3380CC4-5D6E-409C-BE32-E72D297353CC}">
                <c16:uniqueId val="{00000000-749E-4269-90C8-58BF94874504}"/>
              </c:ext>
            </c:extLst>
          </c:dPt>
          <c:cat>
            <c:numRef>
              <c:f>'vs ARB'!$A$39:$A$69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ARB'!$G$39:$G$69</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A449-49BE-B724-652E72078E13}"/>
            </c:ext>
          </c:extLst>
        </c:ser>
        <c:dLbls>
          <c:showLegendKey val="0"/>
          <c:showVal val="0"/>
          <c:showCatName val="0"/>
          <c:showSerName val="0"/>
          <c:showPercent val="0"/>
          <c:showBubbleSize val="0"/>
        </c:dLbls>
        <c:axId val="321604016"/>
        <c:axId val="316811520"/>
      </c:areaChart>
      <c:lineChart>
        <c:grouping val="standard"/>
        <c:varyColors val="0"/>
        <c:ser>
          <c:idx val="1"/>
          <c:order val="0"/>
          <c:tx>
            <c:strRef>
              <c:f>'vs ARB'!$B$38</c:f>
              <c:strCache>
                <c:ptCount val="1"/>
                <c:pt idx="0">
                  <c:v>Federal Max</c:v>
                </c:pt>
              </c:strCache>
            </c:strRef>
          </c:tx>
          <c:spPr>
            <a:ln w="25400" cap="rnd">
              <a:solidFill>
                <a:srgbClr val="FFC000"/>
              </a:solidFill>
              <a:round/>
            </a:ln>
            <a:effectLst/>
          </c:spPr>
          <c:marker>
            <c:symbol val="none"/>
          </c:marker>
          <c:cat>
            <c:numRef>
              <c:f>'vs ARB'!$A$39:$A$69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ARB'!$B$39:$B$69</c:f>
              <c:numCache>
                <c:formatCode>0.000</c:formatCode>
                <c:ptCount val="31"/>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numCache>
            </c:numRef>
          </c:val>
          <c:smooth val="0"/>
          <c:extLst>
            <c:ext xmlns:c16="http://schemas.microsoft.com/office/drawing/2014/chart" uri="{C3380CC4-5D6E-409C-BE32-E72D297353CC}">
              <c16:uniqueId val="{00000001-A449-49BE-B724-652E72078E13}"/>
            </c:ext>
          </c:extLst>
        </c:ser>
        <c:ser>
          <c:idx val="2"/>
          <c:order val="1"/>
          <c:tx>
            <c:strRef>
              <c:f>'vs ARB'!$C$38</c:f>
              <c:strCache>
                <c:ptCount val="1"/>
                <c:pt idx="0">
                  <c:v>(local) Avg</c:v>
                </c:pt>
              </c:strCache>
            </c:strRef>
          </c:tx>
          <c:spPr>
            <a:ln w="25400" cap="rnd">
              <a:solidFill>
                <a:srgbClr val="FF0000"/>
              </a:solidFill>
              <a:round/>
            </a:ln>
            <a:effectLst/>
          </c:spPr>
          <c:marker>
            <c:symbol val="none"/>
          </c:marker>
          <c:cat>
            <c:numRef>
              <c:f>'vs ARB'!$A$39:$A$69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ARB'!$C$39:$C$69</c:f>
              <c:numCache>
                <c:formatCode>General</c:formatCode>
                <c:ptCount val="31"/>
              </c:numCache>
            </c:numRef>
          </c:val>
          <c:smooth val="0"/>
          <c:extLst>
            <c:ext xmlns:c16="http://schemas.microsoft.com/office/drawing/2014/chart" uri="{C3380CC4-5D6E-409C-BE32-E72D297353CC}">
              <c16:uniqueId val="{00000002-A449-49BE-B724-652E72078E13}"/>
            </c:ext>
          </c:extLst>
        </c:ser>
        <c:ser>
          <c:idx val="3"/>
          <c:order val="2"/>
          <c:tx>
            <c:strRef>
              <c:f>'vs ARB'!$D$38</c:f>
              <c:strCache>
                <c:ptCount val="1"/>
                <c:pt idx="0">
                  <c:v>(local) Max</c:v>
                </c:pt>
              </c:strCache>
            </c:strRef>
          </c:tx>
          <c:spPr>
            <a:ln w="25400" cap="rnd">
              <a:solidFill>
                <a:srgbClr val="C00000"/>
              </a:solidFill>
              <a:round/>
            </a:ln>
            <a:effectLst/>
          </c:spPr>
          <c:marker>
            <c:symbol val="circle"/>
            <c:size val="5"/>
            <c:spPr>
              <a:solidFill>
                <a:srgbClr val="C00000"/>
              </a:solidFill>
              <a:ln>
                <a:noFill/>
              </a:ln>
              <a:effectLst/>
            </c:spPr>
          </c:marker>
          <c:cat>
            <c:numRef>
              <c:f>'vs ARB'!$A$39:$A$69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ARB'!$D$39:$D$69</c:f>
              <c:numCache>
                <c:formatCode>General</c:formatCode>
                <c:ptCount val="31"/>
              </c:numCache>
            </c:numRef>
          </c:val>
          <c:smooth val="0"/>
          <c:extLst>
            <c:ext xmlns:c16="http://schemas.microsoft.com/office/drawing/2014/chart" uri="{C3380CC4-5D6E-409C-BE32-E72D297353CC}">
              <c16:uniqueId val="{00000003-A449-49BE-B724-652E72078E13}"/>
            </c:ext>
          </c:extLst>
        </c:ser>
        <c:ser>
          <c:idx val="4"/>
          <c:order val="3"/>
          <c:tx>
            <c:strRef>
              <c:f>'vs ARB'!$E$38</c:f>
              <c:strCache>
                <c:ptCount val="1"/>
                <c:pt idx="0">
                  <c:v>[Tribe] Avg</c:v>
                </c:pt>
              </c:strCache>
            </c:strRef>
          </c:tx>
          <c:spPr>
            <a:ln w="25400" cap="rnd">
              <a:solidFill>
                <a:srgbClr val="944A7A"/>
              </a:solidFill>
              <a:round/>
            </a:ln>
            <a:effectLst/>
          </c:spPr>
          <c:marker>
            <c:symbol val="none"/>
          </c:marker>
          <c:cat>
            <c:numRef>
              <c:f>'vs ARB'!$A$39:$A$69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ARB'!$E$39:$E$69</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4-A449-49BE-B724-652E72078E13}"/>
            </c:ext>
          </c:extLst>
        </c:ser>
        <c:ser>
          <c:idx val="0"/>
          <c:order val="4"/>
          <c:tx>
            <c:strRef>
              <c:f>'vs ARB'!$F$38</c:f>
              <c:strCache>
                <c:ptCount val="1"/>
                <c:pt idx="0">
                  <c:v>[Tribe] Max</c:v>
                </c:pt>
              </c:strCache>
            </c:strRef>
          </c:tx>
          <c:spPr>
            <a:ln w="25400" cap="rnd">
              <a:solidFill>
                <a:schemeClr val="accent4">
                  <a:lumMod val="75000"/>
                </a:schemeClr>
              </a:solidFill>
              <a:round/>
            </a:ln>
            <a:effectLst/>
          </c:spPr>
          <c:marker>
            <c:symbol val="circle"/>
            <c:size val="5"/>
            <c:spPr>
              <a:solidFill>
                <a:srgbClr val="7030A0"/>
              </a:solidFill>
              <a:ln>
                <a:noFill/>
              </a:ln>
              <a:effectLst/>
            </c:spPr>
          </c:marker>
          <c:cat>
            <c:numRef>
              <c:f>'vs ARB'!$A$39:$A$69</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ARB'!$F$39:$F$69</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5-A449-49BE-B724-652E72078E13}"/>
            </c:ext>
          </c:extLst>
        </c:ser>
        <c:dLbls>
          <c:showLegendKey val="0"/>
          <c:showVal val="0"/>
          <c:showCatName val="0"/>
          <c:showSerName val="0"/>
          <c:showPercent val="0"/>
          <c:showBubbleSize val="0"/>
        </c:dLbls>
        <c:marker val="1"/>
        <c:smooth val="0"/>
        <c:axId val="231620128"/>
        <c:axId val="231620688"/>
      </c:lineChart>
      <c:dateAx>
        <c:axId val="23162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100" b="1"/>
                  <a:t>O3 [tribe] vs. (local) arb</a:t>
                </a:r>
              </a:p>
            </c:rich>
          </c:tx>
          <c:layout>
            <c:manualLayout>
              <c:xMode val="edge"/>
              <c:yMode val="edge"/>
              <c:x val="0.39493212927851934"/>
              <c:y val="1.4150503914283441E-3"/>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mm/dd/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31620688"/>
        <c:crosses val="autoZero"/>
        <c:auto val="0"/>
        <c:lblOffset val="100"/>
        <c:baseTimeUnit val="days"/>
        <c:majorUnit val="1"/>
        <c:majorTimeUnit val="days"/>
      </c:dateAx>
      <c:valAx>
        <c:axId val="2316206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900" b="1" cap="none" baseline="0">
                    <a:latin typeface="Calibri" panose="020F0502020204030204" pitchFamily="34" charset="0"/>
                  </a:rPr>
                  <a:t>ppm</a:t>
                </a:r>
              </a:p>
            </c:rich>
          </c:tx>
          <c:layout>
            <c:manualLayout>
              <c:xMode val="edge"/>
              <c:yMode val="edge"/>
              <c:x val="1.7920564243799264E-3"/>
              <c:y val="0.41646991960650581"/>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620128"/>
        <c:crossesAt val="44287"/>
        <c:crossBetween val="midCat"/>
        <c:majorUnit val="1.0000000000000002E-2"/>
        <c:minorUnit val="5.000000000000001E-3"/>
      </c:valAx>
      <c:valAx>
        <c:axId val="316811520"/>
        <c:scaling>
          <c:orientation val="minMax"/>
        </c:scaling>
        <c:delete val="0"/>
        <c:axPos val="r"/>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900" b="1" cap="none" baseline="0">
                    <a:latin typeface="Calibri" panose="020F0502020204030204" pitchFamily="34" charset="0"/>
                  </a:rPr>
                  <a:t>Temp F° Average</a:t>
                </a:r>
                <a:endParaRPr lang="en-US" sz="900" b="1" cap="none" baseline="0"/>
              </a:p>
            </c:rich>
          </c:tx>
          <c:layout>
            <c:manualLayout>
              <c:xMode val="edge"/>
              <c:yMode val="edge"/>
              <c:x val="0.97497112860892388"/>
              <c:y val="0.3495005823273255"/>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604016"/>
        <c:crosses val="max"/>
        <c:crossBetween val="between"/>
      </c:valAx>
      <c:dateAx>
        <c:axId val="321604016"/>
        <c:scaling>
          <c:orientation val="minMax"/>
        </c:scaling>
        <c:delete val="1"/>
        <c:axPos val="b"/>
        <c:numFmt formatCode="mm/dd/yy;@" sourceLinked="1"/>
        <c:majorTickMark val="out"/>
        <c:minorTickMark val="none"/>
        <c:tickLblPos val="nextTo"/>
        <c:crossAx val="316811520"/>
        <c:crosses val="autoZero"/>
        <c:auto val="1"/>
        <c:lblOffset val="100"/>
        <c:baseTimeUnit val="days"/>
      </c:dateAx>
      <c:spPr>
        <a:noFill/>
        <a:ln>
          <a:noFill/>
        </a:ln>
        <a:effectLst/>
      </c:spPr>
    </c:plotArea>
    <c:legend>
      <c:legendPos val="t"/>
      <c:layout>
        <c:manualLayout>
          <c:xMode val="edge"/>
          <c:yMode val="edge"/>
          <c:x val="2.4581604718764993E-3"/>
          <c:y val="0.95893032549537816"/>
          <c:w val="0.99742387040329639"/>
          <c:h val="4.05371409648075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255107206554669E-2"/>
          <c:y val="6.5892202199484246E-2"/>
          <c:w val="0.8610509591345592"/>
          <c:h val="0.77216137945394148"/>
        </c:manualLayout>
      </c:layout>
      <c:areaChart>
        <c:grouping val="standard"/>
        <c:varyColors val="0"/>
        <c:ser>
          <c:idx val="5"/>
          <c:order val="5"/>
          <c:tx>
            <c:strRef>
              <c:f>'vs ARB'!$G$4</c:f>
              <c:strCache>
                <c:ptCount val="1"/>
                <c:pt idx="0">
                  <c:v>Wind Speed Avg mph</c:v>
                </c:pt>
              </c:strCache>
            </c:strRef>
          </c:tx>
          <c:spPr>
            <a:solidFill>
              <a:srgbClr val="A6A6A6">
                <a:alpha val="25098"/>
              </a:srgbClr>
            </a:solidFill>
            <a:ln w="12700">
              <a:noFill/>
            </a:ln>
            <a:effectLst/>
          </c:spPr>
          <c:cat>
            <c:numRef>
              <c:f>'vs ARB'!$A$5:$A$35</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ARB'!$G$5:$G$35</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xmlns:c15="http://schemas.microsoft.com/office/drawing/2012/chart">
            <c:ext xmlns:c16="http://schemas.microsoft.com/office/drawing/2014/chart" uri="{C3380CC4-5D6E-409C-BE32-E72D297353CC}">
              <c16:uniqueId val="{00000005-98D2-4A6F-9301-C929B010CA4A}"/>
            </c:ext>
          </c:extLst>
        </c:ser>
        <c:dLbls>
          <c:showLegendKey val="0"/>
          <c:showVal val="0"/>
          <c:showCatName val="0"/>
          <c:showSerName val="0"/>
          <c:showPercent val="0"/>
          <c:showBubbleSize val="0"/>
        </c:dLbls>
        <c:axId val="321604016"/>
        <c:axId val="316811520"/>
      </c:areaChart>
      <c:lineChart>
        <c:grouping val="standard"/>
        <c:varyColors val="0"/>
        <c:ser>
          <c:idx val="1"/>
          <c:order val="0"/>
          <c:tx>
            <c:strRef>
              <c:f>'vs ARB'!$B$4</c:f>
              <c:strCache>
                <c:ptCount val="1"/>
                <c:pt idx="0">
                  <c:v>Federal Max</c:v>
                </c:pt>
              </c:strCache>
            </c:strRef>
          </c:tx>
          <c:spPr>
            <a:ln w="25400" cap="rnd">
              <a:solidFill>
                <a:srgbClr val="FFC000"/>
              </a:solidFill>
              <a:round/>
            </a:ln>
            <a:effectLst/>
          </c:spPr>
          <c:marker>
            <c:symbol val="none"/>
          </c:marker>
          <c:cat>
            <c:numRef>
              <c:f>'vs ARB'!$A$5:$A$35</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ARB'!$B$5:$B$35</c:f>
              <c:numCache>
                <c:formatCode>0</c:formatCode>
                <c:ptCount val="31"/>
                <c:pt idx="0">
                  <c:v>35</c:v>
                </c:pt>
                <c:pt idx="1">
                  <c:v>35</c:v>
                </c:pt>
                <c:pt idx="2">
                  <c:v>35</c:v>
                </c:pt>
                <c:pt idx="3">
                  <c:v>35</c:v>
                </c:pt>
                <c:pt idx="4">
                  <c:v>35</c:v>
                </c:pt>
                <c:pt idx="5">
                  <c:v>35</c:v>
                </c:pt>
                <c:pt idx="6">
                  <c:v>35</c:v>
                </c:pt>
                <c:pt idx="7">
                  <c:v>35</c:v>
                </c:pt>
                <c:pt idx="8">
                  <c:v>35</c:v>
                </c:pt>
                <c:pt idx="9">
                  <c:v>35</c:v>
                </c:pt>
                <c:pt idx="10">
                  <c:v>35</c:v>
                </c:pt>
                <c:pt idx="11">
                  <c:v>35</c:v>
                </c:pt>
                <c:pt idx="12">
                  <c:v>35</c:v>
                </c:pt>
                <c:pt idx="13">
                  <c:v>35</c:v>
                </c:pt>
                <c:pt idx="14">
                  <c:v>35</c:v>
                </c:pt>
                <c:pt idx="15">
                  <c:v>35</c:v>
                </c:pt>
                <c:pt idx="16">
                  <c:v>35</c:v>
                </c:pt>
                <c:pt idx="17">
                  <c:v>35</c:v>
                </c:pt>
                <c:pt idx="18">
                  <c:v>35</c:v>
                </c:pt>
                <c:pt idx="19">
                  <c:v>35</c:v>
                </c:pt>
                <c:pt idx="20">
                  <c:v>35</c:v>
                </c:pt>
                <c:pt idx="21">
                  <c:v>35</c:v>
                </c:pt>
                <c:pt idx="22">
                  <c:v>35</c:v>
                </c:pt>
                <c:pt idx="23">
                  <c:v>35</c:v>
                </c:pt>
                <c:pt idx="24">
                  <c:v>35</c:v>
                </c:pt>
                <c:pt idx="25">
                  <c:v>35</c:v>
                </c:pt>
                <c:pt idx="26">
                  <c:v>35</c:v>
                </c:pt>
                <c:pt idx="27">
                  <c:v>35</c:v>
                </c:pt>
                <c:pt idx="28">
                  <c:v>35</c:v>
                </c:pt>
                <c:pt idx="29">
                  <c:v>35</c:v>
                </c:pt>
                <c:pt idx="30">
                  <c:v>35</c:v>
                </c:pt>
              </c:numCache>
            </c:numRef>
          </c:val>
          <c:smooth val="0"/>
          <c:extLst>
            <c:ext xmlns:c16="http://schemas.microsoft.com/office/drawing/2014/chart" uri="{C3380CC4-5D6E-409C-BE32-E72D297353CC}">
              <c16:uniqueId val="{00000000-98D2-4A6F-9301-C929B010CA4A}"/>
            </c:ext>
          </c:extLst>
        </c:ser>
        <c:ser>
          <c:idx val="2"/>
          <c:order val="1"/>
          <c:tx>
            <c:strRef>
              <c:f>'vs ARB'!$C$4</c:f>
              <c:strCache>
                <c:ptCount val="1"/>
                <c:pt idx="0">
                  <c:v>(local) Avg</c:v>
                </c:pt>
              </c:strCache>
            </c:strRef>
          </c:tx>
          <c:spPr>
            <a:ln w="25400" cap="rnd">
              <a:solidFill>
                <a:srgbClr val="FF0000"/>
              </a:solidFill>
              <a:round/>
            </a:ln>
            <a:effectLst/>
          </c:spPr>
          <c:marker>
            <c:symbol val="none"/>
          </c:marker>
          <c:cat>
            <c:numRef>
              <c:f>'vs ARB'!$A$5:$A$35</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ARB'!$C$5:$C$35</c:f>
              <c:numCache>
                <c:formatCode>0.0</c:formatCode>
                <c:ptCount val="31"/>
              </c:numCache>
            </c:numRef>
          </c:val>
          <c:smooth val="0"/>
          <c:extLst>
            <c:ext xmlns:c16="http://schemas.microsoft.com/office/drawing/2014/chart" uri="{C3380CC4-5D6E-409C-BE32-E72D297353CC}">
              <c16:uniqueId val="{00000001-98D2-4A6F-9301-C929B010CA4A}"/>
            </c:ext>
          </c:extLst>
        </c:ser>
        <c:ser>
          <c:idx val="3"/>
          <c:order val="2"/>
          <c:tx>
            <c:strRef>
              <c:f>'vs ARB'!$D$4</c:f>
              <c:strCache>
                <c:ptCount val="1"/>
                <c:pt idx="0">
                  <c:v>(local) Max</c:v>
                </c:pt>
              </c:strCache>
            </c:strRef>
          </c:tx>
          <c:spPr>
            <a:ln w="25400" cap="rnd">
              <a:solidFill>
                <a:srgbClr val="C00000"/>
              </a:solidFill>
              <a:round/>
            </a:ln>
            <a:effectLst/>
          </c:spPr>
          <c:marker>
            <c:symbol val="circle"/>
            <c:size val="5"/>
            <c:spPr>
              <a:solidFill>
                <a:srgbClr val="C00000"/>
              </a:solidFill>
              <a:ln>
                <a:noFill/>
              </a:ln>
              <a:effectLst/>
            </c:spPr>
          </c:marker>
          <c:cat>
            <c:numRef>
              <c:f>'vs ARB'!$A$5:$A$35</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ARB'!$D$5:$D$35</c:f>
              <c:numCache>
                <c:formatCode>0.0</c:formatCode>
                <c:ptCount val="31"/>
              </c:numCache>
            </c:numRef>
          </c:val>
          <c:smooth val="0"/>
          <c:extLst>
            <c:ext xmlns:c16="http://schemas.microsoft.com/office/drawing/2014/chart" uri="{C3380CC4-5D6E-409C-BE32-E72D297353CC}">
              <c16:uniqueId val="{00000002-98D2-4A6F-9301-C929B010CA4A}"/>
            </c:ext>
          </c:extLst>
        </c:ser>
        <c:ser>
          <c:idx val="4"/>
          <c:order val="3"/>
          <c:tx>
            <c:strRef>
              <c:f>'vs ARB'!$E$4</c:f>
              <c:strCache>
                <c:ptCount val="1"/>
                <c:pt idx="0">
                  <c:v>[Tribe] Avg</c:v>
                </c:pt>
              </c:strCache>
            </c:strRef>
          </c:tx>
          <c:spPr>
            <a:ln w="25400" cap="rnd">
              <a:solidFill>
                <a:schemeClr val="accent5"/>
              </a:solidFill>
              <a:round/>
            </a:ln>
            <a:effectLst/>
          </c:spPr>
          <c:marker>
            <c:symbol val="none"/>
          </c:marker>
          <c:cat>
            <c:numRef>
              <c:f>'vs ARB'!$A$5:$A$35</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ARB'!$E$5:$E$35</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3-98D2-4A6F-9301-C929B010CA4A}"/>
            </c:ext>
          </c:extLst>
        </c:ser>
        <c:ser>
          <c:idx val="0"/>
          <c:order val="4"/>
          <c:tx>
            <c:strRef>
              <c:f>'vs ARB'!$F$4</c:f>
              <c:strCache>
                <c:ptCount val="1"/>
                <c:pt idx="0">
                  <c:v>[Tribe] Max</c:v>
                </c:pt>
              </c:strCache>
            </c:strRef>
          </c:tx>
          <c:spPr>
            <a:ln w="25400" cap="rnd">
              <a:solidFill>
                <a:schemeClr val="accent5">
                  <a:lumMod val="50000"/>
                </a:schemeClr>
              </a:solidFill>
              <a:round/>
            </a:ln>
            <a:effectLst/>
          </c:spPr>
          <c:marker>
            <c:symbol val="circle"/>
            <c:size val="5"/>
            <c:spPr>
              <a:solidFill>
                <a:schemeClr val="accent5">
                  <a:lumMod val="50000"/>
                </a:schemeClr>
              </a:solidFill>
              <a:ln>
                <a:noFill/>
              </a:ln>
              <a:effectLst/>
            </c:spPr>
          </c:marker>
          <c:cat>
            <c:numRef>
              <c:f>'vs ARB'!$A$5:$A$35</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ARB'!$F$5:$F$35</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4-98D2-4A6F-9301-C929B010CA4A}"/>
            </c:ext>
          </c:extLst>
        </c:ser>
        <c:dLbls>
          <c:showLegendKey val="0"/>
          <c:showVal val="0"/>
          <c:showCatName val="0"/>
          <c:showSerName val="0"/>
          <c:showPercent val="0"/>
          <c:showBubbleSize val="0"/>
        </c:dLbls>
        <c:marker val="1"/>
        <c:smooth val="0"/>
        <c:axId val="231620128"/>
        <c:axId val="231620688"/>
      </c:lineChart>
      <c:dateAx>
        <c:axId val="23162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100" b="1"/>
                  <a:t>PM2.5 [tribe] vs. (local) Arb</a:t>
                </a:r>
              </a:p>
            </c:rich>
          </c:tx>
          <c:layout>
            <c:manualLayout>
              <c:xMode val="edge"/>
              <c:yMode val="edge"/>
              <c:x val="0.33264101178529154"/>
              <c:y val="9.0340725477460419E-3"/>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mm/dd/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31620688"/>
        <c:crosses val="autoZero"/>
        <c:auto val="0"/>
        <c:lblOffset val="100"/>
        <c:baseTimeUnit val="days"/>
        <c:majorUnit val="1"/>
        <c:majorTimeUnit val="days"/>
      </c:dateAx>
      <c:valAx>
        <c:axId val="2316206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000" b="1" cap="none" baseline="0">
                    <a:latin typeface="Calibri" panose="020F0502020204030204" pitchFamily="34" charset="0"/>
                    <a:cs typeface="Calibri" panose="020F0502020204030204" pitchFamily="34" charset="0"/>
                  </a:rPr>
                  <a:t>µ</a:t>
                </a:r>
                <a:r>
                  <a:rPr lang="en-US" sz="1000" b="1" cap="none" baseline="0">
                    <a:latin typeface="Calibri" panose="020F0502020204030204" pitchFamily="34" charset="0"/>
                  </a:rPr>
                  <a:t>g/m</a:t>
                </a:r>
                <a:r>
                  <a:rPr lang="en-US" sz="1000" b="1" cap="none" baseline="0">
                    <a:latin typeface="Calibri" panose="020F0502020204030204" pitchFamily="34" charset="0"/>
                    <a:cs typeface="Calibri" panose="020F0502020204030204" pitchFamily="34" charset="0"/>
                  </a:rPr>
                  <a:t>³</a:t>
                </a:r>
                <a:endParaRPr lang="en-US" sz="1000" b="1" cap="none" baseline="0">
                  <a:latin typeface="Calibri" panose="020F0502020204030204" pitchFamily="34" charset="0"/>
                </a:endParaRPr>
              </a:p>
            </c:rich>
          </c:tx>
          <c:layout>
            <c:manualLayout>
              <c:xMode val="edge"/>
              <c:yMode val="edge"/>
              <c:x val="1.7920532210701386E-3"/>
              <c:y val="0.41393009033445272"/>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620128"/>
        <c:crossesAt val="44287"/>
        <c:crossBetween val="between"/>
        <c:majorUnit val="5"/>
        <c:minorUnit val="1"/>
      </c:valAx>
      <c:valAx>
        <c:axId val="316811520"/>
        <c:scaling>
          <c:orientation val="minMax"/>
        </c:scaling>
        <c:delete val="0"/>
        <c:axPos val="r"/>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900" b="1" cap="none" baseline="0">
                    <a:latin typeface="Calibri" panose="020F0502020204030204" pitchFamily="34" charset="0"/>
                  </a:rPr>
                  <a:t>Wind Speed MPH</a:t>
                </a:r>
                <a:endParaRPr lang="en-US" sz="900" b="1" cap="none" baseline="0"/>
              </a:p>
            </c:rich>
          </c:tx>
          <c:layout>
            <c:manualLayout>
              <c:xMode val="edge"/>
              <c:yMode val="edge"/>
              <c:x val="0.97461695382136637"/>
              <c:y val="0.36473871804142644"/>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604016"/>
        <c:crosses val="max"/>
        <c:crossBetween val="between"/>
      </c:valAx>
      <c:dateAx>
        <c:axId val="321604016"/>
        <c:scaling>
          <c:orientation val="minMax"/>
        </c:scaling>
        <c:delete val="1"/>
        <c:axPos val="b"/>
        <c:numFmt formatCode="mm/dd/yy;@" sourceLinked="1"/>
        <c:majorTickMark val="out"/>
        <c:minorTickMark val="none"/>
        <c:tickLblPos val="nextTo"/>
        <c:crossAx val="316811520"/>
        <c:crosses val="autoZero"/>
        <c:auto val="1"/>
        <c:lblOffset val="100"/>
        <c:baseTimeUnit val="days"/>
      </c:dateAx>
      <c:spPr>
        <a:noFill/>
        <a:ln>
          <a:noFill/>
        </a:ln>
        <a:effectLst/>
      </c:spPr>
    </c:plotArea>
    <c:legend>
      <c:legendPos val="t"/>
      <c:layout>
        <c:manualLayout>
          <c:xMode val="edge"/>
          <c:yMode val="edge"/>
          <c:x val="2.4581604718764993E-3"/>
          <c:y val="0.95893032549537816"/>
          <c:w val="0.99742387040329639"/>
          <c:h val="4.05371409648075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255107206554669E-2"/>
          <c:y val="6.5892202199484246E-2"/>
          <c:w val="0.9310273347148913"/>
          <c:h val="0.77216137945394148"/>
        </c:manualLayout>
      </c:layout>
      <c:lineChart>
        <c:grouping val="standard"/>
        <c:varyColors val="0"/>
        <c:ser>
          <c:idx val="1"/>
          <c:order val="0"/>
          <c:tx>
            <c:v>Air Station Avg</c:v>
          </c:tx>
          <c:spPr>
            <a:ln w="38100" cap="rnd">
              <a:solidFill>
                <a:schemeClr val="accent6">
                  <a:lumMod val="40000"/>
                  <a:lumOff val="60000"/>
                </a:schemeClr>
              </a:solidFill>
              <a:round/>
            </a:ln>
            <a:effectLst/>
          </c:spPr>
          <c:marker>
            <c:symbol val="none"/>
          </c:marker>
          <c:cat>
            <c:numRef>
              <c:f>'vs lowcost'!$A$6:$A$36</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lowcost'!$Z$6:$Z$36</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D8BB-41B5-A5B3-F0FCAE7CC150}"/>
            </c:ext>
          </c:extLst>
        </c:ser>
        <c:ser>
          <c:idx val="0"/>
          <c:order val="1"/>
          <c:tx>
            <c:v>Air Station Max</c:v>
          </c:tx>
          <c:spPr>
            <a:ln w="38100" cap="rnd">
              <a:solidFill>
                <a:schemeClr val="accent6"/>
              </a:solidFill>
              <a:round/>
            </a:ln>
            <a:effectLst/>
          </c:spPr>
          <c:marker>
            <c:symbol val="circle"/>
            <c:size val="5"/>
            <c:spPr>
              <a:solidFill>
                <a:schemeClr val="accent6"/>
              </a:solidFill>
              <a:ln>
                <a:noFill/>
              </a:ln>
              <a:effectLst/>
            </c:spPr>
          </c:marker>
          <c:cat>
            <c:numRef>
              <c:f>'vs lowcost'!$A$6:$A$36</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lowcost'!$AA$6:$AA$36</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D8BB-41B5-A5B3-F0FCAE7CC150}"/>
            </c:ext>
          </c:extLst>
        </c:ser>
        <c:ser>
          <c:idx val="2"/>
          <c:order val="2"/>
          <c:tx>
            <c:v>AMS Avg</c:v>
          </c:tx>
          <c:spPr>
            <a:ln w="38100" cap="rnd">
              <a:solidFill>
                <a:schemeClr val="accent5"/>
              </a:solidFill>
              <a:round/>
            </a:ln>
            <a:effectLst/>
          </c:spPr>
          <c:marker>
            <c:symbol val="none"/>
          </c:marker>
          <c:cat>
            <c:numRef>
              <c:f>'vs lowcost'!$A$6:$A$36</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lowcost'!$AB$6:$AB$36</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2-D8BB-41B5-A5B3-F0FCAE7CC150}"/>
            </c:ext>
          </c:extLst>
        </c:ser>
        <c:ser>
          <c:idx val="3"/>
          <c:order val="3"/>
          <c:tx>
            <c:v>AMS Max</c:v>
          </c:tx>
          <c:spPr>
            <a:ln w="38100" cap="rnd">
              <a:solidFill>
                <a:schemeClr val="accent5">
                  <a:lumMod val="50000"/>
                </a:schemeClr>
              </a:solidFill>
              <a:round/>
            </a:ln>
            <a:effectLst/>
          </c:spPr>
          <c:marker>
            <c:symbol val="circle"/>
            <c:size val="5"/>
            <c:spPr>
              <a:solidFill>
                <a:schemeClr val="accent5">
                  <a:lumMod val="50000"/>
                </a:schemeClr>
              </a:solidFill>
              <a:ln>
                <a:noFill/>
              </a:ln>
              <a:effectLst/>
            </c:spPr>
          </c:marker>
          <c:cat>
            <c:numRef>
              <c:f>'vs lowcost'!$A$6:$A$36</c:f>
              <c:numCache>
                <c:formatCode>mm/dd/yy;@</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'vs lowcost'!$AC$6:$AC$36</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3-D8BB-41B5-A5B3-F0FCAE7CC150}"/>
            </c:ext>
          </c:extLst>
        </c:ser>
        <c:dLbls>
          <c:showLegendKey val="0"/>
          <c:showVal val="0"/>
          <c:showCatName val="0"/>
          <c:showSerName val="0"/>
          <c:showPercent val="0"/>
          <c:showBubbleSize val="0"/>
        </c:dLbls>
        <c:smooth val="0"/>
        <c:axId val="231620128"/>
        <c:axId val="231620688"/>
      </c:lineChart>
      <c:dateAx>
        <c:axId val="23162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1100" b="1"/>
                  <a:t>PM2.5 </a:t>
                </a:r>
                <a:r>
                  <a:rPr lang="en-US" sz="900" b="1" i="0" u="none" strike="noStrike" cap="all" baseline="0">
                    <a:effectLst/>
                  </a:rPr>
                  <a:t>[tribe] vs. (lowcost)-</a:t>
                </a:r>
                <a:r>
                  <a:rPr lang="en-US" sz="1100" b="1" baseline="0"/>
                  <a:t>airstation</a:t>
                </a:r>
                <a:endParaRPr lang="en-US" sz="1100" b="1"/>
              </a:p>
            </c:rich>
          </c:tx>
          <c:layout>
            <c:manualLayout>
              <c:xMode val="edge"/>
              <c:yMode val="edge"/>
              <c:x val="0.2745211400205409"/>
              <c:y val="9.0341737585832079E-3"/>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mm/dd/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31620688"/>
        <c:crossesAt val="0"/>
        <c:auto val="0"/>
        <c:lblOffset val="100"/>
        <c:baseTimeUnit val="days"/>
        <c:majorUnit val="1"/>
        <c:majorTimeUnit val="days"/>
      </c:dateAx>
      <c:valAx>
        <c:axId val="2316206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l-GR" sz="1000" b="1" i="0" cap="none" baseline="0">
                    <a:effectLst/>
                    <a:latin typeface="Calibri" panose="020F0502020204030204" pitchFamily="34" charset="0"/>
                  </a:rPr>
                  <a:t>μ</a:t>
                </a:r>
                <a:r>
                  <a:rPr lang="en-US" sz="1000" b="1" i="0" cap="none" baseline="0">
                    <a:effectLst/>
                    <a:latin typeface="Calibri" panose="020F0502020204030204" pitchFamily="34" charset="0"/>
                  </a:rPr>
                  <a:t>g/m³</a:t>
                </a:r>
                <a:endParaRPr lang="en-US" sz="1000" cap="none" baseline="0">
                  <a:effectLst/>
                  <a:latin typeface="Calibri" panose="020F0502020204030204" pitchFamily="34" charset="0"/>
                </a:endParaRPr>
              </a:p>
            </c:rich>
          </c:tx>
          <c:layout>
            <c:manualLayout>
              <c:xMode val="edge"/>
              <c:yMode val="edge"/>
              <c:x val="0"/>
              <c:y val="0.41931737320713697"/>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620128"/>
        <c:crossesAt val="44287"/>
        <c:crossBetween val="between"/>
        <c:majorUnit val="5"/>
        <c:minorUnit val="1"/>
      </c:valAx>
      <c:spPr>
        <a:noFill/>
        <a:ln>
          <a:noFill/>
        </a:ln>
        <a:effectLst/>
      </c:spPr>
    </c:plotArea>
    <c:legend>
      <c:legendPos val="t"/>
      <c:layout>
        <c:manualLayout>
          <c:xMode val="edge"/>
          <c:yMode val="edge"/>
          <c:x val="2.4581604718764993E-3"/>
          <c:y val="0.95893032549537816"/>
          <c:w val="0.99626931684359066"/>
          <c:h val="4.10698056682308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4</xdr:col>
      <xdr:colOff>47626</xdr:colOff>
      <xdr:row>1</xdr:row>
      <xdr:rowOff>19051</xdr:rowOff>
    </xdr:from>
    <xdr:to>
      <xdr:col>19</xdr:col>
      <xdr:colOff>419101</xdr:colOff>
      <xdr:row>6</xdr:row>
      <xdr:rowOff>133351</xdr:rowOff>
    </xdr:to>
    <xdr:graphicFrame macro="">
      <xdr:nvGraphicFramePr>
        <xdr:cNvPr id="3" name="PM2.5 AVG">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4</xdr:row>
      <xdr:rowOff>28574</xdr:rowOff>
    </xdr:from>
    <xdr:to>
      <xdr:col>42</xdr:col>
      <xdr:colOff>209550</xdr:colOff>
      <xdr:row>4</xdr:row>
      <xdr:rowOff>1828799</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42</xdr:col>
      <xdr:colOff>219075</xdr:colOff>
      <xdr:row>4</xdr:row>
      <xdr:rowOff>219075</xdr:rowOff>
    </xdr:from>
    <xdr:to>
      <xdr:col>44</xdr:col>
      <xdr:colOff>0</xdr:colOff>
      <xdr:row>4</xdr:row>
      <xdr:rowOff>1409701</xdr:rowOff>
    </xdr:to>
    <xdr:sp macro="" textlink="">
      <xdr:nvSpPr>
        <xdr:cNvPr id="4" name="Rectangle 3">
          <a:extLst>
            <a:ext uri="{FF2B5EF4-FFF2-40B4-BE49-F238E27FC236}">
              <a16:creationId xmlns:a16="http://schemas.microsoft.com/office/drawing/2014/main" id="{00000000-0008-0000-0700-000003000000}"/>
            </a:ext>
          </a:extLst>
        </xdr:cNvPr>
        <xdr:cNvSpPr/>
      </xdr:nvSpPr>
      <xdr:spPr>
        <a:xfrm>
          <a:off x="10296525" y="933450"/>
          <a:ext cx="314325" cy="1190626"/>
        </a:xfrm>
        <a:prstGeom prst="rect">
          <a:avLst/>
        </a:prstGeom>
        <a:solidFill>
          <a:srgbClr val="FFFF00">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285750</xdr:colOff>
      <xdr:row>3</xdr:row>
      <xdr:rowOff>161925</xdr:rowOff>
    </xdr:from>
    <xdr:to>
      <xdr:col>43</xdr:col>
      <xdr:colOff>285750</xdr:colOff>
      <xdr:row>3</xdr:row>
      <xdr:rowOff>1400175</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10763250" y="704850"/>
          <a:ext cx="295275" cy="1238250"/>
        </a:xfrm>
        <a:prstGeom prst="rect">
          <a:avLst/>
        </a:prstGeom>
        <a:solidFill>
          <a:srgbClr val="FFFF00">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3</xdr:row>
      <xdr:rowOff>19050</xdr:rowOff>
    </xdr:from>
    <xdr:to>
      <xdr:col>42</xdr:col>
      <xdr:colOff>219075</xdr:colOff>
      <xdr:row>3</xdr:row>
      <xdr:rowOff>1838325</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28574</xdr:colOff>
      <xdr:row>38</xdr:row>
      <xdr:rowOff>28575</xdr:rowOff>
    </xdr:from>
    <xdr:to>
      <xdr:col>11</xdr:col>
      <xdr:colOff>1438275</xdr:colOff>
      <xdr:row>69</xdr:row>
      <xdr:rowOff>0</xdr:rowOff>
    </xdr:to>
    <xdr:graphicFrame macro="">
      <xdr:nvGraphicFramePr>
        <xdr:cNvPr id="2" name="Chart 1">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19050</xdr:colOff>
      <xdr:row>4</xdr:row>
      <xdr:rowOff>28576</xdr:rowOff>
    </xdr:from>
    <xdr:to>
      <xdr:col>11</xdr:col>
      <xdr:colOff>1428750</xdr:colOff>
      <xdr:row>34</xdr:row>
      <xdr:rowOff>133350</xdr:rowOff>
    </xdr:to>
    <xdr:graphicFrame macro="">
      <xdr:nvGraphicFramePr>
        <xdr:cNvPr id="3" name="Chart 2">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28574</xdr:colOff>
      <xdr:row>72</xdr:row>
      <xdr:rowOff>28575</xdr:rowOff>
    </xdr:from>
    <xdr:to>
      <xdr:col>11</xdr:col>
      <xdr:colOff>1438275</xdr:colOff>
      <xdr:row>103</xdr:row>
      <xdr:rowOff>0</xdr:rowOff>
    </xdr:to>
    <xdr:graphicFrame macro="">
      <xdr:nvGraphicFramePr>
        <xdr:cNvPr id="4" name="Chart 3">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28574</xdr:colOff>
      <xdr:row>38</xdr:row>
      <xdr:rowOff>28575</xdr:rowOff>
    </xdr:from>
    <xdr:to>
      <xdr:col>13</xdr:col>
      <xdr:colOff>1438275</xdr:colOff>
      <xdr:row>69</xdr:row>
      <xdr:rowOff>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xdr:colOff>
      <xdr:row>4</xdr:row>
      <xdr:rowOff>28576</xdr:rowOff>
    </xdr:from>
    <xdr:to>
      <xdr:col>13</xdr:col>
      <xdr:colOff>1428750</xdr:colOff>
      <xdr:row>34</xdr:row>
      <xdr:rowOff>133350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29</xdr:col>
      <xdr:colOff>28574</xdr:colOff>
      <xdr:row>5</xdr:row>
      <xdr:rowOff>0</xdr:rowOff>
    </xdr:from>
    <xdr:to>
      <xdr:col>29</xdr:col>
      <xdr:colOff>7315199</xdr:colOff>
      <xdr:row>35</xdr:row>
      <xdr:rowOff>142875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28575</xdr:colOff>
      <xdr:row>37</xdr:row>
      <xdr:rowOff>9525</xdr:rowOff>
    </xdr:from>
    <xdr:to>
      <xdr:col>29</xdr:col>
      <xdr:colOff>7305675</xdr:colOff>
      <xdr:row>68</xdr:row>
      <xdr:rowOff>0</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19049</xdr:colOff>
      <xdr:row>69</xdr:row>
      <xdr:rowOff>0</xdr:rowOff>
    </xdr:from>
    <xdr:to>
      <xdr:col>29</xdr:col>
      <xdr:colOff>7305675</xdr:colOff>
      <xdr:row>99</xdr:row>
      <xdr:rowOff>142875</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60</xdr:col>
      <xdr:colOff>28574</xdr:colOff>
      <xdr:row>5</xdr:row>
      <xdr:rowOff>0</xdr:rowOff>
    </xdr:from>
    <xdr:to>
      <xdr:col>60</xdr:col>
      <xdr:colOff>5286375</xdr:colOff>
      <xdr:row>35</xdr:row>
      <xdr:rowOff>142875</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60</xdr:col>
      <xdr:colOff>28575</xdr:colOff>
      <xdr:row>37</xdr:row>
      <xdr:rowOff>9525</xdr:rowOff>
    </xdr:from>
    <xdr:to>
      <xdr:col>60</xdr:col>
      <xdr:colOff>5286375</xdr:colOff>
      <xdr:row>68</xdr:row>
      <xdr:rowOff>0</xdr:rowOff>
    </xdr:to>
    <xdr:graphicFrame macro="">
      <xdr:nvGraphicFramePr>
        <xdr:cNvPr id="8" name="Chart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19051</xdr:colOff>
      <xdr:row>69</xdr:row>
      <xdr:rowOff>0</xdr:rowOff>
    </xdr:from>
    <xdr:to>
      <xdr:col>60</xdr:col>
      <xdr:colOff>5286375</xdr:colOff>
      <xdr:row>99</xdr:row>
      <xdr:rowOff>142875</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19049</xdr:colOff>
      <xdr:row>101</xdr:row>
      <xdr:rowOff>0</xdr:rowOff>
    </xdr:from>
    <xdr:to>
      <xdr:col>29</xdr:col>
      <xdr:colOff>7305675</xdr:colOff>
      <xdr:row>131</xdr:row>
      <xdr:rowOff>142875</xdr:rowOff>
    </xdr:to>
    <xdr:graphicFrame macro="">
      <xdr:nvGraphicFramePr>
        <xdr:cNvPr id="14" name="Chart 1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60</xdr:col>
      <xdr:colOff>19051</xdr:colOff>
      <xdr:row>101</xdr:row>
      <xdr:rowOff>0</xdr:rowOff>
    </xdr:from>
    <xdr:to>
      <xdr:col>60</xdr:col>
      <xdr:colOff>5286375</xdr:colOff>
      <xdr:row>131</xdr:row>
      <xdr:rowOff>142875</xdr:rowOff>
    </xdr:to>
    <xdr:graphicFrame macro="">
      <xdr:nvGraphicFramePr>
        <xdr:cNvPr id="15" name="Chart 14">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19049</xdr:colOff>
      <xdr:row>133</xdr:row>
      <xdr:rowOff>0</xdr:rowOff>
    </xdr:from>
    <xdr:to>
      <xdr:col>29</xdr:col>
      <xdr:colOff>7305675</xdr:colOff>
      <xdr:row>163</xdr:row>
      <xdr:rowOff>142875</xdr:rowOff>
    </xdr:to>
    <xdr:graphicFrame macro="">
      <xdr:nvGraphicFramePr>
        <xdr:cNvPr id="10" name="Chart 9">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60</xdr:col>
      <xdr:colOff>19051</xdr:colOff>
      <xdr:row>133</xdr:row>
      <xdr:rowOff>0</xdr:rowOff>
    </xdr:from>
    <xdr:to>
      <xdr:col>60</xdr:col>
      <xdr:colOff>5286375</xdr:colOff>
      <xdr:row>163</xdr:row>
      <xdr:rowOff>142875</xdr:rowOff>
    </xdr:to>
    <xdr:graphicFrame macro="">
      <xdr:nvGraphicFramePr>
        <xdr:cNvPr id="11" name="Chart 10">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28576</xdr:colOff>
      <xdr:row>3</xdr:row>
      <xdr:rowOff>28576</xdr:rowOff>
    </xdr:from>
    <xdr:to>
      <xdr:col>12</xdr:col>
      <xdr:colOff>962026</xdr:colOff>
      <xdr:row>33</xdr:row>
      <xdr:rowOff>133350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WBOYS\Environmental\Tribal%20Air%20Program\DATA\Reporting\Quarterly%20graphs\AQ%20Grant%20data%20graphed%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sheetName val="2019 graph"/>
      <sheetName val="Q3 vs ARB graph"/>
      <sheetName val="Q4 Daily vs ARB"/>
      <sheetName val="Q4 vs ARB graph"/>
      <sheetName val="Q3 graph"/>
      <sheetName val="vs ARB data"/>
      <sheetName val="vs ARB graph"/>
      <sheetName val="by hour"/>
      <sheetName val="Hourly graph"/>
      <sheetName val="WR"/>
    </sheetNames>
    <sheetDataSet>
      <sheetData sheetId="0"/>
      <sheetData sheetId="1">
        <row r="7">
          <cell r="A7" t="str">
            <v>Month/Yr</v>
          </cell>
        </row>
        <row r="24">
          <cell r="A24" t="str">
            <v>Month/Yr</v>
          </cell>
        </row>
      </sheetData>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SOPs\TAP11%20Data%20Review\11.2%20Data%20Validation" TargetMode="External"/><Relationship Id="rId13" Type="http://schemas.openxmlformats.org/officeDocument/2006/relationships/hyperlink" Target="..\Completed%20Level%201-3%20Data%20Reviews" TargetMode="External"/><Relationship Id="rId3" Type="http://schemas.openxmlformats.org/officeDocument/2006/relationships/hyperlink" Target="..\..\DATA" TargetMode="External"/><Relationship Id="rId7" Type="http://schemas.openxmlformats.org/officeDocument/2006/relationships/hyperlink" Target="..\..\SOPs\TAP11%20Data%20Review\11.3%20Data%20Submitting\11.3.3%20AQS" TargetMode="External"/><Relationship Id="rId12" Type="http://schemas.openxmlformats.org/officeDocument/2006/relationships/hyperlink" Target="..\..\SOPs\TAP11%20Data%20Review\11.2%20Data%20Validation" TargetMode="External"/><Relationship Id="rId2" Type="http://schemas.openxmlformats.org/officeDocument/2006/relationships/hyperlink" Target="..\PM_Data\2000i_Data" TargetMode="External"/><Relationship Id="rId1" Type="http://schemas.openxmlformats.org/officeDocument/2006/relationships/hyperlink" Target="..\..\SOPs\TAP11%20Data%20Review\11.1%20AMS%20Data%20Collection\11.1.1%20PM%202.5-2000i%20Data" TargetMode="External"/><Relationship Id="rId6" Type="http://schemas.openxmlformats.org/officeDocument/2006/relationships/hyperlink" Target="https://aqs.epa.gov/aqs/" TargetMode="External"/><Relationship Id="rId11" Type="http://schemas.openxmlformats.org/officeDocument/2006/relationships/hyperlink" Target="..\AirVision" TargetMode="External"/><Relationship Id="rId5" Type="http://schemas.openxmlformats.org/officeDocument/2006/relationships/hyperlink" Target="https://enservices.epa.gov/login.aspx" TargetMode="External"/><Relationship Id="rId10" Type="http://schemas.openxmlformats.org/officeDocument/2006/relationships/hyperlink" Target="..\..\SOPs\TAP11%20Data%20Review\11.1%20AMS%20Data%20Collection\11.1.4%20Air%20Vision" TargetMode="External"/><Relationship Id="rId4" Type="http://schemas.openxmlformats.org/officeDocument/2006/relationships/hyperlink" Target="..\..\SOPs\TAP11%20Data%20Review\11.2%20Data%20Validation" TargetMode="External"/><Relationship Id="rId9" Type="http://schemas.openxmlformats.org/officeDocument/2006/relationships/hyperlink" Target="..\..\SOPs\TAP11%20Data%20Review\11.2%20Data%20Validation" TargetMode="External"/><Relationship Id="rId1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epa.gov/system/files/documents/2021-10/data-validation-guidance-document-final-august-2021.pdf" TargetMode="External"/><Relationship Id="rId2" Type="http://schemas.openxmlformats.org/officeDocument/2006/relationships/hyperlink" Target="https://aqs.epa.gov/aqsweb/documents/codetables/disallowed_qualifiers.html" TargetMode="External"/><Relationship Id="rId1" Type="http://schemas.openxmlformats.org/officeDocument/2006/relationships/hyperlink" Target="https://aqs.epa.gov/aqsweb/documents/codetables/qualifiers.html" TargetMode="External"/><Relationship Id="rId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SOPs\TAP11%20Data%20Review\11.4%20Level%203%20Review\11.4.2a%20v1%20Retrieving%20AMP350%20Raw%20Data%20Report.docx" TargetMode="External"/><Relationship Id="rId7" Type="http://schemas.openxmlformats.org/officeDocument/2006/relationships/printerSettings" Target="../printerSettings/printerSettings2.bin"/><Relationship Id="rId2" Type="http://schemas.openxmlformats.org/officeDocument/2006/relationships/hyperlink" Target="..\..\SOPs\TAP11%20Data%20Review\11.4%20Level%203%20Review\11.4.2a%20v1%20Retrieving%20AMP350%20Raw%20Data%20Report.docx" TargetMode="External"/><Relationship Id="rId1" Type="http://schemas.openxmlformats.org/officeDocument/2006/relationships/hyperlink" Target="..\..\SOPs\TAP11%20Data%20Review\11.2%20Data%20Validation" TargetMode="External"/><Relationship Id="rId6" Type="http://schemas.openxmlformats.org/officeDocument/2006/relationships/hyperlink" Target="..\..\SOPs\TAP11%20Data%20Review\11.2%20Data%20Validation" TargetMode="External"/><Relationship Id="rId5" Type="http://schemas.openxmlformats.org/officeDocument/2006/relationships/hyperlink" Target="..\..\SOPs\TAP11%20Data%20Review\reference\app_d_validation_template_version_03_2017_for_amtic_rev_1.pdf" TargetMode="External"/><Relationship Id="rId4" Type="http://schemas.openxmlformats.org/officeDocument/2006/relationships/hyperlink" Target="..\Completed%20Level%201-3%20Data%20Review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ventusky.com/%20Use%20address%20xx%20for%20specific%20hourly%20comparison.%20~2,300'%20elevation" TargetMode="External"/><Relationship Id="rId2" Type="http://schemas.openxmlformats.org/officeDocument/2006/relationships/hyperlink" Target="..\..\AMS%20LOGBOOK\_TAP%20logbook.xlsx" TargetMode="External"/><Relationship Id="rId1" Type="http://schemas.openxmlformats.org/officeDocument/2006/relationships/hyperlink" Target="../../AMS%20LOGBOOK/_TAP%20logbook"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arb.ca.gov/aqmis2/map_pages/gmap.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AN52"/>
  <sheetViews>
    <sheetView showGridLines="0" tabSelected="1" showWhiteSpace="0" view="pageLayout" zoomScale="120" zoomScaleNormal="120" zoomScalePageLayoutView="120" workbookViewId="0">
      <selection activeCell="A44" sqref="A44:AN44"/>
    </sheetView>
  </sheetViews>
  <sheetFormatPr defaultColWidth="9.140625" defaultRowHeight="15" x14ac:dyDescent="0.25"/>
  <cols>
    <col min="1" max="1" width="6.85546875" style="7" customWidth="1"/>
    <col min="2" max="2" width="2.7109375" style="10" customWidth="1"/>
    <col min="3" max="3" width="2.140625" style="10" customWidth="1"/>
    <col min="4" max="40" width="2.28515625" style="10" customWidth="1"/>
    <col min="41" max="41" width="9.140625" style="9" customWidth="1"/>
    <col min="42" max="16384" width="9.140625" style="9"/>
  </cols>
  <sheetData>
    <row r="1" spans="1:40" s="12" customFormat="1" ht="17.25" customHeight="1" x14ac:dyDescent="0.25">
      <c r="A1" s="372" t="s">
        <v>333</v>
      </c>
      <c r="B1" s="1046"/>
      <c r="C1" s="1046"/>
      <c r="D1" s="1046"/>
      <c r="E1" s="1046"/>
      <c r="F1" s="1046"/>
      <c r="G1" s="1058" t="s">
        <v>334</v>
      </c>
      <c r="H1" s="1058"/>
      <c r="I1" s="1046">
        <v>2023</v>
      </c>
      <c r="J1" s="1046"/>
      <c r="K1" s="825"/>
      <c r="L1" s="1047" t="s">
        <v>1091</v>
      </c>
      <c r="M1" s="1047"/>
      <c r="N1" s="1047"/>
      <c r="O1" s="1047"/>
      <c r="P1" s="1047"/>
      <c r="Q1" s="1047"/>
      <c r="R1" s="1047"/>
      <c r="S1" s="1047"/>
      <c r="T1" s="1047"/>
      <c r="U1" s="1047"/>
      <c r="V1" s="1046"/>
      <c r="W1" s="1046"/>
      <c r="X1" s="1046"/>
      <c r="Y1" s="1046"/>
      <c r="Z1" s="1046"/>
      <c r="AA1" s="1046"/>
      <c r="AB1" s="1046"/>
      <c r="AC1" s="1047" t="s">
        <v>1090</v>
      </c>
      <c r="AD1" s="1047"/>
      <c r="AE1" s="1047"/>
      <c r="AF1" s="1047"/>
      <c r="AG1" s="1047"/>
      <c r="AH1" s="1047"/>
      <c r="AI1" s="1036"/>
      <c r="AJ1" s="1037"/>
      <c r="AK1" s="1037"/>
      <c r="AL1" s="1037"/>
      <c r="AM1" s="1037"/>
      <c r="AN1" s="1038"/>
    </row>
    <row r="2" spans="1:40" s="12" customFormat="1" ht="12.75" customHeight="1" x14ac:dyDescent="0.25">
      <c r="A2" s="302" t="s">
        <v>660</v>
      </c>
      <c r="B2" s="520" t="s">
        <v>702</v>
      </c>
      <c r="C2" s="521"/>
      <c r="D2" s="521"/>
      <c r="E2" s="521"/>
      <c r="F2" s="521"/>
      <c r="G2" s="521"/>
      <c r="H2" s="521"/>
      <c r="I2" s="521"/>
      <c r="J2" s="521"/>
      <c r="K2" s="521"/>
      <c r="L2" s="521"/>
      <c r="M2" s="521"/>
      <c r="N2" s="521"/>
      <c r="O2" s="521"/>
      <c r="P2" s="521"/>
      <c r="Q2" s="521"/>
      <c r="R2" s="521"/>
      <c r="S2" s="1039" t="s">
        <v>1165</v>
      </c>
      <c r="T2" s="1039"/>
      <c r="U2" s="1039"/>
      <c r="V2" s="1039"/>
      <c r="W2" s="1039"/>
      <c r="X2" s="1039"/>
      <c r="Y2" s="1039"/>
      <c r="Z2" s="1039"/>
      <c r="AA2" s="1039"/>
      <c r="AB2" s="1039"/>
      <c r="AC2" s="1039"/>
      <c r="AD2" s="1039"/>
      <c r="AE2" s="1039"/>
      <c r="AF2" s="1039"/>
      <c r="AG2" s="1039"/>
      <c r="AH2" s="1039"/>
      <c r="AI2" s="1039"/>
      <c r="AJ2" s="1039"/>
      <c r="AK2" s="1039"/>
      <c r="AL2" s="1039"/>
      <c r="AM2" s="1039"/>
      <c r="AN2" s="1040"/>
    </row>
    <row r="3" spans="1:40" s="127" customFormat="1" ht="12" customHeight="1" x14ac:dyDescent="0.25">
      <c r="A3" s="255"/>
      <c r="B3" s="278" t="s">
        <v>700</v>
      </c>
      <c r="C3" s="278"/>
      <c r="D3" s="278"/>
      <c r="E3" s="278"/>
      <c r="F3" s="278"/>
      <c r="G3" s="278"/>
      <c r="H3" s="278"/>
      <c r="I3" s="278"/>
      <c r="J3" s="311" t="s">
        <v>860</v>
      </c>
      <c r="K3" s="311"/>
      <c r="L3" s="311"/>
      <c r="M3" s="311"/>
      <c r="N3" s="1041"/>
      <c r="O3" s="1041"/>
      <c r="P3" s="1041"/>
      <c r="Q3" s="1041"/>
      <c r="R3" s="1042" t="s">
        <v>1164</v>
      </c>
      <c r="S3" s="1042"/>
      <c r="T3" s="1042"/>
      <c r="U3" s="1042"/>
      <c r="V3" s="1042"/>
      <c r="W3" s="1042"/>
      <c r="X3" s="1042"/>
      <c r="Y3" s="1042"/>
      <c r="Z3" s="1042"/>
      <c r="AA3" s="1042"/>
      <c r="AB3" s="1042"/>
      <c r="AC3" s="1042"/>
      <c r="AD3" s="1042"/>
      <c r="AE3" s="1043">
        <f>SUM($I$1)</f>
        <v>2023</v>
      </c>
      <c r="AF3" s="1043"/>
      <c r="AG3" s="278" t="s">
        <v>631</v>
      </c>
      <c r="AH3" s="370" t="e">
        <f>VLOOKUP(AI3,'Flags&amp;Qualifiers'!AE2:AF14,2)</f>
        <v>#N/A</v>
      </c>
      <c r="AI3" s="1044" t="str">
        <f>IF(ISTEXT($B$1),($B$1),"")</f>
        <v/>
      </c>
      <c r="AJ3" s="1044"/>
      <c r="AK3" s="1044"/>
      <c r="AL3" s="1044"/>
      <c r="AM3" s="1044"/>
      <c r="AN3" s="1045"/>
    </row>
    <row r="4" spans="1:40" s="7" customFormat="1" ht="10.5" customHeight="1" x14ac:dyDescent="0.25">
      <c r="A4" s="151"/>
      <c r="B4" s="1060" t="s">
        <v>328</v>
      </c>
      <c r="C4" s="1061"/>
      <c r="D4" s="1061"/>
      <c r="E4" s="1061"/>
      <c r="F4" s="1061"/>
      <c r="G4" s="1061"/>
      <c r="H4" s="1061"/>
      <c r="I4" s="1061"/>
      <c r="J4" s="335" t="s">
        <v>382</v>
      </c>
      <c r="K4" s="1062" t="s">
        <v>625</v>
      </c>
      <c r="L4" s="1062"/>
      <c r="M4" s="1062"/>
      <c r="N4" s="1062"/>
      <c r="O4" s="1062"/>
      <c r="P4" s="1062"/>
      <c r="Q4" s="1062"/>
      <c r="R4" s="1062"/>
      <c r="S4" s="1062"/>
      <c r="T4" s="1062"/>
      <c r="U4" s="1062"/>
      <c r="V4" s="1062"/>
      <c r="W4" s="1062"/>
      <c r="X4" s="1062"/>
      <c r="Y4" s="1062"/>
      <c r="Z4" s="1062"/>
      <c r="AA4" s="1062"/>
      <c r="AB4" s="1062"/>
      <c r="AC4" s="1062"/>
      <c r="AD4" s="1062"/>
      <c r="AE4" s="1062"/>
      <c r="AF4" s="1062"/>
      <c r="AG4" s="1062"/>
      <c r="AH4" s="1062"/>
      <c r="AI4" s="1062"/>
      <c r="AJ4" s="1062"/>
      <c r="AK4" s="1062"/>
      <c r="AL4" s="1062"/>
      <c r="AM4" s="1062"/>
      <c r="AN4" s="1063"/>
    </row>
    <row r="5" spans="1:40" s="7" customFormat="1" ht="10.5" customHeight="1" x14ac:dyDescent="0.25">
      <c r="A5" s="151"/>
      <c r="B5" s="1051" t="s">
        <v>670</v>
      </c>
      <c r="C5" s="1052"/>
      <c r="D5" s="1052"/>
      <c r="E5" s="1052"/>
      <c r="F5" s="1052"/>
      <c r="G5" s="1052"/>
      <c r="H5" s="1052"/>
      <c r="I5" s="1052"/>
      <c r="J5" s="1052"/>
      <c r="K5" s="1052"/>
      <c r="L5" s="316" t="s">
        <v>382</v>
      </c>
      <c r="M5" s="1064" t="s">
        <v>1163</v>
      </c>
      <c r="N5" s="1064"/>
      <c r="O5" s="1064"/>
      <c r="P5" s="1064"/>
      <c r="Q5" s="1064"/>
      <c r="R5" s="1064"/>
      <c r="S5" s="1064"/>
      <c r="T5" s="1064"/>
      <c r="U5" s="1064"/>
      <c r="V5" s="1064"/>
      <c r="W5" s="1064"/>
      <c r="X5" s="1064"/>
      <c r="Y5" s="1064"/>
      <c r="Z5" s="1064"/>
      <c r="AA5" s="1065">
        <f>SUM($I$1)</f>
        <v>2023</v>
      </c>
      <c r="AB5" s="1065"/>
      <c r="AC5" s="336"/>
      <c r="AD5" s="336"/>
      <c r="AE5" s="336"/>
      <c r="AF5" s="336"/>
      <c r="AG5" s="336"/>
      <c r="AH5" s="336"/>
      <c r="AI5" s="336"/>
      <c r="AJ5" s="336"/>
      <c r="AK5" s="336"/>
      <c r="AL5" s="336"/>
      <c r="AM5" s="336"/>
      <c r="AN5" s="337"/>
    </row>
    <row r="6" spans="1:40" s="6" customFormat="1" ht="11.25" customHeight="1" x14ac:dyDescent="0.25">
      <c r="A6" s="255"/>
      <c r="B6" s="1066" t="s">
        <v>620</v>
      </c>
      <c r="C6" s="1067"/>
      <c r="D6" s="1067"/>
      <c r="E6" s="1067"/>
      <c r="F6" s="1067"/>
      <c r="G6" s="1050"/>
      <c r="H6" s="1050"/>
      <c r="I6" s="1050"/>
      <c r="J6" s="1050"/>
      <c r="K6" s="368" t="s">
        <v>367</v>
      </c>
      <c r="L6" s="1050"/>
      <c r="M6" s="1050"/>
      <c r="N6" s="1050"/>
      <c r="O6" s="1050"/>
      <c r="P6" s="262" t="s">
        <v>634</v>
      </c>
      <c r="Q6" s="262"/>
      <c r="R6" s="262"/>
      <c r="S6" s="262"/>
      <c r="T6" s="262"/>
      <c r="U6" s="262"/>
      <c r="V6" s="262"/>
      <c r="W6" s="262"/>
      <c r="X6" s="1068"/>
      <c r="Y6" s="1068"/>
      <c r="Z6" s="1068"/>
      <c r="AA6" s="264" t="s">
        <v>605</v>
      </c>
      <c r="AB6" s="264"/>
      <c r="AC6" s="264"/>
      <c r="AD6" s="264"/>
      <c r="AE6" s="264"/>
      <c r="AF6" s="264"/>
      <c r="AG6" s="264"/>
      <c r="AH6" s="262"/>
      <c r="AI6" s="262"/>
      <c r="AJ6" s="262"/>
      <c r="AK6" s="262"/>
      <c r="AL6" s="262"/>
      <c r="AM6" s="262"/>
      <c r="AN6" s="263"/>
    </row>
    <row r="7" spans="1:40" s="6" customFormat="1" ht="11.25" customHeight="1" x14ac:dyDescent="0.25">
      <c r="A7" s="255"/>
      <c r="B7" s="267" t="s">
        <v>621</v>
      </c>
      <c r="C7" s="262"/>
      <c r="D7" s="262"/>
      <c r="E7" s="262"/>
      <c r="F7" s="262"/>
      <c r="G7" s="266"/>
      <c r="H7" s="266"/>
      <c r="I7" s="1050">
        <f>G6</f>
        <v>0</v>
      </c>
      <c r="J7" s="1050"/>
      <c r="K7" s="1050"/>
      <c r="L7" s="1050"/>
      <c r="M7" s="368" t="s">
        <v>367</v>
      </c>
      <c r="N7" s="1050">
        <f>L6</f>
        <v>0</v>
      </c>
      <c r="O7" s="1050"/>
      <c r="P7" s="1050"/>
      <c r="Q7" s="1050"/>
      <c r="R7" s="262" t="s">
        <v>635</v>
      </c>
      <c r="S7" s="262"/>
      <c r="T7" s="262"/>
      <c r="U7" s="262"/>
      <c r="V7" s="262"/>
      <c r="W7" s="262"/>
      <c r="X7" s="262"/>
      <c r="Y7" s="262"/>
      <c r="Z7" s="1059" t="str">
        <f>IF(ISTEXT(X6),(X6),"")</f>
        <v/>
      </c>
      <c r="AA7" s="1059"/>
      <c r="AB7" s="1059"/>
      <c r="AC7" s="531" t="s">
        <v>622</v>
      </c>
      <c r="AD7" s="531"/>
      <c r="AE7" s="531"/>
      <c r="AF7" s="531"/>
      <c r="AG7" s="531"/>
      <c r="AH7" s="531"/>
      <c r="AI7" s="531"/>
      <c r="AJ7" s="531"/>
      <c r="AK7" s="531"/>
      <c r="AL7" s="531"/>
      <c r="AM7" s="262"/>
      <c r="AN7" s="263"/>
    </row>
    <row r="8" spans="1:40" s="6" customFormat="1" ht="11.25" customHeight="1" x14ac:dyDescent="0.25">
      <c r="A8" s="255"/>
      <c r="B8" s="262" t="s">
        <v>1171</v>
      </c>
      <c r="C8" s="262"/>
      <c r="D8" s="262"/>
      <c r="E8" s="262"/>
      <c r="F8" s="262"/>
      <c r="G8" s="262"/>
      <c r="H8" s="262"/>
      <c r="I8" s="262"/>
      <c r="J8" s="262"/>
      <c r="K8" s="262"/>
      <c r="L8" s="262"/>
      <c r="M8" s="262"/>
      <c r="N8" s="262"/>
      <c r="O8" s="262"/>
      <c r="P8" s="262"/>
      <c r="Q8" s="1048" t="s">
        <v>860</v>
      </c>
      <c r="R8" s="1048"/>
      <c r="S8" s="1048"/>
      <c r="T8" s="1048"/>
      <c r="U8" s="1048"/>
      <c r="V8" s="1049" t="str">
        <f>IF(ISTEXT($N$3),($N$3),"")</f>
        <v/>
      </c>
      <c r="W8" s="1049"/>
      <c r="X8" s="1049"/>
      <c r="Y8" s="1049"/>
      <c r="Z8" s="262" t="s">
        <v>636</v>
      </c>
      <c r="AA8" s="262"/>
      <c r="AB8" s="262"/>
      <c r="AC8" s="262"/>
      <c r="AD8" s="262"/>
      <c r="AE8" s="262"/>
      <c r="AF8" s="262"/>
      <c r="AG8" s="262"/>
      <c r="AH8" s="262"/>
      <c r="AI8" s="262"/>
      <c r="AJ8" s="262"/>
      <c r="AK8" s="262"/>
      <c r="AL8" s="262"/>
      <c r="AM8" s="262"/>
      <c r="AN8" s="263"/>
    </row>
    <row r="9" spans="1:40" s="6" customFormat="1" ht="11.25" customHeight="1" x14ac:dyDescent="0.25">
      <c r="A9" s="255"/>
      <c r="B9" s="262" t="s">
        <v>1172</v>
      </c>
      <c r="C9" s="262"/>
      <c r="D9" s="262"/>
      <c r="E9" s="262"/>
      <c r="F9" s="262"/>
      <c r="G9" s="262"/>
      <c r="H9" s="262"/>
      <c r="I9" s="262"/>
      <c r="J9" s="262"/>
      <c r="K9" s="262"/>
      <c r="L9" s="262"/>
      <c r="M9" s="262"/>
      <c r="N9" s="262"/>
      <c r="O9" s="262"/>
      <c r="P9" s="262"/>
      <c r="Q9" s="264"/>
      <c r="R9" s="264"/>
      <c r="S9" s="1048" t="s">
        <v>860</v>
      </c>
      <c r="T9" s="1048"/>
      <c r="U9" s="1048"/>
      <c r="V9" s="1048"/>
      <c r="W9" s="1048"/>
      <c r="X9" s="1049" t="str">
        <f>IF(ISTEXT($N$3),($N$3),"")</f>
        <v/>
      </c>
      <c r="Y9" s="1049"/>
      <c r="Z9" s="1049"/>
      <c r="AA9" s="1049"/>
      <c r="AB9" s="262" t="s">
        <v>628</v>
      </c>
      <c r="AC9" s="262"/>
      <c r="AD9" s="262"/>
      <c r="AE9" s="262"/>
      <c r="AF9" s="262"/>
      <c r="AG9" s="262"/>
      <c r="AH9" s="262"/>
      <c r="AI9" s="262"/>
      <c r="AJ9" s="262"/>
      <c r="AK9" s="262"/>
      <c r="AL9" s="262"/>
      <c r="AM9" s="262"/>
      <c r="AN9" s="263"/>
    </row>
    <row r="10" spans="1:40" s="7" customFormat="1" ht="10.5" customHeight="1" x14ac:dyDescent="0.25">
      <c r="A10" s="151"/>
      <c r="B10" s="1051" t="s">
        <v>626</v>
      </c>
      <c r="C10" s="1052"/>
      <c r="D10" s="1052"/>
      <c r="E10" s="1052"/>
      <c r="F10" s="1052"/>
      <c r="G10" s="1052"/>
      <c r="H10" s="1052"/>
      <c r="I10" s="1052"/>
      <c r="J10" s="1052"/>
      <c r="K10" s="1052"/>
      <c r="L10" s="1052"/>
      <c r="M10" s="1052"/>
      <c r="N10" s="316" t="s">
        <v>382</v>
      </c>
      <c r="O10" s="1053" t="s">
        <v>1163</v>
      </c>
      <c r="P10" s="1053"/>
      <c r="Q10" s="1053"/>
      <c r="R10" s="1053"/>
      <c r="S10" s="1053"/>
      <c r="T10" s="1053"/>
      <c r="U10" s="1053"/>
      <c r="V10" s="1053"/>
      <c r="W10" s="1053"/>
      <c r="X10" s="1053"/>
      <c r="Y10" s="1053"/>
      <c r="Z10" s="1053"/>
      <c r="AA10" s="1053"/>
      <c r="AB10" s="1053"/>
      <c r="AC10" s="1053"/>
      <c r="AD10" s="1053"/>
      <c r="AE10" s="1053"/>
      <c r="AF10" s="1053"/>
      <c r="AG10" s="1053"/>
      <c r="AH10" s="1053"/>
      <c r="AI10" s="1053"/>
      <c r="AJ10" s="1053"/>
      <c r="AK10" s="1053"/>
      <c r="AL10" s="1053"/>
      <c r="AM10" s="1053"/>
      <c r="AN10" s="1054"/>
    </row>
    <row r="11" spans="1:40" s="6" customFormat="1" ht="11.25" customHeight="1" x14ac:dyDescent="0.25">
      <c r="A11" s="255"/>
      <c r="B11" s="262" t="s">
        <v>743</v>
      </c>
      <c r="C11" s="262"/>
      <c r="D11" s="262"/>
      <c r="E11" s="262"/>
      <c r="F11" s="262"/>
      <c r="G11" s="262"/>
      <c r="H11" s="262"/>
      <c r="I11" s="262"/>
      <c r="J11" s="262"/>
      <c r="K11" s="262"/>
      <c r="L11" s="262"/>
      <c r="M11" s="262"/>
      <c r="N11" s="262"/>
      <c r="O11" s="262"/>
      <c r="P11" s="1055"/>
      <c r="Q11" s="1055"/>
      <c r="R11" s="1055"/>
      <c r="S11" s="1055"/>
      <c r="T11" s="1055"/>
      <c r="U11" s="1055"/>
      <c r="V11" s="1055"/>
      <c r="W11" s="262"/>
      <c r="X11" s="262"/>
      <c r="Y11" s="262"/>
      <c r="Z11" s="262"/>
      <c r="AA11" s="262"/>
      <c r="AB11" s="262"/>
      <c r="AC11" s="262"/>
      <c r="AD11" s="262"/>
      <c r="AE11" s="262"/>
      <c r="AF11" s="262"/>
      <c r="AG11" s="262"/>
      <c r="AH11" s="262"/>
      <c r="AI11" s="262"/>
      <c r="AJ11" s="262"/>
      <c r="AK11" s="262"/>
      <c r="AL11" s="262"/>
      <c r="AM11" s="262"/>
      <c r="AN11" s="263"/>
    </row>
    <row r="12" spans="1:40" s="6" customFormat="1" ht="11.25" customHeight="1" x14ac:dyDescent="0.25">
      <c r="A12" s="255"/>
      <c r="B12" s="262" t="s">
        <v>744</v>
      </c>
      <c r="C12" s="262"/>
      <c r="D12" s="369"/>
      <c r="E12" s="262" t="s">
        <v>1147</v>
      </c>
      <c r="F12" s="264"/>
      <c r="G12" s="264"/>
      <c r="H12" s="264"/>
      <c r="I12" s="264"/>
      <c r="J12" s="265"/>
      <c r="K12" s="265"/>
      <c r="L12" s="1056"/>
      <c r="M12" s="1056"/>
      <c r="N12" s="262" t="s">
        <v>627</v>
      </c>
      <c r="O12" s="262"/>
      <c r="P12" s="1050"/>
      <c r="Q12" s="1050"/>
      <c r="R12" s="1050"/>
      <c r="S12" s="1050"/>
      <c r="T12" s="368" t="s">
        <v>367</v>
      </c>
      <c r="U12" s="1050"/>
      <c r="V12" s="1050"/>
      <c r="W12" s="1050"/>
      <c r="X12" s="1050"/>
      <c r="Y12" s="262" t="s">
        <v>646</v>
      </c>
      <c r="Z12" s="262"/>
      <c r="AA12" s="262"/>
      <c r="AB12" s="1048" t="s">
        <v>1166</v>
      </c>
      <c r="AC12" s="1048"/>
      <c r="AD12" s="1048"/>
      <c r="AE12" s="1048"/>
      <c r="AF12" s="1057">
        <f>SUM($I$1)</f>
        <v>2023</v>
      </c>
      <c r="AG12" s="1057"/>
      <c r="AH12" s="262"/>
      <c r="AI12" s="262"/>
      <c r="AJ12" s="262"/>
      <c r="AK12" s="262"/>
      <c r="AL12" s="262"/>
      <c r="AM12" s="262"/>
      <c r="AN12" s="263"/>
    </row>
    <row r="13" spans="1:40" s="6" customFormat="1" ht="11.25" customHeight="1" x14ac:dyDescent="0.25">
      <c r="A13" s="255"/>
      <c r="B13" s="262" t="s">
        <v>366</v>
      </c>
      <c r="C13" s="262"/>
      <c r="D13" s="262"/>
      <c r="E13" s="262"/>
      <c r="F13" s="262"/>
      <c r="G13" s="262"/>
      <c r="H13" s="262"/>
      <c r="I13" s="1050"/>
      <c r="J13" s="1050"/>
      <c r="K13" s="1050"/>
      <c r="L13" s="1050"/>
      <c r="M13" s="368" t="s">
        <v>367</v>
      </c>
      <c r="N13" s="1050"/>
      <c r="O13" s="1050"/>
      <c r="P13" s="1050"/>
      <c r="Q13" s="1050"/>
      <c r="R13" s="262" t="s">
        <v>645</v>
      </c>
      <c r="S13" s="262"/>
      <c r="T13" s="262"/>
      <c r="U13" s="262"/>
      <c r="V13" s="1048" t="s">
        <v>1169</v>
      </c>
      <c r="W13" s="1048"/>
      <c r="X13" s="1048"/>
      <c r="Y13" s="1048"/>
      <c r="Z13" s="1048"/>
      <c r="AA13" s="1049" t="str">
        <f>IF(ISTEXT($N$3),($N$3),"")</f>
        <v/>
      </c>
      <c r="AB13" s="1049"/>
      <c r="AC13" s="1049"/>
      <c r="AD13" s="1049"/>
      <c r="AE13" s="262" t="s">
        <v>1167</v>
      </c>
      <c r="AF13" s="262"/>
      <c r="AG13" s="262"/>
      <c r="AH13" s="262"/>
      <c r="AI13" s="262"/>
      <c r="AJ13" s="262"/>
      <c r="AK13" s="262"/>
      <c r="AL13" s="262"/>
      <c r="AM13" s="262"/>
      <c r="AN13" s="263"/>
    </row>
    <row r="14" spans="1:40" s="6" customFormat="1" ht="11.25" customHeight="1" x14ac:dyDescent="0.25">
      <c r="A14" s="255"/>
      <c r="B14" s="262" t="s">
        <v>370</v>
      </c>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3"/>
    </row>
    <row r="15" spans="1:40" s="6" customFormat="1" ht="11.25" customHeight="1" x14ac:dyDescent="0.25">
      <c r="A15" s="255"/>
      <c r="B15" s="262" t="s">
        <v>1168</v>
      </c>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3"/>
    </row>
    <row r="16" spans="1:40" s="6" customFormat="1" ht="11.25" customHeight="1" x14ac:dyDescent="0.25">
      <c r="A16" s="255"/>
      <c r="B16" s="262" t="s">
        <v>369</v>
      </c>
      <c r="C16" s="262"/>
      <c r="D16" s="262"/>
      <c r="E16" s="262"/>
      <c r="F16" s="262"/>
      <c r="G16" s="262"/>
      <c r="H16" s="262"/>
      <c r="I16" s="264" t="s">
        <v>1170</v>
      </c>
      <c r="J16" s="264"/>
      <c r="K16" s="264"/>
      <c r="L16" s="264"/>
      <c r="M16" s="1056"/>
      <c r="N16" s="1056"/>
      <c r="O16" s="1056"/>
      <c r="P16" s="1056"/>
      <c r="Q16" s="1056"/>
      <c r="R16" s="262" t="s">
        <v>648</v>
      </c>
      <c r="S16" s="262"/>
      <c r="T16" s="262"/>
      <c r="U16" s="262"/>
      <c r="V16" s="262"/>
      <c r="W16" s="262"/>
      <c r="X16" s="262"/>
      <c r="Y16" s="262"/>
      <c r="Z16" s="262"/>
      <c r="AA16" s="262"/>
      <c r="AB16" s="262"/>
      <c r="AC16" s="262"/>
      <c r="AD16" s="262"/>
      <c r="AE16" s="264"/>
      <c r="AF16" s="264"/>
      <c r="AG16" s="262"/>
      <c r="AH16" s="262"/>
      <c r="AI16" s="262"/>
      <c r="AJ16" s="1035">
        <f>SUM($I$1)</f>
        <v>2023</v>
      </c>
      <c r="AK16" s="1035"/>
      <c r="AL16" s="739"/>
      <c r="AM16" s="262"/>
      <c r="AN16" s="263"/>
    </row>
    <row r="17" spans="1:40" s="6" customFormat="1" ht="11.25" customHeight="1" x14ac:dyDescent="0.25">
      <c r="A17" s="255"/>
      <c r="B17" s="262" t="s">
        <v>368</v>
      </c>
      <c r="C17" s="262"/>
      <c r="D17" s="262"/>
      <c r="E17" s="262"/>
      <c r="F17" s="262"/>
      <c r="G17" s="262"/>
      <c r="H17" s="264" t="s">
        <v>1170</v>
      </c>
      <c r="I17" s="264"/>
      <c r="J17" s="264"/>
      <c r="K17" s="264"/>
      <c r="L17" s="1056"/>
      <c r="M17" s="1056"/>
      <c r="N17" s="1056"/>
      <c r="O17" s="1056"/>
      <c r="P17" s="1056"/>
      <c r="Q17" s="262" t="s">
        <v>704</v>
      </c>
      <c r="R17" s="262"/>
      <c r="S17" s="262"/>
      <c r="T17" s="262"/>
      <c r="U17" s="262"/>
      <c r="V17" s="262"/>
      <c r="W17" s="262"/>
      <c r="X17" s="262"/>
      <c r="Y17" s="262"/>
      <c r="Z17" s="262"/>
      <c r="AA17" s="262"/>
      <c r="AB17" s="262"/>
      <c r="AC17" s="262"/>
      <c r="AD17" s="262"/>
      <c r="AE17" s="262"/>
      <c r="AF17" s="262"/>
      <c r="AH17" s="1057">
        <f>SUM($I$1)</f>
        <v>2023</v>
      </c>
      <c r="AI17" s="1057"/>
      <c r="AJ17" s="1035" t="s">
        <v>705</v>
      </c>
      <c r="AK17" s="1035"/>
      <c r="AL17" s="1035"/>
      <c r="AM17" s="1035"/>
      <c r="AN17" s="1076"/>
    </row>
    <row r="18" spans="1:40" s="6" customFormat="1" ht="11.25" customHeight="1" x14ac:dyDescent="0.25">
      <c r="A18" s="255"/>
      <c r="B18" s="262" t="s">
        <v>742</v>
      </c>
      <c r="C18" s="262"/>
      <c r="D18" s="262"/>
      <c r="E18" s="262"/>
      <c r="F18" s="262"/>
      <c r="G18" s="262"/>
      <c r="H18" s="262"/>
      <c r="I18" s="264"/>
      <c r="J18" s="264"/>
      <c r="K18" s="264"/>
      <c r="L18" s="264"/>
      <c r="M18" s="262"/>
      <c r="N18" s="357"/>
      <c r="O18" s="357"/>
      <c r="P18" s="357"/>
      <c r="Q18" s="357"/>
      <c r="R18" s="262"/>
      <c r="S18" s="1035">
        <f>SUM($I$1)</f>
        <v>2023</v>
      </c>
      <c r="T18" s="1035"/>
      <c r="U18" s="262"/>
      <c r="V18" s="262"/>
      <c r="W18" s="262"/>
      <c r="X18" s="262"/>
      <c r="Y18" s="262"/>
      <c r="Z18" s="262"/>
      <c r="AA18" s="262"/>
      <c r="AB18" s="262"/>
      <c r="AC18" s="262"/>
      <c r="AD18" s="262"/>
      <c r="AE18" s="264"/>
      <c r="AF18" s="264"/>
      <c r="AG18" s="262"/>
      <c r="AH18" s="262"/>
      <c r="AI18" s="262"/>
      <c r="AJ18" s="264"/>
      <c r="AK18" s="264"/>
      <c r="AL18" s="264"/>
      <c r="AM18" s="262"/>
      <c r="AN18" s="263"/>
    </row>
    <row r="19" spans="1:40" s="6" customFormat="1" ht="11.25" customHeight="1" x14ac:dyDescent="0.25">
      <c r="A19" s="255"/>
      <c r="B19" s="262" t="s">
        <v>623</v>
      </c>
      <c r="C19" s="262"/>
      <c r="D19" s="262"/>
      <c r="E19" s="262"/>
      <c r="F19" s="262"/>
      <c r="G19" s="262"/>
      <c r="H19" s="262"/>
      <c r="I19" s="262"/>
      <c r="J19" s="262"/>
      <c r="K19" s="262"/>
      <c r="L19" s="262"/>
      <c r="M19" s="262"/>
      <c r="N19" s="262"/>
      <c r="O19" s="262"/>
      <c r="P19" s="262"/>
      <c r="Q19" s="262"/>
      <c r="R19" s="262"/>
      <c r="S19" s="264" t="s">
        <v>860</v>
      </c>
      <c r="T19" s="264"/>
      <c r="U19" s="264"/>
      <c r="V19" s="264"/>
      <c r="W19" s="264"/>
      <c r="X19" s="1049" t="str">
        <f>IF(ISTEXT($N$3),($N$3),"")</f>
        <v/>
      </c>
      <c r="Y19" s="1049"/>
      <c r="Z19" s="1049"/>
      <c r="AA19" s="1049"/>
      <c r="AB19" s="264" t="s">
        <v>629</v>
      </c>
      <c r="AC19" s="262"/>
      <c r="AD19" s="262"/>
      <c r="AE19" s="262"/>
      <c r="AF19" s="262"/>
      <c r="AG19" s="262"/>
      <c r="AH19" s="262"/>
      <c r="AI19" s="262"/>
      <c r="AJ19" s="262"/>
      <c r="AK19" s="262"/>
      <c r="AL19" s="262"/>
      <c r="AM19" s="262"/>
      <c r="AN19" s="263"/>
    </row>
    <row r="20" spans="1:40" s="6" customFormat="1" ht="11.25" customHeight="1" x14ac:dyDescent="0.25">
      <c r="A20" s="255"/>
      <c r="B20" s="1077"/>
      <c r="C20" s="1077"/>
      <c r="D20" s="277" t="s">
        <v>1173</v>
      </c>
      <c r="E20" s="90"/>
      <c r="F20" s="90"/>
      <c r="G20" s="277"/>
      <c r="H20" s="90"/>
      <c r="I20" s="90"/>
      <c r="J20" s="90"/>
      <c r="K20" s="90"/>
      <c r="L20" s="90"/>
      <c r="M20" s="262"/>
      <c r="N20" s="262"/>
      <c r="O20" s="1078" t="str">
        <f>IF('Level 2 Review'!AG16="Yes",('Data Logbook'!N3),"---")</f>
        <v>---</v>
      </c>
      <c r="P20" s="1078"/>
      <c r="Q20" s="1078"/>
      <c r="R20" s="1078"/>
      <c r="S20" s="1078"/>
      <c r="T20" s="264" t="s">
        <v>649</v>
      </c>
      <c r="U20" s="264"/>
      <c r="V20" s="264"/>
      <c r="W20" s="264"/>
      <c r="X20" s="1049"/>
      <c r="Y20" s="1049"/>
      <c r="Z20" s="1049"/>
      <c r="AA20" s="1049"/>
      <c r="AB20" s="264"/>
      <c r="AC20" s="262"/>
      <c r="AD20" s="262"/>
      <c r="AE20" s="262"/>
      <c r="AF20" s="262"/>
      <c r="AG20" s="262"/>
      <c r="AH20" s="262"/>
      <c r="AI20" s="262"/>
      <c r="AJ20" s="262"/>
      <c r="AK20" s="262"/>
      <c r="AL20" s="262"/>
      <c r="AM20" s="262"/>
      <c r="AN20" s="263"/>
    </row>
    <row r="21" spans="1:40" s="7" customFormat="1" ht="10.5" customHeight="1" x14ac:dyDescent="0.25">
      <c r="A21" s="256"/>
      <c r="B21" s="1073" t="s">
        <v>701</v>
      </c>
      <c r="C21" s="1074"/>
      <c r="D21" s="1074"/>
      <c r="E21" s="1074"/>
      <c r="F21" s="1074"/>
      <c r="G21" s="1074"/>
      <c r="H21" s="1074"/>
      <c r="I21" s="1074"/>
      <c r="J21" s="1074"/>
      <c r="K21" s="1074"/>
      <c r="L21" s="1074"/>
      <c r="M21" s="1074"/>
      <c r="N21" s="1074"/>
      <c r="O21" s="1074"/>
      <c r="P21" s="1074"/>
      <c r="Q21" s="1074"/>
      <c r="R21" s="1074"/>
      <c r="S21" s="1074"/>
      <c r="T21" s="1074"/>
      <c r="U21" s="1074"/>
      <c r="V21" s="1074"/>
      <c r="W21" s="1074"/>
      <c r="X21" s="1074"/>
      <c r="Y21" s="1074"/>
      <c r="Z21" s="1074"/>
      <c r="AA21" s="1074"/>
      <c r="AB21" s="1074"/>
      <c r="AC21" s="1074"/>
      <c r="AD21" s="1074"/>
      <c r="AE21" s="1074"/>
      <c r="AF21" s="1074"/>
      <c r="AG21" s="1074"/>
      <c r="AH21" s="1074"/>
      <c r="AI21" s="1074"/>
      <c r="AJ21" s="1074"/>
      <c r="AK21" s="1074"/>
      <c r="AL21" s="1074"/>
      <c r="AM21" s="1074"/>
      <c r="AN21" s="1075"/>
    </row>
    <row r="22" spans="1:40" s="7" customFormat="1" ht="10.5" customHeight="1" x14ac:dyDescent="0.25">
      <c r="A22" s="150"/>
      <c r="B22" s="1069" t="s">
        <v>624</v>
      </c>
      <c r="C22" s="1070"/>
      <c r="D22" s="1070"/>
      <c r="E22" s="1070"/>
      <c r="F22" s="1070"/>
      <c r="G22" s="1070"/>
      <c r="H22" s="1070"/>
      <c r="I22" s="1070"/>
      <c r="J22" s="1070"/>
      <c r="K22" s="320" t="s">
        <v>382</v>
      </c>
      <c r="L22" s="1071" t="s">
        <v>1163</v>
      </c>
      <c r="M22" s="1071"/>
      <c r="N22" s="1071"/>
      <c r="O22" s="1071"/>
      <c r="P22" s="1071"/>
      <c r="Q22" s="1071"/>
      <c r="R22" s="1071"/>
      <c r="S22" s="1072">
        <f>SUM($I$1)</f>
        <v>2023</v>
      </c>
      <c r="T22" s="1072"/>
      <c r="U22" s="338"/>
      <c r="V22" s="338"/>
      <c r="W22" s="338"/>
      <c r="X22" s="338"/>
      <c r="Y22" s="321"/>
      <c r="Z22" s="321"/>
      <c r="AA22" s="321"/>
      <c r="AB22" s="321"/>
      <c r="AC22" s="321"/>
      <c r="AD22" s="321"/>
      <c r="AE22" s="321"/>
      <c r="AF22" s="321"/>
      <c r="AG22" s="321"/>
      <c r="AH22" s="321"/>
      <c r="AI22" s="321"/>
      <c r="AJ22" s="321"/>
      <c r="AK22" s="321"/>
      <c r="AL22" s="321"/>
      <c r="AM22" s="321"/>
      <c r="AN22" s="322"/>
    </row>
    <row r="23" spans="1:40" s="6" customFormat="1" ht="11.25" customHeight="1" x14ac:dyDescent="0.25">
      <c r="A23" s="255"/>
      <c r="B23" s="262" t="s">
        <v>885</v>
      </c>
      <c r="C23" s="262"/>
      <c r="D23" s="262"/>
      <c r="E23" s="262"/>
      <c r="F23" s="262"/>
      <c r="G23" s="262"/>
      <c r="H23" s="262"/>
      <c r="I23" s="262"/>
      <c r="J23" s="262"/>
      <c r="K23" s="262"/>
      <c r="L23" s="262"/>
      <c r="M23" s="262"/>
      <c r="N23" s="262"/>
      <c r="O23" s="262"/>
      <c r="P23" s="262"/>
      <c r="Q23" s="262"/>
      <c r="R23" s="262"/>
      <c r="S23" s="262"/>
      <c r="T23" s="262"/>
      <c r="U23" s="262"/>
      <c r="V23" s="262"/>
      <c r="W23" s="262"/>
      <c r="X23" s="532"/>
      <c r="Y23" s="532"/>
      <c r="Z23" s="532"/>
      <c r="AA23" s="532"/>
      <c r="AB23" s="532"/>
      <c r="AC23" s="532"/>
      <c r="AD23" s="532"/>
      <c r="AE23" s="532"/>
      <c r="AF23" s="537"/>
      <c r="AG23" s="537"/>
      <c r="AH23" s="537"/>
      <c r="AI23" s="537"/>
      <c r="AJ23" s="537"/>
      <c r="AK23" s="537"/>
      <c r="AL23" s="537"/>
      <c r="AM23" s="537"/>
      <c r="AN23" s="260"/>
    </row>
    <row r="24" spans="1:40" s="8" customFormat="1" ht="11.25" customHeight="1" x14ac:dyDescent="0.25">
      <c r="A24" s="255"/>
      <c r="B24" s="271" t="s">
        <v>644</v>
      </c>
      <c r="C24" s="272"/>
      <c r="D24" s="272"/>
      <c r="E24" s="272"/>
      <c r="F24" s="272"/>
      <c r="G24" s="272"/>
      <c r="H24" s="272"/>
      <c r="I24" s="272"/>
      <c r="J24" s="272"/>
      <c r="K24" s="272"/>
      <c r="L24" s="272"/>
      <c r="M24" s="272"/>
      <c r="N24" s="272"/>
      <c r="O24" s="272"/>
      <c r="P24" s="1088" t="s">
        <v>860</v>
      </c>
      <c r="Q24" s="1088"/>
      <c r="R24" s="1088"/>
      <c r="S24" s="1088"/>
      <c r="T24" s="1088"/>
      <c r="U24" s="1089" t="str">
        <f>IF(ISTEXT($N$3),($N$3),"")</f>
        <v/>
      </c>
      <c r="V24" s="1089"/>
      <c r="W24" s="1089"/>
      <c r="X24" s="1089"/>
      <c r="Y24" s="1090" t="s">
        <v>1163</v>
      </c>
      <c r="Z24" s="1090"/>
      <c r="AA24" s="1090"/>
      <c r="AB24" s="1090"/>
      <c r="AC24" s="1090"/>
      <c r="AD24" s="1090"/>
      <c r="AE24" s="1090"/>
      <c r="AF24" s="1090">
        <f>SUM($I$1)</f>
        <v>2023</v>
      </c>
      <c r="AG24" s="1090"/>
      <c r="AH24" s="536" t="s">
        <v>631</v>
      </c>
      <c r="AI24" s="535" t="str">
        <f>IF(ISTEXT($B$1),(AH3),"")</f>
        <v/>
      </c>
      <c r="AJ24" s="1049" t="str">
        <f>IF(ISTEXT($B$1),($B$1),"")</f>
        <v/>
      </c>
      <c r="AK24" s="1049"/>
      <c r="AL24" s="1049"/>
      <c r="AM24" s="1049"/>
      <c r="AN24" s="1091"/>
    </row>
    <row r="25" spans="1:40" s="6" customFormat="1" ht="11.25" customHeight="1" x14ac:dyDescent="0.25">
      <c r="A25" s="255"/>
      <c r="B25" s="1079" t="s">
        <v>630</v>
      </c>
      <c r="C25" s="1080"/>
      <c r="D25" s="1080"/>
      <c r="E25" s="1080"/>
      <c r="F25" s="1080"/>
      <c r="G25" s="1080"/>
      <c r="H25" s="1080"/>
      <c r="I25" s="1080"/>
      <c r="J25" s="1080"/>
      <c r="K25" s="1080"/>
      <c r="L25" s="1080"/>
      <c r="M25" s="1080"/>
      <c r="N25" s="1081" t="str">
        <f>'Level 2 Review'!N22:V22</f>
        <v>L3 Staff name</v>
      </c>
      <c r="O25" s="1081"/>
      <c r="P25" s="1081"/>
      <c r="Q25" s="1081"/>
      <c r="R25" s="1081"/>
      <c r="S25" s="1081"/>
      <c r="T25" s="1081"/>
      <c r="U25" s="1081"/>
      <c r="V25" s="1081"/>
      <c r="W25" s="1080" t="s">
        <v>1174</v>
      </c>
      <c r="X25" s="1080"/>
      <c r="Y25" s="1080"/>
      <c r="Z25" s="1080"/>
      <c r="AA25" s="1080"/>
      <c r="AB25" s="1080"/>
      <c r="AC25" s="1080"/>
      <c r="AD25" s="1080"/>
      <c r="AE25" s="1080"/>
      <c r="AF25" s="1080"/>
      <c r="AG25" s="1080"/>
      <c r="AH25" s="1080"/>
      <c r="AI25" s="1080"/>
      <c r="AJ25" s="1080"/>
      <c r="AK25" s="1080"/>
      <c r="AL25" s="1080"/>
      <c r="AM25" s="1080"/>
      <c r="AN25" s="1082"/>
    </row>
    <row r="26" spans="1:40" s="7" customFormat="1" ht="10.5" customHeight="1" x14ac:dyDescent="0.25">
      <c r="A26" s="150"/>
      <c r="B26" s="317" t="s">
        <v>697</v>
      </c>
      <c r="C26" s="318"/>
      <c r="D26" s="318"/>
      <c r="E26" s="318"/>
      <c r="F26" s="318"/>
      <c r="G26" s="318"/>
      <c r="H26" s="318"/>
      <c r="I26" s="318"/>
      <c r="J26" s="318"/>
      <c r="K26" s="320"/>
      <c r="L26" s="319"/>
      <c r="M26" s="319"/>
      <c r="N26" s="319"/>
      <c r="O26" s="319"/>
      <c r="P26" s="319"/>
      <c r="Q26" s="319"/>
      <c r="R26" s="319"/>
      <c r="S26" s="319"/>
      <c r="T26" s="319"/>
      <c r="U26" s="319"/>
      <c r="V26" s="319"/>
      <c r="W26" s="319"/>
      <c r="X26" s="319"/>
      <c r="Y26" s="321"/>
      <c r="Z26" s="321"/>
      <c r="AA26" s="321"/>
      <c r="AB26" s="321"/>
      <c r="AC26" s="321"/>
      <c r="AD26" s="321"/>
      <c r="AE26" s="321"/>
      <c r="AF26" s="321"/>
      <c r="AG26" s="321"/>
      <c r="AH26" s="321"/>
      <c r="AI26" s="321"/>
      <c r="AJ26" s="321"/>
      <c r="AK26" s="321"/>
      <c r="AL26" s="321"/>
      <c r="AM26" s="321"/>
      <c r="AN26" s="322"/>
    </row>
    <row r="27" spans="1:40" s="6" customFormat="1" ht="11.25" customHeight="1" x14ac:dyDescent="0.25">
      <c r="A27" s="255"/>
      <c r="B27" s="271" t="s">
        <v>698</v>
      </c>
      <c r="C27" s="272"/>
      <c r="D27" s="272"/>
      <c r="E27" s="272"/>
      <c r="F27" s="272"/>
      <c r="G27" s="272"/>
      <c r="H27" s="272"/>
      <c r="I27" s="272"/>
      <c r="J27" s="272"/>
      <c r="K27" s="272"/>
      <c r="L27" s="272"/>
      <c r="M27" s="272"/>
      <c r="N27" s="272"/>
      <c r="O27" s="272"/>
      <c r="P27" s="272"/>
      <c r="Q27" s="272"/>
      <c r="R27" s="272"/>
      <c r="S27" s="272"/>
      <c r="T27" s="1083"/>
      <c r="U27" s="1083"/>
      <c r="V27" s="90" t="s">
        <v>686</v>
      </c>
      <c r="W27" s="90"/>
      <c r="X27" s="90"/>
      <c r="Y27" s="90"/>
      <c r="Z27" s="1083"/>
      <c r="AA27" s="1083"/>
      <c r="AB27" s="534" t="s">
        <v>687</v>
      </c>
      <c r="AC27" s="272" t="s">
        <v>699</v>
      </c>
      <c r="AD27" s="274"/>
      <c r="AE27" s="90"/>
      <c r="AF27" s="272"/>
      <c r="AG27" s="272"/>
      <c r="AH27" s="272"/>
      <c r="AI27" s="272"/>
      <c r="AJ27" s="272"/>
      <c r="AK27" s="272"/>
      <c r="AL27" s="272"/>
      <c r="AM27" s="272"/>
      <c r="AN27" s="314"/>
    </row>
    <row r="28" spans="1:40" s="7" customFormat="1" ht="10.5" customHeight="1" x14ac:dyDescent="0.25">
      <c r="A28" s="151"/>
      <c r="B28" s="1084" t="s">
        <v>377</v>
      </c>
      <c r="C28" s="1085"/>
      <c r="D28" s="1085"/>
      <c r="E28" s="1085"/>
      <c r="F28" s="1085"/>
      <c r="G28" s="1085"/>
      <c r="H28" s="1085"/>
      <c r="I28" s="315" t="s">
        <v>382</v>
      </c>
      <c r="J28" s="1086" t="s">
        <v>703</v>
      </c>
      <c r="K28" s="1086"/>
      <c r="L28" s="1086"/>
      <c r="M28" s="1086"/>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1086"/>
      <c r="AK28" s="1086"/>
      <c r="AL28" s="1086"/>
      <c r="AM28" s="1086"/>
      <c r="AN28" s="1087"/>
    </row>
    <row r="29" spans="1:40" s="7" customFormat="1" ht="10.5" customHeight="1" x14ac:dyDescent="0.25">
      <c r="A29" s="150"/>
      <c r="B29" s="323" t="s">
        <v>684</v>
      </c>
      <c r="C29" s="324"/>
      <c r="D29" s="324"/>
      <c r="E29" s="324"/>
      <c r="F29" s="324"/>
      <c r="G29" s="324"/>
      <c r="H29" s="324"/>
      <c r="I29" s="324"/>
      <c r="J29" s="324"/>
      <c r="K29" s="325"/>
      <c r="L29" s="325"/>
      <c r="M29" s="325"/>
      <c r="N29" s="325"/>
      <c r="O29" s="326" t="s">
        <v>382</v>
      </c>
      <c r="P29" s="1093" t="s">
        <v>1163</v>
      </c>
      <c r="Q29" s="1093"/>
      <c r="R29" s="1093"/>
      <c r="S29" s="1093"/>
      <c r="T29" s="1093"/>
      <c r="U29" s="1093"/>
      <c r="V29" s="1093"/>
      <c r="W29" s="1093"/>
      <c r="X29" s="1093"/>
      <c r="Y29" s="1094">
        <f>SUM($I$1)</f>
        <v>2023</v>
      </c>
      <c r="Z29" s="1094"/>
      <c r="AA29" s="1095"/>
      <c r="AB29" s="1095"/>
      <c r="AC29" s="1095"/>
      <c r="AD29" s="1095"/>
      <c r="AE29" s="1095"/>
      <c r="AF29" s="1095"/>
      <c r="AG29" s="1095"/>
      <c r="AH29" s="1095"/>
      <c r="AI29" s="1096"/>
      <c r="AJ29" s="1096"/>
      <c r="AK29" s="1096"/>
      <c r="AL29" s="1096"/>
      <c r="AM29" s="1096"/>
      <c r="AN29" s="1097"/>
    </row>
    <row r="30" spans="1:40" s="6" customFormat="1" ht="11.25" customHeight="1" x14ac:dyDescent="0.25">
      <c r="A30" s="255"/>
      <c r="B30" s="534" t="s">
        <v>688</v>
      </c>
      <c r="C30" s="275"/>
      <c r="D30" s="534"/>
      <c r="E30" s="534"/>
      <c r="F30" s="534"/>
      <c r="G30" s="534"/>
      <c r="H30" s="534"/>
      <c r="I30" s="534"/>
      <c r="J30" s="1083"/>
      <c r="K30" s="1083"/>
      <c r="L30" s="90" t="s">
        <v>686</v>
      </c>
      <c r="M30" s="90"/>
      <c r="N30" s="90"/>
      <c r="O30" s="90"/>
      <c r="P30" s="1083"/>
      <c r="Q30" s="1083"/>
      <c r="R30" s="534" t="s">
        <v>687</v>
      </c>
      <c r="S30" s="1098" t="s">
        <v>694</v>
      </c>
      <c r="T30" s="1098"/>
      <c r="U30" s="1098"/>
      <c r="V30" s="1098"/>
      <c r="W30" s="1098"/>
      <c r="X30" s="1098"/>
      <c r="Y30" s="1098"/>
      <c r="Z30" s="1098"/>
      <c r="AA30" s="1098"/>
      <c r="AB30" s="1098"/>
      <c r="AC30" s="1098"/>
      <c r="AD30" s="1035">
        <f>SUM($I$1)</f>
        <v>2023</v>
      </c>
      <c r="AE30" s="1035"/>
      <c r="AF30" s="1035"/>
      <c r="AG30" s="1035"/>
      <c r="AH30" s="1035"/>
      <c r="AI30" s="1035"/>
      <c r="AJ30" s="1035"/>
      <c r="AK30" s="1035"/>
      <c r="AL30" s="1035"/>
      <c r="AM30" s="1035"/>
      <c r="AN30" s="1076"/>
    </row>
    <row r="31" spans="1:40" s="312" customFormat="1" ht="11.25" customHeight="1" x14ac:dyDescent="0.25">
      <c r="A31" s="255"/>
      <c r="B31" s="1083"/>
      <c r="C31" s="1083"/>
      <c r="D31" s="262" t="s">
        <v>689</v>
      </c>
      <c r="E31" s="262"/>
      <c r="F31" s="262"/>
      <c r="G31" s="262"/>
      <c r="H31" s="262"/>
      <c r="I31" s="264"/>
      <c r="J31" s="264" t="s">
        <v>690</v>
      </c>
      <c r="K31" s="264"/>
      <c r="L31" s="264"/>
      <c r="M31" s="264"/>
      <c r="N31" s="264"/>
      <c r="O31" s="1056"/>
      <c r="P31" s="1056"/>
      <c r="Q31" s="1056"/>
      <c r="R31" s="533" t="s">
        <v>638</v>
      </c>
      <c r="S31" s="1092" t="str">
        <f>IF(ISTEXT($X$6),($X$6),"")</f>
        <v/>
      </c>
      <c r="T31" s="1092"/>
      <c r="U31" s="1092"/>
      <c r="V31" s="1067" t="s">
        <v>706</v>
      </c>
      <c r="W31" s="1067"/>
      <c r="X31" s="1067"/>
      <c r="Y31" s="1067"/>
      <c r="Z31" s="1067"/>
      <c r="AA31" s="1067"/>
      <c r="AB31" s="1067"/>
      <c r="AC31" s="1067"/>
      <c r="AD31" s="1067"/>
      <c r="AE31" s="1067"/>
      <c r="AF31" s="1067"/>
      <c r="AG31" s="1067"/>
      <c r="AH31" s="1067"/>
      <c r="AI31" s="1035"/>
      <c r="AJ31" s="1035"/>
      <c r="AK31" s="1035"/>
      <c r="AL31" s="1035"/>
      <c r="AM31" s="1035"/>
      <c r="AN31" s="1076"/>
    </row>
    <row r="32" spans="1:40" s="7" customFormat="1" ht="10.5" customHeight="1" x14ac:dyDescent="0.25">
      <c r="A32" s="150"/>
      <c r="B32" s="323" t="s">
        <v>685</v>
      </c>
      <c r="C32" s="324"/>
      <c r="D32" s="324"/>
      <c r="E32" s="324"/>
      <c r="F32" s="324"/>
      <c r="G32" s="324"/>
      <c r="H32" s="324"/>
      <c r="I32" s="324"/>
      <c r="J32" s="324"/>
      <c r="K32" s="326" t="s">
        <v>382</v>
      </c>
      <c r="L32" s="1093" t="s">
        <v>1163</v>
      </c>
      <c r="M32" s="1093"/>
      <c r="N32" s="1093"/>
      <c r="O32" s="1093"/>
      <c r="P32" s="1093"/>
      <c r="Q32" s="1093"/>
      <c r="R32" s="1093"/>
      <c r="S32" s="1093"/>
      <c r="T32" s="1093"/>
      <c r="U32" s="1094">
        <f>SUM($I$1)</f>
        <v>2023</v>
      </c>
      <c r="V32" s="1094"/>
      <c r="W32" s="327"/>
      <c r="X32" s="327"/>
      <c r="Y32" s="327"/>
      <c r="Z32" s="327"/>
      <c r="AA32" s="327"/>
      <c r="AB32" s="327"/>
      <c r="AC32" s="327"/>
      <c r="AD32" s="328"/>
      <c r="AE32" s="328"/>
      <c r="AF32" s="328"/>
      <c r="AG32" s="328"/>
      <c r="AH32" s="328"/>
      <c r="AI32" s="328"/>
      <c r="AJ32" s="328"/>
      <c r="AK32" s="328"/>
      <c r="AL32" s="328"/>
      <c r="AM32" s="328"/>
      <c r="AN32" s="329"/>
    </row>
    <row r="33" spans="1:40" s="312" customFormat="1" ht="11.25" customHeight="1" x14ac:dyDescent="0.25">
      <c r="A33" s="255"/>
      <c r="B33" s="1083"/>
      <c r="C33" s="1083"/>
      <c r="D33" s="262" t="s">
        <v>647</v>
      </c>
      <c r="E33" s="262"/>
      <c r="F33" s="262"/>
      <c r="G33" s="262"/>
      <c r="H33" s="262"/>
      <c r="I33" s="264"/>
      <c r="J33" s="264" t="s">
        <v>882</v>
      </c>
      <c r="K33" s="264"/>
      <c r="L33" s="264"/>
      <c r="M33" s="264"/>
      <c r="N33" s="264"/>
      <c r="P33" s="1104"/>
      <c r="Q33" s="1104"/>
      <c r="R33" s="1104"/>
      <c r="S33" s="533" t="s">
        <v>638</v>
      </c>
      <c r="T33" s="1105" t="str">
        <f>IF(ISTEXT($X$6),($X$6),"")</f>
        <v/>
      </c>
      <c r="U33" s="1105"/>
      <c r="V33" s="1105"/>
      <c r="W33" s="262" t="s">
        <v>637</v>
      </c>
      <c r="X33" s="262"/>
      <c r="Y33" s="264"/>
      <c r="Z33" s="262"/>
      <c r="AA33" s="262"/>
      <c r="AB33" s="264" t="s">
        <v>707</v>
      </c>
      <c r="AC33" s="264"/>
      <c r="AD33" s="264"/>
      <c r="AE33" s="264"/>
      <c r="AF33" s="264"/>
      <c r="AG33" s="264"/>
      <c r="AH33" s="264"/>
      <c r="AI33" s="1035"/>
      <c r="AJ33" s="1035"/>
      <c r="AK33" s="1035"/>
      <c r="AL33" s="1035"/>
      <c r="AM33" s="1035"/>
      <c r="AN33" s="1076"/>
    </row>
    <row r="34" spans="1:40" s="312" customFormat="1" ht="11.25" customHeight="1" x14ac:dyDescent="0.25">
      <c r="A34" s="255"/>
      <c r="B34" s="1083"/>
      <c r="C34" s="1083"/>
      <c r="D34" s="1067" t="s">
        <v>691</v>
      </c>
      <c r="E34" s="1067"/>
      <c r="F34" s="1067"/>
      <c r="G34" s="1067"/>
      <c r="H34" s="1067"/>
      <c r="I34" s="1067"/>
      <c r="J34" s="1067"/>
      <c r="K34" s="1057" t="s">
        <v>881</v>
      </c>
      <c r="L34" s="1057"/>
      <c r="M34" s="1057"/>
      <c r="N34" s="1057"/>
      <c r="O34" s="1057"/>
      <c r="P34" s="1059" t="str">
        <f>IF(ISTEXT(P33),(P33),"")</f>
        <v/>
      </c>
      <c r="Q34" s="1059"/>
      <c r="R34" s="1059"/>
      <c r="S34" s="533" t="s">
        <v>638</v>
      </c>
      <c r="T34" s="1092" t="str">
        <f>IF(ISTEXT($X$6),($X$6),"")</f>
        <v/>
      </c>
      <c r="U34" s="1092"/>
      <c r="V34" s="1092"/>
      <c r="W34" s="262" t="s">
        <v>637</v>
      </c>
      <c r="X34" s="262"/>
      <c r="Y34" s="264"/>
      <c r="Z34" s="262"/>
      <c r="AA34" s="262"/>
      <c r="AB34" s="264" t="s">
        <v>707</v>
      </c>
      <c r="AC34" s="264"/>
      <c r="AD34" s="264"/>
      <c r="AE34" s="264"/>
      <c r="AF34" s="264"/>
      <c r="AG34" s="264"/>
      <c r="AH34" s="264"/>
      <c r="AI34" s="264"/>
      <c r="AJ34" s="264"/>
      <c r="AK34" s="264"/>
      <c r="AL34" s="264"/>
      <c r="AM34" s="1035"/>
      <c r="AN34" s="1076"/>
    </row>
    <row r="35" spans="1:40" s="6" customFormat="1" ht="11.25" customHeight="1" x14ac:dyDescent="0.25">
      <c r="A35" s="255"/>
      <c r="B35" s="1100"/>
      <c r="C35" s="1100"/>
      <c r="D35" s="528" t="s">
        <v>693</v>
      </c>
      <c r="E35" s="528"/>
      <c r="F35" s="528"/>
      <c r="G35" s="528"/>
      <c r="H35" s="528"/>
      <c r="I35" s="528"/>
      <c r="J35" s="528"/>
      <c r="K35" s="528"/>
      <c r="L35" s="528"/>
      <c r="M35" s="528"/>
      <c r="N35" s="528"/>
      <c r="O35" s="528"/>
      <c r="P35" s="528"/>
      <c r="Q35" s="528"/>
      <c r="R35" s="528"/>
      <c r="S35" s="528"/>
      <c r="T35" s="528"/>
      <c r="U35" s="528"/>
      <c r="V35" s="528"/>
      <c r="W35" s="528"/>
      <c r="X35" s="528"/>
      <c r="Y35" s="528"/>
      <c r="Z35" s="528"/>
      <c r="AA35" s="528"/>
      <c r="AB35" s="528"/>
      <c r="AC35" s="528"/>
      <c r="AD35" s="528"/>
      <c r="AE35" s="528"/>
      <c r="AF35" s="528"/>
      <c r="AG35" s="528"/>
      <c r="AH35" s="528"/>
      <c r="AI35" s="528"/>
      <c r="AJ35" s="528"/>
      <c r="AK35" s="528"/>
      <c r="AL35" s="528"/>
      <c r="AM35" s="528"/>
      <c r="AN35" s="529"/>
    </row>
    <row r="36" spans="1:40" s="6" customFormat="1" ht="11.25" customHeight="1" x14ac:dyDescent="0.25">
      <c r="A36" s="255"/>
      <c r="B36" s="1100"/>
      <c r="C36" s="1100"/>
      <c r="D36" s="528" t="s">
        <v>692</v>
      </c>
      <c r="E36" s="528"/>
      <c r="F36" s="528"/>
      <c r="G36" s="528"/>
      <c r="H36" s="528"/>
      <c r="I36" s="528"/>
      <c r="J36" s="528"/>
      <c r="K36" s="528"/>
      <c r="M36" s="1101"/>
      <c r="N36" s="1101"/>
      <c r="O36" s="528" t="s">
        <v>639</v>
      </c>
      <c r="P36" s="528"/>
      <c r="Q36" s="1101"/>
      <c r="R36" s="1101"/>
      <c r="S36" s="528" t="s">
        <v>633</v>
      </c>
      <c r="T36" s="530"/>
      <c r="W36" s="1101"/>
      <c r="X36" s="1101"/>
      <c r="Y36" s="528" t="s">
        <v>883</v>
      </c>
      <c r="Z36" s="528" t="s">
        <v>884</v>
      </c>
      <c r="AA36" s="528"/>
      <c r="AB36" s="528"/>
      <c r="AC36" s="528"/>
      <c r="AD36" s="528"/>
      <c r="AE36" s="528"/>
      <c r="AF36" s="528"/>
      <c r="AG36" s="528"/>
      <c r="AH36" s="313"/>
      <c r="AI36" s="313"/>
      <c r="AJ36" s="313"/>
      <c r="AK36" s="313"/>
      <c r="AL36" s="313"/>
      <c r="AM36" s="339"/>
      <c r="AN36" s="340"/>
    </row>
    <row r="37" spans="1:40" s="6" customFormat="1" ht="11.25" customHeight="1" x14ac:dyDescent="0.25">
      <c r="A37" s="255"/>
      <c r="B37" s="1102" t="s">
        <v>329</v>
      </c>
      <c r="C37" s="1099"/>
      <c r="D37" s="1099"/>
      <c r="E37" s="1099"/>
      <c r="F37" s="1099"/>
      <c r="G37" s="1099"/>
      <c r="H37" s="1099"/>
      <c r="I37" s="1099"/>
      <c r="J37" s="1099"/>
      <c r="K37" s="1099"/>
      <c r="L37" s="1099"/>
      <c r="M37" s="1099"/>
      <c r="N37" s="1099"/>
      <c r="O37" s="1099"/>
      <c r="P37" s="1099"/>
      <c r="Q37" s="1099"/>
      <c r="R37" s="1099"/>
      <c r="S37" s="1099"/>
      <c r="T37" s="1099"/>
      <c r="U37" s="1099"/>
      <c r="V37" s="1099"/>
      <c r="W37" s="1099"/>
      <c r="X37" s="1099"/>
      <c r="Y37" s="1099"/>
      <c r="Z37" s="1099"/>
      <c r="AA37" s="1099"/>
      <c r="AB37" s="1099"/>
      <c r="AC37" s="1099"/>
      <c r="AD37" s="1099"/>
      <c r="AE37" s="1099"/>
      <c r="AF37" s="1099"/>
      <c r="AG37" s="1099"/>
      <c r="AH37" s="1099"/>
      <c r="AI37" s="1099"/>
      <c r="AJ37" s="1099"/>
      <c r="AK37" s="1099"/>
      <c r="AL37" s="1099"/>
      <c r="AM37" s="1099"/>
      <c r="AN37" s="1103"/>
    </row>
    <row r="38" spans="1:40" s="7" customFormat="1" ht="10.5" customHeight="1" x14ac:dyDescent="0.25">
      <c r="A38" s="151"/>
      <c r="B38" s="1120" t="s">
        <v>682</v>
      </c>
      <c r="C38" s="1121"/>
      <c r="D38" s="1121"/>
      <c r="E38" s="1121"/>
      <c r="F38" s="1121"/>
      <c r="G38" s="1121"/>
      <c r="H38" s="1121"/>
      <c r="I38" s="1121"/>
      <c r="J38" s="1121"/>
      <c r="K38" s="1121"/>
      <c r="L38" s="330" t="s">
        <v>382</v>
      </c>
      <c r="M38" s="1122" t="s">
        <v>642</v>
      </c>
      <c r="N38" s="1122"/>
      <c r="O38" s="1122"/>
      <c r="P38" s="1122"/>
      <c r="Q38" s="1122"/>
      <c r="R38" s="1122"/>
      <c r="S38" s="1122"/>
      <c r="T38" s="1122"/>
      <c r="U38" s="1122"/>
      <c r="V38" s="1122"/>
      <c r="W38" s="1122"/>
      <c r="X38" s="1122"/>
      <c r="Y38" s="331"/>
      <c r="Z38" s="331"/>
      <c r="AA38" s="331"/>
      <c r="AB38" s="331"/>
      <c r="AC38" s="331"/>
      <c r="AD38" s="331"/>
      <c r="AE38" s="331"/>
      <c r="AF38" s="331"/>
      <c r="AG38" s="331"/>
      <c r="AH38" s="331"/>
      <c r="AI38" s="331"/>
      <c r="AJ38" s="331"/>
      <c r="AK38" s="331"/>
      <c r="AL38" s="331"/>
      <c r="AM38" s="331"/>
      <c r="AN38" s="332"/>
    </row>
    <row r="39" spans="1:40" s="6" customFormat="1" ht="11.25" customHeight="1" x14ac:dyDescent="0.25">
      <c r="A39" s="255"/>
      <c r="B39" s="90" t="s">
        <v>375</v>
      </c>
      <c r="C39" s="276"/>
      <c r="D39" s="90"/>
      <c r="E39" s="90"/>
      <c r="F39" s="90"/>
      <c r="G39" s="90"/>
      <c r="H39" s="90"/>
      <c r="I39" s="90"/>
      <c r="J39" s="90"/>
      <c r="K39" s="90"/>
      <c r="L39" s="90"/>
      <c r="M39" s="90"/>
      <c r="N39" s="1083"/>
      <c r="O39" s="1083"/>
      <c r="P39" s="90" t="s">
        <v>639</v>
      </c>
      <c r="Q39" s="90"/>
      <c r="R39" s="1083"/>
      <c r="S39" s="1083"/>
      <c r="T39" s="90" t="s">
        <v>633</v>
      </c>
      <c r="U39" s="274"/>
      <c r="V39" s="90"/>
      <c r="W39" s="90"/>
      <c r="X39" s="1083"/>
      <c r="Y39" s="1083"/>
      <c r="Z39" s="1099" t="s">
        <v>640</v>
      </c>
      <c r="AA39" s="1099"/>
      <c r="AB39" s="90"/>
      <c r="AC39" s="90"/>
      <c r="AD39" s="90"/>
      <c r="AE39" s="90"/>
      <c r="AF39" s="90"/>
      <c r="AG39" s="90"/>
      <c r="AH39" s="90"/>
      <c r="AI39" s="90"/>
      <c r="AJ39" s="90"/>
      <c r="AK39" s="90"/>
      <c r="AL39" s="90"/>
      <c r="AM39" s="90"/>
      <c r="AN39" s="273"/>
    </row>
    <row r="40" spans="1:40" s="6" customFormat="1" ht="11.25" customHeight="1" x14ac:dyDescent="0.25">
      <c r="A40" s="255"/>
      <c r="B40" s="534" t="s">
        <v>695</v>
      </c>
      <c r="C40" s="275"/>
      <c r="D40" s="534"/>
      <c r="E40" s="534"/>
      <c r="F40" s="534"/>
      <c r="G40" s="534"/>
      <c r="H40" s="534"/>
      <c r="I40" s="534"/>
      <c r="J40" s="534"/>
      <c r="K40" s="534"/>
      <c r="L40" s="534"/>
      <c r="M40" s="534"/>
      <c r="N40" s="1083"/>
      <c r="O40" s="1083"/>
      <c r="P40" s="90" t="s">
        <v>639</v>
      </c>
      <c r="Q40" s="90"/>
      <c r="R40" s="1083"/>
      <c r="S40" s="1083"/>
      <c r="T40" s="90" t="s">
        <v>633</v>
      </c>
      <c r="U40" s="274"/>
      <c r="V40" s="90"/>
      <c r="W40" s="90"/>
      <c r="X40" s="1083"/>
      <c r="Y40" s="1083"/>
      <c r="Z40" s="1099" t="s">
        <v>640</v>
      </c>
      <c r="AA40" s="1099"/>
      <c r="AB40" s="274"/>
      <c r="AC40" s="274"/>
      <c r="AD40" s="90"/>
      <c r="AE40" s="90"/>
      <c r="AF40" s="274"/>
      <c r="AG40" s="274"/>
      <c r="AH40" s="90"/>
      <c r="AI40" s="90"/>
      <c r="AJ40" s="90"/>
      <c r="AK40" s="90"/>
      <c r="AL40" s="90"/>
      <c r="AM40" s="90"/>
      <c r="AN40" s="273"/>
    </row>
    <row r="41" spans="1:40" s="7" customFormat="1" ht="10.5" customHeight="1" x14ac:dyDescent="0.25">
      <c r="A41" s="151"/>
      <c r="B41" s="323" t="s">
        <v>683</v>
      </c>
      <c r="C41" s="324"/>
      <c r="D41" s="324"/>
      <c r="E41" s="324"/>
      <c r="F41" s="333"/>
      <c r="G41" s="333"/>
      <c r="H41" s="334"/>
      <c r="I41" s="334"/>
      <c r="J41" s="334"/>
      <c r="K41" s="334"/>
      <c r="L41" s="333" t="s">
        <v>382</v>
      </c>
      <c r="M41" s="334" t="s">
        <v>643</v>
      </c>
      <c r="N41" s="334"/>
      <c r="O41" s="328"/>
      <c r="P41" s="328"/>
      <c r="Q41" s="328"/>
      <c r="R41" s="328"/>
      <c r="S41" s="328"/>
      <c r="T41" s="328"/>
      <c r="U41" s="328"/>
      <c r="V41" s="328"/>
      <c r="W41" s="328"/>
      <c r="X41" s="328"/>
      <c r="Y41" s="328"/>
      <c r="Z41" s="328"/>
      <c r="AA41" s="328"/>
      <c r="AB41" s="328"/>
      <c r="AC41" s="328"/>
      <c r="AD41" s="328"/>
      <c r="AE41" s="328"/>
      <c r="AF41" s="328"/>
      <c r="AG41" s="328"/>
      <c r="AH41" s="328"/>
      <c r="AI41" s="328"/>
      <c r="AJ41" s="328"/>
      <c r="AK41" s="328"/>
      <c r="AL41" s="328"/>
      <c r="AM41" s="328"/>
      <c r="AN41" s="329"/>
    </row>
    <row r="42" spans="1:40" s="6" customFormat="1" ht="11.25" customHeight="1" x14ac:dyDescent="0.25">
      <c r="A42" s="261"/>
      <c r="B42" s="1102" t="s">
        <v>641</v>
      </c>
      <c r="C42" s="1099"/>
      <c r="D42" s="1099"/>
      <c r="E42" s="1099"/>
      <c r="F42" s="1099"/>
      <c r="G42" s="1099"/>
      <c r="H42" s="1099"/>
      <c r="I42" s="1099"/>
      <c r="J42" s="1099"/>
      <c r="K42" s="1099"/>
      <c r="L42" s="1099"/>
      <c r="M42" s="1099"/>
      <c r="N42" s="1083"/>
      <c r="O42" s="1083"/>
      <c r="P42" s="270" t="s">
        <v>633</v>
      </c>
      <c r="Q42" s="270"/>
      <c r="R42" s="270"/>
      <c r="S42" s="270"/>
      <c r="T42" s="1083"/>
      <c r="U42" s="1083"/>
      <c r="V42" s="270" t="s">
        <v>639</v>
      </c>
      <c r="W42" s="270"/>
      <c r="X42" s="1083"/>
      <c r="Y42" s="1083"/>
      <c r="Z42" s="1099" t="s">
        <v>640</v>
      </c>
      <c r="AA42" s="1099"/>
      <c r="AB42" s="1118" t="s">
        <v>376</v>
      </c>
      <c r="AC42" s="1118"/>
      <c r="AD42" s="1118"/>
      <c r="AE42" s="1118"/>
      <c r="AF42" s="1118"/>
      <c r="AG42" s="1118"/>
      <c r="AH42" s="1118"/>
      <c r="AI42" s="1118"/>
      <c r="AJ42" s="1118"/>
      <c r="AK42" s="1118"/>
      <c r="AL42" s="1118"/>
      <c r="AM42" s="1118"/>
      <c r="AN42" s="1119"/>
    </row>
    <row r="43" spans="1:40" s="6" customFormat="1" ht="11.25" customHeight="1" x14ac:dyDescent="0.25">
      <c r="A43" s="257"/>
      <c r="B43" s="444" t="s">
        <v>833</v>
      </c>
      <c r="C43" s="443"/>
      <c r="D43" s="443"/>
      <c r="E43" s="443"/>
      <c r="F43" s="443"/>
      <c r="G43" s="443"/>
      <c r="H43" s="443"/>
      <c r="I43" s="440"/>
      <c r="J43" s="441"/>
      <c r="K43" s="441"/>
      <c r="L43" s="445" t="s">
        <v>1163</v>
      </c>
      <c r="M43" s="441"/>
      <c r="N43" s="441"/>
      <c r="O43" s="441"/>
      <c r="P43" s="441"/>
      <c r="Q43" s="441"/>
      <c r="R43" s="441"/>
      <c r="S43" s="441"/>
      <c r="T43" s="441"/>
      <c r="U43" s="441"/>
      <c r="V43" s="441"/>
      <c r="W43" s="441"/>
      <c r="X43" s="441"/>
      <c r="Y43" s="441"/>
      <c r="Z43" s="441"/>
      <c r="AA43" s="441"/>
      <c r="AB43" s="441"/>
      <c r="AC43" s="441"/>
      <c r="AD43" s="441"/>
      <c r="AE43" s="441"/>
      <c r="AF43" s="441"/>
      <c r="AG43" s="441"/>
      <c r="AH43" s="441"/>
      <c r="AI43" s="441"/>
      <c r="AJ43" s="441"/>
      <c r="AK43" s="441"/>
      <c r="AL43" s="441"/>
      <c r="AM43" s="441"/>
      <c r="AN43" s="442"/>
    </row>
    <row r="44" spans="1:40" ht="10.5" customHeight="1" x14ac:dyDescent="0.25">
      <c r="A44" s="1109" t="s">
        <v>862</v>
      </c>
      <c r="B44" s="1110"/>
      <c r="C44" s="1110"/>
      <c r="D44" s="1110"/>
      <c r="E44" s="1110"/>
      <c r="F44" s="1110"/>
      <c r="G44" s="1110"/>
      <c r="H44" s="1110"/>
      <c r="I44" s="1110"/>
      <c r="J44" s="1110"/>
      <c r="K44" s="1110"/>
      <c r="L44" s="1110"/>
      <c r="M44" s="1110"/>
      <c r="N44" s="1110"/>
      <c r="O44" s="1110"/>
      <c r="P44" s="1110"/>
      <c r="Q44" s="1110"/>
      <c r="R44" s="1110"/>
      <c r="S44" s="1110"/>
      <c r="T44" s="1110"/>
      <c r="U44" s="1110"/>
      <c r="V44" s="1110"/>
      <c r="W44" s="1110"/>
      <c r="X44" s="1110"/>
      <c r="Y44" s="1110"/>
      <c r="Z44" s="1110"/>
      <c r="AA44" s="1110"/>
      <c r="AB44" s="1110"/>
      <c r="AC44" s="1110"/>
      <c r="AD44" s="1110"/>
      <c r="AE44" s="1110"/>
      <c r="AF44" s="1110"/>
      <c r="AG44" s="1110"/>
      <c r="AH44" s="1110"/>
      <c r="AI44" s="1110"/>
      <c r="AJ44" s="1110"/>
      <c r="AK44" s="1110"/>
      <c r="AL44" s="1110"/>
      <c r="AM44" s="1110"/>
      <c r="AN44" s="1111"/>
    </row>
    <row r="45" spans="1:40" s="6" customFormat="1" ht="12" customHeight="1" thickBot="1" x14ac:dyDescent="0.3">
      <c r="A45" s="21" t="s">
        <v>2</v>
      </c>
      <c r="B45" s="1112" t="s">
        <v>353</v>
      </c>
      <c r="C45" s="1113"/>
      <c r="D45" s="1113"/>
      <c r="E45" s="1113"/>
      <c r="F45" s="1113"/>
      <c r="G45" s="1113"/>
      <c r="H45" s="1113"/>
      <c r="I45" s="1113"/>
      <c r="J45" s="1113"/>
      <c r="K45" s="1113"/>
      <c r="L45" s="1113"/>
      <c r="M45" s="1113"/>
      <c r="N45" s="1113"/>
      <c r="O45" s="1113"/>
      <c r="P45" s="1113"/>
      <c r="Q45" s="1113"/>
      <c r="R45" s="1113"/>
      <c r="S45" s="1113"/>
      <c r="T45" s="1113"/>
      <c r="U45" s="1113"/>
      <c r="V45" s="1113"/>
      <c r="W45" s="1113"/>
      <c r="X45" s="1113"/>
      <c r="Y45" s="1113"/>
      <c r="Z45" s="1113"/>
      <c r="AA45" s="1113"/>
      <c r="AB45" s="1113"/>
      <c r="AC45" s="1113"/>
      <c r="AD45" s="1113"/>
      <c r="AE45" s="1113"/>
      <c r="AF45" s="1113"/>
      <c r="AG45" s="1113"/>
      <c r="AH45" s="1113"/>
      <c r="AI45" s="1113"/>
      <c r="AJ45" s="1113"/>
      <c r="AK45" s="1113"/>
      <c r="AL45" s="1113"/>
      <c r="AM45" s="1113"/>
      <c r="AN45" s="1114"/>
    </row>
    <row r="46" spans="1:40" s="11" customFormat="1" ht="12" customHeight="1" thickTop="1" x14ac:dyDescent="0.25">
      <c r="A46" s="80"/>
      <c r="B46" s="1115"/>
      <c r="C46" s="1116"/>
      <c r="D46" s="1116"/>
      <c r="E46" s="1116"/>
      <c r="F46" s="1116"/>
      <c r="G46" s="1116"/>
      <c r="H46" s="1116"/>
      <c r="I46" s="1116"/>
      <c r="J46" s="1116"/>
      <c r="K46" s="1116"/>
      <c r="L46" s="1116"/>
      <c r="M46" s="1116"/>
      <c r="N46" s="1116"/>
      <c r="O46" s="1116"/>
      <c r="P46" s="1116"/>
      <c r="Q46" s="1116"/>
      <c r="R46" s="1116"/>
      <c r="S46" s="1116"/>
      <c r="T46" s="1116"/>
      <c r="U46" s="1116"/>
      <c r="V46" s="1116"/>
      <c r="W46" s="1116"/>
      <c r="X46" s="1116"/>
      <c r="Y46" s="1116"/>
      <c r="Z46" s="1116"/>
      <c r="AA46" s="1116"/>
      <c r="AB46" s="1116"/>
      <c r="AC46" s="1116"/>
      <c r="AD46" s="1116"/>
      <c r="AE46" s="1116"/>
      <c r="AF46" s="1116"/>
      <c r="AG46" s="1116"/>
      <c r="AH46" s="1116"/>
      <c r="AI46" s="1116"/>
      <c r="AJ46" s="1116"/>
      <c r="AK46" s="1116"/>
      <c r="AL46" s="1116"/>
      <c r="AM46" s="1116"/>
      <c r="AN46" s="1117"/>
    </row>
    <row r="47" spans="1:40" s="11" customFormat="1" ht="12" customHeight="1" x14ac:dyDescent="0.25">
      <c r="A47" s="257"/>
      <c r="B47" s="1106"/>
      <c r="C47" s="1107"/>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c r="AB47" s="1107"/>
      <c r="AC47" s="1107"/>
      <c r="AD47" s="1107"/>
      <c r="AE47" s="1107"/>
      <c r="AF47" s="1107"/>
      <c r="AG47" s="1107"/>
      <c r="AH47" s="1107"/>
      <c r="AI47" s="1107"/>
      <c r="AJ47" s="1107"/>
      <c r="AK47" s="1107"/>
      <c r="AL47" s="1107"/>
      <c r="AM47" s="1107"/>
      <c r="AN47" s="1108"/>
    </row>
    <row r="48" spans="1:40" s="11" customFormat="1" ht="12" customHeight="1" x14ac:dyDescent="0.25">
      <c r="A48" s="257"/>
      <c r="B48" s="1106"/>
      <c r="C48" s="1107"/>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c r="AB48" s="1107"/>
      <c r="AC48" s="1107"/>
      <c r="AD48" s="1107"/>
      <c r="AE48" s="1107"/>
      <c r="AF48" s="1107"/>
      <c r="AG48" s="1107"/>
      <c r="AH48" s="1107"/>
      <c r="AI48" s="1107"/>
      <c r="AJ48" s="1107"/>
      <c r="AK48" s="1107"/>
      <c r="AL48" s="1107"/>
      <c r="AM48" s="1107"/>
      <c r="AN48" s="1108"/>
    </row>
    <row r="49" spans="1:40" s="11" customFormat="1" ht="12" customHeight="1" x14ac:dyDescent="0.25">
      <c r="A49" s="257"/>
      <c r="B49" s="1106"/>
      <c r="C49" s="1107"/>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c r="AB49" s="1107"/>
      <c r="AC49" s="1107"/>
      <c r="AD49" s="1107"/>
      <c r="AE49" s="1107"/>
      <c r="AF49" s="1107"/>
      <c r="AG49" s="1107"/>
      <c r="AH49" s="1107"/>
      <c r="AI49" s="1107"/>
      <c r="AJ49" s="1107"/>
      <c r="AK49" s="1107"/>
      <c r="AL49" s="1107"/>
      <c r="AM49" s="1107"/>
      <c r="AN49" s="1108"/>
    </row>
    <row r="50" spans="1:40" s="11" customFormat="1" ht="12" customHeight="1" x14ac:dyDescent="0.25">
      <c r="A50" s="257"/>
      <c r="B50" s="1106"/>
      <c r="C50" s="1107"/>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c r="AB50" s="1107"/>
      <c r="AC50" s="1107"/>
      <c r="AD50" s="1107"/>
      <c r="AE50" s="1107"/>
      <c r="AF50" s="1107"/>
      <c r="AG50" s="1107"/>
      <c r="AH50" s="1107"/>
      <c r="AI50" s="1107"/>
      <c r="AJ50" s="1107"/>
      <c r="AK50" s="1107"/>
      <c r="AL50" s="1107"/>
      <c r="AM50" s="1107"/>
      <c r="AN50" s="1108"/>
    </row>
    <row r="51" spans="1:40" s="11" customFormat="1" ht="12" customHeight="1" x14ac:dyDescent="0.25">
      <c r="A51" s="257"/>
      <c r="B51" s="1106"/>
      <c r="C51" s="1107"/>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8"/>
    </row>
    <row r="52" spans="1:40" ht="18" customHeight="1" x14ac:dyDescent="0.25"/>
  </sheetData>
  <sheetProtection selectLockedCells="1"/>
  <mergeCells count="121">
    <mergeCell ref="M16:Q16"/>
    <mergeCell ref="B49:AN49"/>
    <mergeCell ref="B50:AN50"/>
    <mergeCell ref="B51:AN51"/>
    <mergeCell ref="A44:AN44"/>
    <mergeCell ref="B45:AN45"/>
    <mergeCell ref="B46:AN46"/>
    <mergeCell ref="B47:AN47"/>
    <mergeCell ref="B48:AN48"/>
    <mergeCell ref="AB42:AN42"/>
    <mergeCell ref="N40:O40"/>
    <mergeCell ref="R40:S40"/>
    <mergeCell ref="X40:Y40"/>
    <mergeCell ref="Z40:AA40"/>
    <mergeCell ref="B42:M42"/>
    <mergeCell ref="N42:O42"/>
    <mergeCell ref="T42:U42"/>
    <mergeCell ref="X42:Y42"/>
    <mergeCell ref="Z42:AA42"/>
    <mergeCell ref="B38:K38"/>
    <mergeCell ref="M38:X38"/>
    <mergeCell ref="N39:O39"/>
    <mergeCell ref="R39:S39"/>
    <mergeCell ref="X39:Y39"/>
    <mergeCell ref="Z39:AA39"/>
    <mergeCell ref="B35:C35"/>
    <mergeCell ref="B36:C36"/>
    <mergeCell ref="M36:N36"/>
    <mergeCell ref="Q36:R36"/>
    <mergeCell ref="W36:X36"/>
    <mergeCell ref="B37:AN37"/>
    <mergeCell ref="B33:C33"/>
    <mergeCell ref="P33:R33"/>
    <mergeCell ref="T33:V33"/>
    <mergeCell ref="AI33:AN33"/>
    <mergeCell ref="B34:C34"/>
    <mergeCell ref="D34:J34"/>
    <mergeCell ref="K34:O34"/>
    <mergeCell ref="P34:R34"/>
    <mergeCell ref="T34:V34"/>
    <mergeCell ref="AM34:AN34"/>
    <mergeCell ref="B31:C31"/>
    <mergeCell ref="O31:Q31"/>
    <mergeCell ref="S31:U31"/>
    <mergeCell ref="V31:AH31"/>
    <mergeCell ref="AI31:AN31"/>
    <mergeCell ref="L32:T32"/>
    <mergeCell ref="U32:V32"/>
    <mergeCell ref="P29:X29"/>
    <mergeCell ref="Y29:Z29"/>
    <mergeCell ref="AA29:AH29"/>
    <mergeCell ref="AI29:AN29"/>
    <mergeCell ref="J30:K30"/>
    <mergeCell ref="P30:Q30"/>
    <mergeCell ref="S30:AC30"/>
    <mergeCell ref="AD30:AN30"/>
    <mergeCell ref="B25:M25"/>
    <mergeCell ref="N25:V25"/>
    <mergeCell ref="W25:AN25"/>
    <mergeCell ref="T27:U27"/>
    <mergeCell ref="Z27:AA27"/>
    <mergeCell ref="B28:H28"/>
    <mergeCell ref="J28:AN28"/>
    <mergeCell ref="P24:T24"/>
    <mergeCell ref="U24:X24"/>
    <mergeCell ref="Y24:AE24"/>
    <mergeCell ref="AF24:AG24"/>
    <mergeCell ref="AJ24:AN24"/>
    <mergeCell ref="B22:J22"/>
    <mergeCell ref="L22:R22"/>
    <mergeCell ref="S22:T22"/>
    <mergeCell ref="X20:AA20"/>
    <mergeCell ref="B21:AN21"/>
    <mergeCell ref="L17:P17"/>
    <mergeCell ref="AH17:AI17"/>
    <mergeCell ref="AJ17:AN17"/>
    <mergeCell ref="X19:AA19"/>
    <mergeCell ref="B20:C20"/>
    <mergeCell ref="O20:S20"/>
    <mergeCell ref="S18:T18"/>
    <mergeCell ref="G1:H1"/>
    <mergeCell ref="L1:U1"/>
    <mergeCell ref="V1:AB1"/>
    <mergeCell ref="I7:L7"/>
    <mergeCell ref="N7:Q7"/>
    <mergeCell ref="Z7:AB7"/>
    <mergeCell ref="Q8:U8"/>
    <mergeCell ref="V8:Y8"/>
    <mergeCell ref="B4:I4"/>
    <mergeCell ref="K4:AN4"/>
    <mergeCell ref="B5:K5"/>
    <mergeCell ref="M5:Z5"/>
    <mergeCell ref="AA5:AB5"/>
    <mergeCell ref="B6:F6"/>
    <mergeCell ref="G6:J6"/>
    <mergeCell ref="L6:O6"/>
    <mergeCell ref="X6:Z6"/>
    <mergeCell ref="AJ16:AK16"/>
    <mergeCell ref="AI1:AN1"/>
    <mergeCell ref="S2:AN2"/>
    <mergeCell ref="N3:Q3"/>
    <mergeCell ref="R3:AD3"/>
    <mergeCell ref="AE3:AF3"/>
    <mergeCell ref="AI3:AN3"/>
    <mergeCell ref="I1:J1"/>
    <mergeCell ref="AC1:AH1"/>
    <mergeCell ref="S9:W9"/>
    <mergeCell ref="X9:AA9"/>
    <mergeCell ref="I13:L13"/>
    <mergeCell ref="N13:Q13"/>
    <mergeCell ref="V13:Z13"/>
    <mergeCell ref="AA13:AD13"/>
    <mergeCell ref="B10:M10"/>
    <mergeCell ref="O10:AN10"/>
    <mergeCell ref="P11:V11"/>
    <mergeCell ref="L12:M12"/>
    <mergeCell ref="P12:S12"/>
    <mergeCell ref="U12:X12"/>
    <mergeCell ref="AB12:AE12"/>
    <mergeCell ref="AF12:AG12"/>
    <mergeCell ref="B1:F1"/>
  </mergeCells>
  <conditionalFormatting sqref="B1 AI1 A3 A39:A40 I13 N13 A24:A25 A30 A20 A42:A43 A11:A17 M16:M17">
    <cfRule type="containsBlanks" dxfId="603" priority="304">
      <formula>LEN(TRIM(A1))=0</formula>
    </cfRule>
  </conditionalFormatting>
  <conditionalFormatting sqref="A24">
    <cfRule type="containsBlanks" dxfId="602" priority="314">
      <formula>LEN(TRIM(A24))=0</formula>
    </cfRule>
  </conditionalFormatting>
  <conditionalFormatting sqref="M17">
    <cfRule type="containsBlanks" dxfId="601" priority="312">
      <formula>LEN(TRIM(M17))=0</formula>
    </cfRule>
  </conditionalFormatting>
  <conditionalFormatting sqref="A3">
    <cfRule type="containsBlanks" dxfId="600" priority="313">
      <formula>LEN(TRIM(A3))=0</formula>
    </cfRule>
  </conditionalFormatting>
  <conditionalFormatting sqref="M13">
    <cfRule type="containsBlanks" dxfId="599" priority="309">
      <formula>LEN(TRIM(M13))=0</formula>
    </cfRule>
  </conditionalFormatting>
  <conditionalFormatting sqref="R13 AE13">
    <cfRule type="containsBlanks" dxfId="598" priority="311">
      <formula>LEN(TRIM(R13))=0</formula>
    </cfRule>
  </conditionalFormatting>
  <conditionalFormatting sqref="M13">
    <cfRule type="containsBlanks" dxfId="597" priority="310">
      <formula>LEN(TRIM(M13))=0</formula>
    </cfRule>
  </conditionalFormatting>
  <conditionalFormatting sqref="AH24">
    <cfRule type="containsBlanks" dxfId="596" priority="307">
      <formula>LEN(TRIM(AH24))=0</formula>
    </cfRule>
  </conditionalFormatting>
  <conditionalFormatting sqref="AH24">
    <cfRule type="containsBlanks" dxfId="595" priority="305">
      <formula>LEN(TRIM(AH24))=0</formula>
    </cfRule>
  </conditionalFormatting>
  <conditionalFormatting sqref="AH24">
    <cfRule type="containsBlanks" dxfId="594" priority="306">
      <formula>LEN(TRIM(AH24))=0</formula>
    </cfRule>
  </conditionalFormatting>
  <conditionalFormatting sqref="AH24">
    <cfRule type="containsBlanks" dxfId="593" priority="308">
      <formula>LEN(TRIM(AH24))=0</formula>
    </cfRule>
  </conditionalFormatting>
  <conditionalFormatting sqref="A23">
    <cfRule type="containsBlanks" dxfId="592" priority="298">
      <formula>LEN(TRIM(A23))=0</formula>
    </cfRule>
  </conditionalFormatting>
  <conditionalFormatting sqref="A23">
    <cfRule type="containsBlanks" dxfId="591" priority="300">
      <formula>LEN(TRIM(A23))=0</formula>
    </cfRule>
  </conditionalFormatting>
  <conditionalFormatting sqref="N39">
    <cfRule type="containsBlanks" dxfId="590" priority="288">
      <formula>LEN(TRIM(N39))=0</formula>
    </cfRule>
  </conditionalFormatting>
  <conditionalFormatting sqref="T39">
    <cfRule type="containsBlanks" dxfId="589" priority="285">
      <formula>LEN(TRIM(T39))=0</formula>
    </cfRule>
  </conditionalFormatting>
  <conditionalFormatting sqref="AA13:AD13 U24 AI24:AJ24">
    <cfRule type="containsBlanks" dxfId="588" priority="284">
      <formula>LEN(TRIM(U13))=0</formula>
    </cfRule>
  </conditionalFormatting>
  <conditionalFormatting sqref="A33">
    <cfRule type="containsBlanks" dxfId="587" priority="277">
      <formula>LEN(TRIM(A33))=0</formula>
    </cfRule>
  </conditionalFormatting>
  <conditionalFormatting sqref="A33">
    <cfRule type="containsBlanks" dxfId="586" priority="276">
      <formula>LEN(TRIM(A33))=0</formula>
    </cfRule>
  </conditionalFormatting>
  <conditionalFormatting sqref="P33">
    <cfRule type="containsBlanks" dxfId="585" priority="275">
      <formula>LEN(TRIM(P33))=0</formula>
    </cfRule>
  </conditionalFormatting>
  <conditionalFormatting sqref="A34">
    <cfRule type="containsBlanks" dxfId="584" priority="274">
      <formula>LEN(TRIM(A34))=0</formula>
    </cfRule>
  </conditionalFormatting>
  <conditionalFormatting sqref="A34">
    <cfRule type="containsBlanks" dxfId="583" priority="273">
      <formula>LEN(TRIM(A34))=0</formula>
    </cfRule>
  </conditionalFormatting>
  <conditionalFormatting sqref="S34">
    <cfRule type="containsBlanks" dxfId="582" priority="272">
      <formula>LEN(TRIM(S34))=0</formula>
    </cfRule>
  </conditionalFormatting>
  <conditionalFormatting sqref="P34:R34">
    <cfRule type="containsBlanks" dxfId="581" priority="271">
      <formula>LEN(TRIM(P34))=0</formula>
    </cfRule>
  </conditionalFormatting>
  <conditionalFormatting sqref="K6">
    <cfRule type="containsBlanks" dxfId="580" priority="254">
      <formula>LEN(TRIM(K6))=0</formula>
    </cfRule>
  </conditionalFormatting>
  <conditionalFormatting sqref="M7">
    <cfRule type="containsBlanks" dxfId="579" priority="251">
      <formula>LEN(TRIM(M7))=0</formula>
    </cfRule>
  </conditionalFormatting>
  <conditionalFormatting sqref="A37">
    <cfRule type="containsBlanks" dxfId="578" priority="270">
      <formula>LEN(TRIM(A37))=0</formula>
    </cfRule>
  </conditionalFormatting>
  <conditionalFormatting sqref="R30">
    <cfRule type="containsBlanks" dxfId="577" priority="267">
      <formula>LEN(TRIM(R30))=0</formula>
    </cfRule>
  </conditionalFormatting>
  <conditionalFormatting sqref="R30">
    <cfRule type="containsBlanks" dxfId="576" priority="264">
      <formula>LEN(TRIM(R30))=0</formula>
    </cfRule>
  </conditionalFormatting>
  <conditionalFormatting sqref="N25:V25">
    <cfRule type="cellIs" dxfId="575" priority="318" operator="equal">
      <formula>$T$1</formula>
    </cfRule>
    <cfRule type="cellIs" dxfId="574" priority="319" operator="equal">
      <formula>#REF!</formula>
    </cfRule>
    <cfRule type="cellIs" dxfId="573" priority="320" operator="equal">
      <formula>#REF!</formula>
    </cfRule>
    <cfRule type="cellIs" dxfId="572" priority="321" operator="equal">
      <formula>#REF!</formula>
    </cfRule>
  </conditionalFormatting>
  <conditionalFormatting sqref="N7">
    <cfRule type="containsBlanks" dxfId="571" priority="247">
      <formula>LEN(TRIM(N7))=0</formula>
    </cfRule>
  </conditionalFormatting>
  <conditionalFormatting sqref="A6:A9 G6 L6">
    <cfRule type="containsBlanks" dxfId="570" priority="250">
      <formula>LEN(TRIM(A6))=0</formula>
    </cfRule>
  </conditionalFormatting>
  <conditionalFormatting sqref="A8">
    <cfRule type="containsBlanks" dxfId="569" priority="263">
      <formula>LEN(TRIM(A8))=0</formula>
    </cfRule>
  </conditionalFormatting>
  <conditionalFormatting sqref="A7">
    <cfRule type="containsBlanks" dxfId="568" priority="261">
      <formula>LEN(TRIM(A7))=0</formula>
    </cfRule>
  </conditionalFormatting>
  <conditionalFormatting sqref="A6">
    <cfRule type="containsBlanks" dxfId="567" priority="262">
      <formula>LEN(TRIM(A6))=0</formula>
    </cfRule>
  </conditionalFormatting>
  <conditionalFormatting sqref="Z8">
    <cfRule type="containsBlanks" dxfId="566" priority="260">
      <formula>LEN(TRIM(Z8))=0</formula>
    </cfRule>
  </conditionalFormatting>
  <conditionalFormatting sqref="A9">
    <cfRule type="containsBlanks" dxfId="565" priority="259">
      <formula>LEN(TRIM(A9))=0</formula>
    </cfRule>
  </conditionalFormatting>
  <conditionalFormatting sqref="AB9">
    <cfRule type="containsBlanks" dxfId="564" priority="258">
      <formula>LEN(TRIM(AB9))=0</formula>
    </cfRule>
  </conditionalFormatting>
  <conditionalFormatting sqref="M7">
    <cfRule type="containsBlanks" dxfId="563" priority="252">
      <formula>LEN(TRIM(M7))=0</formula>
    </cfRule>
  </conditionalFormatting>
  <conditionalFormatting sqref="X6">
    <cfRule type="containsBlanks" dxfId="562" priority="257">
      <formula>LEN(TRIM(X6))=0</formula>
    </cfRule>
  </conditionalFormatting>
  <conditionalFormatting sqref="G6">
    <cfRule type="containsBlanks" dxfId="561" priority="256">
      <formula>LEN(TRIM(G6))=0</formula>
    </cfRule>
  </conditionalFormatting>
  <conditionalFormatting sqref="K6">
    <cfRule type="containsBlanks" dxfId="560" priority="255">
      <formula>LEN(TRIM(K6))=0</formula>
    </cfRule>
  </conditionalFormatting>
  <conditionalFormatting sqref="L6">
    <cfRule type="containsBlanks" dxfId="559" priority="253">
      <formula>LEN(TRIM(L6))=0</formula>
    </cfRule>
  </conditionalFormatting>
  <conditionalFormatting sqref="V8:Y8 Z7:AB7 X9:AA9">
    <cfRule type="containsBlanks" dxfId="558" priority="249">
      <formula>LEN(TRIM(V7))=0</formula>
    </cfRule>
  </conditionalFormatting>
  <conditionalFormatting sqref="I7">
    <cfRule type="containsBlanks" dxfId="557" priority="248">
      <formula>LEN(TRIM(I7))=0</formula>
    </cfRule>
  </conditionalFormatting>
  <conditionalFormatting sqref="A31">
    <cfRule type="containsBlanks" dxfId="556" priority="246">
      <formula>LEN(TRIM(A31))=0</formula>
    </cfRule>
  </conditionalFormatting>
  <conditionalFormatting sqref="A31">
    <cfRule type="containsBlanks" dxfId="555" priority="245">
      <formula>LEN(TRIM(A31))=0</formula>
    </cfRule>
  </conditionalFormatting>
  <conditionalFormatting sqref="O31:Q31">
    <cfRule type="containsBlanks" dxfId="554" priority="244">
      <formula>LEN(TRIM(O31))=0</formula>
    </cfRule>
  </conditionalFormatting>
  <conditionalFormatting sqref="W36">
    <cfRule type="containsBlanks" dxfId="553" priority="223">
      <formula>LEN(TRIM(W36))=0</formula>
    </cfRule>
  </conditionalFormatting>
  <conditionalFormatting sqref="M36">
    <cfRule type="containsBlanks" dxfId="552" priority="241">
      <formula>LEN(TRIM(M36))=0</formula>
    </cfRule>
  </conditionalFormatting>
  <conditionalFormatting sqref="Q36">
    <cfRule type="containsBlanks" dxfId="551" priority="238">
      <formula>LEN(TRIM(Q36))=0</formula>
    </cfRule>
  </conditionalFormatting>
  <conditionalFormatting sqref="M36">
    <cfRule type="containsBlanks" dxfId="550" priority="235">
      <formula>LEN(TRIM(M36))=0</formula>
    </cfRule>
  </conditionalFormatting>
  <conditionalFormatting sqref="M36">
    <cfRule type="containsBlanks" dxfId="549" priority="232">
      <formula>LEN(TRIM(M36))=0</formula>
    </cfRule>
  </conditionalFormatting>
  <conditionalFormatting sqref="Q36">
    <cfRule type="containsBlanks" dxfId="548" priority="229">
      <formula>LEN(TRIM(Q36))=0</formula>
    </cfRule>
  </conditionalFormatting>
  <conditionalFormatting sqref="Q36">
    <cfRule type="containsBlanks" dxfId="547" priority="226">
      <formula>LEN(TRIM(Q36))=0</formula>
    </cfRule>
  </conditionalFormatting>
  <conditionalFormatting sqref="W36">
    <cfRule type="containsBlanks" dxfId="546" priority="220">
      <formula>LEN(TRIM(W36))=0</formula>
    </cfRule>
  </conditionalFormatting>
  <conditionalFormatting sqref="T40">
    <cfRule type="containsBlanks" dxfId="545" priority="217">
      <formula>LEN(TRIM(T40))=0</formula>
    </cfRule>
  </conditionalFormatting>
  <conditionalFormatting sqref="A27">
    <cfRule type="containsBlanks" dxfId="544" priority="216">
      <formula>LEN(TRIM(A27))=0</formula>
    </cfRule>
  </conditionalFormatting>
  <conditionalFormatting sqref="AB27">
    <cfRule type="containsBlanks" dxfId="543" priority="211">
      <formula>LEN(TRIM(AB27))=0</formula>
    </cfRule>
  </conditionalFormatting>
  <conditionalFormatting sqref="AB27">
    <cfRule type="containsBlanks" dxfId="542" priority="208">
      <formula>LEN(TRIM(AB27))=0</formula>
    </cfRule>
  </conditionalFormatting>
  <conditionalFormatting sqref="R3">
    <cfRule type="containsBlanks" dxfId="541" priority="206">
      <formula>LEN(TRIM(R3))=0</formula>
    </cfRule>
  </conditionalFormatting>
  <conditionalFormatting sqref="R3">
    <cfRule type="containsBlanks" dxfId="540" priority="207">
      <formula>LEN(TRIM(R3))=0</formula>
    </cfRule>
  </conditionalFormatting>
  <conditionalFormatting sqref="N3">
    <cfRule type="containsBlanks" dxfId="539" priority="204">
      <formula>LEN(TRIM(N3))=0</formula>
    </cfRule>
  </conditionalFormatting>
  <conditionalFormatting sqref="N3">
    <cfRule type="containsBlanks" dxfId="538" priority="205">
      <formula>LEN(TRIM(N3))=0</formula>
    </cfRule>
  </conditionalFormatting>
  <conditionalFormatting sqref="A19">
    <cfRule type="containsBlanks" dxfId="537" priority="203">
      <formula>LEN(TRIM(A19))=0</formula>
    </cfRule>
  </conditionalFormatting>
  <conditionalFormatting sqref="X20:AA20">
    <cfRule type="containsBlanks" dxfId="536" priority="202">
      <formula>LEN(TRIM(X20))=0</formula>
    </cfRule>
  </conditionalFormatting>
  <conditionalFormatting sqref="S31:U31">
    <cfRule type="containsBlanks" dxfId="535" priority="201">
      <formula>LEN(TRIM(S31))=0</formula>
    </cfRule>
  </conditionalFormatting>
  <conditionalFormatting sqref="T33">
    <cfRule type="containsBlanks" dxfId="534" priority="200">
      <formula>LEN(TRIM(T33))=0</formula>
    </cfRule>
  </conditionalFormatting>
  <conditionalFormatting sqref="T34:V34">
    <cfRule type="containsBlanks" dxfId="533" priority="199">
      <formula>LEN(TRIM(T34))=0</formula>
    </cfRule>
  </conditionalFormatting>
  <conditionalFormatting sqref="AH3">
    <cfRule type="containsBlanks" dxfId="532" priority="196">
      <formula>LEN(TRIM(AH3))=0</formula>
    </cfRule>
  </conditionalFormatting>
  <conditionalFormatting sqref="P11">
    <cfRule type="containsBlanks" dxfId="531" priority="193">
      <formula>LEN(TRIM(P11))=0</formula>
    </cfRule>
  </conditionalFormatting>
  <conditionalFormatting sqref="P11">
    <cfRule type="containsBlanks" dxfId="530" priority="195">
      <formula>LEN(TRIM(P11))=0</formula>
    </cfRule>
  </conditionalFormatting>
  <conditionalFormatting sqref="P11">
    <cfRule type="containsBlanks" dxfId="529" priority="194">
      <formula>LEN(TRIM(P11))=0</formula>
    </cfRule>
  </conditionalFormatting>
  <conditionalFormatting sqref="P12 U12">
    <cfRule type="containsBlanks" dxfId="528" priority="187">
      <formula>LEN(TRIM(P12))=0</formula>
    </cfRule>
  </conditionalFormatting>
  <conditionalFormatting sqref="P12">
    <cfRule type="containsBlanks" dxfId="527" priority="192">
      <formula>LEN(TRIM(P12))=0</formula>
    </cfRule>
  </conditionalFormatting>
  <conditionalFormatting sqref="T12">
    <cfRule type="containsBlanks" dxfId="526" priority="191">
      <formula>LEN(TRIM(T12))=0</formula>
    </cfRule>
  </conditionalFormatting>
  <conditionalFormatting sqref="Y12">
    <cfRule type="containsBlanks" dxfId="525" priority="188">
      <formula>LEN(TRIM(Y12))=0</formula>
    </cfRule>
  </conditionalFormatting>
  <conditionalFormatting sqref="T12">
    <cfRule type="containsBlanks" dxfId="524" priority="190">
      <formula>LEN(TRIM(T12))=0</formula>
    </cfRule>
  </conditionalFormatting>
  <conditionalFormatting sqref="U12">
    <cfRule type="containsBlanks" dxfId="523" priority="189">
      <formula>LEN(TRIM(U12))=0</formula>
    </cfRule>
  </conditionalFormatting>
  <conditionalFormatting sqref="L12">
    <cfRule type="containsBlanks" dxfId="522" priority="186">
      <formula>LEN(TRIM(L12))=0</formula>
    </cfRule>
  </conditionalFormatting>
  <conditionalFormatting sqref="D12">
    <cfRule type="containsBlanks" dxfId="521" priority="185">
      <formula>LEN(TRIM(D12))=0</formula>
    </cfRule>
  </conditionalFormatting>
  <conditionalFormatting sqref="AI3">
    <cfRule type="containsBlanks" dxfId="520" priority="183">
      <formula>LEN(TRIM(AI3))=0</formula>
    </cfRule>
  </conditionalFormatting>
  <conditionalFormatting sqref="A35:A36">
    <cfRule type="containsBlanks" dxfId="519" priority="179">
      <formula>LEN(TRIM(A35))=0</formula>
    </cfRule>
  </conditionalFormatting>
  <conditionalFormatting sqref="N40">
    <cfRule type="containsBlanks" dxfId="518" priority="172">
      <formula>LEN(TRIM(N40))=0</formula>
    </cfRule>
  </conditionalFormatting>
  <conditionalFormatting sqref="R39">
    <cfRule type="containsBlanks" dxfId="517" priority="169">
      <formula>LEN(TRIM(R39))=0</formula>
    </cfRule>
  </conditionalFormatting>
  <conditionalFormatting sqref="X39">
    <cfRule type="containsBlanks" dxfId="516" priority="166">
      <formula>LEN(TRIM(X39))=0</formula>
    </cfRule>
  </conditionalFormatting>
  <conditionalFormatting sqref="R40">
    <cfRule type="containsBlanks" dxfId="515" priority="163">
      <formula>LEN(TRIM(R40))=0</formula>
    </cfRule>
  </conditionalFormatting>
  <conditionalFormatting sqref="X40">
    <cfRule type="containsBlanks" dxfId="514" priority="160">
      <formula>LEN(TRIM(X40))=0</formula>
    </cfRule>
  </conditionalFormatting>
  <conditionalFormatting sqref="N42">
    <cfRule type="containsBlanks" dxfId="513" priority="157">
      <formula>LEN(TRIM(N42))=0</formula>
    </cfRule>
  </conditionalFormatting>
  <conditionalFormatting sqref="T42">
    <cfRule type="containsBlanks" dxfId="512" priority="154">
      <formula>LEN(TRIM(T42))=0</formula>
    </cfRule>
  </conditionalFormatting>
  <conditionalFormatting sqref="X42">
    <cfRule type="containsBlanks" dxfId="511" priority="151">
      <formula>LEN(TRIM(X42))=0</formula>
    </cfRule>
  </conditionalFormatting>
  <conditionalFormatting sqref="J30">
    <cfRule type="containsBlanks" dxfId="510" priority="148">
      <formula>LEN(TRIM(J30))=0</formula>
    </cfRule>
  </conditionalFormatting>
  <conditionalFormatting sqref="B31">
    <cfRule type="containsBlanks" dxfId="509" priority="145">
      <formula>LEN(TRIM(B31))=0</formula>
    </cfRule>
  </conditionalFormatting>
  <conditionalFormatting sqref="P30">
    <cfRule type="containsBlanks" dxfId="508" priority="142">
      <formula>LEN(TRIM(P30))=0</formula>
    </cfRule>
  </conditionalFormatting>
  <conditionalFormatting sqref="B33">
    <cfRule type="containsBlanks" dxfId="507" priority="139">
      <formula>LEN(TRIM(B33))=0</formula>
    </cfRule>
  </conditionalFormatting>
  <conditionalFormatting sqref="B34">
    <cfRule type="containsBlanks" dxfId="506" priority="136">
      <formula>LEN(TRIM(B34))=0</formula>
    </cfRule>
  </conditionalFormatting>
  <conditionalFormatting sqref="T27">
    <cfRule type="containsBlanks" dxfId="505" priority="124">
      <formula>LEN(TRIM(T27))=0</formula>
    </cfRule>
  </conditionalFormatting>
  <conditionalFormatting sqref="Z27">
    <cfRule type="containsBlanks" dxfId="504" priority="121">
      <formula>LEN(TRIM(Z27))=0</formula>
    </cfRule>
  </conditionalFormatting>
  <conditionalFormatting sqref="O36">
    <cfRule type="containsBlanks" dxfId="503" priority="90">
      <formula>LEN(TRIM(O36))=0</formula>
    </cfRule>
  </conditionalFormatting>
  <conditionalFormatting sqref="Y36">
    <cfRule type="containsBlanks" dxfId="502" priority="57">
      <formula>LEN(TRIM(Y36))=0</formula>
    </cfRule>
  </conditionalFormatting>
  <conditionalFormatting sqref="O36">
    <cfRule type="containsBlanks" dxfId="501" priority="75">
      <formula>LEN(TRIM(O36))=0</formula>
    </cfRule>
  </conditionalFormatting>
  <conditionalFormatting sqref="S36">
    <cfRule type="containsBlanks" dxfId="500" priority="72">
      <formula>LEN(TRIM(S36))=0</formula>
    </cfRule>
  </conditionalFormatting>
  <conditionalFormatting sqref="O36">
    <cfRule type="containsBlanks" dxfId="499" priority="69">
      <formula>LEN(TRIM(O36))=0</formula>
    </cfRule>
  </conditionalFormatting>
  <conditionalFormatting sqref="O36">
    <cfRule type="containsBlanks" dxfId="498" priority="66">
      <formula>LEN(TRIM(O36))=0</formula>
    </cfRule>
  </conditionalFormatting>
  <conditionalFormatting sqref="S36">
    <cfRule type="containsBlanks" dxfId="497" priority="63">
      <formula>LEN(TRIM(S36))=0</formula>
    </cfRule>
  </conditionalFormatting>
  <conditionalFormatting sqref="S36">
    <cfRule type="containsBlanks" dxfId="496" priority="60">
      <formula>LEN(TRIM(S36))=0</formula>
    </cfRule>
  </conditionalFormatting>
  <conditionalFormatting sqref="Y36">
    <cfRule type="containsBlanks" dxfId="495" priority="54">
      <formula>LEN(TRIM(Y36))=0</formula>
    </cfRule>
  </conditionalFormatting>
  <conditionalFormatting sqref="M36">
    <cfRule type="containsBlanks" dxfId="494" priority="78">
      <formula>LEN(TRIM(M36))=0</formula>
    </cfRule>
  </conditionalFormatting>
  <conditionalFormatting sqref="Q36">
    <cfRule type="containsBlanks" dxfId="493" priority="51">
      <formula>LEN(TRIM(Q36))=0</formula>
    </cfRule>
  </conditionalFormatting>
  <conditionalFormatting sqref="W36">
    <cfRule type="containsBlanks" dxfId="492" priority="48">
      <formula>LEN(TRIM(W36))=0</formula>
    </cfRule>
  </conditionalFormatting>
  <conditionalFormatting sqref="B35">
    <cfRule type="containsBlanks" dxfId="491" priority="43">
      <formula>LEN(TRIM(B35))=0</formula>
    </cfRule>
  </conditionalFormatting>
  <conditionalFormatting sqref="B35">
    <cfRule type="containsBlanks" dxfId="490" priority="40">
      <formula>LEN(TRIM(B35))=0</formula>
    </cfRule>
  </conditionalFormatting>
  <conditionalFormatting sqref="B35">
    <cfRule type="containsBlanks" dxfId="489" priority="37">
      <formula>LEN(TRIM(B35))=0</formula>
    </cfRule>
  </conditionalFormatting>
  <conditionalFormatting sqref="B35">
    <cfRule type="containsBlanks" dxfId="488" priority="36">
      <formula>LEN(TRIM(B35))=0</formula>
    </cfRule>
  </conditionalFormatting>
  <conditionalFormatting sqref="B36">
    <cfRule type="containsBlanks" dxfId="487" priority="31">
      <formula>LEN(TRIM(B36))=0</formula>
    </cfRule>
  </conditionalFormatting>
  <conditionalFormatting sqref="B36">
    <cfRule type="containsBlanks" dxfId="486" priority="28">
      <formula>LEN(TRIM(B36))=0</formula>
    </cfRule>
  </conditionalFormatting>
  <conditionalFormatting sqref="B36">
    <cfRule type="containsBlanks" dxfId="485" priority="25">
      <formula>LEN(TRIM(B36))=0</formula>
    </cfRule>
  </conditionalFormatting>
  <conditionalFormatting sqref="B36">
    <cfRule type="containsBlanks" dxfId="484" priority="24">
      <formula>LEN(TRIM(B36))=0</formula>
    </cfRule>
  </conditionalFormatting>
  <conditionalFormatting sqref="A18">
    <cfRule type="containsBlanks" dxfId="483" priority="21">
      <formula>LEN(TRIM(A18))=0</formula>
    </cfRule>
  </conditionalFormatting>
  <conditionalFormatting sqref="M16">
    <cfRule type="containsBlanks" dxfId="482" priority="20">
      <formula>LEN(TRIM(M16))=0</formula>
    </cfRule>
  </conditionalFormatting>
  <conditionalFormatting sqref="A17 L17">
    <cfRule type="containsBlanks" dxfId="481" priority="19">
      <formula>LEN(TRIM(A17))=0</formula>
    </cfRule>
  </conditionalFormatting>
  <conditionalFormatting sqref="A19">
    <cfRule type="containsBlanks" dxfId="480" priority="17">
      <formula>LEN(TRIM(A19))=0</formula>
    </cfRule>
  </conditionalFormatting>
  <conditionalFormatting sqref="AB19">
    <cfRule type="containsBlanks" dxfId="479" priority="18">
      <formula>LEN(TRIM(AB19))=0</formula>
    </cfRule>
  </conditionalFormatting>
  <conditionalFormatting sqref="A18">
    <cfRule type="containsBlanks" dxfId="478" priority="16">
      <formula>LEN(TRIM(A18))=0</formula>
    </cfRule>
  </conditionalFormatting>
  <conditionalFormatting sqref="X19:AA19">
    <cfRule type="containsBlanks" dxfId="477" priority="15">
      <formula>LEN(TRIM(X19))=0</formula>
    </cfRule>
  </conditionalFormatting>
  <conditionalFormatting sqref="O20">
    <cfRule type="containsBlanks" dxfId="476" priority="14">
      <formula>LEN(TRIM(O20))=0</formula>
    </cfRule>
  </conditionalFormatting>
  <conditionalFormatting sqref="B20">
    <cfRule type="containsBlanks" dxfId="475" priority="13">
      <formula>LEN(TRIM(B20))=0</formula>
    </cfRule>
  </conditionalFormatting>
  <conditionalFormatting sqref="I1">
    <cfRule type="containsBlanks" dxfId="474" priority="7">
      <formula>LEN(TRIM(I1))=0</formula>
    </cfRule>
  </conditionalFormatting>
  <conditionalFormatting sqref="V1">
    <cfRule type="containsBlanks" dxfId="473" priority="1">
      <formula>LEN(TRIM(V1))=0</formula>
    </cfRule>
  </conditionalFormatting>
  <conditionalFormatting sqref="V1">
    <cfRule type="containsBlanks" dxfId="472" priority="3">
      <formula>LEN(TRIM(V1))=0</formula>
    </cfRule>
  </conditionalFormatting>
  <conditionalFormatting sqref="V1">
    <cfRule type="containsBlanks" dxfId="471" priority="2">
      <formula>LEN(TRIM(V1))=0</formula>
    </cfRule>
  </conditionalFormatting>
  <dataValidations count="2">
    <dataValidation type="list" allowBlank="1" sqref="AB40:AC40 U39:U40 AD27">
      <formula1>$H$2:$H$4</formula1>
    </dataValidation>
    <dataValidation type="list" allowBlank="1" sqref="AF23:AN23">
      <formula1>$N$2:$N$10</formula1>
    </dataValidation>
  </dataValidations>
  <hyperlinks>
    <hyperlink ref="B10:M10" r:id="rId1" display="11.1.1 - PM₂.₅ Data- (Filter) 2000i Thermo"/>
    <hyperlink ref="O10:AN10" r:id="rId2" display="\Tribal Air Program\DATA\PM_Data\2000i_Data\"/>
    <hyperlink ref="K4:AN4" r:id="rId3" display="\Tribal Air Program\DATA"/>
    <hyperlink ref="B22:J22" r:id="rId4" display="11.2.1 - Level 2 Data Review"/>
    <hyperlink ref="M38" r:id="rId5"/>
    <hyperlink ref="M41" r:id="rId6"/>
    <hyperlink ref="B41:E41" r:id="rId7" display="11.3.3 - AQS"/>
    <hyperlink ref="B29:J29" r:id="rId8" display="11.2.1 - Level 2 Data Review"/>
    <hyperlink ref="B32:J32" r:id="rId9" display="11.2.1 - Level 2 Data Review"/>
    <hyperlink ref="B5:K5" r:id="rId10" display="11.1.4 - AirVision Data Software  - "/>
    <hyperlink ref="M5:W5" r:id="rId11" display="\Tribal Air Program\DATA\AirVision\"/>
    <hyperlink ref="B26:J26" r:id="rId12" display="11.2.1 - Level 2 Data Review"/>
    <hyperlink ref="L43" r:id="rId13" display="N:\Environmental\Tribal Air Program\DATA\Completed Level 1-3 Data Reviews\YEAR\MON_YEAR"/>
  </hyperlinks>
  <pageMargins left="0.55000000000000004" right="0.55000000000000004" top="0.5" bottom="0.45" header="0.25" footer="0.25"/>
  <pageSetup scale="98" fitToHeight="0" orientation="portrait" r:id="rId14"/>
  <headerFooter scaleWithDoc="0">
    <oddHeader xml:space="preserve">&amp;L&amp;"-,Bold"&amp;12Monthly Data Logbook&amp;R&amp;"-,Bold"&amp;12&amp;K000000[Tribe] Tribal Air Program </oddHeader>
    <oddFooter>&amp;L&amp;8&amp;P of &amp;N &amp;"-,Italic"&amp;K01+045(unlock code)&amp;R&amp;"-,Italic"&amp;8Path - &amp;F - &amp;A</oddFooter>
  </headerFooter>
  <extLst>
    <ext xmlns:x14="http://schemas.microsoft.com/office/spreadsheetml/2009/9/main" uri="{78C0D931-6437-407d-A8EE-F0AAD7539E65}">
      <x14:conditionalFormattings>
        <x14:conditionalFormatting xmlns:xm="http://schemas.microsoft.com/office/excel/2006/main">
          <x14:cfRule type="containsText" priority="289" operator="containsText" id="{8DF566E8-1F32-4D57-B3C5-768ECFE15C6E}">
            <xm:f>NOT(ISERROR(SEARCH('Flags&amp;Qualifiers'!$I$2,N39)))</xm:f>
            <xm:f>'Flags&amp;Qualifiers'!$I$2</xm:f>
            <x14:dxf>
              <font>
                <b/>
                <i val="0"/>
              </font>
              <fill>
                <patternFill>
                  <bgColor theme="6" tint="0.39994506668294322"/>
                </patternFill>
              </fill>
            </x14:dxf>
          </x14:cfRule>
          <x14:cfRule type="containsText" priority="290" operator="containsText" id="{50C253D8-968C-4366-9950-8FC64981E097}">
            <xm:f>NOT(ISERROR(SEARCH('Flags&amp;Qualifiers'!$I$3,N39)))</xm:f>
            <xm:f>'Flags&amp;Qualifiers'!$I$3</xm:f>
            <x14:dxf>
              <font>
                <b/>
                <i val="0"/>
              </font>
              <fill>
                <patternFill>
                  <bgColor theme="5" tint="0.59996337778862885"/>
                </patternFill>
              </fill>
            </x14:dxf>
          </x14:cfRule>
          <xm:sqref>N39</xm:sqref>
        </x14:conditionalFormatting>
        <x14:conditionalFormatting xmlns:xm="http://schemas.microsoft.com/office/excel/2006/main">
          <x14:cfRule type="containsText" priority="286" operator="containsText" id="{21D53422-F27D-4979-8287-99ECAF3D199B}">
            <xm:f>NOT(ISERROR(SEARCH('Flags&amp;Qualifiers'!$I$2,T39)))</xm:f>
            <xm:f>'Flags&amp;Qualifiers'!$I$2</xm:f>
            <x14:dxf>
              <font>
                <b/>
                <i val="0"/>
              </font>
              <fill>
                <patternFill>
                  <bgColor theme="6" tint="0.39994506668294322"/>
                </patternFill>
              </fill>
            </x14:dxf>
          </x14:cfRule>
          <x14:cfRule type="containsText" priority="287" operator="containsText" id="{33CCAD09-52B7-4B62-87DF-5EDF89715DB6}">
            <xm:f>NOT(ISERROR(SEARCH('Flags&amp;Qualifiers'!$I$3,T39)))</xm:f>
            <xm:f>'Flags&amp;Qualifiers'!$I$3</xm:f>
            <x14:dxf>
              <font>
                <b/>
                <i val="0"/>
              </font>
              <fill>
                <patternFill>
                  <bgColor theme="5" tint="0.59996337778862885"/>
                </patternFill>
              </fill>
            </x14:dxf>
          </x14:cfRule>
          <xm:sqref>T39</xm:sqref>
        </x14:conditionalFormatting>
        <x14:conditionalFormatting xmlns:xm="http://schemas.microsoft.com/office/excel/2006/main">
          <x14:cfRule type="containsText" priority="268" operator="containsText" id="{9C80B7E4-CE1E-4750-BD63-E96B677F2FF4}">
            <xm:f>NOT(ISERROR(SEARCH('Flags&amp;Qualifiers'!$I$2,R30)))</xm:f>
            <xm:f>'Flags&amp;Qualifiers'!$I$2</xm:f>
            <x14:dxf>
              <font>
                <b/>
                <i val="0"/>
              </font>
              <fill>
                <patternFill>
                  <bgColor theme="6" tint="0.39994506668294322"/>
                </patternFill>
              </fill>
            </x14:dxf>
          </x14:cfRule>
          <x14:cfRule type="containsText" priority="269" operator="containsText" id="{5817C24E-F311-49AC-A34B-C232840195A2}">
            <xm:f>NOT(ISERROR(SEARCH('Flags&amp;Qualifiers'!$I$3,R30)))</xm:f>
            <xm:f>'Flags&amp;Qualifiers'!$I$3</xm:f>
            <x14:dxf>
              <font>
                <b/>
                <i val="0"/>
              </font>
              <fill>
                <patternFill>
                  <bgColor theme="5" tint="0.59996337778862885"/>
                </patternFill>
              </fill>
            </x14:dxf>
          </x14:cfRule>
          <xm:sqref>R30</xm:sqref>
        </x14:conditionalFormatting>
        <x14:conditionalFormatting xmlns:xm="http://schemas.microsoft.com/office/excel/2006/main">
          <x14:cfRule type="containsText" priority="265" operator="containsText" id="{CC35098F-0EC2-4B2F-94A0-AFCFAAC06B30}">
            <xm:f>NOT(ISERROR(SEARCH('Flags&amp;Qualifiers'!$I$2,R30)))</xm:f>
            <xm:f>'Flags&amp;Qualifiers'!$I$2</xm:f>
            <x14:dxf>
              <font>
                <b/>
                <i val="0"/>
              </font>
              <fill>
                <patternFill>
                  <bgColor theme="6" tint="0.39994506668294322"/>
                </patternFill>
              </fill>
            </x14:dxf>
          </x14:cfRule>
          <x14:cfRule type="containsText" priority="266" operator="containsText" id="{DF088B50-C33D-49F4-B046-BC6E9E6000D5}">
            <xm:f>NOT(ISERROR(SEARCH('Flags&amp;Qualifiers'!$I$3,R30)))</xm:f>
            <xm:f>'Flags&amp;Qualifiers'!$I$3</xm:f>
            <x14:dxf>
              <font>
                <b/>
                <i val="0"/>
              </font>
              <fill>
                <patternFill>
                  <bgColor theme="5" tint="0.59996337778862885"/>
                </patternFill>
              </fill>
            </x14:dxf>
          </x14:cfRule>
          <xm:sqref>R30</xm:sqref>
        </x14:conditionalFormatting>
        <x14:conditionalFormatting xmlns:xm="http://schemas.microsoft.com/office/excel/2006/main">
          <x14:cfRule type="containsText" priority="224" operator="containsText" id="{F36E5395-52F4-4B76-8888-C9B663FE17BC}">
            <xm:f>NOT(ISERROR(SEARCH('Flags&amp;Qualifiers'!$I$2,W36)))</xm:f>
            <xm:f>'Flags&amp;Qualifiers'!$I$2</xm:f>
            <x14:dxf>
              <font>
                <b/>
                <i val="0"/>
              </font>
              <fill>
                <patternFill>
                  <bgColor theme="6" tint="0.39994506668294322"/>
                </patternFill>
              </fill>
            </x14:dxf>
          </x14:cfRule>
          <x14:cfRule type="containsText" priority="225" operator="containsText" id="{71783C9D-E7DD-444C-A243-7E732B3A270D}">
            <xm:f>NOT(ISERROR(SEARCH('Flags&amp;Qualifiers'!$I$3,W36)))</xm:f>
            <xm:f>'Flags&amp;Qualifiers'!$I$3</xm:f>
            <x14:dxf>
              <font>
                <b/>
                <i val="0"/>
              </font>
              <fill>
                <patternFill>
                  <bgColor theme="5" tint="0.59996337778862885"/>
                </patternFill>
              </fill>
            </x14:dxf>
          </x14:cfRule>
          <xm:sqref>W36</xm:sqref>
        </x14:conditionalFormatting>
        <x14:conditionalFormatting xmlns:xm="http://schemas.microsoft.com/office/excel/2006/main">
          <x14:cfRule type="containsText" priority="242" operator="containsText" id="{790FAC73-8CB0-42F6-A605-B0EE466DF4F4}">
            <xm:f>NOT(ISERROR(SEARCH('Flags&amp;Qualifiers'!$I$2,M36)))</xm:f>
            <xm:f>'Flags&amp;Qualifiers'!$I$2</xm:f>
            <x14:dxf>
              <font>
                <b/>
                <i val="0"/>
              </font>
              <fill>
                <patternFill>
                  <bgColor theme="6" tint="0.39994506668294322"/>
                </patternFill>
              </fill>
            </x14:dxf>
          </x14:cfRule>
          <x14:cfRule type="containsText" priority="243" operator="containsText" id="{5347068F-893E-4B6B-9F8E-AC44C6401B96}">
            <xm:f>NOT(ISERROR(SEARCH('Flags&amp;Qualifiers'!$I$3,M36)))</xm:f>
            <xm:f>'Flags&amp;Qualifiers'!$I$3</xm:f>
            <x14:dxf>
              <font>
                <b/>
                <i val="0"/>
              </font>
              <fill>
                <patternFill>
                  <bgColor theme="5" tint="0.59996337778862885"/>
                </patternFill>
              </fill>
            </x14:dxf>
          </x14:cfRule>
          <xm:sqref>M36</xm:sqref>
        </x14:conditionalFormatting>
        <x14:conditionalFormatting xmlns:xm="http://schemas.microsoft.com/office/excel/2006/main">
          <x14:cfRule type="containsText" priority="239" operator="containsText" id="{6860813B-DED4-4035-BE14-1A6D60C5468A}">
            <xm:f>NOT(ISERROR(SEARCH('Flags&amp;Qualifiers'!$I$2,Q36)))</xm:f>
            <xm:f>'Flags&amp;Qualifiers'!$I$2</xm:f>
            <x14:dxf>
              <font>
                <b/>
                <i val="0"/>
              </font>
              <fill>
                <patternFill>
                  <bgColor theme="6" tint="0.39994506668294322"/>
                </patternFill>
              </fill>
            </x14:dxf>
          </x14:cfRule>
          <x14:cfRule type="containsText" priority="240" operator="containsText" id="{4B7B3ECA-2735-4B15-9F5B-C331C6BF5BC3}">
            <xm:f>NOT(ISERROR(SEARCH('Flags&amp;Qualifiers'!$I$3,Q36)))</xm:f>
            <xm:f>'Flags&amp;Qualifiers'!$I$3</xm:f>
            <x14:dxf>
              <font>
                <b/>
                <i val="0"/>
              </font>
              <fill>
                <patternFill>
                  <bgColor theme="5" tint="0.59996337778862885"/>
                </patternFill>
              </fill>
            </x14:dxf>
          </x14:cfRule>
          <xm:sqref>Q36</xm:sqref>
        </x14:conditionalFormatting>
        <x14:conditionalFormatting xmlns:xm="http://schemas.microsoft.com/office/excel/2006/main">
          <x14:cfRule type="containsText" priority="236" operator="containsText" id="{2B594DBC-BB24-496C-914A-934A4C652264}">
            <xm:f>NOT(ISERROR(SEARCH('Flags&amp;Qualifiers'!$I$2,M36)))</xm:f>
            <xm:f>'Flags&amp;Qualifiers'!$I$2</xm:f>
            <x14:dxf>
              <font>
                <b/>
                <i val="0"/>
              </font>
              <fill>
                <patternFill>
                  <bgColor theme="6" tint="0.39994506668294322"/>
                </patternFill>
              </fill>
            </x14:dxf>
          </x14:cfRule>
          <x14:cfRule type="containsText" priority="237" operator="containsText" id="{5FDF1611-3892-44A7-BB0A-D7D78ABE20BB}">
            <xm:f>NOT(ISERROR(SEARCH('Flags&amp;Qualifiers'!$I$3,M36)))</xm:f>
            <xm:f>'Flags&amp;Qualifiers'!$I$3</xm:f>
            <x14:dxf>
              <font>
                <b/>
                <i val="0"/>
              </font>
              <fill>
                <patternFill>
                  <bgColor theme="5" tint="0.59996337778862885"/>
                </patternFill>
              </fill>
            </x14:dxf>
          </x14:cfRule>
          <xm:sqref>M36</xm:sqref>
        </x14:conditionalFormatting>
        <x14:conditionalFormatting xmlns:xm="http://schemas.microsoft.com/office/excel/2006/main">
          <x14:cfRule type="containsText" priority="233" operator="containsText" id="{7909C994-BFB3-4BFB-9B3F-2F6C0B4B9A6D}">
            <xm:f>NOT(ISERROR(SEARCH('Flags&amp;Qualifiers'!$I$2,M36)))</xm:f>
            <xm:f>'Flags&amp;Qualifiers'!$I$2</xm:f>
            <x14:dxf>
              <font>
                <b/>
                <i val="0"/>
              </font>
              <fill>
                <patternFill>
                  <bgColor theme="6" tint="0.39994506668294322"/>
                </patternFill>
              </fill>
            </x14:dxf>
          </x14:cfRule>
          <x14:cfRule type="containsText" priority="234" operator="containsText" id="{47552270-973B-45C3-833F-35987A3A86D0}">
            <xm:f>NOT(ISERROR(SEARCH('Flags&amp;Qualifiers'!$I$3,M36)))</xm:f>
            <xm:f>'Flags&amp;Qualifiers'!$I$3</xm:f>
            <x14:dxf>
              <font>
                <b/>
                <i val="0"/>
              </font>
              <fill>
                <patternFill>
                  <bgColor theme="5" tint="0.59996337778862885"/>
                </patternFill>
              </fill>
            </x14:dxf>
          </x14:cfRule>
          <xm:sqref>M36</xm:sqref>
        </x14:conditionalFormatting>
        <x14:conditionalFormatting xmlns:xm="http://schemas.microsoft.com/office/excel/2006/main">
          <x14:cfRule type="containsText" priority="230" operator="containsText" id="{F7E0CBC4-8F38-4121-A25A-8BB9F2703A63}">
            <xm:f>NOT(ISERROR(SEARCH('Flags&amp;Qualifiers'!$I$2,Q36)))</xm:f>
            <xm:f>'Flags&amp;Qualifiers'!$I$2</xm:f>
            <x14:dxf>
              <font>
                <b/>
                <i val="0"/>
              </font>
              <fill>
                <patternFill>
                  <bgColor theme="6" tint="0.39994506668294322"/>
                </patternFill>
              </fill>
            </x14:dxf>
          </x14:cfRule>
          <x14:cfRule type="containsText" priority="231" operator="containsText" id="{A43A1954-426A-4400-B607-15DDDB9DBDF3}">
            <xm:f>NOT(ISERROR(SEARCH('Flags&amp;Qualifiers'!$I$3,Q36)))</xm:f>
            <xm:f>'Flags&amp;Qualifiers'!$I$3</xm:f>
            <x14:dxf>
              <font>
                <b/>
                <i val="0"/>
              </font>
              <fill>
                <patternFill>
                  <bgColor theme="5" tint="0.59996337778862885"/>
                </patternFill>
              </fill>
            </x14:dxf>
          </x14:cfRule>
          <xm:sqref>Q36</xm:sqref>
        </x14:conditionalFormatting>
        <x14:conditionalFormatting xmlns:xm="http://schemas.microsoft.com/office/excel/2006/main">
          <x14:cfRule type="containsText" priority="227" operator="containsText" id="{42EC32CF-2F80-430A-9EFD-6B7B26FA0E39}">
            <xm:f>NOT(ISERROR(SEARCH('Flags&amp;Qualifiers'!$I$2,Q36)))</xm:f>
            <xm:f>'Flags&amp;Qualifiers'!$I$2</xm:f>
            <x14:dxf>
              <font>
                <b/>
                <i val="0"/>
              </font>
              <fill>
                <patternFill>
                  <bgColor theme="6" tint="0.39994506668294322"/>
                </patternFill>
              </fill>
            </x14:dxf>
          </x14:cfRule>
          <x14:cfRule type="containsText" priority="228" operator="containsText" id="{896F505F-E037-4607-89AB-1E5C3A51BAD5}">
            <xm:f>NOT(ISERROR(SEARCH('Flags&amp;Qualifiers'!$I$3,Q36)))</xm:f>
            <xm:f>'Flags&amp;Qualifiers'!$I$3</xm:f>
            <x14:dxf>
              <font>
                <b/>
                <i val="0"/>
              </font>
              <fill>
                <patternFill>
                  <bgColor theme="5" tint="0.59996337778862885"/>
                </patternFill>
              </fill>
            </x14:dxf>
          </x14:cfRule>
          <xm:sqref>Q36</xm:sqref>
        </x14:conditionalFormatting>
        <x14:conditionalFormatting xmlns:xm="http://schemas.microsoft.com/office/excel/2006/main">
          <x14:cfRule type="containsText" priority="221" operator="containsText" id="{ABC22C1B-B921-482F-A38E-3F1CCB452517}">
            <xm:f>NOT(ISERROR(SEARCH('Flags&amp;Qualifiers'!$I$2,W36)))</xm:f>
            <xm:f>'Flags&amp;Qualifiers'!$I$2</xm:f>
            <x14:dxf>
              <font>
                <b/>
                <i val="0"/>
              </font>
              <fill>
                <patternFill>
                  <bgColor theme="6" tint="0.39994506668294322"/>
                </patternFill>
              </fill>
            </x14:dxf>
          </x14:cfRule>
          <x14:cfRule type="containsText" priority="222" operator="containsText" id="{0FA5092C-F05D-4DF9-AD72-353C39D20863}">
            <xm:f>NOT(ISERROR(SEARCH('Flags&amp;Qualifiers'!$I$3,W36)))</xm:f>
            <xm:f>'Flags&amp;Qualifiers'!$I$3</xm:f>
            <x14:dxf>
              <font>
                <b/>
                <i val="0"/>
              </font>
              <fill>
                <patternFill>
                  <bgColor theme="5" tint="0.59996337778862885"/>
                </patternFill>
              </fill>
            </x14:dxf>
          </x14:cfRule>
          <xm:sqref>W36</xm:sqref>
        </x14:conditionalFormatting>
        <x14:conditionalFormatting xmlns:xm="http://schemas.microsoft.com/office/excel/2006/main">
          <x14:cfRule type="containsText" priority="218" operator="containsText" id="{189C5C9E-D7C9-4DA5-8959-C02802A60071}">
            <xm:f>NOT(ISERROR(SEARCH('Flags&amp;Qualifiers'!$I$2,T40)))</xm:f>
            <xm:f>'Flags&amp;Qualifiers'!$I$2</xm:f>
            <x14:dxf>
              <font>
                <b/>
                <i val="0"/>
              </font>
              <fill>
                <patternFill>
                  <bgColor theme="6" tint="0.39994506668294322"/>
                </patternFill>
              </fill>
            </x14:dxf>
          </x14:cfRule>
          <x14:cfRule type="containsText" priority="219" operator="containsText" id="{0B6F3BC3-EB77-449A-BA5F-F693DA9F9ABA}">
            <xm:f>NOT(ISERROR(SEARCH('Flags&amp;Qualifiers'!$I$3,T40)))</xm:f>
            <xm:f>'Flags&amp;Qualifiers'!$I$3</xm:f>
            <x14:dxf>
              <font>
                <b/>
                <i val="0"/>
              </font>
              <fill>
                <patternFill>
                  <bgColor theme="5" tint="0.59996337778862885"/>
                </patternFill>
              </fill>
            </x14:dxf>
          </x14:cfRule>
          <xm:sqref>T40</xm:sqref>
        </x14:conditionalFormatting>
        <x14:conditionalFormatting xmlns:xm="http://schemas.microsoft.com/office/excel/2006/main">
          <x14:cfRule type="containsText" priority="212" operator="containsText" id="{D18DB072-019F-499B-80AE-2BE7B9153DFF}">
            <xm:f>NOT(ISERROR(SEARCH('Flags&amp;Qualifiers'!$I$2,AB27)))</xm:f>
            <xm:f>'Flags&amp;Qualifiers'!$I$2</xm:f>
            <x14:dxf>
              <font>
                <b/>
                <i val="0"/>
              </font>
              <fill>
                <patternFill>
                  <bgColor theme="6" tint="0.39994506668294322"/>
                </patternFill>
              </fill>
            </x14:dxf>
          </x14:cfRule>
          <x14:cfRule type="containsText" priority="213" operator="containsText" id="{95DEEDD1-30A1-40FC-8F15-15C7E169210C}">
            <xm:f>NOT(ISERROR(SEARCH('Flags&amp;Qualifiers'!$I$3,AB27)))</xm:f>
            <xm:f>'Flags&amp;Qualifiers'!$I$3</xm:f>
            <x14:dxf>
              <font>
                <b/>
                <i val="0"/>
              </font>
              <fill>
                <patternFill>
                  <bgColor theme="5" tint="0.59996337778862885"/>
                </patternFill>
              </fill>
            </x14:dxf>
          </x14:cfRule>
          <xm:sqref>AB27</xm:sqref>
        </x14:conditionalFormatting>
        <x14:conditionalFormatting xmlns:xm="http://schemas.microsoft.com/office/excel/2006/main">
          <x14:cfRule type="containsText" priority="209" operator="containsText" id="{C055B231-C987-4490-81E8-9DBDDD430CFD}">
            <xm:f>NOT(ISERROR(SEARCH('Flags&amp;Qualifiers'!$I$2,AB27)))</xm:f>
            <xm:f>'Flags&amp;Qualifiers'!$I$2</xm:f>
            <x14:dxf>
              <font>
                <b/>
                <i val="0"/>
              </font>
              <fill>
                <patternFill>
                  <bgColor theme="6" tint="0.39994506668294322"/>
                </patternFill>
              </fill>
            </x14:dxf>
          </x14:cfRule>
          <x14:cfRule type="containsText" priority="210" operator="containsText" id="{04470C54-F7B9-4ADF-91AA-37C58E7C48AB}">
            <xm:f>NOT(ISERROR(SEARCH('Flags&amp;Qualifiers'!$I$3,AB27)))</xm:f>
            <xm:f>'Flags&amp;Qualifiers'!$I$3</xm:f>
            <x14:dxf>
              <font>
                <b/>
                <i val="0"/>
              </font>
              <fill>
                <patternFill>
                  <bgColor theme="5" tint="0.59996337778862885"/>
                </patternFill>
              </fill>
            </x14:dxf>
          </x14:cfRule>
          <xm:sqref>AB27</xm:sqref>
        </x14:conditionalFormatting>
        <x14:conditionalFormatting xmlns:xm="http://schemas.microsoft.com/office/excel/2006/main">
          <x14:cfRule type="containsText" priority="173" operator="containsText" id="{474BC36B-5265-46B1-8EA5-217E3846BB83}">
            <xm:f>NOT(ISERROR(SEARCH('Flags&amp;Qualifiers'!$I$2,N40)))</xm:f>
            <xm:f>'Flags&amp;Qualifiers'!$I$2</xm:f>
            <x14:dxf>
              <font>
                <b/>
                <i val="0"/>
              </font>
              <fill>
                <patternFill>
                  <bgColor theme="6" tint="0.39994506668294322"/>
                </patternFill>
              </fill>
            </x14:dxf>
          </x14:cfRule>
          <x14:cfRule type="containsText" priority="174" operator="containsText" id="{508FEC77-5F49-41F9-9E5B-83035DF50772}">
            <xm:f>NOT(ISERROR(SEARCH('Flags&amp;Qualifiers'!$I$3,N40)))</xm:f>
            <xm:f>'Flags&amp;Qualifiers'!$I$3</xm:f>
            <x14:dxf>
              <font>
                <b/>
                <i val="0"/>
              </font>
              <fill>
                <patternFill>
                  <bgColor theme="5" tint="0.59996337778862885"/>
                </patternFill>
              </fill>
            </x14:dxf>
          </x14:cfRule>
          <xm:sqref>N40</xm:sqref>
        </x14:conditionalFormatting>
        <x14:conditionalFormatting xmlns:xm="http://schemas.microsoft.com/office/excel/2006/main">
          <x14:cfRule type="containsText" priority="170" operator="containsText" id="{C8B75264-7822-42B7-B6E8-743D9376D537}">
            <xm:f>NOT(ISERROR(SEARCH('Flags&amp;Qualifiers'!$I$2,R39)))</xm:f>
            <xm:f>'Flags&amp;Qualifiers'!$I$2</xm:f>
            <x14:dxf>
              <font>
                <b/>
                <i val="0"/>
              </font>
              <fill>
                <patternFill>
                  <bgColor theme="6" tint="0.39994506668294322"/>
                </patternFill>
              </fill>
            </x14:dxf>
          </x14:cfRule>
          <x14:cfRule type="containsText" priority="171" operator="containsText" id="{33B1F36C-E004-42ED-8FA1-0851FFF74450}">
            <xm:f>NOT(ISERROR(SEARCH('Flags&amp;Qualifiers'!$I$3,R39)))</xm:f>
            <xm:f>'Flags&amp;Qualifiers'!$I$3</xm:f>
            <x14:dxf>
              <font>
                <b/>
                <i val="0"/>
              </font>
              <fill>
                <patternFill>
                  <bgColor theme="5" tint="0.59996337778862885"/>
                </patternFill>
              </fill>
            </x14:dxf>
          </x14:cfRule>
          <xm:sqref>R39</xm:sqref>
        </x14:conditionalFormatting>
        <x14:conditionalFormatting xmlns:xm="http://schemas.microsoft.com/office/excel/2006/main">
          <x14:cfRule type="containsText" priority="167" operator="containsText" id="{30055DC3-463F-4271-AD79-B4B05C952A4A}">
            <xm:f>NOT(ISERROR(SEARCH('Flags&amp;Qualifiers'!$I$2,X39)))</xm:f>
            <xm:f>'Flags&amp;Qualifiers'!$I$2</xm:f>
            <x14:dxf>
              <font>
                <b/>
                <i val="0"/>
              </font>
              <fill>
                <patternFill>
                  <bgColor theme="6" tint="0.39994506668294322"/>
                </patternFill>
              </fill>
            </x14:dxf>
          </x14:cfRule>
          <x14:cfRule type="containsText" priority="168" operator="containsText" id="{577E84F7-58CC-4953-9369-0CDFB839DCC2}">
            <xm:f>NOT(ISERROR(SEARCH('Flags&amp;Qualifiers'!$I$3,X39)))</xm:f>
            <xm:f>'Flags&amp;Qualifiers'!$I$3</xm:f>
            <x14:dxf>
              <font>
                <b/>
                <i val="0"/>
              </font>
              <fill>
                <patternFill>
                  <bgColor theme="5" tint="0.59996337778862885"/>
                </patternFill>
              </fill>
            </x14:dxf>
          </x14:cfRule>
          <xm:sqref>X39</xm:sqref>
        </x14:conditionalFormatting>
        <x14:conditionalFormatting xmlns:xm="http://schemas.microsoft.com/office/excel/2006/main">
          <x14:cfRule type="containsText" priority="164" operator="containsText" id="{5C4DEAC0-62EB-4653-995D-9DD4FECB8249}">
            <xm:f>NOT(ISERROR(SEARCH('Flags&amp;Qualifiers'!$I$2,R40)))</xm:f>
            <xm:f>'Flags&amp;Qualifiers'!$I$2</xm:f>
            <x14:dxf>
              <font>
                <b/>
                <i val="0"/>
              </font>
              <fill>
                <patternFill>
                  <bgColor theme="6" tint="0.39994506668294322"/>
                </patternFill>
              </fill>
            </x14:dxf>
          </x14:cfRule>
          <x14:cfRule type="containsText" priority="165" operator="containsText" id="{FA61775C-5FC6-441F-BC59-2D38DEE5FBFC}">
            <xm:f>NOT(ISERROR(SEARCH('Flags&amp;Qualifiers'!$I$3,R40)))</xm:f>
            <xm:f>'Flags&amp;Qualifiers'!$I$3</xm:f>
            <x14:dxf>
              <font>
                <b/>
                <i val="0"/>
              </font>
              <fill>
                <patternFill>
                  <bgColor theme="5" tint="0.59996337778862885"/>
                </patternFill>
              </fill>
            </x14:dxf>
          </x14:cfRule>
          <xm:sqref>R40</xm:sqref>
        </x14:conditionalFormatting>
        <x14:conditionalFormatting xmlns:xm="http://schemas.microsoft.com/office/excel/2006/main">
          <x14:cfRule type="containsText" priority="161" operator="containsText" id="{5E0DBC72-1CC4-4A27-A9DD-F9D132B357D6}">
            <xm:f>NOT(ISERROR(SEARCH('Flags&amp;Qualifiers'!$I$2,X40)))</xm:f>
            <xm:f>'Flags&amp;Qualifiers'!$I$2</xm:f>
            <x14:dxf>
              <font>
                <b/>
                <i val="0"/>
              </font>
              <fill>
                <patternFill>
                  <bgColor theme="6" tint="0.39994506668294322"/>
                </patternFill>
              </fill>
            </x14:dxf>
          </x14:cfRule>
          <x14:cfRule type="containsText" priority="162" operator="containsText" id="{BE3468DD-31B5-493A-B0DA-52C5CCB37654}">
            <xm:f>NOT(ISERROR(SEARCH('Flags&amp;Qualifiers'!$I$3,X40)))</xm:f>
            <xm:f>'Flags&amp;Qualifiers'!$I$3</xm:f>
            <x14:dxf>
              <font>
                <b/>
                <i val="0"/>
              </font>
              <fill>
                <patternFill>
                  <bgColor theme="5" tint="0.59996337778862885"/>
                </patternFill>
              </fill>
            </x14:dxf>
          </x14:cfRule>
          <xm:sqref>X40</xm:sqref>
        </x14:conditionalFormatting>
        <x14:conditionalFormatting xmlns:xm="http://schemas.microsoft.com/office/excel/2006/main">
          <x14:cfRule type="containsText" priority="158" operator="containsText" id="{C379728D-5992-45FF-8C69-CCFB863E1BD4}">
            <xm:f>NOT(ISERROR(SEARCH('Flags&amp;Qualifiers'!$I$2,N42)))</xm:f>
            <xm:f>'Flags&amp;Qualifiers'!$I$2</xm:f>
            <x14:dxf>
              <font>
                <b/>
                <i val="0"/>
              </font>
              <fill>
                <patternFill>
                  <bgColor theme="6" tint="0.39994506668294322"/>
                </patternFill>
              </fill>
            </x14:dxf>
          </x14:cfRule>
          <x14:cfRule type="containsText" priority="159" operator="containsText" id="{B859C3AA-FDB8-4871-B2D0-10DE748B0744}">
            <xm:f>NOT(ISERROR(SEARCH('Flags&amp;Qualifiers'!$I$3,N42)))</xm:f>
            <xm:f>'Flags&amp;Qualifiers'!$I$3</xm:f>
            <x14:dxf>
              <font>
                <b/>
                <i val="0"/>
              </font>
              <fill>
                <patternFill>
                  <bgColor theme="5" tint="0.59996337778862885"/>
                </patternFill>
              </fill>
            </x14:dxf>
          </x14:cfRule>
          <xm:sqref>N42</xm:sqref>
        </x14:conditionalFormatting>
        <x14:conditionalFormatting xmlns:xm="http://schemas.microsoft.com/office/excel/2006/main">
          <x14:cfRule type="containsText" priority="155" operator="containsText" id="{84763E29-87DC-4F4F-852F-AB05DFF466F2}">
            <xm:f>NOT(ISERROR(SEARCH('Flags&amp;Qualifiers'!$I$2,T42)))</xm:f>
            <xm:f>'Flags&amp;Qualifiers'!$I$2</xm:f>
            <x14:dxf>
              <font>
                <b/>
                <i val="0"/>
              </font>
              <fill>
                <patternFill>
                  <bgColor theme="6" tint="0.39994506668294322"/>
                </patternFill>
              </fill>
            </x14:dxf>
          </x14:cfRule>
          <x14:cfRule type="containsText" priority="156" operator="containsText" id="{E0925768-5565-4F0C-B11F-6826A27158D2}">
            <xm:f>NOT(ISERROR(SEARCH('Flags&amp;Qualifiers'!$I$3,T42)))</xm:f>
            <xm:f>'Flags&amp;Qualifiers'!$I$3</xm:f>
            <x14:dxf>
              <font>
                <b/>
                <i val="0"/>
              </font>
              <fill>
                <patternFill>
                  <bgColor theme="5" tint="0.59996337778862885"/>
                </patternFill>
              </fill>
            </x14:dxf>
          </x14:cfRule>
          <xm:sqref>T42</xm:sqref>
        </x14:conditionalFormatting>
        <x14:conditionalFormatting xmlns:xm="http://schemas.microsoft.com/office/excel/2006/main">
          <x14:cfRule type="containsText" priority="152" operator="containsText" id="{FD31F43C-9265-4C1A-B4FF-331AAB6B2916}">
            <xm:f>NOT(ISERROR(SEARCH('Flags&amp;Qualifiers'!$I$2,X42)))</xm:f>
            <xm:f>'Flags&amp;Qualifiers'!$I$2</xm:f>
            <x14:dxf>
              <font>
                <b/>
                <i val="0"/>
              </font>
              <fill>
                <patternFill>
                  <bgColor theme="6" tint="0.39994506668294322"/>
                </patternFill>
              </fill>
            </x14:dxf>
          </x14:cfRule>
          <x14:cfRule type="containsText" priority="153" operator="containsText" id="{199D4589-352B-411B-A8AE-F0CD25B5A0D0}">
            <xm:f>NOT(ISERROR(SEARCH('Flags&amp;Qualifiers'!$I$3,X42)))</xm:f>
            <xm:f>'Flags&amp;Qualifiers'!$I$3</xm:f>
            <x14:dxf>
              <font>
                <b/>
                <i val="0"/>
              </font>
              <fill>
                <patternFill>
                  <bgColor theme="5" tint="0.59996337778862885"/>
                </patternFill>
              </fill>
            </x14:dxf>
          </x14:cfRule>
          <xm:sqref>X42</xm:sqref>
        </x14:conditionalFormatting>
        <x14:conditionalFormatting xmlns:xm="http://schemas.microsoft.com/office/excel/2006/main">
          <x14:cfRule type="containsText" priority="149" operator="containsText" id="{429426C9-E3A6-40C2-847D-63BA98CBBEB7}">
            <xm:f>NOT(ISERROR(SEARCH('Flags&amp;Qualifiers'!$I$2,J30)))</xm:f>
            <xm:f>'Flags&amp;Qualifiers'!$I$2</xm:f>
            <x14:dxf>
              <font>
                <b/>
                <i val="0"/>
              </font>
              <fill>
                <patternFill>
                  <bgColor theme="6" tint="0.39994506668294322"/>
                </patternFill>
              </fill>
            </x14:dxf>
          </x14:cfRule>
          <x14:cfRule type="containsText" priority="150" operator="containsText" id="{4D10639D-D37D-4532-9BB9-125CB0BD9D8C}">
            <xm:f>NOT(ISERROR(SEARCH('Flags&amp;Qualifiers'!$I$3,J30)))</xm:f>
            <xm:f>'Flags&amp;Qualifiers'!$I$3</xm:f>
            <x14:dxf>
              <font>
                <b/>
                <i val="0"/>
              </font>
              <fill>
                <patternFill>
                  <bgColor theme="5" tint="0.59996337778862885"/>
                </patternFill>
              </fill>
            </x14:dxf>
          </x14:cfRule>
          <xm:sqref>J30</xm:sqref>
        </x14:conditionalFormatting>
        <x14:conditionalFormatting xmlns:xm="http://schemas.microsoft.com/office/excel/2006/main">
          <x14:cfRule type="containsText" priority="146" operator="containsText" id="{955EEF0E-8261-4F91-B8FC-A807C97BC83B}">
            <xm:f>NOT(ISERROR(SEARCH('Flags&amp;Qualifiers'!$I$2,B31)))</xm:f>
            <xm:f>'Flags&amp;Qualifiers'!$I$2</xm:f>
            <x14:dxf>
              <font>
                <b/>
                <i val="0"/>
              </font>
              <fill>
                <patternFill>
                  <bgColor theme="6" tint="0.39994506668294322"/>
                </patternFill>
              </fill>
            </x14:dxf>
          </x14:cfRule>
          <x14:cfRule type="containsText" priority="147" operator="containsText" id="{FC55321E-754A-42AE-8ACC-EEA6D1A02EF9}">
            <xm:f>NOT(ISERROR(SEARCH('Flags&amp;Qualifiers'!$I$3,B31)))</xm:f>
            <xm:f>'Flags&amp;Qualifiers'!$I$3</xm:f>
            <x14:dxf>
              <font>
                <b/>
                <i val="0"/>
              </font>
              <fill>
                <patternFill>
                  <bgColor theme="5" tint="0.59996337778862885"/>
                </patternFill>
              </fill>
            </x14:dxf>
          </x14:cfRule>
          <xm:sqref>B31</xm:sqref>
        </x14:conditionalFormatting>
        <x14:conditionalFormatting xmlns:xm="http://schemas.microsoft.com/office/excel/2006/main">
          <x14:cfRule type="containsText" priority="143" operator="containsText" id="{6150A456-C58A-481E-9BBD-276D87EA6BE7}">
            <xm:f>NOT(ISERROR(SEARCH('Flags&amp;Qualifiers'!$I$2,P30)))</xm:f>
            <xm:f>'Flags&amp;Qualifiers'!$I$2</xm:f>
            <x14:dxf>
              <font>
                <b/>
                <i val="0"/>
              </font>
              <fill>
                <patternFill>
                  <bgColor theme="6" tint="0.39994506668294322"/>
                </patternFill>
              </fill>
            </x14:dxf>
          </x14:cfRule>
          <x14:cfRule type="containsText" priority="144" operator="containsText" id="{BD35AAC0-0400-4361-BC4D-AFFFE123B116}">
            <xm:f>NOT(ISERROR(SEARCH('Flags&amp;Qualifiers'!$I$3,P30)))</xm:f>
            <xm:f>'Flags&amp;Qualifiers'!$I$3</xm:f>
            <x14:dxf>
              <font>
                <b/>
                <i val="0"/>
              </font>
              <fill>
                <patternFill>
                  <bgColor theme="5" tint="0.59996337778862885"/>
                </patternFill>
              </fill>
            </x14:dxf>
          </x14:cfRule>
          <xm:sqref>P30</xm:sqref>
        </x14:conditionalFormatting>
        <x14:conditionalFormatting xmlns:xm="http://schemas.microsoft.com/office/excel/2006/main">
          <x14:cfRule type="containsText" priority="140" operator="containsText" id="{79D3C23B-FAE6-447A-811D-ECA3B6F531F7}">
            <xm:f>NOT(ISERROR(SEARCH('Flags&amp;Qualifiers'!$I$2,B33)))</xm:f>
            <xm:f>'Flags&amp;Qualifiers'!$I$2</xm:f>
            <x14:dxf>
              <font>
                <b/>
                <i val="0"/>
              </font>
              <fill>
                <patternFill>
                  <bgColor theme="6" tint="0.39994506668294322"/>
                </patternFill>
              </fill>
            </x14:dxf>
          </x14:cfRule>
          <x14:cfRule type="containsText" priority="141" operator="containsText" id="{F49FDD36-C228-4172-A41A-72F0FCDD1B0C}">
            <xm:f>NOT(ISERROR(SEARCH('Flags&amp;Qualifiers'!$I$3,B33)))</xm:f>
            <xm:f>'Flags&amp;Qualifiers'!$I$3</xm:f>
            <x14:dxf>
              <font>
                <b/>
                <i val="0"/>
              </font>
              <fill>
                <patternFill>
                  <bgColor theme="5" tint="0.59996337778862885"/>
                </patternFill>
              </fill>
            </x14:dxf>
          </x14:cfRule>
          <xm:sqref>B33</xm:sqref>
        </x14:conditionalFormatting>
        <x14:conditionalFormatting xmlns:xm="http://schemas.microsoft.com/office/excel/2006/main">
          <x14:cfRule type="containsText" priority="137" operator="containsText" id="{2DB72123-5008-4B38-8292-947C0889D6EE}">
            <xm:f>NOT(ISERROR(SEARCH('Flags&amp;Qualifiers'!$I$2,B34)))</xm:f>
            <xm:f>'Flags&amp;Qualifiers'!$I$2</xm:f>
            <x14:dxf>
              <font>
                <b/>
                <i val="0"/>
              </font>
              <fill>
                <patternFill>
                  <bgColor theme="6" tint="0.39994506668294322"/>
                </patternFill>
              </fill>
            </x14:dxf>
          </x14:cfRule>
          <x14:cfRule type="containsText" priority="138" operator="containsText" id="{A17F9CA0-3402-4EEB-8EA0-AA4902FE7AAE}">
            <xm:f>NOT(ISERROR(SEARCH('Flags&amp;Qualifiers'!$I$3,B34)))</xm:f>
            <xm:f>'Flags&amp;Qualifiers'!$I$3</xm:f>
            <x14:dxf>
              <font>
                <b/>
                <i val="0"/>
              </font>
              <fill>
                <patternFill>
                  <bgColor theme="5" tint="0.59996337778862885"/>
                </patternFill>
              </fill>
            </x14:dxf>
          </x14:cfRule>
          <xm:sqref>B34</xm:sqref>
        </x14:conditionalFormatting>
        <x14:conditionalFormatting xmlns:xm="http://schemas.microsoft.com/office/excel/2006/main">
          <x14:cfRule type="containsText" priority="125" operator="containsText" id="{3CEA7197-C8F5-4B7D-B2B7-BD47457D850E}">
            <xm:f>NOT(ISERROR(SEARCH('Flags&amp;Qualifiers'!$I$2,T27)))</xm:f>
            <xm:f>'Flags&amp;Qualifiers'!$I$2</xm:f>
            <x14:dxf>
              <font>
                <b/>
                <i val="0"/>
              </font>
              <fill>
                <patternFill>
                  <bgColor theme="6" tint="0.39994506668294322"/>
                </patternFill>
              </fill>
            </x14:dxf>
          </x14:cfRule>
          <x14:cfRule type="containsText" priority="126" operator="containsText" id="{EDF9BBE2-533D-4BAE-A42E-C49157F43B41}">
            <xm:f>NOT(ISERROR(SEARCH('Flags&amp;Qualifiers'!$I$3,T27)))</xm:f>
            <xm:f>'Flags&amp;Qualifiers'!$I$3</xm:f>
            <x14:dxf>
              <font>
                <b/>
                <i val="0"/>
              </font>
              <fill>
                <patternFill>
                  <bgColor theme="5" tint="0.59996337778862885"/>
                </patternFill>
              </fill>
            </x14:dxf>
          </x14:cfRule>
          <xm:sqref>T27</xm:sqref>
        </x14:conditionalFormatting>
        <x14:conditionalFormatting xmlns:xm="http://schemas.microsoft.com/office/excel/2006/main">
          <x14:cfRule type="containsText" priority="122" operator="containsText" id="{2E119201-9C0F-40CF-9583-08B1D0B6B290}">
            <xm:f>NOT(ISERROR(SEARCH('Flags&amp;Qualifiers'!$I$2,Z27)))</xm:f>
            <xm:f>'Flags&amp;Qualifiers'!$I$2</xm:f>
            <x14:dxf>
              <font>
                <b/>
                <i val="0"/>
              </font>
              <fill>
                <patternFill>
                  <bgColor theme="6" tint="0.39994506668294322"/>
                </patternFill>
              </fill>
            </x14:dxf>
          </x14:cfRule>
          <x14:cfRule type="containsText" priority="123" operator="containsText" id="{EC5AF625-72B0-4A36-94D3-F00D80D86104}">
            <xm:f>NOT(ISERROR(SEARCH('Flags&amp;Qualifiers'!$I$3,Z27)))</xm:f>
            <xm:f>'Flags&amp;Qualifiers'!$I$3</xm:f>
            <x14:dxf>
              <font>
                <b/>
                <i val="0"/>
              </font>
              <fill>
                <patternFill>
                  <bgColor theme="5" tint="0.59996337778862885"/>
                </patternFill>
              </fill>
            </x14:dxf>
          </x14:cfRule>
          <xm:sqref>Z27</xm:sqref>
        </x14:conditionalFormatting>
        <x14:conditionalFormatting xmlns:xm="http://schemas.microsoft.com/office/excel/2006/main">
          <x14:cfRule type="containsText" priority="88" operator="containsText" id="{94EA7853-F20D-4A67-A40A-D59EEC391712}">
            <xm:f>NOT(ISERROR(SEARCH('Flags&amp;Qualifiers'!$I$2,O36)))</xm:f>
            <xm:f>'Flags&amp;Qualifiers'!$I$2</xm:f>
            <x14:dxf>
              <font>
                <b/>
                <i val="0"/>
              </font>
              <fill>
                <patternFill>
                  <bgColor theme="6" tint="0.39994506668294322"/>
                </patternFill>
              </fill>
            </x14:dxf>
          </x14:cfRule>
          <x14:cfRule type="containsText" priority="89" operator="containsText" id="{B80C4031-2E7D-4DEC-A609-47DD43F49F4E}">
            <xm:f>NOT(ISERROR(SEARCH('Flags&amp;Qualifiers'!$I$3,O36)))</xm:f>
            <xm:f>'Flags&amp;Qualifiers'!$I$3</xm:f>
            <x14:dxf>
              <font>
                <b/>
                <i val="0"/>
              </font>
              <fill>
                <patternFill>
                  <bgColor theme="5" tint="0.59996337778862885"/>
                </patternFill>
              </fill>
            </x14:dxf>
          </x14:cfRule>
          <xm:sqref>O36</xm:sqref>
        </x14:conditionalFormatting>
        <x14:conditionalFormatting xmlns:xm="http://schemas.microsoft.com/office/excel/2006/main">
          <x14:cfRule type="containsText" priority="67" operator="containsText" id="{BA9B0A46-DA07-4ABE-9C31-ABECE81D1606}">
            <xm:f>NOT(ISERROR(SEARCH('Flags&amp;Qualifiers'!$I$2,O36)))</xm:f>
            <xm:f>'Flags&amp;Qualifiers'!$I$2</xm:f>
            <x14:dxf>
              <font>
                <b/>
                <i val="0"/>
              </font>
              <fill>
                <patternFill>
                  <bgColor theme="6" tint="0.39994506668294322"/>
                </patternFill>
              </fill>
            </x14:dxf>
          </x14:cfRule>
          <x14:cfRule type="containsText" priority="68" operator="containsText" id="{49C045A2-A8D3-4237-9DBC-A1568412D0FA}">
            <xm:f>NOT(ISERROR(SEARCH('Flags&amp;Qualifiers'!$I$3,O36)))</xm:f>
            <xm:f>'Flags&amp;Qualifiers'!$I$3</xm:f>
            <x14:dxf>
              <font>
                <b/>
                <i val="0"/>
              </font>
              <fill>
                <patternFill>
                  <bgColor theme="5" tint="0.59996337778862885"/>
                </patternFill>
              </fill>
            </x14:dxf>
          </x14:cfRule>
          <xm:sqref>O36</xm:sqref>
        </x14:conditionalFormatting>
        <x14:conditionalFormatting xmlns:xm="http://schemas.microsoft.com/office/excel/2006/main">
          <x14:cfRule type="containsText" priority="58" operator="containsText" id="{8368A96C-4605-4215-AADC-4CD399028590}">
            <xm:f>NOT(ISERROR(SEARCH('Flags&amp;Qualifiers'!$I$2,Y36)))</xm:f>
            <xm:f>'Flags&amp;Qualifiers'!$I$2</xm:f>
            <x14:dxf>
              <font>
                <b/>
                <i val="0"/>
              </font>
              <fill>
                <patternFill>
                  <bgColor theme="6" tint="0.39994506668294322"/>
                </patternFill>
              </fill>
            </x14:dxf>
          </x14:cfRule>
          <x14:cfRule type="containsText" priority="59" operator="containsText" id="{719B2046-C67B-4F87-A9EE-D0B7ECE7176F}">
            <xm:f>NOT(ISERROR(SEARCH('Flags&amp;Qualifiers'!$I$3,Y36)))</xm:f>
            <xm:f>'Flags&amp;Qualifiers'!$I$3</xm:f>
            <x14:dxf>
              <font>
                <b/>
                <i val="0"/>
              </font>
              <fill>
                <patternFill>
                  <bgColor theme="5" tint="0.59996337778862885"/>
                </patternFill>
              </fill>
            </x14:dxf>
          </x14:cfRule>
          <xm:sqref>Y36</xm:sqref>
        </x14:conditionalFormatting>
        <x14:conditionalFormatting xmlns:xm="http://schemas.microsoft.com/office/excel/2006/main">
          <x14:cfRule type="containsText" priority="76" operator="containsText" id="{F367B995-0444-405E-9422-7AC7A8A19BA5}">
            <xm:f>NOT(ISERROR(SEARCH('Flags&amp;Qualifiers'!$I$2,O36)))</xm:f>
            <xm:f>'Flags&amp;Qualifiers'!$I$2</xm:f>
            <x14:dxf>
              <font>
                <b/>
                <i val="0"/>
              </font>
              <fill>
                <patternFill>
                  <bgColor theme="6" tint="0.39994506668294322"/>
                </patternFill>
              </fill>
            </x14:dxf>
          </x14:cfRule>
          <x14:cfRule type="containsText" priority="77" operator="containsText" id="{B175A5F3-8AEB-48D8-B029-B659725702E9}">
            <xm:f>NOT(ISERROR(SEARCH('Flags&amp;Qualifiers'!$I$3,O36)))</xm:f>
            <xm:f>'Flags&amp;Qualifiers'!$I$3</xm:f>
            <x14:dxf>
              <font>
                <b/>
                <i val="0"/>
              </font>
              <fill>
                <patternFill>
                  <bgColor theme="5" tint="0.59996337778862885"/>
                </patternFill>
              </fill>
            </x14:dxf>
          </x14:cfRule>
          <xm:sqref>O36</xm:sqref>
        </x14:conditionalFormatting>
        <x14:conditionalFormatting xmlns:xm="http://schemas.microsoft.com/office/excel/2006/main">
          <x14:cfRule type="containsText" priority="73" operator="containsText" id="{852DC259-3F9B-42F9-8B42-D560D2879B23}">
            <xm:f>NOT(ISERROR(SEARCH('Flags&amp;Qualifiers'!$I$2,S36)))</xm:f>
            <xm:f>'Flags&amp;Qualifiers'!$I$2</xm:f>
            <x14:dxf>
              <font>
                <b/>
                <i val="0"/>
              </font>
              <fill>
                <patternFill>
                  <bgColor theme="6" tint="0.39994506668294322"/>
                </patternFill>
              </fill>
            </x14:dxf>
          </x14:cfRule>
          <x14:cfRule type="containsText" priority="74" operator="containsText" id="{FAAC5BCF-5616-4B5B-A320-3F9715499F8B}">
            <xm:f>NOT(ISERROR(SEARCH('Flags&amp;Qualifiers'!$I$3,S36)))</xm:f>
            <xm:f>'Flags&amp;Qualifiers'!$I$3</xm:f>
            <x14:dxf>
              <font>
                <b/>
                <i val="0"/>
              </font>
              <fill>
                <patternFill>
                  <bgColor theme="5" tint="0.59996337778862885"/>
                </patternFill>
              </fill>
            </x14:dxf>
          </x14:cfRule>
          <xm:sqref>S36</xm:sqref>
        </x14:conditionalFormatting>
        <x14:conditionalFormatting xmlns:xm="http://schemas.microsoft.com/office/excel/2006/main">
          <x14:cfRule type="containsText" priority="70" operator="containsText" id="{DAFF1C42-CE22-4822-BEA1-F798EA3A0B9E}">
            <xm:f>NOT(ISERROR(SEARCH('Flags&amp;Qualifiers'!$I$2,O36)))</xm:f>
            <xm:f>'Flags&amp;Qualifiers'!$I$2</xm:f>
            <x14:dxf>
              <font>
                <b/>
                <i val="0"/>
              </font>
              <fill>
                <patternFill>
                  <bgColor theme="6" tint="0.39994506668294322"/>
                </patternFill>
              </fill>
            </x14:dxf>
          </x14:cfRule>
          <x14:cfRule type="containsText" priority="71" operator="containsText" id="{7134AFCB-86E5-487D-9B41-BA7CF917BBC0}">
            <xm:f>NOT(ISERROR(SEARCH('Flags&amp;Qualifiers'!$I$3,O36)))</xm:f>
            <xm:f>'Flags&amp;Qualifiers'!$I$3</xm:f>
            <x14:dxf>
              <font>
                <b/>
                <i val="0"/>
              </font>
              <fill>
                <patternFill>
                  <bgColor theme="5" tint="0.59996337778862885"/>
                </patternFill>
              </fill>
            </x14:dxf>
          </x14:cfRule>
          <xm:sqref>O36</xm:sqref>
        </x14:conditionalFormatting>
        <x14:conditionalFormatting xmlns:xm="http://schemas.microsoft.com/office/excel/2006/main">
          <x14:cfRule type="containsText" priority="64" operator="containsText" id="{B6D18399-286B-475D-9521-AD0FC307A0D5}">
            <xm:f>NOT(ISERROR(SEARCH('Flags&amp;Qualifiers'!$I$2,S36)))</xm:f>
            <xm:f>'Flags&amp;Qualifiers'!$I$2</xm:f>
            <x14:dxf>
              <font>
                <b/>
                <i val="0"/>
              </font>
              <fill>
                <patternFill>
                  <bgColor theme="6" tint="0.39994506668294322"/>
                </patternFill>
              </fill>
            </x14:dxf>
          </x14:cfRule>
          <x14:cfRule type="containsText" priority="65" operator="containsText" id="{D858473A-F712-4D84-8057-E6C1B2EDE0FB}">
            <xm:f>NOT(ISERROR(SEARCH('Flags&amp;Qualifiers'!$I$3,S36)))</xm:f>
            <xm:f>'Flags&amp;Qualifiers'!$I$3</xm:f>
            <x14:dxf>
              <font>
                <b/>
                <i val="0"/>
              </font>
              <fill>
                <patternFill>
                  <bgColor theme="5" tint="0.59996337778862885"/>
                </patternFill>
              </fill>
            </x14:dxf>
          </x14:cfRule>
          <xm:sqref>S36</xm:sqref>
        </x14:conditionalFormatting>
        <x14:conditionalFormatting xmlns:xm="http://schemas.microsoft.com/office/excel/2006/main">
          <x14:cfRule type="containsText" priority="61" operator="containsText" id="{C8317794-E1D4-4675-9183-92769698AF47}">
            <xm:f>NOT(ISERROR(SEARCH('Flags&amp;Qualifiers'!$I$2,S36)))</xm:f>
            <xm:f>'Flags&amp;Qualifiers'!$I$2</xm:f>
            <x14:dxf>
              <font>
                <b/>
                <i val="0"/>
              </font>
              <fill>
                <patternFill>
                  <bgColor theme="6" tint="0.39994506668294322"/>
                </patternFill>
              </fill>
            </x14:dxf>
          </x14:cfRule>
          <x14:cfRule type="containsText" priority="62" operator="containsText" id="{00CD7C3D-04C0-4018-A76D-79F39B622D62}">
            <xm:f>NOT(ISERROR(SEARCH('Flags&amp;Qualifiers'!$I$3,S36)))</xm:f>
            <xm:f>'Flags&amp;Qualifiers'!$I$3</xm:f>
            <x14:dxf>
              <font>
                <b/>
                <i val="0"/>
              </font>
              <fill>
                <patternFill>
                  <bgColor theme="5" tint="0.59996337778862885"/>
                </patternFill>
              </fill>
            </x14:dxf>
          </x14:cfRule>
          <xm:sqref>S36</xm:sqref>
        </x14:conditionalFormatting>
        <x14:conditionalFormatting xmlns:xm="http://schemas.microsoft.com/office/excel/2006/main">
          <x14:cfRule type="containsText" priority="55" operator="containsText" id="{D8178971-5284-456C-B650-BFCC15438FE6}">
            <xm:f>NOT(ISERROR(SEARCH('Flags&amp;Qualifiers'!$I$2,Y36)))</xm:f>
            <xm:f>'Flags&amp;Qualifiers'!$I$2</xm:f>
            <x14:dxf>
              <font>
                <b/>
                <i val="0"/>
              </font>
              <fill>
                <patternFill>
                  <bgColor theme="6" tint="0.39994506668294322"/>
                </patternFill>
              </fill>
            </x14:dxf>
          </x14:cfRule>
          <x14:cfRule type="containsText" priority="56" operator="containsText" id="{ED057C79-F93C-406B-85ED-AEE7AAFCC8AB}">
            <xm:f>NOT(ISERROR(SEARCH('Flags&amp;Qualifiers'!$I$3,Y36)))</xm:f>
            <xm:f>'Flags&amp;Qualifiers'!$I$3</xm:f>
            <x14:dxf>
              <font>
                <b/>
                <i val="0"/>
              </font>
              <fill>
                <patternFill>
                  <bgColor theme="5" tint="0.59996337778862885"/>
                </patternFill>
              </fill>
            </x14:dxf>
          </x14:cfRule>
          <xm:sqref>Y36</xm:sqref>
        </x14:conditionalFormatting>
        <x14:conditionalFormatting xmlns:xm="http://schemas.microsoft.com/office/excel/2006/main">
          <x14:cfRule type="containsText" priority="52" operator="containsText" id="{FF0729B6-2D8B-4599-8086-60D2B95D6F07}">
            <xm:f>NOT(ISERROR(SEARCH('Flags&amp;Qualifiers'!$I$2,M36)))</xm:f>
            <xm:f>'Flags&amp;Qualifiers'!$I$2</xm:f>
            <x14:dxf>
              <font>
                <b/>
                <i val="0"/>
              </font>
              <fill>
                <patternFill>
                  <bgColor theme="6" tint="0.39994506668294322"/>
                </patternFill>
              </fill>
            </x14:dxf>
          </x14:cfRule>
          <x14:cfRule type="containsText" priority="53" operator="containsText" id="{999F4060-0F28-41FF-A513-1C54655F80A6}">
            <xm:f>NOT(ISERROR(SEARCH('Flags&amp;Qualifiers'!$I$3,M36)))</xm:f>
            <xm:f>'Flags&amp;Qualifiers'!$I$3</xm:f>
            <x14:dxf>
              <font>
                <b/>
                <i val="0"/>
              </font>
              <fill>
                <patternFill>
                  <bgColor theme="5" tint="0.59996337778862885"/>
                </patternFill>
              </fill>
            </x14:dxf>
          </x14:cfRule>
          <xm:sqref>M36</xm:sqref>
        </x14:conditionalFormatting>
        <x14:conditionalFormatting xmlns:xm="http://schemas.microsoft.com/office/excel/2006/main">
          <x14:cfRule type="containsText" priority="49" operator="containsText" id="{5E4E44C9-5B11-4B63-8064-8EB3039236B9}">
            <xm:f>NOT(ISERROR(SEARCH('Flags&amp;Qualifiers'!$I$2,Q36)))</xm:f>
            <xm:f>'Flags&amp;Qualifiers'!$I$2</xm:f>
            <x14:dxf>
              <font>
                <b/>
                <i val="0"/>
              </font>
              <fill>
                <patternFill>
                  <bgColor theme="6" tint="0.39994506668294322"/>
                </patternFill>
              </fill>
            </x14:dxf>
          </x14:cfRule>
          <x14:cfRule type="containsText" priority="50" operator="containsText" id="{DA0FC456-2EEC-4FC4-B413-2A2F7FB69BCC}">
            <xm:f>NOT(ISERROR(SEARCH('Flags&amp;Qualifiers'!$I$3,Q36)))</xm:f>
            <xm:f>'Flags&amp;Qualifiers'!$I$3</xm:f>
            <x14:dxf>
              <font>
                <b/>
                <i val="0"/>
              </font>
              <fill>
                <patternFill>
                  <bgColor theme="5" tint="0.59996337778862885"/>
                </patternFill>
              </fill>
            </x14:dxf>
          </x14:cfRule>
          <xm:sqref>Q36</xm:sqref>
        </x14:conditionalFormatting>
        <x14:conditionalFormatting xmlns:xm="http://schemas.microsoft.com/office/excel/2006/main">
          <x14:cfRule type="containsText" priority="46" operator="containsText" id="{8B92FFDE-A508-461D-801E-96327AE5B309}">
            <xm:f>NOT(ISERROR(SEARCH('Flags&amp;Qualifiers'!$I$2,W36)))</xm:f>
            <xm:f>'Flags&amp;Qualifiers'!$I$2</xm:f>
            <x14:dxf>
              <font>
                <b/>
                <i val="0"/>
              </font>
              <fill>
                <patternFill>
                  <bgColor theme="6" tint="0.39994506668294322"/>
                </patternFill>
              </fill>
            </x14:dxf>
          </x14:cfRule>
          <x14:cfRule type="containsText" priority="47" operator="containsText" id="{4D3E5B84-BEFF-4BE2-85C1-3FE43EA7AD8D}">
            <xm:f>NOT(ISERROR(SEARCH('Flags&amp;Qualifiers'!$I$3,W36)))</xm:f>
            <xm:f>'Flags&amp;Qualifiers'!$I$3</xm:f>
            <x14:dxf>
              <font>
                <b/>
                <i val="0"/>
              </font>
              <fill>
                <patternFill>
                  <bgColor theme="5" tint="0.59996337778862885"/>
                </patternFill>
              </fill>
            </x14:dxf>
          </x14:cfRule>
          <xm:sqref>W36</xm:sqref>
        </x14:conditionalFormatting>
        <x14:conditionalFormatting xmlns:xm="http://schemas.microsoft.com/office/excel/2006/main">
          <x14:cfRule type="containsText" priority="44" operator="containsText" id="{9452ED65-CACB-4D13-A407-1D40473D0286}">
            <xm:f>NOT(ISERROR(SEARCH('Flags&amp;Qualifiers'!$I$2,B35)))</xm:f>
            <xm:f>'Flags&amp;Qualifiers'!$I$2</xm:f>
            <x14:dxf>
              <font>
                <b/>
                <i val="0"/>
              </font>
              <fill>
                <patternFill>
                  <bgColor theme="6" tint="0.39994506668294322"/>
                </patternFill>
              </fill>
            </x14:dxf>
          </x14:cfRule>
          <x14:cfRule type="containsText" priority="45" operator="containsText" id="{411717BB-6131-4225-9051-127D30CF0393}">
            <xm:f>NOT(ISERROR(SEARCH('Flags&amp;Qualifiers'!$I$3,B35)))</xm:f>
            <xm:f>'Flags&amp;Qualifiers'!$I$3</xm:f>
            <x14:dxf>
              <font>
                <b/>
                <i val="0"/>
              </font>
              <fill>
                <patternFill>
                  <bgColor theme="5" tint="0.59996337778862885"/>
                </patternFill>
              </fill>
            </x14:dxf>
          </x14:cfRule>
          <xm:sqref>B35</xm:sqref>
        </x14:conditionalFormatting>
        <x14:conditionalFormatting xmlns:xm="http://schemas.microsoft.com/office/excel/2006/main">
          <x14:cfRule type="containsText" priority="41" operator="containsText" id="{26CD7175-E9E8-448A-A33B-5FBEAAA00FEB}">
            <xm:f>NOT(ISERROR(SEARCH('Flags&amp;Qualifiers'!$I$2,B35)))</xm:f>
            <xm:f>'Flags&amp;Qualifiers'!$I$2</xm:f>
            <x14:dxf>
              <font>
                <b/>
                <i val="0"/>
              </font>
              <fill>
                <patternFill>
                  <bgColor theme="6" tint="0.39994506668294322"/>
                </patternFill>
              </fill>
            </x14:dxf>
          </x14:cfRule>
          <x14:cfRule type="containsText" priority="42" operator="containsText" id="{6A6FE860-96B3-4269-9BE6-285180AF93CF}">
            <xm:f>NOT(ISERROR(SEARCH('Flags&amp;Qualifiers'!$I$3,B35)))</xm:f>
            <xm:f>'Flags&amp;Qualifiers'!$I$3</xm:f>
            <x14:dxf>
              <font>
                <b/>
                <i val="0"/>
              </font>
              <fill>
                <patternFill>
                  <bgColor theme="5" tint="0.59996337778862885"/>
                </patternFill>
              </fill>
            </x14:dxf>
          </x14:cfRule>
          <xm:sqref>B35</xm:sqref>
        </x14:conditionalFormatting>
        <x14:conditionalFormatting xmlns:xm="http://schemas.microsoft.com/office/excel/2006/main">
          <x14:cfRule type="containsText" priority="38" operator="containsText" id="{982E04F8-1BAA-4E49-808B-CCA73D4BDF71}">
            <xm:f>NOT(ISERROR(SEARCH('Flags&amp;Qualifiers'!$I$2,B35)))</xm:f>
            <xm:f>'Flags&amp;Qualifiers'!$I$2</xm:f>
            <x14:dxf>
              <font>
                <b/>
                <i val="0"/>
              </font>
              <fill>
                <patternFill>
                  <bgColor theme="6" tint="0.39994506668294322"/>
                </patternFill>
              </fill>
            </x14:dxf>
          </x14:cfRule>
          <x14:cfRule type="containsText" priority="39" operator="containsText" id="{BAA2AAEF-2598-4AA9-8ABD-E35F74A8EB18}">
            <xm:f>NOT(ISERROR(SEARCH('Flags&amp;Qualifiers'!$I$3,B35)))</xm:f>
            <xm:f>'Flags&amp;Qualifiers'!$I$3</xm:f>
            <x14:dxf>
              <font>
                <b/>
                <i val="0"/>
              </font>
              <fill>
                <patternFill>
                  <bgColor theme="5" tint="0.59996337778862885"/>
                </patternFill>
              </fill>
            </x14:dxf>
          </x14:cfRule>
          <xm:sqref>B35</xm:sqref>
        </x14:conditionalFormatting>
        <x14:conditionalFormatting xmlns:xm="http://schemas.microsoft.com/office/excel/2006/main">
          <x14:cfRule type="containsText" priority="34" operator="containsText" id="{381CE475-14A0-434F-A905-9E1D9AFAD73B}">
            <xm:f>NOT(ISERROR(SEARCH('Flags&amp;Qualifiers'!$I$2,B35)))</xm:f>
            <xm:f>'Flags&amp;Qualifiers'!$I$2</xm:f>
            <x14:dxf>
              <font>
                <b/>
                <i val="0"/>
              </font>
              <fill>
                <patternFill>
                  <bgColor theme="6" tint="0.39994506668294322"/>
                </patternFill>
              </fill>
            </x14:dxf>
          </x14:cfRule>
          <x14:cfRule type="containsText" priority="35" operator="containsText" id="{432CA543-65F1-44F3-BCB0-E924A8435EC5}">
            <xm:f>NOT(ISERROR(SEARCH('Flags&amp;Qualifiers'!$I$3,B35)))</xm:f>
            <xm:f>'Flags&amp;Qualifiers'!$I$3</xm:f>
            <x14:dxf>
              <font>
                <b/>
                <i val="0"/>
              </font>
              <fill>
                <patternFill>
                  <bgColor theme="5" tint="0.59996337778862885"/>
                </patternFill>
              </fill>
            </x14:dxf>
          </x14:cfRule>
          <xm:sqref>B35</xm:sqref>
        </x14:conditionalFormatting>
        <x14:conditionalFormatting xmlns:xm="http://schemas.microsoft.com/office/excel/2006/main">
          <x14:cfRule type="containsText" priority="32" operator="containsText" id="{53229939-7A96-41FA-BDA3-9F1DA24700F6}">
            <xm:f>NOT(ISERROR(SEARCH('Flags&amp;Qualifiers'!$I$2,B36)))</xm:f>
            <xm:f>'Flags&amp;Qualifiers'!$I$2</xm:f>
            <x14:dxf>
              <font>
                <b/>
                <i val="0"/>
              </font>
              <fill>
                <patternFill>
                  <bgColor theme="6" tint="0.39994506668294322"/>
                </patternFill>
              </fill>
            </x14:dxf>
          </x14:cfRule>
          <x14:cfRule type="containsText" priority="33" operator="containsText" id="{AB6EFCC6-946A-4DB0-9F68-C39BE6127C1B}">
            <xm:f>NOT(ISERROR(SEARCH('Flags&amp;Qualifiers'!$I$3,B36)))</xm:f>
            <xm:f>'Flags&amp;Qualifiers'!$I$3</xm:f>
            <x14:dxf>
              <font>
                <b/>
                <i val="0"/>
              </font>
              <fill>
                <patternFill>
                  <bgColor theme="5" tint="0.59996337778862885"/>
                </patternFill>
              </fill>
            </x14:dxf>
          </x14:cfRule>
          <xm:sqref>B36</xm:sqref>
        </x14:conditionalFormatting>
        <x14:conditionalFormatting xmlns:xm="http://schemas.microsoft.com/office/excel/2006/main">
          <x14:cfRule type="containsText" priority="29" operator="containsText" id="{927DAED5-8F43-424A-8714-5E39A985DD59}">
            <xm:f>NOT(ISERROR(SEARCH('Flags&amp;Qualifiers'!$I$2,B36)))</xm:f>
            <xm:f>'Flags&amp;Qualifiers'!$I$2</xm:f>
            <x14:dxf>
              <font>
                <b/>
                <i val="0"/>
              </font>
              <fill>
                <patternFill>
                  <bgColor theme="6" tint="0.39994506668294322"/>
                </patternFill>
              </fill>
            </x14:dxf>
          </x14:cfRule>
          <x14:cfRule type="containsText" priority="30" operator="containsText" id="{EE3AAE8D-722B-479A-B1D7-71A4748ACAA6}">
            <xm:f>NOT(ISERROR(SEARCH('Flags&amp;Qualifiers'!$I$3,B36)))</xm:f>
            <xm:f>'Flags&amp;Qualifiers'!$I$3</xm:f>
            <x14:dxf>
              <font>
                <b/>
                <i val="0"/>
              </font>
              <fill>
                <patternFill>
                  <bgColor theme="5" tint="0.59996337778862885"/>
                </patternFill>
              </fill>
            </x14:dxf>
          </x14:cfRule>
          <xm:sqref>B36</xm:sqref>
        </x14:conditionalFormatting>
        <x14:conditionalFormatting xmlns:xm="http://schemas.microsoft.com/office/excel/2006/main">
          <x14:cfRule type="containsText" priority="26" operator="containsText" id="{A6826E68-0AE3-48E6-A338-F3EE6D5E2120}">
            <xm:f>NOT(ISERROR(SEARCH('Flags&amp;Qualifiers'!$I$2,B36)))</xm:f>
            <xm:f>'Flags&amp;Qualifiers'!$I$2</xm:f>
            <x14:dxf>
              <font>
                <b/>
                <i val="0"/>
              </font>
              <fill>
                <patternFill>
                  <bgColor theme="6" tint="0.39994506668294322"/>
                </patternFill>
              </fill>
            </x14:dxf>
          </x14:cfRule>
          <x14:cfRule type="containsText" priority="27" operator="containsText" id="{A3921233-5059-407D-97CF-C096F88BD5F7}">
            <xm:f>NOT(ISERROR(SEARCH('Flags&amp;Qualifiers'!$I$3,B36)))</xm:f>
            <xm:f>'Flags&amp;Qualifiers'!$I$3</xm:f>
            <x14:dxf>
              <font>
                <b/>
                <i val="0"/>
              </font>
              <fill>
                <patternFill>
                  <bgColor theme="5" tint="0.59996337778862885"/>
                </patternFill>
              </fill>
            </x14:dxf>
          </x14:cfRule>
          <xm:sqref>B36</xm:sqref>
        </x14:conditionalFormatting>
        <x14:conditionalFormatting xmlns:xm="http://schemas.microsoft.com/office/excel/2006/main">
          <x14:cfRule type="containsText" priority="22" operator="containsText" id="{4C31B372-D247-41B3-8A33-B31BE7A4297B}">
            <xm:f>NOT(ISERROR(SEARCH('Flags&amp;Qualifiers'!$I$2,B36)))</xm:f>
            <xm:f>'Flags&amp;Qualifiers'!$I$2</xm:f>
            <x14:dxf>
              <font>
                <b/>
                <i val="0"/>
              </font>
              <fill>
                <patternFill>
                  <bgColor theme="6" tint="0.39994506668294322"/>
                </patternFill>
              </fill>
            </x14:dxf>
          </x14:cfRule>
          <x14:cfRule type="containsText" priority="23" operator="containsText" id="{64564882-5215-43C4-9E81-84AA25B0E836}">
            <xm:f>NOT(ISERROR(SEARCH('Flags&amp;Qualifiers'!$I$3,B36)))</xm:f>
            <xm:f>'Flags&amp;Qualifiers'!$I$3</xm:f>
            <x14:dxf>
              <font>
                <b/>
                <i val="0"/>
              </font>
              <fill>
                <patternFill>
                  <bgColor theme="5" tint="0.59996337778862885"/>
                </patternFill>
              </fill>
            </x14:dxf>
          </x14:cfRule>
          <xm:sqref>B36</xm:sqref>
        </x14:conditionalFormatting>
        <x14:conditionalFormatting xmlns:xm="http://schemas.microsoft.com/office/excel/2006/main">
          <x14:cfRule type="containsText" priority="11" operator="containsText" id="{65297D22-A8EF-4BE8-A6BA-881B1AEAFFFF}">
            <xm:f>NOT(ISERROR(SEARCH('Flags&amp;Qualifiers'!$I$2,B20)))</xm:f>
            <xm:f>'Flags&amp;Qualifiers'!$I$2</xm:f>
            <x14:dxf>
              <font>
                <b/>
                <i val="0"/>
              </font>
              <fill>
                <patternFill>
                  <bgColor theme="6" tint="0.39994506668294322"/>
                </patternFill>
              </fill>
            </x14:dxf>
          </x14:cfRule>
          <x14:cfRule type="containsText" priority="12" operator="containsText" id="{C5F106FA-6E29-46E2-835A-C60945E588B6}">
            <xm:f>NOT(ISERROR(SEARCH('Flags&amp;Qualifiers'!$I$3,B20)))</xm:f>
            <xm:f>'Flags&amp;Qualifiers'!$I$3</xm:f>
            <x14:dxf>
              <font>
                <b/>
                <i val="0"/>
              </font>
              <fill>
                <patternFill>
                  <bgColor theme="5" tint="0.59996337778862885"/>
                </patternFill>
              </fill>
            </x14:dxf>
          </x14:cfRule>
          <xm:sqref>B20</xm:sqref>
        </x14:conditionalFormatting>
      </x14:conditionalFormattings>
    </ext>
    <ext xmlns:x14="http://schemas.microsoft.com/office/spreadsheetml/2009/9/main" uri="{CCE6A557-97BC-4b89-ADB6-D9C93CAAB3DF}">
      <x14:dataValidations xmlns:xm="http://schemas.microsoft.com/office/excel/2006/main" count="3">
        <x14:dataValidation type="list" allowBlank="1">
          <x14:formula1>
            <xm:f>'Flags&amp;Qualifiers'!$I$2:$I$4</xm:f>
          </x14:formula1>
          <xm:sqref>AF40:AG40 B20:C20 T27:U27 Z27:AA27 J30:K30 P30:Q30 B31:C31 B33:C33 B34:C34 B35:C35 B36:C36 M36:N36 Q36:R36 W36:X36 N39:O39 N40:O40 N42:O42 R39:S39 R40:S40 T42:U42 X42:Y42 X40:Y40 X39:Y39</xm:sqref>
        </x14:dataValidation>
        <x14:dataValidation type="list" allowBlank="1">
          <x14:formula1>
            <xm:f>'Flags&amp;Qualifiers'!$Q$2:$Q$5</xm:f>
          </x14:formula1>
          <xm:sqref>P11:V11 V1</xm:sqref>
        </x14:dataValidation>
        <x14:dataValidation type="list" allowBlank="1">
          <x14:formula1>
            <xm:f>'Flags&amp;Qualifiers'!$AD$2:$AD$14</xm:f>
          </x14:formula1>
          <xm:sqref>B1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165"/>
  <sheetViews>
    <sheetView zoomScaleNormal="100" workbookViewId="0">
      <selection sqref="A1:AD1"/>
    </sheetView>
  </sheetViews>
  <sheetFormatPr defaultColWidth="9.140625" defaultRowHeight="12.75" x14ac:dyDescent="0.25"/>
  <cols>
    <col min="1" max="1" width="7.42578125" style="146" customWidth="1"/>
    <col min="2" max="25" width="2.7109375" style="12" bestFit="1" customWidth="1"/>
    <col min="26" max="26" width="3.7109375" style="147" bestFit="1" customWidth="1"/>
    <col min="27" max="27" width="4.140625" style="110" bestFit="1" customWidth="1"/>
    <col min="28" max="28" width="3.7109375" style="12" bestFit="1" customWidth="1"/>
    <col min="29" max="29" width="4.42578125" style="12" bestFit="1" customWidth="1"/>
    <col min="30" max="30" width="110" style="12" customWidth="1"/>
    <col min="31" max="31" width="1.85546875" style="12" customWidth="1"/>
    <col min="32" max="32" width="7.42578125" style="146" customWidth="1"/>
    <col min="33" max="56" width="3.85546875" style="12" customWidth="1"/>
    <col min="57" max="58" width="5.140625" style="148" customWidth="1"/>
    <col min="59" max="60" width="4.7109375" style="12" customWidth="1"/>
    <col min="61" max="61" width="79.42578125" style="12" customWidth="1"/>
    <col min="62" max="62" width="1.5703125" style="12" customWidth="1"/>
    <col min="63" max="16384" width="9.140625" style="12"/>
  </cols>
  <sheetData>
    <row r="1" spans="1:61" ht="16.5" thickBot="1" x14ac:dyDescent="0.3">
      <c r="A1" s="1412">
        <f>SUM(A6)</f>
        <v>0</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95"/>
      <c r="AF1" s="1412">
        <f>SUM(AF6)</f>
        <v>0</v>
      </c>
      <c r="AG1" s="1412"/>
      <c r="AH1" s="1412"/>
      <c r="AI1" s="1412"/>
      <c r="AJ1" s="1412"/>
      <c r="AK1" s="1412"/>
      <c r="AL1" s="1412"/>
      <c r="AM1" s="1412"/>
      <c r="AN1" s="1412"/>
      <c r="AO1" s="1412"/>
      <c r="AP1" s="1412"/>
      <c r="AQ1" s="1412"/>
      <c r="AR1" s="1412"/>
      <c r="AS1" s="1412"/>
      <c r="AT1" s="1412"/>
      <c r="AU1" s="1412"/>
      <c r="AV1" s="1412"/>
      <c r="AW1" s="1412"/>
      <c r="AX1" s="1412"/>
      <c r="AY1" s="1412"/>
      <c r="AZ1" s="1412"/>
      <c r="BA1" s="1412"/>
      <c r="BB1" s="1412"/>
      <c r="BC1" s="1412"/>
      <c r="BD1" s="1412"/>
      <c r="BE1" s="1412"/>
      <c r="BF1" s="1412"/>
      <c r="BG1" s="1412"/>
      <c r="BH1" s="1412"/>
      <c r="BI1" s="1412"/>
    </row>
    <row r="2" spans="1:61" ht="12.75" customHeight="1" thickBot="1" x14ac:dyDescent="0.3">
      <c r="A2" s="1413" t="s">
        <v>393</v>
      </c>
      <c r="B2" s="1414"/>
      <c r="C2" s="1414"/>
      <c r="D2" s="1414"/>
      <c r="E2" s="1414"/>
      <c r="F2" s="1414"/>
      <c r="G2" s="1414"/>
      <c r="H2" s="1414"/>
      <c r="I2" s="1414"/>
      <c r="J2" s="1414"/>
      <c r="K2" s="1414"/>
      <c r="L2" s="1414"/>
      <c r="M2" s="1414"/>
      <c r="N2" s="1414"/>
      <c r="O2" s="1414"/>
      <c r="P2" s="1414"/>
      <c r="Q2" s="1415" t="s">
        <v>394</v>
      </c>
      <c r="R2" s="1415"/>
      <c r="S2" s="1415"/>
      <c r="T2" s="1415"/>
      <c r="U2" s="1415"/>
      <c r="V2" s="1415"/>
      <c r="W2" s="1415"/>
      <c r="X2" s="1415"/>
      <c r="Y2" s="1415"/>
      <c r="Z2" s="96" t="e">
        <f>AVERAGE(Z37,#REF!,Z69,Z101)</f>
        <v>#REF!</v>
      </c>
      <c r="AA2" s="97" t="e">
        <f>MAX(AA37,#REF!,AA69,AA101)</f>
        <v>#REF!</v>
      </c>
      <c r="AB2" s="1416" t="s">
        <v>395</v>
      </c>
      <c r="AC2" s="1417"/>
      <c r="AD2" s="149" t="s">
        <v>1185</v>
      </c>
      <c r="AF2" s="1418" t="s">
        <v>396</v>
      </c>
      <c r="AG2" s="1419"/>
      <c r="AH2" s="1419"/>
      <c r="AI2" s="1419"/>
      <c r="AJ2" s="1419"/>
      <c r="AK2" s="1419"/>
      <c r="AL2" s="1419"/>
      <c r="AM2" s="1419"/>
      <c r="AN2" s="1419"/>
      <c r="AO2" s="1419"/>
      <c r="AP2" s="1419"/>
      <c r="AQ2" s="1419"/>
      <c r="AR2" s="1419"/>
      <c r="AS2" s="1419"/>
      <c r="AT2" s="1419"/>
      <c r="AU2" s="1419"/>
      <c r="AV2" s="1415" t="s">
        <v>394</v>
      </c>
      <c r="AW2" s="1415"/>
      <c r="AX2" s="1415"/>
      <c r="AY2" s="1415"/>
      <c r="AZ2" s="1415"/>
      <c r="BA2" s="1415"/>
      <c r="BB2" s="1415"/>
      <c r="BC2" s="1415"/>
      <c r="BD2" s="1415"/>
      <c r="BE2" s="98" t="e">
        <f>AVERAGE(BE37,#REF!,BE69,BE101)</f>
        <v>#REF!</v>
      </c>
      <c r="BF2" s="99" t="e">
        <f>MAX(BF37,#REF!,BF69,BF101)</f>
        <v>#REF!</v>
      </c>
      <c r="BG2" s="1416" t="s">
        <v>395</v>
      </c>
      <c r="BH2" s="1417"/>
      <c r="BI2" s="149" t="s">
        <v>422</v>
      </c>
    </row>
    <row r="3" spans="1:61" s="104" customFormat="1" ht="2.25" customHeight="1" thickBot="1" x14ac:dyDescent="0.3">
      <c r="A3" s="100"/>
      <c r="B3" s="101"/>
      <c r="C3" s="101"/>
      <c r="D3" s="101"/>
      <c r="E3" s="101"/>
      <c r="F3" s="101"/>
      <c r="G3" s="101"/>
      <c r="H3" s="101"/>
      <c r="I3" s="101"/>
      <c r="J3" s="101"/>
      <c r="K3" s="101"/>
      <c r="L3" s="101"/>
      <c r="M3" s="101"/>
      <c r="N3" s="101"/>
      <c r="O3" s="101"/>
      <c r="P3" s="101"/>
      <c r="Q3" s="101"/>
      <c r="R3" s="101"/>
      <c r="S3" s="101"/>
      <c r="T3" s="101"/>
      <c r="U3" s="101"/>
      <c r="V3" s="101"/>
      <c r="W3" s="101"/>
      <c r="X3" s="101"/>
      <c r="Y3" s="101"/>
      <c r="Z3" s="102"/>
      <c r="AA3" s="101"/>
      <c r="AB3" s="103"/>
      <c r="AC3" s="103"/>
      <c r="AF3" s="100"/>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5"/>
      <c r="BF3" s="105"/>
      <c r="BG3" s="103"/>
      <c r="BH3" s="103"/>
    </row>
    <row r="4" spans="1:61" s="110" customFormat="1" ht="13.5" thickBot="1" x14ac:dyDescent="0.3">
      <c r="A4" s="106" t="s">
        <v>397</v>
      </c>
      <c r="B4" s="107">
        <v>0</v>
      </c>
      <c r="C4" s="107">
        <v>1</v>
      </c>
      <c r="D4" s="107">
        <v>2</v>
      </c>
      <c r="E4" s="107">
        <v>3</v>
      </c>
      <c r="F4" s="107">
        <v>4</v>
      </c>
      <c r="G4" s="107">
        <v>5</v>
      </c>
      <c r="H4" s="107">
        <v>6</v>
      </c>
      <c r="I4" s="107">
        <v>7</v>
      </c>
      <c r="J4" s="107">
        <v>8</v>
      </c>
      <c r="K4" s="107">
        <v>9</v>
      </c>
      <c r="L4" s="107">
        <v>10</v>
      </c>
      <c r="M4" s="107">
        <v>11</v>
      </c>
      <c r="N4" s="107">
        <v>12</v>
      </c>
      <c r="O4" s="107">
        <v>13</v>
      </c>
      <c r="P4" s="107">
        <v>14</v>
      </c>
      <c r="Q4" s="107">
        <v>15</v>
      </c>
      <c r="R4" s="107">
        <v>16</v>
      </c>
      <c r="S4" s="107">
        <v>17</v>
      </c>
      <c r="T4" s="107">
        <v>18</v>
      </c>
      <c r="U4" s="107">
        <v>19</v>
      </c>
      <c r="V4" s="107">
        <v>20</v>
      </c>
      <c r="W4" s="107">
        <v>21</v>
      </c>
      <c r="X4" s="107">
        <v>22</v>
      </c>
      <c r="Y4" s="107">
        <v>23</v>
      </c>
      <c r="Z4" s="108" t="s">
        <v>398</v>
      </c>
      <c r="AA4" s="109" t="s">
        <v>399</v>
      </c>
      <c r="AB4" s="183" t="s">
        <v>398</v>
      </c>
      <c r="AC4" s="184" t="s">
        <v>399</v>
      </c>
      <c r="AD4" s="182" t="s">
        <v>423</v>
      </c>
      <c r="AF4" s="106" t="s">
        <v>397</v>
      </c>
      <c r="AG4" s="107">
        <v>0</v>
      </c>
      <c r="AH4" s="107">
        <v>1</v>
      </c>
      <c r="AI4" s="107">
        <v>2</v>
      </c>
      <c r="AJ4" s="107">
        <v>3</v>
      </c>
      <c r="AK4" s="107">
        <v>4</v>
      </c>
      <c r="AL4" s="107">
        <v>5</v>
      </c>
      <c r="AM4" s="107">
        <v>6</v>
      </c>
      <c r="AN4" s="107">
        <v>7</v>
      </c>
      <c r="AO4" s="107">
        <v>8</v>
      </c>
      <c r="AP4" s="107">
        <v>9</v>
      </c>
      <c r="AQ4" s="107">
        <v>10</v>
      </c>
      <c r="AR4" s="107">
        <v>11</v>
      </c>
      <c r="AS4" s="107">
        <v>12</v>
      </c>
      <c r="AT4" s="107">
        <v>13</v>
      </c>
      <c r="AU4" s="107">
        <v>14</v>
      </c>
      <c r="AV4" s="107">
        <v>15</v>
      </c>
      <c r="AW4" s="107">
        <v>16</v>
      </c>
      <c r="AX4" s="107">
        <v>17</v>
      </c>
      <c r="AY4" s="107">
        <v>18</v>
      </c>
      <c r="AZ4" s="107">
        <v>19</v>
      </c>
      <c r="BA4" s="107">
        <v>20</v>
      </c>
      <c r="BB4" s="107">
        <v>21</v>
      </c>
      <c r="BC4" s="107">
        <v>22</v>
      </c>
      <c r="BD4" s="107">
        <v>23</v>
      </c>
      <c r="BE4" s="111" t="s">
        <v>398</v>
      </c>
      <c r="BF4" s="112" t="s">
        <v>399</v>
      </c>
      <c r="BG4" s="185" t="s">
        <v>398</v>
      </c>
      <c r="BH4" s="186" t="s">
        <v>399</v>
      </c>
      <c r="BI4" s="182" t="s">
        <v>424</v>
      </c>
    </row>
    <row r="5" spans="1:61" s="118" customFormat="1" ht="2.25" customHeight="1" thickBot="1" x14ac:dyDescent="0.3">
      <c r="A5" s="113"/>
      <c r="B5" s="114"/>
      <c r="C5" s="114"/>
      <c r="D5" s="114"/>
      <c r="E5" s="114"/>
      <c r="F5" s="114"/>
      <c r="G5" s="114"/>
      <c r="H5" s="114"/>
      <c r="I5" s="114"/>
      <c r="J5" s="114"/>
      <c r="K5" s="114"/>
      <c r="L5" s="114"/>
      <c r="M5" s="114"/>
      <c r="N5" s="114"/>
      <c r="O5" s="114"/>
      <c r="P5" s="114"/>
      <c r="Q5" s="114"/>
      <c r="R5" s="114"/>
      <c r="S5" s="114"/>
      <c r="T5" s="114"/>
      <c r="U5" s="114"/>
      <c r="V5" s="114"/>
      <c r="W5" s="114"/>
      <c r="X5" s="114"/>
      <c r="Y5" s="114"/>
      <c r="Z5" s="115"/>
      <c r="AA5" s="116"/>
      <c r="AB5" s="117"/>
      <c r="AC5" s="117"/>
      <c r="AF5" s="113"/>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9"/>
      <c r="BF5" s="119"/>
      <c r="BG5" s="187"/>
      <c r="BH5" s="188"/>
    </row>
    <row r="6" spans="1:61" s="127" customFormat="1" ht="12" customHeight="1" x14ac:dyDescent="0.25">
      <c r="A6" s="120">
        <f>SUM('vs ARB'!$A$5)</f>
        <v>0</v>
      </c>
      <c r="B6" s="121"/>
      <c r="C6" s="121"/>
      <c r="D6" s="121"/>
      <c r="E6" s="121"/>
      <c r="F6" s="121"/>
      <c r="G6" s="121"/>
      <c r="H6" s="121"/>
      <c r="I6" s="121"/>
      <c r="J6" s="121"/>
      <c r="K6" s="121"/>
      <c r="L6" s="121"/>
      <c r="M6" s="121"/>
      <c r="N6" s="121"/>
      <c r="O6" s="121"/>
      <c r="P6" s="121"/>
      <c r="Q6" s="121"/>
      <c r="R6" s="121"/>
      <c r="S6" s="121"/>
      <c r="T6" s="121"/>
      <c r="U6" s="121"/>
      <c r="V6" s="121"/>
      <c r="W6" s="121"/>
      <c r="X6" s="121"/>
      <c r="Y6" s="121"/>
      <c r="Z6" s="122" t="e">
        <f>AVERAGE(B6:Y6)</f>
        <v>#DIV/0!</v>
      </c>
      <c r="AA6" s="123">
        <f>MAX(B6:Y6)</f>
        <v>0</v>
      </c>
      <c r="AB6" s="189">
        <f>SUM('vs ARB'!$E$5)</f>
        <v>0</v>
      </c>
      <c r="AC6" s="190">
        <f>SUM('vs ARB'!$F$5)</f>
        <v>0</v>
      </c>
      <c r="AD6" s="7"/>
      <c r="AE6" s="7"/>
      <c r="AF6" s="120">
        <f>SUM('vs ARB'!$A$5)</f>
        <v>0</v>
      </c>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5" t="e">
        <f>(AVERAGE(AG6:BD6)*0.001)</f>
        <v>#DIV/0!</v>
      </c>
      <c r="BF6" s="126">
        <f>(MAX(AG6:BD6)*0.001)</f>
        <v>0</v>
      </c>
      <c r="BG6" s="194">
        <f>SUM('vs ARB'!$E$39)</f>
        <v>0</v>
      </c>
      <c r="BH6" s="195">
        <f>SUM('vs ARB'!$F$39)</f>
        <v>0</v>
      </c>
      <c r="BI6" s="7"/>
    </row>
    <row r="7" spans="1:61" s="127" customFormat="1" ht="12" customHeight="1" x14ac:dyDescent="0.25">
      <c r="A7" s="128">
        <f>SUM('vs ARB'!$A$6)</f>
        <v>1</v>
      </c>
      <c r="B7" s="129"/>
      <c r="C7" s="129"/>
      <c r="D7" s="129"/>
      <c r="E7" s="129"/>
      <c r="F7" s="129"/>
      <c r="G7" s="129"/>
      <c r="H7" s="129"/>
      <c r="I7" s="129"/>
      <c r="J7" s="129"/>
      <c r="K7" s="129"/>
      <c r="L7" s="129"/>
      <c r="M7" s="129"/>
      <c r="N7" s="129"/>
      <c r="O7" s="129"/>
      <c r="P7" s="129"/>
      <c r="Q7" s="129"/>
      <c r="R7" s="129"/>
      <c r="S7" s="129"/>
      <c r="T7" s="129"/>
      <c r="U7" s="129"/>
      <c r="V7" s="129"/>
      <c r="W7" s="129"/>
      <c r="X7" s="129"/>
      <c r="Y7" s="129"/>
      <c r="Z7" s="130" t="e">
        <f t="shared" ref="Z7:Z36" si="0">AVERAGE(B7:Y7)</f>
        <v>#DIV/0!</v>
      </c>
      <c r="AA7" s="131">
        <f t="shared" ref="AA7:AA36" si="1">MAX(B7:Y7)</f>
        <v>0</v>
      </c>
      <c r="AB7" s="132">
        <f>SUM('vs ARB'!$E$6)</f>
        <v>0</v>
      </c>
      <c r="AC7" s="191">
        <f>SUM('vs ARB'!$F$6)</f>
        <v>0</v>
      </c>
      <c r="AD7" s="7"/>
      <c r="AE7" s="7"/>
      <c r="AF7" s="128">
        <f>SUM('vs ARB'!$A$6)</f>
        <v>1</v>
      </c>
      <c r="AG7" s="133"/>
      <c r="AH7" s="133"/>
      <c r="AI7" s="133"/>
      <c r="AJ7" s="133"/>
      <c r="AK7" s="133"/>
      <c r="AL7" s="133"/>
      <c r="AM7" s="133"/>
      <c r="AN7" s="133"/>
      <c r="AO7" s="133"/>
      <c r="AP7" s="133"/>
      <c r="AQ7" s="133"/>
      <c r="AR7" s="133"/>
      <c r="AS7" s="133"/>
      <c r="AT7" s="133"/>
      <c r="AU7" s="133"/>
      <c r="AV7" s="133"/>
      <c r="AW7" s="133"/>
      <c r="AX7" s="133"/>
      <c r="AY7" s="133"/>
      <c r="AZ7" s="133"/>
      <c r="BA7" s="133"/>
      <c r="BB7" s="133"/>
      <c r="BC7" s="133"/>
      <c r="BD7" s="133"/>
      <c r="BE7" s="134" t="e">
        <f>(AVERAGE(AG7:BD7)*0.001)</f>
        <v>#DIV/0!</v>
      </c>
      <c r="BF7" s="135">
        <f>(MAX(AG7:BD7)*0.001)</f>
        <v>0</v>
      </c>
      <c r="BG7" s="136">
        <f>SUM('vs ARB'!$E$40)</f>
        <v>0</v>
      </c>
      <c r="BH7" s="196">
        <f>SUM('vs ARB'!$F$40)</f>
        <v>0</v>
      </c>
      <c r="BI7" s="7"/>
    </row>
    <row r="8" spans="1:61" s="127" customFormat="1" ht="12" customHeight="1" x14ac:dyDescent="0.25">
      <c r="A8" s="128">
        <f>SUM('vs ARB'!$A$7)</f>
        <v>2</v>
      </c>
      <c r="B8" s="129"/>
      <c r="C8" s="129"/>
      <c r="D8" s="129"/>
      <c r="E8" s="129"/>
      <c r="F8" s="129"/>
      <c r="G8" s="129"/>
      <c r="H8" s="129"/>
      <c r="I8" s="129"/>
      <c r="J8" s="129"/>
      <c r="K8" s="129"/>
      <c r="L8" s="129"/>
      <c r="M8" s="129"/>
      <c r="N8" s="129"/>
      <c r="O8" s="129"/>
      <c r="P8" s="129"/>
      <c r="Q8" s="129"/>
      <c r="R8" s="129"/>
      <c r="S8" s="129"/>
      <c r="T8" s="129"/>
      <c r="U8" s="129"/>
      <c r="V8" s="129"/>
      <c r="W8" s="129"/>
      <c r="X8" s="129"/>
      <c r="Y8" s="129"/>
      <c r="Z8" s="130" t="e">
        <f t="shared" si="0"/>
        <v>#DIV/0!</v>
      </c>
      <c r="AA8" s="131">
        <f t="shared" si="1"/>
        <v>0</v>
      </c>
      <c r="AB8" s="132">
        <f>SUM('vs ARB'!$E$7)</f>
        <v>0</v>
      </c>
      <c r="AC8" s="191">
        <f>SUM('vs ARB'!$F$7)</f>
        <v>0</v>
      </c>
      <c r="AD8" s="7"/>
      <c r="AE8" s="7"/>
      <c r="AF8" s="128">
        <f>SUM('vs ARB'!$A$7)</f>
        <v>2</v>
      </c>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4" t="e">
        <f t="shared" ref="BE8:BE34" si="2">(AVERAGE(AG8:BD8)*0.001)</f>
        <v>#DIV/0!</v>
      </c>
      <c r="BF8" s="135">
        <f t="shared" ref="BF8:BF34" si="3">(MAX(AG8:BD8)*0.001)</f>
        <v>0</v>
      </c>
      <c r="BG8" s="136">
        <f>SUM('vs ARB'!$E$41)</f>
        <v>0</v>
      </c>
      <c r="BH8" s="196">
        <f>SUM('vs ARB'!$F$41)</f>
        <v>0</v>
      </c>
      <c r="BI8" s="7"/>
    </row>
    <row r="9" spans="1:61" s="127" customFormat="1" ht="12" customHeight="1" x14ac:dyDescent="0.25">
      <c r="A9" s="128">
        <f>SUM('vs ARB'!$A$8)</f>
        <v>3</v>
      </c>
      <c r="B9" s="129"/>
      <c r="C9" s="129"/>
      <c r="D9" s="129"/>
      <c r="E9" s="129"/>
      <c r="F9" s="129"/>
      <c r="G9" s="129"/>
      <c r="H9" s="129"/>
      <c r="I9" s="129"/>
      <c r="J9" s="129"/>
      <c r="K9" s="129"/>
      <c r="L9" s="129"/>
      <c r="M9" s="129"/>
      <c r="N9" s="129"/>
      <c r="O9" s="129"/>
      <c r="P9" s="129"/>
      <c r="Q9" s="129"/>
      <c r="R9" s="129"/>
      <c r="S9" s="129"/>
      <c r="T9" s="129"/>
      <c r="U9" s="129"/>
      <c r="V9" s="129"/>
      <c r="W9" s="129"/>
      <c r="X9" s="129"/>
      <c r="Y9" s="129"/>
      <c r="Z9" s="130" t="e">
        <f t="shared" si="0"/>
        <v>#DIV/0!</v>
      </c>
      <c r="AA9" s="131">
        <f t="shared" si="1"/>
        <v>0</v>
      </c>
      <c r="AB9" s="132">
        <f>SUM('vs ARB'!$E$8)</f>
        <v>0</v>
      </c>
      <c r="AC9" s="191">
        <f>SUM('vs ARB'!$F$8)</f>
        <v>0</v>
      </c>
      <c r="AD9" s="7"/>
      <c r="AE9" s="7"/>
      <c r="AF9" s="128">
        <f>SUM('vs ARB'!$A$8)</f>
        <v>3</v>
      </c>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4" t="e">
        <f t="shared" si="2"/>
        <v>#DIV/0!</v>
      </c>
      <c r="BF9" s="135">
        <f t="shared" si="3"/>
        <v>0</v>
      </c>
      <c r="BG9" s="136">
        <f>SUM('vs ARB'!$E$42)</f>
        <v>0</v>
      </c>
      <c r="BH9" s="196">
        <f>SUM('vs ARB'!$F$42)</f>
        <v>0</v>
      </c>
      <c r="BI9" s="7"/>
    </row>
    <row r="10" spans="1:61" s="127" customFormat="1" ht="12" customHeight="1" x14ac:dyDescent="0.25">
      <c r="A10" s="128">
        <f>SUM('vs ARB'!$A$9)</f>
        <v>4</v>
      </c>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30" t="e">
        <f t="shared" si="0"/>
        <v>#DIV/0!</v>
      </c>
      <c r="AA10" s="131">
        <f t="shared" si="1"/>
        <v>0</v>
      </c>
      <c r="AB10" s="132">
        <f>SUM('vs ARB'!$E$9)</f>
        <v>0</v>
      </c>
      <c r="AC10" s="191">
        <f>SUM('vs ARB'!$F$9)</f>
        <v>0</v>
      </c>
      <c r="AD10" s="7"/>
      <c r="AE10" s="7"/>
      <c r="AF10" s="128">
        <f>SUM('vs ARB'!$A$9)</f>
        <v>4</v>
      </c>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4" t="e">
        <f t="shared" si="2"/>
        <v>#DIV/0!</v>
      </c>
      <c r="BF10" s="135">
        <f t="shared" si="3"/>
        <v>0</v>
      </c>
      <c r="BG10" s="136">
        <f>SUM('vs ARB'!$E$43)</f>
        <v>0</v>
      </c>
      <c r="BH10" s="196">
        <f>SUM('vs ARB'!$F$43)</f>
        <v>0</v>
      </c>
      <c r="BI10" s="7"/>
    </row>
    <row r="11" spans="1:61" s="127" customFormat="1" ht="12" customHeight="1" x14ac:dyDescent="0.25">
      <c r="A11" s="128">
        <f>SUM('vs ARB'!$A$10)</f>
        <v>5</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30" t="e">
        <f t="shared" si="0"/>
        <v>#DIV/0!</v>
      </c>
      <c r="AA11" s="131">
        <f t="shared" si="1"/>
        <v>0</v>
      </c>
      <c r="AB11" s="132">
        <f>SUM('vs ARB'!$E$10)</f>
        <v>0</v>
      </c>
      <c r="AC11" s="191">
        <f>SUM('vs ARB'!$F$10)</f>
        <v>0</v>
      </c>
      <c r="AD11" s="7"/>
      <c r="AE11" s="7"/>
      <c r="AF11" s="128">
        <f>SUM('vs ARB'!$A$10)</f>
        <v>5</v>
      </c>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4" t="e">
        <f t="shared" si="2"/>
        <v>#DIV/0!</v>
      </c>
      <c r="BF11" s="135">
        <f t="shared" si="3"/>
        <v>0</v>
      </c>
      <c r="BG11" s="136">
        <f>SUM('vs ARB'!$E$44)</f>
        <v>0</v>
      </c>
      <c r="BH11" s="196">
        <f>SUM('vs ARB'!$F$44)</f>
        <v>0</v>
      </c>
      <c r="BI11" s="7"/>
    </row>
    <row r="12" spans="1:61" s="127" customFormat="1" ht="12" customHeight="1" x14ac:dyDescent="0.25">
      <c r="A12" s="128">
        <f>SUM('vs ARB'!$A$11)</f>
        <v>6</v>
      </c>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30" t="e">
        <f t="shared" si="0"/>
        <v>#DIV/0!</v>
      </c>
      <c r="AA12" s="131">
        <f t="shared" si="1"/>
        <v>0</v>
      </c>
      <c r="AB12" s="132">
        <f>SUM('vs ARB'!$E$11)</f>
        <v>0</v>
      </c>
      <c r="AC12" s="191">
        <f>SUM('vs ARB'!$F$11)</f>
        <v>0</v>
      </c>
      <c r="AD12" s="7"/>
      <c r="AE12" s="7"/>
      <c r="AF12" s="128">
        <f>SUM('vs ARB'!$A$11)</f>
        <v>6</v>
      </c>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4" t="e">
        <f t="shared" si="2"/>
        <v>#DIV/0!</v>
      </c>
      <c r="BF12" s="135">
        <f t="shared" si="3"/>
        <v>0</v>
      </c>
      <c r="BG12" s="136">
        <f>SUM('vs ARB'!$E$45)</f>
        <v>0</v>
      </c>
      <c r="BH12" s="196">
        <f>SUM('vs ARB'!$F$45)</f>
        <v>0</v>
      </c>
      <c r="BI12" s="7"/>
    </row>
    <row r="13" spans="1:61" s="127" customFormat="1" ht="12" customHeight="1" x14ac:dyDescent="0.25">
      <c r="A13" s="128">
        <f>SUM('vs ARB'!$A$12)</f>
        <v>7</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30" t="e">
        <f t="shared" si="0"/>
        <v>#DIV/0!</v>
      </c>
      <c r="AA13" s="131">
        <f t="shared" si="1"/>
        <v>0</v>
      </c>
      <c r="AB13" s="132">
        <f>SUM('vs ARB'!$E$12)</f>
        <v>0</v>
      </c>
      <c r="AC13" s="191">
        <f>SUM('vs ARB'!$F$12)</f>
        <v>0</v>
      </c>
      <c r="AD13" s="7"/>
      <c r="AE13" s="7"/>
      <c r="AF13" s="128">
        <f>SUM('vs ARB'!$A$12)</f>
        <v>7</v>
      </c>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4" t="e">
        <f t="shared" si="2"/>
        <v>#DIV/0!</v>
      </c>
      <c r="BF13" s="135">
        <f t="shared" si="3"/>
        <v>0</v>
      </c>
      <c r="BG13" s="136">
        <f>SUM('vs ARB'!$E$46)</f>
        <v>0</v>
      </c>
      <c r="BH13" s="196">
        <f>SUM('vs ARB'!$F$46)</f>
        <v>0</v>
      </c>
      <c r="BI13" s="7"/>
    </row>
    <row r="14" spans="1:61" s="127" customFormat="1" ht="12" customHeight="1" x14ac:dyDescent="0.25">
      <c r="A14" s="128">
        <f>SUM('vs ARB'!$A$13)</f>
        <v>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30" t="e">
        <f t="shared" si="0"/>
        <v>#DIV/0!</v>
      </c>
      <c r="AA14" s="131">
        <f t="shared" si="1"/>
        <v>0</v>
      </c>
      <c r="AB14" s="132">
        <f>SUM('vs ARB'!$E$13)</f>
        <v>0</v>
      </c>
      <c r="AC14" s="191">
        <f>SUM('vs ARB'!$F$13)</f>
        <v>0</v>
      </c>
      <c r="AD14" s="7"/>
      <c r="AE14" s="7"/>
      <c r="AF14" s="128">
        <f>SUM('vs ARB'!$A$13)</f>
        <v>8</v>
      </c>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4" t="e">
        <f t="shared" si="2"/>
        <v>#DIV/0!</v>
      </c>
      <c r="BF14" s="135">
        <f t="shared" si="3"/>
        <v>0</v>
      </c>
      <c r="BG14" s="136">
        <f>SUM('vs ARB'!$E$47)</f>
        <v>0</v>
      </c>
      <c r="BH14" s="196">
        <f>SUM('vs ARB'!$F$47)</f>
        <v>0</v>
      </c>
      <c r="BI14" s="7"/>
    </row>
    <row r="15" spans="1:61" s="127" customFormat="1" ht="12" customHeight="1" x14ac:dyDescent="0.25">
      <c r="A15" s="128">
        <f>SUM('vs ARB'!$A$14)</f>
        <v>9</v>
      </c>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30" t="e">
        <f t="shared" si="0"/>
        <v>#DIV/0!</v>
      </c>
      <c r="AA15" s="131">
        <f t="shared" si="1"/>
        <v>0</v>
      </c>
      <c r="AB15" s="132">
        <f>SUM('vs ARB'!$E$14)</f>
        <v>0</v>
      </c>
      <c r="AC15" s="191">
        <f>SUM('vs ARB'!$F$14)</f>
        <v>0</v>
      </c>
      <c r="AD15" s="7"/>
      <c r="AE15" s="7"/>
      <c r="AF15" s="128">
        <f>SUM('vs ARB'!$A$14)</f>
        <v>9</v>
      </c>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4" t="e">
        <f t="shared" si="2"/>
        <v>#DIV/0!</v>
      </c>
      <c r="BF15" s="135">
        <f t="shared" si="3"/>
        <v>0</v>
      </c>
      <c r="BG15" s="136">
        <f>SUM('vs ARB'!$E$48)</f>
        <v>0</v>
      </c>
      <c r="BH15" s="196">
        <f>SUM('vs ARB'!$F$48)</f>
        <v>0</v>
      </c>
      <c r="BI15" s="7"/>
    </row>
    <row r="16" spans="1:61" s="127" customFormat="1" ht="12" customHeight="1" x14ac:dyDescent="0.25">
      <c r="A16" s="128">
        <f>SUM('vs ARB'!$A$15)</f>
        <v>10</v>
      </c>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30" t="e">
        <f t="shared" si="0"/>
        <v>#DIV/0!</v>
      </c>
      <c r="AA16" s="131">
        <f t="shared" si="1"/>
        <v>0</v>
      </c>
      <c r="AB16" s="132">
        <f>SUM('vs ARB'!$E$15)</f>
        <v>0</v>
      </c>
      <c r="AC16" s="191">
        <f>SUM('vs ARB'!$F$15)</f>
        <v>0</v>
      </c>
      <c r="AD16" s="7"/>
      <c r="AE16" s="7"/>
      <c r="AF16" s="128">
        <f>SUM('vs ARB'!$A$15)</f>
        <v>10</v>
      </c>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4" t="e">
        <f t="shared" si="2"/>
        <v>#DIV/0!</v>
      </c>
      <c r="BF16" s="135">
        <f t="shared" si="3"/>
        <v>0</v>
      </c>
      <c r="BG16" s="136">
        <f>SUM('vs ARB'!$E$49)</f>
        <v>0</v>
      </c>
      <c r="BH16" s="196">
        <f>SUM('vs ARB'!$F$49)</f>
        <v>0</v>
      </c>
      <c r="BI16" s="7"/>
    </row>
    <row r="17" spans="1:61" s="127" customFormat="1" ht="12" customHeight="1" x14ac:dyDescent="0.25">
      <c r="A17" s="128">
        <f>SUM('vs ARB'!$A$16)</f>
        <v>11</v>
      </c>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30" t="e">
        <f t="shared" si="0"/>
        <v>#DIV/0!</v>
      </c>
      <c r="AA17" s="131">
        <f t="shared" si="1"/>
        <v>0</v>
      </c>
      <c r="AB17" s="132">
        <f>SUM('vs ARB'!$E$16)</f>
        <v>0</v>
      </c>
      <c r="AC17" s="191">
        <f>SUM('vs ARB'!$F$16)</f>
        <v>0</v>
      </c>
      <c r="AD17" s="7"/>
      <c r="AE17" s="7"/>
      <c r="AF17" s="128">
        <f>SUM('vs ARB'!$A$16)</f>
        <v>11</v>
      </c>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4" t="e">
        <f t="shared" ref="BE17:BE30" si="4">(AVERAGE(AG17:BD17)*0.001)</f>
        <v>#DIV/0!</v>
      </c>
      <c r="BF17" s="135">
        <f t="shared" ref="BF17:BF30" si="5">(MAX(AG17:BD17)*0.001)</f>
        <v>0</v>
      </c>
      <c r="BG17" s="136">
        <f>SUM('vs ARB'!$E$50)</f>
        <v>0</v>
      </c>
      <c r="BH17" s="196">
        <f>SUM('vs ARB'!$F$50)</f>
        <v>0</v>
      </c>
      <c r="BI17" s="7"/>
    </row>
    <row r="18" spans="1:61" s="127" customFormat="1" ht="12" customHeight="1" x14ac:dyDescent="0.25">
      <c r="A18" s="128">
        <f>SUM('vs ARB'!$A$17)</f>
        <v>12</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30" t="e">
        <f t="shared" si="0"/>
        <v>#DIV/0!</v>
      </c>
      <c r="AA18" s="131">
        <f t="shared" si="1"/>
        <v>0</v>
      </c>
      <c r="AB18" s="132">
        <f>SUM('vs ARB'!$E$17)</f>
        <v>0</v>
      </c>
      <c r="AC18" s="191">
        <f>SUM('vs ARB'!$F$17)</f>
        <v>0</v>
      </c>
      <c r="AD18" s="7"/>
      <c r="AE18" s="7"/>
      <c r="AF18" s="128">
        <f>SUM('vs ARB'!$A$17)</f>
        <v>12</v>
      </c>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4" t="e">
        <f t="shared" si="4"/>
        <v>#DIV/0!</v>
      </c>
      <c r="BF18" s="135">
        <f t="shared" si="5"/>
        <v>0</v>
      </c>
      <c r="BG18" s="136">
        <f>SUM('vs ARB'!$E$51)</f>
        <v>0</v>
      </c>
      <c r="BH18" s="196">
        <f>SUM('vs ARB'!$F$51)</f>
        <v>0</v>
      </c>
      <c r="BI18" s="7"/>
    </row>
    <row r="19" spans="1:61" s="127" customFormat="1" ht="12" customHeight="1" x14ac:dyDescent="0.25">
      <c r="A19" s="128">
        <f>SUM('vs ARB'!$A$18)</f>
        <v>13</v>
      </c>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30" t="e">
        <f t="shared" si="0"/>
        <v>#DIV/0!</v>
      </c>
      <c r="AA19" s="131">
        <f t="shared" si="1"/>
        <v>0</v>
      </c>
      <c r="AB19" s="132">
        <f>SUM('vs ARB'!$E$18)</f>
        <v>0</v>
      </c>
      <c r="AC19" s="191">
        <f>SUM('vs ARB'!$F$18)</f>
        <v>0</v>
      </c>
      <c r="AD19" s="7"/>
      <c r="AE19" s="7"/>
      <c r="AF19" s="128">
        <f>SUM('vs ARB'!$A$18)</f>
        <v>13</v>
      </c>
      <c r="AG19" s="133"/>
      <c r="AH19" s="133"/>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4" t="e">
        <f t="shared" si="4"/>
        <v>#DIV/0!</v>
      </c>
      <c r="BF19" s="135">
        <f t="shared" si="5"/>
        <v>0</v>
      </c>
      <c r="BG19" s="136">
        <f>SUM('vs ARB'!$E$52)</f>
        <v>0</v>
      </c>
      <c r="BH19" s="196">
        <f>SUM('vs ARB'!$F$52)</f>
        <v>0</v>
      </c>
      <c r="BI19" s="7"/>
    </row>
    <row r="20" spans="1:61" s="127" customFormat="1" ht="12" customHeight="1" x14ac:dyDescent="0.25">
      <c r="A20" s="128">
        <f>SUM('vs ARB'!$A$19)</f>
        <v>14</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30" t="e">
        <f t="shared" si="0"/>
        <v>#DIV/0!</v>
      </c>
      <c r="AA20" s="131">
        <f t="shared" si="1"/>
        <v>0</v>
      </c>
      <c r="AB20" s="132">
        <f>SUM('vs ARB'!$E$19)</f>
        <v>0</v>
      </c>
      <c r="AC20" s="191">
        <f>SUM('vs ARB'!$F$19)</f>
        <v>0</v>
      </c>
      <c r="AD20" s="7"/>
      <c r="AE20" s="7"/>
      <c r="AF20" s="128">
        <f>SUM('vs ARB'!$A$19)</f>
        <v>14</v>
      </c>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4" t="e">
        <f t="shared" si="4"/>
        <v>#DIV/0!</v>
      </c>
      <c r="BF20" s="135">
        <f t="shared" si="5"/>
        <v>0</v>
      </c>
      <c r="BG20" s="136">
        <f>SUM('vs ARB'!$E$53)</f>
        <v>0</v>
      </c>
      <c r="BH20" s="196">
        <f>SUM('vs ARB'!$F$53)</f>
        <v>0</v>
      </c>
      <c r="BI20" s="7"/>
    </row>
    <row r="21" spans="1:61" s="127" customFormat="1" ht="12" customHeight="1" x14ac:dyDescent="0.25">
      <c r="A21" s="128">
        <f>SUM('vs ARB'!$A$20)</f>
        <v>15</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30" t="e">
        <f t="shared" ref="Z21" si="6">AVERAGE(B21:Y21)</f>
        <v>#DIV/0!</v>
      </c>
      <c r="AA21" s="131">
        <f t="shared" ref="AA21" si="7">MAX(B21:Y21)</f>
        <v>0</v>
      </c>
      <c r="AB21" s="132">
        <f>SUM('vs ARB'!$E$20)</f>
        <v>0</v>
      </c>
      <c r="AC21" s="191">
        <f>SUM('vs ARB'!$F$20)</f>
        <v>0</v>
      </c>
      <c r="AD21" s="7"/>
      <c r="AE21" s="7"/>
      <c r="AF21" s="128">
        <f>SUM('vs ARB'!$A$20)</f>
        <v>15</v>
      </c>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4" t="e">
        <f t="shared" si="4"/>
        <v>#DIV/0!</v>
      </c>
      <c r="BF21" s="135">
        <f t="shared" si="5"/>
        <v>0</v>
      </c>
      <c r="BG21" s="136">
        <f>SUM('vs ARB'!$E$54)</f>
        <v>0</v>
      </c>
      <c r="BH21" s="196">
        <f>SUM('vs ARB'!$F$54)</f>
        <v>0</v>
      </c>
      <c r="BI21" s="7"/>
    </row>
    <row r="22" spans="1:61" s="127" customFormat="1" ht="12" customHeight="1" x14ac:dyDescent="0.25">
      <c r="A22" s="128">
        <f>SUM('vs ARB'!$A$21)</f>
        <v>16</v>
      </c>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30" t="e">
        <f t="shared" si="0"/>
        <v>#DIV/0!</v>
      </c>
      <c r="AA22" s="131">
        <f t="shared" si="1"/>
        <v>0</v>
      </c>
      <c r="AB22" s="132">
        <f>SUM('vs ARB'!$E$21)</f>
        <v>0</v>
      </c>
      <c r="AC22" s="191">
        <f>SUM('vs ARB'!$F$21)</f>
        <v>0</v>
      </c>
      <c r="AD22" s="7"/>
      <c r="AE22" s="7"/>
      <c r="AF22" s="128">
        <f>SUM('vs ARB'!$A$21)</f>
        <v>16</v>
      </c>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4" t="e">
        <f t="shared" si="4"/>
        <v>#DIV/0!</v>
      </c>
      <c r="BF22" s="135">
        <f t="shared" si="5"/>
        <v>0</v>
      </c>
      <c r="BG22" s="136">
        <f>SUM('vs ARB'!$E$55)</f>
        <v>0</v>
      </c>
      <c r="BH22" s="196">
        <f>SUM('vs ARB'!$F$55)</f>
        <v>0</v>
      </c>
      <c r="BI22" s="7"/>
    </row>
    <row r="23" spans="1:61" s="127" customFormat="1" ht="12" customHeight="1" x14ac:dyDescent="0.25">
      <c r="A23" s="128">
        <f>SUM('vs ARB'!$A$22)</f>
        <v>17</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30" t="e">
        <f t="shared" si="0"/>
        <v>#DIV/0!</v>
      </c>
      <c r="AA23" s="131">
        <f t="shared" si="1"/>
        <v>0</v>
      </c>
      <c r="AB23" s="132">
        <f>SUM('vs ARB'!$E$22)</f>
        <v>0</v>
      </c>
      <c r="AC23" s="191">
        <f>SUM('vs ARB'!$F$22)</f>
        <v>0</v>
      </c>
      <c r="AD23" s="7"/>
      <c r="AE23" s="7"/>
      <c r="AF23" s="128">
        <f>SUM('vs ARB'!$A$22)</f>
        <v>17</v>
      </c>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4" t="e">
        <f t="shared" si="4"/>
        <v>#DIV/0!</v>
      </c>
      <c r="BF23" s="135">
        <f t="shared" si="5"/>
        <v>0</v>
      </c>
      <c r="BG23" s="136">
        <f>SUM('vs ARB'!$E$56)</f>
        <v>0</v>
      </c>
      <c r="BH23" s="196">
        <f>SUM('vs ARB'!$F$56)</f>
        <v>0</v>
      </c>
      <c r="BI23" s="7"/>
    </row>
    <row r="24" spans="1:61" s="127" customFormat="1" ht="12" customHeight="1" x14ac:dyDescent="0.25">
      <c r="A24" s="128">
        <f>SUM('vs ARB'!$A$23)</f>
        <v>18</v>
      </c>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30" t="e">
        <f t="shared" si="0"/>
        <v>#DIV/0!</v>
      </c>
      <c r="AA24" s="131">
        <f t="shared" si="1"/>
        <v>0</v>
      </c>
      <c r="AB24" s="132">
        <f>SUM('vs ARB'!$E$23)</f>
        <v>0</v>
      </c>
      <c r="AC24" s="191">
        <f>SUM('vs ARB'!$F$23)</f>
        <v>0</v>
      </c>
      <c r="AD24" s="7"/>
      <c r="AE24" s="7"/>
      <c r="AF24" s="128">
        <f>SUM('vs ARB'!$A$23)</f>
        <v>18</v>
      </c>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4" t="e">
        <f t="shared" si="4"/>
        <v>#DIV/0!</v>
      </c>
      <c r="BF24" s="135">
        <f t="shared" si="5"/>
        <v>0</v>
      </c>
      <c r="BG24" s="136">
        <f>SUM('vs ARB'!$E$57)</f>
        <v>0</v>
      </c>
      <c r="BH24" s="196">
        <f>SUM('vs ARB'!$F$57)</f>
        <v>0</v>
      </c>
      <c r="BI24" s="7"/>
    </row>
    <row r="25" spans="1:61" s="127" customFormat="1" ht="12" customHeight="1" x14ac:dyDescent="0.25">
      <c r="A25" s="128">
        <f>SUM('vs ARB'!$A$24)</f>
        <v>19</v>
      </c>
      <c r="B25" s="129"/>
      <c r="C25" s="129"/>
      <c r="D25" s="129"/>
      <c r="E25" s="129"/>
      <c r="F25" s="129"/>
      <c r="G25" s="129"/>
      <c r="H25" s="129"/>
      <c r="I25" s="129"/>
      <c r="J25" s="129"/>
      <c r="K25" s="129"/>
      <c r="L25" s="129"/>
      <c r="M25" s="129"/>
      <c r="N25" s="129"/>
      <c r="O25" s="129"/>
      <c r="P25" s="129"/>
      <c r="Q25" s="129"/>
      <c r="R25" s="129"/>
      <c r="S25" s="129"/>
      <c r="T25" s="129"/>
      <c r="U25" s="129"/>
      <c r="V25" s="129"/>
      <c r="W25" s="129"/>
      <c r="X25" s="129"/>
      <c r="Y25" s="129"/>
      <c r="Z25" s="130" t="e">
        <f t="shared" si="0"/>
        <v>#DIV/0!</v>
      </c>
      <c r="AA25" s="131">
        <f t="shared" si="1"/>
        <v>0</v>
      </c>
      <c r="AB25" s="132">
        <f>SUM('vs ARB'!$E$24)</f>
        <v>0</v>
      </c>
      <c r="AC25" s="191">
        <f>SUM('vs ARB'!$F$24)</f>
        <v>0</v>
      </c>
      <c r="AD25" s="7"/>
      <c r="AE25" s="7"/>
      <c r="AF25" s="128">
        <f>SUM('vs ARB'!$A$24)</f>
        <v>19</v>
      </c>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4" t="e">
        <f t="shared" si="4"/>
        <v>#DIV/0!</v>
      </c>
      <c r="BF25" s="135">
        <f t="shared" si="5"/>
        <v>0</v>
      </c>
      <c r="BG25" s="136">
        <f>SUM('vs ARB'!$E$58)</f>
        <v>0</v>
      </c>
      <c r="BH25" s="196">
        <f>SUM('vs ARB'!$F$58)</f>
        <v>0</v>
      </c>
      <c r="BI25" s="7"/>
    </row>
    <row r="26" spans="1:61" s="127" customFormat="1" ht="12" customHeight="1" x14ac:dyDescent="0.25">
      <c r="A26" s="128">
        <f>SUM('vs ARB'!$A$25)</f>
        <v>20</v>
      </c>
      <c r="B26" s="129"/>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30" t="e">
        <f t="shared" si="0"/>
        <v>#DIV/0!</v>
      </c>
      <c r="AA26" s="131">
        <f t="shared" si="1"/>
        <v>0</v>
      </c>
      <c r="AB26" s="132">
        <f>SUM('vs ARB'!$E$25)</f>
        <v>0</v>
      </c>
      <c r="AC26" s="191">
        <f>SUM('vs ARB'!$F$25)</f>
        <v>0</v>
      </c>
      <c r="AD26" s="7"/>
      <c r="AE26" s="7"/>
      <c r="AF26" s="128">
        <f>SUM('vs ARB'!$A$25)</f>
        <v>20</v>
      </c>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4" t="e">
        <f t="shared" si="4"/>
        <v>#DIV/0!</v>
      </c>
      <c r="BF26" s="135">
        <f t="shared" si="5"/>
        <v>0</v>
      </c>
      <c r="BG26" s="136">
        <f>SUM('vs ARB'!$E$59)</f>
        <v>0</v>
      </c>
      <c r="BH26" s="196">
        <f>SUM('vs ARB'!$F$59)</f>
        <v>0</v>
      </c>
      <c r="BI26" s="7"/>
    </row>
    <row r="27" spans="1:61" s="127" customFormat="1" ht="12" customHeight="1" x14ac:dyDescent="0.25">
      <c r="A27" s="128">
        <f>SUM('vs ARB'!$A$26)</f>
        <v>21</v>
      </c>
      <c r="B27" s="129"/>
      <c r="C27" s="129"/>
      <c r="D27" s="129"/>
      <c r="E27" s="129"/>
      <c r="F27" s="129"/>
      <c r="G27" s="129"/>
      <c r="H27" s="129"/>
      <c r="I27" s="129"/>
      <c r="J27" s="129"/>
      <c r="K27" s="129"/>
      <c r="L27" s="129"/>
      <c r="M27" s="129"/>
      <c r="N27" s="129"/>
      <c r="O27" s="129"/>
      <c r="P27" s="129"/>
      <c r="Q27" s="129"/>
      <c r="R27" s="129"/>
      <c r="S27" s="129"/>
      <c r="T27" s="129"/>
      <c r="U27" s="129"/>
      <c r="V27" s="129"/>
      <c r="W27" s="129"/>
      <c r="X27" s="129"/>
      <c r="Y27" s="129"/>
      <c r="Z27" s="130" t="e">
        <f t="shared" si="0"/>
        <v>#DIV/0!</v>
      </c>
      <c r="AA27" s="131">
        <f t="shared" si="1"/>
        <v>0</v>
      </c>
      <c r="AB27" s="132">
        <f>SUM('vs ARB'!$E$26)</f>
        <v>0</v>
      </c>
      <c r="AC27" s="191">
        <f>SUM('vs ARB'!$F$26)</f>
        <v>0</v>
      </c>
      <c r="AD27" s="7"/>
      <c r="AE27" s="7"/>
      <c r="AF27" s="128">
        <f>SUM('vs ARB'!$A$26)</f>
        <v>21</v>
      </c>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4" t="e">
        <f t="shared" si="4"/>
        <v>#DIV/0!</v>
      </c>
      <c r="BF27" s="135">
        <f t="shared" si="5"/>
        <v>0</v>
      </c>
      <c r="BG27" s="136">
        <f>SUM('vs ARB'!$E$60)</f>
        <v>0</v>
      </c>
      <c r="BH27" s="196">
        <f>SUM('vs ARB'!$F$60)</f>
        <v>0</v>
      </c>
      <c r="BI27" s="7"/>
    </row>
    <row r="28" spans="1:61" s="127" customFormat="1" ht="12" customHeight="1" x14ac:dyDescent="0.25">
      <c r="A28" s="128">
        <f>SUM('vs ARB'!$A$27)</f>
        <v>22</v>
      </c>
      <c r="B28" s="129"/>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30" t="e">
        <f t="shared" si="0"/>
        <v>#DIV/0!</v>
      </c>
      <c r="AA28" s="131">
        <f t="shared" si="1"/>
        <v>0</v>
      </c>
      <c r="AB28" s="132">
        <f>SUM('vs ARB'!$E$27)</f>
        <v>0</v>
      </c>
      <c r="AC28" s="191">
        <f>SUM('vs ARB'!$F$27)</f>
        <v>0</v>
      </c>
      <c r="AD28" s="7"/>
      <c r="AE28" s="7"/>
      <c r="AF28" s="128">
        <f>SUM('vs ARB'!$A$27)</f>
        <v>22</v>
      </c>
      <c r="AG28" s="133"/>
      <c r="AH28" s="133"/>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4" t="e">
        <f t="shared" si="4"/>
        <v>#DIV/0!</v>
      </c>
      <c r="BF28" s="135">
        <f t="shared" si="5"/>
        <v>0</v>
      </c>
      <c r="BG28" s="136">
        <f>SUM('vs ARB'!$E$61)</f>
        <v>0</v>
      </c>
      <c r="BH28" s="196">
        <f>SUM('vs ARB'!$F$61)</f>
        <v>0</v>
      </c>
      <c r="BI28" s="7"/>
    </row>
    <row r="29" spans="1:61" s="127" customFormat="1" ht="12" customHeight="1" x14ac:dyDescent="0.25">
      <c r="A29" s="128">
        <f>SUM('vs ARB'!$A$28)</f>
        <v>23</v>
      </c>
      <c r="B29" s="129"/>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30" t="e">
        <f t="shared" si="0"/>
        <v>#DIV/0!</v>
      </c>
      <c r="AA29" s="131">
        <f t="shared" si="1"/>
        <v>0</v>
      </c>
      <c r="AB29" s="132">
        <f>SUM('vs ARB'!$E$28)</f>
        <v>0</v>
      </c>
      <c r="AC29" s="191">
        <f>SUM('vs ARB'!$F$28)</f>
        <v>0</v>
      </c>
      <c r="AD29" s="7"/>
      <c r="AE29" s="7"/>
      <c r="AF29" s="128">
        <f>SUM('vs ARB'!$A$28)</f>
        <v>23</v>
      </c>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4" t="e">
        <f t="shared" si="4"/>
        <v>#DIV/0!</v>
      </c>
      <c r="BF29" s="135">
        <f t="shared" si="5"/>
        <v>0</v>
      </c>
      <c r="BG29" s="136">
        <f>SUM('vs ARB'!$E$62)</f>
        <v>0</v>
      </c>
      <c r="BH29" s="196">
        <f>SUM('vs ARB'!$F$62)</f>
        <v>0</v>
      </c>
      <c r="BI29" s="7"/>
    </row>
    <row r="30" spans="1:61" s="127" customFormat="1" ht="12" customHeight="1" x14ac:dyDescent="0.25">
      <c r="A30" s="128">
        <f>SUM('vs ARB'!$A$29)</f>
        <v>24</v>
      </c>
      <c r="B30" s="129"/>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30" t="e">
        <f t="shared" si="0"/>
        <v>#DIV/0!</v>
      </c>
      <c r="AA30" s="131">
        <f t="shared" si="1"/>
        <v>0</v>
      </c>
      <c r="AB30" s="132">
        <f>SUM('vs ARB'!$E$29)</f>
        <v>0</v>
      </c>
      <c r="AC30" s="191">
        <f>SUM('vs ARB'!$F$29)</f>
        <v>0</v>
      </c>
      <c r="AD30" s="7"/>
      <c r="AE30" s="7"/>
      <c r="AF30" s="128">
        <f>SUM('vs ARB'!$A$29)</f>
        <v>24</v>
      </c>
      <c r="AG30" s="133"/>
      <c r="AH30" s="133"/>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4" t="e">
        <f t="shared" si="4"/>
        <v>#DIV/0!</v>
      </c>
      <c r="BF30" s="135">
        <f t="shared" si="5"/>
        <v>0</v>
      </c>
      <c r="BG30" s="136">
        <f>SUM('vs ARB'!$E$63)</f>
        <v>0</v>
      </c>
      <c r="BH30" s="196">
        <f>SUM('vs ARB'!$F$63)</f>
        <v>0</v>
      </c>
      <c r="BI30" s="7"/>
    </row>
    <row r="31" spans="1:61" s="127" customFormat="1" ht="12" customHeight="1" x14ac:dyDescent="0.25">
      <c r="A31" s="128">
        <f>SUM('vs ARB'!$A$30)</f>
        <v>25</v>
      </c>
      <c r="B31" s="129"/>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30" t="e">
        <f t="shared" si="0"/>
        <v>#DIV/0!</v>
      </c>
      <c r="AA31" s="131">
        <f t="shared" si="1"/>
        <v>0</v>
      </c>
      <c r="AB31" s="132">
        <f>SUM('vs ARB'!$E$30)</f>
        <v>0</v>
      </c>
      <c r="AC31" s="191">
        <f>SUM('vs ARB'!$F$30)</f>
        <v>0</v>
      </c>
      <c r="AD31" s="7"/>
      <c r="AE31" s="7"/>
      <c r="AF31" s="128">
        <f>SUM('vs ARB'!$A$30)</f>
        <v>25</v>
      </c>
      <c r="AG31" s="133"/>
      <c r="AH31" s="133"/>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4" t="e">
        <f t="shared" si="2"/>
        <v>#DIV/0!</v>
      </c>
      <c r="BF31" s="135">
        <f t="shared" si="3"/>
        <v>0</v>
      </c>
      <c r="BG31" s="136">
        <f>SUM('vs ARB'!$E$64)</f>
        <v>0</v>
      </c>
      <c r="BH31" s="196">
        <f>SUM('vs ARB'!$F$64)</f>
        <v>0</v>
      </c>
      <c r="BI31" s="7"/>
    </row>
    <row r="32" spans="1:61" s="127" customFormat="1" ht="12" customHeight="1" x14ac:dyDescent="0.25">
      <c r="A32" s="128">
        <f>SUM('vs ARB'!$A$31)</f>
        <v>26</v>
      </c>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30" t="e">
        <f t="shared" si="0"/>
        <v>#DIV/0!</v>
      </c>
      <c r="AA32" s="131">
        <f t="shared" si="1"/>
        <v>0</v>
      </c>
      <c r="AB32" s="132">
        <f>SUM('vs ARB'!$E$31)</f>
        <v>0</v>
      </c>
      <c r="AC32" s="191">
        <f>SUM('vs ARB'!$F$31)</f>
        <v>0</v>
      </c>
      <c r="AD32" s="7"/>
      <c r="AE32" s="7"/>
      <c r="AF32" s="128">
        <f>SUM('vs ARB'!$A$31)</f>
        <v>26</v>
      </c>
      <c r="AG32" s="133"/>
      <c r="AH32" s="133"/>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4" t="e">
        <f t="shared" si="2"/>
        <v>#DIV/0!</v>
      </c>
      <c r="BF32" s="135">
        <f t="shared" si="3"/>
        <v>0</v>
      </c>
      <c r="BG32" s="136">
        <f>SUM('vs ARB'!$E$65)</f>
        <v>0</v>
      </c>
      <c r="BH32" s="196">
        <f>SUM('vs ARB'!$F$65)</f>
        <v>0</v>
      </c>
      <c r="BI32" s="7"/>
    </row>
    <row r="33" spans="1:61" s="127" customFormat="1" ht="12" customHeight="1" x14ac:dyDescent="0.25">
      <c r="A33" s="128">
        <f>SUM('vs ARB'!$A$32)</f>
        <v>27</v>
      </c>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30" t="e">
        <f t="shared" si="0"/>
        <v>#DIV/0!</v>
      </c>
      <c r="AA33" s="131">
        <f t="shared" si="1"/>
        <v>0</v>
      </c>
      <c r="AB33" s="132">
        <f>SUM('vs ARB'!$E$32)</f>
        <v>0</v>
      </c>
      <c r="AC33" s="191">
        <f>SUM('vs ARB'!$F$32)</f>
        <v>0</v>
      </c>
      <c r="AD33" s="7"/>
      <c r="AE33" s="7"/>
      <c r="AF33" s="128">
        <f>SUM('vs ARB'!$A$32)</f>
        <v>27</v>
      </c>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4" t="e">
        <f t="shared" si="2"/>
        <v>#DIV/0!</v>
      </c>
      <c r="BF33" s="135">
        <f t="shared" si="3"/>
        <v>0</v>
      </c>
      <c r="BG33" s="136">
        <f>SUM('vs ARB'!$E$66)</f>
        <v>0</v>
      </c>
      <c r="BH33" s="196">
        <f>SUM('vs ARB'!$F$66)</f>
        <v>0</v>
      </c>
      <c r="BI33" s="7"/>
    </row>
    <row r="34" spans="1:61" s="127" customFormat="1" ht="12" customHeight="1" x14ac:dyDescent="0.25">
      <c r="A34" s="128">
        <f>SUM('vs ARB'!$A$33)</f>
        <v>28</v>
      </c>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30" t="e">
        <f t="shared" si="0"/>
        <v>#DIV/0!</v>
      </c>
      <c r="AA34" s="131">
        <f t="shared" si="1"/>
        <v>0</v>
      </c>
      <c r="AB34" s="132">
        <f>SUM('vs ARB'!$E$33)</f>
        <v>0</v>
      </c>
      <c r="AC34" s="191">
        <f>SUM('vs ARB'!$F$33)</f>
        <v>0</v>
      </c>
      <c r="AD34" s="7"/>
      <c r="AE34" s="7"/>
      <c r="AF34" s="128">
        <f>SUM('vs ARB'!$A$33)</f>
        <v>28</v>
      </c>
      <c r="AG34" s="133"/>
      <c r="AH34" s="133"/>
      <c r="AI34" s="133"/>
      <c r="AJ34" s="133"/>
      <c r="AK34" s="133"/>
      <c r="AL34" s="133"/>
      <c r="AM34" s="133"/>
      <c r="AN34" s="133"/>
      <c r="AO34" s="133"/>
      <c r="AP34" s="133"/>
      <c r="AQ34" s="133"/>
      <c r="AR34" s="133"/>
      <c r="AS34" s="133"/>
      <c r="AT34" s="133"/>
      <c r="AU34" s="133"/>
      <c r="AV34" s="133"/>
      <c r="AW34" s="133"/>
      <c r="AX34" s="133"/>
      <c r="AY34" s="133"/>
      <c r="AZ34" s="133"/>
      <c r="BA34" s="133"/>
      <c r="BB34" s="133"/>
      <c r="BC34" s="133"/>
      <c r="BD34" s="133"/>
      <c r="BE34" s="134" t="e">
        <f t="shared" si="2"/>
        <v>#DIV/0!</v>
      </c>
      <c r="BF34" s="135">
        <f t="shared" si="3"/>
        <v>0</v>
      </c>
      <c r="BG34" s="136">
        <f>SUM('vs ARB'!$E$67)</f>
        <v>0</v>
      </c>
      <c r="BH34" s="196">
        <f>SUM('vs ARB'!$F$67)</f>
        <v>0</v>
      </c>
      <c r="BI34" s="7"/>
    </row>
    <row r="35" spans="1:61" s="127" customFormat="1" ht="12" customHeight="1" x14ac:dyDescent="0.25">
      <c r="A35" s="128">
        <f>SUM('vs ARB'!$A$34)</f>
        <v>29</v>
      </c>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30" t="e">
        <f t="shared" si="0"/>
        <v>#DIV/0!</v>
      </c>
      <c r="AA35" s="131">
        <f t="shared" si="1"/>
        <v>0</v>
      </c>
      <c r="AB35" s="132">
        <f>SUM('vs ARB'!$E$34)</f>
        <v>0</v>
      </c>
      <c r="AC35" s="191">
        <f>SUM('vs ARB'!$F$34)</f>
        <v>0</v>
      </c>
      <c r="AD35" s="7"/>
      <c r="AE35" s="7"/>
      <c r="AF35" s="128">
        <f>SUM('vs ARB'!$A$34)</f>
        <v>29</v>
      </c>
      <c r="AG35" s="133"/>
      <c r="AH35" s="133"/>
      <c r="AI35" s="133"/>
      <c r="AJ35" s="133"/>
      <c r="AK35" s="133"/>
      <c r="AL35" s="133"/>
      <c r="AM35" s="133"/>
      <c r="AN35" s="133"/>
      <c r="AO35" s="133"/>
      <c r="AP35" s="133"/>
      <c r="AQ35" s="133"/>
      <c r="AR35" s="133"/>
      <c r="AS35" s="133"/>
      <c r="AT35" s="133"/>
      <c r="AU35" s="133"/>
      <c r="AV35" s="133"/>
      <c r="AW35" s="133"/>
      <c r="AX35" s="133"/>
      <c r="AY35" s="133"/>
      <c r="AZ35" s="133"/>
      <c r="BA35" s="133"/>
      <c r="BB35" s="133"/>
      <c r="BC35" s="133"/>
      <c r="BD35" s="133"/>
      <c r="BE35" s="134" t="e">
        <f>(AVERAGE(AG35:BD35)*0.001)</f>
        <v>#DIV/0!</v>
      </c>
      <c r="BF35" s="135">
        <f>(MAX(AG35:BD35)*0.001)</f>
        <v>0</v>
      </c>
      <c r="BG35" s="136">
        <f>SUM('vs ARB'!$E$68)</f>
        <v>0</v>
      </c>
      <c r="BH35" s="196">
        <f>SUM('vs ARB'!$F$68)</f>
        <v>0</v>
      </c>
      <c r="BI35" s="7"/>
    </row>
    <row r="36" spans="1:61" s="127" customFormat="1" ht="12" customHeight="1" x14ac:dyDescent="0.25">
      <c r="A36" s="137">
        <f>SUM('vs ARB'!$A$35)</f>
        <v>30</v>
      </c>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30" t="e">
        <f t="shared" si="0"/>
        <v>#DIV/0!</v>
      </c>
      <c r="AA36" s="131">
        <f t="shared" si="1"/>
        <v>0</v>
      </c>
      <c r="AB36" s="132">
        <f>SUM('vs ARB'!$E$35)</f>
        <v>0</v>
      </c>
      <c r="AC36" s="191">
        <f>SUM('vs ARB'!$F$35)</f>
        <v>0</v>
      </c>
      <c r="AD36" s="7"/>
      <c r="AE36" s="7"/>
      <c r="AF36" s="137">
        <f>SUM('vs ARB'!$A$35)</f>
        <v>30</v>
      </c>
      <c r="AG36" s="133"/>
      <c r="AH36" s="133"/>
      <c r="AI36" s="133"/>
      <c r="AJ36" s="133"/>
      <c r="AK36" s="133"/>
      <c r="AL36" s="133"/>
      <c r="AM36" s="133"/>
      <c r="AN36" s="133"/>
      <c r="AO36" s="133"/>
      <c r="AP36" s="133"/>
      <c r="AQ36" s="133"/>
      <c r="AR36" s="133"/>
      <c r="AS36" s="133"/>
      <c r="AT36" s="133"/>
      <c r="AU36" s="133"/>
      <c r="AV36" s="133"/>
      <c r="AW36" s="133"/>
      <c r="AX36" s="133"/>
      <c r="AY36" s="133"/>
      <c r="AZ36" s="133"/>
      <c r="BA36" s="133"/>
      <c r="BB36" s="133"/>
      <c r="BC36" s="133"/>
      <c r="BD36" s="133"/>
      <c r="BE36" s="134" t="e">
        <f>(AVERAGE(AG36:BD36)*0.001)</f>
        <v>#DIV/0!</v>
      </c>
      <c r="BF36" s="135">
        <f>(MAX(AG36:BD36)*0.001)</f>
        <v>0</v>
      </c>
      <c r="BG36" s="136">
        <f>SUM('vs ARB'!$E$69)</f>
        <v>0</v>
      </c>
      <c r="BH36" s="196">
        <f>SUM('vs ARB'!$F$69)</f>
        <v>0</v>
      </c>
      <c r="BI36" s="7"/>
    </row>
    <row r="37" spans="1:61" ht="12.75" customHeight="1" thickBot="1" x14ac:dyDescent="0.3">
      <c r="A37" s="138" t="s">
        <v>400</v>
      </c>
      <c r="B37" s="139"/>
      <c r="C37" s="1410" t="s">
        <v>401</v>
      </c>
      <c r="D37" s="1410"/>
      <c r="E37" s="1410"/>
      <c r="F37" s="1410"/>
      <c r="G37" s="1410"/>
      <c r="H37" s="1410"/>
      <c r="I37" s="1410"/>
      <c r="J37" s="1410"/>
      <c r="K37" s="1410"/>
      <c r="L37" s="1410"/>
      <c r="M37" s="1410"/>
      <c r="N37" s="1410"/>
      <c r="O37" s="1410"/>
      <c r="P37" s="1410"/>
      <c r="Q37" s="1410"/>
      <c r="R37" s="1410"/>
      <c r="S37" s="1410"/>
      <c r="T37" s="1410"/>
      <c r="U37" s="1410"/>
      <c r="V37" s="1410"/>
      <c r="W37" s="1410"/>
      <c r="X37" s="1410"/>
      <c r="Y37" s="1411"/>
      <c r="Z37" s="140" t="e">
        <f>AVERAGE(B6:Y36)</f>
        <v>#DIV/0!</v>
      </c>
      <c r="AA37" s="141">
        <f>MAX(B6:Y36)</f>
        <v>0</v>
      </c>
      <c r="AB37" s="192" t="e">
        <f>SUM('vs ARB'!$E$36)</f>
        <v>#DIV/0!</v>
      </c>
      <c r="AC37" s="193">
        <f>SUM('vs ARB'!$F$36)</f>
        <v>0</v>
      </c>
      <c r="AF37" s="138" t="s">
        <v>400</v>
      </c>
      <c r="AG37" s="139"/>
      <c r="AH37" s="1410" t="s">
        <v>401</v>
      </c>
      <c r="AI37" s="1410"/>
      <c r="AJ37" s="1410"/>
      <c r="AK37" s="1410"/>
      <c r="AL37" s="1410"/>
      <c r="AM37" s="1410"/>
      <c r="AN37" s="1410"/>
      <c r="AO37" s="1410"/>
      <c r="AP37" s="1410"/>
      <c r="AQ37" s="1410"/>
      <c r="AR37" s="1410"/>
      <c r="AS37" s="1410"/>
      <c r="AT37" s="1410"/>
      <c r="AU37" s="1410"/>
      <c r="AV37" s="1410"/>
      <c r="AW37" s="1410"/>
      <c r="AX37" s="1410"/>
      <c r="AY37" s="1410"/>
      <c r="AZ37" s="1410"/>
      <c r="BA37" s="1410"/>
      <c r="BB37" s="1410"/>
      <c r="BC37" s="1410"/>
      <c r="BD37" s="1411"/>
      <c r="BE37" s="142" t="e">
        <f>AVERAGE(BE6:BE36)</f>
        <v>#DIV/0!</v>
      </c>
      <c r="BF37" s="143">
        <f>MAX(BF6:BF36)</f>
        <v>0</v>
      </c>
      <c r="BG37" s="197" t="e">
        <f>SUM('vs ARB'!$E$70)</f>
        <v>#DIV/0!</v>
      </c>
      <c r="BH37" s="198">
        <f>SUM('vs ARB'!$F$70)</f>
        <v>0</v>
      </c>
    </row>
    <row r="38" spans="1:61" s="127" customFormat="1" ht="12" customHeight="1" x14ac:dyDescent="0.25">
      <c r="A38" s="120">
        <f>SUM('vs ARB'!$A$5)</f>
        <v>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2" t="e">
        <f>AVERAGE(B38:Y38)</f>
        <v>#DIV/0!</v>
      </c>
      <c r="AA38" s="123">
        <f>MAX(B38:Y38)</f>
        <v>0</v>
      </c>
      <c r="AB38" s="189">
        <f>SUM('vs ARB'!$E$5)</f>
        <v>0</v>
      </c>
      <c r="AC38" s="190">
        <f>SUM('vs ARB'!$F$5)</f>
        <v>0</v>
      </c>
      <c r="AF38" s="120">
        <f>SUM('vs ARB'!$A$5)</f>
        <v>0</v>
      </c>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5" t="e">
        <f>(AVERAGE(AG38:BD38)*0.001)</f>
        <v>#DIV/0!</v>
      </c>
      <c r="BF38" s="126">
        <f>(MAX(AG38:BD38)*0.001)</f>
        <v>0</v>
      </c>
      <c r="BG38" s="194">
        <f>SUM('vs ARB'!$E$39)</f>
        <v>0</v>
      </c>
      <c r="BH38" s="195">
        <f>SUM('vs ARB'!$F$39)</f>
        <v>0</v>
      </c>
    </row>
    <row r="39" spans="1:61" s="127" customFormat="1" ht="12" customHeight="1" x14ac:dyDescent="0.25">
      <c r="A39" s="128">
        <f>SUM('vs ARB'!$A$6)</f>
        <v>1</v>
      </c>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30" t="e">
        <f t="shared" ref="Z39:Z68" si="8">AVERAGE(B39:Y39)</f>
        <v>#DIV/0!</v>
      </c>
      <c r="AA39" s="131">
        <f t="shared" ref="AA39:AA68" si="9">MAX(B39:Y39)</f>
        <v>0</v>
      </c>
      <c r="AB39" s="132">
        <f>SUM('vs ARB'!$E$6)</f>
        <v>0</v>
      </c>
      <c r="AC39" s="191">
        <f>SUM('vs ARB'!$F$6)</f>
        <v>0</v>
      </c>
      <c r="AF39" s="128">
        <f>SUM('vs ARB'!$A$6)</f>
        <v>1</v>
      </c>
      <c r="AG39" s="133"/>
      <c r="AH39" s="133"/>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4" t="e">
        <f>(AVERAGE(AG39:BD39)*0.001)</f>
        <v>#DIV/0!</v>
      </c>
      <c r="BF39" s="135">
        <f>(MAX(AG39:BD39)*0.001)</f>
        <v>0</v>
      </c>
      <c r="BG39" s="136">
        <f>SUM('vs ARB'!$E$40)</f>
        <v>0</v>
      </c>
      <c r="BH39" s="196">
        <f>SUM('vs ARB'!$F$40)</f>
        <v>0</v>
      </c>
    </row>
    <row r="40" spans="1:61" s="127" customFormat="1" ht="12" customHeight="1" x14ac:dyDescent="0.25">
      <c r="A40" s="128">
        <f>SUM('vs ARB'!$A$7)</f>
        <v>2</v>
      </c>
      <c r="B40" s="129"/>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30" t="e">
        <f t="shared" si="8"/>
        <v>#DIV/0!</v>
      </c>
      <c r="AA40" s="131">
        <f t="shared" si="9"/>
        <v>0</v>
      </c>
      <c r="AB40" s="132">
        <f>SUM('vs ARB'!$E$7)</f>
        <v>0</v>
      </c>
      <c r="AC40" s="191">
        <f>SUM('vs ARB'!$F$7)</f>
        <v>0</v>
      </c>
      <c r="AF40" s="128">
        <f>SUM('vs ARB'!$A$7)</f>
        <v>2</v>
      </c>
      <c r="AG40" s="133"/>
      <c r="AH40" s="133"/>
      <c r="AI40" s="133"/>
      <c r="AJ40" s="133"/>
      <c r="AK40" s="133"/>
      <c r="AL40" s="133"/>
      <c r="AM40" s="133"/>
      <c r="AN40" s="133"/>
      <c r="AO40" s="133"/>
      <c r="AP40" s="133"/>
      <c r="AQ40" s="133"/>
      <c r="AR40" s="133"/>
      <c r="AS40" s="133"/>
      <c r="AT40" s="133"/>
      <c r="AU40" s="133"/>
      <c r="AV40" s="133"/>
      <c r="AW40" s="133"/>
      <c r="AX40" s="133"/>
      <c r="AY40" s="133"/>
      <c r="AZ40" s="133"/>
      <c r="BA40" s="133"/>
      <c r="BB40" s="133"/>
      <c r="BC40" s="133"/>
      <c r="BD40" s="133"/>
      <c r="BE40" s="134" t="e">
        <f t="shared" ref="BE40:BE52" si="10">(AVERAGE(AG40:BD40)*0.001)</f>
        <v>#DIV/0!</v>
      </c>
      <c r="BF40" s="135">
        <f t="shared" ref="BF40:BF52" si="11">(MAX(AG40:BD40)*0.001)</f>
        <v>0</v>
      </c>
      <c r="BG40" s="136">
        <f>SUM('vs ARB'!$E$41)</f>
        <v>0</v>
      </c>
      <c r="BH40" s="196">
        <f>SUM('vs ARB'!$F$41)</f>
        <v>0</v>
      </c>
    </row>
    <row r="41" spans="1:61" s="127" customFormat="1" ht="12" customHeight="1" x14ac:dyDescent="0.25">
      <c r="A41" s="128">
        <f>SUM('vs ARB'!$A$8)</f>
        <v>3</v>
      </c>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30" t="e">
        <f t="shared" si="8"/>
        <v>#DIV/0!</v>
      </c>
      <c r="AA41" s="131">
        <f t="shared" si="9"/>
        <v>0</v>
      </c>
      <c r="AB41" s="132">
        <f>SUM('vs ARB'!$E$8)</f>
        <v>0</v>
      </c>
      <c r="AC41" s="191">
        <f>SUM('vs ARB'!$F$8)</f>
        <v>0</v>
      </c>
      <c r="AF41" s="128">
        <f>SUM('vs ARB'!$A$8)</f>
        <v>3</v>
      </c>
      <c r="AG41" s="133"/>
      <c r="AH41" s="133"/>
      <c r="AI41" s="133"/>
      <c r="AJ41" s="133"/>
      <c r="AK41" s="133"/>
      <c r="AL41" s="133"/>
      <c r="AM41" s="133"/>
      <c r="AN41" s="133"/>
      <c r="AO41" s="133"/>
      <c r="AP41" s="133"/>
      <c r="AQ41" s="133"/>
      <c r="AR41" s="133"/>
      <c r="AS41" s="133"/>
      <c r="AT41" s="133"/>
      <c r="AU41" s="133"/>
      <c r="AV41" s="133"/>
      <c r="AW41" s="133"/>
      <c r="AX41" s="133"/>
      <c r="AY41" s="133"/>
      <c r="AZ41" s="133"/>
      <c r="BA41" s="133"/>
      <c r="BB41" s="133"/>
      <c r="BC41" s="133"/>
      <c r="BD41" s="133"/>
      <c r="BE41" s="134" t="e">
        <f t="shared" si="10"/>
        <v>#DIV/0!</v>
      </c>
      <c r="BF41" s="135">
        <f t="shared" si="11"/>
        <v>0</v>
      </c>
      <c r="BG41" s="136">
        <f>SUM('vs ARB'!$E$42)</f>
        <v>0</v>
      </c>
      <c r="BH41" s="196">
        <f>SUM('vs ARB'!$F$42)</f>
        <v>0</v>
      </c>
    </row>
    <row r="42" spans="1:61" s="127" customFormat="1" ht="12" customHeight="1" x14ac:dyDescent="0.25">
      <c r="A42" s="128">
        <f>SUM('vs ARB'!$A$9)</f>
        <v>4</v>
      </c>
      <c r="B42" s="144"/>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30" t="e">
        <f t="shared" si="8"/>
        <v>#DIV/0!</v>
      </c>
      <c r="AA42" s="131">
        <f t="shared" si="9"/>
        <v>0</v>
      </c>
      <c r="AB42" s="132">
        <f>SUM('vs ARB'!$E$9)</f>
        <v>0</v>
      </c>
      <c r="AC42" s="191">
        <f>SUM('vs ARB'!$F$9)</f>
        <v>0</v>
      </c>
      <c r="AF42" s="128">
        <f>SUM('vs ARB'!$A$9)</f>
        <v>4</v>
      </c>
      <c r="AG42" s="145"/>
      <c r="AH42" s="133"/>
      <c r="AI42" s="133"/>
      <c r="AJ42" s="133"/>
      <c r="AK42" s="133"/>
      <c r="AL42" s="133"/>
      <c r="AM42" s="133"/>
      <c r="AN42" s="133"/>
      <c r="AO42" s="133"/>
      <c r="AP42" s="133"/>
      <c r="AQ42" s="133"/>
      <c r="AR42" s="133"/>
      <c r="AS42" s="133"/>
      <c r="AT42" s="133"/>
      <c r="AU42" s="133"/>
      <c r="AV42" s="133"/>
      <c r="AW42" s="133"/>
      <c r="AX42" s="133"/>
      <c r="AY42" s="133"/>
      <c r="AZ42" s="133"/>
      <c r="BA42" s="133"/>
      <c r="BB42" s="133"/>
      <c r="BC42" s="133"/>
      <c r="BD42" s="133"/>
      <c r="BE42" s="134" t="e">
        <f t="shared" si="10"/>
        <v>#DIV/0!</v>
      </c>
      <c r="BF42" s="135">
        <f t="shared" si="11"/>
        <v>0</v>
      </c>
      <c r="BG42" s="136">
        <f>SUM('vs ARB'!$E$43)</f>
        <v>0</v>
      </c>
      <c r="BH42" s="196">
        <f>SUM('vs ARB'!$F$43)</f>
        <v>0</v>
      </c>
    </row>
    <row r="43" spans="1:61" s="127" customFormat="1" ht="12" customHeight="1" x14ac:dyDescent="0.25">
      <c r="A43" s="128">
        <f>SUM('vs ARB'!$A$10)</f>
        <v>5</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30" t="e">
        <f t="shared" si="8"/>
        <v>#DIV/0!</v>
      </c>
      <c r="AA43" s="131">
        <f t="shared" si="9"/>
        <v>0</v>
      </c>
      <c r="AB43" s="132">
        <f>SUM('vs ARB'!$E$10)</f>
        <v>0</v>
      </c>
      <c r="AC43" s="191">
        <f>SUM('vs ARB'!$F$10)</f>
        <v>0</v>
      </c>
      <c r="AF43" s="128">
        <f>SUM('vs ARB'!$A$10)</f>
        <v>5</v>
      </c>
      <c r="AG43" s="133"/>
      <c r="AH43" s="133"/>
      <c r="AI43" s="133"/>
      <c r="AJ43" s="133"/>
      <c r="AK43" s="133"/>
      <c r="AL43" s="133"/>
      <c r="AM43" s="133"/>
      <c r="AN43" s="133"/>
      <c r="AO43" s="133"/>
      <c r="AP43" s="133"/>
      <c r="AQ43" s="133"/>
      <c r="AR43" s="133"/>
      <c r="AS43" s="133"/>
      <c r="AT43" s="133"/>
      <c r="AU43" s="133"/>
      <c r="AV43" s="133"/>
      <c r="AW43" s="133"/>
      <c r="AX43" s="133"/>
      <c r="AY43" s="133"/>
      <c r="AZ43" s="133"/>
      <c r="BA43" s="133"/>
      <c r="BB43" s="133"/>
      <c r="BC43" s="133"/>
      <c r="BD43" s="133"/>
      <c r="BE43" s="134" t="e">
        <f t="shared" si="10"/>
        <v>#DIV/0!</v>
      </c>
      <c r="BF43" s="135">
        <f t="shared" si="11"/>
        <v>0</v>
      </c>
      <c r="BG43" s="136">
        <f>SUM('vs ARB'!$E$44)</f>
        <v>0</v>
      </c>
      <c r="BH43" s="196">
        <f>SUM('vs ARB'!$F$44)</f>
        <v>0</v>
      </c>
    </row>
    <row r="44" spans="1:61" s="127" customFormat="1" ht="12" customHeight="1" x14ac:dyDescent="0.25">
      <c r="A44" s="128">
        <f>SUM('vs ARB'!$A$11)</f>
        <v>6</v>
      </c>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30" t="e">
        <f t="shared" si="8"/>
        <v>#DIV/0!</v>
      </c>
      <c r="AA44" s="131">
        <f t="shared" si="9"/>
        <v>0</v>
      </c>
      <c r="AB44" s="132">
        <f>SUM('vs ARB'!$E$11)</f>
        <v>0</v>
      </c>
      <c r="AC44" s="191">
        <f>SUM('vs ARB'!$F$11)</f>
        <v>0</v>
      </c>
      <c r="AF44" s="128">
        <f>SUM('vs ARB'!$A$11)</f>
        <v>6</v>
      </c>
      <c r="AG44" s="133"/>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4" t="e">
        <f t="shared" si="10"/>
        <v>#DIV/0!</v>
      </c>
      <c r="BF44" s="135">
        <f t="shared" si="11"/>
        <v>0</v>
      </c>
      <c r="BG44" s="136">
        <f>SUM('vs ARB'!$E$45)</f>
        <v>0</v>
      </c>
      <c r="BH44" s="196">
        <f>SUM('vs ARB'!$F$45)</f>
        <v>0</v>
      </c>
    </row>
    <row r="45" spans="1:61" s="127" customFormat="1" ht="12" customHeight="1" x14ac:dyDescent="0.25">
      <c r="A45" s="128">
        <f>SUM('vs ARB'!$A$12)</f>
        <v>7</v>
      </c>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30" t="e">
        <f t="shared" si="8"/>
        <v>#DIV/0!</v>
      </c>
      <c r="AA45" s="131">
        <f t="shared" si="9"/>
        <v>0</v>
      </c>
      <c r="AB45" s="132">
        <f>SUM('vs ARB'!$E$12)</f>
        <v>0</v>
      </c>
      <c r="AC45" s="191">
        <f>SUM('vs ARB'!$F$12)</f>
        <v>0</v>
      </c>
      <c r="AF45" s="128">
        <f>SUM('vs ARB'!$A$12)</f>
        <v>7</v>
      </c>
      <c r="AG45" s="133"/>
      <c r="AH45" s="133"/>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4" t="e">
        <f t="shared" si="10"/>
        <v>#DIV/0!</v>
      </c>
      <c r="BF45" s="135">
        <f t="shared" si="11"/>
        <v>0</v>
      </c>
      <c r="BG45" s="136">
        <f>SUM('vs ARB'!$E$46)</f>
        <v>0</v>
      </c>
      <c r="BH45" s="196">
        <f>SUM('vs ARB'!$F$46)</f>
        <v>0</v>
      </c>
    </row>
    <row r="46" spans="1:61" s="127" customFormat="1" ht="12" customHeight="1" x14ac:dyDescent="0.25">
      <c r="A46" s="128">
        <f>SUM('vs ARB'!$A$13)</f>
        <v>8</v>
      </c>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30" t="e">
        <f t="shared" si="8"/>
        <v>#DIV/0!</v>
      </c>
      <c r="AA46" s="131">
        <f t="shared" si="9"/>
        <v>0</v>
      </c>
      <c r="AB46" s="132">
        <f>SUM('vs ARB'!$E$13)</f>
        <v>0</v>
      </c>
      <c r="AC46" s="191">
        <f>SUM('vs ARB'!$F$13)</f>
        <v>0</v>
      </c>
      <c r="AF46" s="128">
        <f>SUM('vs ARB'!$A$13)</f>
        <v>8</v>
      </c>
      <c r="AG46" s="133"/>
      <c r="AH46" s="133"/>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c r="BE46" s="134" t="e">
        <f t="shared" si="10"/>
        <v>#DIV/0!</v>
      </c>
      <c r="BF46" s="135">
        <f t="shared" si="11"/>
        <v>0</v>
      </c>
      <c r="BG46" s="136">
        <f>SUM('vs ARB'!$E$47)</f>
        <v>0</v>
      </c>
      <c r="BH46" s="196">
        <f>SUM('vs ARB'!$F$47)</f>
        <v>0</v>
      </c>
    </row>
    <row r="47" spans="1:61" s="127" customFormat="1" ht="12" customHeight="1" x14ac:dyDescent="0.25">
      <c r="A47" s="128">
        <f>SUM('vs ARB'!$A$14)</f>
        <v>9</v>
      </c>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30" t="e">
        <f t="shared" si="8"/>
        <v>#DIV/0!</v>
      </c>
      <c r="AA47" s="131">
        <f t="shared" si="9"/>
        <v>0</v>
      </c>
      <c r="AB47" s="132">
        <f>SUM('vs ARB'!$E$14)</f>
        <v>0</v>
      </c>
      <c r="AC47" s="191">
        <f>SUM('vs ARB'!$F$14)</f>
        <v>0</v>
      </c>
      <c r="AF47" s="128">
        <f>SUM('vs ARB'!$A$14)</f>
        <v>9</v>
      </c>
      <c r="AG47" s="133"/>
      <c r="AH47" s="133"/>
      <c r="AI47" s="133"/>
      <c r="AJ47" s="133"/>
      <c r="AK47" s="133"/>
      <c r="AL47" s="133"/>
      <c r="AM47" s="133"/>
      <c r="AN47" s="133"/>
      <c r="AO47" s="133"/>
      <c r="AP47" s="133"/>
      <c r="AQ47" s="133"/>
      <c r="AR47" s="133"/>
      <c r="AS47" s="133"/>
      <c r="AT47" s="133"/>
      <c r="AU47" s="133"/>
      <c r="AV47" s="133"/>
      <c r="AW47" s="133"/>
      <c r="AX47" s="133"/>
      <c r="AY47" s="133"/>
      <c r="AZ47" s="133"/>
      <c r="BA47" s="133"/>
      <c r="BB47" s="133"/>
      <c r="BC47" s="133"/>
      <c r="BD47" s="133"/>
      <c r="BE47" s="134" t="e">
        <f t="shared" si="10"/>
        <v>#DIV/0!</v>
      </c>
      <c r="BF47" s="135">
        <f t="shared" si="11"/>
        <v>0</v>
      </c>
      <c r="BG47" s="136">
        <f>SUM('vs ARB'!$E$48)</f>
        <v>0</v>
      </c>
      <c r="BH47" s="196">
        <f>SUM('vs ARB'!$F$48)</f>
        <v>0</v>
      </c>
    </row>
    <row r="48" spans="1:61" s="127" customFormat="1" ht="12" customHeight="1" x14ac:dyDescent="0.25">
      <c r="A48" s="128">
        <f>SUM('vs ARB'!$A$15)</f>
        <v>10</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30" t="e">
        <f t="shared" si="8"/>
        <v>#DIV/0!</v>
      </c>
      <c r="AA48" s="131">
        <f t="shared" si="9"/>
        <v>0</v>
      </c>
      <c r="AB48" s="132">
        <f>SUM('vs ARB'!$E$15)</f>
        <v>0</v>
      </c>
      <c r="AC48" s="191">
        <f>SUM('vs ARB'!$F$15)</f>
        <v>0</v>
      </c>
      <c r="AF48" s="128">
        <f>SUM('vs ARB'!$A$15)</f>
        <v>10</v>
      </c>
      <c r="AG48" s="133"/>
      <c r="AH48" s="133"/>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4" t="e">
        <f t="shared" si="10"/>
        <v>#DIV/0!</v>
      </c>
      <c r="BF48" s="135">
        <f t="shared" si="11"/>
        <v>0</v>
      </c>
      <c r="BG48" s="136">
        <f>SUM('vs ARB'!$E$49)</f>
        <v>0</v>
      </c>
      <c r="BH48" s="196">
        <f>SUM('vs ARB'!$F$49)</f>
        <v>0</v>
      </c>
    </row>
    <row r="49" spans="1:60" s="127" customFormat="1" ht="12" customHeight="1" x14ac:dyDescent="0.25">
      <c r="A49" s="128">
        <f>SUM('vs ARB'!$A$16)</f>
        <v>11</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30" t="e">
        <f t="shared" si="8"/>
        <v>#DIV/0!</v>
      </c>
      <c r="AA49" s="131">
        <f t="shared" si="9"/>
        <v>0</v>
      </c>
      <c r="AB49" s="132">
        <f>SUM('vs ARB'!$E$16)</f>
        <v>0</v>
      </c>
      <c r="AC49" s="191">
        <f>SUM('vs ARB'!$F$16)</f>
        <v>0</v>
      </c>
      <c r="AF49" s="128">
        <f>SUM('vs ARB'!$A$16)</f>
        <v>11</v>
      </c>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4" t="e">
        <f t="shared" si="10"/>
        <v>#DIV/0!</v>
      </c>
      <c r="BF49" s="135">
        <f t="shared" si="11"/>
        <v>0</v>
      </c>
      <c r="BG49" s="136">
        <f>SUM('vs ARB'!$E$50)</f>
        <v>0</v>
      </c>
      <c r="BH49" s="196">
        <f>SUM('vs ARB'!$F$50)</f>
        <v>0</v>
      </c>
    </row>
    <row r="50" spans="1:60" s="127" customFormat="1" ht="12" customHeight="1" x14ac:dyDescent="0.25">
      <c r="A50" s="128">
        <f>SUM('vs ARB'!$A$17)</f>
        <v>12</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30" t="e">
        <f t="shared" si="8"/>
        <v>#DIV/0!</v>
      </c>
      <c r="AA50" s="131">
        <f t="shared" si="9"/>
        <v>0</v>
      </c>
      <c r="AB50" s="132">
        <f>SUM('vs ARB'!$E$17)</f>
        <v>0</v>
      </c>
      <c r="AC50" s="191">
        <f>SUM('vs ARB'!$F$17)</f>
        <v>0</v>
      </c>
      <c r="AF50" s="128">
        <f>SUM('vs ARB'!$A$17)</f>
        <v>12</v>
      </c>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4" t="e">
        <f t="shared" si="10"/>
        <v>#DIV/0!</v>
      </c>
      <c r="BF50" s="135">
        <f t="shared" si="11"/>
        <v>0</v>
      </c>
      <c r="BG50" s="136">
        <f>SUM('vs ARB'!$E$51)</f>
        <v>0</v>
      </c>
      <c r="BH50" s="196">
        <f>SUM('vs ARB'!$F$51)</f>
        <v>0</v>
      </c>
    </row>
    <row r="51" spans="1:60" s="127" customFormat="1" ht="12" customHeight="1" x14ac:dyDescent="0.25">
      <c r="A51" s="128">
        <f>SUM('vs ARB'!$A$18)</f>
        <v>13</v>
      </c>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30" t="e">
        <f t="shared" si="8"/>
        <v>#DIV/0!</v>
      </c>
      <c r="AA51" s="131">
        <f t="shared" si="9"/>
        <v>0</v>
      </c>
      <c r="AB51" s="132">
        <f>SUM('vs ARB'!$E$18)</f>
        <v>0</v>
      </c>
      <c r="AC51" s="191">
        <f>SUM('vs ARB'!$F$18)</f>
        <v>0</v>
      </c>
      <c r="AF51" s="128">
        <f>SUM('vs ARB'!$A$18)</f>
        <v>13</v>
      </c>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4" t="e">
        <f t="shared" si="10"/>
        <v>#DIV/0!</v>
      </c>
      <c r="BF51" s="135">
        <f t="shared" si="11"/>
        <v>0</v>
      </c>
      <c r="BG51" s="136">
        <f>SUM('vs ARB'!$E$52)</f>
        <v>0</v>
      </c>
      <c r="BH51" s="196">
        <f>SUM('vs ARB'!$F$52)</f>
        <v>0</v>
      </c>
    </row>
    <row r="52" spans="1:60" s="127" customFormat="1" ht="12" customHeight="1" x14ac:dyDescent="0.25">
      <c r="A52" s="128">
        <f>SUM('vs ARB'!$A$19)</f>
        <v>14</v>
      </c>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30" t="e">
        <f t="shared" si="8"/>
        <v>#DIV/0!</v>
      </c>
      <c r="AA52" s="131">
        <f t="shared" si="9"/>
        <v>0</v>
      </c>
      <c r="AB52" s="132">
        <f>SUM('vs ARB'!$E$19)</f>
        <v>0</v>
      </c>
      <c r="AC52" s="191">
        <f>SUM('vs ARB'!$F$19)</f>
        <v>0</v>
      </c>
      <c r="AF52" s="128">
        <f>SUM('vs ARB'!$A$19)</f>
        <v>14</v>
      </c>
      <c r="AG52" s="133"/>
      <c r="AH52" s="133"/>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c r="BE52" s="134" t="e">
        <f t="shared" si="10"/>
        <v>#DIV/0!</v>
      </c>
      <c r="BF52" s="135">
        <f t="shared" si="11"/>
        <v>0</v>
      </c>
      <c r="BG52" s="136">
        <f>SUM('vs ARB'!$E$53)</f>
        <v>0</v>
      </c>
      <c r="BH52" s="196">
        <f>SUM('vs ARB'!$F$53)</f>
        <v>0</v>
      </c>
    </row>
    <row r="53" spans="1:60" s="127" customFormat="1" ht="12" customHeight="1" x14ac:dyDescent="0.25">
      <c r="A53" s="128">
        <f>SUM('vs ARB'!$A$20)</f>
        <v>15</v>
      </c>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30" t="e">
        <f t="shared" ref="Z53" si="12">AVERAGE(B53:Y53)</f>
        <v>#DIV/0!</v>
      </c>
      <c r="AA53" s="131">
        <f t="shared" ref="AA53" si="13">MAX(B53:Y53)</f>
        <v>0</v>
      </c>
      <c r="AB53" s="132">
        <f>SUM('vs ARB'!$E$20)</f>
        <v>0</v>
      </c>
      <c r="AC53" s="191">
        <f>SUM('vs ARB'!$F$20)</f>
        <v>0</v>
      </c>
      <c r="AF53" s="128">
        <f>SUM('vs ARB'!$A$20)</f>
        <v>15</v>
      </c>
      <c r="AG53" s="133"/>
      <c r="AH53" s="133"/>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c r="BE53" s="134" t="e">
        <f t="shared" ref="BE53:BE56" si="14">(AVERAGE(AG53:BD53)*0.001)</f>
        <v>#DIV/0!</v>
      </c>
      <c r="BF53" s="135">
        <f t="shared" ref="BF53:BF56" si="15">(MAX(AG53:BD53)*0.001)</f>
        <v>0</v>
      </c>
      <c r="BG53" s="136">
        <f>SUM('vs ARB'!$E$54)</f>
        <v>0</v>
      </c>
      <c r="BH53" s="196">
        <f>SUM('vs ARB'!$F$54)</f>
        <v>0</v>
      </c>
    </row>
    <row r="54" spans="1:60" s="127" customFormat="1" ht="12" customHeight="1" x14ac:dyDescent="0.25">
      <c r="A54" s="128">
        <f>SUM('vs ARB'!$A$21)</f>
        <v>16</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30" t="e">
        <f t="shared" si="8"/>
        <v>#DIV/0!</v>
      </c>
      <c r="AA54" s="131">
        <f t="shared" si="9"/>
        <v>0</v>
      </c>
      <c r="AB54" s="132">
        <f>SUM('vs ARB'!$E$21)</f>
        <v>0</v>
      </c>
      <c r="AC54" s="191">
        <f>SUM('vs ARB'!$F$21)</f>
        <v>0</v>
      </c>
      <c r="AF54" s="128">
        <f>SUM('vs ARB'!$A$21)</f>
        <v>16</v>
      </c>
      <c r="AG54" s="133"/>
      <c r="AH54" s="133"/>
      <c r="AI54" s="133"/>
      <c r="AJ54" s="133"/>
      <c r="AK54" s="133"/>
      <c r="AL54" s="133"/>
      <c r="AM54" s="133"/>
      <c r="AN54" s="133"/>
      <c r="AO54" s="133"/>
      <c r="AP54" s="133"/>
      <c r="AQ54" s="133"/>
      <c r="AR54" s="133"/>
      <c r="AS54" s="133"/>
      <c r="AT54" s="133"/>
      <c r="AU54" s="133"/>
      <c r="AV54" s="133"/>
      <c r="AW54" s="133"/>
      <c r="AX54" s="133"/>
      <c r="AY54" s="133"/>
      <c r="AZ54" s="133"/>
      <c r="BA54" s="133"/>
      <c r="BB54" s="133"/>
      <c r="BC54" s="133"/>
      <c r="BD54" s="133"/>
      <c r="BE54" s="134" t="e">
        <f t="shared" si="14"/>
        <v>#DIV/0!</v>
      </c>
      <c r="BF54" s="135">
        <f t="shared" si="15"/>
        <v>0</v>
      </c>
      <c r="BG54" s="136">
        <f>SUM('vs ARB'!$E$55)</f>
        <v>0</v>
      </c>
      <c r="BH54" s="196">
        <f>SUM('vs ARB'!$F$55)</f>
        <v>0</v>
      </c>
    </row>
    <row r="55" spans="1:60" s="127" customFormat="1" ht="12" customHeight="1" x14ac:dyDescent="0.25">
      <c r="A55" s="128">
        <f>SUM('vs ARB'!$A$22)</f>
        <v>17</v>
      </c>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30" t="e">
        <f t="shared" si="8"/>
        <v>#DIV/0!</v>
      </c>
      <c r="AA55" s="131">
        <f t="shared" si="9"/>
        <v>0</v>
      </c>
      <c r="AB55" s="132">
        <f>SUM('vs ARB'!$E$22)</f>
        <v>0</v>
      </c>
      <c r="AC55" s="191">
        <f>SUM('vs ARB'!$F$22)</f>
        <v>0</v>
      </c>
      <c r="AF55" s="128">
        <f>SUM('vs ARB'!$A$22)</f>
        <v>17</v>
      </c>
      <c r="AG55" s="133"/>
      <c r="AH55" s="133"/>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33"/>
      <c r="BE55" s="134" t="e">
        <f t="shared" si="14"/>
        <v>#DIV/0!</v>
      </c>
      <c r="BF55" s="135">
        <f t="shared" si="15"/>
        <v>0</v>
      </c>
      <c r="BG55" s="136">
        <f>SUM('vs ARB'!$E$56)</f>
        <v>0</v>
      </c>
      <c r="BH55" s="196">
        <f>SUM('vs ARB'!$F$56)</f>
        <v>0</v>
      </c>
    </row>
    <row r="56" spans="1:60" s="127" customFormat="1" ht="12" customHeight="1" x14ac:dyDescent="0.25">
      <c r="A56" s="128">
        <f>SUM('vs ARB'!$A$23)</f>
        <v>18</v>
      </c>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30" t="e">
        <f t="shared" si="8"/>
        <v>#DIV/0!</v>
      </c>
      <c r="AA56" s="131">
        <f t="shared" si="9"/>
        <v>0</v>
      </c>
      <c r="AB56" s="132">
        <f>SUM('vs ARB'!$E$23)</f>
        <v>0</v>
      </c>
      <c r="AC56" s="191">
        <f>SUM('vs ARB'!$F$23)</f>
        <v>0</v>
      </c>
      <c r="AF56" s="128">
        <f>SUM('vs ARB'!$A$23)</f>
        <v>18</v>
      </c>
      <c r="AG56" s="133"/>
      <c r="AH56" s="133"/>
      <c r="AI56" s="133"/>
      <c r="AJ56" s="133"/>
      <c r="AK56" s="133"/>
      <c r="AL56" s="133"/>
      <c r="AM56" s="133"/>
      <c r="AN56" s="133"/>
      <c r="AO56" s="133"/>
      <c r="AP56" s="133"/>
      <c r="AQ56" s="133"/>
      <c r="AR56" s="133"/>
      <c r="AS56" s="133"/>
      <c r="AT56" s="133"/>
      <c r="AU56" s="133"/>
      <c r="AV56" s="133"/>
      <c r="AW56" s="133"/>
      <c r="AX56" s="133"/>
      <c r="AY56" s="133"/>
      <c r="AZ56" s="133"/>
      <c r="BA56" s="133"/>
      <c r="BB56" s="133"/>
      <c r="BC56" s="133"/>
      <c r="BD56" s="133"/>
      <c r="BE56" s="134" t="e">
        <f t="shared" si="14"/>
        <v>#DIV/0!</v>
      </c>
      <c r="BF56" s="135">
        <f t="shared" si="15"/>
        <v>0</v>
      </c>
      <c r="BG56" s="136">
        <f>SUM('vs ARB'!$E$57)</f>
        <v>0</v>
      </c>
      <c r="BH56" s="196">
        <f>SUM('vs ARB'!$F$57)</f>
        <v>0</v>
      </c>
    </row>
    <row r="57" spans="1:60" s="127" customFormat="1" ht="12" customHeight="1" x14ac:dyDescent="0.25">
      <c r="A57" s="128">
        <f>SUM('vs ARB'!$A$24)</f>
        <v>19</v>
      </c>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30" t="e">
        <f t="shared" si="8"/>
        <v>#DIV/0!</v>
      </c>
      <c r="AA57" s="131">
        <f t="shared" si="9"/>
        <v>0</v>
      </c>
      <c r="AB57" s="132">
        <f>SUM('vs ARB'!$E$24)</f>
        <v>0</v>
      </c>
      <c r="AC57" s="191">
        <f>SUM('vs ARB'!$F$24)</f>
        <v>0</v>
      </c>
      <c r="AF57" s="128">
        <f>SUM('vs ARB'!$A$24)</f>
        <v>19</v>
      </c>
      <c r="AG57" s="133"/>
      <c r="AH57" s="133"/>
      <c r="AI57" s="133"/>
      <c r="AJ57" s="133"/>
      <c r="AK57" s="133"/>
      <c r="AL57" s="133"/>
      <c r="AM57" s="133"/>
      <c r="AN57" s="133"/>
      <c r="AO57" s="133"/>
      <c r="AP57" s="133"/>
      <c r="AQ57" s="133"/>
      <c r="AR57" s="133"/>
      <c r="AS57" s="133"/>
      <c r="AT57" s="133"/>
      <c r="AU57" s="133"/>
      <c r="AV57" s="133"/>
      <c r="AW57" s="133"/>
      <c r="AX57" s="133"/>
      <c r="AY57" s="133"/>
      <c r="AZ57" s="133"/>
      <c r="BA57" s="133"/>
      <c r="BB57" s="133"/>
      <c r="BC57" s="133"/>
      <c r="BD57" s="133"/>
      <c r="BE57" s="134" t="e">
        <f t="shared" ref="BE57:BE66" si="16">(AVERAGE(AG57:BD57)*0.001)</f>
        <v>#DIV/0!</v>
      </c>
      <c r="BF57" s="135">
        <f t="shared" ref="BF57:BF66" si="17">(MAX(AG57:BD57)*0.001)</f>
        <v>0</v>
      </c>
      <c r="BG57" s="136">
        <f>SUM('vs ARB'!$E$58)</f>
        <v>0</v>
      </c>
      <c r="BH57" s="196">
        <f>SUM('vs ARB'!$F$58)</f>
        <v>0</v>
      </c>
    </row>
    <row r="58" spans="1:60" s="127" customFormat="1" ht="12" customHeight="1" x14ac:dyDescent="0.25">
      <c r="A58" s="128">
        <f>SUM('vs ARB'!$A$25)</f>
        <v>20</v>
      </c>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30" t="e">
        <f t="shared" si="8"/>
        <v>#DIV/0!</v>
      </c>
      <c r="AA58" s="131">
        <f t="shared" si="9"/>
        <v>0</v>
      </c>
      <c r="AB58" s="132">
        <f>SUM('vs ARB'!$E$25)</f>
        <v>0</v>
      </c>
      <c r="AC58" s="191">
        <f>SUM('vs ARB'!$F$25)</f>
        <v>0</v>
      </c>
      <c r="AF58" s="128">
        <f>SUM('vs ARB'!$A$25)</f>
        <v>20</v>
      </c>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4" t="e">
        <f t="shared" si="16"/>
        <v>#DIV/0!</v>
      </c>
      <c r="BF58" s="135">
        <f t="shared" si="17"/>
        <v>0</v>
      </c>
      <c r="BG58" s="136">
        <f>SUM('vs ARB'!$E$59)</f>
        <v>0</v>
      </c>
      <c r="BH58" s="196">
        <f>SUM('vs ARB'!$F$59)</f>
        <v>0</v>
      </c>
    </row>
    <row r="59" spans="1:60" s="127" customFormat="1" ht="12" customHeight="1" x14ac:dyDescent="0.25">
      <c r="A59" s="128">
        <f>SUM('vs ARB'!$A$26)</f>
        <v>21</v>
      </c>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30" t="e">
        <f t="shared" si="8"/>
        <v>#DIV/0!</v>
      </c>
      <c r="AA59" s="131">
        <f t="shared" si="9"/>
        <v>0</v>
      </c>
      <c r="AB59" s="132">
        <f>SUM('vs ARB'!$E$26)</f>
        <v>0</v>
      </c>
      <c r="AC59" s="191">
        <f>SUM('vs ARB'!$F$26)</f>
        <v>0</v>
      </c>
      <c r="AF59" s="128">
        <f>SUM('vs ARB'!$A$26)</f>
        <v>21</v>
      </c>
      <c r="AG59" s="133"/>
      <c r="AH59" s="133"/>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c r="BE59" s="134" t="e">
        <f t="shared" si="16"/>
        <v>#DIV/0!</v>
      </c>
      <c r="BF59" s="135">
        <f t="shared" si="17"/>
        <v>0</v>
      </c>
      <c r="BG59" s="136">
        <f>SUM('vs ARB'!$E$60)</f>
        <v>0</v>
      </c>
      <c r="BH59" s="196">
        <f>SUM('vs ARB'!$F$60)</f>
        <v>0</v>
      </c>
    </row>
    <row r="60" spans="1:60" s="127" customFormat="1" ht="12" customHeight="1" x14ac:dyDescent="0.25">
      <c r="A60" s="128">
        <f>SUM('vs ARB'!$A$27)</f>
        <v>22</v>
      </c>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30" t="e">
        <f t="shared" si="8"/>
        <v>#DIV/0!</v>
      </c>
      <c r="AA60" s="131">
        <f t="shared" si="9"/>
        <v>0</v>
      </c>
      <c r="AB60" s="132">
        <f>SUM('vs ARB'!$E$27)</f>
        <v>0</v>
      </c>
      <c r="AC60" s="191">
        <f>SUM('vs ARB'!$F$27)</f>
        <v>0</v>
      </c>
      <c r="AF60" s="128">
        <f>SUM('vs ARB'!$A$27)</f>
        <v>22</v>
      </c>
      <c r="AG60" s="133"/>
      <c r="AH60" s="133"/>
      <c r="AI60" s="133"/>
      <c r="AJ60" s="133"/>
      <c r="AK60" s="133"/>
      <c r="AL60" s="133"/>
      <c r="AM60" s="133"/>
      <c r="AN60" s="133"/>
      <c r="AO60" s="133"/>
      <c r="AP60" s="133"/>
      <c r="AQ60" s="133"/>
      <c r="AR60" s="133"/>
      <c r="AS60" s="133"/>
      <c r="AT60" s="133"/>
      <c r="AU60" s="133"/>
      <c r="AV60" s="133"/>
      <c r="AW60" s="133"/>
      <c r="AX60" s="133"/>
      <c r="AY60" s="133"/>
      <c r="AZ60" s="133"/>
      <c r="BA60" s="133"/>
      <c r="BB60" s="133"/>
      <c r="BC60" s="133"/>
      <c r="BD60" s="133"/>
      <c r="BE60" s="134" t="e">
        <f t="shared" si="16"/>
        <v>#DIV/0!</v>
      </c>
      <c r="BF60" s="135">
        <f t="shared" si="17"/>
        <v>0</v>
      </c>
      <c r="BG60" s="136">
        <f>SUM('vs ARB'!$E$61)</f>
        <v>0</v>
      </c>
      <c r="BH60" s="196">
        <f>SUM('vs ARB'!$F$61)</f>
        <v>0</v>
      </c>
    </row>
    <row r="61" spans="1:60" s="127" customFormat="1" ht="12" customHeight="1" x14ac:dyDescent="0.25">
      <c r="A61" s="128">
        <f>SUM('vs ARB'!$A$28)</f>
        <v>23</v>
      </c>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30" t="e">
        <f t="shared" si="8"/>
        <v>#DIV/0!</v>
      </c>
      <c r="AA61" s="131">
        <f t="shared" si="9"/>
        <v>0</v>
      </c>
      <c r="AB61" s="132">
        <f>SUM('vs ARB'!$E$28)</f>
        <v>0</v>
      </c>
      <c r="AC61" s="191">
        <f>SUM('vs ARB'!$F$28)</f>
        <v>0</v>
      </c>
      <c r="AF61" s="128">
        <f>SUM('vs ARB'!$A$28)</f>
        <v>23</v>
      </c>
      <c r="AG61" s="133"/>
      <c r="AH61" s="133"/>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4" t="e">
        <f t="shared" si="16"/>
        <v>#DIV/0!</v>
      </c>
      <c r="BF61" s="135">
        <f t="shared" si="17"/>
        <v>0</v>
      </c>
      <c r="BG61" s="136">
        <f>SUM('vs ARB'!$E$62)</f>
        <v>0</v>
      </c>
      <c r="BH61" s="196">
        <f>SUM('vs ARB'!$F$62)</f>
        <v>0</v>
      </c>
    </row>
    <row r="62" spans="1:60" s="127" customFormat="1" ht="12" customHeight="1" x14ac:dyDescent="0.25">
      <c r="A62" s="128">
        <f>SUM('vs ARB'!$A$29)</f>
        <v>24</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30" t="e">
        <f t="shared" si="8"/>
        <v>#DIV/0!</v>
      </c>
      <c r="AA62" s="131">
        <f t="shared" si="9"/>
        <v>0</v>
      </c>
      <c r="AB62" s="132">
        <f>SUM('vs ARB'!$E$29)</f>
        <v>0</v>
      </c>
      <c r="AC62" s="191">
        <f>SUM('vs ARB'!$F$29)</f>
        <v>0</v>
      </c>
      <c r="AF62" s="128">
        <f>SUM('vs ARB'!$A$29)</f>
        <v>24</v>
      </c>
      <c r="AG62" s="133"/>
      <c r="AH62" s="133"/>
      <c r="AI62" s="133"/>
      <c r="AJ62" s="133"/>
      <c r="AK62" s="133"/>
      <c r="AL62" s="133"/>
      <c r="AM62" s="133"/>
      <c r="AN62" s="133"/>
      <c r="AO62" s="133"/>
      <c r="AP62" s="133"/>
      <c r="AQ62" s="133"/>
      <c r="AR62" s="133"/>
      <c r="AS62" s="133"/>
      <c r="AT62" s="133"/>
      <c r="AU62" s="133"/>
      <c r="AV62" s="133"/>
      <c r="AW62" s="133"/>
      <c r="AX62" s="133"/>
      <c r="AY62" s="133"/>
      <c r="AZ62" s="133"/>
      <c r="BA62" s="133"/>
      <c r="BB62" s="133"/>
      <c r="BC62" s="133"/>
      <c r="BD62" s="133"/>
      <c r="BE62" s="134" t="e">
        <f t="shared" si="16"/>
        <v>#DIV/0!</v>
      </c>
      <c r="BF62" s="135">
        <f t="shared" si="17"/>
        <v>0</v>
      </c>
      <c r="BG62" s="136">
        <f>SUM('vs ARB'!$E$63)</f>
        <v>0</v>
      </c>
      <c r="BH62" s="196">
        <f>SUM('vs ARB'!$F$63)</f>
        <v>0</v>
      </c>
    </row>
    <row r="63" spans="1:60" s="127" customFormat="1" ht="12" customHeight="1" x14ac:dyDescent="0.25">
      <c r="A63" s="128">
        <f>SUM('vs ARB'!$A$30)</f>
        <v>25</v>
      </c>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30" t="e">
        <f t="shared" si="8"/>
        <v>#DIV/0!</v>
      </c>
      <c r="AA63" s="131">
        <f t="shared" si="9"/>
        <v>0</v>
      </c>
      <c r="AB63" s="132">
        <f>SUM('vs ARB'!$E$30)</f>
        <v>0</v>
      </c>
      <c r="AC63" s="191">
        <f>SUM('vs ARB'!$F$30)</f>
        <v>0</v>
      </c>
      <c r="AF63" s="128">
        <f>SUM('vs ARB'!$A$30)</f>
        <v>25</v>
      </c>
      <c r="AG63" s="133"/>
      <c r="AH63" s="133"/>
      <c r="AI63" s="133"/>
      <c r="AJ63" s="133"/>
      <c r="AK63" s="133"/>
      <c r="AL63" s="133"/>
      <c r="AM63" s="133"/>
      <c r="AN63" s="133"/>
      <c r="AO63" s="133"/>
      <c r="AP63" s="133"/>
      <c r="AQ63" s="133"/>
      <c r="AR63" s="133"/>
      <c r="AS63" s="133"/>
      <c r="AT63" s="133"/>
      <c r="AU63" s="133"/>
      <c r="AV63" s="133"/>
      <c r="AW63" s="133"/>
      <c r="AX63" s="133"/>
      <c r="AY63" s="133"/>
      <c r="AZ63" s="133"/>
      <c r="BA63" s="133"/>
      <c r="BB63" s="133"/>
      <c r="BC63" s="133"/>
      <c r="BD63" s="133"/>
      <c r="BE63" s="134" t="e">
        <f t="shared" si="16"/>
        <v>#DIV/0!</v>
      </c>
      <c r="BF63" s="135">
        <f t="shared" si="17"/>
        <v>0</v>
      </c>
      <c r="BG63" s="136">
        <f>SUM('vs ARB'!$E$64)</f>
        <v>0</v>
      </c>
      <c r="BH63" s="196">
        <f>SUM('vs ARB'!$F$64)</f>
        <v>0</v>
      </c>
    </row>
    <row r="64" spans="1:60" s="127" customFormat="1" ht="12" customHeight="1" x14ac:dyDescent="0.25">
      <c r="A64" s="128">
        <f>SUM('vs ARB'!$A$31)</f>
        <v>26</v>
      </c>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30" t="e">
        <f t="shared" si="8"/>
        <v>#DIV/0!</v>
      </c>
      <c r="AA64" s="131">
        <f t="shared" si="9"/>
        <v>0</v>
      </c>
      <c r="AB64" s="132">
        <f>SUM('vs ARB'!$E$31)</f>
        <v>0</v>
      </c>
      <c r="AC64" s="191">
        <f>SUM('vs ARB'!$F$31)</f>
        <v>0</v>
      </c>
      <c r="AF64" s="128">
        <f>SUM('vs ARB'!$A$31)</f>
        <v>26</v>
      </c>
      <c r="AG64" s="133"/>
      <c r="AH64" s="133"/>
      <c r="AI64" s="133"/>
      <c r="AJ64" s="133"/>
      <c r="AK64" s="133"/>
      <c r="AL64" s="133"/>
      <c r="AM64" s="133"/>
      <c r="AN64" s="133"/>
      <c r="AO64" s="133"/>
      <c r="AP64" s="133"/>
      <c r="AQ64" s="133"/>
      <c r="AR64" s="133"/>
      <c r="AS64" s="133"/>
      <c r="AT64" s="133"/>
      <c r="AU64" s="133"/>
      <c r="AV64" s="133"/>
      <c r="AW64" s="133"/>
      <c r="AX64" s="133"/>
      <c r="AY64" s="133"/>
      <c r="AZ64" s="133"/>
      <c r="BA64" s="133"/>
      <c r="BB64" s="133"/>
      <c r="BC64" s="133"/>
      <c r="BD64" s="133"/>
      <c r="BE64" s="134" t="e">
        <f t="shared" si="16"/>
        <v>#DIV/0!</v>
      </c>
      <c r="BF64" s="135">
        <f t="shared" si="17"/>
        <v>0</v>
      </c>
      <c r="BG64" s="136">
        <f>SUM('vs ARB'!$E$65)</f>
        <v>0</v>
      </c>
      <c r="BH64" s="196">
        <f>SUM('vs ARB'!$F$65)</f>
        <v>0</v>
      </c>
    </row>
    <row r="65" spans="1:60" s="127" customFormat="1" ht="12" customHeight="1" x14ac:dyDescent="0.25">
      <c r="A65" s="128">
        <f>SUM('vs ARB'!$A$32)</f>
        <v>27</v>
      </c>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30" t="e">
        <f t="shared" si="8"/>
        <v>#DIV/0!</v>
      </c>
      <c r="AA65" s="131">
        <f t="shared" si="9"/>
        <v>0</v>
      </c>
      <c r="AB65" s="132">
        <f>SUM('vs ARB'!$E$32)</f>
        <v>0</v>
      </c>
      <c r="AC65" s="191">
        <f>SUM('vs ARB'!$F$32)</f>
        <v>0</v>
      </c>
      <c r="AF65" s="128">
        <f>SUM('vs ARB'!$A$32)</f>
        <v>27</v>
      </c>
      <c r="AG65" s="133"/>
      <c r="AH65" s="133"/>
      <c r="AI65" s="133"/>
      <c r="AJ65" s="133"/>
      <c r="AK65" s="133"/>
      <c r="AL65" s="133"/>
      <c r="AM65" s="133"/>
      <c r="AN65" s="133"/>
      <c r="AO65" s="133"/>
      <c r="AP65" s="133"/>
      <c r="AQ65" s="133"/>
      <c r="AR65" s="133"/>
      <c r="AS65" s="133"/>
      <c r="AT65" s="133"/>
      <c r="AU65" s="133"/>
      <c r="AV65" s="133"/>
      <c r="AW65" s="133"/>
      <c r="AX65" s="133"/>
      <c r="AY65" s="133"/>
      <c r="AZ65" s="133"/>
      <c r="BA65" s="133"/>
      <c r="BB65" s="133"/>
      <c r="BC65" s="133"/>
      <c r="BD65" s="133"/>
      <c r="BE65" s="134" t="e">
        <f t="shared" si="16"/>
        <v>#DIV/0!</v>
      </c>
      <c r="BF65" s="135">
        <f t="shared" si="17"/>
        <v>0</v>
      </c>
      <c r="BG65" s="136">
        <f>SUM('vs ARB'!$E$66)</f>
        <v>0</v>
      </c>
      <c r="BH65" s="196">
        <f>SUM('vs ARB'!$F$66)</f>
        <v>0</v>
      </c>
    </row>
    <row r="66" spans="1:60" s="127" customFormat="1" ht="12" customHeight="1" x14ac:dyDescent="0.25">
      <c r="A66" s="128">
        <f>SUM('vs ARB'!$A$33)</f>
        <v>28</v>
      </c>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30" t="e">
        <f t="shared" si="8"/>
        <v>#DIV/0!</v>
      </c>
      <c r="AA66" s="131">
        <f t="shared" si="9"/>
        <v>0</v>
      </c>
      <c r="AB66" s="132">
        <f>SUM('vs ARB'!$E$33)</f>
        <v>0</v>
      </c>
      <c r="AC66" s="191">
        <f>SUM('vs ARB'!$F$33)</f>
        <v>0</v>
      </c>
      <c r="AF66" s="128">
        <f>SUM('vs ARB'!$A$33)</f>
        <v>28</v>
      </c>
      <c r="AG66" s="133"/>
      <c r="AH66" s="133"/>
      <c r="AI66" s="133"/>
      <c r="AJ66" s="133"/>
      <c r="AK66" s="133"/>
      <c r="AL66" s="133"/>
      <c r="AM66" s="133"/>
      <c r="AN66" s="133"/>
      <c r="AO66" s="133"/>
      <c r="AP66" s="133"/>
      <c r="AQ66" s="133"/>
      <c r="AR66" s="133"/>
      <c r="AS66" s="133"/>
      <c r="AT66" s="133"/>
      <c r="AU66" s="133"/>
      <c r="AV66" s="133"/>
      <c r="AW66" s="133"/>
      <c r="AX66" s="133"/>
      <c r="AY66" s="133"/>
      <c r="AZ66" s="133"/>
      <c r="BA66" s="133"/>
      <c r="BB66" s="133"/>
      <c r="BC66" s="133"/>
      <c r="BD66" s="133"/>
      <c r="BE66" s="134" t="e">
        <f t="shared" si="16"/>
        <v>#DIV/0!</v>
      </c>
      <c r="BF66" s="135">
        <f t="shared" si="17"/>
        <v>0</v>
      </c>
      <c r="BG66" s="136">
        <f>SUM('vs ARB'!$E$67)</f>
        <v>0</v>
      </c>
      <c r="BH66" s="196">
        <f>SUM('vs ARB'!$F$67)</f>
        <v>0</v>
      </c>
    </row>
    <row r="67" spans="1:60" s="127" customFormat="1" ht="12" customHeight="1" x14ac:dyDescent="0.25">
      <c r="A67" s="128">
        <f>SUM('vs ARB'!$A$34)</f>
        <v>29</v>
      </c>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30" t="e">
        <f t="shared" si="8"/>
        <v>#DIV/0!</v>
      </c>
      <c r="AA67" s="131">
        <f t="shared" si="9"/>
        <v>0</v>
      </c>
      <c r="AB67" s="132">
        <f>SUM('vs ARB'!$E$34)</f>
        <v>0</v>
      </c>
      <c r="AC67" s="191">
        <f>SUM('vs ARB'!$F$34)</f>
        <v>0</v>
      </c>
      <c r="AF67" s="128">
        <f>SUM('vs ARB'!$A$34)</f>
        <v>29</v>
      </c>
      <c r="AG67" s="133"/>
      <c r="AH67" s="133"/>
      <c r="AI67" s="133"/>
      <c r="AJ67" s="133"/>
      <c r="AK67" s="133"/>
      <c r="AL67" s="133"/>
      <c r="AM67" s="133"/>
      <c r="AN67" s="133"/>
      <c r="AO67" s="133"/>
      <c r="AP67" s="133"/>
      <c r="AQ67" s="133"/>
      <c r="AR67" s="133"/>
      <c r="AS67" s="133"/>
      <c r="AT67" s="133"/>
      <c r="AU67" s="133"/>
      <c r="AV67" s="133"/>
      <c r="AW67" s="133"/>
      <c r="AX67" s="133"/>
      <c r="AY67" s="133"/>
      <c r="AZ67" s="133"/>
      <c r="BA67" s="133"/>
      <c r="BB67" s="133"/>
      <c r="BC67" s="133"/>
      <c r="BD67" s="133"/>
      <c r="BE67" s="134" t="e">
        <f>(AVERAGE(AG67:BD67)*0.001)</f>
        <v>#DIV/0!</v>
      </c>
      <c r="BF67" s="135">
        <f>(MAX(AG67:BD67)*0.001)</f>
        <v>0</v>
      </c>
      <c r="BG67" s="136">
        <f>SUM('vs ARB'!$E$68)</f>
        <v>0</v>
      </c>
      <c r="BH67" s="196">
        <f>SUM('vs ARB'!$F$68)</f>
        <v>0</v>
      </c>
    </row>
    <row r="68" spans="1:60" s="127" customFormat="1" ht="12" customHeight="1" x14ac:dyDescent="0.25">
      <c r="A68" s="137">
        <f>SUM('vs ARB'!$A$35)</f>
        <v>30</v>
      </c>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30" t="e">
        <f t="shared" si="8"/>
        <v>#DIV/0!</v>
      </c>
      <c r="AA68" s="131">
        <f t="shared" si="9"/>
        <v>0</v>
      </c>
      <c r="AB68" s="132">
        <f>SUM('vs ARB'!$E$35)</f>
        <v>0</v>
      </c>
      <c r="AC68" s="191">
        <f>SUM('vs ARB'!$F$35)</f>
        <v>0</v>
      </c>
      <c r="AF68" s="137">
        <f>SUM('vs ARB'!$A$35)</f>
        <v>30</v>
      </c>
      <c r="AG68" s="133"/>
      <c r="AH68" s="133"/>
      <c r="AI68" s="133"/>
      <c r="AJ68" s="133"/>
      <c r="AK68" s="133"/>
      <c r="AL68" s="133"/>
      <c r="AM68" s="133"/>
      <c r="AN68" s="133"/>
      <c r="AO68" s="133"/>
      <c r="AP68" s="133"/>
      <c r="AQ68" s="133"/>
      <c r="AR68" s="133"/>
      <c r="AS68" s="133"/>
      <c r="AT68" s="133"/>
      <c r="AU68" s="133"/>
      <c r="AV68" s="133"/>
      <c r="AW68" s="133"/>
      <c r="AX68" s="133"/>
      <c r="AY68" s="133"/>
      <c r="AZ68" s="133"/>
      <c r="BA68" s="133"/>
      <c r="BB68" s="133"/>
      <c r="BC68" s="133"/>
      <c r="BD68" s="133"/>
      <c r="BE68" s="134" t="e">
        <f>(AVERAGE(AG68:BD68)*0.001)</f>
        <v>#DIV/0!</v>
      </c>
      <c r="BF68" s="135">
        <f>(MAX(AG68:BD68)*0.001)</f>
        <v>0</v>
      </c>
      <c r="BG68" s="136">
        <f>SUM('vs ARB'!$E$69)</f>
        <v>0</v>
      </c>
      <c r="BH68" s="196">
        <f>SUM('vs ARB'!$F$69)</f>
        <v>0</v>
      </c>
    </row>
    <row r="69" spans="1:60" ht="12.75" customHeight="1" thickBot="1" x14ac:dyDescent="0.3">
      <c r="A69" s="138" t="s">
        <v>1139</v>
      </c>
      <c r="B69" s="139"/>
      <c r="C69" s="1410" t="s">
        <v>401</v>
      </c>
      <c r="D69" s="1410"/>
      <c r="E69" s="1410"/>
      <c r="F69" s="1410"/>
      <c r="G69" s="1410"/>
      <c r="H69" s="1410"/>
      <c r="I69" s="1410"/>
      <c r="J69" s="1410"/>
      <c r="K69" s="1410"/>
      <c r="L69" s="1410"/>
      <c r="M69" s="1410"/>
      <c r="N69" s="1410"/>
      <c r="O69" s="1410"/>
      <c r="P69" s="1410"/>
      <c r="Q69" s="1410"/>
      <c r="R69" s="1410"/>
      <c r="S69" s="1410"/>
      <c r="T69" s="1410"/>
      <c r="U69" s="1410"/>
      <c r="V69" s="1410"/>
      <c r="W69" s="1410"/>
      <c r="X69" s="1410"/>
      <c r="Y69" s="1411"/>
      <c r="Z69" s="140" t="e">
        <f>AVERAGE(B38:Y68)</f>
        <v>#DIV/0!</v>
      </c>
      <c r="AA69" s="141">
        <f>MAX(B38:Y68)</f>
        <v>0</v>
      </c>
      <c r="AB69" s="192" t="e">
        <f>SUM('vs ARB'!$E$36)</f>
        <v>#DIV/0!</v>
      </c>
      <c r="AC69" s="193">
        <f>SUM('vs ARB'!$F$36)</f>
        <v>0</v>
      </c>
      <c r="AF69" s="138" t="s">
        <v>1139</v>
      </c>
      <c r="AG69" s="139"/>
      <c r="AH69" s="1410" t="s">
        <v>401</v>
      </c>
      <c r="AI69" s="1410"/>
      <c r="AJ69" s="1410"/>
      <c r="AK69" s="1410"/>
      <c r="AL69" s="1410"/>
      <c r="AM69" s="1410"/>
      <c r="AN69" s="1410"/>
      <c r="AO69" s="1410"/>
      <c r="AP69" s="1410"/>
      <c r="AQ69" s="1410"/>
      <c r="AR69" s="1410"/>
      <c r="AS69" s="1410"/>
      <c r="AT69" s="1410"/>
      <c r="AU69" s="1410"/>
      <c r="AV69" s="1410"/>
      <c r="AW69" s="1410"/>
      <c r="AX69" s="1410"/>
      <c r="AY69" s="1410"/>
      <c r="AZ69" s="1410"/>
      <c r="BA69" s="1410"/>
      <c r="BB69" s="1410"/>
      <c r="BC69" s="1410"/>
      <c r="BD69" s="1411"/>
      <c r="BE69" s="142" t="e">
        <f>AVERAGE(BE38:BE68)</f>
        <v>#DIV/0!</v>
      </c>
      <c r="BF69" s="143">
        <f>MAX(BF38:BF68)</f>
        <v>0</v>
      </c>
      <c r="BG69" s="197" t="e">
        <f>SUM('vs ARB'!$E$70)</f>
        <v>#DIV/0!</v>
      </c>
      <c r="BH69" s="198">
        <f>SUM('vs ARB'!$F$70)</f>
        <v>0</v>
      </c>
    </row>
    <row r="70" spans="1:60" s="127" customFormat="1" ht="12" customHeight="1" x14ac:dyDescent="0.25">
      <c r="A70" s="120">
        <f>SUM('vs ARB'!$A$5)</f>
        <v>0</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2" t="e">
        <f>AVERAGE(B70:Y70)</f>
        <v>#DIV/0!</v>
      </c>
      <c r="AA70" s="123">
        <f>MAX(B70:Y70)</f>
        <v>0</v>
      </c>
      <c r="AB70" s="189">
        <f>SUM('vs ARB'!$E$5)</f>
        <v>0</v>
      </c>
      <c r="AC70" s="190">
        <f>SUM('vs ARB'!$F$5)</f>
        <v>0</v>
      </c>
      <c r="AF70" s="120">
        <f>SUM('vs ARB'!$A$5)</f>
        <v>0</v>
      </c>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5" t="e">
        <f>(AVERAGE(AG70:BD70)*0.001)</f>
        <v>#DIV/0!</v>
      </c>
      <c r="BF70" s="126">
        <f>(MAX(AG70:BD70)*0.001)</f>
        <v>0</v>
      </c>
      <c r="BG70" s="194">
        <f>SUM('vs ARB'!$E$39)</f>
        <v>0</v>
      </c>
      <c r="BH70" s="195">
        <f>SUM('vs ARB'!$F$39)</f>
        <v>0</v>
      </c>
    </row>
    <row r="71" spans="1:60" s="127" customFormat="1" ht="12" customHeight="1" x14ac:dyDescent="0.25">
      <c r="A71" s="128">
        <f>SUM('vs ARB'!$A$6)</f>
        <v>1</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30" t="e">
        <f t="shared" ref="Z71:Z100" si="18">AVERAGE(B71:Y71)</f>
        <v>#DIV/0!</v>
      </c>
      <c r="AA71" s="131">
        <f t="shared" ref="AA71:AA100" si="19">MAX(B71:Y71)</f>
        <v>0</v>
      </c>
      <c r="AB71" s="132">
        <f>SUM('vs ARB'!$E$6)</f>
        <v>0</v>
      </c>
      <c r="AC71" s="191">
        <f>SUM('vs ARB'!$F$6)</f>
        <v>0</v>
      </c>
      <c r="AF71" s="128">
        <f>SUM('vs ARB'!$A$6)</f>
        <v>1</v>
      </c>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4" t="e">
        <f>(AVERAGE(AG71:BD71)*0.001)</f>
        <v>#DIV/0!</v>
      </c>
      <c r="BF71" s="135">
        <f>(MAX(AG71:BD71)*0.001)</f>
        <v>0</v>
      </c>
      <c r="BG71" s="136">
        <f>SUM('vs ARB'!$E$40)</f>
        <v>0</v>
      </c>
      <c r="BH71" s="196">
        <f>SUM('vs ARB'!$F$40)</f>
        <v>0</v>
      </c>
    </row>
    <row r="72" spans="1:60" s="127" customFormat="1" ht="12" customHeight="1" x14ac:dyDescent="0.25">
      <c r="A72" s="128">
        <f>SUM('vs ARB'!$A$7)</f>
        <v>2</v>
      </c>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30" t="e">
        <f t="shared" si="18"/>
        <v>#DIV/0!</v>
      </c>
      <c r="AA72" s="131">
        <f t="shared" si="19"/>
        <v>0</v>
      </c>
      <c r="AB72" s="132">
        <f>SUM('vs ARB'!$E$7)</f>
        <v>0</v>
      </c>
      <c r="AC72" s="191">
        <f>SUM('vs ARB'!$F$7)</f>
        <v>0</v>
      </c>
      <c r="AF72" s="128">
        <f>SUM('vs ARB'!$A$7)</f>
        <v>2</v>
      </c>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4" t="e">
        <f t="shared" ref="BE72:BE98" si="20">(AVERAGE(AG72:BD72)*0.001)</f>
        <v>#DIV/0!</v>
      </c>
      <c r="BF72" s="135">
        <f t="shared" ref="BF72:BF98" si="21">(MAX(AG72:BD72)*0.001)</f>
        <v>0</v>
      </c>
      <c r="BG72" s="136">
        <f>SUM('vs ARB'!$E$41)</f>
        <v>0</v>
      </c>
      <c r="BH72" s="196">
        <f>SUM('vs ARB'!$F$41)</f>
        <v>0</v>
      </c>
    </row>
    <row r="73" spans="1:60" s="127" customFormat="1" ht="12" customHeight="1" x14ac:dyDescent="0.25">
      <c r="A73" s="128">
        <f>SUM('vs ARB'!$A$8)</f>
        <v>3</v>
      </c>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30" t="e">
        <f t="shared" si="18"/>
        <v>#DIV/0!</v>
      </c>
      <c r="AA73" s="131">
        <f t="shared" si="19"/>
        <v>0</v>
      </c>
      <c r="AB73" s="132">
        <f>SUM('vs ARB'!$E$8)</f>
        <v>0</v>
      </c>
      <c r="AC73" s="191">
        <f>SUM('vs ARB'!$F$8)</f>
        <v>0</v>
      </c>
      <c r="AF73" s="128">
        <f>SUM('vs ARB'!$A$8)</f>
        <v>3</v>
      </c>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4" t="e">
        <f t="shared" si="20"/>
        <v>#DIV/0!</v>
      </c>
      <c r="BF73" s="135">
        <f t="shared" si="21"/>
        <v>0</v>
      </c>
      <c r="BG73" s="136">
        <f>SUM('vs ARB'!$E$42)</f>
        <v>0</v>
      </c>
      <c r="BH73" s="196">
        <f>SUM('vs ARB'!$F$42)</f>
        <v>0</v>
      </c>
    </row>
    <row r="74" spans="1:60" s="127" customFormat="1" ht="12" customHeight="1" x14ac:dyDescent="0.25">
      <c r="A74" s="128">
        <f>SUM('vs ARB'!$A$9)</f>
        <v>4</v>
      </c>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30" t="e">
        <f t="shared" si="18"/>
        <v>#DIV/0!</v>
      </c>
      <c r="AA74" s="131">
        <f t="shared" si="19"/>
        <v>0</v>
      </c>
      <c r="AB74" s="132">
        <f>SUM('vs ARB'!$E$9)</f>
        <v>0</v>
      </c>
      <c r="AC74" s="191">
        <f>SUM('vs ARB'!$F$9)</f>
        <v>0</v>
      </c>
      <c r="AF74" s="128">
        <f>SUM('vs ARB'!$A$9)</f>
        <v>4</v>
      </c>
      <c r="AG74" s="133"/>
      <c r="AH74" s="133"/>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4" t="e">
        <f t="shared" si="20"/>
        <v>#DIV/0!</v>
      </c>
      <c r="BF74" s="135">
        <f t="shared" si="21"/>
        <v>0</v>
      </c>
      <c r="BG74" s="136">
        <f>SUM('vs ARB'!$E$43)</f>
        <v>0</v>
      </c>
      <c r="BH74" s="196">
        <f>SUM('vs ARB'!$F$43)</f>
        <v>0</v>
      </c>
    </row>
    <row r="75" spans="1:60" s="127" customFormat="1" ht="12" customHeight="1" x14ac:dyDescent="0.25">
      <c r="A75" s="128">
        <f>SUM('vs ARB'!$A$10)</f>
        <v>5</v>
      </c>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30" t="e">
        <f t="shared" si="18"/>
        <v>#DIV/0!</v>
      </c>
      <c r="AA75" s="131">
        <f t="shared" si="19"/>
        <v>0</v>
      </c>
      <c r="AB75" s="132">
        <f>SUM('vs ARB'!$E$10)</f>
        <v>0</v>
      </c>
      <c r="AC75" s="191">
        <f>SUM('vs ARB'!$F$10)</f>
        <v>0</v>
      </c>
      <c r="AF75" s="128">
        <f>SUM('vs ARB'!$A$10)</f>
        <v>5</v>
      </c>
      <c r="AG75" s="133"/>
      <c r="AH75" s="133"/>
      <c r="AI75" s="133"/>
      <c r="AJ75" s="133"/>
      <c r="AK75" s="133"/>
      <c r="AL75" s="133"/>
      <c r="AM75" s="133"/>
      <c r="AN75" s="133"/>
      <c r="AO75" s="133"/>
      <c r="AP75" s="133"/>
      <c r="AQ75" s="133"/>
      <c r="AR75" s="133"/>
      <c r="AS75" s="133"/>
      <c r="AT75" s="133"/>
      <c r="AU75" s="133"/>
      <c r="AV75" s="133"/>
      <c r="AW75" s="133"/>
      <c r="AX75" s="133"/>
      <c r="AY75" s="133"/>
      <c r="AZ75" s="133"/>
      <c r="BA75" s="133"/>
      <c r="BB75" s="133"/>
      <c r="BC75" s="133"/>
      <c r="BD75" s="133"/>
      <c r="BE75" s="134" t="e">
        <f t="shared" si="20"/>
        <v>#DIV/0!</v>
      </c>
      <c r="BF75" s="135">
        <f t="shared" si="21"/>
        <v>0</v>
      </c>
      <c r="BG75" s="136">
        <f>SUM('vs ARB'!$E$44)</f>
        <v>0</v>
      </c>
      <c r="BH75" s="196">
        <f>SUM('vs ARB'!$F$44)</f>
        <v>0</v>
      </c>
    </row>
    <row r="76" spans="1:60" s="127" customFormat="1" ht="12" customHeight="1" x14ac:dyDescent="0.25">
      <c r="A76" s="128">
        <f>SUM('vs ARB'!$A$11)</f>
        <v>6</v>
      </c>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30" t="e">
        <f t="shared" si="18"/>
        <v>#DIV/0!</v>
      </c>
      <c r="AA76" s="131">
        <f t="shared" si="19"/>
        <v>0</v>
      </c>
      <c r="AB76" s="132">
        <f>SUM('vs ARB'!$E$11)</f>
        <v>0</v>
      </c>
      <c r="AC76" s="191">
        <f>SUM('vs ARB'!$F$11)</f>
        <v>0</v>
      </c>
      <c r="AF76" s="128">
        <f>SUM('vs ARB'!$A$11)</f>
        <v>6</v>
      </c>
      <c r="AG76" s="133"/>
      <c r="AH76" s="133"/>
      <c r="AI76" s="133"/>
      <c r="AJ76" s="133"/>
      <c r="AK76" s="133"/>
      <c r="AL76" s="133"/>
      <c r="AM76" s="133"/>
      <c r="AN76" s="133"/>
      <c r="AO76" s="133"/>
      <c r="AP76" s="133"/>
      <c r="AQ76" s="133"/>
      <c r="AR76" s="133"/>
      <c r="AS76" s="133"/>
      <c r="AT76" s="133"/>
      <c r="AU76" s="133"/>
      <c r="AV76" s="133"/>
      <c r="AW76" s="133"/>
      <c r="AX76" s="133"/>
      <c r="AY76" s="133"/>
      <c r="AZ76" s="133"/>
      <c r="BA76" s="133"/>
      <c r="BB76" s="133"/>
      <c r="BC76" s="133"/>
      <c r="BD76" s="133"/>
      <c r="BE76" s="134" t="e">
        <f t="shared" si="20"/>
        <v>#DIV/0!</v>
      </c>
      <c r="BF76" s="135">
        <f t="shared" si="21"/>
        <v>0</v>
      </c>
      <c r="BG76" s="136">
        <f>SUM('vs ARB'!$E$45)</f>
        <v>0</v>
      </c>
      <c r="BH76" s="196">
        <f>SUM('vs ARB'!$F$45)</f>
        <v>0</v>
      </c>
    </row>
    <row r="77" spans="1:60" s="127" customFormat="1" ht="12" customHeight="1" x14ac:dyDescent="0.25">
      <c r="A77" s="128">
        <f>SUM('vs ARB'!$A$12)</f>
        <v>7</v>
      </c>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30" t="e">
        <f t="shared" si="18"/>
        <v>#DIV/0!</v>
      </c>
      <c r="AA77" s="131">
        <f t="shared" si="19"/>
        <v>0</v>
      </c>
      <c r="AB77" s="132">
        <f>SUM('vs ARB'!$E$12)</f>
        <v>0</v>
      </c>
      <c r="AC77" s="191">
        <f>SUM('vs ARB'!$F$12)</f>
        <v>0</v>
      </c>
      <c r="AF77" s="128">
        <f>SUM('vs ARB'!$A$12)</f>
        <v>7</v>
      </c>
      <c r="AG77" s="133"/>
      <c r="AH77" s="133"/>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4" t="e">
        <f t="shared" si="20"/>
        <v>#DIV/0!</v>
      </c>
      <c r="BF77" s="135">
        <f t="shared" si="21"/>
        <v>0</v>
      </c>
      <c r="BG77" s="136">
        <f>SUM('vs ARB'!$E$46)</f>
        <v>0</v>
      </c>
      <c r="BH77" s="196">
        <f>SUM('vs ARB'!$F$46)</f>
        <v>0</v>
      </c>
    </row>
    <row r="78" spans="1:60" s="127" customFormat="1" ht="12" customHeight="1" x14ac:dyDescent="0.25">
      <c r="A78" s="128">
        <f>SUM('vs ARB'!$A$13)</f>
        <v>8</v>
      </c>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30" t="e">
        <f t="shared" si="18"/>
        <v>#DIV/0!</v>
      </c>
      <c r="AA78" s="131">
        <f t="shared" si="19"/>
        <v>0</v>
      </c>
      <c r="AB78" s="132">
        <f>SUM('vs ARB'!$E$13)</f>
        <v>0</v>
      </c>
      <c r="AC78" s="191">
        <f>SUM('vs ARB'!$F$13)</f>
        <v>0</v>
      </c>
      <c r="AF78" s="128">
        <f>SUM('vs ARB'!$A$13)</f>
        <v>8</v>
      </c>
      <c r="AG78" s="133"/>
      <c r="AH78" s="133"/>
      <c r="AI78" s="133"/>
      <c r="AJ78" s="133"/>
      <c r="AK78" s="133"/>
      <c r="AL78" s="133"/>
      <c r="AM78" s="133"/>
      <c r="AN78" s="133"/>
      <c r="AO78" s="133"/>
      <c r="AP78" s="133"/>
      <c r="AQ78" s="133"/>
      <c r="AR78" s="133"/>
      <c r="AS78" s="133"/>
      <c r="AT78" s="133"/>
      <c r="AU78" s="133"/>
      <c r="AV78" s="133"/>
      <c r="AW78" s="133"/>
      <c r="AX78" s="133"/>
      <c r="AY78" s="133"/>
      <c r="AZ78" s="133"/>
      <c r="BA78" s="133"/>
      <c r="BB78" s="133"/>
      <c r="BC78" s="133"/>
      <c r="BD78" s="133"/>
      <c r="BE78" s="134" t="e">
        <f t="shared" si="20"/>
        <v>#DIV/0!</v>
      </c>
      <c r="BF78" s="135">
        <f t="shared" si="21"/>
        <v>0</v>
      </c>
      <c r="BG78" s="136">
        <f>SUM('vs ARB'!$E$47)</f>
        <v>0</v>
      </c>
      <c r="BH78" s="196">
        <f>SUM('vs ARB'!$F$47)</f>
        <v>0</v>
      </c>
    </row>
    <row r="79" spans="1:60" s="127" customFormat="1" ht="12" customHeight="1" x14ac:dyDescent="0.25">
      <c r="A79" s="128">
        <f>SUM('vs ARB'!$A$14)</f>
        <v>9</v>
      </c>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30" t="e">
        <f t="shared" si="18"/>
        <v>#DIV/0!</v>
      </c>
      <c r="AA79" s="131">
        <f t="shared" si="19"/>
        <v>0</v>
      </c>
      <c r="AB79" s="132">
        <f>SUM('vs ARB'!$E$14)</f>
        <v>0</v>
      </c>
      <c r="AC79" s="191">
        <f>SUM('vs ARB'!$F$14)</f>
        <v>0</v>
      </c>
      <c r="AF79" s="128">
        <f>SUM('vs ARB'!$A$14)</f>
        <v>9</v>
      </c>
      <c r="AG79" s="133"/>
      <c r="AH79" s="133"/>
      <c r="AI79" s="133"/>
      <c r="AJ79" s="133"/>
      <c r="AK79" s="133"/>
      <c r="AL79" s="133"/>
      <c r="AM79" s="133"/>
      <c r="AN79" s="133"/>
      <c r="AO79" s="133"/>
      <c r="AP79" s="133"/>
      <c r="AQ79" s="133"/>
      <c r="AR79" s="133"/>
      <c r="AS79" s="133"/>
      <c r="AT79" s="133"/>
      <c r="AU79" s="133"/>
      <c r="AV79" s="133"/>
      <c r="AW79" s="133"/>
      <c r="AX79" s="133"/>
      <c r="AY79" s="133"/>
      <c r="AZ79" s="133"/>
      <c r="BA79" s="133"/>
      <c r="BB79" s="133"/>
      <c r="BC79" s="133"/>
      <c r="BD79" s="133"/>
      <c r="BE79" s="134" t="e">
        <f t="shared" si="20"/>
        <v>#DIV/0!</v>
      </c>
      <c r="BF79" s="135">
        <f t="shared" si="21"/>
        <v>0</v>
      </c>
      <c r="BG79" s="136">
        <f>SUM('vs ARB'!$E$48)</f>
        <v>0</v>
      </c>
      <c r="BH79" s="196">
        <f>SUM('vs ARB'!$F$48)</f>
        <v>0</v>
      </c>
    </row>
    <row r="80" spans="1:60" s="127" customFormat="1" ht="12" customHeight="1" x14ac:dyDescent="0.25">
      <c r="A80" s="128">
        <f>SUM('vs ARB'!$A$15)</f>
        <v>10</v>
      </c>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30" t="e">
        <f t="shared" si="18"/>
        <v>#DIV/0!</v>
      </c>
      <c r="AA80" s="131">
        <f t="shared" si="19"/>
        <v>0</v>
      </c>
      <c r="AB80" s="132">
        <f>SUM('vs ARB'!$E$15)</f>
        <v>0</v>
      </c>
      <c r="AC80" s="191">
        <f>SUM('vs ARB'!$F$15)</f>
        <v>0</v>
      </c>
      <c r="AF80" s="128">
        <f>SUM('vs ARB'!$A$15)</f>
        <v>10</v>
      </c>
      <c r="AG80" s="133"/>
      <c r="AH80" s="133"/>
      <c r="AI80" s="133"/>
      <c r="AJ80" s="133"/>
      <c r="AK80" s="133"/>
      <c r="AL80" s="133"/>
      <c r="AM80" s="133"/>
      <c r="AN80" s="133"/>
      <c r="AO80" s="133"/>
      <c r="AP80" s="133"/>
      <c r="AQ80" s="133"/>
      <c r="AR80" s="133"/>
      <c r="AS80" s="133"/>
      <c r="AT80" s="133"/>
      <c r="AU80" s="133"/>
      <c r="AV80" s="133"/>
      <c r="AW80" s="133"/>
      <c r="AX80" s="133"/>
      <c r="AY80" s="133"/>
      <c r="AZ80" s="133"/>
      <c r="BA80" s="133"/>
      <c r="BB80" s="133"/>
      <c r="BC80" s="133"/>
      <c r="BD80" s="133"/>
      <c r="BE80" s="134" t="e">
        <f t="shared" si="20"/>
        <v>#DIV/0!</v>
      </c>
      <c r="BF80" s="135">
        <f t="shared" si="21"/>
        <v>0</v>
      </c>
      <c r="BG80" s="136">
        <f>SUM('vs ARB'!$E$49)</f>
        <v>0</v>
      </c>
      <c r="BH80" s="196">
        <f>SUM('vs ARB'!$F$49)</f>
        <v>0</v>
      </c>
    </row>
    <row r="81" spans="1:60" s="127" customFormat="1" ht="12" customHeight="1" x14ac:dyDescent="0.25">
      <c r="A81" s="128">
        <f>SUM('vs ARB'!$A$16)</f>
        <v>11</v>
      </c>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30" t="e">
        <f t="shared" si="18"/>
        <v>#DIV/0!</v>
      </c>
      <c r="AA81" s="131">
        <f t="shared" si="19"/>
        <v>0</v>
      </c>
      <c r="AB81" s="132">
        <f>SUM('vs ARB'!$E$16)</f>
        <v>0</v>
      </c>
      <c r="AC81" s="191">
        <f>SUM('vs ARB'!$F$16)</f>
        <v>0</v>
      </c>
      <c r="AF81" s="128">
        <f>SUM('vs ARB'!$A$16)</f>
        <v>11</v>
      </c>
      <c r="AG81" s="133"/>
      <c r="AH81" s="133"/>
      <c r="AI81" s="133"/>
      <c r="AJ81" s="133"/>
      <c r="AK81" s="133"/>
      <c r="AL81" s="133"/>
      <c r="AM81" s="133"/>
      <c r="AN81" s="133"/>
      <c r="AO81" s="133"/>
      <c r="AP81" s="133"/>
      <c r="AQ81" s="133"/>
      <c r="AR81" s="133"/>
      <c r="AS81" s="133"/>
      <c r="AT81" s="133"/>
      <c r="AU81" s="133"/>
      <c r="AV81" s="133"/>
      <c r="AW81" s="133"/>
      <c r="AX81" s="133"/>
      <c r="AY81" s="133"/>
      <c r="AZ81" s="133"/>
      <c r="BA81" s="133"/>
      <c r="BB81" s="133"/>
      <c r="BC81" s="133"/>
      <c r="BD81" s="133"/>
      <c r="BE81" s="134" t="e">
        <f t="shared" si="20"/>
        <v>#DIV/0!</v>
      </c>
      <c r="BF81" s="135">
        <f t="shared" si="21"/>
        <v>0</v>
      </c>
      <c r="BG81" s="136">
        <f>SUM('vs ARB'!$E$50)</f>
        <v>0</v>
      </c>
      <c r="BH81" s="196">
        <f>SUM('vs ARB'!$F$50)</f>
        <v>0</v>
      </c>
    </row>
    <row r="82" spans="1:60" s="127" customFormat="1" ht="12" customHeight="1" x14ac:dyDescent="0.25">
      <c r="A82" s="128">
        <f>SUM('vs ARB'!$A$17)</f>
        <v>12</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30" t="e">
        <f t="shared" si="18"/>
        <v>#DIV/0!</v>
      </c>
      <c r="AA82" s="131">
        <f t="shared" si="19"/>
        <v>0</v>
      </c>
      <c r="AB82" s="132">
        <f>SUM('vs ARB'!$E$17)</f>
        <v>0</v>
      </c>
      <c r="AC82" s="191">
        <f>SUM('vs ARB'!$F$17)</f>
        <v>0</v>
      </c>
      <c r="AF82" s="128">
        <f>SUM('vs ARB'!$A$17)</f>
        <v>12</v>
      </c>
      <c r="AG82" s="133"/>
      <c r="AH82" s="133"/>
      <c r="AI82" s="133"/>
      <c r="AJ82" s="133"/>
      <c r="AK82" s="133"/>
      <c r="AL82" s="133"/>
      <c r="AM82" s="133"/>
      <c r="AN82" s="133"/>
      <c r="AO82" s="133"/>
      <c r="AP82" s="133"/>
      <c r="AQ82" s="133"/>
      <c r="AR82" s="133"/>
      <c r="AS82" s="133"/>
      <c r="AT82" s="133"/>
      <c r="AU82" s="133"/>
      <c r="AV82" s="133"/>
      <c r="AW82" s="133"/>
      <c r="AX82" s="133"/>
      <c r="AY82" s="133"/>
      <c r="AZ82" s="133"/>
      <c r="BA82" s="133"/>
      <c r="BB82" s="133"/>
      <c r="BC82" s="133"/>
      <c r="BD82" s="133"/>
      <c r="BE82" s="134" t="e">
        <f t="shared" si="20"/>
        <v>#DIV/0!</v>
      </c>
      <c r="BF82" s="135">
        <f t="shared" si="21"/>
        <v>0</v>
      </c>
      <c r="BG82" s="136">
        <f>SUM('vs ARB'!$E$51)</f>
        <v>0</v>
      </c>
      <c r="BH82" s="196">
        <f>SUM('vs ARB'!$F$51)</f>
        <v>0</v>
      </c>
    </row>
    <row r="83" spans="1:60" s="127" customFormat="1" ht="12" customHeight="1" x14ac:dyDescent="0.25">
      <c r="A83" s="128">
        <f>SUM('vs ARB'!$A$18)</f>
        <v>13</v>
      </c>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30" t="e">
        <f t="shared" si="18"/>
        <v>#DIV/0!</v>
      </c>
      <c r="AA83" s="131">
        <f t="shared" si="19"/>
        <v>0</v>
      </c>
      <c r="AB83" s="132">
        <f>SUM('vs ARB'!$E$18)</f>
        <v>0</v>
      </c>
      <c r="AC83" s="191">
        <f>SUM('vs ARB'!$F$18)</f>
        <v>0</v>
      </c>
      <c r="AF83" s="128">
        <f>SUM('vs ARB'!$A$18)</f>
        <v>13</v>
      </c>
      <c r="AG83" s="133"/>
      <c r="AH83" s="133"/>
      <c r="AI83" s="133"/>
      <c r="AJ83" s="133"/>
      <c r="AK83" s="133"/>
      <c r="AL83" s="133"/>
      <c r="AM83" s="133"/>
      <c r="AN83" s="133"/>
      <c r="AO83" s="133"/>
      <c r="AP83" s="133"/>
      <c r="AQ83" s="133"/>
      <c r="AR83" s="133"/>
      <c r="AS83" s="133"/>
      <c r="AT83" s="133"/>
      <c r="AU83" s="133"/>
      <c r="AV83" s="133"/>
      <c r="AW83" s="133"/>
      <c r="AX83" s="133"/>
      <c r="AY83" s="133"/>
      <c r="AZ83" s="133"/>
      <c r="BA83" s="133"/>
      <c r="BB83" s="133"/>
      <c r="BC83" s="133"/>
      <c r="BD83" s="133"/>
      <c r="BE83" s="134" t="e">
        <f t="shared" si="20"/>
        <v>#DIV/0!</v>
      </c>
      <c r="BF83" s="135">
        <f t="shared" si="21"/>
        <v>0</v>
      </c>
      <c r="BG83" s="136">
        <f>SUM('vs ARB'!$E$52)</f>
        <v>0</v>
      </c>
      <c r="BH83" s="196">
        <f>SUM('vs ARB'!$F$52)</f>
        <v>0</v>
      </c>
    </row>
    <row r="84" spans="1:60" s="127" customFormat="1" ht="12" customHeight="1" x14ac:dyDescent="0.25">
      <c r="A84" s="128">
        <f>SUM('vs ARB'!$A$19)</f>
        <v>14</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30" t="e">
        <f t="shared" si="18"/>
        <v>#DIV/0!</v>
      </c>
      <c r="AA84" s="131">
        <f t="shared" si="19"/>
        <v>0</v>
      </c>
      <c r="AB84" s="132">
        <f>SUM('vs ARB'!$E$19)</f>
        <v>0</v>
      </c>
      <c r="AC84" s="191">
        <f>SUM('vs ARB'!$F$19)</f>
        <v>0</v>
      </c>
      <c r="AF84" s="128">
        <f>SUM('vs ARB'!$A$19)</f>
        <v>14</v>
      </c>
      <c r="AG84" s="133"/>
      <c r="AH84" s="133"/>
      <c r="AI84" s="133"/>
      <c r="AJ84" s="133"/>
      <c r="AK84" s="133"/>
      <c r="AL84" s="133"/>
      <c r="AM84" s="133"/>
      <c r="AN84" s="133"/>
      <c r="AO84" s="133"/>
      <c r="AP84" s="133"/>
      <c r="AQ84" s="133"/>
      <c r="AR84" s="133"/>
      <c r="AS84" s="133"/>
      <c r="AT84" s="133"/>
      <c r="AU84" s="133"/>
      <c r="AV84" s="133"/>
      <c r="AW84" s="133"/>
      <c r="AX84" s="133"/>
      <c r="AY84" s="133"/>
      <c r="AZ84" s="133"/>
      <c r="BA84" s="133"/>
      <c r="BB84" s="133"/>
      <c r="BC84" s="133"/>
      <c r="BD84" s="133"/>
      <c r="BE84" s="134" t="e">
        <f t="shared" si="20"/>
        <v>#DIV/0!</v>
      </c>
      <c r="BF84" s="135">
        <f t="shared" si="21"/>
        <v>0</v>
      </c>
      <c r="BG84" s="136">
        <f>SUM('vs ARB'!$E$53)</f>
        <v>0</v>
      </c>
      <c r="BH84" s="196">
        <f>SUM('vs ARB'!$F$53)</f>
        <v>0</v>
      </c>
    </row>
    <row r="85" spans="1:60" s="127" customFormat="1" ht="12" customHeight="1" x14ac:dyDescent="0.25">
      <c r="A85" s="128">
        <f>SUM('vs ARB'!$A$20)</f>
        <v>15</v>
      </c>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30" t="e">
        <f t="shared" ref="Z85" si="22">AVERAGE(B85:Y85)</f>
        <v>#DIV/0!</v>
      </c>
      <c r="AA85" s="131">
        <f t="shared" ref="AA85" si="23">MAX(B85:Y85)</f>
        <v>0</v>
      </c>
      <c r="AB85" s="132">
        <f>SUM('vs ARB'!$E$20)</f>
        <v>0</v>
      </c>
      <c r="AC85" s="191">
        <f>SUM('vs ARB'!$F$20)</f>
        <v>0</v>
      </c>
      <c r="AF85" s="128">
        <f>SUM('vs ARB'!$A$20)</f>
        <v>15</v>
      </c>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4" t="e">
        <f t="shared" ref="BE85" si="24">(AVERAGE(AG85:BD85)*0.001)</f>
        <v>#DIV/0!</v>
      </c>
      <c r="BF85" s="135">
        <f t="shared" ref="BF85" si="25">(MAX(AG85:BD85)*0.001)</f>
        <v>0</v>
      </c>
      <c r="BG85" s="136">
        <f>SUM('vs ARB'!$E$54)</f>
        <v>0</v>
      </c>
      <c r="BH85" s="196">
        <f>SUM('vs ARB'!$F$54)</f>
        <v>0</v>
      </c>
    </row>
    <row r="86" spans="1:60" s="127" customFormat="1" ht="12" customHeight="1" x14ac:dyDescent="0.25">
      <c r="A86" s="128">
        <f>SUM('vs ARB'!$A$21)</f>
        <v>16</v>
      </c>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30" t="e">
        <f t="shared" si="18"/>
        <v>#DIV/0!</v>
      </c>
      <c r="AA86" s="131">
        <f t="shared" si="19"/>
        <v>0</v>
      </c>
      <c r="AB86" s="132">
        <f>SUM('vs ARB'!$E$21)</f>
        <v>0</v>
      </c>
      <c r="AC86" s="191">
        <f>SUM('vs ARB'!$F$21)</f>
        <v>0</v>
      </c>
      <c r="AF86" s="128">
        <f>SUM('vs ARB'!$A$21)</f>
        <v>16</v>
      </c>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4" t="e">
        <f t="shared" si="20"/>
        <v>#DIV/0!</v>
      </c>
      <c r="BF86" s="135">
        <f t="shared" si="21"/>
        <v>0</v>
      </c>
      <c r="BG86" s="136">
        <f>SUM('vs ARB'!$E$55)</f>
        <v>0</v>
      </c>
      <c r="BH86" s="196">
        <f>SUM('vs ARB'!$F$55)</f>
        <v>0</v>
      </c>
    </row>
    <row r="87" spans="1:60" s="127" customFormat="1" ht="12" customHeight="1" x14ac:dyDescent="0.25">
      <c r="A87" s="128">
        <f>SUM('vs ARB'!$A$22)</f>
        <v>17</v>
      </c>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30" t="e">
        <f t="shared" si="18"/>
        <v>#DIV/0!</v>
      </c>
      <c r="AA87" s="131">
        <f t="shared" si="19"/>
        <v>0</v>
      </c>
      <c r="AB87" s="132">
        <f>SUM('vs ARB'!$E$22)</f>
        <v>0</v>
      </c>
      <c r="AC87" s="191">
        <f>SUM('vs ARB'!$F$22)</f>
        <v>0</v>
      </c>
      <c r="AF87" s="128">
        <f>SUM('vs ARB'!$A$22)</f>
        <v>17</v>
      </c>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4" t="e">
        <f t="shared" si="20"/>
        <v>#DIV/0!</v>
      </c>
      <c r="BF87" s="135">
        <f t="shared" si="21"/>
        <v>0</v>
      </c>
      <c r="BG87" s="136">
        <f>SUM('vs ARB'!$E$56)</f>
        <v>0</v>
      </c>
      <c r="BH87" s="196">
        <f>SUM('vs ARB'!$F$56)</f>
        <v>0</v>
      </c>
    </row>
    <row r="88" spans="1:60" s="127" customFormat="1" ht="12" customHeight="1" x14ac:dyDescent="0.25">
      <c r="A88" s="128">
        <f>SUM('vs ARB'!$A$23)</f>
        <v>18</v>
      </c>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30" t="e">
        <f t="shared" si="18"/>
        <v>#DIV/0!</v>
      </c>
      <c r="AA88" s="131">
        <f t="shared" si="19"/>
        <v>0</v>
      </c>
      <c r="AB88" s="132">
        <f>SUM('vs ARB'!$E$23)</f>
        <v>0</v>
      </c>
      <c r="AC88" s="191">
        <f>SUM('vs ARB'!$F$23)</f>
        <v>0</v>
      </c>
      <c r="AF88" s="128">
        <f>SUM('vs ARB'!$A$23)</f>
        <v>18</v>
      </c>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4" t="e">
        <f t="shared" si="20"/>
        <v>#DIV/0!</v>
      </c>
      <c r="BF88" s="135">
        <f t="shared" si="21"/>
        <v>0</v>
      </c>
      <c r="BG88" s="136">
        <f>SUM('vs ARB'!$E$57)</f>
        <v>0</v>
      </c>
      <c r="BH88" s="196">
        <f>SUM('vs ARB'!$F$57)</f>
        <v>0</v>
      </c>
    </row>
    <row r="89" spans="1:60" s="127" customFormat="1" ht="12" customHeight="1" x14ac:dyDescent="0.25">
      <c r="A89" s="128">
        <f>SUM('vs ARB'!$A$24)</f>
        <v>19</v>
      </c>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30" t="e">
        <f t="shared" si="18"/>
        <v>#DIV/0!</v>
      </c>
      <c r="AA89" s="131">
        <f t="shared" si="19"/>
        <v>0</v>
      </c>
      <c r="AB89" s="132">
        <f>SUM('vs ARB'!$E$24)</f>
        <v>0</v>
      </c>
      <c r="AC89" s="191">
        <f>SUM('vs ARB'!$F$24)</f>
        <v>0</v>
      </c>
      <c r="AF89" s="128">
        <f>SUM('vs ARB'!$A$24)</f>
        <v>19</v>
      </c>
      <c r="AG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33"/>
      <c r="BE89" s="134" t="e">
        <f t="shared" si="20"/>
        <v>#DIV/0!</v>
      </c>
      <c r="BF89" s="135">
        <f t="shared" si="21"/>
        <v>0</v>
      </c>
      <c r="BG89" s="136">
        <f>SUM('vs ARB'!$E$58)</f>
        <v>0</v>
      </c>
      <c r="BH89" s="196">
        <f>SUM('vs ARB'!$F$58)</f>
        <v>0</v>
      </c>
    </row>
    <row r="90" spans="1:60" s="127" customFormat="1" ht="12" customHeight="1" x14ac:dyDescent="0.25">
      <c r="A90" s="128">
        <f>SUM('vs ARB'!$A$25)</f>
        <v>20</v>
      </c>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30" t="e">
        <f t="shared" si="18"/>
        <v>#DIV/0!</v>
      </c>
      <c r="AA90" s="131">
        <f t="shared" si="19"/>
        <v>0</v>
      </c>
      <c r="AB90" s="132">
        <f>SUM('vs ARB'!$E$25)</f>
        <v>0</v>
      </c>
      <c r="AC90" s="191">
        <f>SUM('vs ARB'!$F$25)</f>
        <v>0</v>
      </c>
      <c r="AF90" s="128">
        <f>SUM('vs ARB'!$A$25)</f>
        <v>20</v>
      </c>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33"/>
      <c r="BE90" s="134" t="e">
        <f t="shared" si="20"/>
        <v>#DIV/0!</v>
      </c>
      <c r="BF90" s="135">
        <f t="shared" si="21"/>
        <v>0</v>
      </c>
      <c r="BG90" s="136">
        <f>SUM('vs ARB'!$E$59)</f>
        <v>0</v>
      </c>
      <c r="BH90" s="196">
        <f>SUM('vs ARB'!$F$59)</f>
        <v>0</v>
      </c>
    </row>
    <row r="91" spans="1:60" s="127" customFormat="1" ht="12" customHeight="1" x14ac:dyDescent="0.25">
      <c r="A91" s="128">
        <f>SUM('vs ARB'!$A$26)</f>
        <v>21</v>
      </c>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30" t="e">
        <f t="shared" si="18"/>
        <v>#DIV/0!</v>
      </c>
      <c r="AA91" s="131">
        <f t="shared" si="19"/>
        <v>0</v>
      </c>
      <c r="AB91" s="132">
        <f>SUM('vs ARB'!$E$26)</f>
        <v>0</v>
      </c>
      <c r="AC91" s="191">
        <f>SUM('vs ARB'!$F$26)</f>
        <v>0</v>
      </c>
      <c r="AF91" s="128">
        <f>SUM('vs ARB'!$A$26)</f>
        <v>21</v>
      </c>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33"/>
      <c r="BE91" s="134" t="e">
        <f t="shared" si="20"/>
        <v>#DIV/0!</v>
      </c>
      <c r="BF91" s="135">
        <f t="shared" si="21"/>
        <v>0</v>
      </c>
      <c r="BG91" s="136">
        <f>SUM('vs ARB'!$E$60)</f>
        <v>0</v>
      </c>
      <c r="BH91" s="196">
        <f>SUM('vs ARB'!$F$60)</f>
        <v>0</v>
      </c>
    </row>
    <row r="92" spans="1:60" s="127" customFormat="1" ht="12" customHeight="1" x14ac:dyDescent="0.25">
      <c r="A92" s="128">
        <f>SUM('vs ARB'!$A$27)</f>
        <v>22</v>
      </c>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30" t="e">
        <f t="shared" si="18"/>
        <v>#DIV/0!</v>
      </c>
      <c r="AA92" s="131">
        <f t="shared" si="19"/>
        <v>0</v>
      </c>
      <c r="AB92" s="132">
        <f>SUM('vs ARB'!$E$27)</f>
        <v>0</v>
      </c>
      <c r="AC92" s="191">
        <f>SUM('vs ARB'!$F$27)</f>
        <v>0</v>
      </c>
      <c r="AF92" s="128">
        <f>SUM('vs ARB'!$A$27)</f>
        <v>22</v>
      </c>
      <c r="AG92" s="133"/>
      <c r="AH92" s="133"/>
      <c r="AI92" s="133"/>
      <c r="AJ92" s="133"/>
      <c r="AK92" s="133"/>
      <c r="AL92" s="133"/>
      <c r="AM92" s="133"/>
      <c r="AN92" s="133"/>
      <c r="AO92" s="133"/>
      <c r="AP92" s="133"/>
      <c r="AQ92" s="133"/>
      <c r="AR92" s="133"/>
      <c r="AS92" s="133"/>
      <c r="AT92" s="133"/>
      <c r="AU92" s="133"/>
      <c r="AV92" s="133"/>
      <c r="AW92" s="133"/>
      <c r="AX92" s="133"/>
      <c r="AY92" s="133"/>
      <c r="AZ92" s="133"/>
      <c r="BA92" s="133"/>
      <c r="BB92" s="133"/>
      <c r="BC92" s="133"/>
      <c r="BD92" s="133"/>
      <c r="BE92" s="134" t="e">
        <f t="shared" si="20"/>
        <v>#DIV/0!</v>
      </c>
      <c r="BF92" s="135">
        <f t="shared" si="21"/>
        <v>0</v>
      </c>
      <c r="BG92" s="136">
        <f>SUM('vs ARB'!$E$61)</f>
        <v>0</v>
      </c>
      <c r="BH92" s="196">
        <f>SUM('vs ARB'!$F$61)</f>
        <v>0</v>
      </c>
    </row>
    <row r="93" spans="1:60" s="127" customFormat="1" ht="12" customHeight="1" x14ac:dyDescent="0.25">
      <c r="A93" s="128">
        <f>SUM('vs ARB'!$A$28)</f>
        <v>23</v>
      </c>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30" t="e">
        <f t="shared" si="18"/>
        <v>#DIV/0!</v>
      </c>
      <c r="AA93" s="131">
        <f t="shared" si="19"/>
        <v>0</v>
      </c>
      <c r="AB93" s="132">
        <f>SUM('vs ARB'!$E$28)</f>
        <v>0</v>
      </c>
      <c r="AC93" s="191">
        <f>SUM('vs ARB'!$F$28)</f>
        <v>0</v>
      </c>
      <c r="AF93" s="128">
        <f>SUM('vs ARB'!$A$28)</f>
        <v>23</v>
      </c>
      <c r="AG93" s="133"/>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133"/>
      <c r="BD93" s="133"/>
      <c r="BE93" s="134" t="e">
        <f t="shared" si="20"/>
        <v>#DIV/0!</v>
      </c>
      <c r="BF93" s="135">
        <f t="shared" si="21"/>
        <v>0</v>
      </c>
      <c r="BG93" s="136">
        <f>SUM('vs ARB'!$E$62)</f>
        <v>0</v>
      </c>
      <c r="BH93" s="196">
        <f>SUM('vs ARB'!$F$62)</f>
        <v>0</v>
      </c>
    </row>
    <row r="94" spans="1:60" s="127" customFormat="1" ht="12" customHeight="1" x14ac:dyDescent="0.25">
      <c r="A94" s="128">
        <f>SUM('vs ARB'!$A$29)</f>
        <v>24</v>
      </c>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30" t="e">
        <f t="shared" si="18"/>
        <v>#DIV/0!</v>
      </c>
      <c r="AA94" s="131">
        <f t="shared" si="19"/>
        <v>0</v>
      </c>
      <c r="AB94" s="132">
        <f>SUM('vs ARB'!$E$29)</f>
        <v>0</v>
      </c>
      <c r="AC94" s="191">
        <f>SUM('vs ARB'!$F$29)</f>
        <v>0</v>
      </c>
      <c r="AF94" s="128">
        <f>SUM('vs ARB'!$A$29)</f>
        <v>24</v>
      </c>
      <c r="AG94" s="133"/>
      <c r="AH94" s="133"/>
      <c r="AI94" s="133"/>
      <c r="AJ94" s="133"/>
      <c r="AK94" s="133"/>
      <c r="AL94" s="133"/>
      <c r="AM94" s="133"/>
      <c r="AN94" s="133"/>
      <c r="AO94" s="133"/>
      <c r="AP94" s="133"/>
      <c r="AQ94" s="133"/>
      <c r="AR94" s="133"/>
      <c r="AS94" s="133"/>
      <c r="AT94" s="133"/>
      <c r="AU94" s="133"/>
      <c r="AV94" s="133"/>
      <c r="AW94" s="133"/>
      <c r="AX94" s="133"/>
      <c r="AY94" s="133"/>
      <c r="AZ94" s="133"/>
      <c r="BA94" s="133"/>
      <c r="BB94" s="133"/>
      <c r="BC94" s="133"/>
      <c r="BD94" s="133"/>
      <c r="BE94" s="134" t="e">
        <f t="shared" si="20"/>
        <v>#DIV/0!</v>
      </c>
      <c r="BF94" s="135">
        <f t="shared" si="21"/>
        <v>0</v>
      </c>
      <c r="BG94" s="136">
        <f>SUM('vs ARB'!$E$63)</f>
        <v>0</v>
      </c>
      <c r="BH94" s="196">
        <f>SUM('vs ARB'!$F$63)</f>
        <v>0</v>
      </c>
    </row>
    <row r="95" spans="1:60" s="127" customFormat="1" ht="12" customHeight="1" x14ac:dyDescent="0.25">
      <c r="A95" s="128">
        <f>SUM('vs ARB'!$A$30)</f>
        <v>25</v>
      </c>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30" t="e">
        <f t="shared" si="18"/>
        <v>#DIV/0!</v>
      </c>
      <c r="AA95" s="131">
        <f t="shared" si="19"/>
        <v>0</v>
      </c>
      <c r="AB95" s="132">
        <f>SUM('vs ARB'!$E$30)</f>
        <v>0</v>
      </c>
      <c r="AC95" s="191">
        <f>SUM('vs ARB'!$F$30)</f>
        <v>0</v>
      </c>
      <c r="AF95" s="128">
        <f>SUM('vs ARB'!$A$30)</f>
        <v>25</v>
      </c>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133"/>
      <c r="BC95" s="133"/>
      <c r="BD95" s="133"/>
      <c r="BE95" s="134" t="e">
        <f t="shared" si="20"/>
        <v>#DIV/0!</v>
      </c>
      <c r="BF95" s="135">
        <f t="shared" si="21"/>
        <v>0</v>
      </c>
      <c r="BG95" s="136">
        <f>SUM('vs ARB'!$E$64)</f>
        <v>0</v>
      </c>
      <c r="BH95" s="196">
        <f>SUM('vs ARB'!$F$64)</f>
        <v>0</v>
      </c>
    </row>
    <row r="96" spans="1:60" s="127" customFormat="1" ht="12" customHeight="1" x14ac:dyDescent="0.25">
      <c r="A96" s="128">
        <f>SUM('vs ARB'!$A$31)</f>
        <v>26</v>
      </c>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30" t="e">
        <f t="shared" si="18"/>
        <v>#DIV/0!</v>
      </c>
      <c r="AA96" s="131">
        <f t="shared" si="19"/>
        <v>0</v>
      </c>
      <c r="AB96" s="132">
        <f>SUM('vs ARB'!$E$31)</f>
        <v>0</v>
      </c>
      <c r="AC96" s="191">
        <f>SUM('vs ARB'!$F$31)</f>
        <v>0</v>
      </c>
      <c r="AF96" s="128">
        <f>SUM('vs ARB'!$A$31)</f>
        <v>26</v>
      </c>
      <c r="AG96" s="133"/>
      <c r="AH96" s="133"/>
      <c r="AI96" s="133"/>
      <c r="AJ96" s="133"/>
      <c r="AK96" s="133"/>
      <c r="AL96" s="133"/>
      <c r="AM96" s="133"/>
      <c r="AN96" s="133"/>
      <c r="AO96" s="133"/>
      <c r="AP96" s="133"/>
      <c r="AQ96" s="133"/>
      <c r="AR96" s="133"/>
      <c r="AS96" s="133"/>
      <c r="AT96" s="133"/>
      <c r="AU96" s="133"/>
      <c r="AV96" s="133"/>
      <c r="AW96" s="133"/>
      <c r="AX96" s="133"/>
      <c r="AY96" s="133"/>
      <c r="AZ96" s="133"/>
      <c r="BA96" s="133"/>
      <c r="BB96" s="133"/>
      <c r="BC96" s="133"/>
      <c r="BD96" s="133"/>
      <c r="BE96" s="134" t="e">
        <f t="shared" si="20"/>
        <v>#DIV/0!</v>
      </c>
      <c r="BF96" s="135">
        <f t="shared" si="21"/>
        <v>0</v>
      </c>
      <c r="BG96" s="136">
        <f>SUM('vs ARB'!$E$65)</f>
        <v>0</v>
      </c>
      <c r="BH96" s="196">
        <f>SUM('vs ARB'!$F$65)</f>
        <v>0</v>
      </c>
    </row>
    <row r="97" spans="1:60" s="127" customFormat="1" ht="12" customHeight="1" x14ac:dyDescent="0.25">
      <c r="A97" s="128">
        <f>SUM('vs ARB'!$A$32)</f>
        <v>27</v>
      </c>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30" t="e">
        <f t="shared" si="18"/>
        <v>#DIV/0!</v>
      </c>
      <c r="AA97" s="131">
        <f t="shared" si="19"/>
        <v>0</v>
      </c>
      <c r="AB97" s="132">
        <f>SUM('vs ARB'!$E$32)</f>
        <v>0</v>
      </c>
      <c r="AC97" s="191">
        <f>SUM('vs ARB'!$F$32)</f>
        <v>0</v>
      </c>
      <c r="AF97" s="128">
        <f>SUM('vs ARB'!$A$32)</f>
        <v>27</v>
      </c>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33"/>
      <c r="BE97" s="134" t="e">
        <f t="shared" si="20"/>
        <v>#DIV/0!</v>
      </c>
      <c r="BF97" s="135">
        <f t="shared" si="21"/>
        <v>0</v>
      </c>
      <c r="BG97" s="136">
        <f>SUM('vs ARB'!$E$66)</f>
        <v>0</v>
      </c>
      <c r="BH97" s="196">
        <f>SUM('vs ARB'!$F$66)</f>
        <v>0</v>
      </c>
    </row>
    <row r="98" spans="1:60" s="127" customFormat="1" ht="12" customHeight="1" x14ac:dyDescent="0.25">
      <c r="A98" s="128">
        <f>SUM('vs ARB'!$A$33)</f>
        <v>28</v>
      </c>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30" t="e">
        <f t="shared" si="18"/>
        <v>#DIV/0!</v>
      </c>
      <c r="AA98" s="131">
        <f t="shared" si="19"/>
        <v>0</v>
      </c>
      <c r="AB98" s="132">
        <f>SUM('vs ARB'!$E$33)</f>
        <v>0</v>
      </c>
      <c r="AC98" s="191">
        <f>SUM('vs ARB'!$F$33)</f>
        <v>0</v>
      </c>
      <c r="AF98" s="128">
        <f>SUM('vs ARB'!$A$33)</f>
        <v>28</v>
      </c>
      <c r="AG98" s="133"/>
      <c r="AH98" s="133"/>
      <c r="AI98" s="133"/>
      <c r="AJ98" s="133"/>
      <c r="AK98" s="133"/>
      <c r="AL98" s="133"/>
      <c r="AM98" s="133"/>
      <c r="AN98" s="133"/>
      <c r="AO98" s="133"/>
      <c r="AP98" s="133"/>
      <c r="AQ98" s="133"/>
      <c r="AR98" s="133"/>
      <c r="AS98" s="133"/>
      <c r="AT98" s="133"/>
      <c r="AU98" s="133"/>
      <c r="AV98" s="133"/>
      <c r="AW98" s="133"/>
      <c r="AX98" s="133"/>
      <c r="AY98" s="133"/>
      <c r="AZ98" s="133"/>
      <c r="BA98" s="133"/>
      <c r="BB98" s="133"/>
      <c r="BC98" s="133"/>
      <c r="BD98" s="133"/>
      <c r="BE98" s="134" t="e">
        <f t="shared" si="20"/>
        <v>#DIV/0!</v>
      </c>
      <c r="BF98" s="135">
        <f t="shared" si="21"/>
        <v>0</v>
      </c>
      <c r="BG98" s="136">
        <f>SUM('vs ARB'!$E$67)</f>
        <v>0</v>
      </c>
      <c r="BH98" s="196">
        <f>SUM('vs ARB'!$F$67)</f>
        <v>0</v>
      </c>
    </row>
    <row r="99" spans="1:60" s="127" customFormat="1" ht="12" customHeight="1" x14ac:dyDescent="0.25">
      <c r="A99" s="128">
        <f>SUM('vs ARB'!$A$34)</f>
        <v>29</v>
      </c>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30" t="e">
        <f t="shared" si="18"/>
        <v>#DIV/0!</v>
      </c>
      <c r="AA99" s="131">
        <f t="shared" si="19"/>
        <v>0</v>
      </c>
      <c r="AB99" s="132">
        <f>SUM('vs ARB'!$E$34)</f>
        <v>0</v>
      </c>
      <c r="AC99" s="191">
        <f>SUM('vs ARB'!$F$34)</f>
        <v>0</v>
      </c>
      <c r="AF99" s="128">
        <f>SUM('vs ARB'!$A$34)</f>
        <v>29</v>
      </c>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4" t="e">
        <f>(AVERAGE(AG99:BD99)*0.001)</f>
        <v>#DIV/0!</v>
      </c>
      <c r="BF99" s="135">
        <f>(MAX(AG99:BD99)*0.001)</f>
        <v>0</v>
      </c>
      <c r="BG99" s="136">
        <f>SUM('vs ARB'!$E$68)</f>
        <v>0</v>
      </c>
      <c r="BH99" s="196">
        <f>SUM('vs ARB'!$F$68)</f>
        <v>0</v>
      </c>
    </row>
    <row r="100" spans="1:60" s="127" customFormat="1" ht="12" customHeight="1" x14ac:dyDescent="0.25">
      <c r="A100" s="137">
        <f>SUM('vs ARB'!$A$35)</f>
        <v>30</v>
      </c>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30" t="e">
        <f t="shared" si="18"/>
        <v>#DIV/0!</v>
      </c>
      <c r="AA100" s="131">
        <f t="shared" si="19"/>
        <v>0</v>
      </c>
      <c r="AB100" s="132">
        <f>SUM('vs ARB'!$E$35)</f>
        <v>0</v>
      </c>
      <c r="AC100" s="191">
        <f>SUM('vs ARB'!$F$35)</f>
        <v>0</v>
      </c>
      <c r="AF100" s="137">
        <f>SUM('vs ARB'!$A$35)</f>
        <v>30</v>
      </c>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c r="BD100" s="133"/>
      <c r="BE100" s="134" t="e">
        <f>(AVERAGE(AG100:BD100)*0.001)</f>
        <v>#DIV/0!</v>
      </c>
      <c r="BF100" s="135">
        <f>(MAX(AG100:BD100)*0.001)</f>
        <v>0</v>
      </c>
      <c r="BG100" s="136">
        <f>SUM('vs ARB'!$E$69)</f>
        <v>0</v>
      </c>
      <c r="BH100" s="196">
        <f>SUM('vs ARB'!$F$69)</f>
        <v>0</v>
      </c>
    </row>
    <row r="101" spans="1:60" ht="12.75" customHeight="1" thickBot="1" x14ac:dyDescent="0.3">
      <c r="A101" s="138" t="s">
        <v>402</v>
      </c>
      <c r="B101" s="139"/>
      <c r="C101" s="1410" t="s">
        <v>401</v>
      </c>
      <c r="D101" s="1410"/>
      <c r="E101" s="1410"/>
      <c r="F101" s="1410"/>
      <c r="G101" s="1410"/>
      <c r="H101" s="1410"/>
      <c r="I101" s="1410"/>
      <c r="J101" s="1410"/>
      <c r="K101" s="1410"/>
      <c r="L101" s="1410"/>
      <c r="M101" s="1410"/>
      <c r="N101" s="1410"/>
      <c r="O101" s="1410"/>
      <c r="P101" s="1410"/>
      <c r="Q101" s="1410"/>
      <c r="R101" s="1410"/>
      <c r="S101" s="1410"/>
      <c r="T101" s="1410"/>
      <c r="U101" s="1410"/>
      <c r="V101" s="1410"/>
      <c r="W101" s="1410"/>
      <c r="X101" s="1410"/>
      <c r="Y101" s="1411"/>
      <c r="Z101" s="140" t="e">
        <f>AVERAGE(B70:Y100)</f>
        <v>#DIV/0!</v>
      </c>
      <c r="AA101" s="141">
        <f>MAX(B70:Y100)</f>
        <v>0</v>
      </c>
      <c r="AB101" s="192" t="e">
        <f>SUM('vs ARB'!$E$36)</f>
        <v>#DIV/0!</v>
      </c>
      <c r="AC101" s="193">
        <f>SUM('vs ARB'!$F$36)</f>
        <v>0</v>
      </c>
      <c r="AF101" s="138" t="s">
        <v>402</v>
      </c>
      <c r="AG101" s="139"/>
      <c r="AH101" s="1410" t="s">
        <v>401</v>
      </c>
      <c r="AI101" s="1410"/>
      <c r="AJ101" s="1410"/>
      <c r="AK101" s="1410"/>
      <c r="AL101" s="1410"/>
      <c r="AM101" s="1410"/>
      <c r="AN101" s="1410"/>
      <c r="AO101" s="1410"/>
      <c r="AP101" s="1410"/>
      <c r="AQ101" s="1410"/>
      <c r="AR101" s="1410"/>
      <c r="AS101" s="1410"/>
      <c r="AT101" s="1410"/>
      <c r="AU101" s="1410"/>
      <c r="AV101" s="1410"/>
      <c r="AW101" s="1410"/>
      <c r="AX101" s="1410"/>
      <c r="AY101" s="1410"/>
      <c r="AZ101" s="1410"/>
      <c r="BA101" s="1410"/>
      <c r="BB101" s="1410"/>
      <c r="BC101" s="1410"/>
      <c r="BD101" s="1411"/>
      <c r="BE101" s="142" t="e">
        <f>AVERAGE(BE70:BE100)</f>
        <v>#DIV/0!</v>
      </c>
      <c r="BF101" s="143">
        <f>MAX(BF70:BF100)</f>
        <v>0</v>
      </c>
      <c r="BG101" s="197" t="e">
        <f>SUM('vs ARB'!$E$70)</f>
        <v>#DIV/0!</v>
      </c>
      <c r="BH101" s="198">
        <f>SUM('vs ARB'!$F$70)</f>
        <v>0</v>
      </c>
    </row>
    <row r="102" spans="1:60" s="127" customFormat="1" ht="12" customHeight="1" x14ac:dyDescent="0.25">
      <c r="A102" s="120">
        <f>SUM('vs ARB'!$A$5)</f>
        <v>0</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2" t="e">
        <f>AVERAGE(B102:Y102)</f>
        <v>#DIV/0!</v>
      </c>
      <c r="AA102" s="123">
        <f>MAX(B102:Y102)</f>
        <v>0</v>
      </c>
      <c r="AB102" s="189">
        <f>SUM('vs ARB'!$E$5)</f>
        <v>0</v>
      </c>
      <c r="AC102" s="190">
        <f>SUM('vs ARB'!$F$5)</f>
        <v>0</v>
      </c>
      <c r="AF102" s="120">
        <f>SUM('vs ARB'!$A$5)</f>
        <v>0</v>
      </c>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5" t="e">
        <f>(AVERAGE(AG102:BD102)*0.001)</f>
        <v>#DIV/0!</v>
      </c>
      <c r="BF102" s="126">
        <f>(MAX(AG102:BD102)*0.001)</f>
        <v>0</v>
      </c>
      <c r="BG102" s="194">
        <f>SUM('vs ARB'!$E$39)</f>
        <v>0</v>
      </c>
      <c r="BH102" s="195">
        <f>SUM('vs ARB'!$F$39)</f>
        <v>0</v>
      </c>
    </row>
    <row r="103" spans="1:60" s="127" customFormat="1" ht="12" customHeight="1" x14ac:dyDescent="0.25">
      <c r="A103" s="128">
        <f>SUM('vs ARB'!$A$6)</f>
        <v>1</v>
      </c>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30" t="e">
        <f t="shared" ref="Z103:Z132" si="26">AVERAGE(B103:Y103)</f>
        <v>#DIV/0!</v>
      </c>
      <c r="AA103" s="131">
        <f t="shared" ref="AA103:AA132" si="27">MAX(B103:Y103)</f>
        <v>0</v>
      </c>
      <c r="AB103" s="132">
        <f>SUM('vs ARB'!$E$6)</f>
        <v>0</v>
      </c>
      <c r="AC103" s="191">
        <f>SUM('vs ARB'!$F$6)</f>
        <v>0</v>
      </c>
      <c r="AF103" s="128">
        <f>SUM('vs ARB'!$A$6)</f>
        <v>1</v>
      </c>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33"/>
      <c r="BE103" s="134" t="e">
        <f>(AVERAGE(AG103:BD103)*0.001)</f>
        <v>#DIV/0!</v>
      </c>
      <c r="BF103" s="135">
        <f>(MAX(AG103:BD103)*0.001)</f>
        <v>0</v>
      </c>
      <c r="BG103" s="136">
        <f>SUM('vs ARB'!$E$40)</f>
        <v>0</v>
      </c>
      <c r="BH103" s="196">
        <f>SUM('vs ARB'!$F$40)</f>
        <v>0</v>
      </c>
    </row>
    <row r="104" spans="1:60" s="127" customFormat="1" ht="12" customHeight="1" x14ac:dyDescent="0.25">
      <c r="A104" s="128">
        <f>SUM('vs ARB'!$A$7)</f>
        <v>2</v>
      </c>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30" t="e">
        <f t="shared" si="26"/>
        <v>#DIV/0!</v>
      </c>
      <c r="AA104" s="131">
        <f t="shared" si="27"/>
        <v>0</v>
      </c>
      <c r="AB104" s="132">
        <f>SUM('vs ARB'!$E$7)</f>
        <v>0</v>
      </c>
      <c r="AC104" s="191">
        <f>SUM('vs ARB'!$F$7)</f>
        <v>0</v>
      </c>
      <c r="AF104" s="128">
        <f>SUM('vs ARB'!$A$7)</f>
        <v>2</v>
      </c>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c r="BD104" s="133"/>
      <c r="BE104" s="134" t="e">
        <f t="shared" ref="BE104:BE130" si="28">(AVERAGE(AG104:BD104)*0.001)</f>
        <v>#DIV/0!</v>
      </c>
      <c r="BF104" s="135">
        <f t="shared" ref="BF104:BF130" si="29">(MAX(AG104:BD104)*0.001)</f>
        <v>0</v>
      </c>
      <c r="BG104" s="136">
        <f>SUM('vs ARB'!$E$41)</f>
        <v>0</v>
      </c>
      <c r="BH104" s="196">
        <f>SUM('vs ARB'!$F$41)</f>
        <v>0</v>
      </c>
    </row>
    <row r="105" spans="1:60" s="127" customFormat="1" ht="12" customHeight="1" x14ac:dyDescent="0.25">
      <c r="A105" s="128">
        <f>SUM('vs ARB'!$A$8)</f>
        <v>3</v>
      </c>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30" t="e">
        <f t="shared" si="26"/>
        <v>#DIV/0!</v>
      </c>
      <c r="AA105" s="131">
        <f t="shared" si="27"/>
        <v>0</v>
      </c>
      <c r="AB105" s="132">
        <f>SUM('vs ARB'!$E$8)</f>
        <v>0</v>
      </c>
      <c r="AC105" s="191">
        <f>SUM('vs ARB'!$F$8)</f>
        <v>0</v>
      </c>
      <c r="AF105" s="128">
        <f>SUM('vs ARB'!$A$8)</f>
        <v>3</v>
      </c>
      <c r="AG105" s="133"/>
      <c r="AH105" s="133"/>
      <c r="AI105" s="133"/>
      <c r="AJ105" s="133"/>
      <c r="AK105" s="133"/>
      <c r="AL105" s="133"/>
      <c r="AM105" s="133"/>
      <c r="AN105" s="133"/>
      <c r="AO105" s="133"/>
      <c r="AP105" s="133"/>
      <c r="AQ105" s="133"/>
      <c r="AR105" s="133"/>
      <c r="AS105" s="133"/>
      <c r="AT105" s="133"/>
      <c r="AU105" s="133"/>
      <c r="AV105" s="133"/>
      <c r="AW105" s="133"/>
      <c r="AX105" s="133"/>
      <c r="AY105" s="133"/>
      <c r="AZ105" s="133"/>
      <c r="BA105" s="133"/>
      <c r="BB105" s="133"/>
      <c r="BC105" s="133"/>
      <c r="BD105" s="133"/>
      <c r="BE105" s="134" t="e">
        <f t="shared" si="28"/>
        <v>#DIV/0!</v>
      </c>
      <c r="BF105" s="135">
        <f t="shared" si="29"/>
        <v>0</v>
      </c>
      <c r="BG105" s="136">
        <f>SUM('vs ARB'!$E$42)</f>
        <v>0</v>
      </c>
      <c r="BH105" s="196">
        <f>SUM('vs ARB'!$F$42)</f>
        <v>0</v>
      </c>
    </row>
    <row r="106" spans="1:60" s="127" customFormat="1" ht="12" customHeight="1" x14ac:dyDescent="0.25">
      <c r="A106" s="128">
        <f>SUM('vs ARB'!$A$9)</f>
        <v>4</v>
      </c>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30" t="e">
        <f t="shared" si="26"/>
        <v>#DIV/0!</v>
      </c>
      <c r="AA106" s="131">
        <f t="shared" si="27"/>
        <v>0</v>
      </c>
      <c r="AB106" s="132">
        <f>SUM('vs ARB'!$E$9)</f>
        <v>0</v>
      </c>
      <c r="AC106" s="191">
        <f>SUM('vs ARB'!$F$9)</f>
        <v>0</v>
      </c>
      <c r="AF106" s="128">
        <f>SUM('vs ARB'!$A$9)</f>
        <v>4</v>
      </c>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c r="BD106" s="133"/>
      <c r="BE106" s="134" t="e">
        <f t="shared" si="28"/>
        <v>#DIV/0!</v>
      </c>
      <c r="BF106" s="135">
        <f t="shared" si="29"/>
        <v>0</v>
      </c>
      <c r="BG106" s="136">
        <f>SUM('vs ARB'!$E$43)</f>
        <v>0</v>
      </c>
      <c r="BH106" s="196">
        <f>SUM('vs ARB'!$F$43)</f>
        <v>0</v>
      </c>
    </row>
    <row r="107" spans="1:60" s="127" customFormat="1" ht="12" customHeight="1" x14ac:dyDescent="0.25">
      <c r="A107" s="128">
        <f>SUM('vs ARB'!$A$10)</f>
        <v>5</v>
      </c>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30" t="e">
        <f t="shared" si="26"/>
        <v>#DIV/0!</v>
      </c>
      <c r="AA107" s="131">
        <f t="shared" si="27"/>
        <v>0</v>
      </c>
      <c r="AB107" s="132">
        <f>SUM('vs ARB'!$E$10)</f>
        <v>0</v>
      </c>
      <c r="AC107" s="191">
        <f>SUM('vs ARB'!$F$10)</f>
        <v>0</v>
      </c>
      <c r="AF107" s="128">
        <f>SUM('vs ARB'!$A$10)</f>
        <v>5</v>
      </c>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c r="BD107" s="133"/>
      <c r="BE107" s="134" t="e">
        <f t="shared" si="28"/>
        <v>#DIV/0!</v>
      </c>
      <c r="BF107" s="135">
        <f t="shared" si="29"/>
        <v>0</v>
      </c>
      <c r="BG107" s="136">
        <f>SUM('vs ARB'!$E$44)</f>
        <v>0</v>
      </c>
      <c r="BH107" s="196">
        <f>SUM('vs ARB'!$F$44)</f>
        <v>0</v>
      </c>
    </row>
    <row r="108" spans="1:60" s="127" customFormat="1" ht="12" customHeight="1" x14ac:dyDescent="0.25">
      <c r="A108" s="128">
        <f>SUM('vs ARB'!$A$11)</f>
        <v>6</v>
      </c>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30" t="e">
        <f t="shared" si="26"/>
        <v>#DIV/0!</v>
      </c>
      <c r="AA108" s="131">
        <f t="shared" si="27"/>
        <v>0</v>
      </c>
      <c r="AB108" s="132">
        <f>SUM('vs ARB'!$E$11)</f>
        <v>0</v>
      </c>
      <c r="AC108" s="191">
        <f>SUM('vs ARB'!$F$11)</f>
        <v>0</v>
      </c>
      <c r="AF108" s="128">
        <f>SUM('vs ARB'!$A$11)</f>
        <v>6</v>
      </c>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33"/>
      <c r="BE108" s="134" t="e">
        <f t="shared" si="28"/>
        <v>#DIV/0!</v>
      </c>
      <c r="BF108" s="135">
        <f t="shared" si="29"/>
        <v>0</v>
      </c>
      <c r="BG108" s="136">
        <f>SUM('vs ARB'!$E$45)</f>
        <v>0</v>
      </c>
      <c r="BH108" s="196">
        <f>SUM('vs ARB'!$F$45)</f>
        <v>0</v>
      </c>
    </row>
    <row r="109" spans="1:60" s="127" customFormat="1" ht="12" customHeight="1" x14ac:dyDescent="0.25">
      <c r="A109" s="128">
        <f>SUM('vs ARB'!$A$12)</f>
        <v>7</v>
      </c>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30" t="e">
        <f t="shared" si="26"/>
        <v>#DIV/0!</v>
      </c>
      <c r="AA109" s="131">
        <f t="shared" si="27"/>
        <v>0</v>
      </c>
      <c r="AB109" s="132">
        <f>SUM('vs ARB'!$E$12)</f>
        <v>0</v>
      </c>
      <c r="AC109" s="191">
        <f>SUM('vs ARB'!$F$12)</f>
        <v>0</v>
      </c>
      <c r="AF109" s="128">
        <f>SUM('vs ARB'!$A$12)</f>
        <v>7</v>
      </c>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33"/>
      <c r="BE109" s="134" t="e">
        <f t="shared" si="28"/>
        <v>#DIV/0!</v>
      </c>
      <c r="BF109" s="135">
        <f t="shared" si="29"/>
        <v>0</v>
      </c>
      <c r="BG109" s="136">
        <f>SUM('vs ARB'!$E$46)</f>
        <v>0</v>
      </c>
      <c r="BH109" s="196">
        <f>SUM('vs ARB'!$F$46)</f>
        <v>0</v>
      </c>
    </row>
    <row r="110" spans="1:60" s="127" customFormat="1" ht="12" customHeight="1" x14ac:dyDescent="0.25">
      <c r="A110" s="128">
        <f>SUM('vs ARB'!$A$13)</f>
        <v>8</v>
      </c>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30" t="e">
        <f t="shared" si="26"/>
        <v>#DIV/0!</v>
      </c>
      <c r="AA110" s="131">
        <f t="shared" si="27"/>
        <v>0</v>
      </c>
      <c r="AB110" s="132">
        <f>SUM('vs ARB'!$E$13)</f>
        <v>0</v>
      </c>
      <c r="AC110" s="191">
        <f>SUM('vs ARB'!$F$13)</f>
        <v>0</v>
      </c>
      <c r="AF110" s="128">
        <f>SUM('vs ARB'!$A$13)</f>
        <v>8</v>
      </c>
      <c r="AG110" s="133"/>
      <c r="AH110" s="133"/>
      <c r="AI110" s="133"/>
      <c r="AJ110" s="133"/>
      <c r="AK110" s="133"/>
      <c r="AL110" s="133"/>
      <c r="AM110" s="133"/>
      <c r="AN110" s="133"/>
      <c r="AO110" s="133"/>
      <c r="AP110" s="133"/>
      <c r="AQ110" s="133"/>
      <c r="AR110" s="133"/>
      <c r="AS110" s="133"/>
      <c r="AT110" s="133"/>
      <c r="AU110" s="133"/>
      <c r="AV110" s="133"/>
      <c r="AW110" s="133"/>
      <c r="AX110" s="133"/>
      <c r="AY110" s="133"/>
      <c r="AZ110" s="133"/>
      <c r="BA110" s="133"/>
      <c r="BB110" s="133"/>
      <c r="BC110" s="133"/>
      <c r="BD110" s="133"/>
      <c r="BE110" s="134" t="e">
        <f t="shared" si="28"/>
        <v>#DIV/0!</v>
      </c>
      <c r="BF110" s="135">
        <f t="shared" si="29"/>
        <v>0</v>
      </c>
      <c r="BG110" s="136">
        <f>SUM('vs ARB'!$E$47)</f>
        <v>0</v>
      </c>
      <c r="BH110" s="196">
        <f>SUM('vs ARB'!$F$47)</f>
        <v>0</v>
      </c>
    </row>
    <row r="111" spans="1:60" s="127" customFormat="1" ht="12" customHeight="1" x14ac:dyDescent="0.25">
      <c r="A111" s="128">
        <f>SUM('vs ARB'!$A$14)</f>
        <v>9</v>
      </c>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30" t="e">
        <f t="shared" si="26"/>
        <v>#DIV/0!</v>
      </c>
      <c r="AA111" s="131">
        <f t="shared" si="27"/>
        <v>0</v>
      </c>
      <c r="AB111" s="132">
        <f>SUM('vs ARB'!$E$14)</f>
        <v>0</v>
      </c>
      <c r="AC111" s="191">
        <f>SUM('vs ARB'!$F$14)</f>
        <v>0</v>
      </c>
      <c r="AF111" s="128">
        <f>SUM('vs ARB'!$A$14)</f>
        <v>9</v>
      </c>
      <c r="AG111" s="133"/>
      <c r="AH111" s="133"/>
      <c r="AI111" s="133"/>
      <c r="AJ111" s="133"/>
      <c r="AK111" s="133"/>
      <c r="AL111" s="133"/>
      <c r="AM111" s="133"/>
      <c r="AN111" s="133"/>
      <c r="AO111" s="133"/>
      <c r="AP111" s="133"/>
      <c r="AQ111" s="133"/>
      <c r="AR111" s="133"/>
      <c r="AS111" s="133"/>
      <c r="AT111" s="133"/>
      <c r="AU111" s="133"/>
      <c r="AV111" s="133"/>
      <c r="AW111" s="133"/>
      <c r="AX111" s="133"/>
      <c r="AY111" s="133"/>
      <c r="AZ111" s="133"/>
      <c r="BA111" s="133"/>
      <c r="BB111" s="133"/>
      <c r="BC111" s="133"/>
      <c r="BD111" s="133"/>
      <c r="BE111" s="134" t="e">
        <f t="shared" si="28"/>
        <v>#DIV/0!</v>
      </c>
      <c r="BF111" s="135">
        <f t="shared" si="29"/>
        <v>0</v>
      </c>
      <c r="BG111" s="136">
        <f>SUM('vs ARB'!$E$48)</f>
        <v>0</v>
      </c>
      <c r="BH111" s="196">
        <f>SUM('vs ARB'!$F$48)</f>
        <v>0</v>
      </c>
    </row>
    <row r="112" spans="1:60" s="127" customFormat="1" ht="12" customHeight="1" x14ac:dyDescent="0.25">
      <c r="A112" s="128">
        <f>SUM('vs ARB'!$A$15)</f>
        <v>10</v>
      </c>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30" t="e">
        <f t="shared" si="26"/>
        <v>#DIV/0!</v>
      </c>
      <c r="AA112" s="131">
        <f t="shared" si="27"/>
        <v>0</v>
      </c>
      <c r="AB112" s="132">
        <f>SUM('vs ARB'!$E$15)</f>
        <v>0</v>
      </c>
      <c r="AC112" s="191">
        <f>SUM('vs ARB'!$F$15)</f>
        <v>0</v>
      </c>
      <c r="AF112" s="128">
        <f>SUM('vs ARB'!$A$15)</f>
        <v>10</v>
      </c>
      <c r="AG112" s="133"/>
      <c r="AH112" s="133"/>
      <c r="AI112" s="133"/>
      <c r="AJ112" s="133"/>
      <c r="AK112" s="133"/>
      <c r="AL112" s="133"/>
      <c r="AM112" s="133"/>
      <c r="AN112" s="133"/>
      <c r="AO112" s="133"/>
      <c r="AP112" s="133"/>
      <c r="AQ112" s="133"/>
      <c r="AR112" s="133"/>
      <c r="AS112" s="133"/>
      <c r="AT112" s="133"/>
      <c r="AU112" s="133"/>
      <c r="AV112" s="133"/>
      <c r="AW112" s="133"/>
      <c r="AX112" s="133"/>
      <c r="AY112" s="133"/>
      <c r="AZ112" s="133"/>
      <c r="BA112" s="133"/>
      <c r="BB112" s="133"/>
      <c r="BC112" s="133"/>
      <c r="BD112" s="133"/>
      <c r="BE112" s="134" t="e">
        <f t="shared" si="28"/>
        <v>#DIV/0!</v>
      </c>
      <c r="BF112" s="135">
        <f t="shared" si="29"/>
        <v>0</v>
      </c>
      <c r="BG112" s="136">
        <f>SUM('vs ARB'!$E$49)</f>
        <v>0</v>
      </c>
      <c r="BH112" s="196">
        <f>SUM('vs ARB'!$F$49)</f>
        <v>0</v>
      </c>
    </row>
    <row r="113" spans="1:60" s="127" customFormat="1" ht="12" customHeight="1" x14ac:dyDescent="0.25">
      <c r="A113" s="128">
        <f>SUM('vs ARB'!$A$16)</f>
        <v>11</v>
      </c>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30" t="e">
        <f t="shared" si="26"/>
        <v>#DIV/0!</v>
      </c>
      <c r="AA113" s="131">
        <f t="shared" si="27"/>
        <v>0</v>
      </c>
      <c r="AB113" s="132">
        <f>SUM('vs ARB'!$E$16)</f>
        <v>0</v>
      </c>
      <c r="AC113" s="191">
        <f>SUM('vs ARB'!$F$16)</f>
        <v>0</v>
      </c>
      <c r="AF113" s="128">
        <f>SUM('vs ARB'!$A$16)</f>
        <v>11</v>
      </c>
      <c r="AG113" s="133"/>
      <c r="AH113" s="133"/>
      <c r="AI113" s="133"/>
      <c r="AJ113" s="133"/>
      <c r="AK113" s="133"/>
      <c r="AL113" s="133"/>
      <c r="AM113" s="133"/>
      <c r="AN113" s="133"/>
      <c r="AO113" s="133"/>
      <c r="AP113" s="133"/>
      <c r="AQ113" s="133"/>
      <c r="AR113" s="133"/>
      <c r="AS113" s="133"/>
      <c r="AT113" s="133"/>
      <c r="AU113" s="133"/>
      <c r="AV113" s="133"/>
      <c r="AW113" s="133"/>
      <c r="AX113" s="133"/>
      <c r="AY113" s="133"/>
      <c r="AZ113" s="133"/>
      <c r="BA113" s="133"/>
      <c r="BB113" s="133"/>
      <c r="BC113" s="133"/>
      <c r="BD113" s="133"/>
      <c r="BE113" s="134" t="e">
        <f t="shared" si="28"/>
        <v>#DIV/0!</v>
      </c>
      <c r="BF113" s="135">
        <f t="shared" si="29"/>
        <v>0</v>
      </c>
      <c r="BG113" s="136">
        <f>SUM('vs ARB'!$E$50)</f>
        <v>0</v>
      </c>
      <c r="BH113" s="196">
        <f>SUM('vs ARB'!$F$50)</f>
        <v>0</v>
      </c>
    </row>
    <row r="114" spans="1:60" s="127" customFormat="1" ht="12" customHeight="1" x14ac:dyDescent="0.25">
      <c r="A114" s="128">
        <f>SUM('vs ARB'!$A$17)</f>
        <v>12</v>
      </c>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30" t="e">
        <f t="shared" si="26"/>
        <v>#DIV/0!</v>
      </c>
      <c r="AA114" s="131">
        <f t="shared" si="27"/>
        <v>0</v>
      </c>
      <c r="AB114" s="132">
        <f>SUM('vs ARB'!$E$17)</f>
        <v>0</v>
      </c>
      <c r="AC114" s="191">
        <f>SUM('vs ARB'!$F$17)</f>
        <v>0</v>
      </c>
      <c r="AF114" s="128">
        <f>SUM('vs ARB'!$A$17)</f>
        <v>12</v>
      </c>
      <c r="AG114" s="133"/>
      <c r="AH114" s="133"/>
      <c r="AI114" s="133"/>
      <c r="AJ114" s="133"/>
      <c r="AK114" s="133"/>
      <c r="AL114" s="133"/>
      <c r="AM114" s="133"/>
      <c r="AN114" s="133"/>
      <c r="AO114" s="133"/>
      <c r="AP114" s="133"/>
      <c r="AQ114" s="133"/>
      <c r="AR114" s="133"/>
      <c r="AS114" s="133"/>
      <c r="AT114" s="133"/>
      <c r="AU114" s="133"/>
      <c r="AV114" s="133"/>
      <c r="AW114" s="133"/>
      <c r="AX114" s="133"/>
      <c r="AY114" s="133"/>
      <c r="AZ114" s="133"/>
      <c r="BA114" s="133"/>
      <c r="BB114" s="133"/>
      <c r="BC114" s="133"/>
      <c r="BD114" s="133"/>
      <c r="BE114" s="134" t="e">
        <f t="shared" si="28"/>
        <v>#DIV/0!</v>
      </c>
      <c r="BF114" s="135">
        <f t="shared" si="29"/>
        <v>0</v>
      </c>
      <c r="BG114" s="136">
        <f>SUM('vs ARB'!$E$51)</f>
        <v>0</v>
      </c>
      <c r="BH114" s="196">
        <f>SUM('vs ARB'!$F$51)</f>
        <v>0</v>
      </c>
    </row>
    <row r="115" spans="1:60" s="127" customFormat="1" ht="12" customHeight="1" x14ac:dyDescent="0.25">
      <c r="A115" s="128">
        <f>SUM('vs ARB'!$A$18)</f>
        <v>13</v>
      </c>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30" t="e">
        <f t="shared" si="26"/>
        <v>#DIV/0!</v>
      </c>
      <c r="AA115" s="131">
        <f t="shared" si="27"/>
        <v>0</v>
      </c>
      <c r="AB115" s="132">
        <f>SUM('vs ARB'!$E$18)</f>
        <v>0</v>
      </c>
      <c r="AC115" s="191">
        <f>SUM('vs ARB'!$F$18)</f>
        <v>0</v>
      </c>
      <c r="AF115" s="128">
        <f>SUM('vs ARB'!$A$18)</f>
        <v>13</v>
      </c>
      <c r="AG115" s="133"/>
      <c r="AH115" s="133"/>
      <c r="AI115" s="133"/>
      <c r="AJ115" s="133"/>
      <c r="AK115" s="133"/>
      <c r="AL115" s="133"/>
      <c r="AM115" s="133"/>
      <c r="AN115" s="133"/>
      <c r="AO115" s="133"/>
      <c r="AP115" s="133"/>
      <c r="AQ115" s="133"/>
      <c r="AR115" s="133"/>
      <c r="AS115" s="133"/>
      <c r="AT115" s="133"/>
      <c r="AU115" s="133"/>
      <c r="AV115" s="133"/>
      <c r="AW115" s="133"/>
      <c r="AX115" s="133"/>
      <c r="AY115" s="133"/>
      <c r="AZ115" s="133"/>
      <c r="BA115" s="133"/>
      <c r="BB115" s="133"/>
      <c r="BC115" s="133"/>
      <c r="BD115" s="133"/>
      <c r="BE115" s="134" t="e">
        <f t="shared" si="28"/>
        <v>#DIV/0!</v>
      </c>
      <c r="BF115" s="135">
        <f t="shared" si="29"/>
        <v>0</v>
      </c>
      <c r="BG115" s="136">
        <f>SUM('vs ARB'!$E$52)</f>
        <v>0</v>
      </c>
      <c r="BH115" s="196">
        <f>SUM('vs ARB'!$F$52)</f>
        <v>0</v>
      </c>
    </row>
    <row r="116" spans="1:60" s="127" customFormat="1" ht="12" customHeight="1" x14ac:dyDescent="0.25">
      <c r="A116" s="128">
        <f>SUM('vs ARB'!$A$19)</f>
        <v>14</v>
      </c>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30" t="e">
        <f t="shared" si="26"/>
        <v>#DIV/0!</v>
      </c>
      <c r="AA116" s="131">
        <f t="shared" si="27"/>
        <v>0</v>
      </c>
      <c r="AB116" s="132">
        <f>SUM('vs ARB'!$E$19)</f>
        <v>0</v>
      </c>
      <c r="AC116" s="191">
        <f>SUM('vs ARB'!$F$19)</f>
        <v>0</v>
      </c>
      <c r="AF116" s="128">
        <f>SUM('vs ARB'!$A$19)</f>
        <v>14</v>
      </c>
      <c r="AG116" s="133"/>
      <c r="AH116" s="133"/>
      <c r="AI116" s="133"/>
      <c r="AJ116" s="133"/>
      <c r="AK116" s="133"/>
      <c r="AL116" s="133"/>
      <c r="AM116" s="133"/>
      <c r="AN116" s="133"/>
      <c r="AO116" s="133"/>
      <c r="AP116" s="133"/>
      <c r="AQ116" s="133"/>
      <c r="AR116" s="133"/>
      <c r="AS116" s="133"/>
      <c r="AT116" s="133"/>
      <c r="AU116" s="133"/>
      <c r="AV116" s="133"/>
      <c r="AW116" s="133"/>
      <c r="AX116" s="133"/>
      <c r="AY116" s="133"/>
      <c r="AZ116" s="133"/>
      <c r="BA116" s="133"/>
      <c r="BB116" s="133"/>
      <c r="BC116" s="133"/>
      <c r="BD116" s="133"/>
      <c r="BE116" s="134" t="e">
        <f t="shared" si="28"/>
        <v>#DIV/0!</v>
      </c>
      <c r="BF116" s="135">
        <f t="shared" si="29"/>
        <v>0</v>
      </c>
      <c r="BG116" s="136">
        <f>SUM('vs ARB'!$E$53)</f>
        <v>0</v>
      </c>
      <c r="BH116" s="196">
        <f>SUM('vs ARB'!$F$53)</f>
        <v>0</v>
      </c>
    </row>
    <row r="117" spans="1:60" s="127" customFormat="1" ht="12" customHeight="1" x14ac:dyDescent="0.25">
      <c r="A117" s="128">
        <f>SUM('vs ARB'!$A$20)</f>
        <v>15</v>
      </c>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30" t="e">
        <f t="shared" si="26"/>
        <v>#DIV/0!</v>
      </c>
      <c r="AA117" s="131">
        <f t="shared" si="27"/>
        <v>0</v>
      </c>
      <c r="AB117" s="132">
        <f>SUM('vs ARB'!$E$20)</f>
        <v>0</v>
      </c>
      <c r="AC117" s="191">
        <f>SUM('vs ARB'!$F$20)</f>
        <v>0</v>
      </c>
      <c r="AF117" s="128">
        <f>SUM('vs ARB'!$A$20)</f>
        <v>15</v>
      </c>
      <c r="AG117" s="133"/>
      <c r="AH117" s="133"/>
      <c r="AI117" s="133"/>
      <c r="AJ117" s="133"/>
      <c r="AK117" s="133"/>
      <c r="AL117" s="133"/>
      <c r="AM117" s="133"/>
      <c r="AN117" s="133"/>
      <c r="AO117" s="133"/>
      <c r="AP117" s="133"/>
      <c r="AQ117" s="133"/>
      <c r="AR117" s="133"/>
      <c r="AS117" s="133"/>
      <c r="AT117" s="133"/>
      <c r="AU117" s="133"/>
      <c r="AV117" s="133"/>
      <c r="AW117" s="133"/>
      <c r="AX117" s="133"/>
      <c r="AY117" s="133"/>
      <c r="AZ117" s="133"/>
      <c r="BA117" s="133"/>
      <c r="BB117" s="133"/>
      <c r="BC117" s="133"/>
      <c r="BD117" s="133"/>
      <c r="BE117" s="134" t="e">
        <f t="shared" si="28"/>
        <v>#DIV/0!</v>
      </c>
      <c r="BF117" s="135">
        <f t="shared" si="29"/>
        <v>0</v>
      </c>
      <c r="BG117" s="136">
        <f>SUM('vs ARB'!$E$54)</f>
        <v>0</v>
      </c>
      <c r="BH117" s="196">
        <f>SUM('vs ARB'!$F$54)</f>
        <v>0</v>
      </c>
    </row>
    <row r="118" spans="1:60" s="127" customFormat="1" ht="12" customHeight="1" x14ac:dyDescent="0.25">
      <c r="A118" s="128">
        <f>SUM('vs ARB'!$A$21)</f>
        <v>16</v>
      </c>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30" t="e">
        <f t="shared" si="26"/>
        <v>#DIV/0!</v>
      </c>
      <c r="AA118" s="131">
        <f t="shared" si="27"/>
        <v>0</v>
      </c>
      <c r="AB118" s="132">
        <f>SUM('vs ARB'!$E$21)</f>
        <v>0</v>
      </c>
      <c r="AC118" s="191">
        <f>SUM('vs ARB'!$F$21)</f>
        <v>0</v>
      </c>
      <c r="AF118" s="128">
        <f>SUM('vs ARB'!$A$21)</f>
        <v>16</v>
      </c>
      <c r="AG118" s="133"/>
      <c r="AH118" s="133"/>
      <c r="AI118" s="133"/>
      <c r="AJ118" s="133"/>
      <c r="AK118" s="133"/>
      <c r="AL118" s="133"/>
      <c r="AM118" s="133"/>
      <c r="AN118" s="133"/>
      <c r="AO118" s="133"/>
      <c r="AP118" s="133"/>
      <c r="AQ118" s="133"/>
      <c r="AR118" s="133"/>
      <c r="AS118" s="133"/>
      <c r="AT118" s="133"/>
      <c r="AU118" s="133"/>
      <c r="AV118" s="133"/>
      <c r="AW118" s="133"/>
      <c r="AX118" s="133"/>
      <c r="AY118" s="133"/>
      <c r="AZ118" s="133"/>
      <c r="BA118" s="133"/>
      <c r="BB118" s="133"/>
      <c r="BC118" s="133"/>
      <c r="BD118" s="133"/>
      <c r="BE118" s="134" t="e">
        <f t="shared" si="28"/>
        <v>#DIV/0!</v>
      </c>
      <c r="BF118" s="135">
        <f t="shared" si="29"/>
        <v>0</v>
      </c>
      <c r="BG118" s="136">
        <f>SUM('vs ARB'!$E$55)</f>
        <v>0</v>
      </c>
      <c r="BH118" s="196">
        <f>SUM('vs ARB'!$F$55)</f>
        <v>0</v>
      </c>
    </row>
    <row r="119" spans="1:60" s="127" customFormat="1" ht="12" customHeight="1" x14ac:dyDescent="0.25">
      <c r="A119" s="128">
        <f>SUM('vs ARB'!$A$22)</f>
        <v>17</v>
      </c>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30" t="e">
        <f t="shared" si="26"/>
        <v>#DIV/0!</v>
      </c>
      <c r="AA119" s="131">
        <f t="shared" si="27"/>
        <v>0</v>
      </c>
      <c r="AB119" s="132">
        <f>SUM('vs ARB'!$E$22)</f>
        <v>0</v>
      </c>
      <c r="AC119" s="191">
        <f>SUM('vs ARB'!$F$22)</f>
        <v>0</v>
      </c>
      <c r="AF119" s="128">
        <f>SUM('vs ARB'!$A$22)</f>
        <v>17</v>
      </c>
      <c r="AG119" s="133"/>
      <c r="AH119" s="133"/>
      <c r="AI119" s="133"/>
      <c r="AJ119" s="133"/>
      <c r="AK119" s="133"/>
      <c r="AL119" s="133"/>
      <c r="AM119" s="133"/>
      <c r="AN119" s="133"/>
      <c r="AO119" s="133"/>
      <c r="AP119" s="133"/>
      <c r="AQ119" s="133"/>
      <c r="AR119" s="133"/>
      <c r="AS119" s="133"/>
      <c r="AT119" s="133"/>
      <c r="AU119" s="133"/>
      <c r="AV119" s="133"/>
      <c r="AW119" s="133"/>
      <c r="AX119" s="133"/>
      <c r="AY119" s="133"/>
      <c r="AZ119" s="133"/>
      <c r="BA119" s="133"/>
      <c r="BB119" s="133"/>
      <c r="BC119" s="133"/>
      <c r="BD119" s="133"/>
      <c r="BE119" s="134" t="e">
        <f t="shared" si="28"/>
        <v>#DIV/0!</v>
      </c>
      <c r="BF119" s="135">
        <f t="shared" si="29"/>
        <v>0</v>
      </c>
      <c r="BG119" s="136">
        <f>SUM('vs ARB'!$E$56)</f>
        <v>0</v>
      </c>
      <c r="BH119" s="196">
        <f>SUM('vs ARB'!$F$56)</f>
        <v>0</v>
      </c>
    </row>
    <row r="120" spans="1:60" s="127" customFormat="1" ht="12" customHeight="1" x14ac:dyDescent="0.25">
      <c r="A120" s="128">
        <f>SUM('vs ARB'!$A$23)</f>
        <v>18</v>
      </c>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30" t="e">
        <f t="shared" si="26"/>
        <v>#DIV/0!</v>
      </c>
      <c r="AA120" s="131">
        <f t="shared" si="27"/>
        <v>0</v>
      </c>
      <c r="AB120" s="132">
        <f>SUM('vs ARB'!$E$23)</f>
        <v>0</v>
      </c>
      <c r="AC120" s="191">
        <f>SUM('vs ARB'!$F$23)</f>
        <v>0</v>
      </c>
      <c r="AF120" s="128">
        <f>SUM('vs ARB'!$A$23)</f>
        <v>18</v>
      </c>
      <c r="AG120" s="133"/>
      <c r="AH120" s="133"/>
      <c r="AI120" s="133"/>
      <c r="AJ120" s="133"/>
      <c r="AK120" s="133"/>
      <c r="AL120" s="133"/>
      <c r="AM120" s="133"/>
      <c r="AN120" s="133"/>
      <c r="AO120" s="133"/>
      <c r="AP120" s="133"/>
      <c r="AQ120" s="133"/>
      <c r="AR120" s="133"/>
      <c r="AS120" s="133"/>
      <c r="AT120" s="133"/>
      <c r="AU120" s="133"/>
      <c r="AV120" s="133"/>
      <c r="AW120" s="133"/>
      <c r="AX120" s="133"/>
      <c r="AY120" s="133"/>
      <c r="AZ120" s="133"/>
      <c r="BA120" s="133"/>
      <c r="BB120" s="133"/>
      <c r="BC120" s="133"/>
      <c r="BD120" s="133"/>
      <c r="BE120" s="134" t="e">
        <f t="shared" si="28"/>
        <v>#DIV/0!</v>
      </c>
      <c r="BF120" s="135">
        <f t="shared" si="29"/>
        <v>0</v>
      </c>
      <c r="BG120" s="136">
        <f>SUM('vs ARB'!$E$57)</f>
        <v>0</v>
      </c>
      <c r="BH120" s="196">
        <f>SUM('vs ARB'!$F$57)</f>
        <v>0</v>
      </c>
    </row>
    <row r="121" spans="1:60" s="127" customFormat="1" ht="12" customHeight="1" x14ac:dyDescent="0.25">
      <c r="A121" s="128">
        <f>SUM('vs ARB'!$A$24)</f>
        <v>19</v>
      </c>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30" t="e">
        <f t="shared" si="26"/>
        <v>#DIV/0!</v>
      </c>
      <c r="AA121" s="131">
        <f t="shared" si="27"/>
        <v>0</v>
      </c>
      <c r="AB121" s="132">
        <f>SUM('vs ARB'!$E$24)</f>
        <v>0</v>
      </c>
      <c r="AC121" s="191">
        <f>SUM('vs ARB'!$F$24)</f>
        <v>0</v>
      </c>
      <c r="AF121" s="128">
        <f>SUM('vs ARB'!$A$24)</f>
        <v>19</v>
      </c>
      <c r="AG121" s="133"/>
      <c r="AH121" s="133"/>
      <c r="AI121" s="133"/>
      <c r="AJ121" s="133"/>
      <c r="AK121" s="133"/>
      <c r="AL121" s="133"/>
      <c r="AM121" s="133"/>
      <c r="AN121" s="133"/>
      <c r="AO121" s="133"/>
      <c r="AP121" s="133"/>
      <c r="AQ121" s="133"/>
      <c r="AR121" s="133"/>
      <c r="AS121" s="133"/>
      <c r="AT121" s="133"/>
      <c r="AU121" s="133"/>
      <c r="AV121" s="133"/>
      <c r="AW121" s="133"/>
      <c r="AX121" s="133"/>
      <c r="AY121" s="133"/>
      <c r="AZ121" s="133"/>
      <c r="BA121" s="133"/>
      <c r="BB121" s="133"/>
      <c r="BC121" s="133"/>
      <c r="BD121" s="133"/>
      <c r="BE121" s="134" t="e">
        <f t="shared" si="28"/>
        <v>#DIV/0!</v>
      </c>
      <c r="BF121" s="135">
        <f t="shared" si="29"/>
        <v>0</v>
      </c>
      <c r="BG121" s="136">
        <f>SUM('vs ARB'!$E$58)</f>
        <v>0</v>
      </c>
      <c r="BH121" s="196">
        <f>SUM('vs ARB'!$F$58)</f>
        <v>0</v>
      </c>
    </row>
    <row r="122" spans="1:60" s="127" customFormat="1" ht="12" customHeight="1" x14ac:dyDescent="0.25">
      <c r="A122" s="128">
        <f>SUM('vs ARB'!$A$25)</f>
        <v>20</v>
      </c>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30" t="e">
        <f t="shared" si="26"/>
        <v>#DIV/0!</v>
      </c>
      <c r="AA122" s="131">
        <f t="shared" si="27"/>
        <v>0</v>
      </c>
      <c r="AB122" s="132">
        <f>SUM('vs ARB'!$E$25)</f>
        <v>0</v>
      </c>
      <c r="AC122" s="191">
        <f>SUM('vs ARB'!$F$25)</f>
        <v>0</v>
      </c>
      <c r="AF122" s="128">
        <f>SUM('vs ARB'!$A$25)</f>
        <v>20</v>
      </c>
      <c r="AG122" s="133"/>
      <c r="AH122" s="133"/>
      <c r="AI122" s="133"/>
      <c r="AJ122" s="133"/>
      <c r="AK122" s="133"/>
      <c r="AL122" s="133"/>
      <c r="AM122" s="133"/>
      <c r="AN122" s="133"/>
      <c r="AO122" s="133"/>
      <c r="AP122" s="133"/>
      <c r="AQ122" s="133"/>
      <c r="AR122" s="133"/>
      <c r="AS122" s="133"/>
      <c r="AT122" s="133"/>
      <c r="AU122" s="133"/>
      <c r="AV122" s="133"/>
      <c r="AW122" s="133"/>
      <c r="AX122" s="133"/>
      <c r="AY122" s="133"/>
      <c r="AZ122" s="133"/>
      <c r="BA122" s="133"/>
      <c r="BB122" s="133"/>
      <c r="BC122" s="133"/>
      <c r="BD122" s="133"/>
      <c r="BE122" s="134" t="e">
        <f t="shared" si="28"/>
        <v>#DIV/0!</v>
      </c>
      <c r="BF122" s="135">
        <f t="shared" si="29"/>
        <v>0</v>
      </c>
      <c r="BG122" s="136">
        <f>SUM('vs ARB'!$E$59)</f>
        <v>0</v>
      </c>
      <c r="BH122" s="196">
        <f>SUM('vs ARB'!$F$59)</f>
        <v>0</v>
      </c>
    </row>
    <row r="123" spans="1:60" s="127" customFormat="1" ht="12" customHeight="1" x14ac:dyDescent="0.25">
      <c r="A123" s="128">
        <f>SUM('vs ARB'!$A$26)</f>
        <v>21</v>
      </c>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30" t="e">
        <f t="shared" si="26"/>
        <v>#DIV/0!</v>
      </c>
      <c r="AA123" s="131">
        <f t="shared" si="27"/>
        <v>0</v>
      </c>
      <c r="AB123" s="132">
        <f>SUM('vs ARB'!$E$26)</f>
        <v>0</v>
      </c>
      <c r="AC123" s="191">
        <f>SUM('vs ARB'!$F$26)</f>
        <v>0</v>
      </c>
      <c r="AF123" s="128">
        <f>SUM('vs ARB'!$A$26)</f>
        <v>21</v>
      </c>
      <c r="AG123" s="133"/>
      <c r="AH123" s="133"/>
      <c r="AI123" s="133"/>
      <c r="AJ123" s="133"/>
      <c r="AK123" s="133"/>
      <c r="AL123" s="133"/>
      <c r="AM123" s="133"/>
      <c r="AN123" s="133"/>
      <c r="AO123" s="133"/>
      <c r="AP123" s="133"/>
      <c r="AQ123" s="133"/>
      <c r="AR123" s="133"/>
      <c r="AS123" s="133"/>
      <c r="AT123" s="133"/>
      <c r="AU123" s="133"/>
      <c r="AV123" s="133"/>
      <c r="AW123" s="133"/>
      <c r="AX123" s="133"/>
      <c r="AY123" s="133"/>
      <c r="AZ123" s="133"/>
      <c r="BA123" s="133"/>
      <c r="BB123" s="133"/>
      <c r="BC123" s="133"/>
      <c r="BD123" s="133"/>
      <c r="BE123" s="134" t="e">
        <f t="shared" si="28"/>
        <v>#DIV/0!</v>
      </c>
      <c r="BF123" s="135">
        <f t="shared" si="29"/>
        <v>0</v>
      </c>
      <c r="BG123" s="136">
        <f>SUM('vs ARB'!$E$60)</f>
        <v>0</v>
      </c>
      <c r="BH123" s="196">
        <f>SUM('vs ARB'!$F$60)</f>
        <v>0</v>
      </c>
    </row>
    <row r="124" spans="1:60" s="127" customFormat="1" ht="12" customHeight="1" x14ac:dyDescent="0.25">
      <c r="A124" s="128">
        <f>SUM('vs ARB'!$A$27)</f>
        <v>22</v>
      </c>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30" t="e">
        <f t="shared" si="26"/>
        <v>#DIV/0!</v>
      </c>
      <c r="AA124" s="131">
        <f t="shared" si="27"/>
        <v>0</v>
      </c>
      <c r="AB124" s="132">
        <f>SUM('vs ARB'!$E$27)</f>
        <v>0</v>
      </c>
      <c r="AC124" s="191">
        <f>SUM('vs ARB'!$F$27)</f>
        <v>0</v>
      </c>
      <c r="AF124" s="128">
        <f>SUM('vs ARB'!$A$27)</f>
        <v>22</v>
      </c>
      <c r="AG124" s="133"/>
      <c r="AH124" s="133"/>
      <c r="AI124" s="133"/>
      <c r="AJ124" s="133"/>
      <c r="AK124" s="133"/>
      <c r="AL124" s="133"/>
      <c r="AM124" s="133"/>
      <c r="AN124" s="133"/>
      <c r="AO124" s="133"/>
      <c r="AP124" s="133"/>
      <c r="AQ124" s="133"/>
      <c r="AR124" s="133"/>
      <c r="AS124" s="133"/>
      <c r="AT124" s="133"/>
      <c r="AU124" s="133"/>
      <c r="AV124" s="133"/>
      <c r="AW124" s="133"/>
      <c r="AX124" s="133"/>
      <c r="AY124" s="133"/>
      <c r="AZ124" s="133"/>
      <c r="BA124" s="133"/>
      <c r="BB124" s="133"/>
      <c r="BC124" s="133"/>
      <c r="BD124" s="133"/>
      <c r="BE124" s="134" t="e">
        <f t="shared" si="28"/>
        <v>#DIV/0!</v>
      </c>
      <c r="BF124" s="135">
        <f t="shared" si="29"/>
        <v>0</v>
      </c>
      <c r="BG124" s="136">
        <f>SUM('vs ARB'!$E$61)</f>
        <v>0</v>
      </c>
      <c r="BH124" s="196">
        <f>SUM('vs ARB'!$F$61)</f>
        <v>0</v>
      </c>
    </row>
    <row r="125" spans="1:60" s="127" customFormat="1" ht="12" customHeight="1" x14ac:dyDescent="0.25">
      <c r="A125" s="128">
        <f>SUM('vs ARB'!$A$28)</f>
        <v>23</v>
      </c>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30" t="e">
        <f t="shared" si="26"/>
        <v>#DIV/0!</v>
      </c>
      <c r="AA125" s="131">
        <f t="shared" si="27"/>
        <v>0</v>
      </c>
      <c r="AB125" s="132">
        <f>SUM('vs ARB'!$E$28)</f>
        <v>0</v>
      </c>
      <c r="AC125" s="191">
        <f>SUM('vs ARB'!$F$28)</f>
        <v>0</v>
      </c>
      <c r="AF125" s="128">
        <f>SUM('vs ARB'!$A$28)</f>
        <v>23</v>
      </c>
      <c r="AG125" s="133"/>
      <c r="AH125" s="133"/>
      <c r="AI125" s="133"/>
      <c r="AJ125" s="133"/>
      <c r="AK125" s="133"/>
      <c r="AL125" s="133"/>
      <c r="AM125" s="133"/>
      <c r="AN125" s="133"/>
      <c r="AO125" s="133"/>
      <c r="AP125" s="133"/>
      <c r="AQ125" s="133"/>
      <c r="AR125" s="133"/>
      <c r="AS125" s="133"/>
      <c r="AT125" s="133"/>
      <c r="AU125" s="133"/>
      <c r="AV125" s="133"/>
      <c r="AW125" s="133"/>
      <c r="AX125" s="133"/>
      <c r="AY125" s="133"/>
      <c r="AZ125" s="133"/>
      <c r="BA125" s="133"/>
      <c r="BB125" s="133"/>
      <c r="BC125" s="133"/>
      <c r="BD125" s="133"/>
      <c r="BE125" s="134" t="e">
        <f t="shared" si="28"/>
        <v>#DIV/0!</v>
      </c>
      <c r="BF125" s="135">
        <f t="shared" si="29"/>
        <v>0</v>
      </c>
      <c r="BG125" s="136">
        <f>SUM('vs ARB'!$E$62)</f>
        <v>0</v>
      </c>
      <c r="BH125" s="196">
        <f>SUM('vs ARB'!$F$62)</f>
        <v>0</v>
      </c>
    </row>
    <row r="126" spans="1:60" s="127" customFormat="1" ht="12" customHeight="1" x14ac:dyDescent="0.25">
      <c r="A126" s="128">
        <f>SUM('vs ARB'!$A$29)</f>
        <v>24</v>
      </c>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30" t="e">
        <f t="shared" si="26"/>
        <v>#DIV/0!</v>
      </c>
      <c r="AA126" s="131">
        <f t="shared" si="27"/>
        <v>0</v>
      </c>
      <c r="AB126" s="132">
        <f>SUM('vs ARB'!$E$29)</f>
        <v>0</v>
      </c>
      <c r="AC126" s="191">
        <f>SUM('vs ARB'!$F$29)</f>
        <v>0</v>
      </c>
      <c r="AF126" s="128">
        <f>SUM('vs ARB'!$A$29)</f>
        <v>24</v>
      </c>
      <c r="AG126" s="133"/>
      <c r="AH126" s="133"/>
      <c r="AI126" s="133"/>
      <c r="AJ126" s="133"/>
      <c r="AK126" s="133"/>
      <c r="AL126" s="133"/>
      <c r="AM126" s="133"/>
      <c r="AN126" s="133"/>
      <c r="AO126" s="133"/>
      <c r="AP126" s="133"/>
      <c r="AQ126" s="133"/>
      <c r="AR126" s="133"/>
      <c r="AS126" s="133"/>
      <c r="AT126" s="133"/>
      <c r="AU126" s="133"/>
      <c r="AV126" s="133"/>
      <c r="AW126" s="133"/>
      <c r="AX126" s="133"/>
      <c r="AY126" s="133"/>
      <c r="AZ126" s="133"/>
      <c r="BA126" s="133"/>
      <c r="BB126" s="133"/>
      <c r="BC126" s="133"/>
      <c r="BD126" s="133"/>
      <c r="BE126" s="134" t="e">
        <f t="shared" si="28"/>
        <v>#DIV/0!</v>
      </c>
      <c r="BF126" s="135">
        <f t="shared" si="29"/>
        <v>0</v>
      </c>
      <c r="BG126" s="136">
        <f>SUM('vs ARB'!$E$63)</f>
        <v>0</v>
      </c>
      <c r="BH126" s="196">
        <f>SUM('vs ARB'!$F$63)</f>
        <v>0</v>
      </c>
    </row>
    <row r="127" spans="1:60" s="127" customFormat="1" ht="12" customHeight="1" x14ac:dyDescent="0.25">
      <c r="A127" s="128">
        <f>SUM('vs ARB'!$A$30)</f>
        <v>25</v>
      </c>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30" t="e">
        <f t="shared" si="26"/>
        <v>#DIV/0!</v>
      </c>
      <c r="AA127" s="131">
        <f t="shared" si="27"/>
        <v>0</v>
      </c>
      <c r="AB127" s="132">
        <f>SUM('vs ARB'!$E$30)</f>
        <v>0</v>
      </c>
      <c r="AC127" s="191">
        <f>SUM('vs ARB'!$F$30)</f>
        <v>0</v>
      </c>
      <c r="AF127" s="128">
        <f>SUM('vs ARB'!$A$30)</f>
        <v>25</v>
      </c>
      <c r="AG127" s="133"/>
      <c r="AH127" s="133"/>
      <c r="AI127" s="133"/>
      <c r="AJ127" s="133"/>
      <c r="AK127" s="133"/>
      <c r="AL127" s="133"/>
      <c r="AM127" s="133"/>
      <c r="AN127" s="133"/>
      <c r="AO127" s="133"/>
      <c r="AP127" s="133"/>
      <c r="AQ127" s="133"/>
      <c r="AR127" s="133"/>
      <c r="AS127" s="133"/>
      <c r="AT127" s="133"/>
      <c r="AU127" s="133"/>
      <c r="AV127" s="133"/>
      <c r="AW127" s="133"/>
      <c r="AX127" s="133"/>
      <c r="AY127" s="133"/>
      <c r="AZ127" s="133"/>
      <c r="BA127" s="133"/>
      <c r="BB127" s="133"/>
      <c r="BC127" s="133"/>
      <c r="BD127" s="133"/>
      <c r="BE127" s="134" t="e">
        <f t="shared" si="28"/>
        <v>#DIV/0!</v>
      </c>
      <c r="BF127" s="135">
        <f t="shared" si="29"/>
        <v>0</v>
      </c>
      <c r="BG127" s="136">
        <f>SUM('vs ARB'!$E$64)</f>
        <v>0</v>
      </c>
      <c r="BH127" s="196">
        <f>SUM('vs ARB'!$F$64)</f>
        <v>0</v>
      </c>
    </row>
    <row r="128" spans="1:60" s="127" customFormat="1" ht="12" customHeight="1" x14ac:dyDescent="0.25">
      <c r="A128" s="128">
        <f>SUM('vs ARB'!$A$31)</f>
        <v>26</v>
      </c>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30" t="e">
        <f t="shared" si="26"/>
        <v>#DIV/0!</v>
      </c>
      <c r="AA128" s="131">
        <f t="shared" si="27"/>
        <v>0</v>
      </c>
      <c r="AB128" s="132">
        <f>SUM('vs ARB'!$E$31)</f>
        <v>0</v>
      </c>
      <c r="AC128" s="191">
        <f>SUM('vs ARB'!$F$31)</f>
        <v>0</v>
      </c>
      <c r="AF128" s="128">
        <f>SUM('vs ARB'!$A$31)</f>
        <v>26</v>
      </c>
      <c r="AG128" s="133"/>
      <c r="AH128" s="133"/>
      <c r="AI128" s="133"/>
      <c r="AJ128" s="133"/>
      <c r="AK128" s="133"/>
      <c r="AL128" s="133"/>
      <c r="AM128" s="133"/>
      <c r="AN128" s="133"/>
      <c r="AO128" s="133"/>
      <c r="AP128" s="133"/>
      <c r="AQ128" s="133"/>
      <c r="AR128" s="133"/>
      <c r="AS128" s="133"/>
      <c r="AT128" s="133"/>
      <c r="AU128" s="133"/>
      <c r="AV128" s="133"/>
      <c r="AW128" s="133"/>
      <c r="AX128" s="133"/>
      <c r="AY128" s="133"/>
      <c r="AZ128" s="133"/>
      <c r="BA128" s="133"/>
      <c r="BB128" s="133"/>
      <c r="BC128" s="133"/>
      <c r="BD128" s="133"/>
      <c r="BE128" s="134" t="e">
        <f t="shared" si="28"/>
        <v>#DIV/0!</v>
      </c>
      <c r="BF128" s="135">
        <f t="shared" si="29"/>
        <v>0</v>
      </c>
      <c r="BG128" s="136">
        <f>SUM('vs ARB'!$E$65)</f>
        <v>0</v>
      </c>
      <c r="BH128" s="196">
        <f>SUM('vs ARB'!$F$65)</f>
        <v>0</v>
      </c>
    </row>
    <row r="129" spans="1:60" s="127" customFormat="1" ht="12" customHeight="1" x14ac:dyDescent="0.25">
      <c r="A129" s="128">
        <f>SUM('vs ARB'!$A$32)</f>
        <v>27</v>
      </c>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30" t="e">
        <f t="shared" si="26"/>
        <v>#DIV/0!</v>
      </c>
      <c r="AA129" s="131">
        <f t="shared" si="27"/>
        <v>0</v>
      </c>
      <c r="AB129" s="132">
        <f>SUM('vs ARB'!$E$32)</f>
        <v>0</v>
      </c>
      <c r="AC129" s="191">
        <f>SUM('vs ARB'!$F$32)</f>
        <v>0</v>
      </c>
      <c r="AF129" s="128">
        <f>SUM('vs ARB'!$A$32)</f>
        <v>27</v>
      </c>
      <c r="AG129" s="133"/>
      <c r="AH129" s="133"/>
      <c r="AI129" s="133"/>
      <c r="AJ129" s="133"/>
      <c r="AK129" s="133"/>
      <c r="AL129" s="133"/>
      <c r="AM129" s="133"/>
      <c r="AN129" s="133"/>
      <c r="AO129" s="133"/>
      <c r="AP129" s="133"/>
      <c r="AQ129" s="133"/>
      <c r="AR129" s="133"/>
      <c r="AS129" s="133"/>
      <c r="AT129" s="133"/>
      <c r="AU129" s="133"/>
      <c r="AV129" s="133"/>
      <c r="AW129" s="133"/>
      <c r="AX129" s="133"/>
      <c r="AY129" s="133"/>
      <c r="AZ129" s="133"/>
      <c r="BA129" s="133"/>
      <c r="BB129" s="133"/>
      <c r="BC129" s="133"/>
      <c r="BD129" s="133"/>
      <c r="BE129" s="134" t="e">
        <f t="shared" si="28"/>
        <v>#DIV/0!</v>
      </c>
      <c r="BF129" s="135">
        <f t="shared" si="29"/>
        <v>0</v>
      </c>
      <c r="BG129" s="136">
        <f>SUM('vs ARB'!$E$66)</f>
        <v>0</v>
      </c>
      <c r="BH129" s="196">
        <f>SUM('vs ARB'!$F$66)</f>
        <v>0</v>
      </c>
    </row>
    <row r="130" spans="1:60" s="127" customFormat="1" ht="12" customHeight="1" x14ac:dyDescent="0.25">
      <c r="A130" s="128">
        <f>SUM('vs ARB'!$A$33)</f>
        <v>28</v>
      </c>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30" t="e">
        <f t="shared" si="26"/>
        <v>#DIV/0!</v>
      </c>
      <c r="AA130" s="131">
        <f t="shared" si="27"/>
        <v>0</v>
      </c>
      <c r="AB130" s="132">
        <f>SUM('vs ARB'!$E$33)</f>
        <v>0</v>
      </c>
      <c r="AC130" s="191">
        <f>SUM('vs ARB'!$F$33)</f>
        <v>0</v>
      </c>
      <c r="AF130" s="128">
        <f>SUM('vs ARB'!$A$33)</f>
        <v>28</v>
      </c>
      <c r="AG130" s="133"/>
      <c r="AH130" s="133"/>
      <c r="AI130" s="133"/>
      <c r="AJ130" s="133"/>
      <c r="AK130" s="133"/>
      <c r="AL130" s="133"/>
      <c r="AM130" s="133"/>
      <c r="AN130" s="133"/>
      <c r="AO130" s="133"/>
      <c r="AP130" s="133"/>
      <c r="AQ130" s="133"/>
      <c r="AR130" s="133"/>
      <c r="AS130" s="133"/>
      <c r="AT130" s="133"/>
      <c r="AU130" s="133"/>
      <c r="AV130" s="133"/>
      <c r="AW130" s="133"/>
      <c r="AX130" s="133"/>
      <c r="AY130" s="133"/>
      <c r="AZ130" s="133"/>
      <c r="BA130" s="133"/>
      <c r="BB130" s="133"/>
      <c r="BC130" s="133"/>
      <c r="BD130" s="133"/>
      <c r="BE130" s="134" t="e">
        <f t="shared" si="28"/>
        <v>#DIV/0!</v>
      </c>
      <c r="BF130" s="135">
        <f t="shared" si="29"/>
        <v>0</v>
      </c>
      <c r="BG130" s="136">
        <f>SUM('vs ARB'!$E$67)</f>
        <v>0</v>
      </c>
      <c r="BH130" s="196">
        <f>SUM('vs ARB'!$F$67)</f>
        <v>0</v>
      </c>
    </row>
    <row r="131" spans="1:60" s="127" customFormat="1" ht="12" customHeight="1" x14ac:dyDescent="0.25">
      <c r="A131" s="128">
        <f>SUM('vs ARB'!$A$34)</f>
        <v>29</v>
      </c>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30" t="e">
        <f t="shared" si="26"/>
        <v>#DIV/0!</v>
      </c>
      <c r="AA131" s="131">
        <f t="shared" si="27"/>
        <v>0</v>
      </c>
      <c r="AB131" s="132">
        <f>SUM('vs ARB'!$E$34)</f>
        <v>0</v>
      </c>
      <c r="AC131" s="191">
        <f>SUM('vs ARB'!$F$34)</f>
        <v>0</v>
      </c>
      <c r="AF131" s="128">
        <f>SUM('vs ARB'!$A$34)</f>
        <v>29</v>
      </c>
      <c r="AG131" s="133"/>
      <c r="AH131" s="133"/>
      <c r="AI131" s="133"/>
      <c r="AJ131" s="133"/>
      <c r="AK131" s="133"/>
      <c r="AL131" s="133"/>
      <c r="AM131" s="133"/>
      <c r="AN131" s="133"/>
      <c r="AO131" s="133"/>
      <c r="AP131" s="133"/>
      <c r="AQ131" s="133"/>
      <c r="AR131" s="133"/>
      <c r="AS131" s="133"/>
      <c r="AT131" s="133"/>
      <c r="AU131" s="133"/>
      <c r="AV131" s="133"/>
      <c r="AW131" s="133"/>
      <c r="AX131" s="133"/>
      <c r="AY131" s="133"/>
      <c r="AZ131" s="133"/>
      <c r="BA131" s="133"/>
      <c r="BB131" s="133"/>
      <c r="BC131" s="133"/>
      <c r="BD131" s="133"/>
      <c r="BE131" s="134" t="e">
        <f>(AVERAGE(AG131:BD131)*0.001)</f>
        <v>#DIV/0!</v>
      </c>
      <c r="BF131" s="135">
        <f>(MAX(AG131:BD131)*0.001)</f>
        <v>0</v>
      </c>
      <c r="BG131" s="136">
        <f>SUM('vs ARB'!$E$68)</f>
        <v>0</v>
      </c>
      <c r="BH131" s="196">
        <f>SUM('vs ARB'!$F$68)</f>
        <v>0</v>
      </c>
    </row>
    <row r="132" spans="1:60" s="127" customFormat="1" ht="12" customHeight="1" x14ac:dyDescent="0.25">
      <c r="A132" s="137">
        <f>SUM('vs ARB'!$A$35)</f>
        <v>30</v>
      </c>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30" t="e">
        <f t="shared" si="26"/>
        <v>#DIV/0!</v>
      </c>
      <c r="AA132" s="131">
        <f t="shared" si="27"/>
        <v>0</v>
      </c>
      <c r="AB132" s="132">
        <f>SUM('vs ARB'!$E$35)</f>
        <v>0</v>
      </c>
      <c r="AC132" s="191">
        <f>SUM('vs ARB'!$F$35)</f>
        <v>0</v>
      </c>
      <c r="AF132" s="137">
        <f>SUM('vs ARB'!$A$35)</f>
        <v>30</v>
      </c>
      <c r="AG132" s="133"/>
      <c r="AH132" s="133"/>
      <c r="AI132" s="133"/>
      <c r="AJ132" s="133"/>
      <c r="AK132" s="133"/>
      <c r="AL132" s="133"/>
      <c r="AM132" s="133"/>
      <c r="AN132" s="133"/>
      <c r="AO132" s="133"/>
      <c r="AP132" s="133"/>
      <c r="AQ132" s="133"/>
      <c r="AR132" s="133"/>
      <c r="AS132" s="133"/>
      <c r="AT132" s="133"/>
      <c r="AU132" s="133"/>
      <c r="AV132" s="133"/>
      <c r="AW132" s="133"/>
      <c r="AX132" s="133"/>
      <c r="AY132" s="133"/>
      <c r="AZ132" s="133"/>
      <c r="BA132" s="133"/>
      <c r="BB132" s="133"/>
      <c r="BC132" s="133"/>
      <c r="BD132" s="133"/>
      <c r="BE132" s="134" t="e">
        <f>(AVERAGE(AG132:BD132)*0.001)</f>
        <v>#DIV/0!</v>
      </c>
      <c r="BF132" s="135">
        <f>(MAX(AG132:BD132)*0.001)</f>
        <v>0</v>
      </c>
      <c r="BG132" s="136">
        <f>SUM('vs ARB'!$E$69)</f>
        <v>0</v>
      </c>
      <c r="BH132" s="196">
        <f>SUM('vs ARB'!$F$69)</f>
        <v>0</v>
      </c>
    </row>
    <row r="133" spans="1:60" ht="12.75" customHeight="1" thickBot="1" x14ac:dyDescent="0.3">
      <c r="A133" s="138" t="s">
        <v>773</v>
      </c>
      <c r="B133" s="139"/>
      <c r="C133" s="1410" t="s">
        <v>401</v>
      </c>
      <c r="D133" s="1410"/>
      <c r="E133" s="1410"/>
      <c r="F133" s="1410"/>
      <c r="G133" s="1410"/>
      <c r="H133" s="1410"/>
      <c r="I133" s="1410"/>
      <c r="J133" s="1410"/>
      <c r="K133" s="1410"/>
      <c r="L133" s="1410"/>
      <c r="M133" s="1410"/>
      <c r="N133" s="1410"/>
      <c r="O133" s="1410"/>
      <c r="P133" s="1410"/>
      <c r="Q133" s="1410"/>
      <c r="R133" s="1410"/>
      <c r="S133" s="1410"/>
      <c r="T133" s="1410"/>
      <c r="U133" s="1410"/>
      <c r="V133" s="1410"/>
      <c r="W133" s="1410"/>
      <c r="X133" s="1410"/>
      <c r="Y133" s="1411"/>
      <c r="Z133" s="140" t="e">
        <f>AVERAGE(B102:Y132)</f>
        <v>#DIV/0!</v>
      </c>
      <c r="AA133" s="141">
        <f>MAX(B102:Y132)</f>
        <v>0</v>
      </c>
      <c r="AB133" s="192" t="e">
        <f>SUM('vs ARB'!$E$36)</f>
        <v>#DIV/0!</v>
      </c>
      <c r="AC133" s="193">
        <f>SUM('vs ARB'!$F$36)</f>
        <v>0</v>
      </c>
      <c r="AF133" s="138" t="s">
        <v>773</v>
      </c>
      <c r="AG133" s="139"/>
      <c r="AH133" s="1410" t="s">
        <v>401</v>
      </c>
      <c r="AI133" s="1410"/>
      <c r="AJ133" s="1410"/>
      <c r="AK133" s="1410"/>
      <c r="AL133" s="1410"/>
      <c r="AM133" s="1410"/>
      <c r="AN133" s="1410"/>
      <c r="AO133" s="1410"/>
      <c r="AP133" s="1410"/>
      <c r="AQ133" s="1410"/>
      <c r="AR133" s="1410"/>
      <c r="AS133" s="1410"/>
      <c r="AT133" s="1410"/>
      <c r="AU133" s="1410"/>
      <c r="AV133" s="1410"/>
      <c r="AW133" s="1410"/>
      <c r="AX133" s="1410"/>
      <c r="AY133" s="1410"/>
      <c r="AZ133" s="1410"/>
      <c r="BA133" s="1410"/>
      <c r="BB133" s="1410"/>
      <c r="BC133" s="1410"/>
      <c r="BD133" s="1411"/>
      <c r="BE133" s="142" t="e">
        <f>AVERAGE(BE102:BE132)</f>
        <v>#DIV/0!</v>
      </c>
      <c r="BF133" s="143">
        <f>MAX(BF102:BF132)</f>
        <v>0</v>
      </c>
      <c r="BG133" s="197" t="e">
        <f>SUM('vs ARB'!$E$70)</f>
        <v>#DIV/0!</v>
      </c>
      <c r="BH133" s="198">
        <f>SUM('vs ARB'!$F$70)</f>
        <v>0</v>
      </c>
    </row>
    <row r="134" spans="1:60" s="127" customFormat="1" ht="12" customHeight="1" x14ac:dyDescent="0.25">
      <c r="A134" s="120">
        <f>SUM('vs ARB'!$A$5)</f>
        <v>0</v>
      </c>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2" t="e">
        <f>AVERAGE(B134:Y134)</f>
        <v>#DIV/0!</v>
      </c>
      <c r="AA134" s="123">
        <f>MAX(B134:Y134)</f>
        <v>0</v>
      </c>
      <c r="AB134" s="189">
        <f>SUM('vs ARB'!$E$5)</f>
        <v>0</v>
      </c>
      <c r="AC134" s="190">
        <f>SUM('vs ARB'!$F$5)</f>
        <v>0</v>
      </c>
      <c r="AF134" s="120">
        <f>SUM('vs ARB'!$A$5)</f>
        <v>0</v>
      </c>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5" t="e">
        <f>(AVERAGE(AG134:BD134)*0.001)</f>
        <v>#DIV/0!</v>
      </c>
      <c r="BF134" s="126">
        <f>(MAX(AG134:BD134)*0.001)</f>
        <v>0</v>
      </c>
      <c r="BG134" s="194">
        <f>SUM('vs ARB'!$E$39)</f>
        <v>0</v>
      </c>
      <c r="BH134" s="195">
        <f>SUM('vs ARB'!$F$39)</f>
        <v>0</v>
      </c>
    </row>
    <row r="135" spans="1:60" s="127" customFormat="1" ht="12" customHeight="1" x14ac:dyDescent="0.25">
      <c r="A135" s="128">
        <f>SUM('vs ARB'!$A$6)</f>
        <v>1</v>
      </c>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30" t="e">
        <f t="shared" ref="Z135:Z164" si="30">AVERAGE(B135:Y135)</f>
        <v>#DIV/0!</v>
      </c>
      <c r="AA135" s="131">
        <f t="shared" ref="AA135:AA164" si="31">MAX(B135:Y135)</f>
        <v>0</v>
      </c>
      <c r="AB135" s="132">
        <f>SUM('vs ARB'!$E$6)</f>
        <v>0</v>
      </c>
      <c r="AC135" s="191">
        <f>SUM('vs ARB'!$F$6)</f>
        <v>0</v>
      </c>
      <c r="AF135" s="128">
        <f>SUM('vs ARB'!$A$6)</f>
        <v>1</v>
      </c>
      <c r="AG135" s="133"/>
      <c r="AH135" s="133"/>
      <c r="AI135" s="133"/>
      <c r="AJ135" s="133"/>
      <c r="AK135" s="133"/>
      <c r="AL135" s="133"/>
      <c r="AM135" s="133"/>
      <c r="AN135" s="133"/>
      <c r="AO135" s="133"/>
      <c r="AP135" s="133"/>
      <c r="AQ135" s="133"/>
      <c r="AR135" s="133"/>
      <c r="AS135" s="133"/>
      <c r="AT135" s="133"/>
      <c r="AU135" s="133"/>
      <c r="AV135" s="133"/>
      <c r="AW135" s="133"/>
      <c r="AX135" s="133"/>
      <c r="AY135" s="133"/>
      <c r="AZ135" s="133"/>
      <c r="BA135" s="133"/>
      <c r="BB135" s="133"/>
      <c r="BC135" s="133"/>
      <c r="BD135" s="133"/>
      <c r="BE135" s="134" t="e">
        <f>(AVERAGE(AG135:BD135)*0.001)</f>
        <v>#DIV/0!</v>
      </c>
      <c r="BF135" s="135">
        <f>(MAX(AG135:BD135)*0.001)</f>
        <v>0</v>
      </c>
      <c r="BG135" s="136">
        <f>SUM('vs ARB'!$E$40)</f>
        <v>0</v>
      </c>
      <c r="BH135" s="196">
        <f>SUM('vs ARB'!$F$40)</f>
        <v>0</v>
      </c>
    </row>
    <row r="136" spans="1:60" s="127" customFormat="1" ht="12" customHeight="1" x14ac:dyDescent="0.25">
      <c r="A136" s="128">
        <f>SUM('vs ARB'!$A$7)</f>
        <v>2</v>
      </c>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30" t="e">
        <f t="shared" si="30"/>
        <v>#DIV/0!</v>
      </c>
      <c r="AA136" s="131">
        <f t="shared" si="31"/>
        <v>0</v>
      </c>
      <c r="AB136" s="132">
        <f>SUM('vs ARB'!$E$7)</f>
        <v>0</v>
      </c>
      <c r="AC136" s="191">
        <f>SUM('vs ARB'!$F$7)</f>
        <v>0</v>
      </c>
      <c r="AF136" s="128">
        <f>SUM('vs ARB'!$A$7)</f>
        <v>2</v>
      </c>
      <c r="AG136" s="133"/>
      <c r="AH136" s="133"/>
      <c r="AI136" s="133"/>
      <c r="AJ136" s="133"/>
      <c r="AK136" s="133"/>
      <c r="AL136" s="133"/>
      <c r="AM136" s="133"/>
      <c r="AN136" s="133"/>
      <c r="AO136" s="133"/>
      <c r="AP136" s="133"/>
      <c r="AQ136" s="133"/>
      <c r="AR136" s="133"/>
      <c r="AS136" s="133"/>
      <c r="AT136" s="133"/>
      <c r="AU136" s="133"/>
      <c r="AV136" s="133"/>
      <c r="AW136" s="133"/>
      <c r="AX136" s="133"/>
      <c r="AY136" s="133"/>
      <c r="AZ136" s="133"/>
      <c r="BA136" s="133"/>
      <c r="BB136" s="133"/>
      <c r="BC136" s="133"/>
      <c r="BD136" s="133"/>
      <c r="BE136" s="134" t="e">
        <f t="shared" ref="BE136:BE162" si="32">(AVERAGE(AG136:BD136)*0.001)</f>
        <v>#DIV/0!</v>
      </c>
      <c r="BF136" s="135">
        <f t="shared" ref="BF136:BF162" si="33">(MAX(AG136:BD136)*0.001)</f>
        <v>0</v>
      </c>
      <c r="BG136" s="136">
        <f>SUM('vs ARB'!$E$41)</f>
        <v>0</v>
      </c>
      <c r="BH136" s="196">
        <f>SUM('vs ARB'!$F$41)</f>
        <v>0</v>
      </c>
    </row>
    <row r="137" spans="1:60" s="127" customFormat="1" ht="12" customHeight="1" x14ac:dyDescent="0.25">
      <c r="A137" s="128">
        <f>SUM('vs ARB'!$A$8)</f>
        <v>3</v>
      </c>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30" t="e">
        <f t="shared" si="30"/>
        <v>#DIV/0!</v>
      </c>
      <c r="AA137" s="131">
        <f t="shared" si="31"/>
        <v>0</v>
      </c>
      <c r="AB137" s="132">
        <f>SUM('vs ARB'!$E$8)</f>
        <v>0</v>
      </c>
      <c r="AC137" s="191">
        <f>SUM('vs ARB'!$F$8)</f>
        <v>0</v>
      </c>
      <c r="AF137" s="128">
        <f>SUM('vs ARB'!$A$8)</f>
        <v>3</v>
      </c>
      <c r="AG137" s="133"/>
      <c r="AH137" s="133"/>
      <c r="AI137" s="133"/>
      <c r="AJ137" s="133"/>
      <c r="AK137" s="133"/>
      <c r="AL137" s="133"/>
      <c r="AM137" s="133"/>
      <c r="AN137" s="133"/>
      <c r="AO137" s="133"/>
      <c r="AP137" s="133"/>
      <c r="AQ137" s="133"/>
      <c r="AR137" s="133"/>
      <c r="AS137" s="133"/>
      <c r="AT137" s="133"/>
      <c r="AU137" s="133"/>
      <c r="AV137" s="133"/>
      <c r="AW137" s="133"/>
      <c r="AX137" s="133"/>
      <c r="AY137" s="133"/>
      <c r="AZ137" s="133"/>
      <c r="BA137" s="133"/>
      <c r="BB137" s="133"/>
      <c r="BC137" s="133"/>
      <c r="BD137" s="133"/>
      <c r="BE137" s="134" t="e">
        <f t="shared" si="32"/>
        <v>#DIV/0!</v>
      </c>
      <c r="BF137" s="135">
        <f t="shared" si="33"/>
        <v>0</v>
      </c>
      <c r="BG137" s="136">
        <f>SUM('vs ARB'!$E$42)</f>
        <v>0</v>
      </c>
      <c r="BH137" s="196">
        <f>SUM('vs ARB'!$F$42)</f>
        <v>0</v>
      </c>
    </row>
    <row r="138" spans="1:60" s="127" customFormat="1" ht="12" customHeight="1" x14ac:dyDescent="0.25">
      <c r="A138" s="128">
        <f>SUM('vs ARB'!$A$9)</f>
        <v>4</v>
      </c>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30" t="e">
        <f t="shared" si="30"/>
        <v>#DIV/0!</v>
      </c>
      <c r="AA138" s="131">
        <f t="shared" si="31"/>
        <v>0</v>
      </c>
      <c r="AB138" s="132">
        <f>SUM('vs ARB'!$E$9)</f>
        <v>0</v>
      </c>
      <c r="AC138" s="191">
        <f>SUM('vs ARB'!$F$9)</f>
        <v>0</v>
      </c>
      <c r="AF138" s="128">
        <f>SUM('vs ARB'!$A$9)</f>
        <v>4</v>
      </c>
      <c r="AG138" s="133"/>
      <c r="AH138" s="133"/>
      <c r="AI138" s="133"/>
      <c r="AJ138" s="133"/>
      <c r="AK138" s="133"/>
      <c r="AL138" s="133"/>
      <c r="AM138" s="133"/>
      <c r="AN138" s="133"/>
      <c r="AO138" s="133"/>
      <c r="AP138" s="133"/>
      <c r="AQ138" s="133"/>
      <c r="AR138" s="133"/>
      <c r="AS138" s="133"/>
      <c r="AT138" s="133"/>
      <c r="AU138" s="133"/>
      <c r="AV138" s="133"/>
      <c r="AW138" s="133"/>
      <c r="AX138" s="133"/>
      <c r="AY138" s="133"/>
      <c r="AZ138" s="133"/>
      <c r="BA138" s="133"/>
      <c r="BB138" s="133"/>
      <c r="BC138" s="133"/>
      <c r="BD138" s="133"/>
      <c r="BE138" s="134" t="e">
        <f t="shared" si="32"/>
        <v>#DIV/0!</v>
      </c>
      <c r="BF138" s="135">
        <f t="shared" si="33"/>
        <v>0</v>
      </c>
      <c r="BG138" s="136">
        <f>SUM('vs ARB'!$E$43)</f>
        <v>0</v>
      </c>
      <c r="BH138" s="196">
        <f>SUM('vs ARB'!$F$43)</f>
        <v>0</v>
      </c>
    </row>
    <row r="139" spans="1:60" s="127" customFormat="1" ht="12" customHeight="1" x14ac:dyDescent="0.25">
      <c r="A139" s="128">
        <f>SUM('vs ARB'!$A$10)</f>
        <v>5</v>
      </c>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30" t="e">
        <f t="shared" si="30"/>
        <v>#DIV/0!</v>
      </c>
      <c r="AA139" s="131">
        <f t="shared" si="31"/>
        <v>0</v>
      </c>
      <c r="AB139" s="132">
        <f>SUM('vs ARB'!$E$10)</f>
        <v>0</v>
      </c>
      <c r="AC139" s="191">
        <f>SUM('vs ARB'!$F$10)</f>
        <v>0</v>
      </c>
      <c r="AF139" s="128">
        <f>SUM('vs ARB'!$A$10)</f>
        <v>5</v>
      </c>
      <c r="AG139" s="133"/>
      <c r="AH139" s="133"/>
      <c r="AI139" s="133"/>
      <c r="AJ139" s="133"/>
      <c r="AK139" s="133"/>
      <c r="AL139" s="133"/>
      <c r="AM139" s="133"/>
      <c r="AN139" s="133"/>
      <c r="AO139" s="133"/>
      <c r="AP139" s="133"/>
      <c r="AQ139" s="133"/>
      <c r="AR139" s="133"/>
      <c r="AS139" s="133"/>
      <c r="AT139" s="133"/>
      <c r="AU139" s="133"/>
      <c r="AV139" s="133"/>
      <c r="AW139" s="133"/>
      <c r="AX139" s="133"/>
      <c r="AY139" s="133"/>
      <c r="AZ139" s="133"/>
      <c r="BA139" s="133"/>
      <c r="BB139" s="133"/>
      <c r="BC139" s="133"/>
      <c r="BD139" s="133"/>
      <c r="BE139" s="134" t="e">
        <f t="shared" si="32"/>
        <v>#DIV/0!</v>
      </c>
      <c r="BF139" s="135">
        <f t="shared" si="33"/>
        <v>0</v>
      </c>
      <c r="BG139" s="136">
        <f>SUM('vs ARB'!$E$44)</f>
        <v>0</v>
      </c>
      <c r="BH139" s="196">
        <f>SUM('vs ARB'!$F$44)</f>
        <v>0</v>
      </c>
    </row>
    <row r="140" spans="1:60" s="127" customFormat="1" ht="12" customHeight="1" x14ac:dyDescent="0.25">
      <c r="A140" s="128">
        <f>SUM('vs ARB'!$A$11)</f>
        <v>6</v>
      </c>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30" t="e">
        <f t="shared" si="30"/>
        <v>#DIV/0!</v>
      </c>
      <c r="AA140" s="131">
        <f t="shared" si="31"/>
        <v>0</v>
      </c>
      <c r="AB140" s="132">
        <f>SUM('vs ARB'!$E$11)</f>
        <v>0</v>
      </c>
      <c r="AC140" s="191">
        <f>SUM('vs ARB'!$F$11)</f>
        <v>0</v>
      </c>
      <c r="AF140" s="128">
        <f>SUM('vs ARB'!$A$11)</f>
        <v>6</v>
      </c>
      <c r="AG140" s="133"/>
      <c r="AH140" s="133"/>
      <c r="AI140" s="133"/>
      <c r="AJ140" s="133"/>
      <c r="AK140" s="133"/>
      <c r="AL140" s="133"/>
      <c r="AM140" s="133"/>
      <c r="AN140" s="133"/>
      <c r="AO140" s="133"/>
      <c r="AP140" s="133"/>
      <c r="AQ140" s="133"/>
      <c r="AR140" s="133"/>
      <c r="AS140" s="133"/>
      <c r="AT140" s="133"/>
      <c r="AU140" s="133"/>
      <c r="AV140" s="133"/>
      <c r="AW140" s="133"/>
      <c r="AX140" s="133"/>
      <c r="AY140" s="133"/>
      <c r="AZ140" s="133"/>
      <c r="BA140" s="133"/>
      <c r="BB140" s="133"/>
      <c r="BC140" s="133"/>
      <c r="BD140" s="133"/>
      <c r="BE140" s="134" t="e">
        <f t="shared" si="32"/>
        <v>#DIV/0!</v>
      </c>
      <c r="BF140" s="135">
        <f t="shared" si="33"/>
        <v>0</v>
      </c>
      <c r="BG140" s="136">
        <f>SUM('vs ARB'!$E$45)</f>
        <v>0</v>
      </c>
      <c r="BH140" s="196">
        <f>SUM('vs ARB'!$F$45)</f>
        <v>0</v>
      </c>
    </row>
    <row r="141" spans="1:60" s="127" customFormat="1" ht="12" customHeight="1" x14ac:dyDescent="0.25">
      <c r="A141" s="128">
        <f>SUM('vs ARB'!$A$12)</f>
        <v>7</v>
      </c>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30" t="e">
        <f t="shared" si="30"/>
        <v>#DIV/0!</v>
      </c>
      <c r="AA141" s="131">
        <f t="shared" si="31"/>
        <v>0</v>
      </c>
      <c r="AB141" s="132">
        <f>SUM('vs ARB'!$E$12)</f>
        <v>0</v>
      </c>
      <c r="AC141" s="191">
        <f>SUM('vs ARB'!$F$12)</f>
        <v>0</v>
      </c>
      <c r="AF141" s="128">
        <f>SUM('vs ARB'!$A$12)</f>
        <v>7</v>
      </c>
      <c r="AG141" s="133"/>
      <c r="AH141" s="133"/>
      <c r="AI141" s="133"/>
      <c r="AJ141" s="133"/>
      <c r="AK141" s="133"/>
      <c r="AL141" s="133"/>
      <c r="AM141" s="133"/>
      <c r="AN141" s="133"/>
      <c r="AO141" s="133"/>
      <c r="AP141" s="133"/>
      <c r="AQ141" s="133"/>
      <c r="AR141" s="133"/>
      <c r="AS141" s="133"/>
      <c r="AT141" s="133"/>
      <c r="AU141" s="133"/>
      <c r="AV141" s="133"/>
      <c r="AW141" s="133"/>
      <c r="AX141" s="133"/>
      <c r="AY141" s="133"/>
      <c r="AZ141" s="133"/>
      <c r="BA141" s="133"/>
      <c r="BB141" s="133"/>
      <c r="BC141" s="133"/>
      <c r="BD141" s="133"/>
      <c r="BE141" s="134" t="e">
        <f t="shared" si="32"/>
        <v>#DIV/0!</v>
      </c>
      <c r="BF141" s="135">
        <f t="shared" si="33"/>
        <v>0</v>
      </c>
      <c r="BG141" s="136">
        <f>SUM('vs ARB'!$E$46)</f>
        <v>0</v>
      </c>
      <c r="BH141" s="196">
        <f>SUM('vs ARB'!$F$46)</f>
        <v>0</v>
      </c>
    </row>
    <row r="142" spans="1:60" s="127" customFormat="1" ht="12" customHeight="1" x14ac:dyDescent="0.25">
      <c r="A142" s="128">
        <f>SUM('vs ARB'!$A$13)</f>
        <v>8</v>
      </c>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30" t="e">
        <f t="shared" si="30"/>
        <v>#DIV/0!</v>
      </c>
      <c r="AA142" s="131">
        <f t="shared" si="31"/>
        <v>0</v>
      </c>
      <c r="AB142" s="132">
        <f>SUM('vs ARB'!$E$13)</f>
        <v>0</v>
      </c>
      <c r="AC142" s="191">
        <f>SUM('vs ARB'!$F$13)</f>
        <v>0</v>
      </c>
      <c r="AF142" s="128">
        <f>SUM('vs ARB'!$A$13)</f>
        <v>8</v>
      </c>
      <c r="AG142" s="133"/>
      <c r="AH142" s="133"/>
      <c r="AI142" s="133"/>
      <c r="AJ142" s="133"/>
      <c r="AK142" s="133"/>
      <c r="AL142" s="133"/>
      <c r="AM142" s="133"/>
      <c r="AN142" s="133"/>
      <c r="AO142" s="133"/>
      <c r="AP142" s="133"/>
      <c r="AQ142" s="133"/>
      <c r="AR142" s="133"/>
      <c r="AS142" s="133"/>
      <c r="AT142" s="133"/>
      <c r="AU142" s="133"/>
      <c r="AV142" s="133"/>
      <c r="AW142" s="133"/>
      <c r="AX142" s="133"/>
      <c r="AY142" s="133"/>
      <c r="AZ142" s="133"/>
      <c r="BA142" s="133"/>
      <c r="BB142" s="133"/>
      <c r="BC142" s="133"/>
      <c r="BD142" s="133"/>
      <c r="BE142" s="134" t="e">
        <f t="shared" si="32"/>
        <v>#DIV/0!</v>
      </c>
      <c r="BF142" s="135">
        <f t="shared" si="33"/>
        <v>0</v>
      </c>
      <c r="BG142" s="136">
        <f>SUM('vs ARB'!$E$47)</f>
        <v>0</v>
      </c>
      <c r="BH142" s="196">
        <f>SUM('vs ARB'!$F$47)</f>
        <v>0</v>
      </c>
    </row>
    <row r="143" spans="1:60" s="127" customFormat="1" ht="12" customHeight="1" x14ac:dyDescent="0.25">
      <c r="A143" s="128">
        <f>SUM('vs ARB'!$A$14)</f>
        <v>9</v>
      </c>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30" t="e">
        <f t="shared" si="30"/>
        <v>#DIV/0!</v>
      </c>
      <c r="AA143" s="131">
        <f t="shared" si="31"/>
        <v>0</v>
      </c>
      <c r="AB143" s="132">
        <f>SUM('vs ARB'!$E$14)</f>
        <v>0</v>
      </c>
      <c r="AC143" s="191">
        <f>SUM('vs ARB'!$F$14)</f>
        <v>0</v>
      </c>
      <c r="AF143" s="128">
        <f>SUM('vs ARB'!$A$14)</f>
        <v>9</v>
      </c>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4" t="e">
        <f t="shared" si="32"/>
        <v>#DIV/0!</v>
      </c>
      <c r="BF143" s="135">
        <f t="shared" si="33"/>
        <v>0</v>
      </c>
      <c r="BG143" s="136">
        <f>SUM('vs ARB'!$E$48)</f>
        <v>0</v>
      </c>
      <c r="BH143" s="196">
        <f>SUM('vs ARB'!$F$48)</f>
        <v>0</v>
      </c>
    </row>
    <row r="144" spans="1:60" s="127" customFormat="1" ht="12" customHeight="1" x14ac:dyDescent="0.25">
      <c r="A144" s="128">
        <f>SUM('vs ARB'!$A$15)</f>
        <v>10</v>
      </c>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30" t="e">
        <f t="shared" si="30"/>
        <v>#DIV/0!</v>
      </c>
      <c r="AA144" s="131">
        <f t="shared" si="31"/>
        <v>0</v>
      </c>
      <c r="AB144" s="132">
        <f>SUM('vs ARB'!$E$15)</f>
        <v>0</v>
      </c>
      <c r="AC144" s="191">
        <f>SUM('vs ARB'!$F$15)</f>
        <v>0</v>
      </c>
      <c r="AF144" s="128">
        <f>SUM('vs ARB'!$A$15)</f>
        <v>10</v>
      </c>
      <c r="AG144" s="133"/>
      <c r="AH144" s="133"/>
      <c r="AI144" s="133"/>
      <c r="AJ144" s="133"/>
      <c r="AK144" s="133"/>
      <c r="AL144" s="133"/>
      <c r="AM144" s="133"/>
      <c r="AN144" s="133"/>
      <c r="AO144" s="133"/>
      <c r="AP144" s="133"/>
      <c r="AQ144" s="133"/>
      <c r="AR144" s="133"/>
      <c r="AS144" s="133"/>
      <c r="AT144" s="133"/>
      <c r="AU144" s="133"/>
      <c r="AV144" s="133"/>
      <c r="AW144" s="133"/>
      <c r="AX144" s="133"/>
      <c r="AY144" s="133"/>
      <c r="AZ144" s="133"/>
      <c r="BA144" s="133"/>
      <c r="BB144" s="133"/>
      <c r="BC144" s="133"/>
      <c r="BD144" s="133"/>
      <c r="BE144" s="134" t="e">
        <f t="shared" si="32"/>
        <v>#DIV/0!</v>
      </c>
      <c r="BF144" s="135">
        <f t="shared" si="33"/>
        <v>0</v>
      </c>
      <c r="BG144" s="136">
        <f>SUM('vs ARB'!$E$49)</f>
        <v>0</v>
      </c>
      <c r="BH144" s="196">
        <f>SUM('vs ARB'!$F$49)</f>
        <v>0</v>
      </c>
    </row>
    <row r="145" spans="1:60" s="127" customFormat="1" ht="12" customHeight="1" x14ac:dyDescent="0.25">
      <c r="A145" s="128">
        <f>SUM('vs ARB'!$A$16)</f>
        <v>11</v>
      </c>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30" t="e">
        <f t="shared" si="30"/>
        <v>#DIV/0!</v>
      </c>
      <c r="AA145" s="131">
        <f t="shared" si="31"/>
        <v>0</v>
      </c>
      <c r="AB145" s="132">
        <f>SUM('vs ARB'!$E$16)</f>
        <v>0</v>
      </c>
      <c r="AC145" s="191">
        <f>SUM('vs ARB'!$F$16)</f>
        <v>0</v>
      </c>
      <c r="AF145" s="128">
        <f>SUM('vs ARB'!$A$16)</f>
        <v>11</v>
      </c>
      <c r="AG145" s="133"/>
      <c r="AH145" s="133"/>
      <c r="AI145" s="133"/>
      <c r="AJ145" s="133"/>
      <c r="AK145" s="133"/>
      <c r="AL145" s="133"/>
      <c r="AM145" s="133"/>
      <c r="AN145" s="133"/>
      <c r="AO145" s="133"/>
      <c r="AP145" s="133"/>
      <c r="AQ145" s="133"/>
      <c r="AR145" s="133"/>
      <c r="AS145" s="133"/>
      <c r="AT145" s="133"/>
      <c r="AU145" s="133"/>
      <c r="AV145" s="133"/>
      <c r="AW145" s="133"/>
      <c r="AX145" s="133"/>
      <c r="AY145" s="133"/>
      <c r="AZ145" s="133"/>
      <c r="BA145" s="133"/>
      <c r="BB145" s="133"/>
      <c r="BC145" s="133"/>
      <c r="BD145" s="133"/>
      <c r="BE145" s="134" t="e">
        <f t="shared" si="32"/>
        <v>#DIV/0!</v>
      </c>
      <c r="BF145" s="135">
        <f t="shared" si="33"/>
        <v>0</v>
      </c>
      <c r="BG145" s="136">
        <f>SUM('vs ARB'!$E$50)</f>
        <v>0</v>
      </c>
      <c r="BH145" s="196">
        <f>SUM('vs ARB'!$F$50)</f>
        <v>0</v>
      </c>
    </row>
    <row r="146" spans="1:60" s="127" customFormat="1" ht="12" customHeight="1" x14ac:dyDescent="0.25">
      <c r="A146" s="128">
        <f>SUM('vs ARB'!$A$17)</f>
        <v>12</v>
      </c>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30" t="e">
        <f t="shared" si="30"/>
        <v>#DIV/0!</v>
      </c>
      <c r="AA146" s="131">
        <f t="shared" si="31"/>
        <v>0</v>
      </c>
      <c r="AB146" s="132">
        <f>SUM('vs ARB'!$E$17)</f>
        <v>0</v>
      </c>
      <c r="AC146" s="191">
        <f>SUM('vs ARB'!$F$17)</f>
        <v>0</v>
      </c>
      <c r="AF146" s="128">
        <f>SUM('vs ARB'!$A$17)</f>
        <v>12</v>
      </c>
      <c r="AG146" s="133"/>
      <c r="AH146" s="133"/>
      <c r="AI146" s="133"/>
      <c r="AJ146" s="133"/>
      <c r="AK146" s="133"/>
      <c r="AL146" s="133"/>
      <c r="AM146" s="133"/>
      <c r="AN146" s="133"/>
      <c r="AO146" s="133"/>
      <c r="AP146" s="133"/>
      <c r="AQ146" s="133"/>
      <c r="AR146" s="133"/>
      <c r="AS146" s="133"/>
      <c r="AT146" s="133"/>
      <c r="AU146" s="133"/>
      <c r="AV146" s="133"/>
      <c r="AW146" s="133"/>
      <c r="AX146" s="133"/>
      <c r="AY146" s="133"/>
      <c r="AZ146" s="133"/>
      <c r="BA146" s="133"/>
      <c r="BB146" s="133"/>
      <c r="BC146" s="133"/>
      <c r="BD146" s="133"/>
      <c r="BE146" s="134" t="e">
        <f t="shared" si="32"/>
        <v>#DIV/0!</v>
      </c>
      <c r="BF146" s="135">
        <f t="shared" si="33"/>
        <v>0</v>
      </c>
      <c r="BG146" s="136">
        <f>SUM('vs ARB'!$E$51)</f>
        <v>0</v>
      </c>
      <c r="BH146" s="196">
        <f>SUM('vs ARB'!$F$51)</f>
        <v>0</v>
      </c>
    </row>
    <row r="147" spans="1:60" s="127" customFormat="1" ht="12" customHeight="1" x14ac:dyDescent="0.25">
      <c r="A147" s="128">
        <f>SUM('vs ARB'!$A$18)</f>
        <v>13</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30" t="e">
        <f t="shared" si="30"/>
        <v>#DIV/0!</v>
      </c>
      <c r="AA147" s="131">
        <f t="shared" si="31"/>
        <v>0</v>
      </c>
      <c r="AB147" s="132">
        <f>SUM('vs ARB'!$E$18)</f>
        <v>0</v>
      </c>
      <c r="AC147" s="191">
        <f>SUM('vs ARB'!$F$18)</f>
        <v>0</v>
      </c>
      <c r="AF147" s="128">
        <f>SUM('vs ARB'!$A$18)</f>
        <v>13</v>
      </c>
      <c r="AG147" s="133"/>
      <c r="AH147" s="133"/>
      <c r="AI147" s="133"/>
      <c r="AJ147" s="133"/>
      <c r="AK147" s="133"/>
      <c r="AL147" s="133"/>
      <c r="AM147" s="133"/>
      <c r="AN147" s="133"/>
      <c r="AO147" s="133"/>
      <c r="AP147" s="133"/>
      <c r="AQ147" s="133"/>
      <c r="AR147" s="133"/>
      <c r="AS147" s="133"/>
      <c r="AT147" s="133"/>
      <c r="AU147" s="133"/>
      <c r="AV147" s="133"/>
      <c r="AW147" s="133"/>
      <c r="AX147" s="133"/>
      <c r="AY147" s="133"/>
      <c r="AZ147" s="133"/>
      <c r="BA147" s="133"/>
      <c r="BB147" s="133"/>
      <c r="BC147" s="133"/>
      <c r="BD147" s="133"/>
      <c r="BE147" s="134" t="e">
        <f t="shared" si="32"/>
        <v>#DIV/0!</v>
      </c>
      <c r="BF147" s="135">
        <f t="shared" si="33"/>
        <v>0</v>
      </c>
      <c r="BG147" s="136">
        <f>SUM('vs ARB'!$E$52)</f>
        <v>0</v>
      </c>
      <c r="BH147" s="196">
        <f>SUM('vs ARB'!$F$52)</f>
        <v>0</v>
      </c>
    </row>
    <row r="148" spans="1:60" s="127" customFormat="1" ht="12" customHeight="1" x14ac:dyDescent="0.25">
      <c r="A148" s="128">
        <f>SUM('vs ARB'!$A$19)</f>
        <v>14</v>
      </c>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30" t="e">
        <f t="shared" si="30"/>
        <v>#DIV/0!</v>
      </c>
      <c r="AA148" s="131">
        <f t="shared" si="31"/>
        <v>0</v>
      </c>
      <c r="AB148" s="132">
        <f>SUM('vs ARB'!$E$19)</f>
        <v>0</v>
      </c>
      <c r="AC148" s="191">
        <f>SUM('vs ARB'!$F$19)</f>
        <v>0</v>
      </c>
      <c r="AF148" s="128">
        <f>SUM('vs ARB'!$A$19)</f>
        <v>14</v>
      </c>
      <c r="AG148" s="133"/>
      <c r="AH148" s="133"/>
      <c r="AI148" s="133"/>
      <c r="AJ148" s="133"/>
      <c r="AK148" s="133"/>
      <c r="AL148" s="133"/>
      <c r="AM148" s="133"/>
      <c r="AN148" s="133"/>
      <c r="AO148" s="133"/>
      <c r="AP148" s="133"/>
      <c r="AQ148" s="133"/>
      <c r="AR148" s="133"/>
      <c r="AS148" s="133"/>
      <c r="AT148" s="133"/>
      <c r="AU148" s="133"/>
      <c r="AV148" s="133"/>
      <c r="AW148" s="133"/>
      <c r="AX148" s="133"/>
      <c r="AY148" s="133"/>
      <c r="AZ148" s="133"/>
      <c r="BA148" s="133"/>
      <c r="BB148" s="133"/>
      <c r="BC148" s="133"/>
      <c r="BD148" s="133"/>
      <c r="BE148" s="134" t="e">
        <f t="shared" si="32"/>
        <v>#DIV/0!</v>
      </c>
      <c r="BF148" s="135">
        <f t="shared" si="33"/>
        <v>0</v>
      </c>
      <c r="BG148" s="136">
        <f>SUM('vs ARB'!$E$53)</f>
        <v>0</v>
      </c>
      <c r="BH148" s="196">
        <f>SUM('vs ARB'!$F$53)</f>
        <v>0</v>
      </c>
    </row>
    <row r="149" spans="1:60" s="127" customFormat="1" ht="12" customHeight="1" x14ac:dyDescent="0.25">
      <c r="A149" s="128">
        <f>SUM('vs ARB'!$A$20)</f>
        <v>15</v>
      </c>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30" t="e">
        <f t="shared" si="30"/>
        <v>#DIV/0!</v>
      </c>
      <c r="AA149" s="131">
        <f t="shared" si="31"/>
        <v>0</v>
      </c>
      <c r="AB149" s="132">
        <f>SUM('vs ARB'!$E$20)</f>
        <v>0</v>
      </c>
      <c r="AC149" s="191">
        <f>SUM('vs ARB'!$F$20)</f>
        <v>0</v>
      </c>
      <c r="AF149" s="128">
        <f>SUM('vs ARB'!$A$20)</f>
        <v>15</v>
      </c>
      <c r="AG149" s="133"/>
      <c r="AH149" s="133"/>
      <c r="AI149" s="133"/>
      <c r="AJ149" s="133"/>
      <c r="AK149" s="133"/>
      <c r="AL149" s="133"/>
      <c r="AM149" s="133"/>
      <c r="AN149" s="133"/>
      <c r="AO149" s="133"/>
      <c r="AP149" s="133"/>
      <c r="AQ149" s="133"/>
      <c r="AR149" s="133"/>
      <c r="AS149" s="133"/>
      <c r="AT149" s="133"/>
      <c r="AU149" s="133"/>
      <c r="AV149" s="133"/>
      <c r="AW149" s="133"/>
      <c r="AX149" s="133"/>
      <c r="AY149" s="133"/>
      <c r="AZ149" s="133"/>
      <c r="BA149" s="133"/>
      <c r="BB149" s="133"/>
      <c r="BC149" s="133"/>
      <c r="BD149" s="133"/>
      <c r="BE149" s="134" t="e">
        <f t="shared" si="32"/>
        <v>#DIV/0!</v>
      </c>
      <c r="BF149" s="135">
        <f t="shared" si="33"/>
        <v>0</v>
      </c>
      <c r="BG149" s="136">
        <f>SUM('vs ARB'!$E$54)</f>
        <v>0</v>
      </c>
      <c r="BH149" s="196">
        <f>SUM('vs ARB'!$F$54)</f>
        <v>0</v>
      </c>
    </row>
    <row r="150" spans="1:60" s="127" customFormat="1" ht="12" customHeight="1" x14ac:dyDescent="0.25">
      <c r="A150" s="128">
        <f>SUM('vs ARB'!$A$21)</f>
        <v>16</v>
      </c>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30" t="e">
        <f t="shared" si="30"/>
        <v>#DIV/0!</v>
      </c>
      <c r="AA150" s="131">
        <f t="shared" si="31"/>
        <v>0</v>
      </c>
      <c r="AB150" s="132">
        <f>SUM('vs ARB'!$E$21)</f>
        <v>0</v>
      </c>
      <c r="AC150" s="191">
        <f>SUM('vs ARB'!$F$21)</f>
        <v>0</v>
      </c>
      <c r="AF150" s="128">
        <f>SUM('vs ARB'!$A$21)</f>
        <v>16</v>
      </c>
      <c r="AG150" s="133"/>
      <c r="AH150" s="133"/>
      <c r="AI150" s="133"/>
      <c r="AJ150" s="133"/>
      <c r="AK150" s="133"/>
      <c r="AL150" s="133"/>
      <c r="AM150" s="133"/>
      <c r="AN150" s="133"/>
      <c r="AO150" s="133"/>
      <c r="AP150" s="133"/>
      <c r="AQ150" s="133"/>
      <c r="AR150" s="133"/>
      <c r="AS150" s="133"/>
      <c r="AT150" s="133"/>
      <c r="AU150" s="133"/>
      <c r="AV150" s="133"/>
      <c r="AW150" s="133"/>
      <c r="AX150" s="133"/>
      <c r="AY150" s="133"/>
      <c r="AZ150" s="133"/>
      <c r="BA150" s="133"/>
      <c r="BB150" s="133"/>
      <c r="BC150" s="133"/>
      <c r="BD150" s="133"/>
      <c r="BE150" s="134" t="e">
        <f t="shared" si="32"/>
        <v>#DIV/0!</v>
      </c>
      <c r="BF150" s="135">
        <f t="shared" si="33"/>
        <v>0</v>
      </c>
      <c r="BG150" s="136">
        <f>SUM('vs ARB'!$E$55)</f>
        <v>0</v>
      </c>
      <c r="BH150" s="196">
        <f>SUM('vs ARB'!$F$55)</f>
        <v>0</v>
      </c>
    </row>
    <row r="151" spans="1:60" s="127" customFormat="1" ht="12" customHeight="1" x14ac:dyDescent="0.25">
      <c r="A151" s="128">
        <f>SUM('vs ARB'!$A$22)</f>
        <v>17</v>
      </c>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30" t="e">
        <f t="shared" si="30"/>
        <v>#DIV/0!</v>
      </c>
      <c r="AA151" s="131">
        <f t="shared" si="31"/>
        <v>0</v>
      </c>
      <c r="AB151" s="132">
        <f>SUM('vs ARB'!$E$22)</f>
        <v>0</v>
      </c>
      <c r="AC151" s="191">
        <f>SUM('vs ARB'!$F$22)</f>
        <v>0</v>
      </c>
      <c r="AF151" s="128">
        <f>SUM('vs ARB'!$A$22)</f>
        <v>17</v>
      </c>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4" t="e">
        <f t="shared" si="32"/>
        <v>#DIV/0!</v>
      </c>
      <c r="BF151" s="135">
        <f t="shared" si="33"/>
        <v>0</v>
      </c>
      <c r="BG151" s="136">
        <f>SUM('vs ARB'!$E$56)</f>
        <v>0</v>
      </c>
      <c r="BH151" s="196">
        <f>SUM('vs ARB'!$F$56)</f>
        <v>0</v>
      </c>
    </row>
    <row r="152" spans="1:60" s="127" customFormat="1" ht="12" customHeight="1" x14ac:dyDescent="0.25">
      <c r="A152" s="128">
        <f>SUM('vs ARB'!$A$23)</f>
        <v>18</v>
      </c>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30" t="e">
        <f t="shared" si="30"/>
        <v>#DIV/0!</v>
      </c>
      <c r="AA152" s="131">
        <f t="shared" si="31"/>
        <v>0</v>
      </c>
      <c r="AB152" s="132">
        <f>SUM('vs ARB'!$E$23)</f>
        <v>0</v>
      </c>
      <c r="AC152" s="191">
        <f>SUM('vs ARB'!$F$23)</f>
        <v>0</v>
      </c>
      <c r="AF152" s="128">
        <f>SUM('vs ARB'!$A$23)</f>
        <v>18</v>
      </c>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4" t="e">
        <f t="shared" si="32"/>
        <v>#DIV/0!</v>
      </c>
      <c r="BF152" s="135">
        <f t="shared" si="33"/>
        <v>0</v>
      </c>
      <c r="BG152" s="136">
        <f>SUM('vs ARB'!$E$57)</f>
        <v>0</v>
      </c>
      <c r="BH152" s="196">
        <f>SUM('vs ARB'!$F$57)</f>
        <v>0</v>
      </c>
    </row>
    <row r="153" spans="1:60" s="127" customFormat="1" ht="12" customHeight="1" x14ac:dyDescent="0.25">
      <c r="A153" s="128">
        <f>SUM('vs ARB'!$A$24)</f>
        <v>19</v>
      </c>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30" t="e">
        <f t="shared" si="30"/>
        <v>#DIV/0!</v>
      </c>
      <c r="AA153" s="131">
        <f t="shared" si="31"/>
        <v>0</v>
      </c>
      <c r="AB153" s="132">
        <f>SUM('vs ARB'!$E$24)</f>
        <v>0</v>
      </c>
      <c r="AC153" s="191">
        <f>SUM('vs ARB'!$F$24)</f>
        <v>0</v>
      </c>
      <c r="AF153" s="128">
        <f>SUM('vs ARB'!$A$24)</f>
        <v>19</v>
      </c>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4" t="e">
        <f t="shared" si="32"/>
        <v>#DIV/0!</v>
      </c>
      <c r="BF153" s="135">
        <f t="shared" si="33"/>
        <v>0</v>
      </c>
      <c r="BG153" s="136">
        <f>SUM('vs ARB'!$E$58)</f>
        <v>0</v>
      </c>
      <c r="BH153" s="196">
        <f>SUM('vs ARB'!$F$58)</f>
        <v>0</v>
      </c>
    </row>
    <row r="154" spans="1:60" s="127" customFormat="1" ht="12" customHeight="1" x14ac:dyDescent="0.25">
      <c r="A154" s="128">
        <f>SUM('vs ARB'!$A$25)</f>
        <v>20</v>
      </c>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30" t="e">
        <f t="shared" si="30"/>
        <v>#DIV/0!</v>
      </c>
      <c r="AA154" s="131">
        <f t="shared" si="31"/>
        <v>0</v>
      </c>
      <c r="AB154" s="132">
        <f>SUM('vs ARB'!$E$25)</f>
        <v>0</v>
      </c>
      <c r="AC154" s="191">
        <f>SUM('vs ARB'!$F$25)</f>
        <v>0</v>
      </c>
      <c r="AF154" s="128">
        <f>SUM('vs ARB'!$A$25)</f>
        <v>20</v>
      </c>
      <c r="AG154" s="133"/>
      <c r="AH154" s="133"/>
      <c r="AI154" s="133"/>
      <c r="AJ154" s="133"/>
      <c r="AK154" s="133"/>
      <c r="AL154" s="133"/>
      <c r="AM154" s="133"/>
      <c r="AN154" s="133"/>
      <c r="AO154" s="133"/>
      <c r="AP154" s="133"/>
      <c r="AQ154" s="133"/>
      <c r="AR154" s="133"/>
      <c r="AS154" s="133"/>
      <c r="AT154" s="133"/>
      <c r="AU154" s="133"/>
      <c r="AV154" s="133"/>
      <c r="AW154" s="133"/>
      <c r="AX154" s="133"/>
      <c r="AY154" s="133"/>
      <c r="AZ154" s="133"/>
      <c r="BA154" s="133"/>
      <c r="BB154" s="133"/>
      <c r="BC154" s="133"/>
      <c r="BD154" s="133"/>
      <c r="BE154" s="134" t="e">
        <f t="shared" si="32"/>
        <v>#DIV/0!</v>
      </c>
      <c r="BF154" s="135">
        <f t="shared" si="33"/>
        <v>0</v>
      </c>
      <c r="BG154" s="136">
        <f>SUM('vs ARB'!$E$59)</f>
        <v>0</v>
      </c>
      <c r="BH154" s="196">
        <f>SUM('vs ARB'!$F$59)</f>
        <v>0</v>
      </c>
    </row>
    <row r="155" spans="1:60" s="127" customFormat="1" ht="12" customHeight="1" x14ac:dyDescent="0.25">
      <c r="A155" s="128">
        <f>SUM('vs ARB'!$A$26)</f>
        <v>21</v>
      </c>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30" t="e">
        <f t="shared" si="30"/>
        <v>#DIV/0!</v>
      </c>
      <c r="AA155" s="131">
        <f t="shared" si="31"/>
        <v>0</v>
      </c>
      <c r="AB155" s="132">
        <f>SUM('vs ARB'!$E$26)</f>
        <v>0</v>
      </c>
      <c r="AC155" s="191">
        <f>SUM('vs ARB'!$F$26)</f>
        <v>0</v>
      </c>
      <c r="AF155" s="128">
        <f>SUM('vs ARB'!$A$26)</f>
        <v>21</v>
      </c>
      <c r="AG155" s="133"/>
      <c r="AH155" s="133"/>
      <c r="AI155" s="133"/>
      <c r="AJ155" s="133"/>
      <c r="AK155" s="133"/>
      <c r="AL155" s="133"/>
      <c r="AM155" s="133"/>
      <c r="AN155" s="133"/>
      <c r="AO155" s="133"/>
      <c r="AP155" s="133"/>
      <c r="AQ155" s="133"/>
      <c r="AR155" s="133"/>
      <c r="AS155" s="133"/>
      <c r="AT155" s="133"/>
      <c r="AU155" s="133"/>
      <c r="AV155" s="133"/>
      <c r="AW155" s="133"/>
      <c r="AX155" s="133"/>
      <c r="AY155" s="133"/>
      <c r="AZ155" s="133"/>
      <c r="BA155" s="133"/>
      <c r="BB155" s="133"/>
      <c r="BC155" s="133"/>
      <c r="BD155" s="133"/>
      <c r="BE155" s="134" t="e">
        <f t="shared" si="32"/>
        <v>#DIV/0!</v>
      </c>
      <c r="BF155" s="135">
        <f t="shared" si="33"/>
        <v>0</v>
      </c>
      <c r="BG155" s="136">
        <f>SUM('vs ARB'!$E$60)</f>
        <v>0</v>
      </c>
      <c r="BH155" s="196">
        <f>SUM('vs ARB'!$F$60)</f>
        <v>0</v>
      </c>
    </row>
    <row r="156" spans="1:60" s="127" customFormat="1" ht="12" customHeight="1" x14ac:dyDescent="0.25">
      <c r="A156" s="128">
        <f>SUM('vs ARB'!$A$27)</f>
        <v>22</v>
      </c>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30" t="e">
        <f t="shared" si="30"/>
        <v>#DIV/0!</v>
      </c>
      <c r="AA156" s="131">
        <f t="shared" si="31"/>
        <v>0</v>
      </c>
      <c r="AB156" s="132">
        <f>SUM('vs ARB'!$E$27)</f>
        <v>0</v>
      </c>
      <c r="AC156" s="191">
        <f>SUM('vs ARB'!$F$27)</f>
        <v>0</v>
      </c>
      <c r="AF156" s="128">
        <f>SUM('vs ARB'!$A$27)</f>
        <v>22</v>
      </c>
      <c r="AG156" s="133"/>
      <c r="AH156" s="133"/>
      <c r="AI156" s="133"/>
      <c r="AJ156" s="133"/>
      <c r="AK156" s="133"/>
      <c r="AL156" s="133"/>
      <c r="AM156" s="133"/>
      <c r="AN156" s="133"/>
      <c r="AO156" s="133"/>
      <c r="AP156" s="133"/>
      <c r="AQ156" s="133"/>
      <c r="AR156" s="133"/>
      <c r="AS156" s="133"/>
      <c r="AT156" s="133"/>
      <c r="AU156" s="133"/>
      <c r="AV156" s="133"/>
      <c r="AW156" s="133"/>
      <c r="AX156" s="133"/>
      <c r="AY156" s="133"/>
      <c r="AZ156" s="133"/>
      <c r="BA156" s="133"/>
      <c r="BB156" s="133"/>
      <c r="BC156" s="133"/>
      <c r="BD156" s="133"/>
      <c r="BE156" s="134" t="e">
        <f t="shared" si="32"/>
        <v>#DIV/0!</v>
      </c>
      <c r="BF156" s="135">
        <f t="shared" si="33"/>
        <v>0</v>
      </c>
      <c r="BG156" s="136">
        <f>SUM('vs ARB'!$E$61)</f>
        <v>0</v>
      </c>
      <c r="BH156" s="196">
        <f>SUM('vs ARB'!$F$61)</f>
        <v>0</v>
      </c>
    </row>
    <row r="157" spans="1:60" s="127" customFormat="1" ht="12" customHeight="1" x14ac:dyDescent="0.25">
      <c r="A157" s="128">
        <f>SUM('vs ARB'!$A$28)</f>
        <v>23</v>
      </c>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30" t="e">
        <f t="shared" si="30"/>
        <v>#DIV/0!</v>
      </c>
      <c r="AA157" s="131">
        <f t="shared" si="31"/>
        <v>0</v>
      </c>
      <c r="AB157" s="132">
        <f>SUM('vs ARB'!$E$28)</f>
        <v>0</v>
      </c>
      <c r="AC157" s="191">
        <f>SUM('vs ARB'!$F$28)</f>
        <v>0</v>
      </c>
      <c r="AF157" s="128">
        <f>SUM('vs ARB'!$A$28)</f>
        <v>23</v>
      </c>
      <c r="AG157" s="133"/>
      <c r="AH157" s="133"/>
      <c r="AI157" s="133"/>
      <c r="AJ157" s="133"/>
      <c r="AK157" s="133"/>
      <c r="AL157" s="133"/>
      <c r="AM157" s="133"/>
      <c r="AN157" s="133"/>
      <c r="AO157" s="133"/>
      <c r="AP157" s="133"/>
      <c r="AQ157" s="133"/>
      <c r="AR157" s="133"/>
      <c r="AS157" s="133"/>
      <c r="AT157" s="133"/>
      <c r="AU157" s="133"/>
      <c r="AV157" s="133"/>
      <c r="AW157" s="133"/>
      <c r="AX157" s="133"/>
      <c r="AY157" s="133"/>
      <c r="AZ157" s="133"/>
      <c r="BA157" s="133"/>
      <c r="BB157" s="133"/>
      <c r="BC157" s="133"/>
      <c r="BD157" s="133"/>
      <c r="BE157" s="134" t="e">
        <f t="shared" si="32"/>
        <v>#DIV/0!</v>
      </c>
      <c r="BF157" s="135">
        <f t="shared" si="33"/>
        <v>0</v>
      </c>
      <c r="BG157" s="136">
        <f>SUM('vs ARB'!$E$62)</f>
        <v>0</v>
      </c>
      <c r="BH157" s="196">
        <f>SUM('vs ARB'!$F$62)</f>
        <v>0</v>
      </c>
    </row>
    <row r="158" spans="1:60" s="127" customFormat="1" ht="12" customHeight="1" x14ac:dyDescent="0.25">
      <c r="A158" s="128">
        <f>SUM('vs ARB'!$A$29)</f>
        <v>24</v>
      </c>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30" t="e">
        <f t="shared" si="30"/>
        <v>#DIV/0!</v>
      </c>
      <c r="AA158" s="131">
        <f t="shared" si="31"/>
        <v>0</v>
      </c>
      <c r="AB158" s="132">
        <f>SUM('vs ARB'!$E$29)</f>
        <v>0</v>
      </c>
      <c r="AC158" s="191">
        <f>SUM('vs ARB'!$F$29)</f>
        <v>0</v>
      </c>
      <c r="AF158" s="128">
        <f>SUM('vs ARB'!$A$29)</f>
        <v>24</v>
      </c>
      <c r="AG158" s="133"/>
      <c r="AH158" s="133"/>
      <c r="AI158" s="133"/>
      <c r="AJ158" s="133"/>
      <c r="AK158" s="133"/>
      <c r="AL158" s="133"/>
      <c r="AM158" s="133"/>
      <c r="AN158" s="133"/>
      <c r="AO158" s="133"/>
      <c r="AP158" s="133"/>
      <c r="AQ158" s="133"/>
      <c r="AR158" s="133"/>
      <c r="AS158" s="133"/>
      <c r="AT158" s="133"/>
      <c r="AU158" s="133"/>
      <c r="AV158" s="133"/>
      <c r="AW158" s="133"/>
      <c r="AX158" s="133"/>
      <c r="AY158" s="133"/>
      <c r="AZ158" s="133"/>
      <c r="BA158" s="133"/>
      <c r="BB158" s="133"/>
      <c r="BC158" s="133"/>
      <c r="BD158" s="133"/>
      <c r="BE158" s="134" t="e">
        <f t="shared" si="32"/>
        <v>#DIV/0!</v>
      </c>
      <c r="BF158" s="135">
        <f t="shared" si="33"/>
        <v>0</v>
      </c>
      <c r="BG158" s="136">
        <f>SUM('vs ARB'!$E$63)</f>
        <v>0</v>
      </c>
      <c r="BH158" s="196">
        <f>SUM('vs ARB'!$F$63)</f>
        <v>0</v>
      </c>
    </row>
    <row r="159" spans="1:60" s="127" customFormat="1" ht="12" customHeight="1" x14ac:dyDescent="0.25">
      <c r="A159" s="128">
        <f>SUM('vs ARB'!$A$30)</f>
        <v>25</v>
      </c>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30" t="e">
        <f t="shared" si="30"/>
        <v>#DIV/0!</v>
      </c>
      <c r="AA159" s="131">
        <f t="shared" si="31"/>
        <v>0</v>
      </c>
      <c r="AB159" s="132">
        <f>SUM('vs ARB'!$E$30)</f>
        <v>0</v>
      </c>
      <c r="AC159" s="191">
        <f>SUM('vs ARB'!$F$30)</f>
        <v>0</v>
      </c>
      <c r="AF159" s="128">
        <f>SUM('vs ARB'!$A$30)</f>
        <v>25</v>
      </c>
      <c r="AG159" s="133"/>
      <c r="AH159" s="133"/>
      <c r="AI159" s="133"/>
      <c r="AJ159" s="133"/>
      <c r="AK159" s="133"/>
      <c r="AL159" s="133"/>
      <c r="AM159" s="133"/>
      <c r="AN159" s="133"/>
      <c r="AO159" s="133"/>
      <c r="AP159" s="133"/>
      <c r="AQ159" s="133"/>
      <c r="AR159" s="133"/>
      <c r="AS159" s="133"/>
      <c r="AT159" s="133"/>
      <c r="AU159" s="133"/>
      <c r="AV159" s="133"/>
      <c r="AW159" s="133"/>
      <c r="AX159" s="133"/>
      <c r="AY159" s="133"/>
      <c r="AZ159" s="133"/>
      <c r="BA159" s="133"/>
      <c r="BB159" s="133"/>
      <c r="BC159" s="133"/>
      <c r="BD159" s="133"/>
      <c r="BE159" s="134" t="e">
        <f t="shared" si="32"/>
        <v>#DIV/0!</v>
      </c>
      <c r="BF159" s="135">
        <f t="shared" si="33"/>
        <v>0</v>
      </c>
      <c r="BG159" s="136">
        <f>SUM('vs ARB'!$E$64)</f>
        <v>0</v>
      </c>
      <c r="BH159" s="196">
        <f>SUM('vs ARB'!$F$64)</f>
        <v>0</v>
      </c>
    </row>
    <row r="160" spans="1:60" s="127" customFormat="1" ht="12" customHeight="1" x14ac:dyDescent="0.25">
      <c r="A160" s="128">
        <f>SUM('vs ARB'!$A$31)</f>
        <v>26</v>
      </c>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30" t="e">
        <f t="shared" si="30"/>
        <v>#DIV/0!</v>
      </c>
      <c r="AA160" s="131">
        <f t="shared" si="31"/>
        <v>0</v>
      </c>
      <c r="AB160" s="132">
        <f>SUM('vs ARB'!$E$31)</f>
        <v>0</v>
      </c>
      <c r="AC160" s="191">
        <f>SUM('vs ARB'!$F$31)</f>
        <v>0</v>
      </c>
      <c r="AF160" s="128">
        <f>SUM('vs ARB'!$A$31)</f>
        <v>26</v>
      </c>
      <c r="AG160" s="133"/>
      <c r="AH160" s="133"/>
      <c r="AI160" s="133"/>
      <c r="AJ160" s="133"/>
      <c r="AK160" s="133"/>
      <c r="AL160" s="133"/>
      <c r="AM160" s="133"/>
      <c r="AN160" s="133"/>
      <c r="AO160" s="133"/>
      <c r="AP160" s="133"/>
      <c r="AQ160" s="133"/>
      <c r="AR160" s="133"/>
      <c r="AS160" s="133"/>
      <c r="AT160" s="133"/>
      <c r="AU160" s="133"/>
      <c r="AV160" s="133"/>
      <c r="AW160" s="133"/>
      <c r="AX160" s="133"/>
      <c r="AY160" s="133"/>
      <c r="AZ160" s="133"/>
      <c r="BA160" s="133"/>
      <c r="BB160" s="133"/>
      <c r="BC160" s="133"/>
      <c r="BD160" s="133"/>
      <c r="BE160" s="134" t="e">
        <f t="shared" si="32"/>
        <v>#DIV/0!</v>
      </c>
      <c r="BF160" s="135">
        <f t="shared" si="33"/>
        <v>0</v>
      </c>
      <c r="BG160" s="136">
        <f>SUM('vs ARB'!$E$65)</f>
        <v>0</v>
      </c>
      <c r="BH160" s="196">
        <f>SUM('vs ARB'!$F$65)</f>
        <v>0</v>
      </c>
    </row>
    <row r="161" spans="1:60" s="127" customFormat="1" ht="12" customHeight="1" x14ac:dyDescent="0.25">
      <c r="A161" s="128">
        <f>SUM('vs ARB'!$A$32)</f>
        <v>27</v>
      </c>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30" t="e">
        <f t="shared" si="30"/>
        <v>#DIV/0!</v>
      </c>
      <c r="AA161" s="131">
        <f t="shared" si="31"/>
        <v>0</v>
      </c>
      <c r="AB161" s="132">
        <f>SUM('vs ARB'!$E$32)</f>
        <v>0</v>
      </c>
      <c r="AC161" s="191">
        <f>SUM('vs ARB'!$F$32)</f>
        <v>0</v>
      </c>
      <c r="AF161" s="128">
        <f>SUM('vs ARB'!$A$32)</f>
        <v>27</v>
      </c>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4" t="e">
        <f t="shared" si="32"/>
        <v>#DIV/0!</v>
      </c>
      <c r="BF161" s="135">
        <f t="shared" si="33"/>
        <v>0</v>
      </c>
      <c r="BG161" s="136">
        <f>SUM('vs ARB'!$E$66)</f>
        <v>0</v>
      </c>
      <c r="BH161" s="196">
        <f>SUM('vs ARB'!$F$66)</f>
        <v>0</v>
      </c>
    </row>
    <row r="162" spans="1:60" s="127" customFormat="1" ht="12" customHeight="1" x14ac:dyDescent="0.25">
      <c r="A162" s="128">
        <f>SUM('vs ARB'!$A$33)</f>
        <v>28</v>
      </c>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30" t="e">
        <f t="shared" si="30"/>
        <v>#DIV/0!</v>
      </c>
      <c r="AA162" s="131">
        <f t="shared" si="31"/>
        <v>0</v>
      </c>
      <c r="AB162" s="132">
        <f>SUM('vs ARB'!$E$33)</f>
        <v>0</v>
      </c>
      <c r="AC162" s="191">
        <f>SUM('vs ARB'!$F$33)</f>
        <v>0</v>
      </c>
      <c r="AF162" s="128">
        <f>SUM('vs ARB'!$A$33)</f>
        <v>28</v>
      </c>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4" t="e">
        <f t="shared" si="32"/>
        <v>#DIV/0!</v>
      </c>
      <c r="BF162" s="135">
        <f t="shared" si="33"/>
        <v>0</v>
      </c>
      <c r="BG162" s="136">
        <f>SUM('vs ARB'!$E$67)</f>
        <v>0</v>
      </c>
      <c r="BH162" s="196">
        <f>SUM('vs ARB'!$F$67)</f>
        <v>0</v>
      </c>
    </row>
    <row r="163" spans="1:60" s="127" customFormat="1" ht="12" customHeight="1" x14ac:dyDescent="0.25">
      <c r="A163" s="128">
        <f>SUM('vs ARB'!$A$34)</f>
        <v>29</v>
      </c>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30" t="e">
        <f t="shared" si="30"/>
        <v>#DIV/0!</v>
      </c>
      <c r="AA163" s="131">
        <f t="shared" si="31"/>
        <v>0</v>
      </c>
      <c r="AB163" s="132">
        <f>SUM('vs ARB'!$E$34)</f>
        <v>0</v>
      </c>
      <c r="AC163" s="191">
        <f>SUM('vs ARB'!$F$34)</f>
        <v>0</v>
      </c>
      <c r="AF163" s="128">
        <f>SUM('vs ARB'!$A$34)</f>
        <v>29</v>
      </c>
      <c r="AG163" s="133"/>
      <c r="AH163" s="133"/>
      <c r="AI163" s="133"/>
      <c r="AJ163" s="133"/>
      <c r="AK163" s="133"/>
      <c r="AL163" s="133"/>
      <c r="AM163" s="133"/>
      <c r="AN163" s="133"/>
      <c r="AO163" s="133"/>
      <c r="AP163" s="133"/>
      <c r="AQ163" s="133"/>
      <c r="AR163" s="133"/>
      <c r="AS163" s="133"/>
      <c r="AT163" s="133"/>
      <c r="AU163" s="133"/>
      <c r="AV163" s="133"/>
      <c r="AW163" s="133"/>
      <c r="AX163" s="133"/>
      <c r="AY163" s="133"/>
      <c r="AZ163" s="133"/>
      <c r="BA163" s="133"/>
      <c r="BB163" s="133"/>
      <c r="BC163" s="133"/>
      <c r="BD163" s="133"/>
      <c r="BE163" s="134" t="e">
        <f>(AVERAGE(AG163:BD163)*0.001)</f>
        <v>#DIV/0!</v>
      </c>
      <c r="BF163" s="135">
        <f>(MAX(AG163:BD163)*0.001)</f>
        <v>0</v>
      </c>
      <c r="BG163" s="136">
        <f>SUM('vs ARB'!$E$68)</f>
        <v>0</v>
      </c>
      <c r="BH163" s="196">
        <f>SUM('vs ARB'!$F$68)</f>
        <v>0</v>
      </c>
    </row>
    <row r="164" spans="1:60" s="127" customFormat="1" ht="12" customHeight="1" x14ac:dyDescent="0.25">
      <c r="A164" s="137">
        <f>SUM('vs ARB'!$A$35)</f>
        <v>30</v>
      </c>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30" t="e">
        <f t="shared" si="30"/>
        <v>#DIV/0!</v>
      </c>
      <c r="AA164" s="131">
        <f t="shared" si="31"/>
        <v>0</v>
      </c>
      <c r="AB164" s="132">
        <f>SUM('vs ARB'!$E$35)</f>
        <v>0</v>
      </c>
      <c r="AC164" s="191">
        <f>SUM('vs ARB'!$F$35)</f>
        <v>0</v>
      </c>
      <c r="AF164" s="137">
        <f>SUM('vs ARB'!$A$35)</f>
        <v>30</v>
      </c>
      <c r="AG164" s="133"/>
      <c r="AH164" s="133"/>
      <c r="AI164" s="133"/>
      <c r="AJ164" s="133"/>
      <c r="AK164" s="133"/>
      <c r="AL164" s="133"/>
      <c r="AM164" s="133"/>
      <c r="AN164" s="133"/>
      <c r="AO164" s="133"/>
      <c r="AP164" s="133"/>
      <c r="AQ164" s="133"/>
      <c r="AR164" s="133"/>
      <c r="AS164" s="133"/>
      <c r="AT164" s="133"/>
      <c r="AU164" s="133"/>
      <c r="AV164" s="133"/>
      <c r="AW164" s="133"/>
      <c r="AX164" s="133"/>
      <c r="AY164" s="133"/>
      <c r="AZ164" s="133"/>
      <c r="BA164" s="133"/>
      <c r="BB164" s="133"/>
      <c r="BC164" s="133"/>
      <c r="BD164" s="133"/>
      <c r="BE164" s="134" t="e">
        <f>(AVERAGE(AG164:BD164)*0.001)</f>
        <v>#DIV/0!</v>
      </c>
      <c r="BF164" s="135">
        <f>(MAX(AG164:BD164)*0.001)</f>
        <v>0</v>
      </c>
      <c r="BG164" s="136">
        <f>SUM('vs ARB'!$E$69)</f>
        <v>0</v>
      </c>
      <c r="BH164" s="196">
        <f>SUM('vs ARB'!$F$69)</f>
        <v>0</v>
      </c>
    </row>
    <row r="165" spans="1:60" ht="12.75" customHeight="1" thickBot="1" x14ac:dyDescent="0.3">
      <c r="A165" s="138" t="s">
        <v>1148</v>
      </c>
      <c r="B165" s="139"/>
      <c r="C165" s="1410" t="s">
        <v>401</v>
      </c>
      <c r="D165" s="1410"/>
      <c r="E165" s="1410"/>
      <c r="F165" s="1410"/>
      <c r="G165" s="1410"/>
      <c r="H165" s="1410"/>
      <c r="I165" s="1410"/>
      <c r="J165" s="1410"/>
      <c r="K165" s="1410"/>
      <c r="L165" s="1410"/>
      <c r="M165" s="1410"/>
      <c r="N165" s="1410"/>
      <c r="O165" s="1410"/>
      <c r="P165" s="1410"/>
      <c r="Q165" s="1410"/>
      <c r="R165" s="1410"/>
      <c r="S165" s="1410"/>
      <c r="T165" s="1410"/>
      <c r="U165" s="1410"/>
      <c r="V165" s="1410"/>
      <c r="W165" s="1410"/>
      <c r="X165" s="1410"/>
      <c r="Y165" s="1411"/>
      <c r="Z165" s="140" t="e">
        <f>AVERAGE(B134:Y164)</f>
        <v>#DIV/0!</v>
      </c>
      <c r="AA165" s="141">
        <f>MAX(B134:Y164)</f>
        <v>0</v>
      </c>
      <c r="AB165" s="192" t="e">
        <f>SUM('vs ARB'!$E$36)</f>
        <v>#DIV/0!</v>
      </c>
      <c r="AC165" s="193">
        <f>SUM('vs ARB'!$F$36)</f>
        <v>0</v>
      </c>
      <c r="AF165" s="138" t="s">
        <v>1148</v>
      </c>
      <c r="AG165" s="139"/>
      <c r="AH165" s="1410" t="s">
        <v>401</v>
      </c>
      <c r="AI165" s="1410"/>
      <c r="AJ165" s="1410"/>
      <c r="AK165" s="1410"/>
      <c r="AL165" s="1410"/>
      <c r="AM165" s="1410"/>
      <c r="AN165" s="1410"/>
      <c r="AO165" s="1410"/>
      <c r="AP165" s="1410"/>
      <c r="AQ165" s="1410"/>
      <c r="AR165" s="1410"/>
      <c r="AS165" s="1410"/>
      <c r="AT165" s="1410"/>
      <c r="AU165" s="1410"/>
      <c r="AV165" s="1410"/>
      <c r="AW165" s="1410"/>
      <c r="AX165" s="1410"/>
      <c r="AY165" s="1410"/>
      <c r="AZ165" s="1410"/>
      <c r="BA165" s="1410"/>
      <c r="BB165" s="1410"/>
      <c r="BC165" s="1410"/>
      <c r="BD165" s="1411"/>
      <c r="BE165" s="142" t="e">
        <f>AVERAGE(BE134:BE164)</f>
        <v>#DIV/0!</v>
      </c>
      <c r="BF165" s="143">
        <f>MAX(BF134:BF164)</f>
        <v>0</v>
      </c>
      <c r="BG165" s="197" t="e">
        <f>SUM('vs ARB'!$E$70)</f>
        <v>#DIV/0!</v>
      </c>
      <c r="BH165" s="198">
        <f>SUM('vs ARB'!$F$70)</f>
        <v>0</v>
      </c>
    </row>
  </sheetData>
  <mergeCells count="18">
    <mergeCell ref="A1:AD1"/>
    <mergeCell ref="AF1:BI1"/>
    <mergeCell ref="A2:P2"/>
    <mergeCell ref="Q2:Y2"/>
    <mergeCell ref="AB2:AC2"/>
    <mergeCell ref="AF2:AU2"/>
    <mergeCell ref="AV2:BD2"/>
    <mergeCell ref="BG2:BH2"/>
    <mergeCell ref="AH37:BD37"/>
    <mergeCell ref="C69:Y69"/>
    <mergeCell ref="AH69:BD69"/>
    <mergeCell ref="C37:Y37"/>
    <mergeCell ref="C165:Y165"/>
    <mergeCell ref="AH165:BD165"/>
    <mergeCell ref="C133:Y133"/>
    <mergeCell ref="AH133:BD133"/>
    <mergeCell ref="C101:Y101"/>
    <mergeCell ref="AH101:BD101"/>
  </mergeCells>
  <pageMargins left="0.55000000000000004" right="0.55000000000000004" top="0.5" bottom="0.4" header="0.3" footer="0.3"/>
  <pageSetup scale="38" fitToWidth="0" orientation="portrait" r:id="rId1"/>
  <headerFooter scaleWithDoc="0">
    <oddHeader xml:space="preserve">&amp;L&amp;"-,Bold"&amp;12AMS data compared to (low-cost sensor) data&amp;R&amp;"-,Bold"&amp;12[Tribe] Tribal Air Program&amp;"-,Regular"&amp;11 </oddHeader>
    <oddFooter>&amp;R&amp;"-,Italic"&amp;8Path- &amp;F-&amp;A</oddFooter>
  </headerFooter>
  <colBreaks count="2" manualBreakCount="2">
    <brk id="30" max="1048575" man="1"/>
    <brk id="61"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85"/>
  <sheetViews>
    <sheetView workbookViewId="0">
      <selection activeCell="B38" sqref="B38"/>
    </sheetView>
  </sheetViews>
  <sheetFormatPr defaultColWidth="9.140625" defaultRowHeight="12" x14ac:dyDescent="0.2"/>
  <cols>
    <col min="1" max="1" width="12.85546875" style="39" customWidth="1"/>
    <col min="2" max="2" width="7.42578125" style="37" customWidth="1"/>
    <col min="3" max="3" width="7.42578125" style="40" customWidth="1"/>
    <col min="4" max="4" width="7.42578125" style="41" customWidth="1"/>
    <col min="5" max="5" width="7.5703125" style="42" customWidth="1"/>
    <col min="6" max="6" width="7.5703125" style="40" customWidth="1"/>
    <col min="7" max="7" width="7.28515625" style="43" customWidth="1"/>
    <col min="8" max="12" width="14.85546875" style="41" customWidth="1"/>
    <col min="13" max="13" width="14.85546875" style="60" customWidth="1"/>
    <col min="14" max="16384" width="9.140625" style="41"/>
  </cols>
  <sheetData>
    <row r="1" spans="1:16" ht="15.75" x14ac:dyDescent="0.2">
      <c r="A1" s="1397">
        <f>SUM('Logs&amp;Info'!A1:J1)</f>
        <v>0</v>
      </c>
      <c r="B1" s="1397"/>
      <c r="C1" s="1397"/>
      <c r="D1" s="1397"/>
      <c r="E1" s="1397"/>
      <c r="F1" s="1397"/>
      <c r="G1" s="1397"/>
      <c r="H1" s="1397"/>
      <c r="I1" s="1397"/>
      <c r="J1" s="1397"/>
      <c r="K1" s="1397"/>
      <c r="L1" s="1397"/>
      <c r="M1" s="1397"/>
      <c r="O1" s="41" t="s">
        <v>1157</v>
      </c>
    </row>
    <row r="2" spans="1:16" ht="12.75" thickBot="1" x14ac:dyDescent="0.25">
      <c r="A2" s="152"/>
      <c r="B2" s="153"/>
      <c r="C2" s="154"/>
      <c r="D2" s="155"/>
      <c r="E2" s="156"/>
      <c r="F2" s="154"/>
      <c r="G2" s="157"/>
      <c r="H2" s="155"/>
      <c r="I2" s="155"/>
      <c r="J2" s="155"/>
      <c r="K2" s="155"/>
      <c r="L2" s="155"/>
      <c r="M2" s="158"/>
      <c r="O2" s="41" t="s">
        <v>1150</v>
      </c>
      <c r="P2" s="41" t="s">
        <v>1161</v>
      </c>
    </row>
    <row r="3" spans="1:16" ht="36.75" thickBot="1" x14ac:dyDescent="0.25">
      <c r="A3" s="292" t="s">
        <v>2</v>
      </c>
      <c r="B3" s="293" t="s">
        <v>154</v>
      </c>
      <c r="C3" s="294" t="s">
        <v>403</v>
      </c>
      <c r="D3" s="295" t="s">
        <v>404</v>
      </c>
      <c r="E3" s="297" t="s">
        <v>1180</v>
      </c>
      <c r="F3" s="298" t="s">
        <v>1181</v>
      </c>
      <c r="G3" s="296" t="s">
        <v>385</v>
      </c>
      <c r="H3" s="1406" t="s">
        <v>657</v>
      </c>
      <c r="I3" s="1421"/>
      <c r="J3" s="1421"/>
      <c r="K3" s="1421"/>
      <c r="L3" s="71" t="s">
        <v>578</v>
      </c>
      <c r="M3" s="72" t="s">
        <v>386</v>
      </c>
      <c r="O3" s="41" t="s">
        <v>1151</v>
      </c>
      <c r="P3" s="41" t="s">
        <v>1161</v>
      </c>
    </row>
    <row r="4" spans="1:16" ht="12.75" thickTop="1" x14ac:dyDescent="0.2">
      <c r="A4" s="159">
        <f>SUM('vs ARB'!A5)</f>
        <v>0</v>
      </c>
      <c r="B4" s="160">
        <v>35</v>
      </c>
      <c r="C4" s="361" t="e">
        <f>AVERAGE($M$42:$M$65)</f>
        <v>#DIV/0!</v>
      </c>
      <c r="D4" s="362">
        <f>MAX($M$42:$M$65)</f>
        <v>0</v>
      </c>
      <c r="E4" s="363" t="str">
        <f>IF(ISNUMBER('vs ARB'!E5),'vs ARB'!E5, "")</f>
        <v/>
      </c>
      <c r="F4" s="161">
        <f>IF(ISNUMBER('vs ARB'!F5),'vs ARB'!F5, "")</f>
        <v>0</v>
      </c>
      <c r="G4" s="161" t="e">
        <f>SUM('vs ARB'!G5)</f>
        <v>#DIV/0!</v>
      </c>
      <c r="O4" s="523" t="s">
        <v>1152</v>
      </c>
      <c r="P4" s="523" t="s">
        <v>1162</v>
      </c>
    </row>
    <row r="5" spans="1:16" x14ac:dyDescent="0.2">
      <c r="A5" s="159">
        <f>SUM(A4)+1</f>
        <v>1</v>
      </c>
      <c r="B5" s="160">
        <v>35</v>
      </c>
      <c r="C5" s="361" t="e">
        <f>AVERAGE($M$66:$M$89)</f>
        <v>#DIV/0!</v>
      </c>
      <c r="D5" s="362">
        <f>MAX($M$66:$M$89)</f>
        <v>0</v>
      </c>
      <c r="E5" s="363" t="str">
        <f>IF(ISNUMBER('vs ARB'!E6),'vs ARB'!E6, "")</f>
        <v/>
      </c>
      <c r="F5" s="161">
        <f>IF(ISNUMBER('vs ARB'!F6),'vs ARB'!F6, "")</f>
        <v>0</v>
      </c>
      <c r="G5" s="161" t="e">
        <f>SUM('vs ARB'!G6)</f>
        <v>#DIV/0!</v>
      </c>
      <c r="O5" s="41" t="s">
        <v>1153</v>
      </c>
      <c r="P5" s="41" t="s">
        <v>1158</v>
      </c>
    </row>
    <row r="6" spans="1:16" x14ac:dyDescent="0.2">
      <c r="A6" s="159">
        <f t="shared" ref="A6:A34" si="0">SUM(A5)+1</f>
        <v>2</v>
      </c>
      <c r="B6" s="160">
        <v>35</v>
      </c>
      <c r="C6" s="361" t="e">
        <f>AVERAGE($M$90:$M$113)</f>
        <v>#DIV/0!</v>
      </c>
      <c r="D6" s="362">
        <f>MAX($M$90:$M$113)</f>
        <v>0</v>
      </c>
      <c r="E6" s="363" t="str">
        <f>IF(ISNUMBER('vs ARB'!E7),'vs ARB'!E7, "")</f>
        <v/>
      </c>
      <c r="F6" s="161">
        <f>IF(ISNUMBER('vs ARB'!F7),'vs ARB'!F7, "")</f>
        <v>0</v>
      </c>
      <c r="G6" s="161" t="e">
        <f>SUM('vs ARB'!G7)</f>
        <v>#DIV/0!</v>
      </c>
      <c r="O6" s="41" t="s">
        <v>880</v>
      </c>
    </row>
    <row r="7" spans="1:16" x14ac:dyDescent="0.2">
      <c r="A7" s="159">
        <f t="shared" si="0"/>
        <v>3</v>
      </c>
      <c r="B7" s="160">
        <v>35</v>
      </c>
      <c r="C7" s="361" t="e">
        <f>AVERAGE($M$114:$M$137)</f>
        <v>#DIV/0!</v>
      </c>
      <c r="D7" s="362">
        <f>MAX($M$114:$M$137)</f>
        <v>0</v>
      </c>
      <c r="E7" s="363" t="str">
        <f>IF(ISNUMBER('vs ARB'!E8),'vs ARB'!E8, "")</f>
        <v/>
      </c>
      <c r="F7" s="161">
        <f>IF(ISNUMBER('vs ARB'!F8),'vs ARB'!F8, "")</f>
        <v>0</v>
      </c>
      <c r="G7" s="161" t="e">
        <f>SUM('vs ARB'!G8)</f>
        <v>#DIV/0!</v>
      </c>
      <c r="O7" s="41" t="s">
        <v>1154</v>
      </c>
      <c r="P7" s="41" t="s">
        <v>1159</v>
      </c>
    </row>
    <row r="8" spans="1:16" x14ac:dyDescent="0.2">
      <c r="A8" s="159">
        <f t="shared" si="0"/>
        <v>4</v>
      </c>
      <c r="B8" s="160">
        <v>35</v>
      </c>
      <c r="C8" s="361" t="e">
        <f>AVERAGE($M$138:$M$161)</f>
        <v>#DIV/0!</v>
      </c>
      <c r="D8" s="362">
        <f>MAX($M$138:$M$161)</f>
        <v>0</v>
      </c>
      <c r="E8" s="363" t="str">
        <f>IF(ISNUMBER('vs ARB'!E9),'vs ARB'!E9, "")</f>
        <v/>
      </c>
      <c r="F8" s="161">
        <f>IF(ISNUMBER('vs ARB'!F9),'vs ARB'!F9, "")</f>
        <v>0</v>
      </c>
      <c r="G8" s="161" t="e">
        <f>SUM('vs ARB'!G9)</f>
        <v>#DIV/0!</v>
      </c>
      <c r="O8" s="41" t="s">
        <v>1155</v>
      </c>
      <c r="P8" s="36">
        <v>60</v>
      </c>
    </row>
    <row r="9" spans="1:16" x14ac:dyDescent="0.2">
      <c r="A9" s="159">
        <f t="shared" si="0"/>
        <v>5</v>
      </c>
      <c r="B9" s="160">
        <v>35</v>
      </c>
      <c r="C9" s="361" t="e">
        <f>AVERAGE($M$162:$M$185)</f>
        <v>#DIV/0!</v>
      </c>
      <c r="D9" s="362">
        <f>MAX($M$162:$M$185)</f>
        <v>0</v>
      </c>
      <c r="E9" s="363" t="str">
        <f>IF(ISNUMBER('vs ARB'!E10),'vs ARB'!E10, "")</f>
        <v/>
      </c>
      <c r="F9" s="161">
        <f>IF(ISNUMBER('vs ARB'!F10),'vs ARB'!F10, "")</f>
        <v>0</v>
      </c>
      <c r="G9" s="161" t="e">
        <f>SUM('vs ARB'!G10)</f>
        <v>#DIV/0!</v>
      </c>
      <c r="O9" s="41" t="s">
        <v>1156</v>
      </c>
      <c r="P9" s="41" t="s">
        <v>1160</v>
      </c>
    </row>
    <row r="10" spans="1:16" x14ac:dyDescent="0.2">
      <c r="A10" s="159">
        <f t="shared" si="0"/>
        <v>6</v>
      </c>
      <c r="B10" s="160">
        <v>35</v>
      </c>
      <c r="C10" s="361" t="e">
        <f>AVERAGE($M$186:$M$209)</f>
        <v>#DIV/0!</v>
      </c>
      <c r="D10" s="362">
        <f>MAX($M$186:$M$209)</f>
        <v>0</v>
      </c>
      <c r="E10" s="363" t="str">
        <f>IF(ISNUMBER('vs ARB'!E11),'vs ARB'!E11, "")</f>
        <v/>
      </c>
      <c r="F10" s="161">
        <f>IF(ISNUMBER('vs ARB'!F11),'vs ARB'!F11, "")</f>
        <v>0</v>
      </c>
      <c r="G10" s="161" t="e">
        <f>SUM('vs ARB'!G11)</f>
        <v>#DIV/0!</v>
      </c>
    </row>
    <row r="11" spans="1:16" x14ac:dyDescent="0.2">
      <c r="A11" s="159">
        <f t="shared" si="0"/>
        <v>7</v>
      </c>
      <c r="B11" s="160">
        <v>35</v>
      </c>
      <c r="C11" s="361" t="e">
        <f>AVERAGE($M$210:$M$233)</f>
        <v>#DIV/0!</v>
      </c>
      <c r="D11" s="362">
        <f>MAX($M$210:$M$233)</f>
        <v>0</v>
      </c>
      <c r="E11" s="363" t="str">
        <f>IF(ISNUMBER('vs ARB'!E12),'vs ARB'!E12, "")</f>
        <v/>
      </c>
      <c r="F11" s="161">
        <f>IF(ISNUMBER('vs ARB'!F12),'vs ARB'!F12, "")</f>
        <v>0</v>
      </c>
      <c r="G11" s="161" t="e">
        <f>SUM('vs ARB'!G12)</f>
        <v>#DIV/0!</v>
      </c>
    </row>
    <row r="12" spans="1:16" x14ac:dyDescent="0.2">
      <c r="A12" s="159">
        <f t="shared" si="0"/>
        <v>8</v>
      </c>
      <c r="B12" s="160">
        <v>35</v>
      </c>
      <c r="C12" s="361" t="e">
        <f>AVERAGE($M$234:$M$257)</f>
        <v>#DIV/0!</v>
      </c>
      <c r="D12" s="362">
        <f>MAX($M$234:$M$257)</f>
        <v>0</v>
      </c>
      <c r="E12" s="363" t="str">
        <f>IF(ISNUMBER('vs ARB'!E13),'vs ARB'!E13, "")</f>
        <v/>
      </c>
      <c r="F12" s="161">
        <f>IF(ISNUMBER('vs ARB'!F13),'vs ARB'!F13, "")</f>
        <v>0</v>
      </c>
      <c r="G12" s="161" t="e">
        <f>SUM('vs ARB'!G13)</f>
        <v>#DIV/0!</v>
      </c>
    </row>
    <row r="13" spans="1:16" x14ac:dyDescent="0.2">
      <c r="A13" s="159">
        <f t="shared" si="0"/>
        <v>9</v>
      </c>
      <c r="B13" s="160">
        <v>35</v>
      </c>
      <c r="C13" s="361" t="e">
        <f>AVERAGE($M$258:$M$281)</f>
        <v>#DIV/0!</v>
      </c>
      <c r="D13" s="362">
        <f>MAX($M$258:$M$281)</f>
        <v>0</v>
      </c>
      <c r="E13" s="363" t="str">
        <f>IF(ISNUMBER('vs ARB'!E14),'vs ARB'!E14, "")</f>
        <v/>
      </c>
      <c r="F13" s="161">
        <f>IF(ISNUMBER('vs ARB'!F14),'vs ARB'!F14, "")</f>
        <v>0</v>
      </c>
      <c r="G13" s="161" t="e">
        <f>SUM('vs ARB'!G14)</f>
        <v>#DIV/0!</v>
      </c>
    </row>
    <row r="14" spans="1:16" x14ac:dyDescent="0.2">
      <c r="A14" s="159">
        <f t="shared" si="0"/>
        <v>10</v>
      </c>
      <c r="B14" s="160">
        <v>35</v>
      </c>
      <c r="C14" s="361" t="e">
        <f>AVERAGE($M$282:$M$305)</f>
        <v>#DIV/0!</v>
      </c>
      <c r="D14" s="362">
        <f>MAX($M$282:$M$305)</f>
        <v>0</v>
      </c>
      <c r="E14" s="363" t="str">
        <f>IF(ISNUMBER('vs ARB'!E15),'vs ARB'!E15, "")</f>
        <v/>
      </c>
      <c r="F14" s="161">
        <f>IF(ISNUMBER('vs ARB'!F15),'vs ARB'!F15, "")</f>
        <v>0</v>
      </c>
      <c r="G14" s="161" t="e">
        <f>SUM('vs ARB'!G15)</f>
        <v>#DIV/0!</v>
      </c>
    </row>
    <row r="15" spans="1:16" x14ac:dyDescent="0.2">
      <c r="A15" s="159">
        <f t="shared" si="0"/>
        <v>11</v>
      </c>
      <c r="B15" s="160">
        <v>35</v>
      </c>
      <c r="C15" s="361" t="e">
        <f>AVERAGE($M$306:$M$329)</f>
        <v>#DIV/0!</v>
      </c>
      <c r="D15" s="362">
        <f>MAX($M$306:$M$329)</f>
        <v>0</v>
      </c>
      <c r="E15" s="363" t="str">
        <f>IF(ISNUMBER('vs ARB'!E16),'vs ARB'!E16, "")</f>
        <v/>
      </c>
      <c r="F15" s="161">
        <f>IF(ISNUMBER('vs ARB'!F16),'vs ARB'!F16, "")</f>
        <v>0</v>
      </c>
      <c r="G15" s="161" t="e">
        <f>SUM('vs ARB'!G16)</f>
        <v>#DIV/0!</v>
      </c>
    </row>
    <row r="16" spans="1:16" x14ac:dyDescent="0.2">
      <c r="A16" s="159">
        <f t="shared" si="0"/>
        <v>12</v>
      </c>
      <c r="B16" s="160">
        <v>35</v>
      </c>
      <c r="C16" s="361" t="e">
        <f>AVERAGE($M$330:$M$353)</f>
        <v>#DIV/0!</v>
      </c>
      <c r="D16" s="362">
        <f>MAX($M$330:$M$353)</f>
        <v>0</v>
      </c>
      <c r="E16" s="363" t="str">
        <f>IF(ISNUMBER('vs ARB'!E17),'vs ARB'!E17, "")</f>
        <v/>
      </c>
      <c r="F16" s="161">
        <f>IF(ISNUMBER('vs ARB'!F17),'vs ARB'!F17, "")</f>
        <v>0</v>
      </c>
      <c r="G16" s="161" t="e">
        <f>SUM('vs ARB'!G17)</f>
        <v>#DIV/0!</v>
      </c>
    </row>
    <row r="17" spans="1:7" x14ac:dyDescent="0.2">
      <c r="A17" s="159">
        <f t="shared" si="0"/>
        <v>13</v>
      </c>
      <c r="B17" s="160">
        <v>35</v>
      </c>
      <c r="C17" s="361" t="e">
        <f>AVERAGE($M$354:$M$377)</f>
        <v>#DIV/0!</v>
      </c>
      <c r="D17" s="362">
        <f>MAX($M$354:$M$377)</f>
        <v>0</v>
      </c>
      <c r="E17" s="363" t="str">
        <f>IF(ISNUMBER('vs ARB'!E18),'vs ARB'!E18, "")</f>
        <v/>
      </c>
      <c r="F17" s="161">
        <f>IF(ISNUMBER('vs ARB'!F18),'vs ARB'!F18, "")</f>
        <v>0</v>
      </c>
      <c r="G17" s="161" t="e">
        <f>SUM('vs ARB'!G18)</f>
        <v>#DIV/0!</v>
      </c>
    </row>
    <row r="18" spans="1:7" x14ac:dyDescent="0.2">
      <c r="A18" s="159">
        <f t="shared" si="0"/>
        <v>14</v>
      </c>
      <c r="B18" s="160">
        <v>35</v>
      </c>
      <c r="C18" s="361" t="e">
        <f>AVERAGE($M$378:$M$401)</f>
        <v>#DIV/0!</v>
      </c>
      <c r="D18" s="362">
        <f>MAX($M$378:$M$401)</f>
        <v>0</v>
      </c>
      <c r="E18" s="363" t="str">
        <f>IF(ISNUMBER('vs ARB'!E19),'vs ARB'!E19, "")</f>
        <v/>
      </c>
      <c r="F18" s="161">
        <f>IF(ISNUMBER('vs ARB'!F19),'vs ARB'!F19, "")</f>
        <v>0</v>
      </c>
      <c r="G18" s="161" t="e">
        <f>SUM('vs ARB'!G19)</f>
        <v>#DIV/0!</v>
      </c>
    </row>
    <row r="19" spans="1:7" x14ac:dyDescent="0.2">
      <c r="A19" s="159">
        <f t="shared" si="0"/>
        <v>15</v>
      </c>
      <c r="B19" s="160">
        <v>35</v>
      </c>
      <c r="C19" s="361" t="e">
        <f>AVERAGE($M$402:$M$425)</f>
        <v>#DIV/0!</v>
      </c>
      <c r="D19" s="362">
        <f>MAX($M$402:$M$425)</f>
        <v>0</v>
      </c>
      <c r="E19" s="363" t="str">
        <f>IF(ISNUMBER('vs ARB'!E20),'vs ARB'!E20, "")</f>
        <v/>
      </c>
      <c r="F19" s="161">
        <f>IF(ISNUMBER('vs ARB'!F20),'vs ARB'!F20, "")</f>
        <v>0</v>
      </c>
      <c r="G19" s="161" t="e">
        <f>SUM('vs ARB'!G20)</f>
        <v>#DIV/0!</v>
      </c>
    </row>
    <row r="20" spans="1:7" x14ac:dyDescent="0.2">
      <c r="A20" s="159">
        <f t="shared" si="0"/>
        <v>16</v>
      </c>
      <c r="B20" s="160">
        <v>35</v>
      </c>
      <c r="C20" s="361" t="e">
        <f>AVERAGE($M$426:$M$449)</f>
        <v>#DIV/0!</v>
      </c>
      <c r="D20" s="362">
        <f>MAX($M$426:$M$449)</f>
        <v>0</v>
      </c>
      <c r="E20" s="363" t="str">
        <f>IF(ISNUMBER('vs ARB'!E21),'vs ARB'!E21, "")</f>
        <v/>
      </c>
      <c r="F20" s="161">
        <f>IF(ISNUMBER('vs ARB'!F21),'vs ARB'!F21, "")</f>
        <v>0</v>
      </c>
      <c r="G20" s="161" t="e">
        <f>SUM('vs ARB'!G21)</f>
        <v>#DIV/0!</v>
      </c>
    </row>
    <row r="21" spans="1:7" x14ac:dyDescent="0.2">
      <c r="A21" s="159">
        <f t="shared" si="0"/>
        <v>17</v>
      </c>
      <c r="B21" s="160">
        <v>35</v>
      </c>
      <c r="C21" s="361" t="e">
        <f>AVERAGE($M$450:$M$473)</f>
        <v>#DIV/0!</v>
      </c>
      <c r="D21" s="362">
        <f>MAX($M$450:$M$473)</f>
        <v>0</v>
      </c>
      <c r="E21" s="363" t="str">
        <f>IF(ISNUMBER('vs ARB'!E22),'vs ARB'!E22, "")</f>
        <v/>
      </c>
      <c r="F21" s="161">
        <f>IF(ISNUMBER('vs ARB'!F22),'vs ARB'!F22, "")</f>
        <v>0</v>
      </c>
      <c r="G21" s="161" t="e">
        <f>SUM('vs ARB'!G22)</f>
        <v>#DIV/0!</v>
      </c>
    </row>
    <row r="22" spans="1:7" x14ac:dyDescent="0.2">
      <c r="A22" s="159">
        <f t="shared" si="0"/>
        <v>18</v>
      </c>
      <c r="B22" s="160">
        <v>35</v>
      </c>
      <c r="C22" s="361" t="e">
        <f>AVERAGE($M$474:$M$497)</f>
        <v>#DIV/0!</v>
      </c>
      <c r="D22" s="362">
        <f>MAX($M$474:$M$497)</f>
        <v>0</v>
      </c>
      <c r="E22" s="363" t="str">
        <f>IF(ISNUMBER('vs ARB'!E23),'vs ARB'!E23, "")</f>
        <v/>
      </c>
      <c r="F22" s="161">
        <f>IF(ISNUMBER('vs ARB'!F23),'vs ARB'!F23, "")</f>
        <v>0</v>
      </c>
      <c r="G22" s="161" t="e">
        <f>SUM('vs ARB'!G23)</f>
        <v>#DIV/0!</v>
      </c>
    </row>
    <row r="23" spans="1:7" x14ac:dyDescent="0.2">
      <c r="A23" s="159">
        <f t="shared" si="0"/>
        <v>19</v>
      </c>
      <c r="B23" s="160">
        <v>35</v>
      </c>
      <c r="C23" s="361" t="e">
        <f>AVERAGE($M$498:$M$521)</f>
        <v>#DIV/0!</v>
      </c>
      <c r="D23" s="362">
        <f>MAX($M$498:$M$521)</f>
        <v>0</v>
      </c>
      <c r="E23" s="363" t="str">
        <f>IF(ISNUMBER('vs ARB'!E24),'vs ARB'!E24, "")</f>
        <v/>
      </c>
      <c r="F23" s="161">
        <f>IF(ISNUMBER('vs ARB'!F24),'vs ARB'!F24, "")</f>
        <v>0</v>
      </c>
      <c r="G23" s="161" t="e">
        <f>SUM('vs ARB'!G24)</f>
        <v>#DIV/0!</v>
      </c>
    </row>
    <row r="24" spans="1:7" x14ac:dyDescent="0.2">
      <c r="A24" s="159">
        <f t="shared" si="0"/>
        <v>20</v>
      </c>
      <c r="B24" s="160">
        <v>35</v>
      </c>
      <c r="C24" s="361" t="e">
        <f>AVERAGE($M$522:$M$545)</f>
        <v>#DIV/0!</v>
      </c>
      <c r="D24" s="362">
        <f>MAX($M$522:$M$545)</f>
        <v>0</v>
      </c>
      <c r="E24" s="363" t="str">
        <f>IF(ISNUMBER('vs ARB'!E25),'vs ARB'!E25, "")</f>
        <v/>
      </c>
      <c r="F24" s="161">
        <f>IF(ISNUMBER('vs ARB'!F25),'vs ARB'!F25, "")</f>
        <v>0</v>
      </c>
      <c r="G24" s="161" t="e">
        <f>SUM('vs ARB'!G25)</f>
        <v>#DIV/0!</v>
      </c>
    </row>
    <row r="25" spans="1:7" x14ac:dyDescent="0.2">
      <c r="A25" s="159">
        <f t="shared" si="0"/>
        <v>21</v>
      </c>
      <c r="B25" s="160">
        <v>35</v>
      </c>
      <c r="C25" s="361" t="e">
        <f>AVERAGE($M$546:$M$569)</f>
        <v>#DIV/0!</v>
      </c>
      <c r="D25" s="362">
        <f>MAX($M$546:$M$569)</f>
        <v>0</v>
      </c>
      <c r="E25" s="363" t="str">
        <f>IF(ISNUMBER('vs ARB'!E26),'vs ARB'!E26, "")</f>
        <v/>
      </c>
      <c r="F25" s="161">
        <f>IF(ISNUMBER('vs ARB'!F26),'vs ARB'!F26, "")</f>
        <v>0</v>
      </c>
      <c r="G25" s="161" t="e">
        <f>SUM('vs ARB'!G26)</f>
        <v>#DIV/0!</v>
      </c>
    </row>
    <row r="26" spans="1:7" x14ac:dyDescent="0.2">
      <c r="A26" s="159">
        <f t="shared" si="0"/>
        <v>22</v>
      </c>
      <c r="B26" s="160">
        <v>35</v>
      </c>
      <c r="C26" s="361" t="e">
        <f>AVERAGE($M$570:$M$593)</f>
        <v>#DIV/0!</v>
      </c>
      <c r="D26" s="362">
        <f>MAX($M$570:$M$593)</f>
        <v>0</v>
      </c>
      <c r="E26" s="363" t="str">
        <f>IF(ISNUMBER('vs ARB'!E27),'vs ARB'!E27, "")</f>
        <v/>
      </c>
      <c r="F26" s="161">
        <f>IF(ISNUMBER('vs ARB'!F27),'vs ARB'!F27, "")</f>
        <v>0</v>
      </c>
      <c r="G26" s="161" t="e">
        <f>SUM('vs ARB'!G27)</f>
        <v>#DIV/0!</v>
      </c>
    </row>
    <row r="27" spans="1:7" x14ac:dyDescent="0.2">
      <c r="A27" s="159">
        <f t="shared" si="0"/>
        <v>23</v>
      </c>
      <c r="B27" s="160">
        <v>35</v>
      </c>
      <c r="C27" s="361" t="e">
        <f>AVERAGE($M$594:$M$617)</f>
        <v>#DIV/0!</v>
      </c>
      <c r="D27" s="362">
        <f>MAX($M$594:$M$617)</f>
        <v>0</v>
      </c>
      <c r="E27" s="363" t="str">
        <f>IF(ISNUMBER('vs ARB'!E28),'vs ARB'!E28, "")</f>
        <v/>
      </c>
      <c r="F27" s="161">
        <f>IF(ISNUMBER('vs ARB'!F28),'vs ARB'!F28, "")</f>
        <v>0</v>
      </c>
      <c r="G27" s="161" t="e">
        <f>SUM('vs ARB'!G28)</f>
        <v>#DIV/0!</v>
      </c>
    </row>
    <row r="28" spans="1:7" x14ac:dyDescent="0.2">
      <c r="A28" s="159">
        <f t="shared" si="0"/>
        <v>24</v>
      </c>
      <c r="B28" s="160">
        <v>35</v>
      </c>
      <c r="C28" s="361" t="e">
        <f>AVERAGE($M$618:$M$641)</f>
        <v>#DIV/0!</v>
      </c>
      <c r="D28" s="362">
        <f>MAX($M$618:$M$641)</f>
        <v>0</v>
      </c>
      <c r="E28" s="363" t="str">
        <f>IF(ISNUMBER('vs ARB'!E29),'vs ARB'!E29, "")</f>
        <v/>
      </c>
      <c r="F28" s="161">
        <f>IF(ISNUMBER('vs ARB'!F29),'vs ARB'!F29, "")</f>
        <v>0</v>
      </c>
      <c r="G28" s="161" t="e">
        <f>SUM('vs ARB'!G29)</f>
        <v>#DIV/0!</v>
      </c>
    </row>
    <row r="29" spans="1:7" x14ac:dyDescent="0.2">
      <c r="A29" s="159">
        <f t="shared" si="0"/>
        <v>25</v>
      </c>
      <c r="B29" s="160">
        <v>35</v>
      </c>
      <c r="C29" s="361" t="e">
        <f>AVERAGE($M$642:$M$665)</f>
        <v>#DIV/0!</v>
      </c>
      <c r="D29" s="362">
        <f>MAX($M$642:$M$665)</f>
        <v>0</v>
      </c>
      <c r="E29" s="363" t="str">
        <f>IF(ISNUMBER('vs ARB'!E30),'vs ARB'!E30, "")</f>
        <v/>
      </c>
      <c r="F29" s="161">
        <f>IF(ISNUMBER('vs ARB'!F30),'vs ARB'!F30, "")</f>
        <v>0</v>
      </c>
      <c r="G29" s="161" t="e">
        <f>SUM('vs ARB'!G30)</f>
        <v>#DIV/0!</v>
      </c>
    </row>
    <row r="30" spans="1:7" x14ac:dyDescent="0.2">
      <c r="A30" s="159">
        <f t="shared" si="0"/>
        <v>26</v>
      </c>
      <c r="B30" s="160">
        <v>35</v>
      </c>
      <c r="C30" s="361" t="e">
        <f>AVERAGE($M$666:$M$689)</f>
        <v>#DIV/0!</v>
      </c>
      <c r="D30" s="362">
        <f>MAX($M$666:$M$689)</f>
        <v>0</v>
      </c>
      <c r="E30" s="363" t="str">
        <f>IF(ISNUMBER('vs ARB'!E31),'vs ARB'!E31, "")</f>
        <v/>
      </c>
      <c r="F30" s="161">
        <f>IF(ISNUMBER('vs ARB'!F31),'vs ARB'!F31, "")</f>
        <v>0</v>
      </c>
      <c r="G30" s="161" t="e">
        <f>SUM('vs ARB'!G31)</f>
        <v>#DIV/0!</v>
      </c>
    </row>
    <row r="31" spans="1:7" x14ac:dyDescent="0.2">
      <c r="A31" s="159">
        <f t="shared" si="0"/>
        <v>27</v>
      </c>
      <c r="B31" s="160">
        <v>35</v>
      </c>
      <c r="C31" s="361" t="e">
        <f>AVERAGE($M$690:$M$713)</f>
        <v>#DIV/0!</v>
      </c>
      <c r="D31" s="362">
        <f>MAX($M$690:$M$713)</f>
        <v>0</v>
      </c>
      <c r="E31" s="363" t="str">
        <f>IF(ISNUMBER('vs ARB'!E32),'vs ARB'!E32, "")</f>
        <v/>
      </c>
      <c r="F31" s="161">
        <f>IF(ISNUMBER('vs ARB'!F32),'vs ARB'!F32, "")</f>
        <v>0</v>
      </c>
      <c r="G31" s="161" t="e">
        <f>SUM('vs ARB'!G32)</f>
        <v>#DIV/0!</v>
      </c>
    </row>
    <row r="32" spans="1:7" x14ac:dyDescent="0.2">
      <c r="A32" s="159">
        <f t="shared" si="0"/>
        <v>28</v>
      </c>
      <c r="B32" s="160">
        <v>35</v>
      </c>
      <c r="C32" s="361" t="e">
        <f>AVERAGE($M$714:$M$737)</f>
        <v>#DIV/0!</v>
      </c>
      <c r="D32" s="362">
        <f>MAX($M$714:$M$737)</f>
        <v>0</v>
      </c>
      <c r="E32" s="363" t="str">
        <f>IF(ISNUMBER('vs ARB'!E33),'vs ARB'!E33, "")</f>
        <v/>
      </c>
      <c r="F32" s="161">
        <f>IF(ISNUMBER('vs ARB'!F33),'vs ARB'!F33, "")</f>
        <v>0</v>
      </c>
      <c r="G32" s="161" t="e">
        <f>SUM('vs ARB'!G33)</f>
        <v>#DIV/0!</v>
      </c>
    </row>
    <row r="33" spans="1:13" x14ac:dyDescent="0.2">
      <c r="A33" s="159">
        <f t="shared" si="0"/>
        <v>29</v>
      </c>
      <c r="B33" s="160">
        <v>35</v>
      </c>
      <c r="C33" s="361" t="e">
        <f>AVERAGE($M$738:$M$761)</f>
        <v>#DIV/0!</v>
      </c>
      <c r="D33" s="362">
        <f>MAX($M$738:$M$761)</f>
        <v>0</v>
      </c>
      <c r="E33" s="363" t="str">
        <f>IF(ISNUMBER('vs ARB'!E34),'vs ARB'!E34, "")</f>
        <v/>
      </c>
      <c r="F33" s="161">
        <f>IF(ISNUMBER('vs ARB'!F34),'vs ARB'!F34, "")</f>
        <v>0</v>
      </c>
      <c r="G33" s="161" t="e">
        <f>SUM('vs ARB'!G34)</f>
        <v>#DIV/0!</v>
      </c>
    </row>
    <row r="34" spans="1:13" ht="12.75" thickBot="1" x14ac:dyDescent="0.25">
      <c r="A34" s="159">
        <f t="shared" si="0"/>
        <v>30</v>
      </c>
      <c r="B34" s="160">
        <v>35</v>
      </c>
      <c r="C34" s="361" t="e">
        <f>AVERAGE($M$762:$M$785)</f>
        <v>#DIV/0!</v>
      </c>
      <c r="D34" s="362">
        <f>MAX($M$762:$M$785)</f>
        <v>0</v>
      </c>
      <c r="E34" s="363" t="str">
        <f>IF(ISNUMBER('vs ARB'!E35),'vs ARB'!E35, "")</f>
        <v/>
      </c>
      <c r="F34" s="161">
        <f>IF(ISNUMBER('vs ARB'!F35),'vs ARB'!F35, "")</f>
        <v>0</v>
      </c>
      <c r="G34" s="161" t="e">
        <f>SUM('vs ARB'!G35)</f>
        <v>#DIV/0!</v>
      </c>
    </row>
    <row r="35" spans="1:13" ht="12.75" thickBot="1" x14ac:dyDescent="0.25">
      <c r="A35" s="1402" t="s">
        <v>184</v>
      </c>
      <c r="B35" s="1403"/>
      <c r="C35" s="364" t="e">
        <f>AVERAGE(C4:C34)</f>
        <v>#DIV/0!</v>
      </c>
      <c r="D35" s="290">
        <f>MAX(D4:D34)</f>
        <v>0</v>
      </c>
      <c r="E35" s="364" t="e">
        <f>AVERAGE(E4:E34)</f>
        <v>#DIV/0!</v>
      </c>
      <c r="F35" s="290">
        <f>MAX(F4:F34)</f>
        <v>0</v>
      </c>
      <c r="G35" s="299" t="e">
        <f>AVERAGE(G4:G34)</f>
        <v>#DIV/0!</v>
      </c>
      <c r="H35" s="1422" t="s">
        <v>384</v>
      </c>
      <c r="I35" s="1422"/>
      <c r="J35" s="1422"/>
      <c r="K35" s="1422"/>
      <c r="L35" s="1422"/>
      <c r="M35" s="1422"/>
    </row>
    <row r="36" spans="1:13" s="94" customFormat="1" x14ac:dyDescent="0.2">
      <c r="A36" s="91"/>
      <c r="B36" s="91"/>
      <c r="C36" s="92"/>
      <c r="D36" s="92"/>
      <c r="E36" s="92"/>
      <c r="F36" s="92"/>
      <c r="G36" s="92"/>
      <c r="H36" s="93"/>
      <c r="I36" s="93"/>
      <c r="J36" s="93"/>
      <c r="K36" s="93"/>
      <c r="L36" s="93"/>
      <c r="M36" s="93"/>
    </row>
    <row r="37" spans="1:13" x14ac:dyDescent="0.2">
      <c r="A37" s="1423" t="s">
        <v>405</v>
      </c>
      <c r="B37" s="1423"/>
      <c r="C37" s="1423"/>
      <c r="D37" s="1423"/>
      <c r="E37" s="1423"/>
      <c r="F37" s="1423"/>
      <c r="G37" s="1423"/>
      <c r="H37" s="1423"/>
      <c r="I37" s="1423"/>
      <c r="J37" s="1423"/>
      <c r="K37" s="1423"/>
      <c r="L37" s="1423"/>
      <c r="M37" s="1423"/>
    </row>
    <row r="38" spans="1:13" s="164" customFormat="1" ht="22.5" x14ac:dyDescent="0.25">
      <c r="A38" s="162" t="s">
        <v>866</v>
      </c>
      <c r="B38" s="524" t="s">
        <v>867</v>
      </c>
      <c r="C38" s="524" t="s">
        <v>868</v>
      </c>
      <c r="D38" s="524" t="s">
        <v>869</v>
      </c>
      <c r="E38" s="524" t="s">
        <v>870</v>
      </c>
      <c r="F38" s="524" t="s">
        <v>871</v>
      </c>
      <c r="G38" s="524" t="s">
        <v>872</v>
      </c>
      <c r="H38" s="525" t="s">
        <v>873</v>
      </c>
      <c r="I38" s="525" t="s">
        <v>874</v>
      </c>
      <c r="J38" s="526" t="s">
        <v>875</v>
      </c>
      <c r="K38" s="526" t="s">
        <v>876</v>
      </c>
      <c r="L38" s="526" t="s">
        <v>877</v>
      </c>
      <c r="M38" s="163" t="s">
        <v>406</v>
      </c>
    </row>
    <row r="39" spans="1:13" s="168" customFormat="1" ht="15" customHeight="1" x14ac:dyDescent="0.25">
      <c r="A39" s="165" t="s">
        <v>878</v>
      </c>
      <c r="B39" s="522" t="s">
        <v>407</v>
      </c>
      <c r="C39" s="1424" t="s">
        <v>345</v>
      </c>
      <c r="D39" s="1424"/>
      <c r="E39" s="1424"/>
      <c r="F39" s="1424"/>
      <c r="G39" s="1424"/>
      <c r="H39" s="166" t="e">
        <f t="shared" ref="H39:M39" si="1">AVERAGE(H42:H785)</f>
        <v>#DIV/0!</v>
      </c>
      <c r="I39" s="166" t="e">
        <f t="shared" si="1"/>
        <v>#DIV/0!</v>
      </c>
      <c r="J39" s="166" t="e">
        <f t="shared" si="1"/>
        <v>#DIV/0!</v>
      </c>
      <c r="K39" s="166" t="e">
        <f t="shared" si="1"/>
        <v>#DIV/0!</v>
      </c>
      <c r="L39" s="167" t="e">
        <f t="shared" si="1"/>
        <v>#DIV/0!</v>
      </c>
      <c r="M39" s="166" t="e">
        <f t="shared" si="1"/>
        <v>#DIV/0!</v>
      </c>
    </row>
    <row r="40" spans="1:13" s="173" customFormat="1" ht="15" customHeight="1" x14ac:dyDescent="0.25">
      <c r="A40" s="169" t="s">
        <v>879</v>
      </c>
      <c r="B40" s="170" t="s">
        <v>408</v>
      </c>
      <c r="C40" s="1420" t="s">
        <v>399</v>
      </c>
      <c r="D40" s="1420"/>
      <c r="E40" s="1420"/>
      <c r="F40" s="1420"/>
      <c r="G40" s="1420"/>
      <c r="H40" s="171">
        <f t="shared" ref="H40:M40" si="2">MAX(H42:H785)</f>
        <v>0</v>
      </c>
      <c r="I40" s="171">
        <f t="shared" si="2"/>
        <v>0</v>
      </c>
      <c r="J40" s="171">
        <f t="shared" si="2"/>
        <v>0</v>
      </c>
      <c r="K40" s="171">
        <f t="shared" si="2"/>
        <v>0</v>
      </c>
      <c r="L40" s="172">
        <f t="shared" si="2"/>
        <v>0</v>
      </c>
      <c r="M40" s="171">
        <f t="shared" si="2"/>
        <v>0</v>
      </c>
    </row>
    <row r="41" spans="1:13" s="178" customFormat="1" ht="10.5" customHeight="1" thickBot="1" x14ac:dyDescent="0.3">
      <c r="A41" s="174">
        <f>COUNT(A42:A785)</f>
        <v>0</v>
      </c>
      <c r="B41" s="175"/>
      <c r="C41" s="175"/>
      <c r="D41" s="176"/>
      <c r="E41" s="175"/>
      <c r="F41" s="175"/>
      <c r="G41" s="175"/>
      <c r="H41" s="176"/>
      <c r="I41" s="176"/>
      <c r="J41" s="176"/>
      <c r="K41" s="176"/>
      <c r="L41" s="177"/>
      <c r="M41" s="176" t="s">
        <v>409</v>
      </c>
    </row>
    <row r="42" spans="1:13" s="36" customFormat="1" ht="12.75" thickTop="1" x14ac:dyDescent="0.2">
      <c r="A42" s="527" t="e">
        <f t="shared" ref="A42:A98" si="3">DATEVALUE(LEFT(B42,10))+TIMEVALUE(MID(B42,12,8))</f>
        <v>#VALUE!</v>
      </c>
      <c r="B42" s="179"/>
      <c r="J42" s="180"/>
      <c r="K42" s="180"/>
      <c r="L42" s="180"/>
      <c r="M42" s="59" t="str">
        <f>IF(J42&gt;0,AVERAGE(K42:L42),"")</f>
        <v/>
      </c>
    </row>
    <row r="43" spans="1:13" s="36" customFormat="1" x14ac:dyDescent="0.2">
      <c r="A43" s="527" t="e">
        <f t="shared" si="3"/>
        <v>#VALUE!</v>
      </c>
      <c r="B43" s="181"/>
      <c r="J43" s="180"/>
      <c r="K43" s="180"/>
      <c r="L43" s="180"/>
      <c r="M43" s="59" t="str">
        <f t="shared" ref="M43:M106" si="4">IF(J43&gt;0,AVERAGE(K43:L43),"")</f>
        <v/>
      </c>
    </row>
    <row r="44" spans="1:13" s="36" customFormat="1" x14ac:dyDescent="0.2">
      <c r="A44" s="527" t="e">
        <f t="shared" si="3"/>
        <v>#VALUE!</v>
      </c>
      <c r="B44" s="181"/>
      <c r="J44" s="180"/>
      <c r="K44" s="180"/>
      <c r="L44" s="180"/>
      <c r="M44" s="59" t="str">
        <f t="shared" si="4"/>
        <v/>
      </c>
    </row>
    <row r="45" spans="1:13" s="36" customFormat="1" x14ac:dyDescent="0.2">
      <c r="A45" s="527" t="e">
        <f t="shared" si="3"/>
        <v>#VALUE!</v>
      </c>
      <c r="B45" s="181"/>
      <c r="J45" s="180"/>
      <c r="K45" s="180"/>
      <c r="L45" s="180"/>
      <c r="M45" s="59" t="str">
        <f t="shared" si="4"/>
        <v/>
      </c>
    </row>
    <row r="46" spans="1:13" s="36" customFormat="1" x14ac:dyDescent="0.2">
      <c r="A46" s="527" t="e">
        <f t="shared" si="3"/>
        <v>#VALUE!</v>
      </c>
      <c r="B46" s="181"/>
      <c r="J46" s="180"/>
      <c r="K46" s="180"/>
      <c r="L46" s="180"/>
      <c r="M46" s="59" t="str">
        <f t="shared" si="4"/>
        <v/>
      </c>
    </row>
    <row r="47" spans="1:13" s="36" customFormat="1" x14ac:dyDescent="0.2">
      <c r="A47" s="527" t="e">
        <f t="shared" si="3"/>
        <v>#VALUE!</v>
      </c>
      <c r="B47" s="181"/>
      <c r="J47" s="180"/>
      <c r="K47" s="180"/>
      <c r="L47" s="180"/>
      <c r="M47" s="59" t="str">
        <f t="shared" si="4"/>
        <v/>
      </c>
    </row>
    <row r="48" spans="1:13" s="36" customFormat="1" x14ac:dyDescent="0.2">
      <c r="A48" s="527" t="e">
        <f t="shared" si="3"/>
        <v>#VALUE!</v>
      </c>
      <c r="B48" s="181"/>
      <c r="J48" s="180"/>
      <c r="K48" s="180"/>
      <c r="L48" s="180"/>
      <c r="M48" s="59" t="str">
        <f t="shared" si="4"/>
        <v/>
      </c>
    </row>
    <row r="49" spans="1:13" s="36" customFormat="1" x14ac:dyDescent="0.2">
      <c r="A49" s="527" t="e">
        <f t="shared" si="3"/>
        <v>#VALUE!</v>
      </c>
      <c r="B49" s="181"/>
      <c r="J49" s="180"/>
      <c r="K49" s="180"/>
      <c r="L49" s="180"/>
      <c r="M49" s="59" t="str">
        <f t="shared" si="4"/>
        <v/>
      </c>
    </row>
    <row r="50" spans="1:13" s="36" customFormat="1" x14ac:dyDescent="0.2">
      <c r="A50" s="527" t="e">
        <f t="shared" si="3"/>
        <v>#VALUE!</v>
      </c>
      <c r="B50" s="181"/>
      <c r="J50" s="180"/>
      <c r="K50" s="180"/>
      <c r="L50" s="180"/>
      <c r="M50" s="59" t="str">
        <f t="shared" si="4"/>
        <v/>
      </c>
    </row>
    <row r="51" spans="1:13" s="36" customFormat="1" x14ac:dyDescent="0.2">
      <c r="A51" s="527" t="e">
        <f t="shared" si="3"/>
        <v>#VALUE!</v>
      </c>
      <c r="B51" s="181"/>
      <c r="J51" s="180"/>
      <c r="K51" s="180"/>
      <c r="L51" s="180"/>
      <c r="M51" s="59" t="str">
        <f t="shared" si="4"/>
        <v/>
      </c>
    </row>
    <row r="52" spans="1:13" s="36" customFormat="1" x14ac:dyDescent="0.2">
      <c r="A52" s="527" t="e">
        <f t="shared" si="3"/>
        <v>#VALUE!</v>
      </c>
      <c r="B52" s="181"/>
      <c r="J52" s="180"/>
      <c r="K52" s="180"/>
      <c r="L52" s="180"/>
      <c r="M52" s="59" t="str">
        <f t="shared" si="4"/>
        <v/>
      </c>
    </row>
    <row r="53" spans="1:13" s="36" customFormat="1" x14ac:dyDescent="0.2">
      <c r="A53" s="527" t="e">
        <f t="shared" si="3"/>
        <v>#VALUE!</v>
      </c>
      <c r="B53" s="181"/>
      <c r="J53" s="180"/>
      <c r="K53" s="180"/>
      <c r="L53" s="180"/>
      <c r="M53" s="59" t="str">
        <f t="shared" si="4"/>
        <v/>
      </c>
    </row>
    <row r="54" spans="1:13" s="36" customFormat="1" x14ac:dyDescent="0.2">
      <c r="A54" s="527" t="e">
        <f t="shared" si="3"/>
        <v>#VALUE!</v>
      </c>
      <c r="B54" s="181"/>
      <c r="J54" s="180"/>
      <c r="K54" s="180"/>
      <c r="L54" s="180"/>
      <c r="M54" s="59" t="str">
        <f t="shared" si="4"/>
        <v/>
      </c>
    </row>
    <row r="55" spans="1:13" s="36" customFormat="1" x14ac:dyDescent="0.2">
      <c r="A55" s="527" t="e">
        <f t="shared" si="3"/>
        <v>#VALUE!</v>
      </c>
      <c r="B55" s="181"/>
      <c r="J55" s="180"/>
      <c r="K55" s="180"/>
      <c r="L55" s="180"/>
      <c r="M55" s="59" t="str">
        <f t="shared" si="4"/>
        <v/>
      </c>
    </row>
    <row r="56" spans="1:13" s="36" customFormat="1" x14ac:dyDescent="0.2">
      <c r="A56" s="527" t="e">
        <f t="shared" si="3"/>
        <v>#VALUE!</v>
      </c>
      <c r="B56" s="181"/>
      <c r="J56" s="180"/>
      <c r="K56" s="180"/>
      <c r="L56" s="180"/>
      <c r="M56" s="59" t="str">
        <f t="shared" si="4"/>
        <v/>
      </c>
    </row>
    <row r="57" spans="1:13" s="36" customFormat="1" x14ac:dyDescent="0.2">
      <c r="A57" s="527" t="e">
        <f t="shared" si="3"/>
        <v>#VALUE!</v>
      </c>
      <c r="B57" s="181"/>
      <c r="J57" s="180"/>
      <c r="K57" s="180"/>
      <c r="L57" s="180"/>
      <c r="M57" s="59" t="str">
        <f t="shared" si="4"/>
        <v/>
      </c>
    </row>
    <row r="58" spans="1:13" s="36" customFormat="1" x14ac:dyDescent="0.2">
      <c r="A58" s="527" t="e">
        <f t="shared" si="3"/>
        <v>#VALUE!</v>
      </c>
      <c r="B58" s="181"/>
      <c r="J58" s="180"/>
      <c r="K58" s="180"/>
      <c r="L58" s="180"/>
      <c r="M58" s="59" t="str">
        <f t="shared" si="4"/>
        <v/>
      </c>
    </row>
    <row r="59" spans="1:13" s="36" customFormat="1" x14ac:dyDescent="0.2">
      <c r="A59" s="527" t="e">
        <f t="shared" si="3"/>
        <v>#VALUE!</v>
      </c>
      <c r="B59" s="181"/>
      <c r="J59" s="180"/>
      <c r="K59" s="180"/>
      <c r="L59" s="180"/>
      <c r="M59" s="59" t="str">
        <f t="shared" si="4"/>
        <v/>
      </c>
    </row>
    <row r="60" spans="1:13" s="36" customFormat="1" x14ac:dyDescent="0.2">
      <c r="A60" s="527" t="e">
        <f t="shared" si="3"/>
        <v>#VALUE!</v>
      </c>
      <c r="B60" s="181"/>
      <c r="J60" s="180"/>
      <c r="K60" s="180"/>
      <c r="L60" s="180"/>
      <c r="M60" s="59" t="str">
        <f t="shared" si="4"/>
        <v/>
      </c>
    </row>
    <row r="61" spans="1:13" s="36" customFormat="1" x14ac:dyDescent="0.2">
      <c r="A61" s="527" t="e">
        <f t="shared" si="3"/>
        <v>#VALUE!</v>
      </c>
      <c r="B61" s="181"/>
      <c r="J61" s="180"/>
      <c r="K61" s="180"/>
      <c r="L61" s="180"/>
      <c r="M61" s="59" t="str">
        <f t="shared" si="4"/>
        <v/>
      </c>
    </row>
    <row r="62" spans="1:13" s="36" customFormat="1" x14ac:dyDescent="0.2">
      <c r="A62" s="527" t="e">
        <f t="shared" si="3"/>
        <v>#VALUE!</v>
      </c>
      <c r="B62" s="181"/>
      <c r="J62" s="180"/>
      <c r="K62" s="180"/>
      <c r="L62" s="180"/>
      <c r="M62" s="59" t="str">
        <f t="shared" si="4"/>
        <v/>
      </c>
    </row>
    <row r="63" spans="1:13" s="36" customFormat="1" x14ac:dyDescent="0.2">
      <c r="A63" s="527" t="e">
        <f t="shared" si="3"/>
        <v>#VALUE!</v>
      </c>
      <c r="B63" s="181"/>
      <c r="J63" s="180"/>
      <c r="K63" s="180"/>
      <c r="L63" s="180"/>
      <c r="M63" s="59" t="str">
        <f t="shared" si="4"/>
        <v/>
      </c>
    </row>
    <row r="64" spans="1:13" s="36" customFormat="1" x14ac:dyDescent="0.2">
      <c r="A64" s="527" t="e">
        <f t="shared" si="3"/>
        <v>#VALUE!</v>
      </c>
      <c r="B64" s="181"/>
      <c r="J64" s="180"/>
      <c r="K64" s="180"/>
      <c r="L64" s="180"/>
      <c r="M64" s="59" t="str">
        <f t="shared" si="4"/>
        <v/>
      </c>
    </row>
    <row r="65" spans="1:13" s="36" customFormat="1" x14ac:dyDescent="0.2">
      <c r="A65" s="527" t="e">
        <f t="shared" si="3"/>
        <v>#VALUE!</v>
      </c>
      <c r="B65" s="181"/>
      <c r="J65" s="180"/>
      <c r="K65" s="180"/>
      <c r="L65" s="180"/>
      <c r="M65" s="59" t="str">
        <f t="shared" si="4"/>
        <v/>
      </c>
    </row>
    <row r="66" spans="1:13" s="36" customFormat="1" x14ac:dyDescent="0.2">
      <c r="A66" s="527" t="e">
        <f t="shared" si="3"/>
        <v>#VALUE!</v>
      </c>
      <c r="B66" s="181"/>
      <c r="J66" s="180"/>
      <c r="K66" s="180"/>
      <c r="L66" s="180"/>
      <c r="M66" s="59" t="str">
        <f t="shared" si="4"/>
        <v/>
      </c>
    </row>
    <row r="67" spans="1:13" s="36" customFormat="1" x14ac:dyDescent="0.2">
      <c r="A67" s="527" t="e">
        <f t="shared" si="3"/>
        <v>#VALUE!</v>
      </c>
      <c r="B67" s="181"/>
      <c r="J67" s="180"/>
      <c r="K67" s="180"/>
      <c r="L67" s="180"/>
      <c r="M67" s="59" t="str">
        <f t="shared" si="4"/>
        <v/>
      </c>
    </row>
    <row r="68" spans="1:13" s="36" customFormat="1" x14ac:dyDescent="0.2">
      <c r="A68" s="527" t="e">
        <f t="shared" si="3"/>
        <v>#VALUE!</v>
      </c>
      <c r="B68" s="181"/>
      <c r="J68" s="180"/>
      <c r="K68" s="180"/>
      <c r="L68" s="180"/>
      <c r="M68" s="59" t="str">
        <f t="shared" si="4"/>
        <v/>
      </c>
    </row>
    <row r="69" spans="1:13" s="36" customFormat="1" x14ac:dyDescent="0.2">
      <c r="A69" s="527" t="e">
        <f t="shared" si="3"/>
        <v>#VALUE!</v>
      </c>
      <c r="B69" s="181"/>
      <c r="J69" s="180"/>
      <c r="K69" s="180"/>
      <c r="L69" s="180"/>
      <c r="M69" s="59" t="str">
        <f t="shared" si="4"/>
        <v/>
      </c>
    </row>
    <row r="70" spans="1:13" s="36" customFormat="1" x14ac:dyDescent="0.2">
      <c r="A70" s="527" t="e">
        <f t="shared" si="3"/>
        <v>#VALUE!</v>
      </c>
      <c r="B70" s="181"/>
      <c r="J70" s="180"/>
      <c r="K70" s="180"/>
      <c r="L70" s="180"/>
      <c r="M70" s="59" t="str">
        <f t="shared" si="4"/>
        <v/>
      </c>
    </row>
    <row r="71" spans="1:13" s="36" customFormat="1" x14ac:dyDescent="0.2">
      <c r="A71" s="527" t="e">
        <f t="shared" si="3"/>
        <v>#VALUE!</v>
      </c>
      <c r="B71" s="181"/>
      <c r="J71" s="180"/>
      <c r="K71" s="180"/>
      <c r="L71" s="180"/>
      <c r="M71" s="59" t="str">
        <f t="shared" si="4"/>
        <v/>
      </c>
    </row>
    <row r="72" spans="1:13" s="36" customFormat="1" x14ac:dyDescent="0.2">
      <c r="A72" s="527" t="e">
        <f t="shared" si="3"/>
        <v>#VALUE!</v>
      </c>
      <c r="B72" s="181"/>
      <c r="J72" s="180"/>
      <c r="K72" s="180"/>
      <c r="L72" s="180"/>
      <c r="M72" s="59" t="str">
        <f t="shared" si="4"/>
        <v/>
      </c>
    </row>
    <row r="73" spans="1:13" s="36" customFormat="1" x14ac:dyDescent="0.2">
      <c r="A73" s="527" t="e">
        <f t="shared" si="3"/>
        <v>#VALUE!</v>
      </c>
      <c r="B73" s="181"/>
      <c r="J73" s="180"/>
      <c r="K73" s="180"/>
      <c r="L73" s="180"/>
      <c r="M73" s="59" t="str">
        <f t="shared" si="4"/>
        <v/>
      </c>
    </row>
    <row r="74" spans="1:13" s="36" customFormat="1" x14ac:dyDescent="0.2">
      <c r="A74" s="527" t="e">
        <f t="shared" si="3"/>
        <v>#VALUE!</v>
      </c>
      <c r="B74" s="181"/>
      <c r="J74" s="180"/>
      <c r="K74" s="180"/>
      <c r="L74" s="180"/>
      <c r="M74" s="59" t="str">
        <f t="shared" si="4"/>
        <v/>
      </c>
    </row>
    <row r="75" spans="1:13" s="36" customFormat="1" x14ac:dyDescent="0.2">
      <c r="A75" s="527" t="e">
        <f t="shared" si="3"/>
        <v>#VALUE!</v>
      </c>
      <c r="B75" s="181"/>
      <c r="J75" s="180"/>
      <c r="K75" s="180"/>
      <c r="L75" s="180"/>
      <c r="M75" s="59" t="str">
        <f t="shared" si="4"/>
        <v/>
      </c>
    </row>
    <row r="76" spans="1:13" s="36" customFormat="1" x14ac:dyDescent="0.2">
      <c r="A76" s="527" t="e">
        <f t="shared" si="3"/>
        <v>#VALUE!</v>
      </c>
      <c r="B76" s="181"/>
      <c r="J76" s="180"/>
      <c r="K76" s="180"/>
      <c r="L76" s="180"/>
      <c r="M76" s="59" t="str">
        <f t="shared" si="4"/>
        <v/>
      </c>
    </row>
    <row r="77" spans="1:13" s="36" customFormat="1" x14ac:dyDescent="0.2">
      <c r="A77" s="527" t="e">
        <f t="shared" si="3"/>
        <v>#VALUE!</v>
      </c>
      <c r="B77" s="181"/>
      <c r="J77" s="180"/>
      <c r="K77" s="180"/>
      <c r="L77" s="180"/>
      <c r="M77" s="59" t="str">
        <f t="shared" si="4"/>
        <v/>
      </c>
    </row>
    <row r="78" spans="1:13" s="36" customFormat="1" x14ac:dyDescent="0.2">
      <c r="A78" s="527" t="e">
        <f t="shared" si="3"/>
        <v>#VALUE!</v>
      </c>
      <c r="B78" s="181"/>
      <c r="J78" s="180"/>
      <c r="K78" s="180"/>
      <c r="L78" s="180"/>
      <c r="M78" s="59" t="str">
        <f t="shared" si="4"/>
        <v/>
      </c>
    </row>
    <row r="79" spans="1:13" s="36" customFormat="1" x14ac:dyDescent="0.2">
      <c r="A79" s="527" t="e">
        <f t="shared" si="3"/>
        <v>#VALUE!</v>
      </c>
      <c r="B79" s="181"/>
      <c r="J79" s="180"/>
      <c r="K79" s="180"/>
      <c r="L79" s="180"/>
      <c r="M79" s="59" t="str">
        <f t="shared" si="4"/>
        <v/>
      </c>
    </row>
    <row r="80" spans="1:13" s="36" customFormat="1" x14ac:dyDescent="0.2">
      <c r="A80" s="527" t="e">
        <f t="shared" si="3"/>
        <v>#VALUE!</v>
      </c>
      <c r="B80" s="181"/>
      <c r="J80" s="180"/>
      <c r="K80" s="180"/>
      <c r="L80" s="180"/>
      <c r="M80" s="59" t="str">
        <f t="shared" si="4"/>
        <v/>
      </c>
    </row>
    <row r="81" spans="1:13" s="36" customFormat="1" x14ac:dyDescent="0.2">
      <c r="A81" s="527" t="e">
        <f t="shared" si="3"/>
        <v>#VALUE!</v>
      </c>
      <c r="B81" s="181"/>
      <c r="J81" s="180"/>
      <c r="K81" s="180"/>
      <c r="L81" s="180"/>
      <c r="M81" s="59" t="str">
        <f t="shared" si="4"/>
        <v/>
      </c>
    </row>
    <row r="82" spans="1:13" s="36" customFormat="1" x14ac:dyDescent="0.2">
      <c r="A82" s="527" t="e">
        <f t="shared" si="3"/>
        <v>#VALUE!</v>
      </c>
      <c r="B82" s="181"/>
      <c r="J82" s="180"/>
      <c r="K82" s="180"/>
      <c r="L82" s="180"/>
      <c r="M82" s="59" t="str">
        <f t="shared" si="4"/>
        <v/>
      </c>
    </row>
    <row r="83" spans="1:13" s="36" customFormat="1" x14ac:dyDescent="0.2">
      <c r="A83" s="527" t="e">
        <f t="shared" si="3"/>
        <v>#VALUE!</v>
      </c>
      <c r="B83" s="181"/>
      <c r="J83" s="180"/>
      <c r="K83" s="180"/>
      <c r="L83" s="180"/>
      <c r="M83" s="59" t="str">
        <f t="shared" si="4"/>
        <v/>
      </c>
    </row>
    <row r="84" spans="1:13" s="36" customFormat="1" x14ac:dyDescent="0.2">
      <c r="A84" s="527" t="e">
        <f t="shared" si="3"/>
        <v>#VALUE!</v>
      </c>
      <c r="B84" s="181"/>
      <c r="J84" s="180"/>
      <c r="K84" s="180"/>
      <c r="L84" s="180"/>
      <c r="M84" s="59" t="str">
        <f t="shared" si="4"/>
        <v/>
      </c>
    </row>
    <row r="85" spans="1:13" s="36" customFormat="1" x14ac:dyDescent="0.2">
      <c r="A85" s="527" t="e">
        <f t="shared" si="3"/>
        <v>#VALUE!</v>
      </c>
      <c r="B85" s="181"/>
      <c r="J85" s="180"/>
      <c r="K85" s="180"/>
      <c r="L85" s="180"/>
      <c r="M85" s="59" t="str">
        <f t="shared" si="4"/>
        <v/>
      </c>
    </row>
    <row r="86" spans="1:13" s="36" customFormat="1" x14ac:dyDescent="0.2">
      <c r="A86" s="527" t="e">
        <f t="shared" si="3"/>
        <v>#VALUE!</v>
      </c>
      <c r="B86" s="181"/>
      <c r="J86" s="180"/>
      <c r="K86" s="180"/>
      <c r="L86" s="180"/>
      <c r="M86" s="59" t="str">
        <f t="shared" si="4"/>
        <v/>
      </c>
    </row>
    <row r="87" spans="1:13" s="36" customFormat="1" x14ac:dyDescent="0.2">
      <c r="A87" s="527" t="e">
        <f t="shared" si="3"/>
        <v>#VALUE!</v>
      </c>
      <c r="B87" s="181"/>
      <c r="J87" s="180"/>
      <c r="K87" s="180"/>
      <c r="L87" s="180"/>
      <c r="M87" s="59" t="str">
        <f t="shared" si="4"/>
        <v/>
      </c>
    </row>
    <row r="88" spans="1:13" s="36" customFormat="1" x14ac:dyDescent="0.2">
      <c r="A88" s="527" t="e">
        <f t="shared" si="3"/>
        <v>#VALUE!</v>
      </c>
      <c r="B88" s="181"/>
      <c r="J88" s="180"/>
      <c r="K88" s="180"/>
      <c r="L88" s="180"/>
      <c r="M88" s="59" t="str">
        <f t="shared" si="4"/>
        <v/>
      </c>
    </row>
    <row r="89" spans="1:13" s="36" customFormat="1" x14ac:dyDescent="0.2">
      <c r="A89" s="527" t="e">
        <f t="shared" si="3"/>
        <v>#VALUE!</v>
      </c>
      <c r="B89" s="181"/>
      <c r="J89" s="180"/>
      <c r="K89" s="180"/>
      <c r="L89" s="180"/>
      <c r="M89" s="59" t="str">
        <f t="shared" si="4"/>
        <v/>
      </c>
    </row>
    <row r="90" spans="1:13" s="36" customFormat="1" x14ac:dyDescent="0.2">
      <c r="A90" s="527" t="e">
        <f t="shared" si="3"/>
        <v>#VALUE!</v>
      </c>
      <c r="B90" s="181"/>
      <c r="J90" s="180"/>
      <c r="K90" s="180"/>
      <c r="L90" s="180"/>
      <c r="M90" s="59" t="str">
        <f t="shared" si="4"/>
        <v/>
      </c>
    </row>
    <row r="91" spans="1:13" s="36" customFormat="1" x14ac:dyDescent="0.2">
      <c r="A91" s="527" t="e">
        <f t="shared" si="3"/>
        <v>#VALUE!</v>
      </c>
      <c r="B91" s="181"/>
      <c r="J91" s="180"/>
      <c r="K91" s="180"/>
      <c r="L91" s="180"/>
      <c r="M91" s="59" t="str">
        <f t="shared" si="4"/>
        <v/>
      </c>
    </row>
    <row r="92" spans="1:13" s="36" customFormat="1" x14ac:dyDescent="0.2">
      <c r="A92" s="527" t="e">
        <f t="shared" si="3"/>
        <v>#VALUE!</v>
      </c>
      <c r="B92" s="181"/>
      <c r="J92" s="180"/>
      <c r="K92" s="180"/>
      <c r="L92" s="180"/>
      <c r="M92" s="59" t="str">
        <f t="shared" si="4"/>
        <v/>
      </c>
    </row>
    <row r="93" spans="1:13" s="36" customFormat="1" x14ac:dyDescent="0.2">
      <c r="A93" s="527" t="e">
        <f t="shared" si="3"/>
        <v>#VALUE!</v>
      </c>
      <c r="B93" s="181"/>
      <c r="J93" s="180"/>
      <c r="K93" s="180"/>
      <c r="L93" s="180"/>
      <c r="M93" s="59" t="str">
        <f t="shared" si="4"/>
        <v/>
      </c>
    </row>
    <row r="94" spans="1:13" s="36" customFormat="1" x14ac:dyDescent="0.2">
      <c r="A94" s="527" t="e">
        <f t="shared" si="3"/>
        <v>#VALUE!</v>
      </c>
      <c r="B94" s="181"/>
      <c r="J94" s="180"/>
      <c r="K94" s="180"/>
      <c r="L94" s="180"/>
      <c r="M94" s="59" t="str">
        <f t="shared" si="4"/>
        <v/>
      </c>
    </row>
    <row r="95" spans="1:13" s="36" customFormat="1" x14ac:dyDescent="0.2">
      <c r="A95" s="527" t="e">
        <f t="shared" si="3"/>
        <v>#VALUE!</v>
      </c>
      <c r="B95" s="181"/>
      <c r="J95" s="180"/>
      <c r="K95" s="180"/>
      <c r="L95" s="180"/>
      <c r="M95" s="59" t="str">
        <f t="shared" si="4"/>
        <v/>
      </c>
    </row>
    <row r="96" spans="1:13" s="36" customFormat="1" x14ac:dyDescent="0.2">
      <c r="A96" s="527" t="e">
        <f t="shared" si="3"/>
        <v>#VALUE!</v>
      </c>
      <c r="B96" s="181"/>
      <c r="J96" s="180"/>
      <c r="K96" s="180"/>
      <c r="L96" s="180"/>
      <c r="M96" s="59" t="str">
        <f t="shared" si="4"/>
        <v/>
      </c>
    </row>
    <row r="97" spans="1:13" s="36" customFormat="1" x14ac:dyDescent="0.2">
      <c r="A97" s="527" t="e">
        <f t="shared" si="3"/>
        <v>#VALUE!</v>
      </c>
      <c r="B97" s="181"/>
      <c r="J97" s="180"/>
      <c r="K97" s="180"/>
      <c r="L97" s="180"/>
      <c r="M97" s="59" t="str">
        <f t="shared" si="4"/>
        <v/>
      </c>
    </row>
    <row r="98" spans="1:13" s="36" customFormat="1" x14ac:dyDescent="0.2">
      <c r="A98" s="527" t="e">
        <f t="shared" si="3"/>
        <v>#VALUE!</v>
      </c>
      <c r="B98" s="181"/>
      <c r="J98" s="180"/>
      <c r="K98" s="180"/>
      <c r="L98" s="180"/>
      <c r="M98" s="59" t="str">
        <f t="shared" si="4"/>
        <v/>
      </c>
    </row>
    <row r="99" spans="1:13" s="36" customFormat="1" x14ac:dyDescent="0.2">
      <c r="A99" s="527" t="e">
        <f t="shared" ref="A99:A162" si="5">DATEVALUE(LEFT(B99,10))+TIMEVALUE(MID(B99,12,8))</f>
        <v>#VALUE!</v>
      </c>
      <c r="B99" s="181"/>
      <c r="J99" s="180"/>
      <c r="K99" s="180"/>
      <c r="L99" s="180"/>
      <c r="M99" s="59" t="str">
        <f t="shared" si="4"/>
        <v/>
      </c>
    </row>
    <row r="100" spans="1:13" s="36" customFormat="1" x14ac:dyDescent="0.2">
      <c r="A100" s="527" t="e">
        <f t="shared" si="5"/>
        <v>#VALUE!</v>
      </c>
      <c r="B100" s="181"/>
      <c r="J100" s="180"/>
      <c r="K100" s="180"/>
      <c r="L100" s="180"/>
      <c r="M100" s="59" t="str">
        <f t="shared" si="4"/>
        <v/>
      </c>
    </row>
    <row r="101" spans="1:13" s="36" customFormat="1" x14ac:dyDescent="0.2">
      <c r="A101" s="527" t="e">
        <f t="shared" si="5"/>
        <v>#VALUE!</v>
      </c>
      <c r="B101" s="181"/>
      <c r="J101" s="180"/>
      <c r="K101" s="180"/>
      <c r="L101" s="180"/>
      <c r="M101" s="59" t="str">
        <f t="shared" si="4"/>
        <v/>
      </c>
    </row>
    <row r="102" spans="1:13" s="36" customFormat="1" x14ac:dyDescent="0.2">
      <c r="A102" s="527" t="e">
        <f t="shared" si="5"/>
        <v>#VALUE!</v>
      </c>
      <c r="B102" s="181"/>
      <c r="J102" s="180"/>
      <c r="K102" s="180"/>
      <c r="L102" s="180"/>
      <c r="M102" s="59" t="str">
        <f t="shared" si="4"/>
        <v/>
      </c>
    </row>
    <row r="103" spans="1:13" s="36" customFormat="1" x14ac:dyDescent="0.2">
      <c r="A103" s="527" t="e">
        <f t="shared" si="5"/>
        <v>#VALUE!</v>
      </c>
      <c r="B103" s="181"/>
      <c r="J103" s="180"/>
      <c r="K103" s="180"/>
      <c r="L103" s="180"/>
      <c r="M103" s="59" t="str">
        <f t="shared" si="4"/>
        <v/>
      </c>
    </row>
    <row r="104" spans="1:13" s="36" customFormat="1" x14ac:dyDescent="0.2">
      <c r="A104" s="527" t="e">
        <f t="shared" si="5"/>
        <v>#VALUE!</v>
      </c>
      <c r="B104" s="181"/>
      <c r="J104" s="180"/>
      <c r="K104" s="180"/>
      <c r="L104" s="180"/>
      <c r="M104" s="59" t="str">
        <f t="shared" si="4"/>
        <v/>
      </c>
    </row>
    <row r="105" spans="1:13" s="36" customFormat="1" x14ac:dyDescent="0.2">
      <c r="A105" s="527" t="e">
        <f t="shared" si="5"/>
        <v>#VALUE!</v>
      </c>
      <c r="B105" s="181"/>
      <c r="J105" s="180"/>
      <c r="K105" s="180"/>
      <c r="L105" s="180"/>
      <c r="M105" s="59" t="str">
        <f t="shared" si="4"/>
        <v/>
      </c>
    </row>
    <row r="106" spans="1:13" s="36" customFormat="1" x14ac:dyDescent="0.2">
      <c r="A106" s="527" t="e">
        <f t="shared" si="5"/>
        <v>#VALUE!</v>
      </c>
      <c r="B106" s="181"/>
      <c r="J106" s="180"/>
      <c r="K106" s="180"/>
      <c r="L106" s="180"/>
      <c r="M106" s="59" t="str">
        <f t="shared" si="4"/>
        <v/>
      </c>
    </row>
    <row r="107" spans="1:13" s="36" customFormat="1" x14ac:dyDescent="0.2">
      <c r="A107" s="527" t="e">
        <f t="shared" si="5"/>
        <v>#VALUE!</v>
      </c>
      <c r="B107" s="181"/>
      <c r="J107" s="180"/>
      <c r="K107" s="180"/>
      <c r="L107" s="180"/>
      <c r="M107" s="59" t="str">
        <f t="shared" ref="M107:M170" si="6">IF(J107&gt;0,AVERAGE(K107:L107),"")</f>
        <v/>
      </c>
    </row>
    <row r="108" spans="1:13" s="36" customFormat="1" x14ac:dyDescent="0.2">
      <c r="A108" s="527" t="e">
        <f t="shared" si="5"/>
        <v>#VALUE!</v>
      </c>
      <c r="B108" s="181"/>
      <c r="J108" s="180"/>
      <c r="K108" s="180"/>
      <c r="L108" s="180"/>
      <c r="M108" s="59" t="str">
        <f t="shared" si="6"/>
        <v/>
      </c>
    </row>
    <row r="109" spans="1:13" s="36" customFormat="1" x14ac:dyDescent="0.2">
      <c r="A109" s="527" t="e">
        <f t="shared" si="5"/>
        <v>#VALUE!</v>
      </c>
      <c r="B109" s="181"/>
      <c r="J109" s="180"/>
      <c r="K109" s="180"/>
      <c r="L109" s="180"/>
      <c r="M109" s="59" t="str">
        <f t="shared" si="6"/>
        <v/>
      </c>
    </row>
    <row r="110" spans="1:13" s="36" customFormat="1" x14ac:dyDescent="0.2">
      <c r="A110" s="527" t="e">
        <f t="shared" si="5"/>
        <v>#VALUE!</v>
      </c>
      <c r="B110" s="181"/>
      <c r="J110" s="180"/>
      <c r="K110" s="180"/>
      <c r="L110" s="180"/>
      <c r="M110" s="59" t="str">
        <f t="shared" si="6"/>
        <v/>
      </c>
    </row>
    <row r="111" spans="1:13" s="36" customFormat="1" x14ac:dyDescent="0.2">
      <c r="A111" s="527" t="e">
        <f t="shared" si="5"/>
        <v>#VALUE!</v>
      </c>
      <c r="B111" s="181"/>
      <c r="J111" s="180"/>
      <c r="K111" s="180"/>
      <c r="L111" s="180"/>
      <c r="M111" s="59" t="str">
        <f t="shared" si="6"/>
        <v/>
      </c>
    </row>
    <row r="112" spans="1:13" s="36" customFormat="1" x14ac:dyDescent="0.2">
      <c r="A112" s="527" t="e">
        <f t="shared" si="5"/>
        <v>#VALUE!</v>
      </c>
      <c r="B112" s="181"/>
      <c r="J112" s="180"/>
      <c r="K112" s="180"/>
      <c r="L112" s="180"/>
      <c r="M112" s="59" t="str">
        <f t="shared" si="6"/>
        <v/>
      </c>
    </row>
    <row r="113" spans="1:13" s="36" customFormat="1" x14ac:dyDescent="0.2">
      <c r="A113" s="527" t="e">
        <f t="shared" si="5"/>
        <v>#VALUE!</v>
      </c>
      <c r="B113" s="181"/>
      <c r="J113" s="180"/>
      <c r="K113" s="180"/>
      <c r="L113" s="180"/>
      <c r="M113" s="59" t="str">
        <f t="shared" si="6"/>
        <v/>
      </c>
    </row>
    <row r="114" spans="1:13" s="36" customFormat="1" x14ac:dyDescent="0.2">
      <c r="A114" s="527" t="e">
        <f t="shared" si="5"/>
        <v>#VALUE!</v>
      </c>
      <c r="B114" s="181"/>
      <c r="J114" s="180"/>
      <c r="K114" s="180"/>
      <c r="L114" s="180"/>
      <c r="M114" s="59" t="str">
        <f t="shared" si="6"/>
        <v/>
      </c>
    </row>
    <row r="115" spans="1:13" s="36" customFormat="1" x14ac:dyDescent="0.2">
      <c r="A115" s="527" t="e">
        <f t="shared" si="5"/>
        <v>#VALUE!</v>
      </c>
      <c r="B115" s="181"/>
      <c r="J115" s="180"/>
      <c r="K115" s="180"/>
      <c r="L115" s="180"/>
      <c r="M115" s="59" t="str">
        <f t="shared" si="6"/>
        <v/>
      </c>
    </row>
    <row r="116" spans="1:13" s="36" customFormat="1" x14ac:dyDescent="0.2">
      <c r="A116" s="527" t="e">
        <f t="shared" si="5"/>
        <v>#VALUE!</v>
      </c>
      <c r="B116" s="181"/>
      <c r="J116" s="180"/>
      <c r="K116" s="180"/>
      <c r="L116" s="180"/>
      <c r="M116" s="59" t="str">
        <f t="shared" si="6"/>
        <v/>
      </c>
    </row>
    <row r="117" spans="1:13" s="36" customFormat="1" x14ac:dyDescent="0.2">
      <c r="A117" s="527" t="e">
        <f t="shared" si="5"/>
        <v>#VALUE!</v>
      </c>
      <c r="B117" s="181"/>
      <c r="J117" s="180"/>
      <c r="K117" s="180"/>
      <c r="L117" s="180"/>
      <c r="M117" s="59" t="str">
        <f t="shared" si="6"/>
        <v/>
      </c>
    </row>
    <row r="118" spans="1:13" s="36" customFormat="1" x14ac:dyDescent="0.2">
      <c r="A118" s="527" t="e">
        <f t="shared" si="5"/>
        <v>#VALUE!</v>
      </c>
      <c r="B118" s="181"/>
      <c r="J118" s="180"/>
      <c r="K118" s="180"/>
      <c r="L118" s="180"/>
      <c r="M118" s="59" t="str">
        <f t="shared" si="6"/>
        <v/>
      </c>
    </row>
    <row r="119" spans="1:13" s="36" customFormat="1" x14ac:dyDescent="0.2">
      <c r="A119" s="527" t="e">
        <f t="shared" si="5"/>
        <v>#VALUE!</v>
      </c>
      <c r="B119" s="181"/>
      <c r="J119" s="180"/>
      <c r="K119" s="180"/>
      <c r="L119" s="180"/>
      <c r="M119" s="59" t="str">
        <f t="shared" si="6"/>
        <v/>
      </c>
    </row>
    <row r="120" spans="1:13" s="36" customFormat="1" x14ac:dyDescent="0.2">
      <c r="A120" s="527" t="e">
        <f t="shared" si="5"/>
        <v>#VALUE!</v>
      </c>
      <c r="B120" s="181"/>
      <c r="J120" s="180"/>
      <c r="K120" s="180"/>
      <c r="L120" s="180"/>
      <c r="M120" s="59" t="str">
        <f t="shared" si="6"/>
        <v/>
      </c>
    </row>
    <row r="121" spans="1:13" s="36" customFormat="1" x14ac:dyDescent="0.2">
      <c r="A121" s="527" t="e">
        <f t="shared" si="5"/>
        <v>#VALUE!</v>
      </c>
      <c r="B121" s="181"/>
      <c r="J121" s="180"/>
      <c r="K121" s="180"/>
      <c r="L121" s="180"/>
      <c r="M121" s="59" t="str">
        <f t="shared" si="6"/>
        <v/>
      </c>
    </row>
    <row r="122" spans="1:13" s="36" customFormat="1" x14ac:dyDescent="0.2">
      <c r="A122" s="527" t="e">
        <f t="shared" si="5"/>
        <v>#VALUE!</v>
      </c>
      <c r="B122" s="181"/>
      <c r="J122" s="180"/>
      <c r="K122" s="180"/>
      <c r="L122" s="180"/>
      <c r="M122" s="59" t="str">
        <f t="shared" si="6"/>
        <v/>
      </c>
    </row>
    <row r="123" spans="1:13" s="36" customFormat="1" x14ac:dyDescent="0.2">
      <c r="A123" s="527" t="e">
        <f t="shared" si="5"/>
        <v>#VALUE!</v>
      </c>
      <c r="B123" s="181"/>
      <c r="J123" s="180"/>
      <c r="K123" s="180"/>
      <c r="L123" s="180"/>
      <c r="M123" s="59" t="str">
        <f t="shared" si="6"/>
        <v/>
      </c>
    </row>
    <row r="124" spans="1:13" s="36" customFormat="1" x14ac:dyDescent="0.2">
      <c r="A124" s="527" t="e">
        <f t="shared" si="5"/>
        <v>#VALUE!</v>
      </c>
      <c r="B124" s="181"/>
      <c r="J124" s="180"/>
      <c r="K124" s="180"/>
      <c r="L124" s="180"/>
      <c r="M124" s="59" t="str">
        <f t="shared" si="6"/>
        <v/>
      </c>
    </row>
    <row r="125" spans="1:13" s="36" customFormat="1" x14ac:dyDescent="0.2">
      <c r="A125" s="527" t="e">
        <f t="shared" si="5"/>
        <v>#VALUE!</v>
      </c>
      <c r="B125" s="181"/>
      <c r="J125" s="180"/>
      <c r="K125" s="180"/>
      <c r="L125" s="180"/>
      <c r="M125" s="59" t="str">
        <f t="shared" si="6"/>
        <v/>
      </c>
    </row>
    <row r="126" spans="1:13" s="36" customFormat="1" x14ac:dyDescent="0.2">
      <c r="A126" s="527" t="e">
        <f t="shared" si="5"/>
        <v>#VALUE!</v>
      </c>
      <c r="B126" s="181"/>
      <c r="J126" s="180"/>
      <c r="K126" s="180"/>
      <c r="L126" s="180"/>
      <c r="M126" s="59" t="str">
        <f t="shared" si="6"/>
        <v/>
      </c>
    </row>
    <row r="127" spans="1:13" s="36" customFormat="1" x14ac:dyDescent="0.2">
      <c r="A127" s="527" t="e">
        <f t="shared" si="5"/>
        <v>#VALUE!</v>
      </c>
      <c r="B127" s="181"/>
      <c r="J127" s="180"/>
      <c r="K127" s="180"/>
      <c r="L127" s="180"/>
      <c r="M127" s="59" t="str">
        <f t="shared" si="6"/>
        <v/>
      </c>
    </row>
    <row r="128" spans="1:13" s="36" customFormat="1" x14ac:dyDescent="0.2">
      <c r="A128" s="527" t="e">
        <f t="shared" si="5"/>
        <v>#VALUE!</v>
      </c>
      <c r="B128" s="181"/>
      <c r="J128" s="180"/>
      <c r="K128" s="180"/>
      <c r="L128" s="180"/>
      <c r="M128" s="59" t="str">
        <f t="shared" si="6"/>
        <v/>
      </c>
    </row>
    <row r="129" spans="1:13" s="36" customFormat="1" x14ac:dyDescent="0.2">
      <c r="A129" s="527" t="e">
        <f t="shared" si="5"/>
        <v>#VALUE!</v>
      </c>
      <c r="B129" s="181"/>
      <c r="J129" s="180"/>
      <c r="K129" s="180"/>
      <c r="L129" s="180"/>
      <c r="M129" s="59" t="str">
        <f t="shared" si="6"/>
        <v/>
      </c>
    </row>
    <row r="130" spans="1:13" s="36" customFormat="1" x14ac:dyDescent="0.2">
      <c r="A130" s="527" t="e">
        <f t="shared" si="5"/>
        <v>#VALUE!</v>
      </c>
      <c r="B130" s="181"/>
      <c r="J130" s="180"/>
      <c r="K130" s="180"/>
      <c r="L130" s="180"/>
      <c r="M130" s="59" t="str">
        <f t="shared" si="6"/>
        <v/>
      </c>
    </row>
    <row r="131" spans="1:13" s="36" customFormat="1" x14ac:dyDescent="0.2">
      <c r="A131" s="527" t="e">
        <f t="shared" si="5"/>
        <v>#VALUE!</v>
      </c>
      <c r="B131" s="181"/>
      <c r="J131" s="180"/>
      <c r="K131" s="180"/>
      <c r="L131" s="180"/>
      <c r="M131" s="59" t="str">
        <f t="shared" si="6"/>
        <v/>
      </c>
    </row>
    <row r="132" spans="1:13" s="36" customFormat="1" x14ac:dyDescent="0.2">
      <c r="A132" s="527" t="e">
        <f t="shared" si="5"/>
        <v>#VALUE!</v>
      </c>
      <c r="B132" s="181"/>
      <c r="J132" s="180"/>
      <c r="K132" s="180"/>
      <c r="L132" s="180"/>
      <c r="M132" s="59" t="str">
        <f t="shared" si="6"/>
        <v/>
      </c>
    </row>
    <row r="133" spans="1:13" s="36" customFormat="1" x14ac:dyDescent="0.2">
      <c r="A133" s="527" t="e">
        <f t="shared" si="5"/>
        <v>#VALUE!</v>
      </c>
      <c r="B133" s="181"/>
      <c r="J133" s="180"/>
      <c r="K133" s="180"/>
      <c r="L133" s="180"/>
      <c r="M133" s="59" t="str">
        <f t="shared" si="6"/>
        <v/>
      </c>
    </row>
    <row r="134" spans="1:13" s="36" customFormat="1" x14ac:dyDescent="0.2">
      <c r="A134" s="527" t="e">
        <f t="shared" si="5"/>
        <v>#VALUE!</v>
      </c>
      <c r="B134" s="181"/>
      <c r="J134" s="180"/>
      <c r="K134" s="180"/>
      <c r="L134" s="180"/>
      <c r="M134" s="59" t="str">
        <f t="shared" si="6"/>
        <v/>
      </c>
    </row>
    <row r="135" spans="1:13" s="36" customFormat="1" x14ac:dyDescent="0.2">
      <c r="A135" s="527" t="e">
        <f t="shared" si="5"/>
        <v>#VALUE!</v>
      </c>
      <c r="B135" s="181"/>
      <c r="J135" s="180"/>
      <c r="K135" s="180"/>
      <c r="L135" s="180"/>
      <c r="M135" s="59" t="str">
        <f t="shared" si="6"/>
        <v/>
      </c>
    </row>
    <row r="136" spans="1:13" s="36" customFormat="1" x14ac:dyDescent="0.2">
      <c r="A136" s="527" t="e">
        <f t="shared" si="5"/>
        <v>#VALUE!</v>
      </c>
      <c r="B136" s="181"/>
      <c r="J136" s="180"/>
      <c r="K136" s="180"/>
      <c r="L136" s="180"/>
      <c r="M136" s="59" t="str">
        <f t="shared" si="6"/>
        <v/>
      </c>
    </row>
    <row r="137" spans="1:13" s="36" customFormat="1" x14ac:dyDescent="0.2">
      <c r="A137" s="527" t="e">
        <f t="shared" si="5"/>
        <v>#VALUE!</v>
      </c>
      <c r="B137" s="181"/>
      <c r="J137" s="180"/>
      <c r="K137" s="180"/>
      <c r="L137" s="180"/>
      <c r="M137" s="59" t="str">
        <f t="shared" si="6"/>
        <v/>
      </c>
    </row>
    <row r="138" spans="1:13" s="36" customFormat="1" x14ac:dyDescent="0.2">
      <c r="A138" s="527" t="e">
        <f t="shared" si="5"/>
        <v>#VALUE!</v>
      </c>
      <c r="B138" s="181"/>
      <c r="J138" s="180"/>
      <c r="K138" s="180"/>
      <c r="L138" s="180"/>
      <c r="M138" s="59" t="str">
        <f t="shared" si="6"/>
        <v/>
      </c>
    </row>
    <row r="139" spans="1:13" s="36" customFormat="1" x14ac:dyDescent="0.2">
      <c r="A139" s="527" t="e">
        <f t="shared" si="5"/>
        <v>#VALUE!</v>
      </c>
      <c r="B139" s="181"/>
      <c r="J139" s="180"/>
      <c r="K139" s="180"/>
      <c r="L139" s="180"/>
      <c r="M139" s="59" t="str">
        <f t="shared" si="6"/>
        <v/>
      </c>
    </row>
    <row r="140" spans="1:13" s="36" customFormat="1" x14ac:dyDescent="0.2">
      <c r="A140" s="527" t="e">
        <f t="shared" si="5"/>
        <v>#VALUE!</v>
      </c>
      <c r="B140" s="181"/>
      <c r="J140" s="180"/>
      <c r="K140" s="180"/>
      <c r="L140" s="180"/>
      <c r="M140" s="59" t="str">
        <f t="shared" si="6"/>
        <v/>
      </c>
    </row>
    <row r="141" spans="1:13" s="36" customFormat="1" x14ac:dyDescent="0.2">
      <c r="A141" s="527" t="e">
        <f t="shared" si="5"/>
        <v>#VALUE!</v>
      </c>
      <c r="B141" s="181"/>
      <c r="J141" s="180"/>
      <c r="K141" s="180"/>
      <c r="L141" s="180"/>
      <c r="M141" s="59" t="str">
        <f t="shared" si="6"/>
        <v/>
      </c>
    </row>
    <row r="142" spans="1:13" s="36" customFormat="1" x14ac:dyDescent="0.2">
      <c r="A142" s="527" t="e">
        <f t="shared" si="5"/>
        <v>#VALUE!</v>
      </c>
      <c r="B142" s="181"/>
      <c r="J142" s="180"/>
      <c r="K142" s="180"/>
      <c r="L142" s="180"/>
      <c r="M142" s="59" t="str">
        <f t="shared" si="6"/>
        <v/>
      </c>
    </row>
    <row r="143" spans="1:13" s="36" customFormat="1" x14ac:dyDescent="0.2">
      <c r="A143" s="527" t="e">
        <f t="shared" si="5"/>
        <v>#VALUE!</v>
      </c>
      <c r="B143" s="181"/>
      <c r="J143" s="180"/>
      <c r="K143" s="180"/>
      <c r="L143" s="180"/>
      <c r="M143" s="59" t="str">
        <f t="shared" si="6"/>
        <v/>
      </c>
    </row>
    <row r="144" spans="1:13" s="36" customFormat="1" x14ac:dyDescent="0.2">
      <c r="A144" s="527" t="e">
        <f t="shared" si="5"/>
        <v>#VALUE!</v>
      </c>
      <c r="B144" s="181"/>
      <c r="J144" s="180"/>
      <c r="K144" s="180"/>
      <c r="L144" s="180"/>
      <c r="M144" s="59" t="str">
        <f t="shared" si="6"/>
        <v/>
      </c>
    </row>
    <row r="145" spans="1:13" s="36" customFormat="1" x14ac:dyDescent="0.2">
      <c r="A145" s="527" t="e">
        <f t="shared" si="5"/>
        <v>#VALUE!</v>
      </c>
      <c r="B145" s="181"/>
      <c r="J145" s="180"/>
      <c r="K145" s="180"/>
      <c r="L145" s="180"/>
      <c r="M145" s="59" t="str">
        <f t="shared" si="6"/>
        <v/>
      </c>
    </row>
    <row r="146" spans="1:13" s="36" customFormat="1" x14ac:dyDescent="0.2">
      <c r="A146" s="527" t="e">
        <f t="shared" si="5"/>
        <v>#VALUE!</v>
      </c>
      <c r="B146" s="181"/>
      <c r="J146" s="180"/>
      <c r="K146" s="180"/>
      <c r="L146" s="180"/>
      <c r="M146" s="59" t="str">
        <f t="shared" si="6"/>
        <v/>
      </c>
    </row>
    <row r="147" spans="1:13" s="36" customFormat="1" x14ac:dyDescent="0.2">
      <c r="A147" s="527" t="e">
        <f t="shared" si="5"/>
        <v>#VALUE!</v>
      </c>
      <c r="B147" s="181"/>
      <c r="J147" s="180"/>
      <c r="K147" s="180"/>
      <c r="L147" s="180"/>
      <c r="M147" s="59" t="str">
        <f t="shared" si="6"/>
        <v/>
      </c>
    </row>
    <row r="148" spans="1:13" s="36" customFormat="1" x14ac:dyDescent="0.2">
      <c r="A148" s="527" t="e">
        <f t="shared" si="5"/>
        <v>#VALUE!</v>
      </c>
      <c r="B148" s="181"/>
      <c r="J148" s="180"/>
      <c r="K148" s="180"/>
      <c r="L148" s="180"/>
      <c r="M148" s="59" t="str">
        <f t="shared" si="6"/>
        <v/>
      </c>
    </row>
    <row r="149" spans="1:13" s="36" customFormat="1" x14ac:dyDescent="0.2">
      <c r="A149" s="527" t="e">
        <f t="shared" si="5"/>
        <v>#VALUE!</v>
      </c>
      <c r="B149" s="181"/>
      <c r="J149" s="180"/>
      <c r="K149" s="180"/>
      <c r="L149" s="180"/>
      <c r="M149" s="59" t="str">
        <f t="shared" si="6"/>
        <v/>
      </c>
    </row>
    <row r="150" spans="1:13" s="36" customFormat="1" x14ac:dyDescent="0.2">
      <c r="A150" s="527" t="e">
        <f t="shared" si="5"/>
        <v>#VALUE!</v>
      </c>
      <c r="B150" s="181"/>
      <c r="J150" s="180"/>
      <c r="K150" s="180"/>
      <c r="L150" s="180"/>
      <c r="M150" s="59" t="str">
        <f t="shared" si="6"/>
        <v/>
      </c>
    </row>
    <row r="151" spans="1:13" s="36" customFormat="1" x14ac:dyDescent="0.2">
      <c r="A151" s="527" t="e">
        <f t="shared" si="5"/>
        <v>#VALUE!</v>
      </c>
      <c r="B151" s="181"/>
      <c r="J151" s="180"/>
      <c r="K151" s="180"/>
      <c r="L151" s="180"/>
      <c r="M151" s="59" t="str">
        <f t="shared" si="6"/>
        <v/>
      </c>
    </row>
    <row r="152" spans="1:13" s="36" customFormat="1" x14ac:dyDescent="0.2">
      <c r="A152" s="527" t="e">
        <f t="shared" si="5"/>
        <v>#VALUE!</v>
      </c>
      <c r="B152" s="181"/>
      <c r="J152" s="180"/>
      <c r="K152" s="180"/>
      <c r="L152" s="180"/>
      <c r="M152" s="59" t="str">
        <f t="shared" si="6"/>
        <v/>
      </c>
    </row>
    <row r="153" spans="1:13" s="36" customFormat="1" x14ac:dyDescent="0.2">
      <c r="A153" s="527" t="e">
        <f t="shared" si="5"/>
        <v>#VALUE!</v>
      </c>
      <c r="B153" s="181"/>
      <c r="J153" s="180"/>
      <c r="K153" s="180"/>
      <c r="L153" s="180"/>
      <c r="M153" s="59" t="str">
        <f t="shared" si="6"/>
        <v/>
      </c>
    </row>
    <row r="154" spans="1:13" s="36" customFormat="1" x14ac:dyDescent="0.2">
      <c r="A154" s="527" t="e">
        <f t="shared" si="5"/>
        <v>#VALUE!</v>
      </c>
      <c r="B154" s="181"/>
      <c r="J154" s="180"/>
      <c r="K154" s="180"/>
      <c r="L154" s="180"/>
      <c r="M154" s="59" t="str">
        <f t="shared" si="6"/>
        <v/>
      </c>
    </row>
    <row r="155" spans="1:13" s="36" customFormat="1" x14ac:dyDescent="0.2">
      <c r="A155" s="527" t="e">
        <f t="shared" si="5"/>
        <v>#VALUE!</v>
      </c>
      <c r="B155" s="181"/>
      <c r="J155" s="180"/>
      <c r="K155" s="180"/>
      <c r="L155" s="180"/>
      <c r="M155" s="59" t="str">
        <f t="shared" si="6"/>
        <v/>
      </c>
    </row>
    <row r="156" spans="1:13" s="36" customFormat="1" x14ac:dyDescent="0.2">
      <c r="A156" s="527" t="e">
        <f t="shared" si="5"/>
        <v>#VALUE!</v>
      </c>
      <c r="B156" s="181"/>
      <c r="J156" s="180"/>
      <c r="K156" s="180"/>
      <c r="L156" s="180"/>
      <c r="M156" s="59" t="str">
        <f t="shared" si="6"/>
        <v/>
      </c>
    </row>
    <row r="157" spans="1:13" s="36" customFormat="1" x14ac:dyDescent="0.2">
      <c r="A157" s="527" t="e">
        <f t="shared" si="5"/>
        <v>#VALUE!</v>
      </c>
      <c r="B157" s="181"/>
      <c r="J157" s="180"/>
      <c r="K157" s="180"/>
      <c r="L157" s="180"/>
      <c r="M157" s="59" t="str">
        <f t="shared" si="6"/>
        <v/>
      </c>
    </row>
    <row r="158" spans="1:13" s="36" customFormat="1" x14ac:dyDescent="0.2">
      <c r="A158" s="527" t="e">
        <f t="shared" si="5"/>
        <v>#VALUE!</v>
      </c>
      <c r="B158" s="181"/>
      <c r="J158" s="180"/>
      <c r="K158" s="180"/>
      <c r="L158" s="180"/>
      <c r="M158" s="59" t="str">
        <f t="shared" si="6"/>
        <v/>
      </c>
    </row>
    <row r="159" spans="1:13" s="36" customFormat="1" x14ac:dyDescent="0.2">
      <c r="A159" s="527" t="e">
        <f t="shared" si="5"/>
        <v>#VALUE!</v>
      </c>
      <c r="B159" s="181"/>
      <c r="J159" s="180"/>
      <c r="K159" s="180"/>
      <c r="L159" s="180"/>
      <c r="M159" s="59" t="str">
        <f t="shared" si="6"/>
        <v/>
      </c>
    </row>
    <row r="160" spans="1:13" s="36" customFormat="1" x14ac:dyDescent="0.2">
      <c r="A160" s="527" t="e">
        <f t="shared" si="5"/>
        <v>#VALUE!</v>
      </c>
      <c r="B160" s="181"/>
      <c r="J160" s="180"/>
      <c r="K160" s="180"/>
      <c r="L160" s="180"/>
      <c r="M160" s="59" t="str">
        <f t="shared" si="6"/>
        <v/>
      </c>
    </row>
    <row r="161" spans="1:13" s="36" customFormat="1" x14ac:dyDescent="0.2">
      <c r="A161" s="527" t="e">
        <f t="shared" si="5"/>
        <v>#VALUE!</v>
      </c>
      <c r="B161" s="181"/>
      <c r="J161" s="180"/>
      <c r="K161" s="180"/>
      <c r="L161" s="180"/>
      <c r="M161" s="59" t="str">
        <f t="shared" si="6"/>
        <v/>
      </c>
    </row>
    <row r="162" spans="1:13" s="36" customFormat="1" x14ac:dyDescent="0.2">
      <c r="A162" s="527" t="e">
        <f t="shared" si="5"/>
        <v>#VALUE!</v>
      </c>
      <c r="B162" s="181"/>
      <c r="J162" s="180"/>
      <c r="K162" s="180"/>
      <c r="L162" s="180"/>
      <c r="M162" s="59" t="str">
        <f t="shared" si="6"/>
        <v/>
      </c>
    </row>
    <row r="163" spans="1:13" s="36" customFormat="1" x14ac:dyDescent="0.2">
      <c r="A163" s="527" t="e">
        <f t="shared" ref="A163:A226" si="7">DATEVALUE(LEFT(B163,10))+TIMEVALUE(MID(B163,12,8))</f>
        <v>#VALUE!</v>
      </c>
      <c r="B163" s="181"/>
      <c r="J163" s="180"/>
      <c r="K163" s="180"/>
      <c r="L163" s="180"/>
      <c r="M163" s="59" t="str">
        <f t="shared" si="6"/>
        <v/>
      </c>
    </row>
    <row r="164" spans="1:13" s="36" customFormat="1" x14ac:dyDescent="0.2">
      <c r="A164" s="527" t="e">
        <f t="shared" si="7"/>
        <v>#VALUE!</v>
      </c>
      <c r="B164" s="181"/>
      <c r="J164" s="180"/>
      <c r="K164" s="180"/>
      <c r="L164" s="180"/>
      <c r="M164" s="59" t="str">
        <f t="shared" si="6"/>
        <v/>
      </c>
    </row>
    <row r="165" spans="1:13" s="36" customFormat="1" x14ac:dyDescent="0.2">
      <c r="A165" s="527" t="e">
        <f t="shared" si="7"/>
        <v>#VALUE!</v>
      </c>
      <c r="B165" s="181"/>
      <c r="J165" s="180"/>
      <c r="K165" s="180"/>
      <c r="L165" s="180"/>
      <c r="M165" s="59" t="str">
        <f t="shared" si="6"/>
        <v/>
      </c>
    </row>
    <row r="166" spans="1:13" s="36" customFormat="1" x14ac:dyDescent="0.2">
      <c r="A166" s="527" t="e">
        <f t="shared" si="7"/>
        <v>#VALUE!</v>
      </c>
      <c r="B166" s="181"/>
      <c r="J166" s="180"/>
      <c r="K166" s="180"/>
      <c r="L166" s="180"/>
      <c r="M166" s="59" t="str">
        <f t="shared" si="6"/>
        <v/>
      </c>
    </row>
    <row r="167" spans="1:13" s="36" customFormat="1" x14ac:dyDescent="0.2">
      <c r="A167" s="527" t="e">
        <f t="shared" si="7"/>
        <v>#VALUE!</v>
      </c>
      <c r="B167" s="181"/>
      <c r="J167" s="180"/>
      <c r="K167" s="180"/>
      <c r="L167" s="180"/>
      <c r="M167" s="59" t="str">
        <f t="shared" si="6"/>
        <v/>
      </c>
    </row>
    <row r="168" spans="1:13" s="36" customFormat="1" x14ac:dyDescent="0.2">
      <c r="A168" s="527" t="e">
        <f t="shared" si="7"/>
        <v>#VALUE!</v>
      </c>
      <c r="B168" s="181"/>
      <c r="J168" s="180"/>
      <c r="K168" s="180"/>
      <c r="L168" s="180"/>
      <c r="M168" s="59" t="str">
        <f t="shared" si="6"/>
        <v/>
      </c>
    </row>
    <row r="169" spans="1:13" s="36" customFormat="1" x14ac:dyDescent="0.2">
      <c r="A169" s="527" t="e">
        <f t="shared" si="7"/>
        <v>#VALUE!</v>
      </c>
      <c r="B169" s="181"/>
      <c r="J169" s="180"/>
      <c r="K169" s="180"/>
      <c r="L169" s="180"/>
      <c r="M169" s="59" t="str">
        <f t="shared" si="6"/>
        <v/>
      </c>
    </row>
    <row r="170" spans="1:13" s="36" customFormat="1" x14ac:dyDescent="0.2">
      <c r="A170" s="527" t="e">
        <f t="shared" si="7"/>
        <v>#VALUE!</v>
      </c>
      <c r="B170" s="181"/>
      <c r="J170" s="180"/>
      <c r="K170" s="180"/>
      <c r="L170" s="180"/>
      <c r="M170" s="59" t="str">
        <f t="shared" si="6"/>
        <v/>
      </c>
    </row>
    <row r="171" spans="1:13" s="36" customFormat="1" x14ac:dyDescent="0.2">
      <c r="A171" s="527" t="e">
        <f t="shared" si="7"/>
        <v>#VALUE!</v>
      </c>
      <c r="B171" s="181"/>
      <c r="J171" s="180"/>
      <c r="K171" s="180"/>
      <c r="L171" s="180"/>
      <c r="M171" s="59" t="str">
        <f t="shared" ref="M171:M234" si="8">IF(J171&gt;0,AVERAGE(K171:L171),"")</f>
        <v/>
      </c>
    </row>
    <row r="172" spans="1:13" s="36" customFormat="1" x14ac:dyDescent="0.2">
      <c r="A172" s="527" t="e">
        <f t="shared" si="7"/>
        <v>#VALUE!</v>
      </c>
      <c r="B172" s="181"/>
      <c r="J172" s="180"/>
      <c r="K172" s="180"/>
      <c r="L172" s="180"/>
      <c r="M172" s="59" t="str">
        <f t="shared" si="8"/>
        <v/>
      </c>
    </row>
    <row r="173" spans="1:13" s="36" customFormat="1" x14ac:dyDescent="0.2">
      <c r="A173" s="527" t="e">
        <f t="shared" si="7"/>
        <v>#VALUE!</v>
      </c>
      <c r="B173" s="181"/>
      <c r="J173" s="180"/>
      <c r="K173" s="180"/>
      <c r="L173" s="180"/>
      <c r="M173" s="59" t="str">
        <f t="shared" si="8"/>
        <v/>
      </c>
    </row>
    <row r="174" spans="1:13" s="36" customFormat="1" x14ac:dyDescent="0.2">
      <c r="A174" s="527" t="e">
        <f t="shared" si="7"/>
        <v>#VALUE!</v>
      </c>
      <c r="B174" s="181"/>
      <c r="J174" s="180"/>
      <c r="K174" s="180"/>
      <c r="L174" s="180"/>
      <c r="M174" s="59" t="str">
        <f t="shared" si="8"/>
        <v/>
      </c>
    </row>
    <row r="175" spans="1:13" s="36" customFormat="1" x14ac:dyDescent="0.2">
      <c r="A175" s="527" t="e">
        <f t="shared" si="7"/>
        <v>#VALUE!</v>
      </c>
      <c r="B175" s="181"/>
      <c r="J175" s="180"/>
      <c r="K175" s="180"/>
      <c r="L175" s="180"/>
      <c r="M175" s="59" t="str">
        <f t="shared" si="8"/>
        <v/>
      </c>
    </row>
    <row r="176" spans="1:13" s="36" customFormat="1" x14ac:dyDescent="0.2">
      <c r="A176" s="527" t="e">
        <f t="shared" si="7"/>
        <v>#VALUE!</v>
      </c>
      <c r="B176" s="181"/>
      <c r="J176" s="180"/>
      <c r="K176" s="180"/>
      <c r="L176" s="180"/>
      <c r="M176" s="59" t="str">
        <f t="shared" si="8"/>
        <v/>
      </c>
    </row>
    <row r="177" spans="1:13" s="36" customFormat="1" x14ac:dyDescent="0.2">
      <c r="A177" s="527" t="e">
        <f t="shared" si="7"/>
        <v>#VALUE!</v>
      </c>
      <c r="B177" s="181"/>
      <c r="J177" s="180"/>
      <c r="K177" s="180"/>
      <c r="L177" s="180"/>
      <c r="M177" s="59" t="str">
        <f t="shared" si="8"/>
        <v/>
      </c>
    </row>
    <row r="178" spans="1:13" s="36" customFormat="1" x14ac:dyDescent="0.2">
      <c r="A178" s="527" t="e">
        <f t="shared" si="7"/>
        <v>#VALUE!</v>
      </c>
      <c r="B178" s="181"/>
      <c r="J178" s="180"/>
      <c r="K178" s="180"/>
      <c r="L178" s="180"/>
      <c r="M178" s="59" t="str">
        <f t="shared" si="8"/>
        <v/>
      </c>
    </row>
    <row r="179" spans="1:13" s="36" customFormat="1" x14ac:dyDescent="0.2">
      <c r="A179" s="527" t="e">
        <f t="shared" si="7"/>
        <v>#VALUE!</v>
      </c>
      <c r="B179" s="181"/>
      <c r="J179" s="180"/>
      <c r="K179" s="180"/>
      <c r="L179" s="180"/>
      <c r="M179" s="59" t="str">
        <f t="shared" si="8"/>
        <v/>
      </c>
    </row>
    <row r="180" spans="1:13" s="36" customFormat="1" x14ac:dyDescent="0.2">
      <c r="A180" s="527" t="e">
        <f t="shared" si="7"/>
        <v>#VALUE!</v>
      </c>
      <c r="B180" s="181"/>
      <c r="J180" s="180"/>
      <c r="K180" s="180"/>
      <c r="L180" s="180"/>
      <c r="M180" s="59" t="str">
        <f t="shared" si="8"/>
        <v/>
      </c>
    </row>
    <row r="181" spans="1:13" s="36" customFormat="1" x14ac:dyDescent="0.2">
      <c r="A181" s="527" t="e">
        <f t="shared" si="7"/>
        <v>#VALUE!</v>
      </c>
      <c r="B181" s="181"/>
      <c r="J181" s="180"/>
      <c r="K181" s="180"/>
      <c r="L181" s="180"/>
      <c r="M181" s="59" t="str">
        <f t="shared" si="8"/>
        <v/>
      </c>
    </row>
    <row r="182" spans="1:13" s="36" customFormat="1" x14ac:dyDescent="0.2">
      <c r="A182" s="527" t="e">
        <f t="shared" si="7"/>
        <v>#VALUE!</v>
      </c>
      <c r="B182" s="181"/>
      <c r="J182" s="180"/>
      <c r="K182" s="180"/>
      <c r="L182" s="180"/>
      <c r="M182" s="59" t="str">
        <f t="shared" si="8"/>
        <v/>
      </c>
    </row>
    <row r="183" spans="1:13" s="36" customFormat="1" x14ac:dyDescent="0.2">
      <c r="A183" s="527" t="e">
        <f t="shared" si="7"/>
        <v>#VALUE!</v>
      </c>
      <c r="B183" s="181"/>
      <c r="J183" s="180"/>
      <c r="K183" s="180"/>
      <c r="L183" s="180"/>
      <c r="M183" s="59" t="str">
        <f t="shared" si="8"/>
        <v/>
      </c>
    </row>
    <row r="184" spans="1:13" s="36" customFormat="1" x14ac:dyDescent="0.2">
      <c r="A184" s="527" t="e">
        <f t="shared" si="7"/>
        <v>#VALUE!</v>
      </c>
      <c r="B184" s="181"/>
      <c r="J184" s="180"/>
      <c r="K184" s="180"/>
      <c r="L184" s="180"/>
      <c r="M184" s="59" t="str">
        <f t="shared" si="8"/>
        <v/>
      </c>
    </row>
    <row r="185" spans="1:13" s="36" customFormat="1" x14ac:dyDescent="0.2">
      <c r="A185" s="527" t="e">
        <f t="shared" si="7"/>
        <v>#VALUE!</v>
      </c>
      <c r="B185" s="181"/>
      <c r="J185" s="180"/>
      <c r="K185" s="180"/>
      <c r="L185" s="180"/>
      <c r="M185" s="59" t="str">
        <f t="shared" si="8"/>
        <v/>
      </c>
    </row>
    <row r="186" spans="1:13" s="36" customFormat="1" x14ac:dyDescent="0.2">
      <c r="A186" s="527" t="e">
        <f t="shared" si="7"/>
        <v>#VALUE!</v>
      </c>
      <c r="B186" s="181"/>
      <c r="J186" s="180"/>
      <c r="K186" s="180"/>
      <c r="L186" s="180"/>
      <c r="M186" s="59" t="str">
        <f t="shared" si="8"/>
        <v/>
      </c>
    </row>
    <row r="187" spans="1:13" s="36" customFormat="1" x14ac:dyDescent="0.2">
      <c r="A187" s="527" t="e">
        <f t="shared" si="7"/>
        <v>#VALUE!</v>
      </c>
      <c r="B187" s="181"/>
      <c r="J187" s="180"/>
      <c r="K187" s="180"/>
      <c r="L187" s="180"/>
      <c r="M187" s="59" t="str">
        <f t="shared" si="8"/>
        <v/>
      </c>
    </row>
    <row r="188" spans="1:13" s="36" customFormat="1" x14ac:dyDescent="0.2">
      <c r="A188" s="527" t="e">
        <f t="shared" si="7"/>
        <v>#VALUE!</v>
      </c>
      <c r="B188" s="181"/>
      <c r="J188" s="180"/>
      <c r="K188" s="180"/>
      <c r="L188" s="180"/>
      <c r="M188" s="59" t="str">
        <f t="shared" si="8"/>
        <v/>
      </c>
    </row>
    <row r="189" spans="1:13" s="36" customFormat="1" x14ac:dyDescent="0.2">
      <c r="A189" s="527" t="e">
        <f t="shared" si="7"/>
        <v>#VALUE!</v>
      </c>
      <c r="B189" s="181"/>
      <c r="J189" s="180"/>
      <c r="K189" s="180"/>
      <c r="L189" s="180"/>
      <c r="M189" s="59" t="str">
        <f t="shared" si="8"/>
        <v/>
      </c>
    </row>
    <row r="190" spans="1:13" s="36" customFormat="1" x14ac:dyDescent="0.2">
      <c r="A190" s="527" t="e">
        <f t="shared" si="7"/>
        <v>#VALUE!</v>
      </c>
      <c r="B190" s="181"/>
      <c r="J190" s="180"/>
      <c r="K190" s="180"/>
      <c r="L190" s="180"/>
      <c r="M190" s="59" t="str">
        <f t="shared" si="8"/>
        <v/>
      </c>
    </row>
    <row r="191" spans="1:13" s="36" customFormat="1" x14ac:dyDescent="0.2">
      <c r="A191" s="527" t="e">
        <f t="shared" si="7"/>
        <v>#VALUE!</v>
      </c>
      <c r="B191" s="181"/>
      <c r="J191" s="180"/>
      <c r="K191" s="180"/>
      <c r="L191" s="180"/>
      <c r="M191" s="59" t="str">
        <f t="shared" si="8"/>
        <v/>
      </c>
    </row>
    <row r="192" spans="1:13" s="36" customFormat="1" x14ac:dyDescent="0.2">
      <c r="A192" s="527" t="e">
        <f t="shared" si="7"/>
        <v>#VALUE!</v>
      </c>
      <c r="B192" s="181"/>
      <c r="J192" s="180"/>
      <c r="K192" s="180"/>
      <c r="L192" s="180"/>
      <c r="M192" s="59" t="str">
        <f t="shared" si="8"/>
        <v/>
      </c>
    </row>
    <row r="193" spans="1:13" s="36" customFormat="1" x14ac:dyDescent="0.2">
      <c r="A193" s="527" t="e">
        <f t="shared" si="7"/>
        <v>#VALUE!</v>
      </c>
      <c r="B193" s="181"/>
      <c r="J193" s="180"/>
      <c r="K193" s="180"/>
      <c r="L193" s="180"/>
      <c r="M193" s="59" t="str">
        <f t="shared" si="8"/>
        <v/>
      </c>
    </row>
    <row r="194" spans="1:13" s="36" customFormat="1" x14ac:dyDescent="0.2">
      <c r="A194" s="527" t="e">
        <f t="shared" si="7"/>
        <v>#VALUE!</v>
      </c>
      <c r="B194" s="181"/>
      <c r="J194" s="180"/>
      <c r="K194" s="180"/>
      <c r="L194" s="180"/>
      <c r="M194" s="59" t="str">
        <f t="shared" si="8"/>
        <v/>
      </c>
    </row>
    <row r="195" spans="1:13" s="36" customFormat="1" x14ac:dyDescent="0.2">
      <c r="A195" s="527" t="e">
        <f t="shared" si="7"/>
        <v>#VALUE!</v>
      </c>
      <c r="B195" s="181"/>
      <c r="J195" s="180"/>
      <c r="K195" s="180"/>
      <c r="L195" s="180"/>
      <c r="M195" s="59" t="str">
        <f t="shared" si="8"/>
        <v/>
      </c>
    </row>
    <row r="196" spans="1:13" s="36" customFormat="1" x14ac:dyDescent="0.2">
      <c r="A196" s="527" t="e">
        <f t="shared" si="7"/>
        <v>#VALUE!</v>
      </c>
      <c r="B196" s="181"/>
      <c r="J196" s="180"/>
      <c r="K196" s="180"/>
      <c r="L196" s="180"/>
      <c r="M196" s="59" t="str">
        <f t="shared" si="8"/>
        <v/>
      </c>
    </row>
    <row r="197" spans="1:13" s="36" customFormat="1" x14ac:dyDescent="0.2">
      <c r="A197" s="527" t="e">
        <f t="shared" si="7"/>
        <v>#VALUE!</v>
      </c>
      <c r="B197" s="181"/>
      <c r="J197" s="180"/>
      <c r="K197" s="180"/>
      <c r="L197" s="180"/>
      <c r="M197" s="59" t="str">
        <f t="shared" si="8"/>
        <v/>
      </c>
    </row>
    <row r="198" spans="1:13" s="36" customFormat="1" x14ac:dyDescent="0.2">
      <c r="A198" s="527" t="e">
        <f t="shared" si="7"/>
        <v>#VALUE!</v>
      </c>
      <c r="B198" s="181"/>
      <c r="J198" s="180"/>
      <c r="K198" s="180"/>
      <c r="L198" s="180"/>
      <c r="M198" s="59" t="str">
        <f t="shared" si="8"/>
        <v/>
      </c>
    </row>
    <row r="199" spans="1:13" s="36" customFormat="1" x14ac:dyDescent="0.2">
      <c r="A199" s="527" t="e">
        <f t="shared" si="7"/>
        <v>#VALUE!</v>
      </c>
      <c r="B199" s="181"/>
      <c r="J199" s="180"/>
      <c r="K199" s="180"/>
      <c r="L199" s="180"/>
      <c r="M199" s="59" t="str">
        <f t="shared" si="8"/>
        <v/>
      </c>
    </row>
    <row r="200" spans="1:13" s="36" customFormat="1" x14ac:dyDescent="0.2">
      <c r="A200" s="527" t="e">
        <f t="shared" si="7"/>
        <v>#VALUE!</v>
      </c>
      <c r="B200" s="181"/>
      <c r="J200" s="180"/>
      <c r="K200" s="180"/>
      <c r="L200" s="180"/>
      <c r="M200" s="59" t="str">
        <f t="shared" si="8"/>
        <v/>
      </c>
    </row>
    <row r="201" spans="1:13" s="36" customFormat="1" x14ac:dyDescent="0.2">
      <c r="A201" s="527" t="e">
        <f t="shared" si="7"/>
        <v>#VALUE!</v>
      </c>
      <c r="B201" s="181"/>
      <c r="J201" s="180"/>
      <c r="K201" s="180"/>
      <c r="L201" s="180"/>
      <c r="M201" s="59" t="str">
        <f t="shared" si="8"/>
        <v/>
      </c>
    </row>
    <row r="202" spans="1:13" s="36" customFormat="1" x14ac:dyDescent="0.2">
      <c r="A202" s="527" t="e">
        <f t="shared" si="7"/>
        <v>#VALUE!</v>
      </c>
      <c r="B202" s="181"/>
      <c r="J202" s="180"/>
      <c r="K202" s="180"/>
      <c r="L202" s="180"/>
      <c r="M202" s="59" t="str">
        <f t="shared" si="8"/>
        <v/>
      </c>
    </row>
    <row r="203" spans="1:13" s="36" customFormat="1" x14ac:dyDescent="0.2">
      <c r="A203" s="527" t="e">
        <f t="shared" si="7"/>
        <v>#VALUE!</v>
      </c>
      <c r="B203" s="181"/>
      <c r="J203" s="180"/>
      <c r="K203" s="180"/>
      <c r="L203" s="180"/>
      <c r="M203" s="59" t="str">
        <f t="shared" si="8"/>
        <v/>
      </c>
    </row>
    <row r="204" spans="1:13" s="36" customFormat="1" x14ac:dyDescent="0.2">
      <c r="A204" s="527" t="e">
        <f t="shared" si="7"/>
        <v>#VALUE!</v>
      </c>
      <c r="B204" s="181"/>
      <c r="J204" s="180"/>
      <c r="K204" s="180"/>
      <c r="L204" s="180"/>
      <c r="M204" s="59" t="str">
        <f t="shared" si="8"/>
        <v/>
      </c>
    </row>
    <row r="205" spans="1:13" s="36" customFormat="1" x14ac:dyDescent="0.2">
      <c r="A205" s="527" t="e">
        <f t="shared" si="7"/>
        <v>#VALUE!</v>
      </c>
      <c r="B205" s="181"/>
      <c r="J205" s="180"/>
      <c r="K205" s="180"/>
      <c r="L205" s="180"/>
      <c r="M205" s="59" t="str">
        <f t="shared" si="8"/>
        <v/>
      </c>
    </row>
    <row r="206" spans="1:13" s="36" customFormat="1" x14ac:dyDescent="0.2">
      <c r="A206" s="527" t="e">
        <f t="shared" si="7"/>
        <v>#VALUE!</v>
      </c>
      <c r="B206" s="181"/>
      <c r="J206" s="180"/>
      <c r="K206" s="180"/>
      <c r="L206" s="180"/>
      <c r="M206" s="59" t="str">
        <f t="shared" si="8"/>
        <v/>
      </c>
    </row>
    <row r="207" spans="1:13" s="36" customFormat="1" x14ac:dyDescent="0.2">
      <c r="A207" s="527" t="e">
        <f t="shared" si="7"/>
        <v>#VALUE!</v>
      </c>
      <c r="B207" s="181"/>
      <c r="J207" s="180"/>
      <c r="K207" s="180"/>
      <c r="L207" s="180"/>
      <c r="M207" s="59" t="str">
        <f t="shared" si="8"/>
        <v/>
      </c>
    </row>
    <row r="208" spans="1:13" s="36" customFormat="1" x14ac:dyDescent="0.2">
      <c r="A208" s="527" t="e">
        <f t="shared" si="7"/>
        <v>#VALUE!</v>
      </c>
      <c r="B208" s="181"/>
      <c r="J208" s="180"/>
      <c r="K208" s="180"/>
      <c r="L208" s="180"/>
      <c r="M208" s="59" t="str">
        <f t="shared" si="8"/>
        <v/>
      </c>
    </row>
    <row r="209" spans="1:13" s="36" customFormat="1" x14ac:dyDescent="0.2">
      <c r="A209" s="527" t="e">
        <f t="shared" si="7"/>
        <v>#VALUE!</v>
      </c>
      <c r="B209" s="181"/>
      <c r="J209" s="180"/>
      <c r="K209" s="180"/>
      <c r="L209" s="180"/>
      <c r="M209" s="59" t="str">
        <f t="shared" si="8"/>
        <v/>
      </c>
    </row>
    <row r="210" spans="1:13" s="36" customFormat="1" x14ac:dyDescent="0.2">
      <c r="A210" s="527" t="e">
        <f t="shared" si="7"/>
        <v>#VALUE!</v>
      </c>
      <c r="B210" s="181"/>
      <c r="J210" s="180"/>
      <c r="K210" s="180"/>
      <c r="L210" s="180"/>
      <c r="M210" s="59" t="str">
        <f t="shared" si="8"/>
        <v/>
      </c>
    </row>
    <row r="211" spans="1:13" s="36" customFormat="1" x14ac:dyDescent="0.2">
      <c r="A211" s="527" t="e">
        <f t="shared" si="7"/>
        <v>#VALUE!</v>
      </c>
      <c r="B211" s="181"/>
      <c r="J211" s="180"/>
      <c r="K211" s="180"/>
      <c r="L211" s="180"/>
      <c r="M211" s="59" t="str">
        <f t="shared" si="8"/>
        <v/>
      </c>
    </row>
    <row r="212" spans="1:13" s="36" customFormat="1" x14ac:dyDescent="0.2">
      <c r="A212" s="527" t="e">
        <f t="shared" si="7"/>
        <v>#VALUE!</v>
      </c>
      <c r="B212" s="181"/>
      <c r="J212" s="180"/>
      <c r="K212" s="180"/>
      <c r="L212" s="180"/>
      <c r="M212" s="59" t="str">
        <f t="shared" si="8"/>
        <v/>
      </c>
    </row>
    <row r="213" spans="1:13" s="36" customFormat="1" x14ac:dyDescent="0.2">
      <c r="A213" s="527" t="e">
        <f t="shared" si="7"/>
        <v>#VALUE!</v>
      </c>
      <c r="B213" s="181"/>
      <c r="J213" s="180"/>
      <c r="K213" s="180"/>
      <c r="L213" s="180"/>
      <c r="M213" s="59" t="str">
        <f t="shared" si="8"/>
        <v/>
      </c>
    </row>
    <row r="214" spans="1:13" s="36" customFormat="1" x14ac:dyDescent="0.2">
      <c r="A214" s="527" t="e">
        <f t="shared" si="7"/>
        <v>#VALUE!</v>
      </c>
      <c r="B214" s="181"/>
      <c r="J214" s="180"/>
      <c r="K214" s="180"/>
      <c r="L214" s="180"/>
      <c r="M214" s="59" t="str">
        <f t="shared" si="8"/>
        <v/>
      </c>
    </row>
    <row r="215" spans="1:13" s="36" customFormat="1" x14ac:dyDescent="0.2">
      <c r="A215" s="527" t="e">
        <f t="shared" si="7"/>
        <v>#VALUE!</v>
      </c>
      <c r="B215" s="181"/>
      <c r="J215" s="180"/>
      <c r="K215" s="180"/>
      <c r="L215" s="180"/>
      <c r="M215" s="59" t="str">
        <f t="shared" si="8"/>
        <v/>
      </c>
    </row>
    <row r="216" spans="1:13" s="36" customFormat="1" x14ac:dyDescent="0.2">
      <c r="A216" s="527" t="e">
        <f t="shared" si="7"/>
        <v>#VALUE!</v>
      </c>
      <c r="B216" s="181"/>
      <c r="J216" s="180"/>
      <c r="K216" s="180"/>
      <c r="L216" s="180"/>
      <c r="M216" s="59" t="str">
        <f t="shared" si="8"/>
        <v/>
      </c>
    </row>
    <row r="217" spans="1:13" s="36" customFormat="1" x14ac:dyDescent="0.2">
      <c r="A217" s="527" t="e">
        <f t="shared" si="7"/>
        <v>#VALUE!</v>
      </c>
      <c r="B217" s="181"/>
      <c r="J217" s="180"/>
      <c r="K217" s="180"/>
      <c r="L217" s="180"/>
      <c r="M217" s="59" t="str">
        <f t="shared" si="8"/>
        <v/>
      </c>
    </row>
    <row r="218" spans="1:13" s="36" customFormat="1" x14ac:dyDescent="0.2">
      <c r="A218" s="527" t="e">
        <f t="shared" si="7"/>
        <v>#VALUE!</v>
      </c>
      <c r="B218" s="181"/>
      <c r="J218" s="180"/>
      <c r="K218" s="180"/>
      <c r="L218" s="180"/>
      <c r="M218" s="59" t="str">
        <f t="shared" si="8"/>
        <v/>
      </c>
    </row>
    <row r="219" spans="1:13" s="36" customFormat="1" x14ac:dyDescent="0.2">
      <c r="A219" s="527" t="e">
        <f t="shared" si="7"/>
        <v>#VALUE!</v>
      </c>
      <c r="B219" s="181"/>
      <c r="J219" s="180"/>
      <c r="K219" s="180"/>
      <c r="L219" s="180"/>
      <c r="M219" s="59" t="str">
        <f t="shared" si="8"/>
        <v/>
      </c>
    </row>
    <row r="220" spans="1:13" s="36" customFormat="1" x14ac:dyDescent="0.2">
      <c r="A220" s="527" t="e">
        <f t="shared" si="7"/>
        <v>#VALUE!</v>
      </c>
      <c r="B220" s="181"/>
      <c r="J220" s="180"/>
      <c r="K220" s="180"/>
      <c r="L220" s="180"/>
      <c r="M220" s="59" t="str">
        <f t="shared" si="8"/>
        <v/>
      </c>
    </row>
    <row r="221" spans="1:13" s="36" customFormat="1" x14ac:dyDescent="0.2">
      <c r="A221" s="527" t="e">
        <f t="shared" si="7"/>
        <v>#VALUE!</v>
      </c>
      <c r="B221" s="181"/>
      <c r="J221" s="180"/>
      <c r="K221" s="180"/>
      <c r="L221" s="180"/>
      <c r="M221" s="59" t="str">
        <f t="shared" si="8"/>
        <v/>
      </c>
    </row>
    <row r="222" spans="1:13" s="36" customFormat="1" x14ac:dyDescent="0.2">
      <c r="A222" s="527" t="e">
        <f t="shared" si="7"/>
        <v>#VALUE!</v>
      </c>
      <c r="B222" s="181"/>
      <c r="J222" s="180"/>
      <c r="K222" s="180"/>
      <c r="L222" s="180"/>
      <c r="M222" s="59" t="str">
        <f t="shared" si="8"/>
        <v/>
      </c>
    </row>
    <row r="223" spans="1:13" s="36" customFormat="1" x14ac:dyDescent="0.2">
      <c r="A223" s="527" t="e">
        <f t="shared" si="7"/>
        <v>#VALUE!</v>
      </c>
      <c r="B223" s="181"/>
      <c r="J223" s="180"/>
      <c r="K223" s="180"/>
      <c r="L223" s="180"/>
      <c r="M223" s="59" t="str">
        <f t="shared" si="8"/>
        <v/>
      </c>
    </row>
    <row r="224" spans="1:13" s="36" customFormat="1" x14ac:dyDescent="0.2">
      <c r="A224" s="527" t="e">
        <f t="shared" si="7"/>
        <v>#VALUE!</v>
      </c>
      <c r="B224" s="181"/>
      <c r="J224" s="180"/>
      <c r="K224" s="180"/>
      <c r="L224" s="180"/>
      <c r="M224" s="59" t="str">
        <f t="shared" si="8"/>
        <v/>
      </c>
    </row>
    <row r="225" spans="1:13" s="36" customFormat="1" x14ac:dyDescent="0.2">
      <c r="A225" s="527" t="e">
        <f t="shared" si="7"/>
        <v>#VALUE!</v>
      </c>
      <c r="B225" s="181"/>
      <c r="J225" s="180"/>
      <c r="K225" s="180"/>
      <c r="L225" s="180"/>
      <c r="M225" s="59" t="str">
        <f t="shared" si="8"/>
        <v/>
      </c>
    </row>
    <row r="226" spans="1:13" s="36" customFormat="1" x14ac:dyDescent="0.2">
      <c r="A226" s="527" t="e">
        <f t="shared" si="7"/>
        <v>#VALUE!</v>
      </c>
      <c r="B226" s="181"/>
      <c r="J226" s="180"/>
      <c r="K226" s="180"/>
      <c r="L226" s="180"/>
      <c r="M226" s="59" t="str">
        <f t="shared" si="8"/>
        <v/>
      </c>
    </row>
    <row r="227" spans="1:13" s="36" customFormat="1" x14ac:dyDescent="0.2">
      <c r="A227" s="527" t="e">
        <f t="shared" ref="A227:A290" si="9">DATEVALUE(LEFT(B227,10))+TIMEVALUE(MID(B227,12,8))</f>
        <v>#VALUE!</v>
      </c>
      <c r="B227" s="181"/>
      <c r="J227" s="180"/>
      <c r="K227" s="180"/>
      <c r="L227" s="180"/>
      <c r="M227" s="59" t="str">
        <f t="shared" si="8"/>
        <v/>
      </c>
    </row>
    <row r="228" spans="1:13" s="36" customFormat="1" x14ac:dyDescent="0.2">
      <c r="A228" s="527" t="e">
        <f t="shared" si="9"/>
        <v>#VALUE!</v>
      </c>
      <c r="B228" s="181"/>
      <c r="J228" s="180"/>
      <c r="K228" s="180"/>
      <c r="L228" s="180"/>
      <c r="M228" s="59" t="str">
        <f t="shared" si="8"/>
        <v/>
      </c>
    </row>
    <row r="229" spans="1:13" s="36" customFormat="1" x14ac:dyDescent="0.2">
      <c r="A229" s="527" t="e">
        <f t="shared" si="9"/>
        <v>#VALUE!</v>
      </c>
      <c r="B229" s="181"/>
      <c r="J229" s="180"/>
      <c r="K229" s="180"/>
      <c r="L229" s="180"/>
      <c r="M229" s="59" t="str">
        <f t="shared" si="8"/>
        <v/>
      </c>
    </row>
    <row r="230" spans="1:13" s="36" customFormat="1" x14ac:dyDescent="0.2">
      <c r="A230" s="527" t="e">
        <f t="shared" si="9"/>
        <v>#VALUE!</v>
      </c>
      <c r="B230" s="181"/>
      <c r="J230" s="180"/>
      <c r="K230" s="180"/>
      <c r="L230" s="180"/>
      <c r="M230" s="59" t="str">
        <f t="shared" si="8"/>
        <v/>
      </c>
    </row>
    <row r="231" spans="1:13" s="36" customFormat="1" x14ac:dyDescent="0.2">
      <c r="A231" s="527" t="e">
        <f t="shared" si="9"/>
        <v>#VALUE!</v>
      </c>
      <c r="B231" s="181"/>
      <c r="J231" s="180"/>
      <c r="K231" s="180"/>
      <c r="L231" s="180"/>
      <c r="M231" s="59" t="str">
        <f t="shared" si="8"/>
        <v/>
      </c>
    </row>
    <row r="232" spans="1:13" s="36" customFormat="1" x14ac:dyDescent="0.2">
      <c r="A232" s="527" t="e">
        <f t="shared" si="9"/>
        <v>#VALUE!</v>
      </c>
      <c r="B232" s="181"/>
      <c r="J232" s="180"/>
      <c r="K232" s="180"/>
      <c r="L232" s="180"/>
      <c r="M232" s="59" t="str">
        <f t="shared" si="8"/>
        <v/>
      </c>
    </row>
    <row r="233" spans="1:13" s="36" customFormat="1" x14ac:dyDescent="0.2">
      <c r="A233" s="527" t="e">
        <f t="shared" si="9"/>
        <v>#VALUE!</v>
      </c>
      <c r="B233" s="181"/>
      <c r="J233" s="180"/>
      <c r="K233" s="180"/>
      <c r="L233" s="180"/>
      <c r="M233" s="59" t="str">
        <f t="shared" si="8"/>
        <v/>
      </c>
    </row>
    <row r="234" spans="1:13" s="36" customFormat="1" x14ac:dyDescent="0.2">
      <c r="A234" s="527" t="e">
        <f t="shared" si="9"/>
        <v>#VALUE!</v>
      </c>
      <c r="B234" s="181"/>
      <c r="J234" s="180"/>
      <c r="K234" s="180"/>
      <c r="L234" s="180"/>
      <c r="M234" s="59" t="str">
        <f t="shared" si="8"/>
        <v/>
      </c>
    </row>
    <row r="235" spans="1:13" s="36" customFormat="1" x14ac:dyDescent="0.2">
      <c r="A235" s="527" t="e">
        <f t="shared" si="9"/>
        <v>#VALUE!</v>
      </c>
      <c r="B235" s="181"/>
      <c r="J235" s="180"/>
      <c r="K235" s="180"/>
      <c r="L235" s="180"/>
      <c r="M235" s="59" t="str">
        <f t="shared" ref="M235:M298" si="10">IF(J235&gt;0,AVERAGE(K235:L235),"")</f>
        <v/>
      </c>
    </row>
    <row r="236" spans="1:13" s="36" customFormat="1" x14ac:dyDescent="0.2">
      <c r="A236" s="527" t="e">
        <f t="shared" si="9"/>
        <v>#VALUE!</v>
      </c>
      <c r="B236" s="181"/>
      <c r="J236" s="180"/>
      <c r="K236" s="180"/>
      <c r="L236" s="180"/>
      <c r="M236" s="59" t="str">
        <f t="shared" si="10"/>
        <v/>
      </c>
    </row>
    <row r="237" spans="1:13" s="36" customFormat="1" x14ac:dyDescent="0.2">
      <c r="A237" s="527" t="e">
        <f t="shared" si="9"/>
        <v>#VALUE!</v>
      </c>
      <c r="B237" s="181"/>
      <c r="J237" s="180"/>
      <c r="K237" s="180"/>
      <c r="L237" s="180"/>
      <c r="M237" s="59" t="str">
        <f t="shared" si="10"/>
        <v/>
      </c>
    </row>
    <row r="238" spans="1:13" s="36" customFormat="1" x14ac:dyDescent="0.2">
      <c r="A238" s="527" t="e">
        <f t="shared" si="9"/>
        <v>#VALUE!</v>
      </c>
      <c r="B238" s="181"/>
      <c r="J238" s="180"/>
      <c r="K238" s="180"/>
      <c r="L238" s="180"/>
      <c r="M238" s="59" t="str">
        <f t="shared" si="10"/>
        <v/>
      </c>
    </row>
    <row r="239" spans="1:13" s="36" customFormat="1" x14ac:dyDescent="0.2">
      <c r="A239" s="527" t="e">
        <f t="shared" si="9"/>
        <v>#VALUE!</v>
      </c>
      <c r="B239" s="181"/>
      <c r="J239" s="180"/>
      <c r="K239" s="180"/>
      <c r="L239" s="180"/>
      <c r="M239" s="59" t="str">
        <f t="shared" si="10"/>
        <v/>
      </c>
    </row>
    <row r="240" spans="1:13" s="36" customFormat="1" x14ac:dyDescent="0.2">
      <c r="A240" s="527" t="e">
        <f t="shared" si="9"/>
        <v>#VALUE!</v>
      </c>
      <c r="B240" s="181"/>
      <c r="J240" s="180"/>
      <c r="K240" s="180"/>
      <c r="L240" s="180"/>
      <c r="M240" s="59" t="str">
        <f t="shared" si="10"/>
        <v/>
      </c>
    </row>
    <row r="241" spans="1:13" s="36" customFormat="1" x14ac:dyDescent="0.2">
      <c r="A241" s="527" t="e">
        <f t="shared" si="9"/>
        <v>#VALUE!</v>
      </c>
      <c r="B241" s="181"/>
      <c r="J241" s="180"/>
      <c r="K241" s="180"/>
      <c r="L241" s="180"/>
      <c r="M241" s="59" t="str">
        <f t="shared" si="10"/>
        <v/>
      </c>
    </row>
    <row r="242" spans="1:13" s="36" customFormat="1" x14ac:dyDescent="0.2">
      <c r="A242" s="527" t="e">
        <f t="shared" si="9"/>
        <v>#VALUE!</v>
      </c>
      <c r="B242" s="181"/>
      <c r="J242" s="180"/>
      <c r="K242" s="180"/>
      <c r="L242" s="180"/>
      <c r="M242" s="59" t="str">
        <f t="shared" si="10"/>
        <v/>
      </c>
    </row>
    <row r="243" spans="1:13" s="36" customFormat="1" x14ac:dyDescent="0.2">
      <c r="A243" s="527" t="e">
        <f t="shared" si="9"/>
        <v>#VALUE!</v>
      </c>
      <c r="B243" s="181"/>
      <c r="J243" s="180"/>
      <c r="K243" s="180"/>
      <c r="L243" s="180"/>
      <c r="M243" s="59" t="str">
        <f t="shared" si="10"/>
        <v/>
      </c>
    </row>
    <row r="244" spans="1:13" s="36" customFormat="1" x14ac:dyDescent="0.2">
      <c r="A244" s="527" t="e">
        <f t="shared" si="9"/>
        <v>#VALUE!</v>
      </c>
      <c r="B244" s="181"/>
      <c r="J244" s="180"/>
      <c r="K244" s="180"/>
      <c r="L244" s="180"/>
      <c r="M244" s="59" t="str">
        <f t="shared" si="10"/>
        <v/>
      </c>
    </row>
    <row r="245" spans="1:13" s="36" customFormat="1" x14ac:dyDescent="0.2">
      <c r="A245" s="527" t="e">
        <f t="shared" si="9"/>
        <v>#VALUE!</v>
      </c>
      <c r="B245" s="181"/>
      <c r="J245" s="180"/>
      <c r="K245" s="180"/>
      <c r="L245" s="180"/>
      <c r="M245" s="59" t="str">
        <f t="shared" si="10"/>
        <v/>
      </c>
    </row>
    <row r="246" spans="1:13" s="36" customFormat="1" x14ac:dyDescent="0.2">
      <c r="A246" s="527" t="e">
        <f t="shared" si="9"/>
        <v>#VALUE!</v>
      </c>
      <c r="B246" s="181"/>
      <c r="J246" s="180"/>
      <c r="K246" s="180"/>
      <c r="L246" s="180"/>
      <c r="M246" s="59" t="str">
        <f t="shared" si="10"/>
        <v/>
      </c>
    </row>
    <row r="247" spans="1:13" s="36" customFormat="1" x14ac:dyDescent="0.2">
      <c r="A247" s="527" t="e">
        <f t="shared" si="9"/>
        <v>#VALUE!</v>
      </c>
      <c r="B247" s="181"/>
      <c r="J247" s="180"/>
      <c r="K247" s="180"/>
      <c r="L247" s="180"/>
      <c r="M247" s="59" t="str">
        <f t="shared" si="10"/>
        <v/>
      </c>
    </row>
    <row r="248" spans="1:13" s="36" customFormat="1" x14ac:dyDescent="0.2">
      <c r="A248" s="527" t="e">
        <f t="shared" si="9"/>
        <v>#VALUE!</v>
      </c>
      <c r="B248" s="181"/>
      <c r="J248" s="180"/>
      <c r="K248" s="180"/>
      <c r="L248" s="180"/>
      <c r="M248" s="59" t="str">
        <f t="shared" si="10"/>
        <v/>
      </c>
    </row>
    <row r="249" spans="1:13" s="36" customFormat="1" x14ac:dyDescent="0.2">
      <c r="A249" s="527" t="e">
        <f t="shared" si="9"/>
        <v>#VALUE!</v>
      </c>
      <c r="B249" s="181"/>
      <c r="J249" s="180"/>
      <c r="K249" s="180"/>
      <c r="L249" s="180"/>
      <c r="M249" s="59" t="str">
        <f t="shared" si="10"/>
        <v/>
      </c>
    </row>
    <row r="250" spans="1:13" s="36" customFormat="1" x14ac:dyDescent="0.2">
      <c r="A250" s="527" t="e">
        <f t="shared" si="9"/>
        <v>#VALUE!</v>
      </c>
      <c r="B250" s="181"/>
      <c r="J250" s="180"/>
      <c r="K250" s="180"/>
      <c r="L250" s="180"/>
      <c r="M250" s="59" t="str">
        <f t="shared" si="10"/>
        <v/>
      </c>
    </row>
    <row r="251" spans="1:13" s="36" customFormat="1" x14ac:dyDescent="0.2">
      <c r="A251" s="527" t="e">
        <f t="shared" si="9"/>
        <v>#VALUE!</v>
      </c>
      <c r="B251" s="181"/>
      <c r="J251" s="180"/>
      <c r="K251" s="180"/>
      <c r="L251" s="180"/>
      <c r="M251" s="59" t="str">
        <f t="shared" si="10"/>
        <v/>
      </c>
    </row>
    <row r="252" spans="1:13" s="36" customFormat="1" x14ac:dyDescent="0.2">
      <c r="A252" s="527" t="e">
        <f t="shared" si="9"/>
        <v>#VALUE!</v>
      </c>
      <c r="B252" s="181"/>
      <c r="J252" s="180"/>
      <c r="K252" s="180"/>
      <c r="L252" s="180"/>
      <c r="M252" s="59" t="str">
        <f t="shared" si="10"/>
        <v/>
      </c>
    </row>
    <row r="253" spans="1:13" s="36" customFormat="1" x14ac:dyDescent="0.2">
      <c r="A253" s="527" t="e">
        <f t="shared" si="9"/>
        <v>#VALUE!</v>
      </c>
      <c r="B253" s="181"/>
      <c r="J253" s="180"/>
      <c r="K253" s="180"/>
      <c r="L253" s="180"/>
      <c r="M253" s="59" t="str">
        <f t="shared" si="10"/>
        <v/>
      </c>
    </row>
    <row r="254" spans="1:13" s="36" customFormat="1" x14ac:dyDescent="0.2">
      <c r="A254" s="527" t="e">
        <f t="shared" si="9"/>
        <v>#VALUE!</v>
      </c>
      <c r="B254" s="181"/>
      <c r="J254" s="180"/>
      <c r="K254" s="180"/>
      <c r="L254" s="180"/>
      <c r="M254" s="59" t="str">
        <f t="shared" si="10"/>
        <v/>
      </c>
    </row>
    <row r="255" spans="1:13" s="36" customFormat="1" x14ac:dyDescent="0.2">
      <c r="A255" s="527" t="e">
        <f t="shared" si="9"/>
        <v>#VALUE!</v>
      </c>
      <c r="B255" s="181"/>
      <c r="J255" s="180"/>
      <c r="K255" s="180"/>
      <c r="L255" s="180"/>
      <c r="M255" s="59" t="str">
        <f t="shared" si="10"/>
        <v/>
      </c>
    </row>
    <row r="256" spans="1:13" s="36" customFormat="1" x14ac:dyDescent="0.2">
      <c r="A256" s="527" t="e">
        <f t="shared" si="9"/>
        <v>#VALUE!</v>
      </c>
      <c r="B256" s="181"/>
      <c r="J256" s="180"/>
      <c r="K256" s="180"/>
      <c r="L256" s="180"/>
      <c r="M256" s="59" t="str">
        <f t="shared" si="10"/>
        <v/>
      </c>
    </row>
    <row r="257" spans="1:13" s="36" customFormat="1" x14ac:dyDescent="0.2">
      <c r="A257" s="527" t="e">
        <f t="shared" si="9"/>
        <v>#VALUE!</v>
      </c>
      <c r="B257" s="181"/>
      <c r="J257" s="180"/>
      <c r="K257" s="180"/>
      <c r="L257" s="180"/>
      <c r="M257" s="59" t="str">
        <f t="shared" si="10"/>
        <v/>
      </c>
    </row>
    <row r="258" spans="1:13" s="36" customFormat="1" x14ac:dyDescent="0.2">
      <c r="A258" s="527" t="e">
        <f t="shared" si="9"/>
        <v>#VALUE!</v>
      </c>
      <c r="B258" s="181"/>
      <c r="J258" s="180"/>
      <c r="K258" s="180"/>
      <c r="L258" s="180"/>
      <c r="M258" s="59" t="str">
        <f t="shared" si="10"/>
        <v/>
      </c>
    </row>
    <row r="259" spans="1:13" s="36" customFormat="1" x14ac:dyDescent="0.2">
      <c r="A259" s="527" t="e">
        <f t="shared" si="9"/>
        <v>#VALUE!</v>
      </c>
      <c r="B259" s="181"/>
      <c r="J259" s="180"/>
      <c r="K259" s="180"/>
      <c r="L259" s="180"/>
      <c r="M259" s="59" t="str">
        <f t="shared" si="10"/>
        <v/>
      </c>
    </row>
    <row r="260" spans="1:13" s="36" customFormat="1" x14ac:dyDescent="0.2">
      <c r="A260" s="527" t="e">
        <f t="shared" si="9"/>
        <v>#VALUE!</v>
      </c>
      <c r="B260" s="181"/>
      <c r="J260" s="180"/>
      <c r="K260" s="180"/>
      <c r="L260" s="180"/>
      <c r="M260" s="59" t="str">
        <f t="shared" si="10"/>
        <v/>
      </c>
    </row>
    <row r="261" spans="1:13" s="36" customFormat="1" x14ac:dyDescent="0.2">
      <c r="A261" s="527" t="e">
        <f t="shared" si="9"/>
        <v>#VALUE!</v>
      </c>
      <c r="B261" s="181"/>
      <c r="J261" s="180"/>
      <c r="K261" s="180"/>
      <c r="L261" s="180"/>
      <c r="M261" s="59" t="str">
        <f t="shared" si="10"/>
        <v/>
      </c>
    </row>
    <row r="262" spans="1:13" s="36" customFormat="1" x14ac:dyDescent="0.2">
      <c r="A262" s="527" t="e">
        <f t="shared" si="9"/>
        <v>#VALUE!</v>
      </c>
      <c r="B262" s="181"/>
      <c r="J262" s="180"/>
      <c r="K262" s="180"/>
      <c r="L262" s="180"/>
      <c r="M262" s="59" t="str">
        <f t="shared" si="10"/>
        <v/>
      </c>
    </row>
    <row r="263" spans="1:13" s="36" customFormat="1" x14ac:dyDescent="0.2">
      <c r="A263" s="527" t="e">
        <f t="shared" si="9"/>
        <v>#VALUE!</v>
      </c>
      <c r="B263" s="181"/>
      <c r="J263" s="180"/>
      <c r="K263" s="180"/>
      <c r="L263" s="180"/>
      <c r="M263" s="59" t="str">
        <f t="shared" si="10"/>
        <v/>
      </c>
    </row>
    <row r="264" spans="1:13" s="36" customFormat="1" x14ac:dyDescent="0.2">
      <c r="A264" s="527" t="e">
        <f t="shared" si="9"/>
        <v>#VALUE!</v>
      </c>
      <c r="B264" s="181"/>
      <c r="J264" s="180"/>
      <c r="K264" s="180"/>
      <c r="L264" s="180"/>
      <c r="M264" s="59" t="str">
        <f t="shared" si="10"/>
        <v/>
      </c>
    </row>
    <row r="265" spans="1:13" s="36" customFormat="1" x14ac:dyDescent="0.2">
      <c r="A265" s="527" t="e">
        <f t="shared" si="9"/>
        <v>#VALUE!</v>
      </c>
      <c r="B265" s="181"/>
      <c r="J265" s="180"/>
      <c r="K265" s="180"/>
      <c r="L265" s="180"/>
      <c r="M265" s="59" t="str">
        <f t="shared" si="10"/>
        <v/>
      </c>
    </row>
    <row r="266" spans="1:13" s="36" customFormat="1" x14ac:dyDescent="0.2">
      <c r="A266" s="527" t="e">
        <f t="shared" si="9"/>
        <v>#VALUE!</v>
      </c>
      <c r="B266" s="181"/>
      <c r="J266" s="180"/>
      <c r="K266" s="180"/>
      <c r="L266" s="180"/>
      <c r="M266" s="59" t="str">
        <f t="shared" si="10"/>
        <v/>
      </c>
    </row>
    <row r="267" spans="1:13" s="36" customFormat="1" x14ac:dyDescent="0.2">
      <c r="A267" s="527" t="e">
        <f t="shared" si="9"/>
        <v>#VALUE!</v>
      </c>
      <c r="B267" s="181"/>
      <c r="J267" s="180"/>
      <c r="K267" s="180"/>
      <c r="L267" s="180"/>
      <c r="M267" s="59" t="str">
        <f t="shared" si="10"/>
        <v/>
      </c>
    </row>
    <row r="268" spans="1:13" s="36" customFormat="1" x14ac:dyDescent="0.2">
      <c r="A268" s="527" t="e">
        <f t="shared" si="9"/>
        <v>#VALUE!</v>
      </c>
      <c r="B268" s="181"/>
      <c r="J268" s="180"/>
      <c r="K268" s="180"/>
      <c r="L268" s="180"/>
      <c r="M268" s="59" t="str">
        <f t="shared" si="10"/>
        <v/>
      </c>
    </row>
    <row r="269" spans="1:13" s="36" customFormat="1" x14ac:dyDescent="0.2">
      <c r="A269" s="527" t="e">
        <f t="shared" si="9"/>
        <v>#VALUE!</v>
      </c>
      <c r="B269" s="181"/>
      <c r="J269" s="180"/>
      <c r="K269" s="180"/>
      <c r="L269" s="180"/>
      <c r="M269" s="59" t="str">
        <f t="shared" si="10"/>
        <v/>
      </c>
    </row>
    <row r="270" spans="1:13" s="36" customFormat="1" x14ac:dyDescent="0.2">
      <c r="A270" s="527" t="e">
        <f t="shared" si="9"/>
        <v>#VALUE!</v>
      </c>
      <c r="B270" s="181"/>
      <c r="J270" s="180"/>
      <c r="K270" s="180"/>
      <c r="L270" s="180"/>
      <c r="M270" s="59" t="str">
        <f t="shared" si="10"/>
        <v/>
      </c>
    </row>
    <row r="271" spans="1:13" s="36" customFormat="1" x14ac:dyDescent="0.2">
      <c r="A271" s="527" t="e">
        <f t="shared" si="9"/>
        <v>#VALUE!</v>
      </c>
      <c r="B271" s="181"/>
      <c r="J271" s="180"/>
      <c r="K271" s="180"/>
      <c r="L271" s="180"/>
      <c r="M271" s="59" t="str">
        <f t="shared" si="10"/>
        <v/>
      </c>
    </row>
    <row r="272" spans="1:13" s="36" customFormat="1" x14ac:dyDescent="0.2">
      <c r="A272" s="527" t="e">
        <f t="shared" si="9"/>
        <v>#VALUE!</v>
      </c>
      <c r="B272" s="181"/>
      <c r="J272" s="180"/>
      <c r="K272" s="180"/>
      <c r="L272" s="180"/>
      <c r="M272" s="59" t="str">
        <f t="shared" si="10"/>
        <v/>
      </c>
    </row>
    <row r="273" spans="1:13" s="36" customFormat="1" x14ac:dyDescent="0.2">
      <c r="A273" s="527" t="e">
        <f t="shared" si="9"/>
        <v>#VALUE!</v>
      </c>
      <c r="B273" s="181"/>
      <c r="J273" s="180"/>
      <c r="K273" s="180"/>
      <c r="L273" s="180"/>
      <c r="M273" s="59" t="str">
        <f t="shared" si="10"/>
        <v/>
      </c>
    </row>
    <row r="274" spans="1:13" s="36" customFormat="1" x14ac:dyDescent="0.2">
      <c r="A274" s="527" t="e">
        <f t="shared" si="9"/>
        <v>#VALUE!</v>
      </c>
      <c r="B274" s="181"/>
      <c r="J274" s="180"/>
      <c r="K274" s="180"/>
      <c r="L274" s="180"/>
      <c r="M274" s="59" t="str">
        <f t="shared" si="10"/>
        <v/>
      </c>
    </row>
    <row r="275" spans="1:13" s="36" customFormat="1" x14ac:dyDescent="0.2">
      <c r="A275" s="527" t="e">
        <f t="shared" si="9"/>
        <v>#VALUE!</v>
      </c>
      <c r="B275" s="181"/>
      <c r="J275" s="180"/>
      <c r="K275" s="180"/>
      <c r="L275" s="180"/>
      <c r="M275" s="59" t="str">
        <f t="shared" si="10"/>
        <v/>
      </c>
    </row>
    <row r="276" spans="1:13" s="36" customFormat="1" x14ac:dyDescent="0.2">
      <c r="A276" s="527" t="e">
        <f t="shared" si="9"/>
        <v>#VALUE!</v>
      </c>
      <c r="B276" s="181"/>
      <c r="J276" s="180"/>
      <c r="K276" s="180"/>
      <c r="L276" s="180"/>
      <c r="M276" s="59" t="str">
        <f t="shared" si="10"/>
        <v/>
      </c>
    </row>
    <row r="277" spans="1:13" s="36" customFormat="1" x14ac:dyDescent="0.2">
      <c r="A277" s="527" t="e">
        <f t="shared" si="9"/>
        <v>#VALUE!</v>
      </c>
      <c r="B277" s="181"/>
      <c r="J277" s="180"/>
      <c r="K277" s="180"/>
      <c r="L277" s="180"/>
      <c r="M277" s="59" t="str">
        <f t="shared" si="10"/>
        <v/>
      </c>
    </row>
    <row r="278" spans="1:13" s="36" customFormat="1" x14ac:dyDescent="0.2">
      <c r="A278" s="527" t="e">
        <f t="shared" si="9"/>
        <v>#VALUE!</v>
      </c>
      <c r="B278" s="181"/>
      <c r="J278" s="180"/>
      <c r="K278" s="180"/>
      <c r="L278" s="180"/>
      <c r="M278" s="59" t="str">
        <f t="shared" si="10"/>
        <v/>
      </c>
    </row>
    <row r="279" spans="1:13" s="36" customFormat="1" x14ac:dyDescent="0.2">
      <c r="A279" s="527" t="e">
        <f t="shared" si="9"/>
        <v>#VALUE!</v>
      </c>
      <c r="B279" s="181"/>
      <c r="J279" s="180"/>
      <c r="K279" s="180"/>
      <c r="L279" s="180"/>
      <c r="M279" s="59" t="str">
        <f t="shared" si="10"/>
        <v/>
      </c>
    </row>
    <row r="280" spans="1:13" s="36" customFormat="1" x14ac:dyDescent="0.2">
      <c r="A280" s="527" t="e">
        <f t="shared" si="9"/>
        <v>#VALUE!</v>
      </c>
      <c r="B280" s="181"/>
      <c r="J280" s="180"/>
      <c r="K280" s="180"/>
      <c r="L280" s="180"/>
      <c r="M280" s="59" t="str">
        <f t="shared" si="10"/>
        <v/>
      </c>
    </row>
    <row r="281" spans="1:13" s="36" customFormat="1" x14ac:dyDescent="0.2">
      <c r="A281" s="527" t="e">
        <f t="shared" si="9"/>
        <v>#VALUE!</v>
      </c>
      <c r="B281" s="181"/>
      <c r="J281" s="180"/>
      <c r="K281" s="180"/>
      <c r="L281" s="180"/>
      <c r="M281" s="59" t="str">
        <f t="shared" si="10"/>
        <v/>
      </c>
    </row>
    <row r="282" spans="1:13" s="36" customFormat="1" x14ac:dyDescent="0.2">
      <c r="A282" s="527" t="e">
        <f t="shared" si="9"/>
        <v>#VALUE!</v>
      </c>
      <c r="B282" s="181"/>
      <c r="J282" s="180"/>
      <c r="K282" s="180"/>
      <c r="L282" s="180"/>
      <c r="M282" s="59" t="str">
        <f t="shared" si="10"/>
        <v/>
      </c>
    </row>
    <row r="283" spans="1:13" s="36" customFormat="1" x14ac:dyDescent="0.2">
      <c r="A283" s="527" t="e">
        <f t="shared" si="9"/>
        <v>#VALUE!</v>
      </c>
      <c r="B283" s="181"/>
      <c r="J283" s="180"/>
      <c r="K283" s="180"/>
      <c r="L283" s="180"/>
      <c r="M283" s="59" t="str">
        <f t="shared" si="10"/>
        <v/>
      </c>
    </row>
    <row r="284" spans="1:13" s="36" customFormat="1" x14ac:dyDescent="0.2">
      <c r="A284" s="527" t="e">
        <f t="shared" si="9"/>
        <v>#VALUE!</v>
      </c>
      <c r="B284" s="181"/>
      <c r="J284" s="180"/>
      <c r="K284" s="180"/>
      <c r="L284" s="180"/>
      <c r="M284" s="59" t="str">
        <f t="shared" si="10"/>
        <v/>
      </c>
    </row>
    <row r="285" spans="1:13" s="36" customFormat="1" x14ac:dyDescent="0.2">
      <c r="A285" s="527" t="e">
        <f t="shared" si="9"/>
        <v>#VALUE!</v>
      </c>
      <c r="B285" s="181"/>
      <c r="J285" s="180"/>
      <c r="K285" s="180"/>
      <c r="L285" s="180"/>
      <c r="M285" s="59" t="str">
        <f t="shared" si="10"/>
        <v/>
      </c>
    </row>
    <row r="286" spans="1:13" s="36" customFormat="1" x14ac:dyDescent="0.2">
      <c r="A286" s="527" t="e">
        <f t="shared" si="9"/>
        <v>#VALUE!</v>
      </c>
      <c r="B286" s="181"/>
      <c r="J286" s="180"/>
      <c r="K286" s="180"/>
      <c r="L286" s="180"/>
      <c r="M286" s="59" t="str">
        <f t="shared" si="10"/>
        <v/>
      </c>
    </row>
    <row r="287" spans="1:13" s="36" customFormat="1" x14ac:dyDescent="0.2">
      <c r="A287" s="527" t="e">
        <f t="shared" si="9"/>
        <v>#VALUE!</v>
      </c>
      <c r="B287" s="181"/>
      <c r="J287" s="180"/>
      <c r="K287" s="180"/>
      <c r="L287" s="180"/>
      <c r="M287" s="59" t="str">
        <f t="shared" si="10"/>
        <v/>
      </c>
    </row>
    <row r="288" spans="1:13" s="36" customFormat="1" x14ac:dyDescent="0.2">
      <c r="A288" s="527" t="e">
        <f t="shared" si="9"/>
        <v>#VALUE!</v>
      </c>
      <c r="B288" s="181"/>
      <c r="J288" s="180"/>
      <c r="K288" s="180"/>
      <c r="L288" s="180"/>
      <c r="M288" s="59" t="str">
        <f t="shared" si="10"/>
        <v/>
      </c>
    </row>
    <row r="289" spans="1:13" s="36" customFormat="1" x14ac:dyDescent="0.2">
      <c r="A289" s="527" t="e">
        <f t="shared" si="9"/>
        <v>#VALUE!</v>
      </c>
      <c r="B289" s="181"/>
      <c r="J289" s="180"/>
      <c r="K289" s="180"/>
      <c r="L289" s="180"/>
      <c r="M289" s="59" t="str">
        <f t="shared" si="10"/>
        <v/>
      </c>
    </row>
    <row r="290" spans="1:13" s="36" customFormat="1" x14ac:dyDescent="0.2">
      <c r="A290" s="527" t="e">
        <f t="shared" si="9"/>
        <v>#VALUE!</v>
      </c>
      <c r="B290" s="181"/>
      <c r="J290" s="180"/>
      <c r="K290" s="180"/>
      <c r="L290" s="180"/>
      <c r="M290" s="59" t="str">
        <f t="shared" si="10"/>
        <v/>
      </c>
    </row>
    <row r="291" spans="1:13" s="36" customFormat="1" x14ac:dyDescent="0.2">
      <c r="A291" s="527" t="e">
        <f t="shared" ref="A291:A354" si="11">DATEVALUE(LEFT(B291,10))+TIMEVALUE(MID(B291,12,8))</f>
        <v>#VALUE!</v>
      </c>
      <c r="B291" s="181"/>
      <c r="J291" s="180"/>
      <c r="K291" s="180"/>
      <c r="L291" s="180"/>
      <c r="M291" s="59" t="str">
        <f t="shared" si="10"/>
        <v/>
      </c>
    </row>
    <row r="292" spans="1:13" s="36" customFormat="1" x14ac:dyDescent="0.2">
      <c r="A292" s="527" t="e">
        <f t="shared" si="11"/>
        <v>#VALUE!</v>
      </c>
      <c r="B292" s="181"/>
      <c r="J292" s="180"/>
      <c r="K292" s="180"/>
      <c r="L292" s="180"/>
      <c r="M292" s="59" t="str">
        <f t="shared" si="10"/>
        <v/>
      </c>
    </row>
    <row r="293" spans="1:13" s="36" customFormat="1" x14ac:dyDescent="0.2">
      <c r="A293" s="527" t="e">
        <f t="shared" si="11"/>
        <v>#VALUE!</v>
      </c>
      <c r="B293" s="181"/>
      <c r="J293" s="180"/>
      <c r="K293" s="180"/>
      <c r="L293" s="180"/>
      <c r="M293" s="59" t="str">
        <f t="shared" si="10"/>
        <v/>
      </c>
    </row>
    <row r="294" spans="1:13" s="36" customFormat="1" x14ac:dyDescent="0.2">
      <c r="A294" s="527" t="e">
        <f t="shared" si="11"/>
        <v>#VALUE!</v>
      </c>
      <c r="B294" s="181"/>
      <c r="J294" s="180"/>
      <c r="K294" s="180"/>
      <c r="L294" s="180"/>
      <c r="M294" s="59" t="str">
        <f t="shared" si="10"/>
        <v/>
      </c>
    </row>
    <row r="295" spans="1:13" s="36" customFormat="1" x14ac:dyDescent="0.2">
      <c r="A295" s="527" t="e">
        <f t="shared" si="11"/>
        <v>#VALUE!</v>
      </c>
      <c r="B295" s="181"/>
      <c r="J295" s="180"/>
      <c r="K295" s="180"/>
      <c r="L295" s="180"/>
      <c r="M295" s="59" t="str">
        <f t="shared" si="10"/>
        <v/>
      </c>
    </row>
    <row r="296" spans="1:13" s="36" customFormat="1" x14ac:dyDescent="0.2">
      <c r="A296" s="527" t="e">
        <f t="shared" si="11"/>
        <v>#VALUE!</v>
      </c>
      <c r="B296" s="181"/>
      <c r="J296" s="180"/>
      <c r="K296" s="180"/>
      <c r="L296" s="180"/>
      <c r="M296" s="59" t="str">
        <f t="shared" si="10"/>
        <v/>
      </c>
    </row>
    <row r="297" spans="1:13" s="36" customFormat="1" x14ac:dyDescent="0.2">
      <c r="A297" s="527" t="e">
        <f t="shared" si="11"/>
        <v>#VALUE!</v>
      </c>
      <c r="B297" s="181"/>
      <c r="J297" s="180"/>
      <c r="K297" s="180"/>
      <c r="L297" s="180"/>
      <c r="M297" s="59" t="str">
        <f t="shared" si="10"/>
        <v/>
      </c>
    </row>
    <row r="298" spans="1:13" s="36" customFormat="1" x14ac:dyDescent="0.2">
      <c r="A298" s="527" t="e">
        <f t="shared" si="11"/>
        <v>#VALUE!</v>
      </c>
      <c r="B298" s="181"/>
      <c r="J298" s="180"/>
      <c r="K298" s="180"/>
      <c r="L298" s="180"/>
      <c r="M298" s="59" t="str">
        <f t="shared" si="10"/>
        <v/>
      </c>
    </row>
    <row r="299" spans="1:13" s="36" customFormat="1" x14ac:dyDescent="0.2">
      <c r="A299" s="527" t="e">
        <f t="shared" si="11"/>
        <v>#VALUE!</v>
      </c>
      <c r="B299" s="181"/>
      <c r="J299" s="180"/>
      <c r="K299" s="180"/>
      <c r="L299" s="180"/>
      <c r="M299" s="59" t="str">
        <f t="shared" ref="M299:M362" si="12">IF(J299&gt;0,AVERAGE(K299:L299),"")</f>
        <v/>
      </c>
    </row>
    <row r="300" spans="1:13" s="36" customFormat="1" x14ac:dyDescent="0.2">
      <c r="A300" s="527" t="e">
        <f t="shared" si="11"/>
        <v>#VALUE!</v>
      </c>
      <c r="B300" s="181"/>
      <c r="J300" s="180"/>
      <c r="K300" s="180"/>
      <c r="L300" s="180"/>
      <c r="M300" s="59" t="str">
        <f t="shared" si="12"/>
        <v/>
      </c>
    </row>
    <row r="301" spans="1:13" s="36" customFormat="1" x14ac:dyDescent="0.2">
      <c r="A301" s="527" t="e">
        <f t="shared" si="11"/>
        <v>#VALUE!</v>
      </c>
      <c r="B301" s="181"/>
      <c r="J301" s="180"/>
      <c r="K301" s="180"/>
      <c r="L301" s="180"/>
      <c r="M301" s="59" t="str">
        <f t="shared" si="12"/>
        <v/>
      </c>
    </row>
    <row r="302" spans="1:13" s="36" customFormat="1" x14ac:dyDescent="0.2">
      <c r="A302" s="527" t="e">
        <f t="shared" si="11"/>
        <v>#VALUE!</v>
      </c>
      <c r="B302" s="181"/>
      <c r="J302" s="180"/>
      <c r="K302" s="180"/>
      <c r="L302" s="180"/>
      <c r="M302" s="59" t="str">
        <f t="shared" si="12"/>
        <v/>
      </c>
    </row>
    <row r="303" spans="1:13" s="36" customFormat="1" x14ac:dyDescent="0.2">
      <c r="A303" s="527" t="e">
        <f t="shared" si="11"/>
        <v>#VALUE!</v>
      </c>
      <c r="B303" s="181"/>
      <c r="J303" s="180"/>
      <c r="K303" s="180"/>
      <c r="L303" s="180"/>
      <c r="M303" s="59" t="str">
        <f t="shared" si="12"/>
        <v/>
      </c>
    </row>
    <row r="304" spans="1:13" s="36" customFormat="1" x14ac:dyDescent="0.2">
      <c r="A304" s="527" t="e">
        <f t="shared" si="11"/>
        <v>#VALUE!</v>
      </c>
      <c r="B304" s="181"/>
      <c r="J304" s="180"/>
      <c r="K304" s="180"/>
      <c r="L304" s="180"/>
      <c r="M304" s="59" t="str">
        <f t="shared" si="12"/>
        <v/>
      </c>
    </row>
    <row r="305" spans="1:13" s="36" customFormat="1" x14ac:dyDescent="0.2">
      <c r="A305" s="527" t="e">
        <f t="shared" si="11"/>
        <v>#VALUE!</v>
      </c>
      <c r="B305" s="181"/>
      <c r="J305" s="180"/>
      <c r="K305" s="180"/>
      <c r="L305" s="180"/>
      <c r="M305" s="59" t="str">
        <f t="shared" si="12"/>
        <v/>
      </c>
    </row>
    <row r="306" spans="1:13" s="36" customFormat="1" x14ac:dyDescent="0.2">
      <c r="A306" s="527" t="e">
        <f t="shared" si="11"/>
        <v>#VALUE!</v>
      </c>
      <c r="B306" s="181"/>
      <c r="J306" s="180"/>
      <c r="K306" s="180"/>
      <c r="L306" s="180"/>
      <c r="M306" s="59" t="str">
        <f t="shared" si="12"/>
        <v/>
      </c>
    </row>
    <row r="307" spans="1:13" s="36" customFormat="1" x14ac:dyDescent="0.2">
      <c r="A307" s="527" t="e">
        <f t="shared" si="11"/>
        <v>#VALUE!</v>
      </c>
      <c r="B307" s="181"/>
      <c r="J307" s="180"/>
      <c r="K307" s="180"/>
      <c r="L307" s="180"/>
      <c r="M307" s="59" t="str">
        <f t="shared" si="12"/>
        <v/>
      </c>
    </row>
    <row r="308" spans="1:13" s="36" customFormat="1" x14ac:dyDescent="0.2">
      <c r="A308" s="527" t="e">
        <f t="shared" si="11"/>
        <v>#VALUE!</v>
      </c>
      <c r="B308" s="181"/>
      <c r="J308" s="180"/>
      <c r="K308" s="180"/>
      <c r="L308" s="180"/>
      <c r="M308" s="59" t="str">
        <f t="shared" si="12"/>
        <v/>
      </c>
    </row>
    <row r="309" spans="1:13" s="36" customFormat="1" x14ac:dyDescent="0.2">
      <c r="A309" s="527" t="e">
        <f t="shared" si="11"/>
        <v>#VALUE!</v>
      </c>
      <c r="B309" s="181"/>
      <c r="J309" s="180"/>
      <c r="K309" s="180"/>
      <c r="L309" s="180"/>
      <c r="M309" s="59" t="str">
        <f t="shared" si="12"/>
        <v/>
      </c>
    </row>
    <row r="310" spans="1:13" s="36" customFormat="1" x14ac:dyDescent="0.2">
      <c r="A310" s="527" t="e">
        <f t="shared" si="11"/>
        <v>#VALUE!</v>
      </c>
      <c r="B310" s="181"/>
      <c r="J310" s="180"/>
      <c r="K310" s="180"/>
      <c r="L310" s="180"/>
      <c r="M310" s="59" t="str">
        <f t="shared" si="12"/>
        <v/>
      </c>
    </row>
    <row r="311" spans="1:13" s="36" customFormat="1" x14ac:dyDescent="0.2">
      <c r="A311" s="527" t="e">
        <f t="shared" si="11"/>
        <v>#VALUE!</v>
      </c>
      <c r="B311" s="181"/>
      <c r="J311" s="180"/>
      <c r="K311" s="180"/>
      <c r="L311" s="180"/>
      <c r="M311" s="59" t="str">
        <f t="shared" si="12"/>
        <v/>
      </c>
    </row>
    <row r="312" spans="1:13" s="36" customFormat="1" x14ac:dyDescent="0.2">
      <c r="A312" s="527" t="e">
        <f t="shared" si="11"/>
        <v>#VALUE!</v>
      </c>
      <c r="B312" s="181"/>
      <c r="J312" s="180"/>
      <c r="K312" s="180"/>
      <c r="L312" s="180"/>
      <c r="M312" s="59" t="str">
        <f t="shared" si="12"/>
        <v/>
      </c>
    </row>
    <row r="313" spans="1:13" s="36" customFormat="1" x14ac:dyDescent="0.2">
      <c r="A313" s="527" t="e">
        <f t="shared" si="11"/>
        <v>#VALUE!</v>
      </c>
      <c r="B313" s="181"/>
      <c r="J313" s="180"/>
      <c r="K313" s="180"/>
      <c r="L313" s="180"/>
      <c r="M313" s="59" t="str">
        <f t="shared" si="12"/>
        <v/>
      </c>
    </row>
    <row r="314" spans="1:13" s="36" customFormat="1" x14ac:dyDescent="0.2">
      <c r="A314" s="527" t="e">
        <f t="shared" si="11"/>
        <v>#VALUE!</v>
      </c>
      <c r="B314" s="181"/>
      <c r="J314" s="180"/>
      <c r="K314" s="180"/>
      <c r="L314" s="180"/>
      <c r="M314" s="59" t="str">
        <f t="shared" si="12"/>
        <v/>
      </c>
    </row>
    <row r="315" spans="1:13" s="36" customFormat="1" x14ac:dyDescent="0.2">
      <c r="A315" s="527" t="e">
        <f t="shared" si="11"/>
        <v>#VALUE!</v>
      </c>
      <c r="B315" s="181"/>
      <c r="J315" s="180"/>
      <c r="K315" s="180"/>
      <c r="L315" s="180"/>
      <c r="M315" s="59" t="str">
        <f t="shared" si="12"/>
        <v/>
      </c>
    </row>
    <row r="316" spans="1:13" s="36" customFormat="1" x14ac:dyDescent="0.2">
      <c r="A316" s="527" t="e">
        <f t="shared" si="11"/>
        <v>#VALUE!</v>
      </c>
      <c r="B316" s="181"/>
      <c r="J316" s="180"/>
      <c r="K316" s="180"/>
      <c r="L316" s="180"/>
      <c r="M316" s="59" t="str">
        <f t="shared" si="12"/>
        <v/>
      </c>
    </row>
    <row r="317" spans="1:13" s="36" customFormat="1" x14ac:dyDescent="0.2">
      <c r="A317" s="527" t="e">
        <f t="shared" si="11"/>
        <v>#VALUE!</v>
      </c>
      <c r="B317" s="181"/>
      <c r="J317" s="180"/>
      <c r="K317" s="180"/>
      <c r="L317" s="180"/>
      <c r="M317" s="59" t="str">
        <f t="shared" si="12"/>
        <v/>
      </c>
    </row>
    <row r="318" spans="1:13" s="36" customFormat="1" x14ac:dyDescent="0.2">
      <c r="A318" s="527" t="e">
        <f t="shared" si="11"/>
        <v>#VALUE!</v>
      </c>
      <c r="B318" s="181"/>
      <c r="J318" s="180"/>
      <c r="K318" s="180"/>
      <c r="L318" s="180"/>
      <c r="M318" s="59" t="str">
        <f t="shared" si="12"/>
        <v/>
      </c>
    </row>
    <row r="319" spans="1:13" s="36" customFormat="1" x14ac:dyDescent="0.2">
      <c r="A319" s="527" t="e">
        <f t="shared" si="11"/>
        <v>#VALUE!</v>
      </c>
      <c r="B319" s="181"/>
      <c r="J319" s="180"/>
      <c r="K319" s="180"/>
      <c r="L319" s="180"/>
      <c r="M319" s="59" t="str">
        <f t="shared" si="12"/>
        <v/>
      </c>
    </row>
    <row r="320" spans="1:13" s="36" customFormat="1" x14ac:dyDescent="0.2">
      <c r="A320" s="527" t="e">
        <f t="shared" si="11"/>
        <v>#VALUE!</v>
      </c>
      <c r="B320" s="181"/>
      <c r="J320" s="180"/>
      <c r="K320" s="180"/>
      <c r="L320" s="180"/>
      <c r="M320" s="59" t="str">
        <f t="shared" si="12"/>
        <v/>
      </c>
    </row>
    <row r="321" spans="1:13" s="36" customFormat="1" x14ac:dyDescent="0.2">
      <c r="A321" s="527" t="e">
        <f t="shared" si="11"/>
        <v>#VALUE!</v>
      </c>
      <c r="B321" s="181"/>
      <c r="J321" s="180"/>
      <c r="K321" s="180"/>
      <c r="L321" s="180"/>
      <c r="M321" s="59" t="str">
        <f t="shared" si="12"/>
        <v/>
      </c>
    </row>
    <row r="322" spans="1:13" s="36" customFormat="1" x14ac:dyDescent="0.2">
      <c r="A322" s="527" t="e">
        <f t="shared" si="11"/>
        <v>#VALUE!</v>
      </c>
      <c r="B322" s="181"/>
      <c r="J322" s="180"/>
      <c r="K322" s="180"/>
      <c r="L322" s="180"/>
      <c r="M322" s="59" t="str">
        <f t="shared" si="12"/>
        <v/>
      </c>
    </row>
    <row r="323" spans="1:13" s="36" customFormat="1" x14ac:dyDescent="0.2">
      <c r="A323" s="527" t="e">
        <f t="shared" si="11"/>
        <v>#VALUE!</v>
      </c>
      <c r="B323" s="181"/>
      <c r="J323" s="180"/>
      <c r="K323" s="180"/>
      <c r="L323" s="180"/>
      <c r="M323" s="59" t="str">
        <f t="shared" si="12"/>
        <v/>
      </c>
    </row>
    <row r="324" spans="1:13" s="36" customFormat="1" x14ac:dyDescent="0.2">
      <c r="A324" s="527" t="e">
        <f t="shared" si="11"/>
        <v>#VALUE!</v>
      </c>
      <c r="B324" s="181"/>
      <c r="J324" s="180"/>
      <c r="K324" s="180"/>
      <c r="L324" s="180"/>
      <c r="M324" s="59" t="str">
        <f t="shared" si="12"/>
        <v/>
      </c>
    </row>
    <row r="325" spans="1:13" s="36" customFormat="1" x14ac:dyDescent="0.2">
      <c r="A325" s="527" t="e">
        <f t="shared" si="11"/>
        <v>#VALUE!</v>
      </c>
      <c r="B325" s="181"/>
      <c r="J325" s="180"/>
      <c r="K325" s="180"/>
      <c r="L325" s="180"/>
      <c r="M325" s="59" t="str">
        <f t="shared" si="12"/>
        <v/>
      </c>
    </row>
    <row r="326" spans="1:13" s="36" customFormat="1" x14ac:dyDescent="0.2">
      <c r="A326" s="527" t="e">
        <f t="shared" si="11"/>
        <v>#VALUE!</v>
      </c>
      <c r="B326" s="181"/>
      <c r="J326" s="180"/>
      <c r="K326" s="180"/>
      <c r="L326" s="180"/>
      <c r="M326" s="59" t="str">
        <f t="shared" si="12"/>
        <v/>
      </c>
    </row>
    <row r="327" spans="1:13" s="36" customFormat="1" x14ac:dyDescent="0.2">
      <c r="A327" s="527" t="e">
        <f t="shared" si="11"/>
        <v>#VALUE!</v>
      </c>
      <c r="B327" s="181"/>
      <c r="J327" s="180"/>
      <c r="K327" s="180"/>
      <c r="L327" s="180"/>
      <c r="M327" s="59" t="str">
        <f t="shared" si="12"/>
        <v/>
      </c>
    </row>
    <row r="328" spans="1:13" s="36" customFormat="1" x14ac:dyDescent="0.2">
      <c r="A328" s="527" t="e">
        <f t="shared" si="11"/>
        <v>#VALUE!</v>
      </c>
      <c r="B328" s="181"/>
      <c r="J328" s="180"/>
      <c r="K328" s="180"/>
      <c r="L328" s="180"/>
      <c r="M328" s="59" t="str">
        <f t="shared" si="12"/>
        <v/>
      </c>
    </row>
    <row r="329" spans="1:13" s="36" customFormat="1" x14ac:dyDescent="0.2">
      <c r="A329" s="527" t="e">
        <f t="shared" si="11"/>
        <v>#VALUE!</v>
      </c>
      <c r="B329" s="181"/>
      <c r="J329" s="180"/>
      <c r="K329" s="180"/>
      <c r="L329" s="180"/>
      <c r="M329" s="59" t="str">
        <f t="shared" si="12"/>
        <v/>
      </c>
    </row>
    <row r="330" spans="1:13" s="36" customFormat="1" x14ac:dyDescent="0.2">
      <c r="A330" s="527" t="e">
        <f t="shared" si="11"/>
        <v>#VALUE!</v>
      </c>
      <c r="B330" s="181"/>
      <c r="J330" s="180"/>
      <c r="K330" s="180"/>
      <c r="L330" s="180"/>
      <c r="M330" s="59" t="str">
        <f t="shared" si="12"/>
        <v/>
      </c>
    </row>
    <row r="331" spans="1:13" s="36" customFormat="1" x14ac:dyDescent="0.2">
      <c r="A331" s="527" t="e">
        <f t="shared" si="11"/>
        <v>#VALUE!</v>
      </c>
      <c r="B331" s="181"/>
      <c r="J331" s="180"/>
      <c r="K331" s="180"/>
      <c r="L331" s="180"/>
      <c r="M331" s="59" t="str">
        <f t="shared" si="12"/>
        <v/>
      </c>
    </row>
    <row r="332" spans="1:13" s="36" customFormat="1" x14ac:dyDescent="0.2">
      <c r="A332" s="527" t="e">
        <f t="shared" si="11"/>
        <v>#VALUE!</v>
      </c>
      <c r="B332" s="181"/>
      <c r="J332" s="180"/>
      <c r="K332" s="180"/>
      <c r="L332" s="180"/>
      <c r="M332" s="59" t="str">
        <f t="shared" si="12"/>
        <v/>
      </c>
    </row>
    <row r="333" spans="1:13" s="36" customFormat="1" x14ac:dyDescent="0.2">
      <c r="A333" s="527" t="e">
        <f t="shared" si="11"/>
        <v>#VALUE!</v>
      </c>
      <c r="B333" s="181"/>
      <c r="J333" s="180"/>
      <c r="K333" s="180"/>
      <c r="L333" s="180"/>
      <c r="M333" s="59" t="str">
        <f t="shared" si="12"/>
        <v/>
      </c>
    </row>
    <row r="334" spans="1:13" s="36" customFormat="1" x14ac:dyDescent="0.2">
      <c r="A334" s="527" t="e">
        <f t="shared" si="11"/>
        <v>#VALUE!</v>
      </c>
      <c r="B334" s="181"/>
      <c r="J334" s="180"/>
      <c r="K334" s="180"/>
      <c r="L334" s="180"/>
      <c r="M334" s="59" t="str">
        <f t="shared" si="12"/>
        <v/>
      </c>
    </row>
    <row r="335" spans="1:13" s="36" customFormat="1" x14ac:dyDescent="0.2">
      <c r="A335" s="527" t="e">
        <f t="shared" si="11"/>
        <v>#VALUE!</v>
      </c>
      <c r="B335" s="181"/>
      <c r="J335" s="180"/>
      <c r="K335" s="180"/>
      <c r="L335" s="180"/>
      <c r="M335" s="59" t="str">
        <f t="shared" si="12"/>
        <v/>
      </c>
    </row>
    <row r="336" spans="1:13" s="36" customFormat="1" x14ac:dyDescent="0.2">
      <c r="A336" s="527" t="e">
        <f t="shared" si="11"/>
        <v>#VALUE!</v>
      </c>
      <c r="B336" s="181"/>
      <c r="J336" s="180"/>
      <c r="K336" s="180"/>
      <c r="L336" s="180"/>
      <c r="M336" s="59" t="str">
        <f t="shared" si="12"/>
        <v/>
      </c>
    </row>
    <row r="337" spans="1:13" s="36" customFormat="1" x14ac:dyDescent="0.2">
      <c r="A337" s="527" t="e">
        <f t="shared" si="11"/>
        <v>#VALUE!</v>
      </c>
      <c r="B337" s="181"/>
      <c r="J337" s="180"/>
      <c r="K337" s="180"/>
      <c r="L337" s="180"/>
      <c r="M337" s="59" t="str">
        <f t="shared" si="12"/>
        <v/>
      </c>
    </row>
    <row r="338" spans="1:13" s="36" customFormat="1" x14ac:dyDescent="0.2">
      <c r="A338" s="527" t="e">
        <f t="shared" si="11"/>
        <v>#VALUE!</v>
      </c>
      <c r="B338" s="181"/>
      <c r="J338" s="180"/>
      <c r="K338" s="180"/>
      <c r="L338" s="180"/>
      <c r="M338" s="59" t="str">
        <f t="shared" si="12"/>
        <v/>
      </c>
    </row>
    <row r="339" spans="1:13" s="36" customFormat="1" x14ac:dyDescent="0.2">
      <c r="A339" s="527" t="e">
        <f t="shared" si="11"/>
        <v>#VALUE!</v>
      </c>
      <c r="B339" s="181"/>
      <c r="J339" s="180"/>
      <c r="K339" s="180"/>
      <c r="L339" s="180"/>
      <c r="M339" s="59" t="str">
        <f t="shared" si="12"/>
        <v/>
      </c>
    </row>
    <row r="340" spans="1:13" s="36" customFormat="1" x14ac:dyDescent="0.2">
      <c r="A340" s="527" t="e">
        <f t="shared" si="11"/>
        <v>#VALUE!</v>
      </c>
      <c r="B340" s="181"/>
      <c r="J340" s="180"/>
      <c r="K340" s="180"/>
      <c r="L340" s="180"/>
      <c r="M340" s="59" t="str">
        <f t="shared" si="12"/>
        <v/>
      </c>
    </row>
    <row r="341" spans="1:13" s="36" customFormat="1" x14ac:dyDescent="0.2">
      <c r="A341" s="527" t="e">
        <f t="shared" si="11"/>
        <v>#VALUE!</v>
      </c>
      <c r="B341" s="181"/>
      <c r="J341" s="180"/>
      <c r="K341" s="180"/>
      <c r="L341" s="180"/>
      <c r="M341" s="59" t="str">
        <f t="shared" si="12"/>
        <v/>
      </c>
    </row>
    <row r="342" spans="1:13" s="36" customFormat="1" x14ac:dyDescent="0.2">
      <c r="A342" s="527" t="e">
        <f t="shared" si="11"/>
        <v>#VALUE!</v>
      </c>
      <c r="B342" s="181"/>
      <c r="J342" s="180"/>
      <c r="K342" s="180"/>
      <c r="L342" s="180"/>
      <c r="M342" s="59" t="str">
        <f t="shared" si="12"/>
        <v/>
      </c>
    </row>
    <row r="343" spans="1:13" s="36" customFormat="1" x14ac:dyDescent="0.2">
      <c r="A343" s="527" t="e">
        <f t="shared" si="11"/>
        <v>#VALUE!</v>
      </c>
      <c r="B343" s="181"/>
      <c r="J343" s="180"/>
      <c r="K343" s="180"/>
      <c r="L343" s="180"/>
      <c r="M343" s="59" t="str">
        <f t="shared" si="12"/>
        <v/>
      </c>
    </row>
    <row r="344" spans="1:13" s="36" customFormat="1" x14ac:dyDescent="0.2">
      <c r="A344" s="527" t="e">
        <f t="shared" si="11"/>
        <v>#VALUE!</v>
      </c>
      <c r="B344" s="181"/>
      <c r="J344" s="180"/>
      <c r="K344" s="180"/>
      <c r="L344" s="180"/>
      <c r="M344" s="59" t="str">
        <f t="shared" si="12"/>
        <v/>
      </c>
    </row>
    <row r="345" spans="1:13" s="36" customFormat="1" x14ac:dyDescent="0.2">
      <c r="A345" s="527" t="e">
        <f t="shared" si="11"/>
        <v>#VALUE!</v>
      </c>
      <c r="B345" s="181"/>
      <c r="J345" s="180"/>
      <c r="K345" s="180"/>
      <c r="L345" s="180"/>
      <c r="M345" s="59" t="str">
        <f t="shared" si="12"/>
        <v/>
      </c>
    </row>
    <row r="346" spans="1:13" s="36" customFormat="1" x14ac:dyDescent="0.2">
      <c r="A346" s="527" t="e">
        <f t="shared" si="11"/>
        <v>#VALUE!</v>
      </c>
      <c r="B346" s="181"/>
      <c r="J346" s="180"/>
      <c r="K346" s="180"/>
      <c r="L346" s="180"/>
      <c r="M346" s="59" t="str">
        <f t="shared" si="12"/>
        <v/>
      </c>
    </row>
    <row r="347" spans="1:13" s="36" customFormat="1" x14ac:dyDescent="0.2">
      <c r="A347" s="527" t="e">
        <f t="shared" si="11"/>
        <v>#VALUE!</v>
      </c>
      <c r="B347" s="181"/>
      <c r="J347" s="180"/>
      <c r="K347" s="180"/>
      <c r="L347" s="180"/>
      <c r="M347" s="59" t="str">
        <f t="shared" si="12"/>
        <v/>
      </c>
    </row>
    <row r="348" spans="1:13" s="36" customFormat="1" x14ac:dyDescent="0.2">
      <c r="A348" s="527" t="e">
        <f t="shared" si="11"/>
        <v>#VALUE!</v>
      </c>
      <c r="B348" s="181"/>
      <c r="J348" s="180"/>
      <c r="K348" s="180"/>
      <c r="L348" s="180"/>
      <c r="M348" s="59" t="str">
        <f t="shared" si="12"/>
        <v/>
      </c>
    </row>
    <row r="349" spans="1:13" s="36" customFormat="1" x14ac:dyDescent="0.2">
      <c r="A349" s="527" t="e">
        <f t="shared" si="11"/>
        <v>#VALUE!</v>
      </c>
      <c r="B349" s="181"/>
      <c r="J349" s="180"/>
      <c r="K349" s="180"/>
      <c r="L349" s="180"/>
      <c r="M349" s="59" t="str">
        <f t="shared" si="12"/>
        <v/>
      </c>
    </row>
    <row r="350" spans="1:13" s="36" customFormat="1" x14ac:dyDescent="0.2">
      <c r="A350" s="527" t="e">
        <f t="shared" si="11"/>
        <v>#VALUE!</v>
      </c>
      <c r="B350" s="181"/>
      <c r="J350" s="180"/>
      <c r="K350" s="180"/>
      <c r="L350" s="180"/>
      <c r="M350" s="59" t="str">
        <f t="shared" si="12"/>
        <v/>
      </c>
    </row>
    <row r="351" spans="1:13" s="36" customFormat="1" x14ac:dyDescent="0.2">
      <c r="A351" s="527" t="e">
        <f t="shared" si="11"/>
        <v>#VALUE!</v>
      </c>
      <c r="B351" s="181"/>
      <c r="J351" s="180"/>
      <c r="K351" s="180"/>
      <c r="L351" s="180"/>
      <c r="M351" s="59" t="str">
        <f t="shared" si="12"/>
        <v/>
      </c>
    </row>
    <row r="352" spans="1:13" s="36" customFormat="1" x14ac:dyDescent="0.2">
      <c r="A352" s="527" t="e">
        <f t="shared" si="11"/>
        <v>#VALUE!</v>
      </c>
      <c r="B352" s="181"/>
      <c r="J352" s="180"/>
      <c r="K352" s="180"/>
      <c r="L352" s="180"/>
      <c r="M352" s="59" t="str">
        <f t="shared" si="12"/>
        <v/>
      </c>
    </row>
    <row r="353" spans="1:13" s="36" customFormat="1" x14ac:dyDescent="0.2">
      <c r="A353" s="527" t="e">
        <f t="shared" si="11"/>
        <v>#VALUE!</v>
      </c>
      <c r="B353" s="181"/>
      <c r="J353" s="180"/>
      <c r="K353" s="180"/>
      <c r="L353" s="180"/>
      <c r="M353" s="59" t="str">
        <f t="shared" si="12"/>
        <v/>
      </c>
    </row>
    <row r="354" spans="1:13" s="36" customFormat="1" x14ac:dyDescent="0.2">
      <c r="A354" s="527" t="e">
        <f t="shared" si="11"/>
        <v>#VALUE!</v>
      </c>
      <c r="B354" s="181"/>
      <c r="J354" s="180"/>
      <c r="K354" s="180"/>
      <c r="L354" s="180"/>
      <c r="M354" s="59" t="str">
        <f t="shared" si="12"/>
        <v/>
      </c>
    </row>
    <row r="355" spans="1:13" s="36" customFormat="1" x14ac:dyDescent="0.2">
      <c r="A355" s="527" t="e">
        <f t="shared" ref="A355:A418" si="13">DATEVALUE(LEFT(B355,10))+TIMEVALUE(MID(B355,12,8))</f>
        <v>#VALUE!</v>
      </c>
      <c r="B355" s="181"/>
      <c r="J355" s="180"/>
      <c r="K355" s="180"/>
      <c r="L355" s="180"/>
      <c r="M355" s="59" t="str">
        <f t="shared" si="12"/>
        <v/>
      </c>
    </row>
    <row r="356" spans="1:13" s="36" customFormat="1" x14ac:dyDescent="0.2">
      <c r="A356" s="527" t="e">
        <f t="shared" si="13"/>
        <v>#VALUE!</v>
      </c>
      <c r="B356" s="181"/>
      <c r="J356" s="180"/>
      <c r="K356" s="180"/>
      <c r="L356" s="180"/>
      <c r="M356" s="59" t="str">
        <f t="shared" si="12"/>
        <v/>
      </c>
    </row>
    <row r="357" spans="1:13" s="36" customFormat="1" x14ac:dyDescent="0.2">
      <c r="A357" s="527" t="e">
        <f t="shared" si="13"/>
        <v>#VALUE!</v>
      </c>
      <c r="B357" s="181"/>
      <c r="J357" s="180"/>
      <c r="K357" s="180"/>
      <c r="L357" s="180"/>
      <c r="M357" s="59" t="str">
        <f t="shared" si="12"/>
        <v/>
      </c>
    </row>
    <row r="358" spans="1:13" s="36" customFormat="1" x14ac:dyDescent="0.2">
      <c r="A358" s="527" t="e">
        <f t="shared" si="13"/>
        <v>#VALUE!</v>
      </c>
      <c r="B358" s="181"/>
      <c r="J358" s="180"/>
      <c r="K358" s="180"/>
      <c r="L358" s="180"/>
      <c r="M358" s="59" t="str">
        <f t="shared" si="12"/>
        <v/>
      </c>
    </row>
    <row r="359" spans="1:13" s="36" customFormat="1" x14ac:dyDescent="0.2">
      <c r="A359" s="527" t="e">
        <f t="shared" si="13"/>
        <v>#VALUE!</v>
      </c>
      <c r="B359" s="181"/>
      <c r="J359" s="180"/>
      <c r="K359" s="180"/>
      <c r="L359" s="180"/>
      <c r="M359" s="59" t="str">
        <f t="shared" si="12"/>
        <v/>
      </c>
    </row>
    <row r="360" spans="1:13" s="36" customFormat="1" x14ac:dyDescent="0.2">
      <c r="A360" s="527" t="e">
        <f t="shared" si="13"/>
        <v>#VALUE!</v>
      </c>
      <c r="B360" s="181"/>
      <c r="J360" s="180"/>
      <c r="K360" s="180"/>
      <c r="L360" s="180"/>
      <c r="M360" s="59" t="str">
        <f t="shared" si="12"/>
        <v/>
      </c>
    </row>
    <row r="361" spans="1:13" s="36" customFormat="1" x14ac:dyDescent="0.2">
      <c r="A361" s="527" t="e">
        <f t="shared" si="13"/>
        <v>#VALUE!</v>
      </c>
      <c r="B361" s="181"/>
      <c r="J361" s="180"/>
      <c r="K361" s="180"/>
      <c r="L361" s="180"/>
      <c r="M361" s="59" t="str">
        <f t="shared" si="12"/>
        <v/>
      </c>
    </row>
    <row r="362" spans="1:13" s="36" customFormat="1" x14ac:dyDescent="0.2">
      <c r="A362" s="527" t="e">
        <f t="shared" si="13"/>
        <v>#VALUE!</v>
      </c>
      <c r="B362" s="181"/>
      <c r="J362" s="180"/>
      <c r="K362" s="180"/>
      <c r="L362" s="180"/>
      <c r="M362" s="59" t="str">
        <f t="shared" si="12"/>
        <v/>
      </c>
    </row>
    <row r="363" spans="1:13" s="36" customFormat="1" x14ac:dyDescent="0.2">
      <c r="A363" s="527" t="e">
        <f t="shared" si="13"/>
        <v>#VALUE!</v>
      </c>
      <c r="B363" s="181"/>
      <c r="J363" s="180"/>
      <c r="K363" s="180"/>
      <c r="L363" s="180"/>
      <c r="M363" s="59" t="str">
        <f t="shared" ref="M363:M426" si="14">IF(J363&gt;0,AVERAGE(K363:L363),"")</f>
        <v/>
      </c>
    </row>
    <row r="364" spans="1:13" s="36" customFormat="1" x14ac:dyDescent="0.2">
      <c r="A364" s="527" t="e">
        <f t="shared" si="13"/>
        <v>#VALUE!</v>
      </c>
      <c r="B364" s="181"/>
      <c r="J364" s="180"/>
      <c r="K364" s="180"/>
      <c r="L364" s="180"/>
      <c r="M364" s="59" t="str">
        <f t="shared" si="14"/>
        <v/>
      </c>
    </row>
    <row r="365" spans="1:13" s="36" customFormat="1" x14ac:dyDescent="0.2">
      <c r="A365" s="527" t="e">
        <f t="shared" si="13"/>
        <v>#VALUE!</v>
      </c>
      <c r="B365" s="181"/>
      <c r="J365" s="180"/>
      <c r="K365" s="180"/>
      <c r="L365" s="180"/>
      <c r="M365" s="59" t="str">
        <f t="shared" si="14"/>
        <v/>
      </c>
    </row>
    <row r="366" spans="1:13" s="36" customFormat="1" x14ac:dyDescent="0.2">
      <c r="A366" s="527" t="e">
        <f t="shared" si="13"/>
        <v>#VALUE!</v>
      </c>
      <c r="B366" s="181"/>
      <c r="J366" s="180"/>
      <c r="K366" s="180"/>
      <c r="L366" s="180"/>
      <c r="M366" s="59" t="str">
        <f t="shared" si="14"/>
        <v/>
      </c>
    </row>
    <row r="367" spans="1:13" s="36" customFormat="1" x14ac:dyDescent="0.2">
      <c r="A367" s="527" t="e">
        <f t="shared" si="13"/>
        <v>#VALUE!</v>
      </c>
      <c r="B367" s="181"/>
      <c r="J367" s="180"/>
      <c r="K367" s="180"/>
      <c r="L367" s="180"/>
      <c r="M367" s="59" t="str">
        <f t="shared" si="14"/>
        <v/>
      </c>
    </row>
    <row r="368" spans="1:13" s="36" customFormat="1" x14ac:dyDescent="0.2">
      <c r="A368" s="527" t="e">
        <f t="shared" si="13"/>
        <v>#VALUE!</v>
      </c>
      <c r="B368" s="181"/>
      <c r="J368" s="180"/>
      <c r="K368" s="180"/>
      <c r="L368" s="180"/>
      <c r="M368" s="59" t="str">
        <f t="shared" si="14"/>
        <v/>
      </c>
    </row>
    <row r="369" spans="1:13" s="36" customFormat="1" x14ac:dyDescent="0.2">
      <c r="A369" s="527" t="e">
        <f t="shared" si="13"/>
        <v>#VALUE!</v>
      </c>
      <c r="B369" s="181"/>
      <c r="J369" s="180"/>
      <c r="K369" s="180"/>
      <c r="L369" s="180"/>
      <c r="M369" s="59" t="str">
        <f t="shared" si="14"/>
        <v/>
      </c>
    </row>
    <row r="370" spans="1:13" s="36" customFormat="1" x14ac:dyDescent="0.2">
      <c r="A370" s="527" t="e">
        <f t="shared" si="13"/>
        <v>#VALUE!</v>
      </c>
      <c r="B370" s="181"/>
      <c r="J370" s="180"/>
      <c r="K370" s="180"/>
      <c r="L370" s="180"/>
      <c r="M370" s="59" t="str">
        <f t="shared" si="14"/>
        <v/>
      </c>
    </row>
    <row r="371" spans="1:13" s="36" customFormat="1" x14ac:dyDescent="0.2">
      <c r="A371" s="527" t="e">
        <f t="shared" si="13"/>
        <v>#VALUE!</v>
      </c>
      <c r="B371" s="181"/>
      <c r="J371" s="180"/>
      <c r="K371" s="180"/>
      <c r="L371" s="180"/>
      <c r="M371" s="59" t="str">
        <f t="shared" si="14"/>
        <v/>
      </c>
    </row>
    <row r="372" spans="1:13" s="36" customFormat="1" x14ac:dyDescent="0.2">
      <c r="A372" s="527" t="e">
        <f t="shared" si="13"/>
        <v>#VALUE!</v>
      </c>
      <c r="B372" s="181"/>
      <c r="J372" s="180"/>
      <c r="K372" s="180"/>
      <c r="L372" s="180"/>
      <c r="M372" s="59" t="str">
        <f t="shared" si="14"/>
        <v/>
      </c>
    </row>
    <row r="373" spans="1:13" s="36" customFormat="1" x14ac:dyDescent="0.2">
      <c r="A373" s="527" t="e">
        <f t="shared" si="13"/>
        <v>#VALUE!</v>
      </c>
      <c r="B373" s="181"/>
      <c r="J373" s="180"/>
      <c r="K373" s="180"/>
      <c r="L373" s="180"/>
      <c r="M373" s="59" t="str">
        <f t="shared" si="14"/>
        <v/>
      </c>
    </row>
    <row r="374" spans="1:13" s="36" customFormat="1" x14ac:dyDescent="0.2">
      <c r="A374" s="527" t="e">
        <f t="shared" si="13"/>
        <v>#VALUE!</v>
      </c>
      <c r="B374" s="181"/>
      <c r="J374" s="180"/>
      <c r="K374" s="180"/>
      <c r="L374" s="180"/>
      <c r="M374" s="59" t="str">
        <f t="shared" si="14"/>
        <v/>
      </c>
    </row>
    <row r="375" spans="1:13" s="36" customFormat="1" x14ac:dyDescent="0.2">
      <c r="A375" s="527" t="e">
        <f t="shared" si="13"/>
        <v>#VALUE!</v>
      </c>
      <c r="B375" s="181"/>
      <c r="J375" s="180"/>
      <c r="K375" s="180"/>
      <c r="L375" s="180"/>
      <c r="M375" s="59" t="str">
        <f t="shared" si="14"/>
        <v/>
      </c>
    </row>
    <row r="376" spans="1:13" s="36" customFormat="1" x14ac:dyDescent="0.2">
      <c r="A376" s="527" t="e">
        <f t="shared" si="13"/>
        <v>#VALUE!</v>
      </c>
      <c r="B376" s="181"/>
      <c r="J376" s="180"/>
      <c r="K376" s="180"/>
      <c r="L376" s="180"/>
      <c r="M376" s="59" t="str">
        <f t="shared" si="14"/>
        <v/>
      </c>
    </row>
    <row r="377" spans="1:13" s="36" customFormat="1" x14ac:dyDescent="0.2">
      <c r="A377" s="527" t="e">
        <f t="shared" si="13"/>
        <v>#VALUE!</v>
      </c>
      <c r="B377" s="181"/>
      <c r="J377" s="180"/>
      <c r="K377" s="180"/>
      <c r="L377" s="180"/>
      <c r="M377" s="59" t="str">
        <f t="shared" si="14"/>
        <v/>
      </c>
    </row>
    <row r="378" spans="1:13" s="36" customFormat="1" x14ac:dyDescent="0.2">
      <c r="A378" s="527" t="e">
        <f t="shared" si="13"/>
        <v>#VALUE!</v>
      </c>
      <c r="B378" s="181"/>
      <c r="J378" s="180"/>
      <c r="K378" s="180"/>
      <c r="L378" s="180"/>
      <c r="M378" s="59" t="str">
        <f t="shared" si="14"/>
        <v/>
      </c>
    </row>
    <row r="379" spans="1:13" s="36" customFormat="1" x14ac:dyDescent="0.2">
      <c r="A379" s="527" t="e">
        <f t="shared" si="13"/>
        <v>#VALUE!</v>
      </c>
      <c r="B379" s="181"/>
      <c r="J379" s="180"/>
      <c r="K379" s="180"/>
      <c r="L379" s="180"/>
      <c r="M379" s="59" t="str">
        <f t="shared" si="14"/>
        <v/>
      </c>
    </row>
    <row r="380" spans="1:13" s="36" customFormat="1" x14ac:dyDescent="0.2">
      <c r="A380" s="527" t="e">
        <f t="shared" si="13"/>
        <v>#VALUE!</v>
      </c>
      <c r="B380" s="181"/>
      <c r="J380" s="180"/>
      <c r="K380" s="180"/>
      <c r="L380" s="180"/>
      <c r="M380" s="59" t="str">
        <f t="shared" si="14"/>
        <v/>
      </c>
    </row>
    <row r="381" spans="1:13" s="36" customFormat="1" x14ac:dyDescent="0.2">
      <c r="A381" s="527" t="e">
        <f t="shared" si="13"/>
        <v>#VALUE!</v>
      </c>
      <c r="B381" s="181"/>
      <c r="J381" s="180"/>
      <c r="K381" s="180"/>
      <c r="L381" s="180"/>
      <c r="M381" s="59" t="str">
        <f t="shared" si="14"/>
        <v/>
      </c>
    </row>
    <row r="382" spans="1:13" s="36" customFormat="1" x14ac:dyDescent="0.2">
      <c r="A382" s="527" t="e">
        <f t="shared" si="13"/>
        <v>#VALUE!</v>
      </c>
      <c r="B382" s="181"/>
      <c r="J382" s="180"/>
      <c r="K382" s="180"/>
      <c r="L382" s="180"/>
      <c r="M382" s="59" t="str">
        <f t="shared" si="14"/>
        <v/>
      </c>
    </row>
    <row r="383" spans="1:13" s="36" customFormat="1" x14ac:dyDescent="0.2">
      <c r="A383" s="527" t="e">
        <f t="shared" si="13"/>
        <v>#VALUE!</v>
      </c>
      <c r="B383" s="181"/>
      <c r="J383" s="180"/>
      <c r="K383" s="180"/>
      <c r="L383" s="180"/>
      <c r="M383" s="59" t="str">
        <f t="shared" si="14"/>
        <v/>
      </c>
    </row>
    <row r="384" spans="1:13" s="36" customFormat="1" x14ac:dyDescent="0.2">
      <c r="A384" s="527" t="e">
        <f t="shared" si="13"/>
        <v>#VALUE!</v>
      </c>
      <c r="B384" s="181"/>
      <c r="J384" s="180"/>
      <c r="K384" s="180"/>
      <c r="L384" s="180"/>
      <c r="M384" s="59" t="str">
        <f t="shared" si="14"/>
        <v/>
      </c>
    </row>
    <row r="385" spans="1:13" s="36" customFormat="1" x14ac:dyDescent="0.2">
      <c r="A385" s="527" t="e">
        <f t="shared" si="13"/>
        <v>#VALUE!</v>
      </c>
      <c r="B385" s="181"/>
      <c r="J385" s="180"/>
      <c r="K385" s="180"/>
      <c r="L385" s="180"/>
      <c r="M385" s="59" t="str">
        <f t="shared" si="14"/>
        <v/>
      </c>
    </row>
    <row r="386" spans="1:13" s="36" customFormat="1" x14ac:dyDescent="0.2">
      <c r="A386" s="527" t="e">
        <f t="shared" si="13"/>
        <v>#VALUE!</v>
      </c>
      <c r="B386" s="181"/>
      <c r="J386" s="180"/>
      <c r="K386" s="180"/>
      <c r="L386" s="180"/>
      <c r="M386" s="59" t="str">
        <f t="shared" si="14"/>
        <v/>
      </c>
    </row>
    <row r="387" spans="1:13" s="36" customFormat="1" x14ac:dyDescent="0.2">
      <c r="A387" s="527" t="e">
        <f t="shared" si="13"/>
        <v>#VALUE!</v>
      </c>
      <c r="B387" s="181"/>
      <c r="J387" s="180"/>
      <c r="K387" s="180"/>
      <c r="L387" s="180"/>
      <c r="M387" s="59" t="str">
        <f t="shared" si="14"/>
        <v/>
      </c>
    </row>
    <row r="388" spans="1:13" s="36" customFormat="1" x14ac:dyDescent="0.2">
      <c r="A388" s="527" t="e">
        <f t="shared" si="13"/>
        <v>#VALUE!</v>
      </c>
      <c r="B388" s="181"/>
      <c r="J388" s="180"/>
      <c r="K388" s="180"/>
      <c r="L388" s="180"/>
      <c r="M388" s="59" t="str">
        <f t="shared" si="14"/>
        <v/>
      </c>
    </row>
    <row r="389" spans="1:13" s="36" customFormat="1" x14ac:dyDescent="0.2">
      <c r="A389" s="527" t="e">
        <f t="shared" si="13"/>
        <v>#VALUE!</v>
      </c>
      <c r="B389" s="181"/>
      <c r="J389" s="180"/>
      <c r="K389" s="180"/>
      <c r="L389" s="180"/>
      <c r="M389" s="59" t="str">
        <f t="shared" si="14"/>
        <v/>
      </c>
    </row>
    <row r="390" spans="1:13" s="36" customFormat="1" x14ac:dyDescent="0.2">
      <c r="A390" s="527" t="e">
        <f t="shared" si="13"/>
        <v>#VALUE!</v>
      </c>
      <c r="B390" s="181"/>
      <c r="J390" s="180"/>
      <c r="K390" s="180"/>
      <c r="L390" s="180"/>
      <c r="M390" s="59" t="str">
        <f t="shared" si="14"/>
        <v/>
      </c>
    </row>
    <row r="391" spans="1:13" s="36" customFormat="1" x14ac:dyDescent="0.2">
      <c r="A391" s="527" t="e">
        <f t="shared" si="13"/>
        <v>#VALUE!</v>
      </c>
      <c r="B391" s="181"/>
      <c r="J391" s="180"/>
      <c r="K391" s="180"/>
      <c r="L391" s="180"/>
      <c r="M391" s="59" t="str">
        <f t="shared" si="14"/>
        <v/>
      </c>
    </row>
    <row r="392" spans="1:13" s="36" customFormat="1" x14ac:dyDescent="0.2">
      <c r="A392" s="527" t="e">
        <f t="shared" si="13"/>
        <v>#VALUE!</v>
      </c>
      <c r="B392" s="181"/>
      <c r="J392" s="180"/>
      <c r="K392" s="180"/>
      <c r="L392" s="180"/>
      <c r="M392" s="59" t="str">
        <f t="shared" si="14"/>
        <v/>
      </c>
    </row>
    <row r="393" spans="1:13" s="36" customFormat="1" x14ac:dyDescent="0.2">
      <c r="A393" s="527" t="e">
        <f t="shared" si="13"/>
        <v>#VALUE!</v>
      </c>
      <c r="B393" s="181"/>
      <c r="J393" s="180"/>
      <c r="K393" s="180"/>
      <c r="L393" s="180"/>
      <c r="M393" s="59" t="str">
        <f t="shared" si="14"/>
        <v/>
      </c>
    </row>
    <row r="394" spans="1:13" s="36" customFormat="1" x14ac:dyDescent="0.2">
      <c r="A394" s="527" t="e">
        <f t="shared" si="13"/>
        <v>#VALUE!</v>
      </c>
      <c r="B394" s="181"/>
      <c r="J394" s="180"/>
      <c r="K394" s="180"/>
      <c r="L394" s="180"/>
      <c r="M394" s="59" t="str">
        <f t="shared" si="14"/>
        <v/>
      </c>
    </row>
    <row r="395" spans="1:13" s="36" customFormat="1" x14ac:dyDescent="0.2">
      <c r="A395" s="527" t="e">
        <f t="shared" si="13"/>
        <v>#VALUE!</v>
      </c>
      <c r="B395" s="181"/>
      <c r="J395" s="180"/>
      <c r="K395" s="180"/>
      <c r="L395" s="180"/>
      <c r="M395" s="59" t="str">
        <f t="shared" si="14"/>
        <v/>
      </c>
    </row>
    <row r="396" spans="1:13" s="36" customFormat="1" x14ac:dyDescent="0.2">
      <c r="A396" s="527" t="e">
        <f t="shared" si="13"/>
        <v>#VALUE!</v>
      </c>
      <c r="B396" s="181"/>
      <c r="J396" s="180"/>
      <c r="K396" s="180"/>
      <c r="L396" s="180"/>
      <c r="M396" s="59" t="str">
        <f t="shared" si="14"/>
        <v/>
      </c>
    </row>
    <row r="397" spans="1:13" s="36" customFormat="1" x14ac:dyDescent="0.2">
      <c r="A397" s="527" t="e">
        <f t="shared" si="13"/>
        <v>#VALUE!</v>
      </c>
      <c r="B397" s="181"/>
      <c r="J397" s="180"/>
      <c r="K397" s="180"/>
      <c r="L397" s="180"/>
      <c r="M397" s="59" t="str">
        <f t="shared" si="14"/>
        <v/>
      </c>
    </row>
    <row r="398" spans="1:13" s="36" customFormat="1" x14ac:dyDescent="0.2">
      <c r="A398" s="527" t="e">
        <f t="shared" si="13"/>
        <v>#VALUE!</v>
      </c>
      <c r="B398" s="181"/>
      <c r="J398" s="180"/>
      <c r="K398" s="180"/>
      <c r="L398" s="180"/>
      <c r="M398" s="59" t="str">
        <f t="shared" si="14"/>
        <v/>
      </c>
    </row>
    <row r="399" spans="1:13" s="36" customFormat="1" x14ac:dyDescent="0.2">
      <c r="A399" s="527" t="e">
        <f t="shared" si="13"/>
        <v>#VALUE!</v>
      </c>
      <c r="B399" s="181"/>
      <c r="J399" s="180"/>
      <c r="K399" s="180"/>
      <c r="L399" s="180"/>
      <c r="M399" s="59" t="str">
        <f t="shared" si="14"/>
        <v/>
      </c>
    </row>
    <row r="400" spans="1:13" s="36" customFormat="1" x14ac:dyDescent="0.2">
      <c r="A400" s="527" t="e">
        <f t="shared" si="13"/>
        <v>#VALUE!</v>
      </c>
      <c r="B400" s="181"/>
      <c r="J400" s="180"/>
      <c r="K400" s="180"/>
      <c r="L400" s="180"/>
      <c r="M400" s="59" t="str">
        <f t="shared" si="14"/>
        <v/>
      </c>
    </row>
    <row r="401" spans="1:13" s="36" customFormat="1" x14ac:dyDescent="0.2">
      <c r="A401" s="527" t="e">
        <f t="shared" si="13"/>
        <v>#VALUE!</v>
      </c>
      <c r="B401" s="181"/>
      <c r="J401" s="180"/>
      <c r="K401" s="180"/>
      <c r="L401" s="180"/>
      <c r="M401" s="59" t="str">
        <f t="shared" si="14"/>
        <v/>
      </c>
    </row>
    <row r="402" spans="1:13" s="36" customFormat="1" x14ac:dyDescent="0.2">
      <c r="A402" s="527" t="e">
        <f t="shared" si="13"/>
        <v>#VALUE!</v>
      </c>
      <c r="B402" s="181"/>
      <c r="J402" s="180"/>
      <c r="K402" s="180"/>
      <c r="L402" s="180"/>
      <c r="M402" s="59" t="str">
        <f t="shared" si="14"/>
        <v/>
      </c>
    </row>
    <row r="403" spans="1:13" s="36" customFormat="1" x14ac:dyDescent="0.2">
      <c r="A403" s="527" t="e">
        <f t="shared" si="13"/>
        <v>#VALUE!</v>
      </c>
      <c r="B403" s="181"/>
      <c r="J403" s="180"/>
      <c r="K403" s="180"/>
      <c r="L403" s="180"/>
      <c r="M403" s="59" t="str">
        <f t="shared" si="14"/>
        <v/>
      </c>
    </row>
    <row r="404" spans="1:13" s="36" customFormat="1" x14ac:dyDescent="0.2">
      <c r="A404" s="527" t="e">
        <f t="shared" si="13"/>
        <v>#VALUE!</v>
      </c>
      <c r="B404" s="181"/>
      <c r="J404" s="180"/>
      <c r="K404" s="180"/>
      <c r="L404" s="180"/>
      <c r="M404" s="59" t="str">
        <f t="shared" si="14"/>
        <v/>
      </c>
    </row>
    <row r="405" spans="1:13" s="36" customFormat="1" x14ac:dyDescent="0.2">
      <c r="A405" s="527" t="e">
        <f t="shared" si="13"/>
        <v>#VALUE!</v>
      </c>
      <c r="B405" s="181"/>
      <c r="J405" s="180"/>
      <c r="K405" s="180"/>
      <c r="L405" s="180"/>
      <c r="M405" s="59" t="str">
        <f t="shared" si="14"/>
        <v/>
      </c>
    </row>
    <row r="406" spans="1:13" s="36" customFormat="1" x14ac:dyDescent="0.2">
      <c r="A406" s="527" t="e">
        <f t="shared" si="13"/>
        <v>#VALUE!</v>
      </c>
      <c r="B406" s="181"/>
      <c r="J406" s="180"/>
      <c r="K406" s="180"/>
      <c r="L406" s="180"/>
      <c r="M406" s="59" t="str">
        <f t="shared" si="14"/>
        <v/>
      </c>
    </row>
    <row r="407" spans="1:13" s="36" customFormat="1" x14ac:dyDescent="0.2">
      <c r="A407" s="527" t="e">
        <f t="shared" si="13"/>
        <v>#VALUE!</v>
      </c>
      <c r="B407" s="181"/>
      <c r="J407" s="180"/>
      <c r="K407" s="180"/>
      <c r="L407" s="180"/>
      <c r="M407" s="59" t="str">
        <f t="shared" si="14"/>
        <v/>
      </c>
    </row>
    <row r="408" spans="1:13" s="36" customFormat="1" x14ac:dyDescent="0.2">
      <c r="A408" s="527" t="e">
        <f t="shared" si="13"/>
        <v>#VALUE!</v>
      </c>
      <c r="B408" s="181"/>
      <c r="J408" s="180"/>
      <c r="K408" s="180"/>
      <c r="L408" s="180"/>
      <c r="M408" s="59" t="str">
        <f t="shared" si="14"/>
        <v/>
      </c>
    </row>
    <row r="409" spans="1:13" s="36" customFormat="1" x14ac:dyDescent="0.2">
      <c r="A409" s="527" t="e">
        <f t="shared" si="13"/>
        <v>#VALUE!</v>
      </c>
      <c r="B409" s="181"/>
      <c r="J409" s="180"/>
      <c r="K409" s="180"/>
      <c r="L409" s="180"/>
      <c r="M409" s="59" t="str">
        <f t="shared" si="14"/>
        <v/>
      </c>
    </row>
    <row r="410" spans="1:13" s="36" customFormat="1" x14ac:dyDescent="0.2">
      <c r="A410" s="527" t="e">
        <f t="shared" si="13"/>
        <v>#VALUE!</v>
      </c>
      <c r="B410" s="181"/>
      <c r="J410" s="180"/>
      <c r="K410" s="180"/>
      <c r="L410" s="180"/>
      <c r="M410" s="59" t="str">
        <f t="shared" si="14"/>
        <v/>
      </c>
    </row>
    <row r="411" spans="1:13" s="36" customFormat="1" x14ac:dyDescent="0.2">
      <c r="A411" s="527" t="e">
        <f t="shared" si="13"/>
        <v>#VALUE!</v>
      </c>
      <c r="B411" s="181"/>
      <c r="J411" s="180"/>
      <c r="K411" s="180"/>
      <c r="L411" s="180"/>
      <c r="M411" s="59" t="str">
        <f t="shared" si="14"/>
        <v/>
      </c>
    </row>
    <row r="412" spans="1:13" s="36" customFormat="1" x14ac:dyDescent="0.2">
      <c r="A412" s="527" t="e">
        <f t="shared" si="13"/>
        <v>#VALUE!</v>
      </c>
      <c r="B412" s="181"/>
      <c r="J412" s="180"/>
      <c r="K412" s="180"/>
      <c r="L412" s="180"/>
      <c r="M412" s="59" t="str">
        <f t="shared" si="14"/>
        <v/>
      </c>
    </row>
    <row r="413" spans="1:13" s="36" customFormat="1" x14ac:dyDescent="0.2">
      <c r="A413" s="527" t="e">
        <f t="shared" si="13"/>
        <v>#VALUE!</v>
      </c>
      <c r="B413" s="181"/>
      <c r="J413" s="180"/>
      <c r="K413" s="180"/>
      <c r="L413" s="180"/>
      <c r="M413" s="59" t="str">
        <f t="shared" si="14"/>
        <v/>
      </c>
    </row>
    <row r="414" spans="1:13" s="36" customFormat="1" x14ac:dyDescent="0.2">
      <c r="A414" s="527" t="e">
        <f t="shared" si="13"/>
        <v>#VALUE!</v>
      </c>
      <c r="B414" s="181"/>
      <c r="J414" s="180"/>
      <c r="K414" s="180"/>
      <c r="L414" s="180"/>
      <c r="M414" s="59" t="str">
        <f t="shared" si="14"/>
        <v/>
      </c>
    </row>
    <row r="415" spans="1:13" s="36" customFormat="1" x14ac:dyDescent="0.2">
      <c r="A415" s="527" t="e">
        <f t="shared" si="13"/>
        <v>#VALUE!</v>
      </c>
      <c r="B415" s="181"/>
      <c r="J415" s="180"/>
      <c r="K415" s="180"/>
      <c r="L415" s="180"/>
      <c r="M415" s="59" t="str">
        <f t="shared" si="14"/>
        <v/>
      </c>
    </row>
    <row r="416" spans="1:13" s="36" customFormat="1" x14ac:dyDescent="0.2">
      <c r="A416" s="527" t="e">
        <f t="shared" si="13"/>
        <v>#VALUE!</v>
      </c>
      <c r="B416" s="181"/>
      <c r="J416" s="180"/>
      <c r="K416" s="180"/>
      <c r="L416" s="180"/>
      <c r="M416" s="59" t="str">
        <f t="shared" si="14"/>
        <v/>
      </c>
    </row>
    <row r="417" spans="1:13" s="36" customFormat="1" x14ac:dyDescent="0.2">
      <c r="A417" s="527" t="e">
        <f t="shared" si="13"/>
        <v>#VALUE!</v>
      </c>
      <c r="B417" s="181"/>
      <c r="J417" s="180"/>
      <c r="K417" s="180"/>
      <c r="L417" s="180"/>
      <c r="M417" s="59" t="str">
        <f t="shared" si="14"/>
        <v/>
      </c>
    </row>
    <row r="418" spans="1:13" s="36" customFormat="1" x14ac:dyDescent="0.2">
      <c r="A418" s="527" t="e">
        <f t="shared" si="13"/>
        <v>#VALUE!</v>
      </c>
      <c r="B418" s="181"/>
      <c r="J418" s="180"/>
      <c r="K418" s="180"/>
      <c r="L418" s="180"/>
      <c r="M418" s="59" t="str">
        <f t="shared" si="14"/>
        <v/>
      </c>
    </row>
    <row r="419" spans="1:13" s="36" customFormat="1" x14ac:dyDescent="0.2">
      <c r="A419" s="527" t="e">
        <f t="shared" ref="A419:A482" si="15">DATEVALUE(LEFT(B419,10))+TIMEVALUE(MID(B419,12,8))</f>
        <v>#VALUE!</v>
      </c>
      <c r="B419" s="181"/>
      <c r="J419" s="180"/>
      <c r="K419" s="180"/>
      <c r="L419" s="180"/>
      <c r="M419" s="59" t="str">
        <f t="shared" si="14"/>
        <v/>
      </c>
    </row>
    <row r="420" spans="1:13" s="36" customFormat="1" x14ac:dyDescent="0.2">
      <c r="A420" s="527" t="e">
        <f t="shared" si="15"/>
        <v>#VALUE!</v>
      </c>
      <c r="B420" s="181"/>
      <c r="J420" s="180"/>
      <c r="K420" s="180"/>
      <c r="L420" s="180"/>
      <c r="M420" s="59" t="str">
        <f t="shared" si="14"/>
        <v/>
      </c>
    </row>
    <row r="421" spans="1:13" s="36" customFormat="1" x14ac:dyDescent="0.2">
      <c r="A421" s="527" t="e">
        <f t="shared" si="15"/>
        <v>#VALUE!</v>
      </c>
      <c r="B421" s="181"/>
      <c r="J421" s="180"/>
      <c r="K421" s="180"/>
      <c r="L421" s="180"/>
      <c r="M421" s="59" t="str">
        <f t="shared" si="14"/>
        <v/>
      </c>
    </row>
    <row r="422" spans="1:13" s="36" customFormat="1" x14ac:dyDescent="0.2">
      <c r="A422" s="527" t="e">
        <f t="shared" si="15"/>
        <v>#VALUE!</v>
      </c>
      <c r="B422" s="181"/>
      <c r="J422" s="180"/>
      <c r="K422" s="180"/>
      <c r="L422" s="180"/>
      <c r="M422" s="59" t="str">
        <f t="shared" si="14"/>
        <v/>
      </c>
    </row>
    <row r="423" spans="1:13" s="36" customFormat="1" x14ac:dyDescent="0.2">
      <c r="A423" s="527" t="e">
        <f t="shared" si="15"/>
        <v>#VALUE!</v>
      </c>
      <c r="B423" s="181"/>
      <c r="J423" s="180"/>
      <c r="K423" s="180"/>
      <c r="L423" s="180"/>
      <c r="M423" s="59" t="str">
        <f t="shared" si="14"/>
        <v/>
      </c>
    </row>
    <row r="424" spans="1:13" s="36" customFormat="1" x14ac:dyDescent="0.2">
      <c r="A424" s="527" t="e">
        <f t="shared" si="15"/>
        <v>#VALUE!</v>
      </c>
      <c r="B424" s="181"/>
      <c r="J424" s="180"/>
      <c r="K424" s="180"/>
      <c r="L424" s="180"/>
      <c r="M424" s="59" t="str">
        <f t="shared" si="14"/>
        <v/>
      </c>
    </row>
    <row r="425" spans="1:13" s="36" customFormat="1" x14ac:dyDescent="0.2">
      <c r="A425" s="527" t="e">
        <f t="shared" si="15"/>
        <v>#VALUE!</v>
      </c>
      <c r="B425" s="181"/>
      <c r="J425" s="180"/>
      <c r="K425" s="180"/>
      <c r="L425" s="180"/>
      <c r="M425" s="59" t="str">
        <f t="shared" si="14"/>
        <v/>
      </c>
    </row>
    <row r="426" spans="1:13" s="36" customFormat="1" x14ac:dyDescent="0.2">
      <c r="A426" s="527" t="e">
        <f t="shared" si="15"/>
        <v>#VALUE!</v>
      </c>
      <c r="B426" s="181"/>
      <c r="J426" s="180"/>
      <c r="K426" s="180"/>
      <c r="L426" s="180"/>
      <c r="M426" s="59" t="str">
        <f t="shared" si="14"/>
        <v/>
      </c>
    </row>
    <row r="427" spans="1:13" s="36" customFormat="1" x14ac:dyDescent="0.2">
      <c r="A427" s="527" t="e">
        <f t="shared" si="15"/>
        <v>#VALUE!</v>
      </c>
      <c r="B427" s="181"/>
      <c r="J427" s="180"/>
      <c r="K427" s="180"/>
      <c r="L427" s="180"/>
      <c r="M427" s="59" t="str">
        <f t="shared" ref="M427:M490" si="16">IF(J427&gt;0,AVERAGE(K427:L427),"")</f>
        <v/>
      </c>
    </row>
    <row r="428" spans="1:13" s="36" customFormat="1" x14ac:dyDescent="0.2">
      <c r="A428" s="527" t="e">
        <f t="shared" si="15"/>
        <v>#VALUE!</v>
      </c>
      <c r="B428" s="181"/>
      <c r="J428" s="180"/>
      <c r="K428" s="180"/>
      <c r="L428" s="180"/>
      <c r="M428" s="59" t="str">
        <f t="shared" si="16"/>
        <v/>
      </c>
    </row>
    <row r="429" spans="1:13" s="36" customFormat="1" x14ac:dyDescent="0.2">
      <c r="A429" s="527" t="e">
        <f t="shared" si="15"/>
        <v>#VALUE!</v>
      </c>
      <c r="B429" s="181"/>
      <c r="J429" s="180"/>
      <c r="K429" s="180"/>
      <c r="L429" s="180"/>
      <c r="M429" s="59" t="str">
        <f t="shared" si="16"/>
        <v/>
      </c>
    </row>
    <row r="430" spans="1:13" s="36" customFormat="1" x14ac:dyDescent="0.2">
      <c r="A430" s="527" t="e">
        <f t="shared" si="15"/>
        <v>#VALUE!</v>
      </c>
      <c r="B430" s="181"/>
      <c r="J430" s="180"/>
      <c r="K430" s="180"/>
      <c r="L430" s="180"/>
      <c r="M430" s="59" t="str">
        <f t="shared" si="16"/>
        <v/>
      </c>
    </row>
    <row r="431" spans="1:13" s="36" customFormat="1" x14ac:dyDescent="0.2">
      <c r="A431" s="527" t="e">
        <f t="shared" si="15"/>
        <v>#VALUE!</v>
      </c>
      <c r="B431" s="181"/>
      <c r="J431" s="180"/>
      <c r="K431" s="180"/>
      <c r="L431" s="180"/>
      <c r="M431" s="59" t="str">
        <f t="shared" si="16"/>
        <v/>
      </c>
    </row>
    <row r="432" spans="1:13" s="36" customFormat="1" x14ac:dyDescent="0.2">
      <c r="A432" s="527" t="e">
        <f t="shared" si="15"/>
        <v>#VALUE!</v>
      </c>
      <c r="B432" s="181"/>
      <c r="J432" s="180"/>
      <c r="K432" s="180"/>
      <c r="L432" s="180"/>
      <c r="M432" s="59" t="str">
        <f t="shared" si="16"/>
        <v/>
      </c>
    </row>
    <row r="433" spans="1:13" s="36" customFormat="1" x14ac:dyDescent="0.2">
      <c r="A433" s="527" t="e">
        <f t="shared" si="15"/>
        <v>#VALUE!</v>
      </c>
      <c r="B433" s="181"/>
      <c r="J433" s="180"/>
      <c r="K433" s="180"/>
      <c r="L433" s="180"/>
      <c r="M433" s="59" t="str">
        <f t="shared" si="16"/>
        <v/>
      </c>
    </row>
    <row r="434" spans="1:13" s="36" customFormat="1" x14ac:dyDescent="0.2">
      <c r="A434" s="527" t="e">
        <f t="shared" si="15"/>
        <v>#VALUE!</v>
      </c>
      <c r="B434" s="181"/>
      <c r="J434" s="180"/>
      <c r="K434" s="180"/>
      <c r="L434" s="180"/>
      <c r="M434" s="59" t="str">
        <f t="shared" si="16"/>
        <v/>
      </c>
    </row>
    <row r="435" spans="1:13" s="36" customFormat="1" x14ac:dyDescent="0.2">
      <c r="A435" s="527" t="e">
        <f t="shared" si="15"/>
        <v>#VALUE!</v>
      </c>
      <c r="B435" s="181"/>
      <c r="J435" s="180"/>
      <c r="K435" s="180"/>
      <c r="L435" s="180"/>
      <c r="M435" s="59" t="str">
        <f t="shared" si="16"/>
        <v/>
      </c>
    </row>
    <row r="436" spans="1:13" s="36" customFormat="1" x14ac:dyDescent="0.2">
      <c r="A436" s="527" t="e">
        <f t="shared" si="15"/>
        <v>#VALUE!</v>
      </c>
      <c r="B436" s="181"/>
      <c r="J436" s="180"/>
      <c r="K436" s="180"/>
      <c r="L436" s="180"/>
      <c r="M436" s="59" t="str">
        <f t="shared" si="16"/>
        <v/>
      </c>
    </row>
    <row r="437" spans="1:13" s="36" customFormat="1" x14ac:dyDescent="0.2">
      <c r="A437" s="527" t="e">
        <f t="shared" si="15"/>
        <v>#VALUE!</v>
      </c>
      <c r="B437" s="181"/>
      <c r="J437" s="180"/>
      <c r="K437" s="180"/>
      <c r="L437" s="180"/>
      <c r="M437" s="59" t="str">
        <f t="shared" si="16"/>
        <v/>
      </c>
    </row>
    <row r="438" spans="1:13" s="36" customFormat="1" x14ac:dyDescent="0.2">
      <c r="A438" s="527" t="e">
        <f t="shared" si="15"/>
        <v>#VALUE!</v>
      </c>
      <c r="B438" s="181"/>
      <c r="J438" s="180"/>
      <c r="K438" s="180"/>
      <c r="L438" s="180"/>
      <c r="M438" s="59" t="str">
        <f t="shared" si="16"/>
        <v/>
      </c>
    </row>
    <row r="439" spans="1:13" s="36" customFormat="1" x14ac:dyDescent="0.2">
      <c r="A439" s="527" t="e">
        <f t="shared" si="15"/>
        <v>#VALUE!</v>
      </c>
      <c r="B439" s="181"/>
      <c r="J439" s="180"/>
      <c r="K439" s="180"/>
      <c r="L439" s="180"/>
      <c r="M439" s="59" t="str">
        <f t="shared" si="16"/>
        <v/>
      </c>
    </row>
    <row r="440" spans="1:13" s="36" customFormat="1" x14ac:dyDescent="0.2">
      <c r="A440" s="527" t="e">
        <f t="shared" si="15"/>
        <v>#VALUE!</v>
      </c>
      <c r="B440" s="181"/>
      <c r="J440" s="180"/>
      <c r="K440" s="180"/>
      <c r="L440" s="180"/>
      <c r="M440" s="59" t="str">
        <f t="shared" si="16"/>
        <v/>
      </c>
    </row>
    <row r="441" spans="1:13" s="36" customFormat="1" x14ac:dyDescent="0.2">
      <c r="A441" s="527" t="e">
        <f t="shared" si="15"/>
        <v>#VALUE!</v>
      </c>
      <c r="B441" s="181"/>
      <c r="J441" s="180"/>
      <c r="K441" s="180"/>
      <c r="L441" s="180"/>
      <c r="M441" s="59" t="str">
        <f t="shared" si="16"/>
        <v/>
      </c>
    </row>
    <row r="442" spans="1:13" s="36" customFormat="1" x14ac:dyDescent="0.2">
      <c r="A442" s="527" t="e">
        <f t="shared" si="15"/>
        <v>#VALUE!</v>
      </c>
      <c r="B442" s="181"/>
      <c r="J442" s="180"/>
      <c r="K442" s="180"/>
      <c r="L442" s="180"/>
      <c r="M442" s="59" t="str">
        <f t="shared" si="16"/>
        <v/>
      </c>
    </row>
    <row r="443" spans="1:13" s="36" customFormat="1" x14ac:dyDescent="0.2">
      <c r="A443" s="527" t="e">
        <f t="shared" si="15"/>
        <v>#VALUE!</v>
      </c>
      <c r="B443" s="181"/>
      <c r="J443" s="180"/>
      <c r="K443" s="180"/>
      <c r="L443" s="180"/>
      <c r="M443" s="59" t="str">
        <f t="shared" si="16"/>
        <v/>
      </c>
    </row>
    <row r="444" spans="1:13" s="36" customFormat="1" x14ac:dyDescent="0.2">
      <c r="A444" s="527" t="e">
        <f t="shared" si="15"/>
        <v>#VALUE!</v>
      </c>
      <c r="B444" s="181"/>
      <c r="J444" s="180"/>
      <c r="K444" s="180"/>
      <c r="L444" s="180"/>
      <c r="M444" s="59" t="str">
        <f t="shared" si="16"/>
        <v/>
      </c>
    </row>
    <row r="445" spans="1:13" s="36" customFormat="1" x14ac:dyDescent="0.2">
      <c r="A445" s="527" t="e">
        <f t="shared" si="15"/>
        <v>#VALUE!</v>
      </c>
      <c r="B445" s="181"/>
      <c r="J445" s="180"/>
      <c r="K445" s="180"/>
      <c r="L445" s="180"/>
      <c r="M445" s="59" t="str">
        <f t="shared" si="16"/>
        <v/>
      </c>
    </row>
    <row r="446" spans="1:13" s="36" customFormat="1" x14ac:dyDescent="0.2">
      <c r="A446" s="527" t="e">
        <f t="shared" si="15"/>
        <v>#VALUE!</v>
      </c>
      <c r="B446" s="181"/>
      <c r="J446" s="180"/>
      <c r="K446" s="180"/>
      <c r="L446" s="180"/>
      <c r="M446" s="59" t="str">
        <f t="shared" si="16"/>
        <v/>
      </c>
    </row>
    <row r="447" spans="1:13" s="36" customFormat="1" x14ac:dyDescent="0.2">
      <c r="A447" s="527" t="e">
        <f t="shared" si="15"/>
        <v>#VALUE!</v>
      </c>
      <c r="B447" s="181"/>
      <c r="J447" s="180"/>
      <c r="K447" s="180"/>
      <c r="L447" s="180"/>
      <c r="M447" s="59" t="str">
        <f t="shared" si="16"/>
        <v/>
      </c>
    </row>
    <row r="448" spans="1:13" s="36" customFormat="1" x14ac:dyDescent="0.2">
      <c r="A448" s="527" t="e">
        <f t="shared" si="15"/>
        <v>#VALUE!</v>
      </c>
      <c r="B448" s="181"/>
      <c r="J448" s="180"/>
      <c r="K448" s="180"/>
      <c r="L448" s="180"/>
      <c r="M448" s="59" t="str">
        <f t="shared" si="16"/>
        <v/>
      </c>
    </row>
    <row r="449" spans="1:13" s="36" customFormat="1" x14ac:dyDescent="0.2">
      <c r="A449" s="527" t="e">
        <f t="shared" si="15"/>
        <v>#VALUE!</v>
      </c>
      <c r="B449" s="181"/>
      <c r="J449" s="180"/>
      <c r="K449" s="180"/>
      <c r="L449" s="180"/>
      <c r="M449" s="59" t="str">
        <f t="shared" si="16"/>
        <v/>
      </c>
    </row>
    <row r="450" spans="1:13" s="36" customFormat="1" x14ac:dyDescent="0.2">
      <c r="A450" s="527" t="e">
        <f t="shared" si="15"/>
        <v>#VALUE!</v>
      </c>
      <c r="B450" s="181"/>
      <c r="J450" s="180"/>
      <c r="K450" s="180"/>
      <c r="L450" s="180"/>
      <c r="M450" s="59" t="str">
        <f t="shared" si="16"/>
        <v/>
      </c>
    </row>
    <row r="451" spans="1:13" s="36" customFormat="1" x14ac:dyDescent="0.2">
      <c r="A451" s="527" t="e">
        <f t="shared" si="15"/>
        <v>#VALUE!</v>
      </c>
      <c r="B451" s="181"/>
      <c r="J451" s="180"/>
      <c r="K451" s="180"/>
      <c r="L451" s="180"/>
      <c r="M451" s="59" t="str">
        <f t="shared" si="16"/>
        <v/>
      </c>
    </row>
    <row r="452" spans="1:13" s="36" customFormat="1" x14ac:dyDescent="0.2">
      <c r="A452" s="527" t="e">
        <f t="shared" si="15"/>
        <v>#VALUE!</v>
      </c>
      <c r="B452" s="181"/>
      <c r="J452" s="180"/>
      <c r="K452" s="180"/>
      <c r="L452" s="180"/>
      <c r="M452" s="59" t="str">
        <f t="shared" si="16"/>
        <v/>
      </c>
    </row>
    <row r="453" spans="1:13" s="36" customFormat="1" x14ac:dyDescent="0.2">
      <c r="A453" s="527" t="e">
        <f t="shared" si="15"/>
        <v>#VALUE!</v>
      </c>
      <c r="B453" s="181"/>
      <c r="J453" s="180"/>
      <c r="K453" s="180"/>
      <c r="L453" s="180"/>
      <c r="M453" s="59" t="str">
        <f t="shared" si="16"/>
        <v/>
      </c>
    </row>
    <row r="454" spans="1:13" s="36" customFormat="1" x14ac:dyDescent="0.2">
      <c r="A454" s="527" t="e">
        <f t="shared" si="15"/>
        <v>#VALUE!</v>
      </c>
      <c r="B454" s="181"/>
      <c r="J454" s="180"/>
      <c r="K454" s="180"/>
      <c r="L454" s="180"/>
      <c r="M454" s="59" t="str">
        <f t="shared" si="16"/>
        <v/>
      </c>
    </row>
    <row r="455" spans="1:13" s="36" customFormat="1" x14ac:dyDescent="0.2">
      <c r="A455" s="527" t="e">
        <f t="shared" si="15"/>
        <v>#VALUE!</v>
      </c>
      <c r="B455" s="181"/>
      <c r="J455" s="180"/>
      <c r="K455" s="180"/>
      <c r="L455" s="180"/>
      <c r="M455" s="59" t="str">
        <f t="shared" si="16"/>
        <v/>
      </c>
    </row>
    <row r="456" spans="1:13" s="36" customFormat="1" x14ac:dyDescent="0.2">
      <c r="A456" s="527" t="e">
        <f t="shared" si="15"/>
        <v>#VALUE!</v>
      </c>
      <c r="B456" s="181"/>
      <c r="J456" s="180"/>
      <c r="K456" s="180"/>
      <c r="L456" s="180"/>
      <c r="M456" s="59" t="str">
        <f t="shared" si="16"/>
        <v/>
      </c>
    </row>
    <row r="457" spans="1:13" s="36" customFormat="1" x14ac:dyDescent="0.2">
      <c r="A457" s="527" t="e">
        <f t="shared" si="15"/>
        <v>#VALUE!</v>
      </c>
      <c r="B457" s="181"/>
      <c r="J457" s="180"/>
      <c r="K457" s="180"/>
      <c r="L457" s="180"/>
      <c r="M457" s="59" t="str">
        <f t="shared" si="16"/>
        <v/>
      </c>
    </row>
    <row r="458" spans="1:13" s="36" customFormat="1" x14ac:dyDescent="0.2">
      <c r="A458" s="527" t="e">
        <f t="shared" si="15"/>
        <v>#VALUE!</v>
      </c>
      <c r="B458" s="181"/>
      <c r="J458" s="180"/>
      <c r="K458" s="180"/>
      <c r="L458" s="180"/>
      <c r="M458" s="59" t="str">
        <f t="shared" si="16"/>
        <v/>
      </c>
    </row>
    <row r="459" spans="1:13" s="36" customFormat="1" x14ac:dyDescent="0.2">
      <c r="A459" s="527" t="e">
        <f t="shared" si="15"/>
        <v>#VALUE!</v>
      </c>
      <c r="B459" s="181"/>
      <c r="J459" s="180"/>
      <c r="K459" s="180"/>
      <c r="L459" s="180"/>
      <c r="M459" s="59" t="str">
        <f t="shared" si="16"/>
        <v/>
      </c>
    </row>
    <row r="460" spans="1:13" s="36" customFormat="1" x14ac:dyDescent="0.2">
      <c r="A460" s="527" t="e">
        <f t="shared" si="15"/>
        <v>#VALUE!</v>
      </c>
      <c r="B460" s="181"/>
      <c r="J460" s="180"/>
      <c r="K460" s="180"/>
      <c r="L460" s="180"/>
      <c r="M460" s="59" t="str">
        <f t="shared" si="16"/>
        <v/>
      </c>
    </row>
    <row r="461" spans="1:13" s="36" customFormat="1" x14ac:dyDescent="0.2">
      <c r="A461" s="527" t="e">
        <f t="shared" si="15"/>
        <v>#VALUE!</v>
      </c>
      <c r="B461" s="181"/>
      <c r="J461" s="180"/>
      <c r="K461" s="180"/>
      <c r="L461" s="180"/>
      <c r="M461" s="59" t="str">
        <f t="shared" si="16"/>
        <v/>
      </c>
    </row>
    <row r="462" spans="1:13" s="36" customFormat="1" x14ac:dyDescent="0.2">
      <c r="A462" s="527" t="e">
        <f t="shared" si="15"/>
        <v>#VALUE!</v>
      </c>
      <c r="B462" s="181"/>
      <c r="J462" s="180"/>
      <c r="K462" s="180"/>
      <c r="L462" s="180"/>
      <c r="M462" s="59" t="str">
        <f t="shared" si="16"/>
        <v/>
      </c>
    </row>
    <row r="463" spans="1:13" s="36" customFormat="1" x14ac:dyDescent="0.2">
      <c r="A463" s="527" t="e">
        <f t="shared" si="15"/>
        <v>#VALUE!</v>
      </c>
      <c r="B463" s="181"/>
      <c r="J463" s="180"/>
      <c r="K463" s="180"/>
      <c r="L463" s="180"/>
      <c r="M463" s="59" t="str">
        <f t="shared" si="16"/>
        <v/>
      </c>
    </row>
    <row r="464" spans="1:13" s="36" customFormat="1" x14ac:dyDescent="0.2">
      <c r="A464" s="527" t="e">
        <f t="shared" si="15"/>
        <v>#VALUE!</v>
      </c>
      <c r="B464" s="181"/>
      <c r="J464" s="180"/>
      <c r="K464" s="180"/>
      <c r="L464" s="180"/>
      <c r="M464" s="59" t="str">
        <f t="shared" si="16"/>
        <v/>
      </c>
    </row>
    <row r="465" spans="1:13" s="36" customFormat="1" x14ac:dyDescent="0.2">
      <c r="A465" s="527" t="e">
        <f t="shared" si="15"/>
        <v>#VALUE!</v>
      </c>
      <c r="B465" s="181"/>
      <c r="J465" s="180"/>
      <c r="K465" s="180"/>
      <c r="L465" s="180"/>
      <c r="M465" s="59" t="str">
        <f t="shared" si="16"/>
        <v/>
      </c>
    </row>
    <row r="466" spans="1:13" s="36" customFormat="1" x14ac:dyDescent="0.2">
      <c r="A466" s="527" t="e">
        <f t="shared" si="15"/>
        <v>#VALUE!</v>
      </c>
      <c r="B466" s="181"/>
      <c r="J466" s="180"/>
      <c r="K466" s="180"/>
      <c r="L466" s="180"/>
      <c r="M466" s="59" t="str">
        <f t="shared" si="16"/>
        <v/>
      </c>
    </row>
    <row r="467" spans="1:13" s="36" customFormat="1" x14ac:dyDescent="0.2">
      <c r="A467" s="527" t="e">
        <f t="shared" si="15"/>
        <v>#VALUE!</v>
      </c>
      <c r="B467" s="181"/>
      <c r="J467" s="180"/>
      <c r="K467" s="180"/>
      <c r="L467" s="180"/>
      <c r="M467" s="59" t="str">
        <f t="shared" si="16"/>
        <v/>
      </c>
    </row>
    <row r="468" spans="1:13" s="36" customFormat="1" x14ac:dyDescent="0.2">
      <c r="A468" s="527" t="e">
        <f t="shared" si="15"/>
        <v>#VALUE!</v>
      </c>
      <c r="B468" s="181"/>
      <c r="J468" s="180"/>
      <c r="K468" s="180"/>
      <c r="L468" s="180"/>
      <c r="M468" s="59" t="str">
        <f t="shared" si="16"/>
        <v/>
      </c>
    </row>
    <row r="469" spans="1:13" s="36" customFormat="1" x14ac:dyDescent="0.2">
      <c r="A469" s="527" t="e">
        <f t="shared" si="15"/>
        <v>#VALUE!</v>
      </c>
      <c r="B469" s="181"/>
      <c r="J469" s="180"/>
      <c r="K469" s="180"/>
      <c r="L469" s="180"/>
      <c r="M469" s="59" t="str">
        <f t="shared" si="16"/>
        <v/>
      </c>
    </row>
    <row r="470" spans="1:13" s="36" customFormat="1" x14ac:dyDescent="0.2">
      <c r="A470" s="527" t="e">
        <f t="shared" si="15"/>
        <v>#VALUE!</v>
      </c>
      <c r="B470" s="181"/>
      <c r="J470" s="180"/>
      <c r="K470" s="180"/>
      <c r="L470" s="180"/>
      <c r="M470" s="59" t="str">
        <f t="shared" si="16"/>
        <v/>
      </c>
    </row>
    <row r="471" spans="1:13" s="36" customFormat="1" x14ac:dyDescent="0.2">
      <c r="A471" s="527" t="e">
        <f t="shared" si="15"/>
        <v>#VALUE!</v>
      </c>
      <c r="B471" s="181"/>
      <c r="J471" s="180"/>
      <c r="K471" s="180"/>
      <c r="L471" s="180"/>
      <c r="M471" s="59" t="str">
        <f t="shared" si="16"/>
        <v/>
      </c>
    </row>
    <row r="472" spans="1:13" s="36" customFormat="1" x14ac:dyDescent="0.2">
      <c r="A472" s="527" t="e">
        <f t="shared" si="15"/>
        <v>#VALUE!</v>
      </c>
      <c r="B472" s="181"/>
      <c r="J472" s="180"/>
      <c r="K472" s="180"/>
      <c r="L472" s="180"/>
      <c r="M472" s="59" t="str">
        <f t="shared" si="16"/>
        <v/>
      </c>
    </row>
    <row r="473" spans="1:13" s="36" customFormat="1" x14ac:dyDescent="0.2">
      <c r="A473" s="527" t="e">
        <f t="shared" si="15"/>
        <v>#VALUE!</v>
      </c>
      <c r="B473" s="181"/>
      <c r="J473" s="180"/>
      <c r="K473" s="180"/>
      <c r="L473" s="180"/>
      <c r="M473" s="59" t="str">
        <f t="shared" si="16"/>
        <v/>
      </c>
    </row>
    <row r="474" spans="1:13" s="36" customFormat="1" x14ac:dyDescent="0.2">
      <c r="A474" s="527" t="e">
        <f t="shared" si="15"/>
        <v>#VALUE!</v>
      </c>
      <c r="B474" s="181"/>
      <c r="J474" s="180"/>
      <c r="K474" s="180"/>
      <c r="L474" s="180"/>
      <c r="M474" s="59" t="str">
        <f t="shared" si="16"/>
        <v/>
      </c>
    </row>
    <row r="475" spans="1:13" s="36" customFormat="1" x14ac:dyDescent="0.2">
      <c r="A475" s="527" t="e">
        <f t="shared" si="15"/>
        <v>#VALUE!</v>
      </c>
      <c r="B475" s="181"/>
      <c r="J475" s="180"/>
      <c r="K475" s="180"/>
      <c r="L475" s="180"/>
      <c r="M475" s="59" t="str">
        <f t="shared" si="16"/>
        <v/>
      </c>
    </row>
    <row r="476" spans="1:13" s="36" customFormat="1" x14ac:dyDescent="0.2">
      <c r="A476" s="527" t="e">
        <f t="shared" si="15"/>
        <v>#VALUE!</v>
      </c>
      <c r="B476" s="181"/>
      <c r="J476" s="180"/>
      <c r="K476" s="180"/>
      <c r="L476" s="180"/>
      <c r="M476" s="59" t="str">
        <f t="shared" si="16"/>
        <v/>
      </c>
    </row>
    <row r="477" spans="1:13" s="36" customFormat="1" x14ac:dyDescent="0.2">
      <c r="A477" s="527" t="e">
        <f t="shared" si="15"/>
        <v>#VALUE!</v>
      </c>
      <c r="B477" s="181"/>
      <c r="J477" s="180"/>
      <c r="K477" s="180"/>
      <c r="L477" s="180"/>
      <c r="M477" s="59" t="str">
        <f t="shared" si="16"/>
        <v/>
      </c>
    </row>
    <row r="478" spans="1:13" s="36" customFormat="1" x14ac:dyDescent="0.2">
      <c r="A478" s="527" t="e">
        <f t="shared" si="15"/>
        <v>#VALUE!</v>
      </c>
      <c r="B478" s="181"/>
      <c r="J478" s="180"/>
      <c r="K478" s="180"/>
      <c r="L478" s="180"/>
      <c r="M478" s="59" t="str">
        <f t="shared" si="16"/>
        <v/>
      </c>
    </row>
    <row r="479" spans="1:13" s="36" customFormat="1" x14ac:dyDescent="0.2">
      <c r="A479" s="527" t="e">
        <f t="shared" si="15"/>
        <v>#VALUE!</v>
      </c>
      <c r="B479" s="181"/>
      <c r="J479" s="180"/>
      <c r="K479" s="180"/>
      <c r="L479" s="180"/>
      <c r="M479" s="59" t="str">
        <f t="shared" si="16"/>
        <v/>
      </c>
    </row>
    <row r="480" spans="1:13" s="36" customFormat="1" x14ac:dyDescent="0.2">
      <c r="A480" s="527" t="e">
        <f t="shared" si="15"/>
        <v>#VALUE!</v>
      </c>
      <c r="B480" s="181"/>
      <c r="J480" s="180"/>
      <c r="K480" s="180"/>
      <c r="L480" s="180"/>
      <c r="M480" s="59" t="str">
        <f t="shared" si="16"/>
        <v/>
      </c>
    </row>
    <row r="481" spans="1:13" s="36" customFormat="1" x14ac:dyDescent="0.2">
      <c r="A481" s="527" t="e">
        <f t="shared" si="15"/>
        <v>#VALUE!</v>
      </c>
      <c r="B481" s="181"/>
      <c r="J481" s="180"/>
      <c r="K481" s="180"/>
      <c r="L481" s="180"/>
      <c r="M481" s="59" t="str">
        <f t="shared" si="16"/>
        <v/>
      </c>
    </row>
    <row r="482" spans="1:13" s="36" customFormat="1" x14ac:dyDescent="0.2">
      <c r="A482" s="527" t="e">
        <f t="shared" si="15"/>
        <v>#VALUE!</v>
      </c>
      <c r="B482" s="181"/>
      <c r="J482" s="180"/>
      <c r="K482" s="180"/>
      <c r="L482" s="180"/>
      <c r="M482" s="59" t="str">
        <f t="shared" si="16"/>
        <v/>
      </c>
    </row>
    <row r="483" spans="1:13" s="36" customFormat="1" x14ac:dyDescent="0.2">
      <c r="A483" s="527" t="e">
        <f t="shared" ref="A483:A546" si="17">DATEVALUE(LEFT(B483,10))+TIMEVALUE(MID(B483,12,8))</f>
        <v>#VALUE!</v>
      </c>
      <c r="B483" s="181"/>
      <c r="J483" s="180"/>
      <c r="K483" s="180"/>
      <c r="L483" s="180"/>
      <c r="M483" s="59" t="str">
        <f t="shared" si="16"/>
        <v/>
      </c>
    </row>
    <row r="484" spans="1:13" s="36" customFormat="1" x14ac:dyDescent="0.2">
      <c r="A484" s="527" t="e">
        <f t="shared" si="17"/>
        <v>#VALUE!</v>
      </c>
      <c r="B484" s="181"/>
      <c r="J484" s="180"/>
      <c r="K484" s="180"/>
      <c r="L484" s="180"/>
      <c r="M484" s="59" t="str">
        <f t="shared" si="16"/>
        <v/>
      </c>
    </row>
    <row r="485" spans="1:13" s="36" customFormat="1" x14ac:dyDescent="0.2">
      <c r="A485" s="527" t="e">
        <f t="shared" si="17"/>
        <v>#VALUE!</v>
      </c>
      <c r="B485" s="181"/>
      <c r="J485" s="180"/>
      <c r="K485" s="180"/>
      <c r="L485" s="180"/>
      <c r="M485" s="59" t="str">
        <f t="shared" si="16"/>
        <v/>
      </c>
    </row>
    <row r="486" spans="1:13" s="36" customFormat="1" x14ac:dyDescent="0.2">
      <c r="A486" s="527" t="e">
        <f t="shared" si="17"/>
        <v>#VALUE!</v>
      </c>
      <c r="B486" s="181"/>
      <c r="J486" s="180"/>
      <c r="K486" s="180"/>
      <c r="L486" s="180"/>
      <c r="M486" s="59" t="str">
        <f t="shared" si="16"/>
        <v/>
      </c>
    </row>
    <row r="487" spans="1:13" s="36" customFormat="1" x14ac:dyDescent="0.2">
      <c r="A487" s="527" t="e">
        <f t="shared" si="17"/>
        <v>#VALUE!</v>
      </c>
      <c r="B487" s="181"/>
      <c r="J487" s="180"/>
      <c r="K487" s="180"/>
      <c r="L487" s="180"/>
      <c r="M487" s="59" t="str">
        <f t="shared" si="16"/>
        <v/>
      </c>
    </row>
    <row r="488" spans="1:13" s="36" customFormat="1" x14ac:dyDescent="0.2">
      <c r="A488" s="527" t="e">
        <f t="shared" si="17"/>
        <v>#VALUE!</v>
      </c>
      <c r="B488" s="181"/>
      <c r="J488" s="180"/>
      <c r="K488" s="180"/>
      <c r="L488" s="180"/>
      <c r="M488" s="59" t="str">
        <f t="shared" si="16"/>
        <v/>
      </c>
    </row>
    <row r="489" spans="1:13" s="36" customFormat="1" x14ac:dyDescent="0.2">
      <c r="A489" s="527" t="e">
        <f t="shared" si="17"/>
        <v>#VALUE!</v>
      </c>
      <c r="B489" s="181"/>
      <c r="J489" s="180"/>
      <c r="K489" s="180"/>
      <c r="L489" s="180"/>
      <c r="M489" s="59" t="str">
        <f t="shared" si="16"/>
        <v/>
      </c>
    </row>
    <row r="490" spans="1:13" s="36" customFormat="1" x14ac:dyDescent="0.2">
      <c r="A490" s="527" t="e">
        <f t="shared" si="17"/>
        <v>#VALUE!</v>
      </c>
      <c r="B490" s="181"/>
      <c r="J490" s="180"/>
      <c r="K490" s="180"/>
      <c r="L490" s="180"/>
      <c r="M490" s="59" t="str">
        <f t="shared" si="16"/>
        <v/>
      </c>
    </row>
    <row r="491" spans="1:13" s="36" customFormat="1" x14ac:dyDescent="0.2">
      <c r="A491" s="527" t="e">
        <f t="shared" si="17"/>
        <v>#VALUE!</v>
      </c>
      <c r="B491" s="181"/>
      <c r="J491" s="180"/>
      <c r="K491" s="180"/>
      <c r="L491" s="180"/>
      <c r="M491" s="59" t="str">
        <f t="shared" ref="M491:M554" si="18">IF(J491&gt;0,AVERAGE(K491:L491),"")</f>
        <v/>
      </c>
    </row>
    <row r="492" spans="1:13" s="36" customFormat="1" x14ac:dyDescent="0.2">
      <c r="A492" s="527" t="e">
        <f t="shared" si="17"/>
        <v>#VALUE!</v>
      </c>
      <c r="B492" s="181"/>
      <c r="J492" s="180"/>
      <c r="K492" s="180"/>
      <c r="L492" s="180"/>
      <c r="M492" s="59" t="str">
        <f t="shared" si="18"/>
        <v/>
      </c>
    </row>
    <row r="493" spans="1:13" s="36" customFormat="1" x14ac:dyDescent="0.2">
      <c r="A493" s="527" t="e">
        <f t="shared" si="17"/>
        <v>#VALUE!</v>
      </c>
      <c r="B493" s="181"/>
      <c r="J493" s="180"/>
      <c r="K493" s="180"/>
      <c r="L493" s="180"/>
      <c r="M493" s="59" t="str">
        <f t="shared" si="18"/>
        <v/>
      </c>
    </row>
    <row r="494" spans="1:13" s="36" customFormat="1" x14ac:dyDescent="0.2">
      <c r="A494" s="527" t="e">
        <f t="shared" si="17"/>
        <v>#VALUE!</v>
      </c>
      <c r="B494" s="181"/>
      <c r="J494" s="180"/>
      <c r="K494" s="180"/>
      <c r="L494" s="180"/>
      <c r="M494" s="59" t="str">
        <f t="shared" si="18"/>
        <v/>
      </c>
    </row>
    <row r="495" spans="1:13" s="36" customFormat="1" x14ac:dyDescent="0.2">
      <c r="A495" s="527" t="e">
        <f t="shared" si="17"/>
        <v>#VALUE!</v>
      </c>
      <c r="B495" s="181"/>
      <c r="J495" s="180"/>
      <c r="K495" s="180"/>
      <c r="L495" s="180"/>
      <c r="M495" s="59" t="str">
        <f t="shared" si="18"/>
        <v/>
      </c>
    </row>
    <row r="496" spans="1:13" s="36" customFormat="1" x14ac:dyDescent="0.2">
      <c r="A496" s="527" t="e">
        <f t="shared" si="17"/>
        <v>#VALUE!</v>
      </c>
      <c r="B496" s="181"/>
      <c r="J496" s="180"/>
      <c r="K496" s="180"/>
      <c r="L496" s="180"/>
      <c r="M496" s="59" t="str">
        <f t="shared" si="18"/>
        <v/>
      </c>
    </row>
    <row r="497" spans="1:13" s="36" customFormat="1" x14ac:dyDescent="0.2">
      <c r="A497" s="527" t="e">
        <f t="shared" si="17"/>
        <v>#VALUE!</v>
      </c>
      <c r="B497" s="181"/>
      <c r="J497" s="180"/>
      <c r="K497" s="180"/>
      <c r="L497" s="180"/>
      <c r="M497" s="59" t="str">
        <f t="shared" si="18"/>
        <v/>
      </c>
    </row>
    <row r="498" spans="1:13" s="36" customFormat="1" x14ac:dyDescent="0.2">
      <c r="A498" s="527" t="e">
        <f t="shared" si="17"/>
        <v>#VALUE!</v>
      </c>
      <c r="B498" s="181"/>
      <c r="J498" s="180"/>
      <c r="K498" s="180"/>
      <c r="L498" s="180"/>
      <c r="M498" s="59" t="str">
        <f t="shared" si="18"/>
        <v/>
      </c>
    </row>
    <row r="499" spans="1:13" s="36" customFormat="1" x14ac:dyDescent="0.2">
      <c r="A499" s="527" t="e">
        <f t="shared" si="17"/>
        <v>#VALUE!</v>
      </c>
      <c r="B499" s="181"/>
      <c r="J499" s="180"/>
      <c r="K499" s="180"/>
      <c r="L499" s="180"/>
      <c r="M499" s="59" t="str">
        <f t="shared" si="18"/>
        <v/>
      </c>
    </row>
    <row r="500" spans="1:13" s="36" customFormat="1" x14ac:dyDescent="0.2">
      <c r="A500" s="527" t="e">
        <f t="shared" si="17"/>
        <v>#VALUE!</v>
      </c>
      <c r="B500" s="181"/>
      <c r="J500" s="180"/>
      <c r="K500" s="180"/>
      <c r="L500" s="180"/>
      <c r="M500" s="59" t="str">
        <f t="shared" si="18"/>
        <v/>
      </c>
    </row>
    <row r="501" spans="1:13" s="36" customFormat="1" x14ac:dyDescent="0.2">
      <c r="A501" s="527" t="e">
        <f t="shared" si="17"/>
        <v>#VALUE!</v>
      </c>
      <c r="B501" s="181"/>
      <c r="J501" s="180"/>
      <c r="K501" s="180"/>
      <c r="L501" s="180"/>
      <c r="M501" s="59" t="str">
        <f t="shared" si="18"/>
        <v/>
      </c>
    </row>
    <row r="502" spans="1:13" s="36" customFormat="1" x14ac:dyDescent="0.2">
      <c r="A502" s="527" t="e">
        <f t="shared" si="17"/>
        <v>#VALUE!</v>
      </c>
      <c r="B502" s="181"/>
      <c r="J502" s="180"/>
      <c r="K502" s="180"/>
      <c r="L502" s="180"/>
      <c r="M502" s="59" t="str">
        <f t="shared" si="18"/>
        <v/>
      </c>
    </row>
    <row r="503" spans="1:13" s="36" customFormat="1" x14ac:dyDescent="0.2">
      <c r="A503" s="527" t="e">
        <f t="shared" si="17"/>
        <v>#VALUE!</v>
      </c>
      <c r="B503" s="181"/>
      <c r="J503" s="180"/>
      <c r="K503" s="180"/>
      <c r="L503" s="180"/>
      <c r="M503" s="59" t="str">
        <f t="shared" si="18"/>
        <v/>
      </c>
    </row>
    <row r="504" spans="1:13" s="36" customFormat="1" x14ac:dyDescent="0.2">
      <c r="A504" s="527" t="e">
        <f t="shared" si="17"/>
        <v>#VALUE!</v>
      </c>
      <c r="B504" s="181"/>
      <c r="J504" s="180"/>
      <c r="K504" s="180"/>
      <c r="L504" s="180"/>
      <c r="M504" s="59" t="str">
        <f t="shared" si="18"/>
        <v/>
      </c>
    </row>
    <row r="505" spans="1:13" s="36" customFormat="1" x14ac:dyDescent="0.2">
      <c r="A505" s="527" t="e">
        <f t="shared" si="17"/>
        <v>#VALUE!</v>
      </c>
      <c r="B505" s="181"/>
      <c r="J505" s="180"/>
      <c r="K505" s="180"/>
      <c r="L505" s="180"/>
      <c r="M505" s="59" t="str">
        <f t="shared" si="18"/>
        <v/>
      </c>
    </row>
    <row r="506" spans="1:13" s="36" customFormat="1" x14ac:dyDescent="0.2">
      <c r="A506" s="527" t="e">
        <f t="shared" si="17"/>
        <v>#VALUE!</v>
      </c>
      <c r="B506" s="181"/>
      <c r="J506" s="180"/>
      <c r="K506" s="180"/>
      <c r="L506" s="180"/>
      <c r="M506" s="59" t="str">
        <f t="shared" si="18"/>
        <v/>
      </c>
    </row>
    <row r="507" spans="1:13" s="36" customFormat="1" x14ac:dyDescent="0.2">
      <c r="A507" s="527" t="e">
        <f t="shared" si="17"/>
        <v>#VALUE!</v>
      </c>
      <c r="B507" s="181"/>
      <c r="J507" s="180"/>
      <c r="K507" s="180"/>
      <c r="L507" s="180"/>
      <c r="M507" s="59" t="str">
        <f t="shared" si="18"/>
        <v/>
      </c>
    </row>
    <row r="508" spans="1:13" s="36" customFormat="1" x14ac:dyDescent="0.2">
      <c r="A508" s="527" t="e">
        <f t="shared" si="17"/>
        <v>#VALUE!</v>
      </c>
      <c r="B508" s="181"/>
      <c r="J508" s="180"/>
      <c r="K508" s="180"/>
      <c r="L508" s="180"/>
      <c r="M508" s="59" t="str">
        <f t="shared" si="18"/>
        <v/>
      </c>
    </row>
    <row r="509" spans="1:13" s="36" customFormat="1" x14ac:dyDescent="0.2">
      <c r="A509" s="527" t="e">
        <f t="shared" si="17"/>
        <v>#VALUE!</v>
      </c>
      <c r="B509" s="181"/>
      <c r="J509" s="180"/>
      <c r="K509" s="180"/>
      <c r="L509" s="180"/>
      <c r="M509" s="59" t="str">
        <f t="shared" si="18"/>
        <v/>
      </c>
    </row>
    <row r="510" spans="1:13" s="36" customFormat="1" x14ac:dyDescent="0.2">
      <c r="A510" s="527" t="e">
        <f t="shared" si="17"/>
        <v>#VALUE!</v>
      </c>
      <c r="B510" s="181"/>
      <c r="J510" s="180"/>
      <c r="K510" s="180"/>
      <c r="L510" s="180"/>
      <c r="M510" s="59" t="str">
        <f t="shared" si="18"/>
        <v/>
      </c>
    </row>
    <row r="511" spans="1:13" s="36" customFormat="1" x14ac:dyDescent="0.2">
      <c r="A511" s="527" t="e">
        <f t="shared" si="17"/>
        <v>#VALUE!</v>
      </c>
      <c r="B511" s="181"/>
      <c r="J511" s="180"/>
      <c r="K511" s="180"/>
      <c r="L511" s="180"/>
      <c r="M511" s="59" t="str">
        <f t="shared" si="18"/>
        <v/>
      </c>
    </row>
    <row r="512" spans="1:13" s="36" customFormat="1" x14ac:dyDescent="0.2">
      <c r="A512" s="527" t="e">
        <f t="shared" si="17"/>
        <v>#VALUE!</v>
      </c>
      <c r="B512" s="181"/>
      <c r="J512" s="180"/>
      <c r="K512" s="180"/>
      <c r="L512" s="180"/>
      <c r="M512" s="59" t="str">
        <f t="shared" si="18"/>
        <v/>
      </c>
    </row>
    <row r="513" spans="1:13" s="36" customFormat="1" x14ac:dyDescent="0.2">
      <c r="A513" s="527" t="e">
        <f t="shared" si="17"/>
        <v>#VALUE!</v>
      </c>
      <c r="B513" s="181"/>
      <c r="J513" s="180"/>
      <c r="K513" s="180"/>
      <c r="L513" s="180"/>
      <c r="M513" s="59" t="str">
        <f t="shared" si="18"/>
        <v/>
      </c>
    </row>
    <row r="514" spans="1:13" s="36" customFormat="1" x14ac:dyDescent="0.2">
      <c r="A514" s="527" t="e">
        <f t="shared" si="17"/>
        <v>#VALUE!</v>
      </c>
      <c r="B514" s="181"/>
      <c r="J514" s="180"/>
      <c r="K514" s="180"/>
      <c r="L514" s="180"/>
      <c r="M514" s="59" t="str">
        <f t="shared" si="18"/>
        <v/>
      </c>
    </row>
    <row r="515" spans="1:13" s="36" customFormat="1" x14ac:dyDescent="0.2">
      <c r="A515" s="527" t="e">
        <f t="shared" si="17"/>
        <v>#VALUE!</v>
      </c>
      <c r="B515" s="181"/>
      <c r="J515" s="180"/>
      <c r="K515" s="180"/>
      <c r="L515" s="180"/>
      <c r="M515" s="59" t="str">
        <f t="shared" si="18"/>
        <v/>
      </c>
    </row>
    <row r="516" spans="1:13" s="36" customFormat="1" x14ac:dyDescent="0.2">
      <c r="A516" s="527" t="e">
        <f t="shared" si="17"/>
        <v>#VALUE!</v>
      </c>
      <c r="B516" s="181"/>
      <c r="J516" s="180"/>
      <c r="K516" s="180"/>
      <c r="L516" s="180"/>
      <c r="M516" s="59" t="str">
        <f t="shared" si="18"/>
        <v/>
      </c>
    </row>
    <row r="517" spans="1:13" s="36" customFormat="1" x14ac:dyDescent="0.2">
      <c r="A517" s="527" t="e">
        <f t="shared" si="17"/>
        <v>#VALUE!</v>
      </c>
      <c r="B517" s="181"/>
      <c r="J517" s="180"/>
      <c r="K517" s="180"/>
      <c r="L517" s="180"/>
      <c r="M517" s="59" t="str">
        <f t="shared" si="18"/>
        <v/>
      </c>
    </row>
    <row r="518" spans="1:13" s="36" customFormat="1" x14ac:dyDescent="0.2">
      <c r="A518" s="527" t="e">
        <f t="shared" si="17"/>
        <v>#VALUE!</v>
      </c>
      <c r="B518" s="181"/>
      <c r="J518" s="180"/>
      <c r="K518" s="180"/>
      <c r="L518" s="180"/>
      <c r="M518" s="59" t="str">
        <f t="shared" si="18"/>
        <v/>
      </c>
    </row>
    <row r="519" spans="1:13" s="36" customFormat="1" x14ac:dyDescent="0.2">
      <c r="A519" s="527" t="e">
        <f t="shared" si="17"/>
        <v>#VALUE!</v>
      </c>
      <c r="B519" s="181"/>
      <c r="J519" s="180"/>
      <c r="K519" s="180"/>
      <c r="L519" s="180"/>
      <c r="M519" s="59" t="str">
        <f t="shared" si="18"/>
        <v/>
      </c>
    </row>
    <row r="520" spans="1:13" s="36" customFormat="1" x14ac:dyDescent="0.2">
      <c r="A520" s="527" t="e">
        <f t="shared" si="17"/>
        <v>#VALUE!</v>
      </c>
      <c r="B520" s="181"/>
      <c r="J520" s="180"/>
      <c r="K520" s="180"/>
      <c r="L520" s="180"/>
      <c r="M520" s="59" t="str">
        <f t="shared" si="18"/>
        <v/>
      </c>
    </row>
    <row r="521" spans="1:13" s="36" customFormat="1" x14ac:dyDescent="0.2">
      <c r="A521" s="527" t="e">
        <f t="shared" si="17"/>
        <v>#VALUE!</v>
      </c>
      <c r="B521" s="181"/>
      <c r="J521" s="180"/>
      <c r="K521" s="180"/>
      <c r="L521" s="180"/>
      <c r="M521" s="59" t="str">
        <f t="shared" si="18"/>
        <v/>
      </c>
    </row>
    <row r="522" spans="1:13" s="36" customFormat="1" x14ac:dyDescent="0.2">
      <c r="A522" s="527" t="e">
        <f t="shared" si="17"/>
        <v>#VALUE!</v>
      </c>
      <c r="B522" s="181"/>
      <c r="J522" s="180"/>
      <c r="K522" s="180"/>
      <c r="L522" s="180"/>
      <c r="M522" s="59" t="str">
        <f t="shared" si="18"/>
        <v/>
      </c>
    </row>
    <row r="523" spans="1:13" s="36" customFormat="1" x14ac:dyDescent="0.2">
      <c r="A523" s="527" t="e">
        <f t="shared" si="17"/>
        <v>#VALUE!</v>
      </c>
      <c r="B523" s="181"/>
      <c r="J523" s="180"/>
      <c r="K523" s="180"/>
      <c r="L523" s="180"/>
      <c r="M523" s="59" t="str">
        <f t="shared" si="18"/>
        <v/>
      </c>
    </row>
    <row r="524" spans="1:13" s="36" customFormat="1" x14ac:dyDescent="0.2">
      <c r="A524" s="527" t="e">
        <f t="shared" si="17"/>
        <v>#VALUE!</v>
      </c>
      <c r="B524" s="181"/>
      <c r="J524" s="180"/>
      <c r="K524" s="180"/>
      <c r="L524" s="180"/>
      <c r="M524" s="59" t="str">
        <f t="shared" si="18"/>
        <v/>
      </c>
    </row>
    <row r="525" spans="1:13" s="36" customFormat="1" x14ac:dyDescent="0.2">
      <c r="A525" s="527" t="e">
        <f t="shared" si="17"/>
        <v>#VALUE!</v>
      </c>
      <c r="B525" s="181"/>
      <c r="J525" s="180"/>
      <c r="K525" s="180"/>
      <c r="L525" s="180"/>
      <c r="M525" s="59" t="str">
        <f t="shared" si="18"/>
        <v/>
      </c>
    </row>
    <row r="526" spans="1:13" s="36" customFormat="1" x14ac:dyDescent="0.2">
      <c r="A526" s="527" t="e">
        <f t="shared" si="17"/>
        <v>#VALUE!</v>
      </c>
      <c r="B526" s="181"/>
      <c r="J526" s="180"/>
      <c r="K526" s="180"/>
      <c r="L526" s="180"/>
      <c r="M526" s="59" t="str">
        <f t="shared" si="18"/>
        <v/>
      </c>
    </row>
    <row r="527" spans="1:13" s="36" customFormat="1" x14ac:dyDescent="0.2">
      <c r="A527" s="527" t="e">
        <f t="shared" si="17"/>
        <v>#VALUE!</v>
      </c>
      <c r="B527" s="181"/>
      <c r="J527" s="180"/>
      <c r="K527" s="180"/>
      <c r="L527" s="180"/>
      <c r="M527" s="59" t="str">
        <f t="shared" si="18"/>
        <v/>
      </c>
    </row>
    <row r="528" spans="1:13" s="36" customFormat="1" x14ac:dyDescent="0.2">
      <c r="A528" s="527" t="e">
        <f t="shared" si="17"/>
        <v>#VALUE!</v>
      </c>
      <c r="B528" s="181"/>
      <c r="J528" s="180"/>
      <c r="K528" s="180"/>
      <c r="L528" s="180"/>
      <c r="M528" s="59" t="str">
        <f t="shared" si="18"/>
        <v/>
      </c>
    </row>
    <row r="529" spans="1:13" s="36" customFormat="1" x14ac:dyDescent="0.2">
      <c r="A529" s="527" t="e">
        <f t="shared" si="17"/>
        <v>#VALUE!</v>
      </c>
      <c r="B529" s="181"/>
      <c r="J529" s="180"/>
      <c r="K529" s="180"/>
      <c r="L529" s="180"/>
      <c r="M529" s="59" t="str">
        <f t="shared" si="18"/>
        <v/>
      </c>
    </row>
    <row r="530" spans="1:13" s="36" customFormat="1" x14ac:dyDescent="0.2">
      <c r="A530" s="527" t="e">
        <f t="shared" si="17"/>
        <v>#VALUE!</v>
      </c>
      <c r="B530" s="181"/>
      <c r="J530" s="180"/>
      <c r="K530" s="180"/>
      <c r="L530" s="180"/>
      <c r="M530" s="59" t="str">
        <f t="shared" si="18"/>
        <v/>
      </c>
    </row>
    <row r="531" spans="1:13" s="36" customFormat="1" x14ac:dyDescent="0.2">
      <c r="A531" s="527" t="e">
        <f t="shared" si="17"/>
        <v>#VALUE!</v>
      </c>
      <c r="B531" s="181"/>
      <c r="J531" s="180"/>
      <c r="K531" s="180"/>
      <c r="L531" s="180"/>
      <c r="M531" s="59" t="str">
        <f t="shared" si="18"/>
        <v/>
      </c>
    </row>
    <row r="532" spans="1:13" s="36" customFormat="1" x14ac:dyDescent="0.2">
      <c r="A532" s="527" t="e">
        <f t="shared" si="17"/>
        <v>#VALUE!</v>
      </c>
      <c r="B532" s="181"/>
      <c r="J532" s="180"/>
      <c r="K532" s="180"/>
      <c r="L532" s="180"/>
      <c r="M532" s="59" t="str">
        <f t="shared" si="18"/>
        <v/>
      </c>
    </row>
    <row r="533" spans="1:13" s="36" customFormat="1" x14ac:dyDescent="0.2">
      <c r="A533" s="527" t="e">
        <f t="shared" si="17"/>
        <v>#VALUE!</v>
      </c>
      <c r="B533" s="181"/>
      <c r="J533" s="180"/>
      <c r="K533" s="180"/>
      <c r="L533" s="180"/>
      <c r="M533" s="59" t="str">
        <f t="shared" si="18"/>
        <v/>
      </c>
    </row>
    <row r="534" spans="1:13" s="36" customFormat="1" x14ac:dyDescent="0.2">
      <c r="A534" s="527" t="e">
        <f t="shared" si="17"/>
        <v>#VALUE!</v>
      </c>
      <c r="B534" s="181"/>
      <c r="J534" s="180"/>
      <c r="K534" s="180"/>
      <c r="L534" s="180"/>
      <c r="M534" s="59" t="str">
        <f t="shared" si="18"/>
        <v/>
      </c>
    </row>
    <row r="535" spans="1:13" s="36" customFormat="1" x14ac:dyDescent="0.2">
      <c r="A535" s="527" t="e">
        <f t="shared" si="17"/>
        <v>#VALUE!</v>
      </c>
      <c r="B535" s="181"/>
      <c r="J535" s="180"/>
      <c r="K535" s="180"/>
      <c r="L535" s="180"/>
      <c r="M535" s="59" t="str">
        <f t="shared" si="18"/>
        <v/>
      </c>
    </row>
    <row r="536" spans="1:13" s="36" customFormat="1" x14ac:dyDescent="0.2">
      <c r="A536" s="527" t="e">
        <f t="shared" si="17"/>
        <v>#VALUE!</v>
      </c>
      <c r="B536" s="181"/>
      <c r="J536" s="180"/>
      <c r="K536" s="180"/>
      <c r="L536" s="180"/>
      <c r="M536" s="59" t="str">
        <f t="shared" si="18"/>
        <v/>
      </c>
    </row>
    <row r="537" spans="1:13" s="36" customFormat="1" x14ac:dyDescent="0.2">
      <c r="A537" s="527" t="e">
        <f t="shared" si="17"/>
        <v>#VALUE!</v>
      </c>
      <c r="B537" s="181"/>
      <c r="J537" s="180"/>
      <c r="K537" s="180"/>
      <c r="L537" s="180"/>
      <c r="M537" s="59" t="str">
        <f t="shared" si="18"/>
        <v/>
      </c>
    </row>
    <row r="538" spans="1:13" s="36" customFormat="1" x14ac:dyDescent="0.2">
      <c r="A538" s="527" t="e">
        <f t="shared" si="17"/>
        <v>#VALUE!</v>
      </c>
      <c r="B538" s="181"/>
      <c r="J538" s="180"/>
      <c r="K538" s="180"/>
      <c r="L538" s="180"/>
      <c r="M538" s="59" t="str">
        <f t="shared" si="18"/>
        <v/>
      </c>
    </row>
    <row r="539" spans="1:13" s="36" customFormat="1" x14ac:dyDescent="0.2">
      <c r="A539" s="527" t="e">
        <f t="shared" si="17"/>
        <v>#VALUE!</v>
      </c>
      <c r="B539" s="181"/>
      <c r="J539" s="180"/>
      <c r="K539" s="180"/>
      <c r="L539" s="180"/>
      <c r="M539" s="59" t="str">
        <f t="shared" si="18"/>
        <v/>
      </c>
    </row>
    <row r="540" spans="1:13" s="36" customFormat="1" x14ac:dyDescent="0.2">
      <c r="A540" s="527" t="e">
        <f t="shared" si="17"/>
        <v>#VALUE!</v>
      </c>
      <c r="B540" s="181"/>
      <c r="J540" s="180"/>
      <c r="K540" s="180"/>
      <c r="L540" s="180"/>
      <c r="M540" s="59" t="str">
        <f t="shared" si="18"/>
        <v/>
      </c>
    </row>
    <row r="541" spans="1:13" s="36" customFormat="1" x14ac:dyDescent="0.2">
      <c r="A541" s="527" t="e">
        <f t="shared" si="17"/>
        <v>#VALUE!</v>
      </c>
      <c r="B541" s="181"/>
      <c r="J541" s="180"/>
      <c r="K541" s="180"/>
      <c r="L541" s="180"/>
      <c r="M541" s="59" t="str">
        <f t="shared" si="18"/>
        <v/>
      </c>
    </row>
    <row r="542" spans="1:13" s="36" customFormat="1" x14ac:dyDescent="0.2">
      <c r="A542" s="527" t="e">
        <f t="shared" si="17"/>
        <v>#VALUE!</v>
      </c>
      <c r="B542" s="181"/>
      <c r="J542" s="180"/>
      <c r="K542" s="180"/>
      <c r="L542" s="180"/>
      <c r="M542" s="59" t="str">
        <f t="shared" si="18"/>
        <v/>
      </c>
    </row>
    <row r="543" spans="1:13" s="36" customFormat="1" x14ac:dyDescent="0.2">
      <c r="A543" s="527" t="e">
        <f t="shared" si="17"/>
        <v>#VALUE!</v>
      </c>
      <c r="B543" s="181"/>
      <c r="J543" s="180"/>
      <c r="K543" s="180"/>
      <c r="L543" s="180"/>
      <c r="M543" s="59" t="str">
        <f t="shared" si="18"/>
        <v/>
      </c>
    </row>
    <row r="544" spans="1:13" s="36" customFormat="1" x14ac:dyDescent="0.2">
      <c r="A544" s="527" t="e">
        <f t="shared" si="17"/>
        <v>#VALUE!</v>
      </c>
      <c r="B544" s="181"/>
      <c r="J544" s="180"/>
      <c r="K544" s="180"/>
      <c r="L544" s="180"/>
      <c r="M544" s="59" t="str">
        <f t="shared" si="18"/>
        <v/>
      </c>
    </row>
    <row r="545" spans="1:13" s="36" customFormat="1" x14ac:dyDescent="0.2">
      <c r="A545" s="527" t="e">
        <f t="shared" si="17"/>
        <v>#VALUE!</v>
      </c>
      <c r="B545" s="181"/>
      <c r="J545" s="180"/>
      <c r="K545" s="180"/>
      <c r="L545" s="180"/>
      <c r="M545" s="59" t="str">
        <f t="shared" si="18"/>
        <v/>
      </c>
    </row>
    <row r="546" spans="1:13" s="36" customFormat="1" x14ac:dyDescent="0.2">
      <c r="A546" s="527" t="e">
        <f t="shared" si="17"/>
        <v>#VALUE!</v>
      </c>
      <c r="B546" s="181"/>
      <c r="J546" s="180"/>
      <c r="K546" s="180"/>
      <c r="L546" s="180"/>
      <c r="M546" s="59" t="str">
        <f t="shared" si="18"/>
        <v/>
      </c>
    </row>
    <row r="547" spans="1:13" s="36" customFormat="1" x14ac:dyDescent="0.2">
      <c r="A547" s="527" t="e">
        <f t="shared" ref="A547:A610" si="19">DATEVALUE(LEFT(B547,10))+TIMEVALUE(MID(B547,12,8))</f>
        <v>#VALUE!</v>
      </c>
      <c r="B547" s="181"/>
      <c r="J547" s="180"/>
      <c r="K547" s="180"/>
      <c r="L547" s="180"/>
      <c r="M547" s="59" t="str">
        <f t="shared" si="18"/>
        <v/>
      </c>
    </row>
    <row r="548" spans="1:13" s="36" customFormat="1" x14ac:dyDescent="0.2">
      <c r="A548" s="527" t="e">
        <f t="shared" si="19"/>
        <v>#VALUE!</v>
      </c>
      <c r="B548" s="181"/>
      <c r="J548" s="180"/>
      <c r="K548" s="180"/>
      <c r="L548" s="180"/>
      <c r="M548" s="59" t="str">
        <f t="shared" si="18"/>
        <v/>
      </c>
    </row>
    <row r="549" spans="1:13" s="36" customFormat="1" x14ac:dyDescent="0.2">
      <c r="A549" s="527" t="e">
        <f t="shared" si="19"/>
        <v>#VALUE!</v>
      </c>
      <c r="B549" s="181"/>
      <c r="J549" s="180"/>
      <c r="K549" s="180"/>
      <c r="L549" s="180"/>
      <c r="M549" s="59" t="str">
        <f t="shared" si="18"/>
        <v/>
      </c>
    </row>
    <row r="550" spans="1:13" s="36" customFormat="1" x14ac:dyDescent="0.2">
      <c r="A550" s="527" t="e">
        <f t="shared" si="19"/>
        <v>#VALUE!</v>
      </c>
      <c r="B550" s="181"/>
      <c r="J550" s="180"/>
      <c r="K550" s="180"/>
      <c r="L550" s="180"/>
      <c r="M550" s="59" t="str">
        <f t="shared" si="18"/>
        <v/>
      </c>
    </row>
    <row r="551" spans="1:13" s="36" customFormat="1" x14ac:dyDescent="0.2">
      <c r="A551" s="527" t="e">
        <f t="shared" si="19"/>
        <v>#VALUE!</v>
      </c>
      <c r="B551" s="181"/>
      <c r="J551" s="180"/>
      <c r="K551" s="180"/>
      <c r="L551" s="180"/>
      <c r="M551" s="59" t="str">
        <f t="shared" si="18"/>
        <v/>
      </c>
    </row>
    <row r="552" spans="1:13" s="36" customFormat="1" x14ac:dyDescent="0.2">
      <c r="A552" s="527" t="e">
        <f t="shared" si="19"/>
        <v>#VALUE!</v>
      </c>
      <c r="B552" s="181"/>
      <c r="J552" s="180"/>
      <c r="K552" s="180"/>
      <c r="L552" s="180"/>
      <c r="M552" s="59" t="str">
        <f t="shared" si="18"/>
        <v/>
      </c>
    </row>
    <row r="553" spans="1:13" s="36" customFormat="1" x14ac:dyDescent="0.2">
      <c r="A553" s="527" t="e">
        <f t="shared" si="19"/>
        <v>#VALUE!</v>
      </c>
      <c r="B553" s="181"/>
      <c r="J553" s="180"/>
      <c r="K553" s="180"/>
      <c r="L553" s="180"/>
      <c r="M553" s="59" t="str">
        <f t="shared" si="18"/>
        <v/>
      </c>
    </row>
    <row r="554" spans="1:13" s="36" customFormat="1" x14ac:dyDescent="0.2">
      <c r="A554" s="527" t="e">
        <f t="shared" si="19"/>
        <v>#VALUE!</v>
      </c>
      <c r="B554" s="181"/>
      <c r="J554" s="180"/>
      <c r="K554" s="180"/>
      <c r="L554" s="180"/>
      <c r="M554" s="59" t="str">
        <f t="shared" si="18"/>
        <v/>
      </c>
    </row>
    <row r="555" spans="1:13" s="36" customFormat="1" x14ac:dyDescent="0.2">
      <c r="A555" s="527" t="e">
        <f t="shared" si="19"/>
        <v>#VALUE!</v>
      </c>
      <c r="B555" s="181"/>
      <c r="J555" s="180"/>
      <c r="K555" s="180"/>
      <c r="L555" s="180"/>
      <c r="M555" s="59" t="str">
        <f t="shared" ref="M555:M618" si="20">IF(J555&gt;0,AVERAGE(K555:L555),"")</f>
        <v/>
      </c>
    </row>
    <row r="556" spans="1:13" s="36" customFormat="1" x14ac:dyDescent="0.2">
      <c r="A556" s="527" t="e">
        <f t="shared" si="19"/>
        <v>#VALUE!</v>
      </c>
      <c r="B556" s="181"/>
      <c r="J556" s="180"/>
      <c r="K556" s="180"/>
      <c r="L556" s="180"/>
      <c r="M556" s="59" t="str">
        <f t="shared" si="20"/>
        <v/>
      </c>
    </row>
    <row r="557" spans="1:13" s="36" customFormat="1" x14ac:dyDescent="0.2">
      <c r="A557" s="527" t="e">
        <f t="shared" si="19"/>
        <v>#VALUE!</v>
      </c>
      <c r="B557" s="181"/>
      <c r="J557" s="180"/>
      <c r="K557" s="180"/>
      <c r="L557" s="180"/>
      <c r="M557" s="59" t="str">
        <f t="shared" si="20"/>
        <v/>
      </c>
    </row>
    <row r="558" spans="1:13" s="36" customFormat="1" x14ac:dyDescent="0.2">
      <c r="A558" s="527" t="e">
        <f t="shared" si="19"/>
        <v>#VALUE!</v>
      </c>
      <c r="B558" s="181"/>
      <c r="J558" s="180"/>
      <c r="K558" s="180"/>
      <c r="L558" s="180"/>
      <c r="M558" s="59" t="str">
        <f t="shared" si="20"/>
        <v/>
      </c>
    </row>
    <row r="559" spans="1:13" s="36" customFormat="1" x14ac:dyDescent="0.2">
      <c r="A559" s="527" t="e">
        <f t="shared" si="19"/>
        <v>#VALUE!</v>
      </c>
      <c r="B559" s="181"/>
      <c r="J559" s="180"/>
      <c r="K559" s="180"/>
      <c r="L559" s="180"/>
      <c r="M559" s="59" t="str">
        <f t="shared" si="20"/>
        <v/>
      </c>
    </row>
    <row r="560" spans="1:13" s="36" customFormat="1" x14ac:dyDescent="0.2">
      <c r="A560" s="527" t="e">
        <f t="shared" si="19"/>
        <v>#VALUE!</v>
      </c>
      <c r="B560" s="181"/>
      <c r="J560" s="180"/>
      <c r="K560" s="180"/>
      <c r="L560" s="180"/>
      <c r="M560" s="59" t="str">
        <f t="shared" si="20"/>
        <v/>
      </c>
    </row>
    <row r="561" spans="1:13" s="36" customFormat="1" x14ac:dyDescent="0.2">
      <c r="A561" s="527" t="e">
        <f t="shared" si="19"/>
        <v>#VALUE!</v>
      </c>
      <c r="B561" s="181"/>
      <c r="J561" s="180"/>
      <c r="K561" s="180"/>
      <c r="L561" s="180"/>
      <c r="M561" s="59" t="str">
        <f t="shared" si="20"/>
        <v/>
      </c>
    </row>
    <row r="562" spans="1:13" s="36" customFormat="1" x14ac:dyDescent="0.2">
      <c r="A562" s="527" t="e">
        <f t="shared" si="19"/>
        <v>#VALUE!</v>
      </c>
      <c r="B562" s="181"/>
      <c r="J562" s="180"/>
      <c r="K562" s="180"/>
      <c r="L562" s="180"/>
      <c r="M562" s="59" t="str">
        <f t="shared" si="20"/>
        <v/>
      </c>
    </row>
    <row r="563" spans="1:13" s="36" customFormat="1" x14ac:dyDescent="0.2">
      <c r="A563" s="527" t="e">
        <f t="shared" si="19"/>
        <v>#VALUE!</v>
      </c>
      <c r="B563" s="181"/>
      <c r="J563" s="180"/>
      <c r="K563" s="180"/>
      <c r="L563" s="180"/>
      <c r="M563" s="59" t="str">
        <f t="shared" si="20"/>
        <v/>
      </c>
    </row>
    <row r="564" spans="1:13" s="36" customFormat="1" x14ac:dyDescent="0.2">
      <c r="A564" s="527" t="e">
        <f t="shared" si="19"/>
        <v>#VALUE!</v>
      </c>
      <c r="B564" s="181"/>
      <c r="J564" s="180"/>
      <c r="K564" s="180"/>
      <c r="L564" s="180"/>
      <c r="M564" s="59" t="str">
        <f t="shared" si="20"/>
        <v/>
      </c>
    </row>
    <row r="565" spans="1:13" s="36" customFormat="1" x14ac:dyDescent="0.2">
      <c r="A565" s="527" t="e">
        <f t="shared" si="19"/>
        <v>#VALUE!</v>
      </c>
      <c r="B565" s="181"/>
      <c r="J565" s="180"/>
      <c r="K565" s="180"/>
      <c r="L565" s="180"/>
      <c r="M565" s="59" t="str">
        <f t="shared" si="20"/>
        <v/>
      </c>
    </row>
    <row r="566" spans="1:13" s="36" customFormat="1" x14ac:dyDescent="0.2">
      <c r="A566" s="527" t="e">
        <f t="shared" si="19"/>
        <v>#VALUE!</v>
      </c>
      <c r="B566" s="181"/>
      <c r="J566" s="180"/>
      <c r="K566" s="180"/>
      <c r="L566" s="180"/>
      <c r="M566" s="59" t="str">
        <f t="shared" si="20"/>
        <v/>
      </c>
    </row>
    <row r="567" spans="1:13" s="36" customFormat="1" x14ac:dyDescent="0.2">
      <c r="A567" s="527" t="e">
        <f t="shared" si="19"/>
        <v>#VALUE!</v>
      </c>
      <c r="B567" s="181"/>
      <c r="J567" s="180"/>
      <c r="K567" s="180"/>
      <c r="L567" s="180"/>
      <c r="M567" s="59" t="str">
        <f t="shared" si="20"/>
        <v/>
      </c>
    </row>
    <row r="568" spans="1:13" s="36" customFormat="1" x14ac:dyDescent="0.2">
      <c r="A568" s="527" t="e">
        <f t="shared" si="19"/>
        <v>#VALUE!</v>
      </c>
      <c r="B568" s="181"/>
      <c r="J568" s="180"/>
      <c r="K568" s="180"/>
      <c r="L568" s="180"/>
      <c r="M568" s="59" t="str">
        <f t="shared" si="20"/>
        <v/>
      </c>
    </row>
    <row r="569" spans="1:13" s="36" customFormat="1" x14ac:dyDescent="0.2">
      <c r="A569" s="527" t="e">
        <f t="shared" si="19"/>
        <v>#VALUE!</v>
      </c>
      <c r="B569" s="181"/>
      <c r="J569" s="180"/>
      <c r="K569" s="180"/>
      <c r="L569" s="180"/>
      <c r="M569" s="59" t="str">
        <f t="shared" si="20"/>
        <v/>
      </c>
    </row>
    <row r="570" spans="1:13" s="36" customFormat="1" x14ac:dyDescent="0.2">
      <c r="A570" s="527" t="e">
        <f t="shared" si="19"/>
        <v>#VALUE!</v>
      </c>
      <c r="B570" s="181"/>
      <c r="J570" s="180"/>
      <c r="K570" s="180"/>
      <c r="L570" s="180"/>
      <c r="M570" s="59" t="str">
        <f t="shared" si="20"/>
        <v/>
      </c>
    </row>
    <row r="571" spans="1:13" s="36" customFormat="1" x14ac:dyDescent="0.2">
      <c r="A571" s="527" t="e">
        <f t="shared" si="19"/>
        <v>#VALUE!</v>
      </c>
      <c r="B571" s="181"/>
      <c r="J571" s="180"/>
      <c r="K571" s="180"/>
      <c r="L571" s="180"/>
      <c r="M571" s="59" t="str">
        <f t="shared" si="20"/>
        <v/>
      </c>
    </row>
    <row r="572" spans="1:13" s="36" customFormat="1" x14ac:dyDescent="0.2">
      <c r="A572" s="527" t="e">
        <f t="shared" si="19"/>
        <v>#VALUE!</v>
      </c>
      <c r="B572" s="181"/>
      <c r="J572" s="180"/>
      <c r="K572" s="180"/>
      <c r="L572" s="180"/>
      <c r="M572" s="59" t="str">
        <f t="shared" si="20"/>
        <v/>
      </c>
    </row>
    <row r="573" spans="1:13" s="36" customFormat="1" x14ac:dyDescent="0.2">
      <c r="A573" s="527" t="e">
        <f t="shared" si="19"/>
        <v>#VALUE!</v>
      </c>
      <c r="B573" s="181"/>
      <c r="J573" s="180"/>
      <c r="K573" s="180"/>
      <c r="L573" s="180"/>
      <c r="M573" s="59" t="str">
        <f t="shared" si="20"/>
        <v/>
      </c>
    </row>
    <row r="574" spans="1:13" s="36" customFormat="1" x14ac:dyDescent="0.2">
      <c r="A574" s="527" t="e">
        <f t="shared" si="19"/>
        <v>#VALUE!</v>
      </c>
      <c r="B574" s="181"/>
      <c r="J574" s="180"/>
      <c r="K574" s="180"/>
      <c r="L574" s="180"/>
      <c r="M574" s="59" t="str">
        <f t="shared" si="20"/>
        <v/>
      </c>
    </row>
    <row r="575" spans="1:13" s="36" customFormat="1" x14ac:dyDescent="0.2">
      <c r="A575" s="527" t="e">
        <f t="shared" si="19"/>
        <v>#VALUE!</v>
      </c>
      <c r="B575" s="181"/>
      <c r="J575" s="180"/>
      <c r="K575" s="180"/>
      <c r="L575" s="180"/>
      <c r="M575" s="59" t="str">
        <f t="shared" si="20"/>
        <v/>
      </c>
    </row>
    <row r="576" spans="1:13" s="36" customFormat="1" x14ac:dyDescent="0.2">
      <c r="A576" s="527" t="e">
        <f t="shared" si="19"/>
        <v>#VALUE!</v>
      </c>
      <c r="B576" s="181"/>
      <c r="J576" s="180"/>
      <c r="K576" s="180"/>
      <c r="L576" s="180"/>
      <c r="M576" s="59" t="str">
        <f t="shared" si="20"/>
        <v/>
      </c>
    </row>
    <row r="577" spans="1:13" s="36" customFormat="1" x14ac:dyDescent="0.2">
      <c r="A577" s="527" t="e">
        <f t="shared" si="19"/>
        <v>#VALUE!</v>
      </c>
      <c r="B577" s="181"/>
      <c r="J577" s="180"/>
      <c r="K577" s="180"/>
      <c r="L577" s="180"/>
      <c r="M577" s="59" t="str">
        <f t="shared" si="20"/>
        <v/>
      </c>
    </row>
    <row r="578" spans="1:13" s="36" customFormat="1" x14ac:dyDescent="0.2">
      <c r="A578" s="527" t="e">
        <f t="shared" si="19"/>
        <v>#VALUE!</v>
      </c>
      <c r="B578" s="181"/>
      <c r="J578" s="180"/>
      <c r="K578" s="180"/>
      <c r="L578" s="180"/>
      <c r="M578" s="59" t="str">
        <f t="shared" si="20"/>
        <v/>
      </c>
    </row>
    <row r="579" spans="1:13" s="36" customFormat="1" x14ac:dyDescent="0.2">
      <c r="A579" s="527" t="e">
        <f t="shared" si="19"/>
        <v>#VALUE!</v>
      </c>
      <c r="B579" s="181"/>
      <c r="J579" s="180"/>
      <c r="K579" s="180"/>
      <c r="L579" s="180"/>
      <c r="M579" s="59" t="str">
        <f t="shared" si="20"/>
        <v/>
      </c>
    </row>
    <row r="580" spans="1:13" s="36" customFormat="1" x14ac:dyDescent="0.2">
      <c r="A580" s="527" t="e">
        <f t="shared" si="19"/>
        <v>#VALUE!</v>
      </c>
      <c r="B580" s="181"/>
      <c r="J580" s="180"/>
      <c r="K580" s="180"/>
      <c r="L580" s="180"/>
      <c r="M580" s="59" t="str">
        <f t="shared" si="20"/>
        <v/>
      </c>
    </row>
    <row r="581" spans="1:13" s="36" customFormat="1" x14ac:dyDescent="0.2">
      <c r="A581" s="527" t="e">
        <f t="shared" si="19"/>
        <v>#VALUE!</v>
      </c>
      <c r="B581" s="181"/>
      <c r="J581" s="180"/>
      <c r="K581" s="180"/>
      <c r="L581" s="180"/>
      <c r="M581" s="59" t="str">
        <f t="shared" si="20"/>
        <v/>
      </c>
    </row>
    <row r="582" spans="1:13" s="36" customFormat="1" x14ac:dyDescent="0.2">
      <c r="A582" s="527" t="e">
        <f t="shared" si="19"/>
        <v>#VALUE!</v>
      </c>
      <c r="B582" s="181"/>
      <c r="J582" s="180"/>
      <c r="K582" s="180"/>
      <c r="L582" s="180"/>
      <c r="M582" s="59" t="str">
        <f t="shared" si="20"/>
        <v/>
      </c>
    </row>
    <row r="583" spans="1:13" s="36" customFormat="1" x14ac:dyDescent="0.2">
      <c r="A583" s="527" t="e">
        <f t="shared" si="19"/>
        <v>#VALUE!</v>
      </c>
      <c r="B583" s="181"/>
      <c r="J583" s="180"/>
      <c r="K583" s="180"/>
      <c r="L583" s="180"/>
      <c r="M583" s="59" t="str">
        <f t="shared" si="20"/>
        <v/>
      </c>
    </row>
    <row r="584" spans="1:13" s="36" customFormat="1" x14ac:dyDescent="0.2">
      <c r="A584" s="527" t="e">
        <f t="shared" si="19"/>
        <v>#VALUE!</v>
      </c>
      <c r="B584" s="181"/>
      <c r="J584" s="180"/>
      <c r="K584" s="180"/>
      <c r="L584" s="180"/>
      <c r="M584" s="59" t="str">
        <f t="shared" si="20"/>
        <v/>
      </c>
    </row>
    <row r="585" spans="1:13" s="36" customFormat="1" x14ac:dyDescent="0.2">
      <c r="A585" s="527" t="e">
        <f t="shared" si="19"/>
        <v>#VALUE!</v>
      </c>
      <c r="B585" s="181"/>
      <c r="J585" s="180"/>
      <c r="K585" s="180"/>
      <c r="L585" s="180"/>
      <c r="M585" s="59" t="str">
        <f t="shared" si="20"/>
        <v/>
      </c>
    </row>
    <row r="586" spans="1:13" s="36" customFormat="1" x14ac:dyDescent="0.2">
      <c r="A586" s="527" t="e">
        <f t="shared" si="19"/>
        <v>#VALUE!</v>
      </c>
      <c r="B586" s="181"/>
      <c r="J586" s="180"/>
      <c r="K586" s="180"/>
      <c r="L586" s="180"/>
      <c r="M586" s="59" t="str">
        <f t="shared" si="20"/>
        <v/>
      </c>
    </row>
    <row r="587" spans="1:13" s="36" customFormat="1" x14ac:dyDescent="0.2">
      <c r="A587" s="527" t="e">
        <f t="shared" si="19"/>
        <v>#VALUE!</v>
      </c>
      <c r="B587" s="181"/>
      <c r="J587" s="180"/>
      <c r="K587" s="180"/>
      <c r="L587" s="180"/>
      <c r="M587" s="59" t="str">
        <f t="shared" si="20"/>
        <v/>
      </c>
    </row>
    <row r="588" spans="1:13" s="36" customFormat="1" x14ac:dyDescent="0.2">
      <c r="A588" s="527" t="e">
        <f t="shared" si="19"/>
        <v>#VALUE!</v>
      </c>
      <c r="B588" s="181"/>
      <c r="J588" s="180"/>
      <c r="K588" s="180"/>
      <c r="L588" s="180"/>
      <c r="M588" s="59" t="str">
        <f t="shared" si="20"/>
        <v/>
      </c>
    </row>
    <row r="589" spans="1:13" s="36" customFormat="1" x14ac:dyDescent="0.2">
      <c r="A589" s="527" t="e">
        <f t="shared" si="19"/>
        <v>#VALUE!</v>
      </c>
      <c r="B589" s="181"/>
      <c r="J589" s="180"/>
      <c r="K589" s="180"/>
      <c r="L589" s="180"/>
      <c r="M589" s="59" t="str">
        <f t="shared" si="20"/>
        <v/>
      </c>
    </row>
    <row r="590" spans="1:13" s="36" customFormat="1" x14ac:dyDescent="0.2">
      <c r="A590" s="527" t="e">
        <f t="shared" si="19"/>
        <v>#VALUE!</v>
      </c>
      <c r="B590" s="181"/>
      <c r="J590" s="180"/>
      <c r="K590" s="180"/>
      <c r="L590" s="180"/>
      <c r="M590" s="59" t="str">
        <f t="shared" si="20"/>
        <v/>
      </c>
    </row>
    <row r="591" spans="1:13" s="36" customFormat="1" x14ac:dyDescent="0.2">
      <c r="A591" s="527" t="e">
        <f t="shared" si="19"/>
        <v>#VALUE!</v>
      </c>
      <c r="B591" s="181"/>
      <c r="J591" s="180"/>
      <c r="K591" s="180"/>
      <c r="L591" s="180"/>
      <c r="M591" s="59" t="str">
        <f t="shared" si="20"/>
        <v/>
      </c>
    </row>
    <row r="592" spans="1:13" s="36" customFormat="1" x14ac:dyDescent="0.2">
      <c r="A592" s="527" t="e">
        <f t="shared" si="19"/>
        <v>#VALUE!</v>
      </c>
      <c r="B592" s="181"/>
      <c r="J592" s="180"/>
      <c r="K592" s="180"/>
      <c r="L592" s="180"/>
      <c r="M592" s="59" t="str">
        <f t="shared" si="20"/>
        <v/>
      </c>
    </row>
    <row r="593" spans="1:13" s="36" customFormat="1" x14ac:dyDescent="0.2">
      <c r="A593" s="527" t="e">
        <f t="shared" si="19"/>
        <v>#VALUE!</v>
      </c>
      <c r="B593" s="181"/>
      <c r="J593" s="180"/>
      <c r="K593" s="180"/>
      <c r="L593" s="180"/>
      <c r="M593" s="59" t="str">
        <f t="shared" si="20"/>
        <v/>
      </c>
    </row>
    <row r="594" spans="1:13" s="36" customFormat="1" x14ac:dyDescent="0.2">
      <c r="A594" s="527" t="e">
        <f t="shared" si="19"/>
        <v>#VALUE!</v>
      </c>
      <c r="B594" s="181"/>
      <c r="J594" s="180"/>
      <c r="K594" s="180"/>
      <c r="L594" s="180"/>
      <c r="M594" s="59" t="str">
        <f t="shared" si="20"/>
        <v/>
      </c>
    </row>
    <row r="595" spans="1:13" s="36" customFormat="1" x14ac:dyDescent="0.2">
      <c r="A595" s="527" t="e">
        <f t="shared" si="19"/>
        <v>#VALUE!</v>
      </c>
      <c r="B595" s="181"/>
      <c r="J595" s="180"/>
      <c r="K595" s="180"/>
      <c r="L595" s="180"/>
      <c r="M595" s="59" t="str">
        <f t="shared" si="20"/>
        <v/>
      </c>
    </row>
    <row r="596" spans="1:13" s="36" customFormat="1" x14ac:dyDescent="0.2">
      <c r="A596" s="527" t="e">
        <f t="shared" si="19"/>
        <v>#VALUE!</v>
      </c>
      <c r="B596" s="181"/>
      <c r="J596" s="180"/>
      <c r="K596" s="180"/>
      <c r="L596" s="180"/>
      <c r="M596" s="59" t="str">
        <f t="shared" si="20"/>
        <v/>
      </c>
    </row>
    <row r="597" spans="1:13" s="36" customFormat="1" x14ac:dyDescent="0.2">
      <c r="A597" s="527" t="e">
        <f t="shared" si="19"/>
        <v>#VALUE!</v>
      </c>
      <c r="B597" s="181"/>
      <c r="J597" s="180"/>
      <c r="K597" s="180"/>
      <c r="L597" s="180"/>
      <c r="M597" s="59" t="str">
        <f t="shared" si="20"/>
        <v/>
      </c>
    </row>
    <row r="598" spans="1:13" s="36" customFormat="1" x14ac:dyDescent="0.2">
      <c r="A598" s="527" t="e">
        <f t="shared" si="19"/>
        <v>#VALUE!</v>
      </c>
      <c r="B598" s="181"/>
      <c r="J598" s="180"/>
      <c r="K598" s="180"/>
      <c r="L598" s="180"/>
      <c r="M598" s="59" t="str">
        <f t="shared" si="20"/>
        <v/>
      </c>
    </row>
    <row r="599" spans="1:13" s="36" customFormat="1" x14ac:dyDescent="0.2">
      <c r="A599" s="527" t="e">
        <f t="shared" si="19"/>
        <v>#VALUE!</v>
      </c>
      <c r="B599" s="181"/>
      <c r="J599" s="180"/>
      <c r="K599" s="180"/>
      <c r="L599" s="180"/>
      <c r="M599" s="59" t="str">
        <f t="shared" si="20"/>
        <v/>
      </c>
    </row>
    <row r="600" spans="1:13" s="36" customFormat="1" x14ac:dyDescent="0.2">
      <c r="A600" s="527" t="e">
        <f t="shared" si="19"/>
        <v>#VALUE!</v>
      </c>
      <c r="B600" s="181"/>
      <c r="J600" s="180"/>
      <c r="K600" s="180"/>
      <c r="L600" s="180"/>
      <c r="M600" s="59" t="str">
        <f t="shared" si="20"/>
        <v/>
      </c>
    </row>
    <row r="601" spans="1:13" s="36" customFormat="1" x14ac:dyDescent="0.2">
      <c r="A601" s="527" t="e">
        <f t="shared" si="19"/>
        <v>#VALUE!</v>
      </c>
      <c r="B601" s="181"/>
      <c r="J601" s="180"/>
      <c r="K601" s="180"/>
      <c r="L601" s="180"/>
      <c r="M601" s="59" t="str">
        <f t="shared" si="20"/>
        <v/>
      </c>
    </row>
    <row r="602" spans="1:13" s="36" customFormat="1" x14ac:dyDescent="0.2">
      <c r="A602" s="527" t="e">
        <f t="shared" si="19"/>
        <v>#VALUE!</v>
      </c>
      <c r="B602" s="181"/>
      <c r="J602" s="180"/>
      <c r="K602" s="180"/>
      <c r="L602" s="180"/>
      <c r="M602" s="59" t="str">
        <f t="shared" si="20"/>
        <v/>
      </c>
    </row>
    <row r="603" spans="1:13" s="36" customFormat="1" x14ac:dyDescent="0.2">
      <c r="A603" s="527" t="e">
        <f t="shared" si="19"/>
        <v>#VALUE!</v>
      </c>
      <c r="B603" s="181"/>
      <c r="J603" s="180"/>
      <c r="K603" s="180"/>
      <c r="L603" s="180"/>
      <c r="M603" s="59" t="str">
        <f t="shared" si="20"/>
        <v/>
      </c>
    </row>
    <row r="604" spans="1:13" s="36" customFormat="1" x14ac:dyDescent="0.2">
      <c r="A604" s="527" t="e">
        <f t="shared" si="19"/>
        <v>#VALUE!</v>
      </c>
      <c r="B604" s="181"/>
      <c r="J604" s="180"/>
      <c r="K604" s="180"/>
      <c r="L604" s="180"/>
      <c r="M604" s="59" t="str">
        <f t="shared" si="20"/>
        <v/>
      </c>
    </row>
    <row r="605" spans="1:13" s="36" customFormat="1" x14ac:dyDescent="0.2">
      <c r="A605" s="527" t="e">
        <f t="shared" si="19"/>
        <v>#VALUE!</v>
      </c>
      <c r="B605" s="181"/>
      <c r="J605" s="180"/>
      <c r="K605" s="180"/>
      <c r="L605" s="180"/>
      <c r="M605" s="59" t="str">
        <f t="shared" si="20"/>
        <v/>
      </c>
    </row>
    <row r="606" spans="1:13" s="36" customFormat="1" x14ac:dyDescent="0.2">
      <c r="A606" s="527" t="e">
        <f t="shared" si="19"/>
        <v>#VALUE!</v>
      </c>
      <c r="B606" s="181"/>
      <c r="J606" s="180"/>
      <c r="K606" s="180"/>
      <c r="L606" s="180"/>
      <c r="M606" s="59" t="str">
        <f t="shared" si="20"/>
        <v/>
      </c>
    </row>
    <row r="607" spans="1:13" s="36" customFormat="1" x14ac:dyDescent="0.2">
      <c r="A607" s="527" t="e">
        <f t="shared" si="19"/>
        <v>#VALUE!</v>
      </c>
      <c r="B607" s="181"/>
      <c r="J607" s="180"/>
      <c r="K607" s="180"/>
      <c r="L607" s="180"/>
      <c r="M607" s="59" t="str">
        <f t="shared" si="20"/>
        <v/>
      </c>
    </row>
    <row r="608" spans="1:13" s="36" customFormat="1" x14ac:dyDescent="0.2">
      <c r="A608" s="527" t="e">
        <f t="shared" si="19"/>
        <v>#VALUE!</v>
      </c>
      <c r="B608" s="181"/>
      <c r="J608" s="180"/>
      <c r="K608" s="180"/>
      <c r="L608" s="180"/>
      <c r="M608" s="59" t="str">
        <f t="shared" si="20"/>
        <v/>
      </c>
    </row>
    <row r="609" spans="1:13" s="36" customFormat="1" x14ac:dyDescent="0.2">
      <c r="A609" s="527" t="e">
        <f t="shared" si="19"/>
        <v>#VALUE!</v>
      </c>
      <c r="B609" s="181"/>
      <c r="J609" s="180"/>
      <c r="K609" s="180"/>
      <c r="L609" s="180"/>
      <c r="M609" s="59" t="str">
        <f t="shared" si="20"/>
        <v/>
      </c>
    </row>
    <row r="610" spans="1:13" s="36" customFormat="1" x14ac:dyDescent="0.2">
      <c r="A610" s="527" t="e">
        <f t="shared" si="19"/>
        <v>#VALUE!</v>
      </c>
      <c r="B610" s="181"/>
      <c r="J610" s="180"/>
      <c r="K610" s="180"/>
      <c r="L610" s="180"/>
      <c r="M610" s="59" t="str">
        <f t="shared" si="20"/>
        <v/>
      </c>
    </row>
    <row r="611" spans="1:13" s="36" customFormat="1" x14ac:dyDescent="0.2">
      <c r="A611" s="527" t="e">
        <f t="shared" ref="A611:A674" si="21">DATEVALUE(LEFT(B611,10))+TIMEVALUE(MID(B611,12,8))</f>
        <v>#VALUE!</v>
      </c>
      <c r="B611" s="181"/>
      <c r="J611" s="180"/>
      <c r="K611" s="180"/>
      <c r="L611" s="180"/>
      <c r="M611" s="59" t="str">
        <f t="shared" si="20"/>
        <v/>
      </c>
    </row>
    <row r="612" spans="1:13" s="36" customFormat="1" x14ac:dyDescent="0.2">
      <c r="A612" s="527" t="e">
        <f t="shared" si="21"/>
        <v>#VALUE!</v>
      </c>
      <c r="B612" s="181"/>
      <c r="J612" s="180"/>
      <c r="K612" s="180"/>
      <c r="L612" s="180"/>
      <c r="M612" s="59" t="str">
        <f t="shared" si="20"/>
        <v/>
      </c>
    </row>
    <row r="613" spans="1:13" s="36" customFormat="1" x14ac:dyDescent="0.2">
      <c r="A613" s="527" t="e">
        <f t="shared" si="21"/>
        <v>#VALUE!</v>
      </c>
      <c r="B613" s="181"/>
      <c r="J613" s="180"/>
      <c r="K613" s="180"/>
      <c r="L613" s="180"/>
      <c r="M613" s="59" t="str">
        <f t="shared" si="20"/>
        <v/>
      </c>
    </row>
    <row r="614" spans="1:13" s="36" customFormat="1" x14ac:dyDescent="0.2">
      <c r="A614" s="527" t="e">
        <f t="shared" si="21"/>
        <v>#VALUE!</v>
      </c>
      <c r="B614" s="181"/>
      <c r="J614" s="180"/>
      <c r="K614" s="180"/>
      <c r="L614" s="180"/>
      <c r="M614" s="59" t="str">
        <f t="shared" si="20"/>
        <v/>
      </c>
    </row>
    <row r="615" spans="1:13" s="36" customFormat="1" x14ac:dyDescent="0.2">
      <c r="A615" s="527" t="e">
        <f t="shared" si="21"/>
        <v>#VALUE!</v>
      </c>
      <c r="B615" s="181"/>
      <c r="J615" s="180"/>
      <c r="K615" s="180"/>
      <c r="L615" s="180"/>
      <c r="M615" s="59" t="str">
        <f t="shared" si="20"/>
        <v/>
      </c>
    </row>
    <row r="616" spans="1:13" s="36" customFormat="1" x14ac:dyDescent="0.2">
      <c r="A616" s="527" t="e">
        <f t="shared" si="21"/>
        <v>#VALUE!</v>
      </c>
      <c r="B616" s="181"/>
      <c r="J616" s="180"/>
      <c r="K616" s="180"/>
      <c r="L616" s="180"/>
      <c r="M616" s="59" t="str">
        <f t="shared" si="20"/>
        <v/>
      </c>
    </row>
    <row r="617" spans="1:13" s="36" customFormat="1" x14ac:dyDescent="0.2">
      <c r="A617" s="527" t="e">
        <f t="shared" si="21"/>
        <v>#VALUE!</v>
      </c>
      <c r="B617" s="181"/>
      <c r="J617" s="180"/>
      <c r="K617" s="180"/>
      <c r="L617" s="180"/>
      <c r="M617" s="59" t="str">
        <f t="shared" si="20"/>
        <v/>
      </c>
    </row>
    <row r="618" spans="1:13" s="36" customFormat="1" x14ac:dyDescent="0.2">
      <c r="A618" s="527" t="e">
        <f t="shared" si="21"/>
        <v>#VALUE!</v>
      </c>
      <c r="B618" s="181"/>
      <c r="J618" s="180"/>
      <c r="K618" s="180"/>
      <c r="L618" s="180"/>
      <c r="M618" s="59" t="str">
        <f t="shared" si="20"/>
        <v/>
      </c>
    </row>
    <row r="619" spans="1:13" s="36" customFormat="1" x14ac:dyDescent="0.2">
      <c r="A619" s="527" t="e">
        <f t="shared" si="21"/>
        <v>#VALUE!</v>
      </c>
      <c r="B619" s="181"/>
      <c r="J619" s="180"/>
      <c r="K619" s="180"/>
      <c r="L619" s="180"/>
      <c r="M619" s="59" t="str">
        <f t="shared" ref="M619:M682" si="22">IF(J619&gt;0,AVERAGE(K619:L619),"")</f>
        <v/>
      </c>
    </row>
    <row r="620" spans="1:13" s="36" customFormat="1" x14ac:dyDescent="0.2">
      <c r="A620" s="527" t="e">
        <f t="shared" si="21"/>
        <v>#VALUE!</v>
      </c>
      <c r="B620" s="181"/>
      <c r="J620" s="180"/>
      <c r="K620" s="180"/>
      <c r="L620" s="180"/>
      <c r="M620" s="59" t="str">
        <f t="shared" si="22"/>
        <v/>
      </c>
    </row>
    <row r="621" spans="1:13" s="36" customFormat="1" x14ac:dyDescent="0.2">
      <c r="A621" s="527" t="e">
        <f t="shared" si="21"/>
        <v>#VALUE!</v>
      </c>
      <c r="B621" s="181"/>
      <c r="J621" s="180"/>
      <c r="K621" s="180"/>
      <c r="L621" s="180"/>
      <c r="M621" s="59" t="str">
        <f t="shared" si="22"/>
        <v/>
      </c>
    </row>
    <row r="622" spans="1:13" s="36" customFormat="1" x14ac:dyDescent="0.2">
      <c r="A622" s="527" t="e">
        <f t="shared" si="21"/>
        <v>#VALUE!</v>
      </c>
      <c r="B622" s="181"/>
      <c r="J622" s="180"/>
      <c r="K622" s="180"/>
      <c r="L622" s="180"/>
      <c r="M622" s="59" t="str">
        <f t="shared" si="22"/>
        <v/>
      </c>
    </row>
    <row r="623" spans="1:13" s="36" customFormat="1" x14ac:dyDescent="0.2">
      <c r="A623" s="527" t="e">
        <f t="shared" si="21"/>
        <v>#VALUE!</v>
      </c>
      <c r="B623" s="181"/>
      <c r="J623" s="180"/>
      <c r="K623" s="180"/>
      <c r="L623" s="180"/>
      <c r="M623" s="59" t="str">
        <f t="shared" si="22"/>
        <v/>
      </c>
    </row>
    <row r="624" spans="1:13" s="36" customFormat="1" x14ac:dyDescent="0.2">
      <c r="A624" s="527" t="e">
        <f t="shared" si="21"/>
        <v>#VALUE!</v>
      </c>
      <c r="B624" s="181"/>
      <c r="J624" s="180"/>
      <c r="K624" s="180"/>
      <c r="L624" s="180"/>
      <c r="M624" s="59" t="str">
        <f t="shared" si="22"/>
        <v/>
      </c>
    </row>
    <row r="625" spans="1:13" s="36" customFormat="1" x14ac:dyDescent="0.2">
      <c r="A625" s="527" t="e">
        <f t="shared" si="21"/>
        <v>#VALUE!</v>
      </c>
      <c r="B625" s="181"/>
      <c r="J625" s="180"/>
      <c r="K625" s="180"/>
      <c r="L625" s="180"/>
      <c r="M625" s="59" t="str">
        <f t="shared" si="22"/>
        <v/>
      </c>
    </row>
    <row r="626" spans="1:13" s="36" customFormat="1" x14ac:dyDescent="0.2">
      <c r="A626" s="527" t="e">
        <f t="shared" si="21"/>
        <v>#VALUE!</v>
      </c>
      <c r="B626" s="181"/>
      <c r="J626" s="180"/>
      <c r="K626" s="180"/>
      <c r="L626" s="180"/>
      <c r="M626" s="59" t="str">
        <f t="shared" si="22"/>
        <v/>
      </c>
    </row>
    <row r="627" spans="1:13" s="36" customFormat="1" x14ac:dyDescent="0.2">
      <c r="A627" s="527" t="e">
        <f t="shared" si="21"/>
        <v>#VALUE!</v>
      </c>
      <c r="B627" s="181"/>
      <c r="J627" s="180"/>
      <c r="K627" s="180"/>
      <c r="L627" s="180"/>
      <c r="M627" s="59" t="str">
        <f t="shared" si="22"/>
        <v/>
      </c>
    </row>
    <row r="628" spans="1:13" s="36" customFormat="1" x14ac:dyDescent="0.2">
      <c r="A628" s="527" t="e">
        <f t="shared" si="21"/>
        <v>#VALUE!</v>
      </c>
      <c r="B628" s="181"/>
      <c r="J628" s="180"/>
      <c r="K628" s="180"/>
      <c r="L628" s="180"/>
      <c r="M628" s="59" t="str">
        <f t="shared" si="22"/>
        <v/>
      </c>
    </row>
    <row r="629" spans="1:13" s="36" customFormat="1" x14ac:dyDescent="0.2">
      <c r="A629" s="527" t="e">
        <f t="shared" si="21"/>
        <v>#VALUE!</v>
      </c>
      <c r="B629" s="181"/>
      <c r="J629" s="180"/>
      <c r="K629" s="180"/>
      <c r="L629" s="180"/>
      <c r="M629" s="59" t="str">
        <f t="shared" si="22"/>
        <v/>
      </c>
    </row>
    <row r="630" spans="1:13" s="36" customFormat="1" x14ac:dyDescent="0.2">
      <c r="A630" s="527" t="e">
        <f t="shared" si="21"/>
        <v>#VALUE!</v>
      </c>
      <c r="B630" s="181"/>
      <c r="J630" s="180"/>
      <c r="K630" s="180"/>
      <c r="L630" s="180"/>
      <c r="M630" s="59" t="str">
        <f t="shared" si="22"/>
        <v/>
      </c>
    </row>
    <row r="631" spans="1:13" s="36" customFormat="1" x14ac:dyDescent="0.2">
      <c r="A631" s="527" t="e">
        <f t="shared" si="21"/>
        <v>#VALUE!</v>
      </c>
      <c r="B631" s="181"/>
      <c r="J631" s="180"/>
      <c r="K631" s="180"/>
      <c r="L631" s="180"/>
      <c r="M631" s="59" t="str">
        <f t="shared" si="22"/>
        <v/>
      </c>
    </row>
    <row r="632" spans="1:13" s="36" customFormat="1" x14ac:dyDescent="0.2">
      <c r="A632" s="527" t="e">
        <f t="shared" si="21"/>
        <v>#VALUE!</v>
      </c>
      <c r="B632" s="181"/>
      <c r="J632" s="180"/>
      <c r="K632" s="180"/>
      <c r="L632" s="180"/>
      <c r="M632" s="59" t="str">
        <f t="shared" si="22"/>
        <v/>
      </c>
    </row>
    <row r="633" spans="1:13" s="36" customFormat="1" x14ac:dyDescent="0.2">
      <c r="A633" s="527" t="e">
        <f t="shared" si="21"/>
        <v>#VALUE!</v>
      </c>
      <c r="B633" s="181"/>
      <c r="J633" s="180"/>
      <c r="K633" s="180"/>
      <c r="L633" s="180"/>
      <c r="M633" s="59" t="str">
        <f t="shared" si="22"/>
        <v/>
      </c>
    </row>
    <row r="634" spans="1:13" s="36" customFormat="1" x14ac:dyDescent="0.2">
      <c r="A634" s="527" t="e">
        <f t="shared" si="21"/>
        <v>#VALUE!</v>
      </c>
      <c r="B634" s="181"/>
      <c r="J634" s="180"/>
      <c r="K634" s="180"/>
      <c r="L634" s="180"/>
      <c r="M634" s="59" t="str">
        <f t="shared" si="22"/>
        <v/>
      </c>
    </row>
    <row r="635" spans="1:13" s="36" customFormat="1" x14ac:dyDescent="0.2">
      <c r="A635" s="527" t="e">
        <f t="shared" si="21"/>
        <v>#VALUE!</v>
      </c>
      <c r="B635" s="181"/>
      <c r="J635" s="180"/>
      <c r="K635" s="180"/>
      <c r="L635" s="180"/>
      <c r="M635" s="59" t="str">
        <f t="shared" si="22"/>
        <v/>
      </c>
    </row>
    <row r="636" spans="1:13" s="36" customFormat="1" x14ac:dyDescent="0.2">
      <c r="A636" s="527" t="e">
        <f t="shared" si="21"/>
        <v>#VALUE!</v>
      </c>
      <c r="B636" s="181"/>
      <c r="J636" s="180"/>
      <c r="K636" s="180"/>
      <c r="L636" s="180"/>
      <c r="M636" s="59" t="str">
        <f t="shared" si="22"/>
        <v/>
      </c>
    </row>
    <row r="637" spans="1:13" s="36" customFormat="1" x14ac:dyDescent="0.2">
      <c r="A637" s="527" t="e">
        <f t="shared" si="21"/>
        <v>#VALUE!</v>
      </c>
      <c r="B637" s="181"/>
      <c r="J637" s="180"/>
      <c r="K637" s="180"/>
      <c r="L637" s="180"/>
      <c r="M637" s="59" t="str">
        <f t="shared" si="22"/>
        <v/>
      </c>
    </row>
    <row r="638" spans="1:13" s="36" customFormat="1" x14ac:dyDescent="0.2">
      <c r="A638" s="527" t="e">
        <f t="shared" si="21"/>
        <v>#VALUE!</v>
      </c>
      <c r="B638" s="181"/>
      <c r="J638" s="180"/>
      <c r="K638" s="180"/>
      <c r="L638" s="180"/>
      <c r="M638" s="59" t="str">
        <f t="shared" si="22"/>
        <v/>
      </c>
    </row>
    <row r="639" spans="1:13" s="36" customFormat="1" x14ac:dyDescent="0.2">
      <c r="A639" s="527" t="e">
        <f t="shared" si="21"/>
        <v>#VALUE!</v>
      </c>
      <c r="B639" s="181"/>
      <c r="J639" s="180"/>
      <c r="K639" s="180"/>
      <c r="L639" s="180"/>
      <c r="M639" s="59" t="str">
        <f t="shared" si="22"/>
        <v/>
      </c>
    </row>
    <row r="640" spans="1:13" s="36" customFormat="1" x14ac:dyDescent="0.2">
      <c r="A640" s="527" t="e">
        <f t="shared" si="21"/>
        <v>#VALUE!</v>
      </c>
      <c r="B640" s="181"/>
      <c r="J640" s="180"/>
      <c r="K640" s="180"/>
      <c r="L640" s="180"/>
      <c r="M640" s="59" t="str">
        <f t="shared" si="22"/>
        <v/>
      </c>
    </row>
    <row r="641" spans="1:13" s="36" customFormat="1" x14ac:dyDescent="0.2">
      <c r="A641" s="527" t="e">
        <f t="shared" si="21"/>
        <v>#VALUE!</v>
      </c>
      <c r="B641" s="181"/>
      <c r="J641" s="180"/>
      <c r="K641" s="180"/>
      <c r="L641" s="180"/>
      <c r="M641" s="59" t="str">
        <f t="shared" si="22"/>
        <v/>
      </c>
    </row>
    <row r="642" spans="1:13" s="36" customFormat="1" x14ac:dyDescent="0.2">
      <c r="A642" s="527" t="e">
        <f t="shared" si="21"/>
        <v>#VALUE!</v>
      </c>
      <c r="B642" s="181"/>
      <c r="J642" s="180"/>
      <c r="K642" s="180"/>
      <c r="L642" s="180"/>
      <c r="M642" s="59" t="str">
        <f t="shared" si="22"/>
        <v/>
      </c>
    </row>
    <row r="643" spans="1:13" s="36" customFormat="1" x14ac:dyDescent="0.2">
      <c r="A643" s="527" t="e">
        <f t="shared" si="21"/>
        <v>#VALUE!</v>
      </c>
      <c r="B643" s="181"/>
      <c r="J643" s="180"/>
      <c r="K643" s="180"/>
      <c r="L643" s="180"/>
      <c r="M643" s="59" t="str">
        <f t="shared" si="22"/>
        <v/>
      </c>
    </row>
    <row r="644" spans="1:13" s="36" customFormat="1" x14ac:dyDescent="0.2">
      <c r="A644" s="527" t="e">
        <f t="shared" si="21"/>
        <v>#VALUE!</v>
      </c>
      <c r="B644" s="181"/>
      <c r="J644" s="180"/>
      <c r="K644" s="180"/>
      <c r="L644" s="180"/>
      <c r="M644" s="59" t="str">
        <f t="shared" si="22"/>
        <v/>
      </c>
    </row>
    <row r="645" spans="1:13" s="36" customFormat="1" x14ac:dyDescent="0.2">
      <c r="A645" s="527" t="e">
        <f t="shared" si="21"/>
        <v>#VALUE!</v>
      </c>
      <c r="B645" s="181"/>
      <c r="J645" s="180"/>
      <c r="K645" s="180"/>
      <c r="L645" s="180"/>
      <c r="M645" s="59" t="str">
        <f t="shared" si="22"/>
        <v/>
      </c>
    </row>
    <row r="646" spans="1:13" s="36" customFormat="1" x14ac:dyDescent="0.2">
      <c r="A646" s="527" t="e">
        <f t="shared" si="21"/>
        <v>#VALUE!</v>
      </c>
      <c r="B646" s="181"/>
      <c r="J646" s="180"/>
      <c r="K646" s="180"/>
      <c r="L646" s="180"/>
      <c r="M646" s="59" t="str">
        <f t="shared" si="22"/>
        <v/>
      </c>
    </row>
    <row r="647" spans="1:13" s="36" customFormat="1" x14ac:dyDescent="0.2">
      <c r="A647" s="527" t="e">
        <f t="shared" si="21"/>
        <v>#VALUE!</v>
      </c>
      <c r="B647" s="181"/>
      <c r="J647" s="180"/>
      <c r="K647" s="180"/>
      <c r="L647" s="180"/>
      <c r="M647" s="59" t="str">
        <f t="shared" si="22"/>
        <v/>
      </c>
    </row>
    <row r="648" spans="1:13" s="36" customFormat="1" x14ac:dyDescent="0.2">
      <c r="A648" s="527" t="e">
        <f t="shared" si="21"/>
        <v>#VALUE!</v>
      </c>
      <c r="B648" s="181"/>
      <c r="J648" s="180"/>
      <c r="K648" s="180"/>
      <c r="L648" s="180"/>
      <c r="M648" s="59" t="str">
        <f t="shared" si="22"/>
        <v/>
      </c>
    </row>
    <row r="649" spans="1:13" s="36" customFormat="1" x14ac:dyDescent="0.2">
      <c r="A649" s="527" t="e">
        <f t="shared" si="21"/>
        <v>#VALUE!</v>
      </c>
      <c r="B649" s="181"/>
      <c r="J649" s="180"/>
      <c r="K649" s="180"/>
      <c r="L649" s="180"/>
      <c r="M649" s="59" t="str">
        <f t="shared" si="22"/>
        <v/>
      </c>
    </row>
    <row r="650" spans="1:13" s="36" customFormat="1" x14ac:dyDescent="0.2">
      <c r="A650" s="527" t="e">
        <f t="shared" si="21"/>
        <v>#VALUE!</v>
      </c>
      <c r="B650" s="181"/>
      <c r="J650" s="180"/>
      <c r="K650" s="180"/>
      <c r="L650" s="180"/>
      <c r="M650" s="59" t="str">
        <f t="shared" si="22"/>
        <v/>
      </c>
    </row>
    <row r="651" spans="1:13" s="36" customFormat="1" x14ac:dyDescent="0.2">
      <c r="A651" s="527" t="e">
        <f t="shared" si="21"/>
        <v>#VALUE!</v>
      </c>
      <c r="B651" s="181"/>
      <c r="J651" s="180"/>
      <c r="K651" s="180"/>
      <c r="L651" s="180"/>
      <c r="M651" s="59" t="str">
        <f t="shared" si="22"/>
        <v/>
      </c>
    </row>
    <row r="652" spans="1:13" s="36" customFormat="1" x14ac:dyDescent="0.2">
      <c r="A652" s="527" t="e">
        <f t="shared" si="21"/>
        <v>#VALUE!</v>
      </c>
      <c r="B652" s="181"/>
      <c r="J652" s="180"/>
      <c r="K652" s="180"/>
      <c r="L652" s="180"/>
      <c r="M652" s="59" t="str">
        <f t="shared" si="22"/>
        <v/>
      </c>
    </row>
    <row r="653" spans="1:13" s="36" customFormat="1" x14ac:dyDescent="0.2">
      <c r="A653" s="527" t="e">
        <f t="shared" si="21"/>
        <v>#VALUE!</v>
      </c>
      <c r="B653" s="181"/>
      <c r="J653" s="180"/>
      <c r="K653" s="180"/>
      <c r="L653" s="180"/>
      <c r="M653" s="59" t="str">
        <f t="shared" si="22"/>
        <v/>
      </c>
    </row>
    <row r="654" spans="1:13" s="36" customFormat="1" x14ac:dyDescent="0.2">
      <c r="A654" s="527" t="e">
        <f t="shared" si="21"/>
        <v>#VALUE!</v>
      </c>
      <c r="B654" s="181"/>
      <c r="J654" s="180"/>
      <c r="K654" s="180"/>
      <c r="L654" s="180"/>
      <c r="M654" s="59" t="str">
        <f t="shared" si="22"/>
        <v/>
      </c>
    </row>
    <row r="655" spans="1:13" s="36" customFormat="1" x14ac:dyDescent="0.2">
      <c r="A655" s="527" t="e">
        <f t="shared" si="21"/>
        <v>#VALUE!</v>
      </c>
      <c r="B655" s="181"/>
      <c r="J655" s="180"/>
      <c r="K655" s="180"/>
      <c r="L655" s="180"/>
      <c r="M655" s="59" t="str">
        <f t="shared" si="22"/>
        <v/>
      </c>
    </row>
    <row r="656" spans="1:13" s="36" customFormat="1" x14ac:dyDescent="0.2">
      <c r="A656" s="527" t="e">
        <f t="shared" si="21"/>
        <v>#VALUE!</v>
      </c>
      <c r="B656" s="181"/>
      <c r="J656" s="180"/>
      <c r="K656" s="180"/>
      <c r="L656" s="180"/>
      <c r="M656" s="59" t="str">
        <f t="shared" si="22"/>
        <v/>
      </c>
    </row>
    <row r="657" spans="1:13" s="36" customFormat="1" x14ac:dyDescent="0.2">
      <c r="A657" s="527" t="e">
        <f t="shared" si="21"/>
        <v>#VALUE!</v>
      </c>
      <c r="B657" s="181"/>
      <c r="J657" s="180"/>
      <c r="K657" s="180"/>
      <c r="L657" s="180"/>
      <c r="M657" s="59" t="str">
        <f t="shared" si="22"/>
        <v/>
      </c>
    </row>
    <row r="658" spans="1:13" s="36" customFormat="1" x14ac:dyDescent="0.2">
      <c r="A658" s="527" t="e">
        <f t="shared" si="21"/>
        <v>#VALUE!</v>
      </c>
      <c r="B658" s="181"/>
      <c r="J658" s="180"/>
      <c r="K658" s="180"/>
      <c r="L658" s="180"/>
      <c r="M658" s="59" t="str">
        <f t="shared" si="22"/>
        <v/>
      </c>
    </row>
    <row r="659" spans="1:13" s="36" customFormat="1" x14ac:dyDescent="0.2">
      <c r="A659" s="527" t="e">
        <f t="shared" si="21"/>
        <v>#VALUE!</v>
      </c>
      <c r="B659" s="181"/>
      <c r="J659" s="180"/>
      <c r="K659" s="180"/>
      <c r="L659" s="180"/>
      <c r="M659" s="59" t="str">
        <f t="shared" si="22"/>
        <v/>
      </c>
    </row>
    <row r="660" spans="1:13" s="36" customFormat="1" x14ac:dyDescent="0.2">
      <c r="A660" s="527" t="e">
        <f t="shared" si="21"/>
        <v>#VALUE!</v>
      </c>
      <c r="B660" s="181"/>
      <c r="J660" s="180"/>
      <c r="K660" s="180"/>
      <c r="L660" s="180"/>
      <c r="M660" s="59" t="str">
        <f t="shared" si="22"/>
        <v/>
      </c>
    </row>
    <row r="661" spans="1:13" s="36" customFormat="1" x14ac:dyDescent="0.2">
      <c r="A661" s="527" t="e">
        <f t="shared" si="21"/>
        <v>#VALUE!</v>
      </c>
      <c r="B661" s="181"/>
      <c r="J661" s="180"/>
      <c r="K661" s="180"/>
      <c r="L661" s="180"/>
      <c r="M661" s="59" t="str">
        <f t="shared" si="22"/>
        <v/>
      </c>
    </row>
    <row r="662" spans="1:13" s="36" customFormat="1" x14ac:dyDescent="0.2">
      <c r="A662" s="527" t="e">
        <f t="shared" si="21"/>
        <v>#VALUE!</v>
      </c>
      <c r="B662" s="181"/>
      <c r="J662" s="180"/>
      <c r="K662" s="180"/>
      <c r="L662" s="180"/>
      <c r="M662" s="59" t="str">
        <f t="shared" si="22"/>
        <v/>
      </c>
    </row>
    <row r="663" spans="1:13" s="36" customFormat="1" x14ac:dyDescent="0.2">
      <c r="A663" s="527" t="e">
        <f t="shared" si="21"/>
        <v>#VALUE!</v>
      </c>
      <c r="B663" s="181"/>
      <c r="J663" s="180"/>
      <c r="K663" s="180"/>
      <c r="L663" s="180"/>
      <c r="M663" s="59" t="str">
        <f t="shared" si="22"/>
        <v/>
      </c>
    </row>
    <row r="664" spans="1:13" s="36" customFormat="1" x14ac:dyDescent="0.2">
      <c r="A664" s="527" t="e">
        <f t="shared" si="21"/>
        <v>#VALUE!</v>
      </c>
      <c r="B664" s="181"/>
      <c r="J664" s="180"/>
      <c r="K664" s="180"/>
      <c r="L664" s="180"/>
      <c r="M664" s="59" t="str">
        <f t="shared" si="22"/>
        <v/>
      </c>
    </row>
    <row r="665" spans="1:13" s="36" customFormat="1" x14ac:dyDescent="0.2">
      <c r="A665" s="527" t="e">
        <f t="shared" si="21"/>
        <v>#VALUE!</v>
      </c>
      <c r="B665" s="181"/>
      <c r="J665" s="180"/>
      <c r="K665" s="180"/>
      <c r="L665" s="180"/>
      <c r="M665" s="59" t="str">
        <f t="shared" si="22"/>
        <v/>
      </c>
    </row>
    <row r="666" spans="1:13" s="36" customFormat="1" x14ac:dyDescent="0.2">
      <c r="A666" s="527" t="e">
        <f t="shared" si="21"/>
        <v>#VALUE!</v>
      </c>
      <c r="B666" s="181"/>
      <c r="J666" s="180"/>
      <c r="K666" s="180"/>
      <c r="L666" s="180"/>
      <c r="M666" s="59" t="str">
        <f t="shared" si="22"/>
        <v/>
      </c>
    </row>
    <row r="667" spans="1:13" s="36" customFormat="1" x14ac:dyDescent="0.2">
      <c r="A667" s="527" t="e">
        <f t="shared" si="21"/>
        <v>#VALUE!</v>
      </c>
      <c r="B667" s="181"/>
      <c r="J667" s="180"/>
      <c r="K667" s="180"/>
      <c r="L667" s="180"/>
      <c r="M667" s="59" t="str">
        <f t="shared" si="22"/>
        <v/>
      </c>
    </row>
    <row r="668" spans="1:13" s="36" customFormat="1" x14ac:dyDescent="0.2">
      <c r="A668" s="527" t="e">
        <f t="shared" si="21"/>
        <v>#VALUE!</v>
      </c>
      <c r="B668" s="181"/>
      <c r="J668" s="180"/>
      <c r="K668" s="180"/>
      <c r="L668" s="180"/>
      <c r="M668" s="59" t="str">
        <f t="shared" si="22"/>
        <v/>
      </c>
    </row>
    <row r="669" spans="1:13" s="36" customFormat="1" x14ac:dyDescent="0.2">
      <c r="A669" s="527" t="e">
        <f t="shared" si="21"/>
        <v>#VALUE!</v>
      </c>
      <c r="B669" s="181"/>
      <c r="J669" s="180"/>
      <c r="K669" s="180"/>
      <c r="L669" s="180"/>
      <c r="M669" s="59" t="str">
        <f t="shared" si="22"/>
        <v/>
      </c>
    </row>
    <row r="670" spans="1:13" s="36" customFormat="1" x14ac:dyDescent="0.2">
      <c r="A670" s="527" t="e">
        <f t="shared" si="21"/>
        <v>#VALUE!</v>
      </c>
      <c r="B670" s="181"/>
      <c r="J670" s="180"/>
      <c r="K670" s="180"/>
      <c r="L670" s="180"/>
      <c r="M670" s="59" t="str">
        <f t="shared" si="22"/>
        <v/>
      </c>
    </row>
    <row r="671" spans="1:13" s="36" customFormat="1" x14ac:dyDescent="0.2">
      <c r="A671" s="527" t="e">
        <f t="shared" si="21"/>
        <v>#VALUE!</v>
      </c>
      <c r="B671" s="181"/>
      <c r="J671" s="180"/>
      <c r="K671" s="180"/>
      <c r="L671" s="180"/>
      <c r="M671" s="59" t="str">
        <f t="shared" si="22"/>
        <v/>
      </c>
    </row>
    <row r="672" spans="1:13" s="36" customFormat="1" x14ac:dyDescent="0.2">
      <c r="A672" s="527" t="e">
        <f t="shared" si="21"/>
        <v>#VALUE!</v>
      </c>
      <c r="B672" s="181"/>
      <c r="J672" s="180"/>
      <c r="K672" s="180"/>
      <c r="L672" s="180"/>
      <c r="M672" s="59" t="str">
        <f t="shared" si="22"/>
        <v/>
      </c>
    </row>
    <row r="673" spans="1:13" s="36" customFormat="1" x14ac:dyDescent="0.2">
      <c r="A673" s="527" t="e">
        <f t="shared" si="21"/>
        <v>#VALUE!</v>
      </c>
      <c r="B673" s="181"/>
      <c r="J673" s="180"/>
      <c r="K673" s="180"/>
      <c r="L673" s="180"/>
      <c r="M673" s="59" t="str">
        <f t="shared" si="22"/>
        <v/>
      </c>
    </row>
    <row r="674" spans="1:13" s="36" customFormat="1" x14ac:dyDescent="0.2">
      <c r="A674" s="527" t="e">
        <f t="shared" si="21"/>
        <v>#VALUE!</v>
      </c>
      <c r="B674" s="181"/>
      <c r="J674" s="180"/>
      <c r="K674" s="180"/>
      <c r="L674" s="180"/>
      <c r="M674" s="59" t="str">
        <f t="shared" si="22"/>
        <v/>
      </c>
    </row>
    <row r="675" spans="1:13" s="36" customFormat="1" x14ac:dyDescent="0.2">
      <c r="A675" s="527" t="e">
        <f t="shared" ref="A675:A738" si="23">DATEVALUE(LEFT(B675,10))+TIMEVALUE(MID(B675,12,8))</f>
        <v>#VALUE!</v>
      </c>
      <c r="B675" s="181"/>
      <c r="J675" s="180"/>
      <c r="K675" s="180"/>
      <c r="L675" s="180"/>
      <c r="M675" s="59" t="str">
        <f t="shared" si="22"/>
        <v/>
      </c>
    </row>
    <row r="676" spans="1:13" s="36" customFormat="1" x14ac:dyDescent="0.2">
      <c r="A676" s="527" t="e">
        <f t="shared" si="23"/>
        <v>#VALUE!</v>
      </c>
      <c r="B676" s="181"/>
      <c r="J676" s="180"/>
      <c r="K676" s="180"/>
      <c r="L676" s="180"/>
      <c r="M676" s="59" t="str">
        <f t="shared" si="22"/>
        <v/>
      </c>
    </row>
    <row r="677" spans="1:13" s="36" customFormat="1" x14ac:dyDescent="0.2">
      <c r="A677" s="527" t="e">
        <f t="shared" si="23"/>
        <v>#VALUE!</v>
      </c>
      <c r="B677" s="181"/>
      <c r="J677" s="180"/>
      <c r="K677" s="180"/>
      <c r="L677" s="180"/>
      <c r="M677" s="59" t="str">
        <f t="shared" si="22"/>
        <v/>
      </c>
    </row>
    <row r="678" spans="1:13" s="36" customFormat="1" x14ac:dyDescent="0.2">
      <c r="A678" s="527" t="e">
        <f t="shared" si="23"/>
        <v>#VALUE!</v>
      </c>
      <c r="B678" s="181"/>
      <c r="J678" s="180"/>
      <c r="K678" s="180"/>
      <c r="L678" s="180"/>
      <c r="M678" s="59" t="str">
        <f t="shared" si="22"/>
        <v/>
      </c>
    </row>
    <row r="679" spans="1:13" s="36" customFormat="1" x14ac:dyDescent="0.2">
      <c r="A679" s="527" t="e">
        <f t="shared" si="23"/>
        <v>#VALUE!</v>
      </c>
      <c r="B679" s="181"/>
      <c r="J679" s="180"/>
      <c r="K679" s="180"/>
      <c r="L679" s="180"/>
      <c r="M679" s="59" t="str">
        <f t="shared" si="22"/>
        <v/>
      </c>
    </row>
    <row r="680" spans="1:13" s="36" customFormat="1" x14ac:dyDescent="0.2">
      <c r="A680" s="527" t="e">
        <f t="shared" si="23"/>
        <v>#VALUE!</v>
      </c>
      <c r="B680" s="181"/>
      <c r="J680" s="180"/>
      <c r="K680" s="180"/>
      <c r="L680" s="180"/>
      <c r="M680" s="59" t="str">
        <f t="shared" si="22"/>
        <v/>
      </c>
    </row>
    <row r="681" spans="1:13" s="36" customFormat="1" x14ac:dyDescent="0.2">
      <c r="A681" s="527" t="e">
        <f t="shared" si="23"/>
        <v>#VALUE!</v>
      </c>
      <c r="B681" s="181"/>
      <c r="J681" s="180"/>
      <c r="K681" s="180"/>
      <c r="L681" s="180"/>
      <c r="M681" s="59" t="str">
        <f t="shared" si="22"/>
        <v/>
      </c>
    </row>
    <row r="682" spans="1:13" s="36" customFormat="1" x14ac:dyDescent="0.2">
      <c r="A682" s="527" t="e">
        <f t="shared" si="23"/>
        <v>#VALUE!</v>
      </c>
      <c r="B682" s="181"/>
      <c r="J682" s="180"/>
      <c r="K682" s="180"/>
      <c r="L682" s="180"/>
      <c r="M682" s="59" t="str">
        <f t="shared" si="22"/>
        <v/>
      </c>
    </row>
    <row r="683" spans="1:13" s="36" customFormat="1" x14ac:dyDescent="0.2">
      <c r="A683" s="527" t="e">
        <f t="shared" si="23"/>
        <v>#VALUE!</v>
      </c>
      <c r="B683" s="181"/>
      <c r="J683" s="180"/>
      <c r="K683" s="180"/>
      <c r="L683" s="180"/>
      <c r="M683" s="59" t="str">
        <f t="shared" ref="M683:M746" si="24">IF(J683&gt;0,AVERAGE(K683:L683),"")</f>
        <v/>
      </c>
    </row>
    <row r="684" spans="1:13" s="36" customFormat="1" x14ac:dyDescent="0.2">
      <c r="A684" s="527" t="e">
        <f t="shared" si="23"/>
        <v>#VALUE!</v>
      </c>
      <c r="B684" s="181"/>
      <c r="J684" s="180"/>
      <c r="K684" s="180"/>
      <c r="L684" s="180"/>
      <c r="M684" s="59" t="str">
        <f t="shared" si="24"/>
        <v/>
      </c>
    </row>
    <row r="685" spans="1:13" s="36" customFormat="1" x14ac:dyDescent="0.2">
      <c r="A685" s="527" t="e">
        <f t="shared" si="23"/>
        <v>#VALUE!</v>
      </c>
      <c r="B685" s="181"/>
      <c r="J685" s="180"/>
      <c r="K685" s="180"/>
      <c r="L685" s="180"/>
      <c r="M685" s="59" t="str">
        <f t="shared" si="24"/>
        <v/>
      </c>
    </row>
    <row r="686" spans="1:13" s="36" customFormat="1" x14ac:dyDescent="0.2">
      <c r="A686" s="527" t="e">
        <f t="shared" si="23"/>
        <v>#VALUE!</v>
      </c>
      <c r="B686" s="181"/>
      <c r="J686" s="180"/>
      <c r="K686" s="180"/>
      <c r="L686" s="180"/>
      <c r="M686" s="59" t="str">
        <f t="shared" si="24"/>
        <v/>
      </c>
    </row>
    <row r="687" spans="1:13" s="36" customFormat="1" x14ac:dyDescent="0.2">
      <c r="A687" s="527" t="e">
        <f t="shared" si="23"/>
        <v>#VALUE!</v>
      </c>
      <c r="B687" s="181"/>
      <c r="J687" s="180"/>
      <c r="K687" s="180"/>
      <c r="L687" s="180"/>
      <c r="M687" s="59" t="str">
        <f t="shared" si="24"/>
        <v/>
      </c>
    </row>
    <row r="688" spans="1:13" s="36" customFormat="1" x14ac:dyDescent="0.2">
      <c r="A688" s="527" t="e">
        <f t="shared" si="23"/>
        <v>#VALUE!</v>
      </c>
      <c r="B688" s="181"/>
      <c r="J688" s="180"/>
      <c r="K688" s="180"/>
      <c r="L688" s="180"/>
      <c r="M688" s="59" t="str">
        <f t="shared" si="24"/>
        <v/>
      </c>
    </row>
    <row r="689" spans="1:13" s="36" customFormat="1" x14ac:dyDescent="0.2">
      <c r="A689" s="527" t="e">
        <f t="shared" si="23"/>
        <v>#VALUE!</v>
      </c>
      <c r="B689" s="181"/>
      <c r="J689" s="180"/>
      <c r="K689" s="180"/>
      <c r="L689" s="180"/>
      <c r="M689" s="59" t="str">
        <f t="shared" si="24"/>
        <v/>
      </c>
    </row>
    <row r="690" spans="1:13" s="36" customFormat="1" x14ac:dyDescent="0.2">
      <c r="A690" s="527" t="e">
        <f t="shared" si="23"/>
        <v>#VALUE!</v>
      </c>
      <c r="B690" s="181"/>
      <c r="J690" s="180"/>
      <c r="K690" s="180"/>
      <c r="L690" s="180"/>
      <c r="M690" s="59" t="str">
        <f t="shared" si="24"/>
        <v/>
      </c>
    </row>
    <row r="691" spans="1:13" s="36" customFormat="1" x14ac:dyDescent="0.2">
      <c r="A691" s="527" t="e">
        <f t="shared" si="23"/>
        <v>#VALUE!</v>
      </c>
      <c r="B691" s="181"/>
      <c r="J691" s="180"/>
      <c r="K691" s="180"/>
      <c r="L691" s="180"/>
      <c r="M691" s="59" t="str">
        <f t="shared" si="24"/>
        <v/>
      </c>
    </row>
    <row r="692" spans="1:13" s="36" customFormat="1" x14ac:dyDescent="0.2">
      <c r="A692" s="527" t="e">
        <f t="shared" si="23"/>
        <v>#VALUE!</v>
      </c>
      <c r="B692" s="181"/>
      <c r="J692" s="180"/>
      <c r="K692" s="180"/>
      <c r="L692" s="180"/>
      <c r="M692" s="59" t="str">
        <f t="shared" si="24"/>
        <v/>
      </c>
    </row>
    <row r="693" spans="1:13" s="36" customFormat="1" x14ac:dyDescent="0.2">
      <c r="A693" s="527" t="e">
        <f t="shared" si="23"/>
        <v>#VALUE!</v>
      </c>
      <c r="B693" s="181"/>
      <c r="J693" s="180"/>
      <c r="K693" s="180"/>
      <c r="L693" s="180"/>
      <c r="M693" s="59" t="str">
        <f t="shared" si="24"/>
        <v/>
      </c>
    </row>
    <row r="694" spans="1:13" s="36" customFormat="1" x14ac:dyDescent="0.2">
      <c r="A694" s="527" t="e">
        <f t="shared" si="23"/>
        <v>#VALUE!</v>
      </c>
      <c r="B694" s="181"/>
      <c r="J694" s="180"/>
      <c r="K694" s="180"/>
      <c r="L694" s="180"/>
      <c r="M694" s="59" t="str">
        <f t="shared" si="24"/>
        <v/>
      </c>
    </row>
    <row r="695" spans="1:13" s="36" customFormat="1" x14ac:dyDescent="0.2">
      <c r="A695" s="527" t="e">
        <f t="shared" si="23"/>
        <v>#VALUE!</v>
      </c>
      <c r="B695" s="181"/>
      <c r="J695" s="180"/>
      <c r="K695" s="180"/>
      <c r="L695" s="180"/>
      <c r="M695" s="59" t="str">
        <f t="shared" si="24"/>
        <v/>
      </c>
    </row>
    <row r="696" spans="1:13" s="36" customFormat="1" x14ac:dyDescent="0.2">
      <c r="A696" s="527" t="e">
        <f t="shared" si="23"/>
        <v>#VALUE!</v>
      </c>
      <c r="B696" s="181"/>
      <c r="J696" s="180"/>
      <c r="K696" s="180"/>
      <c r="L696" s="180"/>
      <c r="M696" s="59" t="str">
        <f t="shared" si="24"/>
        <v/>
      </c>
    </row>
    <row r="697" spans="1:13" s="36" customFormat="1" x14ac:dyDescent="0.2">
      <c r="A697" s="527" t="e">
        <f t="shared" si="23"/>
        <v>#VALUE!</v>
      </c>
      <c r="B697" s="181"/>
      <c r="J697" s="180"/>
      <c r="K697" s="180"/>
      <c r="L697" s="180"/>
      <c r="M697" s="59" t="str">
        <f t="shared" si="24"/>
        <v/>
      </c>
    </row>
    <row r="698" spans="1:13" s="36" customFormat="1" x14ac:dyDescent="0.2">
      <c r="A698" s="527" t="e">
        <f t="shared" si="23"/>
        <v>#VALUE!</v>
      </c>
      <c r="B698" s="181"/>
      <c r="J698" s="180"/>
      <c r="K698" s="180"/>
      <c r="L698" s="180"/>
      <c r="M698" s="59" t="str">
        <f t="shared" si="24"/>
        <v/>
      </c>
    </row>
    <row r="699" spans="1:13" s="36" customFormat="1" x14ac:dyDescent="0.2">
      <c r="A699" s="527" t="e">
        <f t="shared" si="23"/>
        <v>#VALUE!</v>
      </c>
      <c r="B699" s="181"/>
      <c r="J699" s="180"/>
      <c r="K699" s="180"/>
      <c r="L699" s="180"/>
      <c r="M699" s="59" t="str">
        <f t="shared" si="24"/>
        <v/>
      </c>
    </row>
    <row r="700" spans="1:13" s="36" customFormat="1" x14ac:dyDescent="0.2">
      <c r="A700" s="527" t="e">
        <f t="shared" si="23"/>
        <v>#VALUE!</v>
      </c>
      <c r="B700" s="181"/>
      <c r="J700" s="180"/>
      <c r="K700" s="180"/>
      <c r="L700" s="180"/>
      <c r="M700" s="59" t="str">
        <f t="shared" si="24"/>
        <v/>
      </c>
    </row>
    <row r="701" spans="1:13" s="36" customFormat="1" x14ac:dyDescent="0.2">
      <c r="A701" s="527" t="e">
        <f t="shared" si="23"/>
        <v>#VALUE!</v>
      </c>
      <c r="B701" s="181"/>
      <c r="J701" s="180"/>
      <c r="K701" s="180"/>
      <c r="L701" s="180"/>
      <c r="M701" s="59" t="str">
        <f t="shared" si="24"/>
        <v/>
      </c>
    </row>
    <row r="702" spans="1:13" s="36" customFormat="1" x14ac:dyDescent="0.2">
      <c r="A702" s="527" t="e">
        <f t="shared" si="23"/>
        <v>#VALUE!</v>
      </c>
      <c r="B702" s="181"/>
      <c r="J702" s="180"/>
      <c r="K702" s="180"/>
      <c r="L702" s="180"/>
      <c r="M702" s="59" t="str">
        <f t="shared" si="24"/>
        <v/>
      </c>
    </row>
    <row r="703" spans="1:13" s="36" customFormat="1" x14ac:dyDescent="0.2">
      <c r="A703" s="527" t="e">
        <f t="shared" si="23"/>
        <v>#VALUE!</v>
      </c>
      <c r="B703" s="181"/>
      <c r="J703" s="180"/>
      <c r="K703" s="180"/>
      <c r="L703" s="180"/>
      <c r="M703" s="59" t="str">
        <f t="shared" si="24"/>
        <v/>
      </c>
    </row>
    <row r="704" spans="1:13" s="36" customFormat="1" x14ac:dyDescent="0.2">
      <c r="A704" s="527" t="e">
        <f t="shared" si="23"/>
        <v>#VALUE!</v>
      </c>
      <c r="B704" s="181"/>
      <c r="J704" s="180"/>
      <c r="K704" s="180"/>
      <c r="L704" s="180"/>
      <c r="M704" s="59" t="str">
        <f t="shared" si="24"/>
        <v/>
      </c>
    </row>
    <row r="705" spans="1:13" s="36" customFormat="1" x14ac:dyDescent="0.2">
      <c r="A705" s="527" t="e">
        <f t="shared" si="23"/>
        <v>#VALUE!</v>
      </c>
      <c r="B705" s="181"/>
      <c r="J705" s="180"/>
      <c r="K705" s="180"/>
      <c r="L705" s="180"/>
      <c r="M705" s="59" t="str">
        <f t="shared" si="24"/>
        <v/>
      </c>
    </row>
    <row r="706" spans="1:13" s="36" customFormat="1" x14ac:dyDescent="0.2">
      <c r="A706" s="527" t="e">
        <f t="shared" si="23"/>
        <v>#VALUE!</v>
      </c>
      <c r="B706" s="181"/>
      <c r="J706" s="180"/>
      <c r="K706" s="180"/>
      <c r="L706" s="180"/>
      <c r="M706" s="59" t="str">
        <f t="shared" si="24"/>
        <v/>
      </c>
    </row>
    <row r="707" spans="1:13" s="36" customFormat="1" x14ac:dyDescent="0.2">
      <c r="A707" s="527" t="e">
        <f t="shared" si="23"/>
        <v>#VALUE!</v>
      </c>
      <c r="B707" s="181"/>
      <c r="J707" s="180"/>
      <c r="K707" s="180"/>
      <c r="L707" s="180"/>
      <c r="M707" s="59" t="str">
        <f t="shared" si="24"/>
        <v/>
      </c>
    </row>
    <row r="708" spans="1:13" s="36" customFormat="1" x14ac:dyDescent="0.2">
      <c r="A708" s="527" t="e">
        <f t="shared" si="23"/>
        <v>#VALUE!</v>
      </c>
      <c r="B708" s="181"/>
      <c r="J708" s="180"/>
      <c r="K708" s="180"/>
      <c r="L708" s="180"/>
      <c r="M708" s="59" t="str">
        <f t="shared" si="24"/>
        <v/>
      </c>
    </row>
    <row r="709" spans="1:13" s="36" customFormat="1" x14ac:dyDescent="0.2">
      <c r="A709" s="527" t="e">
        <f t="shared" si="23"/>
        <v>#VALUE!</v>
      </c>
      <c r="B709" s="181"/>
      <c r="J709" s="180"/>
      <c r="K709" s="180"/>
      <c r="L709" s="180"/>
      <c r="M709" s="59" t="str">
        <f t="shared" si="24"/>
        <v/>
      </c>
    </row>
    <row r="710" spans="1:13" s="36" customFormat="1" x14ac:dyDescent="0.2">
      <c r="A710" s="527" t="e">
        <f t="shared" si="23"/>
        <v>#VALUE!</v>
      </c>
      <c r="B710" s="181"/>
      <c r="J710" s="180"/>
      <c r="K710" s="180"/>
      <c r="L710" s="180"/>
      <c r="M710" s="59" t="str">
        <f t="shared" si="24"/>
        <v/>
      </c>
    </row>
    <row r="711" spans="1:13" s="36" customFormat="1" x14ac:dyDescent="0.2">
      <c r="A711" s="527" t="e">
        <f t="shared" si="23"/>
        <v>#VALUE!</v>
      </c>
      <c r="B711" s="181"/>
      <c r="J711" s="180"/>
      <c r="K711" s="180"/>
      <c r="L711" s="180"/>
      <c r="M711" s="59" t="str">
        <f t="shared" si="24"/>
        <v/>
      </c>
    </row>
    <row r="712" spans="1:13" s="36" customFormat="1" x14ac:dyDescent="0.2">
      <c r="A712" s="527" t="e">
        <f t="shared" si="23"/>
        <v>#VALUE!</v>
      </c>
      <c r="B712" s="181"/>
      <c r="J712" s="180"/>
      <c r="K712" s="180"/>
      <c r="L712" s="180"/>
      <c r="M712" s="59" t="str">
        <f t="shared" si="24"/>
        <v/>
      </c>
    </row>
    <row r="713" spans="1:13" s="36" customFormat="1" x14ac:dyDescent="0.2">
      <c r="A713" s="527" t="e">
        <f t="shared" si="23"/>
        <v>#VALUE!</v>
      </c>
      <c r="B713" s="181"/>
      <c r="J713" s="180"/>
      <c r="K713" s="180"/>
      <c r="L713" s="180"/>
      <c r="M713" s="59" t="str">
        <f t="shared" si="24"/>
        <v/>
      </c>
    </row>
    <row r="714" spans="1:13" s="36" customFormat="1" x14ac:dyDescent="0.2">
      <c r="A714" s="527" t="e">
        <f t="shared" si="23"/>
        <v>#VALUE!</v>
      </c>
      <c r="B714" s="181"/>
      <c r="J714" s="180"/>
      <c r="K714" s="180"/>
      <c r="L714" s="180"/>
      <c r="M714" s="59" t="str">
        <f t="shared" si="24"/>
        <v/>
      </c>
    </row>
    <row r="715" spans="1:13" s="36" customFormat="1" x14ac:dyDescent="0.2">
      <c r="A715" s="527" t="e">
        <f t="shared" si="23"/>
        <v>#VALUE!</v>
      </c>
      <c r="B715" s="181"/>
      <c r="J715" s="180"/>
      <c r="K715" s="180"/>
      <c r="L715" s="180"/>
      <c r="M715" s="59" t="str">
        <f t="shared" si="24"/>
        <v/>
      </c>
    </row>
    <row r="716" spans="1:13" s="36" customFormat="1" x14ac:dyDescent="0.2">
      <c r="A716" s="527" t="e">
        <f t="shared" si="23"/>
        <v>#VALUE!</v>
      </c>
      <c r="B716" s="181"/>
      <c r="J716" s="180"/>
      <c r="K716" s="180"/>
      <c r="L716" s="180"/>
      <c r="M716" s="59" t="str">
        <f t="shared" si="24"/>
        <v/>
      </c>
    </row>
    <row r="717" spans="1:13" s="36" customFormat="1" x14ac:dyDescent="0.2">
      <c r="A717" s="527" t="e">
        <f t="shared" si="23"/>
        <v>#VALUE!</v>
      </c>
      <c r="B717" s="181"/>
      <c r="J717" s="180"/>
      <c r="K717" s="180"/>
      <c r="L717" s="180"/>
      <c r="M717" s="59" t="str">
        <f t="shared" si="24"/>
        <v/>
      </c>
    </row>
    <row r="718" spans="1:13" s="36" customFormat="1" x14ac:dyDescent="0.2">
      <c r="A718" s="527" t="e">
        <f t="shared" si="23"/>
        <v>#VALUE!</v>
      </c>
      <c r="B718" s="181"/>
      <c r="J718" s="180"/>
      <c r="K718" s="180"/>
      <c r="L718" s="180"/>
      <c r="M718" s="59" t="str">
        <f t="shared" si="24"/>
        <v/>
      </c>
    </row>
    <row r="719" spans="1:13" s="36" customFormat="1" x14ac:dyDescent="0.2">
      <c r="A719" s="527" t="e">
        <f t="shared" si="23"/>
        <v>#VALUE!</v>
      </c>
      <c r="B719" s="181"/>
      <c r="J719" s="180"/>
      <c r="K719" s="180"/>
      <c r="L719" s="180"/>
      <c r="M719" s="59" t="str">
        <f t="shared" si="24"/>
        <v/>
      </c>
    </row>
    <row r="720" spans="1:13" s="36" customFormat="1" x14ac:dyDescent="0.2">
      <c r="A720" s="527" t="e">
        <f t="shared" si="23"/>
        <v>#VALUE!</v>
      </c>
      <c r="B720" s="181"/>
      <c r="J720" s="180"/>
      <c r="K720" s="180"/>
      <c r="L720" s="180"/>
      <c r="M720" s="59" t="str">
        <f t="shared" si="24"/>
        <v/>
      </c>
    </row>
    <row r="721" spans="1:13" s="36" customFormat="1" x14ac:dyDescent="0.2">
      <c r="A721" s="527" t="e">
        <f t="shared" si="23"/>
        <v>#VALUE!</v>
      </c>
      <c r="B721" s="181"/>
      <c r="J721" s="180"/>
      <c r="K721" s="180"/>
      <c r="L721" s="180"/>
      <c r="M721" s="59" t="str">
        <f t="shared" si="24"/>
        <v/>
      </c>
    </row>
    <row r="722" spans="1:13" s="36" customFormat="1" x14ac:dyDescent="0.2">
      <c r="A722" s="527" t="e">
        <f t="shared" si="23"/>
        <v>#VALUE!</v>
      </c>
      <c r="B722" s="181"/>
      <c r="J722" s="180"/>
      <c r="K722" s="180"/>
      <c r="L722" s="180"/>
      <c r="M722" s="59" t="str">
        <f t="shared" si="24"/>
        <v/>
      </c>
    </row>
    <row r="723" spans="1:13" s="36" customFormat="1" x14ac:dyDescent="0.2">
      <c r="A723" s="527" t="e">
        <f t="shared" si="23"/>
        <v>#VALUE!</v>
      </c>
      <c r="B723" s="181"/>
      <c r="J723" s="180"/>
      <c r="K723" s="180"/>
      <c r="L723" s="180"/>
      <c r="M723" s="59" t="str">
        <f t="shared" si="24"/>
        <v/>
      </c>
    </row>
    <row r="724" spans="1:13" s="36" customFormat="1" x14ac:dyDescent="0.2">
      <c r="A724" s="527" t="e">
        <f t="shared" si="23"/>
        <v>#VALUE!</v>
      </c>
      <c r="B724" s="181"/>
      <c r="J724" s="180"/>
      <c r="K724" s="180"/>
      <c r="L724" s="180"/>
      <c r="M724" s="59" t="str">
        <f t="shared" si="24"/>
        <v/>
      </c>
    </row>
    <row r="725" spans="1:13" s="36" customFormat="1" x14ac:dyDescent="0.2">
      <c r="A725" s="527" t="e">
        <f t="shared" si="23"/>
        <v>#VALUE!</v>
      </c>
      <c r="B725" s="181"/>
      <c r="J725" s="180"/>
      <c r="K725" s="180"/>
      <c r="L725" s="180"/>
      <c r="M725" s="59" t="str">
        <f t="shared" si="24"/>
        <v/>
      </c>
    </row>
    <row r="726" spans="1:13" s="36" customFormat="1" x14ac:dyDescent="0.2">
      <c r="A726" s="527" t="e">
        <f t="shared" si="23"/>
        <v>#VALUE!</v>
      </c>
      <c r="B726" s="181"/>
      <c r="J726" s="180"/>
      <c r="K726" s="180"/>
      <c r="L726" s="180"/>
      <c r="M726" s="59" t="str">
        <f t="shared" si="24"/>
        <v/>
      </c>
    </row>
    <row r="727" spans="1:13" s="36" customFormat="1" x14ac:dyDescent="0.2">
      <c r="A727" s="527" t="e">
        <f t="shared" si="23"/>
        <v>#VALUE!</v>
      </c>
      <c r="B727" s="181"/>
      <c r="J727" s="180"/>
      <c r="K727" s="180"/>
      <c r="L727" s="180"/>
      <c r="M727" s="59" t="str">
        <f t="shared" si="24"/>
        <v/>
      </c>
    </row>
    <row r="728" spans="1:13" s="36" customFormat="1" x14ac:dyDescent="0.2">
      <c r="A728" s="527" t="e">
        <f t="shared" si="23"/>
        <v>#VALUE!</v>
      </c>
      <c r="B728" s="181"/>
      <c r="J728" s="180"/>
      <c r="K728" s="180"/>
      <c r="L728" s="180"/>
      <c r="M728" s="59" t="str">
        <f t="shared" si="24"/>
        <v/>
      </c>
    </row>
    <row r="729" spans="1:13" s="36" customFormat="1" x14ac:dyDescent="0.2">
      <c r="A729" s="527" t="e">
        <f t="shared" si="23"/>
        <v>#VALUE!</v>
      </c>
      <c r="B729" s="181"/>
      <c r="J729" s="180"/>
      <c r="K729" s="180"/>
      <c r="L729" s="180"/>
      <c r="M729" s="59" t="str">
        <f t="shared" si="24"/>
        <v/>
      </c>
    </row>
    <row r="730" spans="1:13" s="36" customFormat="1" x14ac:dyDescent="0.2">
      <c r="A730" s="527" t="e">
        <f t="shared" si="23"/>
        <v>#VALUE!</v>
      </c>
      <c r="B730" s="181"/>
      <c r="J730" s="180"/>
      <c r="K730" s="180"/>
      <c r="L730" s="180"/>
      <c r="M730" s="59" t="str">
        <f t="shared" si="24"/>
        <v/>
      </c>
    </row>
    <row r="731" spans="1:13" s="36" customFormat="1" x14ac:dyDescent="0.2">
      <c r="A731" s="527" t="e">
        <f t="shared" si="23"/>
        <v>#VALUE!</v>
      </c>
      <c r="B731" s="181"/>
      <c r="J731" s="180"/>
      <c r="K731" s="180"/>
      <c r="L731" s="180"/>
      <c r="M731" s="59" t="str">
        <f t="shared" si="24"/>
        <v/>
      </c>
    </row>
    <row r="732" spans="1:13" s="36" customFormat="1" x14ac:dyDescent="0.2">
      <c r="A732" s="527" t="e">
        <f t="shared" si="23"/>
        <v>#VALUE!</v>
      </c>
      <c r="B732" s="181"/>
      <c r="J732" s="180"/>
      <c r="K732" s="180"/>
      <c r="L732" s="180"/>
      <c r="M732" s="59" t="str">
        <f t="shared" si="24"/>
        <v/>
      </c>
    </row>
    <row r="733" spans="1:13" s="36" customFormat="1" x14ac:dyDescent="0.2">
      <c r="A733" s="527" t="e">
        <f t="shared" si="23"/>
        <v>#VALUE!</v>
      </c>
      <c r="B733" s="181"/>
      <c r="J733" s="180"/>
      <c r="K733" s="180"/>
      <c r="L733" s="180"/>
      <c r="M733" s="59" t="str">
        <f t="shared" si="24"/>
        <v/>
      </c>
    </row>
    <row r="734" spans="1:13" s="36" customFormat="1" x14ac:dyDescent="0.2">
      <c r="A734" s="527" t="e">
        <f t="shared" si="23"/>
        <v>#VALUE!</v>
      </c>
      <c r="B734" s="181"/>
      <c r="J734" s="180"/>
      <c r="K734" s="180"/>
      <c r="L734" s="180"/>
      <c r="M734" s="59" t="str">
        <f t="shared" si="24"/>
        <v/>
      </c>
    </row>
    <row r="735" spans="1:13" s="36" customFormat="1" x14ac:dyDescent="0.2">
      <c r="A735" s="527" t="e">
        <f t="shared" si="23"/>
        <v>#VALUE!</v>
      </c>
      <c r="B735" s="181"/>
      <c r="J735" s="180"/>
      <c r="K735" s="180"/>
      <c r="L735" s="180"/>
      <c r="M735" s="59" t="str">
        <f t="shared" si="24"/>
        <v/>
      </c>
    </row>
    <row r="736" spans="1:13" s="36" customFormat="1" x14ac:dyDescent="0.2">
      <c r="A736" s="527" t="e">
        <f t="shared" si="23"/>
        <v>#VALUE!</v>
      </c>
      <c r="B736" s="181"/>
      <c r="J736" s="180"/>
      <c r="K736" s="180"/>
      <c r="L736" s="180"/>
      <c r="M736" s="59" t="str">
        <f t="shared" si="24"/>
        <v/>
      </c>
    </row>
    <row r="737" spans="1:13" s="36" customFormat="1" x14ac:dyDescent="0.2">
      <c r="A737" s="527" t="e">
        <f t="shared" si="23"/>
        <v>#VALUE!</v>
      </c>
      <c r="B737" s="181"/>
      <c r="J737" s="180"/>
      <c r="K737" s="180"/>
      <c r="L737" s="180"/>
      <c r="M737" s="59" t="str">
        <f t="shared" si="24"/>
        <v/>
      </c>
    </row>
    <row r="738" spans="1:13" s="36" customFormat="1" x14ac:dyDescent="0.2">
      <c r="A738" s="527" t="e">
        <f t="shared" si="23"/>
        <v>#VALUE!</v>
      </c>
      <c r="B738" s="181"/>
      <c r="J738" s="180"/>
      <c r="K738" s="180"/>
      <c r="L738" s="180"/>
      <c r="M738" s="59" t="str">
        <f t="shared" si="24"/>
        <v/>
      </c>
    </row>
    <row r="739" spans="1:13" s="36" customFormat="1" x14ac:dyDescent="0.2">
      <c r="A739" s="527" t="e">
        <f t="shared" ref="A739:A785" si="25">DATEVALUE(LEFT(B739,10))+TIMEVALUE(MID(B739,12,8))</f>
        <v>#VALUE!</v>
      </c>
      <c r="B739" s="181"/>
      <c r="J739" s="180"/>
      <c r="K739" s="180"/>
      <c r="L739" s="180"/>
      <c r="M739" s="59" t="str">
        <f t="shared" si="24"/>
        <v/>
      </c>
    </row>
    <row r="740" spans="1:13" s="36" customFormat="1" x14ac:dyDescent="0.2">
      <c r="A740" s="527" t="e">
        <f t="shared" si="25"/>
        <v>#VALUE!</v>
      </c>
      <c r="B740" s="181"/>
      <c r="J740" s="180"/>
      <c r="K740" s="180"/>
      <c r="L740" s="180"/>
      <c r="M740" s="59" t="str">
        <f t="shared" si="24"/>
        <v/>
      </c>
    </row>
    <row r="741" spans="1:13" s="36" customFormat="1" x14ac:dyDescent="0.2">
      <c r="A741" s="527" t="e">
        <f t="shared" si="25"/>
        <v>#VALUE!</v>
      </c>
      <c r="B741" s="181"/>
      <c r="J741" s="180"/>
      <c r="K741" s="180"/>
      <c r="L741" s="180"/>
      <c r="M741" s="59" t="str">
        <f t="shared" si="24"/>
        <v/>
      </c>
    </row>
    <row r="742" spans="1:13" s="36" customFormat="1" x14ac:dyDescent="0.2">
      <c r="A742" s="527" t="e">
        <f t="shared" si="25"/>
        <v>#VALUE!</v>
      </c>
      <c r="B742" s="181"/>
      <c r="J742" s="180"/>
      <c r="K742" s="180"/>
      <c r="L742" s="180"/>
      <c r="M742" s="59" t="str">
        <f t="shared" si="24"/>
        <v/>
      </c>
    </row>
    <row r="743" spans="1:13" s="36" customFormat="1" x14ac:dyDescent="0.2">
      <c r="A743" s="527" t="e">
        <f t="shared" si="25"/>
        <v>#VALUE!</v>
      </c>
      <c r="B743" s="181"/>
      <c r="J743" s="180"/>
      <c r="K743" s="180"/>
      <c r="L743" s="180"/>
      <c r="M743" s="59" t="str">
        <f t="shared" si="24"/>
        <v/>
      </c>
    </row>
    <row r="744" spans="1:13" s="36" customFormat="1" x14ac:dyDescent="0.2">
      <c r="A744" s="527" t="e">
        <f t="shared" si="25"/>
        <v>#VALUE!</v>
      </c>
      <c r="B744" s="181"/>
      <c r="J744" s="180"/>
      <c r="K744" s="180"/>
      <c r="L744" s="180"/>
      <c r="M744" s="59" t="str">
        <f t="shared" si="24"/>
        <v/>
      </c>
    </row>
    <row r="745" spans="1:13" s="36" customFormat="1" x14ac:dyDescent="0.2">
      <c r="A745" s="527" t="e">
        <f t="shared" si="25"/>
        <v>#VALUE!</v>
      </c>
      <c r="B745" s="181"/>
      <c r="J745" s="180"/>
      <c r="K745" s="180"/>
      <c r="L745" s="180"/>
      <c r="M745" s="59" t="str">
        <f t="shared" si="24"/>
        <v/>
      </c>
    </row>
    <row r="746" spans="1:13" s="36" customFormat="1" x14ac:dyDescent="0.2">
      <c r="A746" s="527" t="e">
        <f t="shared" si="25"/>
        <v>#VALUE!</v>
      </c>
      <c r="B746" s="181"/>
      <c r="J746" s="180"/>
      <c r="K746" s="180"/>
      <c r="L746" s="180"/>
      <c r="M746" s="59" t="str">
        <f t="shared" si="24"/>
        <v/>
      </c>
    </row>
    <row r="747" spans="1:13" s="36" customFormat="1" x14ac:dyDescent="0.2">
      <c r="A747" s="527" t="e">
        <f t="shared" si="25"/>
        <v>#VALUE!</v>
      </c>
      <c r="B747" s="181"/>
      <c r="J747" s="180"/>
      <c r="K747" s="180"/>
      <c r="L747" s="180"/>
      <c r="M747" s="59" t="str">
        <f t="shared" ref="M747:M785" si="26">IF(J747&gt;0,AVERAGE(K747:L747),"")</f>
        <v/>
      </c>
    </row>
    <row r="748" spans="1:13" s="36" customFormat="1" x14ac:dyDescent="0.2">
      <c r="A748" s="527" t="e">
        <f t="shared" si="25"/>
        <v>#VALUE!</v>
      </c>
      <c r="B748" s="181"/>
      <c r="J748" s="180"/>
      <c r="K748" s="180"/>
      <c r="L748" s="180"/>
      <c r="M748" s="59" t="str">
        <f t="shared" si="26"/>
        <v/>
      </c>
    </row>
    <row r="749" spans="1:13" s="36" customFormat="1" x14ac:dyDescent="0.2">
      <c r="A749" s="527" t="e">
        <f t="shared" si="25"/>
        <v>#VALUE!</v>
      </c>
      <c r="B749" s="181"/>
      <c r="J749" s="180"/>
      <c r="K749" s="180"/>
      <c r="L749" s="180"/>
      <c r="M749" s="59" t="str">
        <f t="shared" si="26"/>
        <v/>
      </c>
    </row>
    <row r="750" spans="1:13" s="36" customFormat="1" x14ac:dyDescent="0.2">
      <c r="A750" s="527" t="e">
        <f t="shared" si="25"/>
        <v>#VALUE!</v>
      </c>
      <c r="B750" s="181"/>
      <c r="J750" s="180"/>
      <c r="K750" s="180"/>
      <c r="L750" s="180"/>
      <c r="M750" s="59" t="str">
        <f t="shared" si="26"/>
        <v/>
      </c>
    </row>
    <row r="751" spans="1:13" s="36" customFormat="1" x14ac:dyDescent="0.2">
      <c r="A751" s="527" t="e">
        <f t="shared" si="25"/>
        <v>#VALUE!</v>
      </c>
      <c r="B751" s="181"/>
      <c r="J751" s="180"/>
      <c r="K751" s="180"/>
      <c r="L751" s="180"/>
      <c r="M751" s="59" t="str">
        <f t="shared" si="26"/>
        <v/>
      </c>
    </row>
    <row r="752" spans="1:13" s="36" customFormat="1" x14ac:dyDescent="0.2">
      <c r="A752" s="527" t="e">
        <f t="shared" si="25"/>
        <v>#VALUE!</v>
      </c>
      <c r="B752" s="181"/>
      <c r="J752" s="180"/>
      <c r="K752" s="180"/>
      <c r="L752" s="180"/>
      <c r="M752" s="59" t="str">
        <f t="shared" si="26"/>
        <v/>
      </c>
    </row>
    <row r="753" spans="1:13" s="36" customFormat="1" x14ac:dyDescent="0.2">
      <c r="A753" s="527" t="e">
        <f t="shared" si="25"/>
        <v>#VALUE!</v>
      </c>
      <c r="B753" s="181"/>
      <c r="J753" s="180"/>
      <c r="K753" s="180"/>
      <c r="L753" s="180"/>
      <c r="M753" s="59" t="str">
        <f t="shared" si="26"/>
        <v/>
      </c>
    </row>
    <row r="754" spans="1:13" s="36" customFormat="1" x14ac:dyDescent="0.2">
      <c r="A754" s="527" t="e">
        <f t="shared" si="25"/>
        <v>#VALUE!</v>
      </c>
      <c r="B754" s="181"/>
      <c r="J754" s="180"/>
      <c r="K754" s="180"/>
      <c r="L754" s="180"/>
      <c r="M754" s="59" t="str">
        <f t="shared" si="26"/>
        <v/>
      </c>
    </row>
    <row r="755" spans="1:13" s="36" customFormat="1" x14ac:dyDescent="0.2">
      <c r="A755" s="527" t="e">
        <f t="shared" si="25"/>
        <v>#VALUE!</v>
      </c>
      <c r="B755" s="181"/>
      <c r="J755" s="180"/>
      <c r="K755" s="180"/>
      <c r="L755" s="180"/>
      <c r="M755" s="59" t="str">
        <f t="shared" si="26"/>
        <v/>
      </c>
    </row>
    <row r="756" spans="1:13" s="36" customFormat="1" x14ac:dyDescent="0.2">
      <c r="A756" s="527" t="e">
        <f t="shared" si="25"/>
        <v>#VALUE!</v>
      </c>
      <c r="B756" s="181"/>
      <c r="J756" s="180"/>
      <c r="K756" s="180"/>
      <c r="L756" s="180"/>
      <c r="M756" s="59" t="str">
        <f t="shared" si="26"/>
        <v/>
      </c>
    </row>
    <row r="757" spans="1:13" s="36" customFormat="1" x14ac:dyDescent="0.2">
      <c r="A757" s="527" t="e">
        <f t="shared" si="25"/>
        <v>#VALUE!</v>
      </c>
      <c r="B757" s="181"/>
      <c r="J757" s="180"/>
      <c r="K757" s="180"/>
      <c r="L757" s="180"/>
      <c r="M757" s="59" t="str">
        <f t="shared" si="26"/>
        <v/>
      </c>
    </row>
    <row r="758" spans="1:13" s="36" customFormat="1" x14ac:dyDescent="0.2">
      <c r="A758" s="527" t="e">
        <f t="shared" si="25"/>
        <v>#VALUE!</v>
      </c>
      <c r="B758" s="181"/>
      <c r="J758" s="180"/>
      <c r="K758" s="180"/>
      <c r="L758" s="180"/>
      <c r="M758" s="59" t="str">
        <f t="shared" si="26"/>
        <v/>
      </c>
    </row>
    <row r="759" spans="1:13" s="36" customFormat="1" x14ac:dyDescent="0.2">
      <c r="A759" s="527" t="e">
        <f t="shared" si="25"/>
        <v>#VALUE!</v>
      </c>
      <c r="B759" s="181"/>
      <c r="J759" s="180"/>
      <c r="K759" s="180"/>
      <c r="L759" s="180"/>
      <c r="M759" s="59" t="str">
        <f t="shared" si="26"/>
        <v/>
      </c>
    </row>
    <row r="760" spans="1:13" s="36" customFormat="1" x14ac:dyDescent="0.2">
      <c r="A760" s="527" t="e">
        <f t="shared" si="25"/>
        <v>#VALUE!</v>
      </c>
      <c r="B760" s="181"/>
      <c r="J760" s="180"/>
      <c r="K760" s="180"/>
      <c r="L760" s="180"/>
      <c r="M760" s="59" t="str">
        <f t="shared" si="26"/>
        <v/>
      </c>
    </row>
    <row r="761" spans="1:13" s="36" customFormat="1" x14ac:dyDescent="0.2">
      <c r="A761" s="527" t="e">
        <f t="shared" si="25"/>
        <v>#VALUE!</v>
      </c>
      <c r="B761" s="181"/>
      <c r="J761" s="180"/>
      <c r="K761" s="180"/>
      <c r="L761" s="180"/>
      <c r="M761" s="59" t="str">
        <f t="shared" si="26"/>
        <v/>
      </c>
    </row>
    <row r="762" spans="1:13" s="36" customFormat="1" x14ac:dyDescent="0.2">
      <c r="A762" s="527" t="e">
        <f t="shared" si="25"/>
        <v>#VALUE!</v>
      </c>
      <c r="B762" s="181"/>
      <c r="J762" s="180"/>
      <c r="K762" s="180"/>
      <c r="L762" s="180"/>
      <c r="M762" s="59" t="str">
        <f t="shared" si="26"/>
        <v/>
      </c>
    </row>
    <row r="763" spans="1:13" s="36" customFormat="1" x14ac:dyDescent="0.2">
      <c r="A763" s="527" t="e">
        <f t="shared" si="25"/>
        <v>#VALUE!</v>
      </c>
      <c r="B763" s="181"/>
      <c r="J763" s="180"/>
      <c r="K763" s="180"/>
      <c r="L763" s="180"/>
      <c r="M763" s="59" t="str">
        <f t="shared" si="26"/>
        <v/>
      </c>
    </row>
    <row r="764" spans="1:13" s="36" customFormat="1" x14ac:dyDescent="0.2">
      <c r="A764" s="527" t="e">
        <f t="shared" si="25"/>
        <v>#VALUE!</v>
      </c>
      <c r="B764" s="181"/>
      <c r="J764" s="180"/>
      <c r="K764" s="180"/>
      <c r="L764" s="180"/>
      <c r="M764" s="59" t="str">
        <f t="shared" si="26"/>
        <v/>
      </c>
    </row>
    <row r="765" spans="1:13" s="36" customFormat="1" x14ac:dyDescent="0.2">
      <c r="A765" s="527" t="e">
        <f t="shared" si="25"/>
        <v>#VALUE!</v>
      </c>
      <c r="B765" s="181"/>
      <c r="J765" s="180"/>
      <c r="K765" s="180"/>
      <c r="L765" s="180"/>
      <c r="M765" s="59" t="str">
        <f t="shared" si="26"/>
        <v/>
      </c>
    </row>
    <row r="766" spans="1:13" s="36" customFormat="1" x14ac:dyDescent="0.2">
      <c r="A766" s="527" t="e">
        <f t="shared" si="25"/>
        <v>#VALUE!</v>
      </c>
      <c r="B766" s="181"/>
      <c r="J766" s="180"/>
      <c r="K766" s="180"/>
      <c r="L766" s="180"/>
      <c r="M766" s="59" t="str">
        <f t="shared" si="26"/>
        <v/>
      </c>
    </row>
    <row r="767" spans="1:13" s="36" customFormat="1" x14ac:dyDescent="0.2">
      <c r="A767" s="527" t="e">
        <f t="shared" si="25"/>
        <v>#VALUE!</v>
      </c>
      <c r="B767" s="181"/>
      <c r="J767" s="180"/>
      <c r="K767" s="180"/>
      <c r="L767" s="180"/>
      <c r="M767" s="59" t="str">
        <f t="shared" si="26"/>
        <v/>
      </c>
    </row>
    <row r="768" spans="1:13" s="36" customFormat="1" x14ac:dyDescent="0.2">
      <c r="A768" s="527" t="e">
        <f t="shared" si="25"/>
        <v>#VALUE!</v>
      </c>
      <c r="B768" s="181"/>
      <c r="J768" s="180"/>
      <c r="K768" s="180"/>
      <c r="L768" s="180"/>
      <c r="M768" s="59" t="str">
        <f t="shared" si="26"/>
        <v/>
      </c>
    </row>
    <row r="769" spans="1:13" s="36" customFormat="1" x14ac:dyDescent="0.2">
      <c r="A769" s="527" t="e">
        <f t="shared" si="25"/>
        <v>#VALUE!</v>
      </c>
      <c r="B769" s="181"/>
      <c r="J769" s="180"/>
      <c r="K769" s="180"/>
      <c r="L769" s="180"/>
      <c r="M769" s="59" t="str">
        <f t="shared" si="26"/>
        <v/>
      </c>
    </row>
    <row r="770" spans="1:13" s="36" customFormat="1" x14ac:dyDescent="0.2">
      <c r="A770" s="527" t="e">
        <f t="shared" si="25"/>
        <v>#VALUE!</v>
      </c>
      <c r="B770" s="181"/>
      <c r="J770" s="180"/>
      <c r="K770" s="180"/>
      <c r="L770" s="180"/>
      <c r="M770" s="59" t="str">
        <f t="shared" si="26"/>
        <v/>
      </c>
    </row>
    <row r="771" spans="1:13" s="36" customFormat="1" x14ac:dyDescent="0.2">
      <c r="A771" s="527" t="e">
        <f t="shared" si="25"/>
        <v>#VALUE!</v>
      </c>
      <c r="B771" s="181"/>
      <c r="J771" s="180"/>
      <c r="K771" s="180"/>
      <c r="L771" s="180"/>
      <c r="M771" s="59" t="str">
        <f t="shared" si="26"/>
        <v/>
      </c>
    </row>
    <row r="772" spans="1:13" s="36" customFormat="1" x14ac:dyDescent="0.2">
      <c r="A772" s="527" t="e">
        <f t="shared" si="25"/>
        <v>#VALUE!</v>
      </c>
      <c r="B772" s="181"/>
      <c r="J772" s="180"/>
      <c r="K772" s="180"/>
      <c r="L772" s="180"/>
      <c r="M772" s="59" t="str">
        <f t="shared" si="26"/>
        <v/>
      </c>
    </row>
    <row r="773" spans="1:13" s="36" customFormat="1" x14ac:dyDescent="0.2">
      <c r="A773" s="527" t="e">
        <f t="shared" si="25"/>
        <v>#VALUE!</v>
      </c>
      <c r="B773" s="181"/>
      <c r="J773" s="180"/>
      <c r="K773" s="180"/>
      <c r="L773" s="180"/>
      <c r="M773" s="59" t="str">
        <f t="shared" si="26"/>
        <v/>
      </c>
    </row>
    <row r="774" spans="1:13" s="36" customFormat="1" x14ac:dyDescent="0.2">
      <c r="A774" s="527" t="e">
        <f t="shared" si="25"/>
        <v>#VALUE!</v>
      </c>
      <c r="B774" s="181"/>
      <c r="J774" s="180"/>
      <c r="K774" s="180"/>
      <c r="L774" s="180"/>
      <c r="M774" s="59" t="str">
        <f t="shared" si="26"/>
        <v/>
      </c>
    </row>
    <row r="775" spans="1:13" s="36" customFormat="1" x14ac:dyDescent="0.2">
      <c r="A775" s="527" t="e">
        <f t="shared" si="25"/>
        <v>#VALUE!</v>
      </c>
      <c r="B775" s="181"/>
      <c r="J775" s="180"/>
      <c r="K775" s="180"/>
      <c r="L775" s="180"/>
      <c r="M775" s="59" t="str">
        <f t="shared" si="26"/>
        <v/>
      </c>
    </row>
    <row r="776" spans="1:13" s="36" customFormat="1" x14ac:dyDescent="0.2">
      <c r="A776" s="527" t="e">
        <f t="shared" si="25"/>
        <v>#VALUE!</v>
      </c>
      <c r="B776" s="181"/>
      <c r="J776" s="180"/>
      <c r="K776" s="180"/>
      <c r="L776" s="180" t="str">
        <f t="shared" ref="L776:L783" si="27">IF(J776&gt;0,SUM(J776-K776),"")</f>
        <v/>
      </c>
      <c r="M776" s="59" t="str">
        <f t="shared" si="26"/>
        <v/>
      </c>
    </row>
    <row r="777" spans="1:13" s="36" customFormat="1" x14ac:dyDescent="0.2">
      <c r="A777" s="527" t="e">
        <f t="shared" si="25"/>
        <v>#VALUE!</v>
      </c>
      <c r="B777" s="181"/>
      <c r="J777" s="180"/>
      <c r="K777" s="180"/>
      <c r="L777" s="180" t="str">
        <f t="shared" si="27"/>
        <v/>
      </c>
      <c r="M777" s="59" t="str">
        <f t="shared" si="26"/>
        <v/>
      </c>
    </row>
    <row r="778" spans="1:13" s="36" customFormat="1" x14ac:dyDescent="0.2">
      <c r="A778" s="527" t="e">
        <f t="shared" si="25"/>
        <v>#VALUE!</v>
      </c>
      <c r="B778" s="181"/>
      <c r="J778" s="180"/>
      <c r="K778" s="180"/>
      <c r="L778" s="180" t="str">
        <f t="shared" si="27"/>
        <v/>
      </c>
      <c r="M778" s="59" t="str">
        <f t="shared" si="26"/>
        <v/>
      </c>
    </row>
    <row r="779" spans="1:13" s="36" customFormat="1" x14ac:dyDescent="0.2">
      <c r="A779" s="527" t="e">
        <f t="shared" si="25"/>
        <v>#VALUE!</v>
      </c>
      <c r="B779" s="181"/>
      <c r="J779" s="180"/>
      <c r="K779" s="180"/>
      <c r="L779" s="180" t="str">
        <f t="shared" si="27"/>
        <v/>
      </c>
      <c r="M779" s="59" t="str">
        <f t="shared" si="26"/>
        <v/>
      </c>
    </row>
    <row r="780" spans="1:13" s="36" customFormat="1" x14ac:dyDescent="0.2">
      <c r="A780" s="527" t="e">
        <f t="shared" si="25"/>
        <v>#VALUE!</v>
      </c>
      <c r="B780" s="181"/>
      <c r="J780" s="180"/>
      <c r="K780" s="180"/>
      <c r="L780" s="180" t="str">
        <f t="shared" si="27"/>
        <v/>
      </c>
      <c r="M780" s="59" t="str">
        <f t="shared" si="26"/>
        <v/>
      </c>
    </row>
    <row r="781" spans="1:13" s="36" customFormat="1" x14ac:dyDescent="0.2">
      <c r="A781" s="527" t="e">
        <f t="shared" si="25"/>
        <v>#VALUE!</v>
      </c>
      <c r="B781" s="181"/>
      <c r="J781" s="180"/>
      <c r="K781" s="180"/>
      <c r="L781" s="180" t="str">
        <f t="shared" si="27"/>
        <v/>
      </c>
      <c r="M781" s="59" t="str">
        <f t="shared" si="26"/>
        <v/>
      </c>
    </row>
    <row r="782" spans="1:13" s="36" customFormat="1" x14ac:dyDescent="0.2">
      <c r="A782" s="527" t="e">
        <f t="shared" si="25"/>
        <v>#VALUE!</v>
      </c>
      <c r="B782" s="181"/>
      <c r="J782" s="180"/>
      <c r="K782" s="180"/>
      <c r="L782" s="180" t="str">
        <f t="shared" si="27"/>
        <v/>
      </c>
      <c r="M782" s="59" t="str">
        <f t="shared" si="26"/>
        <v/>
      </c>
    </row>
    <row r="783" spans="1:13" s="36" customFormat="1" x14ac:dyDescent="0.2">
      <c r="A783" s="527" t="e">
        <f t="shared" si="25"/>
        <v>#VALUE!</v>
      </c>
      <c r="B783" s="181"/>
      <c r="J783" s="180"/>
      <c r="K783" s="180"/>
      <c r="L783" s="180" t="str">
        <f t="shared" si="27"/>
        <v/>
      </c>
      <c r="M783" s="59" t="str">
        <f t="shared" si="26"/>
        <v/>
      </c>
    </row>
    <row r="784" spans="1:13" s="36" customFormat="1" x14ac:dyDescent="0.2">
      <c r="A784" s="527" t="e">
        <f t="shared" si="25"/>
        <v>#VALUE!</v>
      </c>
      <c r="B784" s="181"/>
      <c r="J784" s="180"/>
      <c r="K784" s="180"/>
      <c r="L784" s="180" t="str">
        <f t="shared" ref="L784:L785" si="28">IF(J784&gt;0,SUM(J784-K784),"")</f>
        <v/>
      </c>
      <c r="M784" s="59" t="str">
        <f t="shared" si="26"/>
        <v/>
      </c>
    </row>
    <row r="785" spans="1:13" s="36" customFormat="1" x14ac:dyDescent="0.2">
      <c r="A785" s="527" t="e">
        <f t="shared" si="25"/>
        <v>#VALUE!</v>
      </c>
      <c r="B785" s="181"/>
      <c r="J785" s="180"/>
      <c r="K785" s="180"/>
      <c r="L785" s="180" t="str">
        <f t="shared" si="28"/>
        <v/>
      </c>
      <c r="M785" s="59" t="str">
        <f t="shared" si="26"/>
        <v/>
      </c>
    </row>
  </sheetData>
  <autoFilter ref="A41:M41"/>
  <mergeCells count="7">
    <mergeCell ref="C40:G40"/>
    <mergeCell ref="A1:M1"/>
    <mergeCell ref="H3:K3"/>
    <mergeCell ref="A35:B35"/>
    <mergeCell ref="H35:M35"/>
    <mergeCell ref="A37:M37"/>
    <mergeCell ref="C39:G39"/>
  </mergeCells>
  <conditionalFormatting sqref="G4:G34">
    <cfRule type="cellIs" dxfId="4" priority="7" operator="lessThan">
      <formula>0</formula>
    </cfRule>
    <cfRule type="cellIs" dxfId="3" priority="8" operator="greaterThan">
      <formula>100</formula>
    </cfRule>
  </conditionalFormatting>
  <conditionalFormatting sqref="M39:M40 J39:K785 M42:M785">
    <cfRule type="cellIs" dxfId="2" priority="4" operator="notBetween">
      <formula>0</formula>
      <formula>35.54</formula>
    </cfRule>
  </conditionalFormatting>
  <conditionalFormatting sqref="C4:F35">
    <cfRule type="cellIs" dxfId="1" priority="2" operator="lessThan">
      <formula>0</formula>
    </cfRule>
    <cfRule type="cellIs" dxfId="0" priority="3" operator="greaterThan">
      <formula>35</formula>
    </cfRule>
  </conditionalFormatting>
  <pageMargins left="0.55000000000000004" right="0.55000000000000004" top="0.5" bottom="0.5" header="0.3" footer="0.3"/>
  <pageSetup scale="64" fitToHeight="0" orientation="portrait" r:id="rId1"/>
  <headerFooter scaleWithDoc="0">
    <oddHeader xml:space="preserve">&amp;L&amp;"-,Bold"&amp;12AMS data compared to Purple Air data&amp;R&amp;"-,Bold"&amp;12[Tribe] Tribal Air Program </oddHeader>
    <oddFooter>&amp;R&amp;"-,Italic"&amp;8Path-&amp;F-&amp;A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23"/>
  <sheetViews>
    <sheetView workbookViewId="0">
      <selection activeCell="Q7" sqref="Q7"/>
    </sheetView>
  </sheetViews>
  <sheetFormatPr defaultColWidth="9.140625" defaultRowHeight="12.75" x14ac:dyDescent="0.25"/>
  <cols>
    <col min="1" max="1" width="7.140625" style="2" customWidth="1"/>
    <col min="2" max="2" width="48.85546875" style="2" customWidth="1"/>
    <col min="3" max="5" width="7.5703125" style="2" customWidth="1"/>
    <col min="6" max="6" width="7.85546875" style="2" customWidth="1"/>
    <col min="7" max="7" width="6.140625" style="2" customWidth="1"/>
    <col min="8" max="8" width="8.5703125" style="245" customWidth="1"/>
    <col min="9" max="9" width="5.140625" style="2" customWidth="1"/>
    <col min="10" max="10" width="6.7109375" style="2" customWidth="1"/>
    <col min="11" max="11" width="3.5703125" style="2" customWidth="1"/>
    <col min="12" max="12" width="19.7109375" style="2" customWidth="1"/>
    <col min="13" max="13" width="7" style="2" customWidth="1"/>
    <col min="14" max="14" width="10" style="2" customWidth="1"/>
    <col min="15" max="15" width="12.28515625" style="2" customWidth="1"/>
    <col min="16" max="16" width="19.42578125" style="2" customWidth="1"/>
    <col min="17" max="17" width="15.7109375" style="2" customWidth="1"/>
    <col min="18" max="18" width="2.42578125" style="2" customWidth="1"/>
    <col min="19" max="19" width="3.42578125" style="13" customWidth="1"/>
    <col min="20" max="20" width="33.140625" style="13" customWidth="1"/>
    <col min="21" max="21" width="3.85546875" style="254" customWidth="1"/>
    <col min="22" max="22" width="4.7109375" style="254" customWidth="1"/>
    <col min="23" max="23" width="2.42578125" style="254" customWidth="1"/>
    <col min="24" max="24" width="29.42578125" style="254" customWidth="1"/>
    <col min="25" max="25" width="2.42578125" style="254" customWidth="1"/>
    <col min="26" max="26" width="5.5703125" style="2" customWidth="1"/>
    <col min="27" max="27" width="19" style="2" customWidth="1"/>
    <col min="28" max="28" width="68.28515625" style="2" customWidth="1"/>
    <col min="29" max="29" width="2.42578125" style="2" customWidth="1"/>
    <col min="30" max="31" width="9.140625" style="2"/>
    <col min="32" max="32" width="3.42578125" style="2" customWidth="1"/>
    <col min="33" max="16384" width="9.140625" style="2"/>
  </cols>
  <sheetData>
    <row r="1" spans="1:32" ht="27.75" customHeight="1" thickBot="1" x14ac:dyDescent="0.3">
      <c r="A1" s="233" t="s">
        <v>341</v>
      </c>
      <c r="B1" s="233" t="s">
        <v>1192</v>
      </c>
      <c r="C1" s="233" t="s">
        <v>854</v>
      </c>
      <c r="D1" s="233" t="s">
        <v>855</v>
      </c>
      <c r="E1" s="233" t="s">
        <v>856</v>
      </c>
      <c r="F1" s="233" t="s">
        <v>156</v>
      </c>
      <c r="H1" s="305" t="s">
        <v>156</v>
      </c>
      <c r="I1" s="305" t="s">
        <v>592</v>
      </c>
      <c r="J1" s="305" t="s">
        <v>331</v>
      </c>
      <c r="K1" s="1428" t="s">
        <v>951</v>
      </c>
      <c r="L1" s="1429"/>
      <c r="M1" s="1433"/>
      <c r="N1" s="305" t="s">
        <v>391</v>
      </c>
      <c r="O1" s="305" t="s">
        <v>332</v>
      </c>
      <c r="P1" s="305" t="s">
        <v>619</v>
      </c>
      <c r="Q1" s="305" t="s">
        <v>596</v>
      </c>
      <c r="S1" s="1430" t="s">
        <v>481</v>
      </c>
      <c r="T1" s="1430"/>
      <c r="U1" s="252" t="s">
        <v>611</v>
      </c>
      <c r="V1" s="252"/>
      <c r="W1" s="1430" t="s">
        <v>777</v>
      </c>
      <c r="X1" s="1430"/>
      <c r="Y1" s="252"/>
      <c r="Z1" s="1431" t="s">
        <v>774</v>
      </c>
      <c r="AA1" s="1431"/>
      <c r="AB1" s="1431"/>
      <c r="AD1" s="1428" t="s">
        <v>757</v>
      </c>
      <c r="AE1" s="1429"/>
      <c r="AF1" s="1429"/>
    </row>
    <row r="2" spans="1:32" ht="13.5" thickTop="1" x14ac:dyDescent="0.25">
      <c r="A2" s="234" t="s">
        <v>410</v>
      </c>
      <c r="B2" s="235" t="s">
        <v>382</v>
      </c>
      <c r="C2" s="512"/>
      <c r="D2" s="512"/>
      <c r="E2" s="512"/>
      <c r="F2" s="512"/>
      <c r="H2" s="236" t="s">
        <v>185</v>
      </c>
      <c r="I2" s="2" t="s">
        <v>371</v>
      </c>
      <c r="J2" s="2" t="s">
        <v>335</v>
      </c>
      <c r="K2" s="2" t="s">
        <v>37</v>
      </c>
      <c r="L2" s="2" t="s">
        <v>1186</v>
      </c>
      <c r="N2" s="2" t="s">
        <v>337</v>
      </c>
      <c r="O2" s="2" t="s">
        <v>355</v>
      </c>
      <c r="P2" s="2" t="s">
        <v>365</v>
      </c>
      <c r="Q2" s="2" t="s">
        <v>1195</v>
      </c>
      <c r="S2" s="246" t="s">
        <v>382</v>
      </c>
      <c r="T2" s="13" t="s">
        <v>437</v>
      </c>
      <c r="U2" s="253" t="s">
        <v>381</v>
      </c>
      <c r="V2" s="253"/>
      <c r="W2" s="2" t="s">
        <v>178</v>
      </c>
      <c r="X2" s="2" t="s">
        <v>778</v>
      </c>
      <c r="Y2" s="253"/>
      <c r="Z2" s="2" t="s">
        <v>76</v>
      </c>
      <c r="AA2" s="2" t="s">
        <v>499</v>
      </c>
      <c r="AB2" s="2" t="s">
        <v>524</v>
      </c>
      <c r="AD2" s="2" t="s">
        <v>745</v>
      </c>
      <c r="AE2" s="2" t="s">
        <v>748</v>
      </c>
      <c r="AF2" s="371" t="s">
        <v>761</v>
      </c>
    </row>
    <row r="3" spans="1:32" x14ac:dyDescent="0.25">
      <c r="A3" s="239" t="s">
        <v>412</v>
      </c>
      <c r="B3" s="240" t="s">
        <v>901</v>
      </c>
      <c r="C3" s="513" t="s">
        <v>82</v>
      </c>
      <c r="D3" s="514"/>
      <c r="E3" s="514"/>
      <c r="F3" s="513" t="s">
        <v>38</v>
      </c>
      <c r="H3" s="4" t="s">
        <v>38</v>
      </c>
      <c r="I3" s="2" t="s">
        <v>372</v>
      </c>
      <c r="J3" s="2" t="s">
        <v>336</v>
      </c>
      <c r="K3" s="2" t="s">
        <v>66</v>
      </c>
      <c r="L3" s="2" t="s">
        <v>1186</v>
      </c>
      <c r="N3" s="2" t="s">
        <v>839</v>
      </c>
      <c r="O3" s="2" t="s">
        <v>1136</v>
      </c>
      <c r="P3" s="2" t="s">
        <v>595</v>
      </c>
      <c r="Q3" s="2" t="s">
        <v>1196</v>
      </c>
      <c r="S3" s="13" t="s">
        <v>440</v>
      </c>
      <c r="T3" s="13" t="s">
        <v>441</v>
      </c>
      <c r="U3" s="253">
        <v>1</v>
      </c>
      <c r="V3" s="253"/>
      <c r="W3" s="13" t="s">
        <v>159</v>
      </c>
      <c r="X3" s="377" t="s">
        <v>788</v>
      </c>
      <c r="Y3" s="253"/>
      <c r="Z3" s="2" t="s">
        <v>5</v>
      </c>
      <c r="AA3" s="2" t="s">
        <v>500</v>
      </c>
      <c r="AB3" s="2" t="s">
        <v>666</v>
      </c>
      <c r="AD3" s="2" t="s">
        <v>746</v>
      </c>
      <c r="AE3" s="2" t="s">
        <v>752</v>
      </c>
      <c r="AF3" s="371" t="s">
        <v>765</v>
      </c>
    </row>
    <row r="4" spans="1:32" x14ac:dyDescent="0.25">
      <c r="A4" s="239" t="s">
        <v>412</v>
      </c>
      <c r="B4" s="240" t="s">
        <v>894</v>
      </c>
      <c r="C4" s="513" t="s">
        <v>77</v>
      </c>
      <c r="D4" s="514"/>
      <c r="E4" s="514"/>
      <c r="F4" s="513" t="s">
        <v>38</v>
      </c>
      <c r="H4" s="4" t="s">
        <v>12</v>
      </c>
      <c r="I4" s="2" t="s">
        <v>374</v>
      </c>
      <c r="J4" s="2" t="s">
        <v>669</v>
      </c>
      <c r="K4" s="2" t="s">
        <v>96</v>
      </c>
      <c r="L4" s="2" t="s">
        <v>1186</v>
      </c>
      <c r="N4" s="2" t="s">
        <v>775</v>
      </c>
      <c r="O4" s="2" t="s">
        <v>358</v>
      </c>
      <c r="P4" s="2" t="s">
        <v>390</v>
      </c>
      <c r="Q4" s="2" t="s">
        <v>1197</v>
      </c>
      <c r="S4" s="246" t="s">
        <v>435</v>
      </c>
      <c r="T4" s="13" t="s">
        <v>436</v>
      </c>
      <c r="U4" s="253">
        <v>1</v>
      </c>
      <c r="V4" s="253"/>
      <c r="W4" s="13" t="s">
        <v>160</v>
      </c>
      <c r="X4" s="13" t="s">
        <v>787</v>
      </c>
      <c r="Y4" s="253"/>
      <c r="Z4" s="2" t="s">
        <v>482</v>
      </c>
      <c r="AA4" s="2" t="s">
        <v>501</v>
      </c>
      <c r="AB4" s="2" t="s">
        <v>525</v>
      </c>
      <c r="AD4" s="2" t="s">
        <v>747</v>
      </c>
      <c r="AE4" s="2" t="s">
        <v>756</v>
      </c>
      <c r="AF4" s="371" t="s">
        <v>769</v>
      </c>
    </row>
    <row r="5" spans="1:32" ht="12.75" customHeight="1" x14ac:dyDescent="0.25">
      <c r="A5" s="239" t="s">
        <v>412</v>
      </c>
      <c r="B5" s="240" t="s">
        <v>907</v>
      </c>
      <c r="C5" s="513" t="s">
        <v>52</v>
      </c>
      <c r="D5" s="514"/>
      <c r="E5" s="514"/>
      <c r="F5" s="513" t="s">
        <v>38</v>
      </c>
      <c r="H5" s="4" t="s">
        <v>94</v>
      </c>
      <c r="J5" s="2" t="s">
        <v>374</v>
      </c>
      <c r="K5" s="2" t="s">
        <v>1187</v>
      </c>
      <c r="L5" s="2" t="s">
        <v>1186</v>
      </c>
      <c r="N5" s="2" t="s">
        <v>549</v>
      </c>
      <c r="O5" s="2" t="s">
        <v>617</v>
      </c>
      <c r="P5" s="2" t="s">
        <v>20</v>
      </c>
      <c r="Q5" s="2" t="s">
        <v>1198</v>
      </c>
      <c r="S5" s="13" t="s">
        <v>438</v>
      </c>
      <c r="T5" s="13" t="s">
        <v>439</v>
      </c>
      <c r="U5" s="253">
        <v>1</v>
      </c>
      <c r="V5" s="253"/>
      <c r="W5" s="13" t="s">
        <v>172</v>
      </c>
      <c r="X5" s="13" t="s">
        <v>786</v>
      </c>
      <c r="Y5" s="253"/>
      <c r="Z5" s="2" t="s">
        <v>97</v>
      </c>
      <c r="AA5" s="2" t="s">
        <v>445</v>
      </c>
      <c r="AB5" s="2" t="s">
        <v>526</v>
      </c>
      <c r="AD5" s="2" t="s">
        <v>748</v>
      </c>
      <c r="AE5" s="2" t="s">
        <v>746</v>
      </c>
      <c r="AF5" s="371" t="s">
        <v>759</v>
      </c>
    </row>
    <row r="6" spans="1:32" ht="12.75" customHeight="1" x14ac:dyDescent="0.25">
      <c r="A6" s="239" t="s">
        <v>412</v>
      </c>
      <c r="B6" s="240" t="s">
        <v>1149</v>
      </c>
      <c r="C6" s="513" t="s">
        <v>57</v>
      </c>
      <c r="D6" s="514"/>
      <c r="E6" s="514"/>
      <c r="F6" s="513" t="s">
        <v>38</v>
      </c>
      <c r="H6" s="4" t="s">
        <v>127</v>
      </c>
      <c r="I6" s="2" t="s">
        <v>1116</v>
      </c>
      <c r="K6" s="2" t="s">
        <v>486</v>
      </c>
      <c r="L6" s="2" t="s">
        <v>1186</v>
      </c>
      <c r="N6" s="2" t="s">
        <v>665</v>
      </c>
      <c r="O6" s="2" t="s">
        <v>1193</v>
      </c>
      <c r="P6" s="2" t="s">
        <v>363</v>
      </c>
      <c r="Q6" s="2" t="s">
        <v>1199</v>
      </c>
      <c r="S6" s="13" t="s">
        <v>433</v>
      </c>
      <c r="T6" s="13" t="s">
        <v>434</v>
      </c>
      <c r="U6" s="253">
        <v>1</v>
      </c>
      <c r="V6" s="253"/>
      <c r="W6" s="13" t="s">
        <v>162</v>
      </c>
      <c r="X6" s="13" t="s">
        <v>785</v>
      </c>
      <c r="Y6" s="253"/>
      <c r="Z6" s="2" t="s">
        <v>483</v>
      </c>
      <c r="AA6" s="2" t="s">
        <v>502</v>
      </c>
      <c r="AB6" s="2" t="s">
        <v>527</v>
      </c>
      <c r="AD6" s="2" t="s">
        <v>749</v>
      </c>
      <c r="AE6" s="2" t="s">
        <v>745</v>
      </c>
      <c r="AF6" s="371" t="s">
        <v>758</v>
      </c>
    </row>
    <row r="7" spans="1:32" ht="13.5" customHeight="1" x14ac:dyDescent="0.25">
      <c r="A7" s="241" t="s">
        <v>412</v>
      </c>
      <c r="B7" s="242" t="s">
        <v>413</v>
      </c>
      <c r="C7" s="515"/>
      <c r="D7" s="515"/>
      <c r="E7" s="516" t="s">
        <v>14</v>
      </c>
      <c r="F7" s="516" t="s">
        <v>12</v>
      </c>
      <c r="H7" s="4"/>
      <c r="I7" s="2" t="s">
        <v>986</v>
      </c>
      <c r="K7" s="2" t="s">
        <v>1188</v>
      </c>
      <c r="L7" s="2" t="s">
        <v>1186</v>
      </c>
      <c r="M7" s="2" t="s">
        <v>1191</v>
      </c>
      <c r="O7" s="2" t="s">
        <v>1194</v>
      </c>
      <c r="P7" s="2" t="s">
        <v>906</v>
      </c>
      <c r="S7" s="13" t="s">
        <v>442</v>
      </c>
      <c r="T7" s="13" t="s">
        <v>443</v>
      </c>
      <c r="U7" s="253">
        <v>1</v>
      </c>
      <c r="V7" s="253"/>
      <c r="W7" s="13" t="s">
        <v>170</v>
      </c>
      <c r="X7" s="13" t="s">
        <v>784</v>
      </c>
      <c r="Y7" s="253"/>
      <c r="Z7" s="2" t="s">
        <v>484</v>
      </c>
      <c r="AA7" s="2" t="s">
        <v>503</v>
      </c>
      <c r="AB7" s="2" t="s">
        <v>528</v>
      </c>
      <c r="AD7" s="2" t="s">
        <v>750</v>
      </c>
      <c r="AE7" s="2" t="s">
        <v>751</v>
      </c>
      <c r="AF7" s="371" t="s">
        <v>764</v>
      </c>
    </row>
    <row r="8" spans="1:32" ht="13.5" customHeight="1" x14ac:dyDescent="0.25">
      <c r="A8" s="239" t="s">
        <v>412</v>
      </c>
      <c r="B8" s="239" t="s">
        <v>219</v>
      </c>
      <c r="C8" s="513" t="s">
        <v>54</v>
      </c>
      <c r="D8" s="514"/>
      <c r="E8" s="514"/>
      <c r="F8" s="513" t="s">
        <v>38</v>
      </c>
      <c r="I8" s="2" t="s">
        <v>374</v>
      </c>
      <c r="K8" s="2" t="s">
        <v>1189</v>
      </c>
      <c r="L8" s="2" t="s">
        <v>1186</v>
      </c>
      <c r="M8" s="2" t="s">
        <v>1191</v>
      </c>
      <c r="O8" s="2" t="s">
        <v>1137</v>
      </c>
      <c r="P8" s="2" t="s">
        <v>364</v>
      </c>
      <c r="S8" s="13" t="s">
        <v>157</v>
      </c>
      <c r="T8" s="13" t="s">
        <v>427</v>
      </c>
      <c r="U8" s="253">
        <v>1</v>
      </c>
      <c r="V8" s="253"/>
      <c r="W8" s="13" t="s">
        <v>176</v>
      </c>
      <c r="X8" s="13" t="s">
        <v>783</v>
      </c>
      <c r="Y8" s="253"/>
      <c r="Z8" s="2" t="s">
        <v>485</v>
      </c>
      <c r="AA8" s="2" t="s">
        <v>504</v>
      </c>
      <c r="AB8" s="2" t="s">
        <v>529</v>
      </c>
      <c r="AD8" s="2" t="s">
        <v>751</v>
      </c>
      <c r="AE8" s="2" t="s">
        <v>750</v>
      </c>
      <c r="AF8" s="371" t="s">
        <v>763</v>
      </c>
    </row>
    <row r="9" spans="1:32" ht="12.75" customHeight="1" x14ac:dyDescent="0.25">
      <c r="A9" s="237" t="s">
        <v>411</v>
      </c>
      <c r="B9" s="237" t="s">
        <v>897</v>
      </c>
      <c r="C9" s="519"/>
      <c r="D9" s="519"/>
      <c r="E9" s="519"/>
      <c r="F9" s="519"/>
      <c r="K9" s="2" t="s">
        <v>1190</v>
      </c>
      <c r="L9" s="2" t="s">
        <v>1186</v>
      </c>
      <c r="M9" s="2" t="s">
        <v>1191</v>
      </c>
      <c r="N9" s="248"/>
      <c r="O9" s="2" t="s">
        <v>357</v>
      </c>
      <c r="P9" s="2" t="s">
        <v>594</v>
      </c>
      <c r="S9" s="13" t="s">
        <v>158</v>
      </c>
      <c r="T9" s="13" t="s">
        <v>444</v>
      </c>
      <c r="U9" s="253">
        <v>1</v>
      </c>
      <c r="V9" s="253"/>
      <c r="W9" s="13" t="s">
        <v>168</v>
      </c>
      <c r="X9" s="13" t="s">
        <v>60</v>
      </c>
      <c r="Y9" s="253"/>
      <c r="Z9" s="2" t="s">
        <v>486</v>
      </c>
      <c r="AA9" s="2" t="s">
        <v>505</v>
      </c>
      <c r="AB9" s="2" t="s">
        <v>530</v>
      </c>
      <c r="AD9" s="2" t="s">
        <v>752</v>
      </c>
      <c r="AE9" s="2" t="s">
        <v>747</v>
      </c>
      <c r="AF9" s="371" t="s">
        <v>760</v>
      </c>
    </row>
    <row r="10" spans="1:32" ht="12.75" customHeight="1" x14ac:dyDescent="0.25">
      <c r="A10" s="243" t="s">
        <v>412</v>
      </c>
      <c r="B10" s="244" t="s">
        <v>189</v>
      </c>
      <c r="C10" s="517"/>
      <c r="D10" s="518">
        <v>1</v>
      </c>
      <c r="E10" s="517"/>
      <c r="F10" s="518" t="s">
        <v>94</v>
      </c>
      <c r="O10" s="2" t="s">
        <v>356</v>
      </c>
      <c r="P10" s="2" t="s">
        <v>905</v>
      </c>
      <c r="S10" s="13" t="s">
        <v>446</v>
      </c>
      <c r="T10" s="13" t="s">
        <v>447</v>
      </c>
      <c r="U10" s="253">
        <v>1</v>
      </c>
      <c r="V10" s="253"/>
      <c r="W10" s="13" t="s">
        <v>9</v>
      </c>
      <c r="X10" s="13" t="s">
        <v>782</v>
      </c>
      <c r="Y10" s="253"/>
      <c r="Z10" s="2" t="s">
        <v>487</v>
      </c>
      <c r="AA10" s="2" t="s">
        <v>506</v>
      </c>
      <c r="AB10" s="2" t="s">
        <v>531</v>
      </c>
      <c r="AD10" s="2" t="s">
        <v>753</v>
      </c>
      <c r="AE10" s="2" t="s">
        <v>749</v>
      </c>
      <c r="AF10" s="371" t="s">
        <v>762</v>
      </c>
    </row>
    <row r="11" spans="1:32" ht="12.75" customHeight="1" x14ac:dyDescent="0.25">
      <c r="A11" s="243" t="s">
        <v>412</v>
      </c>
      <c r="B11" s="244" t="s">
        <v>186</v>
      </c>
      <c r="C11" s="517"/>
      <c r="D11" s="518" t="s">
        <v>113</v>
      </c>
      <c r="E11" s="517"/>
      <c r="F11" s="518" t="s">
        <v>94</v>
      </c>
      <c r="O11" s="2" t="s">
        <v>354</v>
      </c>
      <c r="P11" s="2" t="s">
        <v>60</v>
      </c>
      <c r="S11" s="13" t="s">
        <v>159</v>
      </c>
      <c r="T11" s="13" t="s">
        <v>445</v>
      </c>
      <c r="U11" s="253">
        <v>1</v>
      </c>
      <c r="V11" s="253"/>
      <c r="W11" s="2" t="s">
        <v>169</v>
      </c>
      <c r="X11" s="2" t="s">
        <v>781</v>
      </c>
      <c r="Y11" s="253"/>
      <c r="Z11" s="2" t="s">
        <v>488</v>
      </c>
      <c r="AA11" s="2" t="s">
        <v>507</v>
      </c>
      <c r="AB11" s="2" t="s">
        <v>532</v>
      </c>
      <c r="AD11" s="2" t="s">
        <v>754</v>
      </c>
      <c r="AE11" s="2" t="s">
        <v>755</v>
      </c>
      <c r="AF11" s="371" t="s">
        <v>768</v>
      </c>
    </row>
    <row r="12" spans="1:32" x14ac:dyDescent="0.25">
      <c r="A12" s="241" t="s">
        <v>412</v>
      </c>
      <c r="B12" s="242" t="s">
        <v>20</v>
      </c>
      <c r="C12" s="515"/>
      <c r="D12" s="515"/>
      <c r="E12" s="516" t="s">
        <v>19</v>
      </c>
      <c r="F12" s="516" t="s">
        <v>12</v>
      </c>
      <c r="O12" s="2" t="s">
        <v>618</v>
      </c>
      <c r="P12" s="2" t="s">
        <v>362</v>
      </c>
      <c r="S12" s="13" t="s">
        <v>160</v>
      </c>
      <c r="T12" s="13" t="s">
        <v>448</v>
      </c>
      <c r="U12" s="253">
        <v>1</v>
      </c>
      <c r="V12" s="253"/>
      <c r="W12" s="2" t="s">
        <v>179</v>
      </c>
      <c r="X12" s="2" t="s">
        <v>780</v>
      </c>
      <c r="Y12" s="253"/>
      <c r="Z12" s="2" t="s">
        <v>489</v>
      </c>
      <c r="AA12" s="2" t="s">
        <v>508</v>
      </c>
      <c r="AB12" s="2" t="s">
        <v>533</v>
      </c>
      <c r="AD12" s="2" t="s">
        <v>755</v>
      </c>
      <c r="AE12" s="2" t="s">
        <v>754</v>
      </c>
      <c r="AF12" s="371" t="s">
        <v>767</v>
      </c>
    </row>
    <row r="13" spans="1:32" x14ac:dyDescent="0.25">
      <c r="A13" s="238" t="s">
        <v>411</v>
      </c>
      <c r="B13" s="237" t="s">
        <v>414</v>
      </c>
      <c r="C13" s="519"/>
      <c r="D13" s="519"/>
      <c r="E13" s="519"/>
      <c r="F13" s="519"/>
      <c r="O13" s="2" t="s">
        <v>1138</v>
      </c>
      <c r="P13" s="2" t="s">
        <v>579</v>
      </c>
      <c r="S13" s="13" t="s">
        <v>449</v>
      </c>
      <c r="T13" s="13" t="s">
        <v>450</v>
      </c>
      <c r="U13" s="253">
        <v>1</v>
      </c>
      <c r="V13" s="253"/>
      <c r="W13" s="2" t="s">
        <v>161</v>
      </c>
      <c r="X13" s="2" t="s">
        <v>779</v>
      </c>
      <c r="Y13" s="253"/>
      <c r="Z13" s="2" t="s">
        <v>490</v>
      </c>
      <c r="AA13" s="2" t="s">
        <v>509</v>
      </c>
      <c r="AB13" s="2" t="s">
        <v>534</v>
      </c>
      <c r="AD13" s="2" t="s">
        <v>756</v>
      </c>
      <c r="AE13" s="2" t="s">
        <v>753</v>
      </c>
      <c r="AF13" s="371" t="s">
        <v>766</v>
      </c>
    </row>
    <row r="14" spans="1:32" x14ac:dyDescent="0.25">
      <c r="A14" s="241" t="s">
        <v>412</v>
      </c>
      <c r="B14" s="242" t="s">
        <v>593</v>
      </c>
      <c r="C14" s="515"/>
      <c r="D14" s="515"/>
      <c r="E14" s="516" t="s">
        <v>22</v>
      </c>
      <c r="F14" s="516" t="s">
        <v>12</v>
      </c>
      <c r="O14" s="2" t="s">
        <v>359</v>
      </c>
      <c r="P14" s="2" t="s">
        <v>360</v>
      </c>
      <c r="S14" s="13" t="s">
        <v>161</v>
      </c>
      <c r="T14" s="13" t="s">
        <v>903</v>
      </c>
      <c r="U14" s="253">
        <v>1</v>
      </c>
      <c r="V14" s="253"/>
      <c r="W14" s="253"/>
      <c r="X14" s="253"/>
      <c r="Y14" s="253"/>
      <c r="Z14" s="2" t="s">
        <v>491</v>
      </c>
      <c r="AA14" s="2" t="s">
        <v>510</v>
      </c>
      <c r="AB14" s="2" t="s">
        <v>535</v>
      </c>
    </row>
    <row r="15" spans="1:32" x14ac:dyDescent="0.25">
      <c r="A15" s="239" t="s">
        <v>412</v>
      </c>
      <c r="B15" s="239" t="s">
        <v>92</v>
      </c>
      <c r="C15" s="513" t="s">
        <v>91</v>
      </c>
      <c r="D15" s="514"/>
      <c r="E15" s="514"/>
      <c r="F15" s="513" t="s">
        <v>38</v>
      </c>
      <c r="P15" s="2" t="s">
        <v>361</v>
      </c>
      <c r="S15" s="13" t="s">
        <v>451</v>
      </c>
      <c r="T15" s="13" t="s">
        <v>452</v>
      </c>
      <c r="U15" s="253">
        <v>1</v>
      </c>
      <c r="V15" s="253"/>
      <c r="W15" s="253"/>
      <c r="X15" s="253"/>
      <c r="Y15" s="253"/>
      <c r="Z15" s="2" t="s">
        <v>102</v>
      </c>
      <c r="AA15" s="2" t="s">
        <v>511</v>
      </c>
      <c r="AB15" s="2" t="s">
        <v>667</v>
      </c>
    </row>
    <row r="16" spans="1:32" x14ac:dyDescent="0.25">
      <c r="A16" s="239" t="s">
        <v>412</v>
      </c>
      <c r="B16" s="240" t="s">
        <v>51</v>
      </c>
      <c r="C16" s="513" t="s">
        <v>50</v>
      </c>
      <c r="D16" s="514"/>
      <c r="E16" s="514"/>
      <c r="F16" s="513" t="s">
        <v>38</v>
      </c>
      <c r="S16" s="13" t="s">
        <v>162</v>
      </c>
      <c r="T16" s="13" t="s">
        <v>478</v>
      </c>
      <c r="U16" s="253">
        <v>1</v>
      </c>
      <c r="V16" s="253"/>
      <c r="W16" s="253"/>
      <c r="X16" s="253"/>
      <c r="Y16" s="253"/>
      <c r="Z16" s="2" t="s">
        <v>103</v>
      </c>
      <c r="AA16" s="2" t="s">
        <v>512</v>
      </c>
      <c r="AB16" s="2" t="s">
        <v>536</v>
      </c>
    </row>
    <row r="17" spans="1:28" x14ac:dyDescent="0.25">
      <c r="A17" s="237" t="s">
        <v>411</v>
      </c>
      <c r="B17" s="237" t="s">
        <v>608</v>
      </c>
      <c r="C17" s="519"/>
      <c r="D17" s="519"/>
      <c r="E17" s="519"/>
      <c r="F17" s="519"/>
      <c r="H17" s="2"/>
      <c r="S17" s="13" t="s">
        <v>454</v>
      </c>
      <c r="T17" s="13" t="s">
        <v>455</v>
      </c>
      <c r="U17" s="253">
        <v>1</v>
      </c>
      <c r="V17" s="253"/>
      <c r="W17" s="253"/>
      <c r="X17" s="253"/>
      <c r="Y17" s="253"/>
      <c r="Z17" s="2" t="s">
        <v>492</v>
      </c>
      <c r="AA17" s="2" t="s">
        <v>513</v>
      </c>
      <c r="AB17" s="2" t="s">
        <v>668</v>
      </c>
    </row>
    <row r="18" spans="1:28" x14ac:dyDescent="0.25">
      <c r="A18" s="239" t="s">
        <v>412</v>
      </c>
      <c r="B18" s="240" t="s">
        <v>325</v>
      </c>
      <c r="C18" s="513" t="s">
        <v>65</v>
      </c>
      <c r="D18" s="514"/>
      <c r="E18" s="514"/>
      <c r="F18" s="513" t="s">
        <v>38</v>
      </c>
      <c r="S18" s="13" t="s">
        <v>164</v>
      </c>
      <c r="T18" s="13" t="s">
        <v>453</v>
      </c>
      <c r="U18" s="253">
        <v>1</v>
      </c>
      <c r="V18" s="253"/>
      <c r="W18" s="253"/>
      <c r="X18" s="253"/>
      <c r="Y18" s="253"/>
      <c r="Z18" s="2" t="s">
        <v>6</v>
      </c>
      <c r="AA18" s="2" t="s">
        <v>514</v>
      </c>
      <c r="AB18" s="2" t="s">
        <v>537</v>
      </c>
    </row>
    <row r="19" spans="1:28" x14ac:dyDescent="0.25">
      <c r="A19" s="239" t="s">
        <v>412</v>
      </c>
      <c r="B19" s="240" t="s">
        <v>893</v>
      </c>
      <c r="C19" s="513" t="s">
        <v>5</v>
      </c>
      <c r="D19" s="514"/>
      <c r="E19" s="514"/>
      <c r="F19" s="513" t="s">
        <v>38</v>
      </c>
      <c r="S19" s="13" t="s">
        <v>9</v>
      </c>
      <c r="T19" s="13" t="s">
        <v>456</v>
      </c>
      <c r="U19" s="253">
        <v>1</v>
      </c>
      <c r="V19" s="253"/>
      <c r="W19" s="253"/>
      <c r="X19" s="253"/>
      <c r="Y19" s="253"/>
      <c r="Z19" s="2" t="s">
        <v>111</v>
      </c>
      <c r="AA19" s="2" t="s">
        <v>515</v>
      </c>
      <c r="AB19" s="2" t="s">
        <v>538</v>
      </c>
    </row>
    <row r="20" spans="1:28" x14ac:dyDescent="0.25">
      <c r="A20" s="243" t="s">
        <v>412</v>
      </c>
      <c r="B20" s="244" t="s">
        <v>201</v>
      </c>
      <c r="C20" s="517"/>
      <c r="D20" s="518">
        <v>9</v>
      </c>
      <c r="E20" s="517"/>
      <c r="F20" s="518" t="s">
        <v>94</v>
      </c>
      <c r="S20" s="13" t="s">
        <v>479</v>
      </c>
      <c r="T20" s="13" t="s">
        <v>480</v>
      </c>
      <c r="U20" s="253">
        <v>1</v>
      </c>
      <c r="V20" s="253"/>
      <c r="W20" s="253"/>
      <c r="X20" s="253"/>
      <c r="Y20" s="253"/>
      <c r="Z20" s="2" t="s">
        <v>493</v>
      </c>
      <c r="AA20" s="2" t="s">
        <v>516</v>
      </c>
      <c r="AB20" s="2" t="s">
        <v>539</v>
      </c>
    </row>
    <row r="21" spans="1:28" x14ac:dyDescent="0.25">
      <c r="A21" s="237" t="s">
        <v>411</v>
      </c>
      <c r="B21" s="237" t="s">
        <v>415</v>
      </c>
      <c r="C21" s="519"/>
      <c r="D21" s="519"/>
      <c r="E21" s="519"/>
      <c r="F21" s="519"/>
      <c r="S21" s="13" t="s">
        <v>36</v>
      </c>
      <c r="T21" s="13" t="s">
        <v>457</v>
      </c>
      <c r="U21" s="253">
        <v>1</v>
      </c>
      <c r="V21" s="253"/>
      <c r="W21" s="253"/>
      <c r="X21" s="253"/>
      <c r="Y21" s="253"/>
      <c r="Z21" s="2" t="s">
        <v>494</v>
      </c>
      <c r="AA21" s="2" t="s">
        <v>517</v>
      </c>
      <c r="AB21" s="2" t="s">
        <v>540</v>
      </c>
    </row>
    <row r="22" spans="1:28" x14ac:dyDescent="0.25">
      <c r="A22" s="243" t="s">
        <v>412</v>
      </c>
      <c r="B22" s="244" t="s">
        <v>709</v>
      </c>
      <c r="C22" s="517"/>
      <c r="D22" s="518">
        <v>2</v>
      </c>
      <c r="E22" s="517"/>
      <c r="F22" s="518" t="s">
        <v>94</v>
      </c>
      <c r="S22" s="13" t="s">
        <v>459</v>
      </c>
      <c r="T22" s="13" t="s">
        <v>460</v>
      </c>
      <c r="U22" s="253">
        <v>1</v>
      </c>
      <c r="V22" s="253"/>
      <c r="W22" s="253"/>
      <c r="X22" s="253"/>
      <c r="Y22" s="253"/>
      <c r="Z22" s="2" t="s">
        <v>495</v>
      </c>
      <c r="AA22" s="2" t="s">
        <v>521</v>
      </c>
      <c r="AB22" s="2" t="s">
        <v>541</v>
      </c>
    </row>
    <row r="23" spans="1:28" x14ac:dyDescent="0.25">
      <c r="A23" s="239" t="s">
        <v>412</v>
      </c>
      <c r="B23" s="240" t="s">
        <v>74</v>
      </c>
      <c r="C23" s="513" t="s">
        <v>73</v>
      </c>
      <c r="D23" s="514"/>
      <c r="E23" s="514"/>
      <c r="F23" s="513" t="s">
        <v>38</v>
      </c>
      <c r="S23" s="13" t="s">
        <v>168</v>
      </c>
      <c r="T23" s="13" t="s">
        <v>458</v>
      </c>
      <c r="U23" s="253">
        <v>1</v>
      </c>
      <c r="V23" s="253"/>
      <c r="W23" s="253"/>
      <c r="X23" s="253"/>
      <c r="Y23" s="253"/>
      <c r="Z23" s="2" t="s">
        <v>496</v>
      </c>
      <c r="AA23" s="2" t="s">
        <v>518</v>
      </c>
      <c r="AB23" s="2" t="s">
        <v>542</v>
      </c>
    </row>
    <row r="24" spans="1:28" x14ac:dyDescent="0.25">
      <c r="A24" s="243" t="s">
        <v>412</v>
      </c>
      <c r="B24" s="244" t="s">
        <v>416</v>
      </c>
      <c r="C24" s="517"/>
      <c r="D24" s="518">
        <v>5</v>
      </c>
      <c r="E24" s="517"/>
      <c r="F24" s="518" t="s">
        <v>94</v>
      </c>
      <c r="S24" s="13" t="s">
        <v>462</v>
      </c>
      <c r="T24" s="13" t="s">
        <v>463</v>
      </c>
      <c r="U24" s="253">
        <v>1</v>
      </c>
      <c r="V24" s="253"/>
      <c r="W24" s="253"/>
      <c r="X24" s="253"/>
      <c r="Y24" s="253"/>
      <c r="Z24" s="2" t="s">
        <v>89</v>
      </c>
      <c r="AA24" s="2" t="s">
        <v>519</v>
      </c>
      <c r="AB24" s="2" t="s">
        <v>543</v>
      </c>
    </row>
    <row r="25" spans="1:28" x14ac:dyDescent="0.25">
      <c r="A25" s="239" t="s">
        <v>412</v>
      </c>
      <c r="B25" s="240" t="s">
        <v>60</v>
      </c>
      <c r="C25" s="513" t="s">
        <v>59</v>
      </c>
      <c r="D25" s="514"/>
      <c r="E25" s="514"/>
      <c r="F25" s="513" t="s">
        <v>38</v>
      </c>
      <c r="S25" s="13" t="s">
        <v>169</v>
      </c>
      <c r="T25" s="13" t="s">
        <v>461</v>
      </c>
      <c r="U25" s="253">
        <v>1</v>
      </c>
      <c r="V25" s="253"/>
      <c r="W25" s="253"/>
      <c r="X25" s="253"/>
      <c r="Y25" s="253"/>
      <c r="Z25" s="2" t="s">
        <v>497</v>
      </c>
      <c r="AA25" s="2" t="s">
        <v>520</v>
      </c>
      <c r="AB25" s="2" t="s">
        <v>544</v>
      </c>
    </row>
    <row r="26" spans="1:28" x14ac:dyDescent="0.25">
      <c r="A26" s="237" t="s">
        <v>411</v>
      </c>
      <c r="B26" s="237" t="s">
        <v>616</v>
      </c>
      <c r="C26" s="519"/>
      <c r="D26" s="519"/>
      <c r="E26" s="519"/>
      <c r="F26" s="519"/>
      <c r="S26" s="13" t="s">
        <v>465</v>
      </c>
      <c r="T26" s="13" t="s">
        <v>466</v>
      </c>
      <c r="U26" s="253">
        <v>1</v>
      </c>
      <c r="V26" s="253"/>
      <c r="W26" s="253"/>
      <c r="X26" s="253"/>
      <c r="Y26" s="253"/>
      <c r="Z26" s="2" t="s">
        <v>378</v>
      </c>
      <c r="AA26" s="2" t="s">
        <v>522</v>
      </c>
      <c r="AB26" s="2" t="s">
        <v>545</v>
      </c>
    </row>
    <row r="27" spans="1:28" x14ac:dyDescent="0.25">
      <c r="A27" s="241" t="s">
        <v>412</v>
      </c>
      <c r="B27" s="242" t="s">
        <v>26</v>
      </c>
      <c r="C27" s="515"/>
      <c r="D27" s="515"/>
      <c r="E27" s="516" t="s">
        <v>25</v>
      </c>
      <c r="F27" s="516" t="s">
        <v>12</v>
      </c>
      <c r="S27" s="13" t="s">
        <v>171</v>
      </c>
      <c r="T27" s="13" t="s">
        <v>464</v>
      </c>
      <c r="U27" s="253">
        <v>1</v>
      </c>
      <c r="V27" s="253"/>
      <c r="W27" s="253"/>
      <c r="X27" s="253"/>
      <c r="Y27" s="253"/>
      <c r="Z27" s="2" t="s">
        <v>498</v>
      </c>
      <c r="AA27" s="2" t="s">
        <v>523</v>
      </c>
      <c r="AB27" s="2" t="s">
        <v>546</v>
      </c>
    </row>
    <row r="28" spans="1:28" x14ac:dyDescent="0.25">
      <c r="A28" s="239" t="s">
        <v>412</v>
      </c>
      <c r="B28" s="240" t="s">
        <v>888</v>
      </c>
      <c r="C28" s="513" t="s">
        <v>76</v>
      </c>
      <c r="D28" s="514"/>
      <c r="E28" s="514"/>
      <c r="F28" s="513" t="s">
        <v>38</v>
      </c>
      <c r="S28" s="13" t="s">
        <v>467</v>
      </c>
      <c r="T28" s="13" t="s">
        <v>468</v>
      </c>
      <c r="U28" s="253">
        <v>1</v>
      </c>
      <c r="V28" s="253"/>
      <c r="W28" s="253"/>
      <c r="X28" s="253"/>
      <c r="Y28" s="253"/>
    </row>
    <row r="29" spans="1:28" x14ac:dyDescent="0.25">
      <c r="A29" s="239" t="s">
        <v>412</v>
      </c>
      <c r="B29" s="247" t="s">
        <v>889</v>
      </c>
      <c r="C29" s="513" t="s">
        <v>64</v>
      </c>
      <c r="D29" s="514"/>
      <c r="E29" s="514"/>
      <c r="F29" s="513" t="s">
        <v>38</v>
      </c>
      <c r="S29" s="13" t="s">
        <v>172</v>
      </c>
      <c r="T29" s="13" t="s">
        <v>60</v>
      </c>
      <c r="U29" s="253"/>
      <c r="V29" s="253"/>
      <c r="W29" s="253"/>
      <c r="X29" s="253"/>
      <c r="Y29" s="253"/>
    </row>
    <row r="30" spans="1:28" x14ac:dyDescent="0.25">
      <c r="A30" s="239" t="s">
        <v>412</v>
      </c>
      <c r="B30" s="247" t="s">
        <v>896</v>
      </c>
      <c r="C30" s="513" t="s">
        <v>64</v>
      </c>
      <c r="D30" s="514"/>
      <c r="E30" s="514"/>
      <c r="F30" s="513" t="s">
        <v>38</v>
      </c>
      <c r="H30" s="2"/>
      <c r="S30" s="13" t="s">
        <v>174</v>
      </c>
      <c r="T30" s="13" t="s">
        <v>469</v>
      </c>
      <c r="U30" s="253">
        <v>1</v>
      </c>
      <c r="V30" s="253"/>
      <c r="W30" s="253"/>
      <c r="X30" s="253"/>
      <c r="Y30" s="253"/>
    </row>
    <row r="31" spans="1:28" x14ac:dyDescent="0.25">
      <c r="A31" s="239" t="s">
        <v>412</v>
      </c>
      <c r="B31" s="247" t="s">
        <v>890</v>
      </c>
      <c r="C31" s="513" t="s">
        <v>64</v>
      </c>
      <c r="D31" s="514"/>
      <c r="E31" s="514"/>
      <c r="F31" s="513" t="s">
        <v>38</v>
      </c>
      <c r="S31" s="13" t="s">
        <v>176</v>
      </c>
      <c r="T31" s="13" t="s">
        <v>470</v>
      </c>
      <c r="U31" s="253">
        <v>1</v>
      </c>
      <c r="V31" s="253"/>
      <c r="W31" s="253"/>
      <c r="X31" s="253"/>
      <c r="Y31" s="253"/>
    </row>
    <row r="32" spans="1:28" x14ac:dyDescent="0.25">
      <c r="A32" s="239" t="s">
        <v>412</v>
      </c>
      <c r="B32" s="240" t="s">
        <v>892</v>
      </c>
      <c r="C32" s="513" t="s">
        <v>63</v>
      </c>
      <c r="D32" s="514"/>
      <c r="E32" s="514"/>
      <c r="F32" s="513" t="s">
        <v>38</v>
      </c>
      <c r="S32" s="13" t="s">
        <v>431</v>
      </c>
      <c r="T32" s="13" t="s">
        <v>432</v>
      </c>
      <c r="U32" s="253">
        <v>1</v>
      </c>
      <c r="V32" s="253"/>
      <c r="W32" s="253"/>
      <c r="X32" s="253"/>
      <c r="Y32" s="253"/>
    </row>
    <row r="33" spans="1:28" x14ac:dyDescent="0.25">
      <c r="A33" s="239" t="s">
        <v>412</v>
      </c>
      <c r="B33" s="240" t="s">
        <v>891</v>
      </c>
      <c r="C33" s="513" t="s">
        <v>63</v>
      </c>
      <c r="D33" s="514"/>
      <c r="E33" s="514"/>
      <c r="F33" s="513" t="s">
        <v>38</v>
      </c>
      <c r="G33" s="2" t="s">
        <v>661</v>
      </c>
      <c r="S33" s="13" t="s">
        <v>147</v>
      </c>
      <c r="T33" s="13" t="s">
        <v>430</v>
      </c>
      <c r="U33" s="253">
        <v>1</v>
      </c>
      <c r="V33" s="253"/>
      <c r="W33" s="253"/>
      <c r="X33" s="253"/>
      <c r="Y33" s="253"/>
    </row>
    <row r="34" spans="1:28" x14ac:dyDescent="0.25">
      <c r="A34" s="237" t="s">
        <v>411</v>
      </c>
      <c r="B34" s="237" t="s">
        <v>418</v>
      </c>
      <c r="C34" s="519"/>
      <c r="D34" s="519"/>
      <c r="E34" s="519"/>
      <c r="F34" s="519"/>
      <c r="G34" s="2" t="s">
        <v>662</v>
      </c>
      <c r="S34" s="13" t="s">
        <v>428</v>
      </c>
      <c r="T34" s="13" t="s">
        <v>429</v>
      </c>
      <c r="U34" s="253"/>
      <c r="V34" s="253"/>
      <c r="W34" s="253"/>
      <c r="X34" s="253"/>
      <c r="Y34" s="253"/>
    </row>
    <row r="35" spans="1:28" x14ac:dyDescent="0.25">
      <c r="A35" s="239" t="s">
        <v>412</v>
      </c>
      <c r="B35" s="239" t="s">
        <v>419</v>
      </c>
      <c r="C35" s="513" t="s">
        <v>8</v>
      </c>
      <c r="D35" s="514"/>
      <c r="E35" s="514"/>
      <c r="F35" s="513" t="s">
        <v>38</v>
      </c>
      <c r="S35" s="13" t="s">
        <v>178</v>
      </c>
      <c r="T35" s="13" t="s">
        <v>426</v>
      </c>
      <c r="U35" s="253">
        <v>1</v>
      </c>
      <c r="V35" s="253"/>
      <c r="W35" s="253"/>
      <c r="X35" s="253"/>
      <c r="Y35" s="253"/>
    </row>
    <row r="36" spans="1:28" x14ac:dyDescent="0.25">
      <c r="A36" s="243" t="s">
        <v>412</v>
      </c>
      <c r="B36" s="243" t="s">
        <v>265</v>
      </c>
      <c r="C36" s="517"/>
      <c r="D36" s="518" t="s">
        <v>102</v>
      </c>
      <c r="E36" s="517"/>
      <c r="F36" s="518" t="s">
        <v>94</v>
      </c>
      <c r="S36" s="2" t="s">
        <v>179</v>
      </c>
      <c r="T36" s="2" t="s">
        <v>902</v>
      </c>
      <c r="U36" s="253"/>
      <c r="V36" s="253"/>
      <c r="W36" s="253"/>
      <c r="X36" s="253"/>
      <c r="Y36" s="253"/>
    </row>
    <row r="37" spans="1:28" x14ac:dyDescent="0.25">
      <c r="A37" s="239" t="s">
        <v>412</v>
      </c>
      <c r="B37" s="239" t="s">
        <v>898</v>
      </c>
      <c r="C37" s="513" t="s">
        <v>44</v>
      </c>
      <c r="D37" s="514"/>
      <c r="E37" s="514"/>
      <c r="F37" s="513" t="s">
        <v>38</v>
      </c>
      <c r="S37" s="13" t="s">
        <v>120</v>
      </c>
      <c r="T37" s="13" t="s">
        <v>471</v>
      </c>
      <c r="U37" s="253">
        <v>1</v>
      </c>
      <c r="V37" s="253"/>
      <c r="W37" s="253"/>
      <c r="X37" s="253"/>
      <c r="Y37" s="253"/>
    </row>
    <row r="38" spans="1:28" x14ac:dyDescent="0.25">
      <c r="A38" s="239" t="s">
        <v>412</v>
      </c>
      <c r="B38" s="240" t="s">
        <v>80</v>
      </c>
      <c r="C38" s="513" t="s">
        <v>79</v>
      </c>
      <c r="D38" s="514"/>
      <c r="E38" s="514"/>
      <c r="F38" s="513" t="s">
        <v>38</v>
      </c>
      <c r="J38" s="308"/>
      <c r="S38" s="13" t="s">
        <v>7</v>
      </c>
      <c r="T38" s="13" t="s">
        <v>472</v>
      </c>
      <c r="U38" s="253"/>
      <c r="V38" s="253"/>
      <c r="W38" s="253"/>
      <c r="X38" s="253"/>
      <c r="Y38" s="253"/>
    </row>
    <row r="39" spans="1:28" x14ac:dyDescent="0.25">
      <c r="A39" s="239" t="s">
        <v>412</v>
      </c>
      <c r="B39" s="240" t="s">
        <v>899</v>
      </c>
      <c r="C39" s="513" t="s">
        <v>43</v>
      </c>
      <c r="D39" s="514"/>
      <c r="E39" s="514"/>
      <c r="F39" s="513" t="s">
        <v>38</v>
      </c>
      <c r="J39" s="389"/>
      <c r="S39" s="13" t="s">
        <v>123</v>
      </c>
      <c r="T39" s="13" t="s">
        <v>473</v>
      </c>
      <c r="U39" s="253">
        <v>1</v>
      </c>
      <c r="V39" s="253"/>
      <c r="W39" s="253"/>
      <c r="X39" s="253"/>
      <c r="Y39" s="253"/>
    </row>
    <row r="40" spans="1:28" x14ac:dyDescent="0.25">
      <c r="A40" s="239" t="s">
        <v>412</v>
      </c>
      <c r="B40" s="239" t="s">
        <v>420</v>
      </c>
      <c r="C40" s="513" t="s">
        <v>42</v>
      </c>
      <c r="D40" s="514"/>
      <c r="E40" s="514"/>
      <c r="F40" s="513" t="s">
        <v>38</v>
      </c>
      <c r="J40" s="389"/>
      <c r="S40" s="13" t="s">
        <v>124</v>
      </c>
      <c r="T40" s="13" t="s">
        <v>474</v>
      </c>
      <c r="U40" s="253"/>
      <c r="V40" s="253"/>
      <c r="W40" s="253"/>
      <c r="X40" s="253"/>
      <c r="Y40" s="253"/>
    </row>
    <row r="41" spans="1:28" x14ac:dyDescent="0.25">
      <c r="A41" s="243" t="s">
        <v>412</v>
      </c>
      <c r="B41" s="244" t="s">
        <v>908</v>
      </c>
      <c r="C41" s="517"/>
      <c r="D41" s="518">
        <v>2</v>
      </c>
      <c r="E41" s="517"/>
      <c r="F41" s="518" t="s">
        <v>94</v>
      </c>
      <c r="J41" s="389"/>
      <c r="S41" s="13" t="s">
        <v>476</v>
      </c>
      <c r="T41" s="13" t="s">
        <v>477</v>
      </c>
      <c r="U41" s="253">
        <v>1</v>
      </c>
      <c r="V41" s="253"/>
      <c r="W41" s="253"/>
      <c r="X41" s="253"/>
      <c r="Y41" s="253"/>
    </row>
    <row r="42" spans="1:28" x14ac:dyDescent="0.25">
      <c r="A42" s="239" t="s">
        <v>412</v>
      </c>
      <c r="B42" s="239" t="s">
        <v>240</v>
      </c>
      <c r="C42" s="513" t="s">
        <v>75</v>
      </c>
      <c r="D42" s="514"/>
      <c r="E42" s="514"/>
      <c r="F42" s="513" t="s">
        <v>38</v>
      </c>
      <c r="S42" s="13" t="s">
        <v>180</v>
      </c>
      <c r="T42" s="13" t="s">
        <v>475</v>
      </c>
      <c r="U42" s="253">
        <v>1</v>
      </c>
      <c r="V42" s="253"/>
      <c r="W42" s="253"/>
      <c r="X42" s="253"/>
      <c r="Y42" s="253"/>
    </row>
    <row r="43" spans="1:28" x14ac:dyDescent="0.25">
      <c r="A43" s="241" t="s">
        <v>412</v>
      </c>
      <c r="B43" s="242" t="s">
        <v>30</v>
      </c>
      <c r="C43" s="515"/>
      <c r="D43" s="515"/>
      <c r="E43" s="516" t="s">
        <v>29</v>
      </c>
      <c r="F43" s="516" t="s">
        <v>12</v>
      </c>
      <c r="S43" s="13" t="s">
        <v>604</v>
      </c>
      <c r="T43" s="13" t="s">
        <v>802</v>
      </c>
      <c r="U43" s="2"/>
      <c r="V43" s="2"/>
      <c r="W43" s="2"/>
      <c r="X43" s="253"/>
      <c r="Y43" s="253"/>
    </row>
    <row r="44" spans="1:28" x14ac:dyDescent="0.25">
      <c r="A44" s="243" t="s">
        <v>412</v>
      </c>
      <c r="B44" s="244" t="s">
        <v>930</v>
      </c>
      <c r="C44" s="517"/>
      <c r="D44" s="518" t="s">
        <v>118</v>
      </c>
      <c r="E44" s="517"/>
      <c r="F44" s="518" t="s">
        <v>94</v>
      </c>
      <c r="S44" s="2"/>
      <c r="T44" s="2"/>
      <c r="U44" s="253">
        <v>1</v>
      </c>
      <c r="V44" s="253"/>
      <c r="W44" s="253"/>
      <c r="X44" s="2"/>
      <c r="Y44" s="2"/>
    </row>
    <row r="45" spans="1:28" x14ac:dyDescent="0.25">
      <c r="A45" s="238" t="s">
        <v>411</v>
      </c>
      <c r="B45" s="237" t="s">
        <v>421</v>
      </c>
      <c r="C45" s="519"/>
      <c r="D45" s="519"/>
      <c r="E45" s="519"/>
      <c r="F45" s="519"/>
      <c r="S45" s="13" t="s">
        <v>662</v>
      </c>
      <c r="T45" s="237" t="s">
        <v>418</v>
      </c>
      <c r="U45" s="238" t="s">
        <v>381</v>
      </c>
      <c r="V45" s="238" t="s">
        <v>381</v>
      </c>
      <c r="W45" s="253"/>
      <c r="X45" s="253"/>
      <c r="Y45" s="253"/>
    </row>
    <row r="46" spans="1:28" x14ac:dyDescent="0.25">
      <c r="A46" s="243" t="s">
        <v>412</v>
      </c>
      <c r="B46" s="244" t="s">
        <v>107</v>
      </c>
      <c r="C46" s="517"/>
      <c r="D46" s="518" t="s">
        <v>6</v>
      </c>
      <c r="E46" s="517"/>
      <c r="F46" s="518" t="s">
        <v>94</v>
      </c>
      <c r="S46" s="13" t="s">
        <v>661</v>
      </c>
      <c r="T46" s="240" t="s">
        <v>417</v>
      </c>
      <c r="U46" s="547" t="s">
        <v>63</v>
      </c>
      <c r="V46" s="547" t="s">
        <v>38</v>
      </c>
      <c r="W46" s="253"/>
      <c r="X46" s="253"/>
      <c r="Y46" s="253"/>
    </row>
    <row r="47" spans="1:28" x14ac:dyDescent="0.25">
      <c r="A47" s="239" t="s">
        <v>412</v>
      </c>
      <c r="B47" s="239" t="s">
        <v>671</v>
      </c>
      <c r="C47" s="513" t="s">
        <v>48</v>
      </c>
      <c r="D47" s="514"/>
      <c r="E47" s="514"/>
      <c r="F47" s="513" t="s">
        <v>38</v>
      </c>
      <c r="J47" s="287"/>
      <c r="K47" s="287"/>
      <c r="L47" s="287"/>
      <c r="M47" s="287"/>
      <c r="N47" s="287"/>
      <c r="O47" s="287"/>
      <c r="P47" s="287"/>
      <c r="Q47" s="287"/>
      <c r="S47" s="13" t="s">
        <v>672</v>
      </c>
      <c r="T47" s="244" t="s">
        <v>107</v>
      </c>
      <c r="U47" s="548" t="s">
        <v>6</v>
      </c>
      <c r="V47" s="548" t="s">
        <v>94</v>
      </c>
      <c r="W47" s="253"/>
      <c r="X47" s="253"/>
      <c r="Y47" s="253"/>
      <c r="Z47" s="251"/>
      <c r="AA47" s="251"/>
      <c r="AB47" s="251"/>
    </row>
    <row r="48" spans="1:28" x14ac:dyDescent="0.25">
      <c r="A48" s="241" t="s">
        <v>412</v>
      </c>
      <c r="B48" s="242" t="s">
        <v>35</v>
      </c>
      <c r="C48" s="515"/>
      <c r="D48" s="515"/>
      <c r="E48" s="516" t="s">
        <v>34</v>
      </c>
      <c r="F48" s="516" t="s">
        <v>12</v>
      </c>
      <c r="J48" s="287"/>
      <c r="K48" s="287"/>
      <c r="L48" s="287"/>
      <c r="M48" s="287"/>
      <c r="N48" s="287"/>
      <c r="O48" s="287"/>
      <c r="P48" s="287"/>
      <c r="Q48" s="287"/>
      <c r="S48" s="2"/>
      <c r="T48" s="2"/>
      <c r="U48" s="2"/>
      <c r="V48" s="2"/>
      <c r="W48" s="2"/>
      <c r="X48" s="253"/>
      <c r="Y48" s="253"/>
    </row>
    <row r="49" spans="1:28" ht="12.75" customHeight="1" x14ac:dyDescent="0.25">
      <c r="A49" s="238" t="s">
        <v>411</v>
      </c>
      <c r="B49" s="237" t="s">
        <v>607</v>
      </c>
      <c r="C49" s="519"/>
      <c r="D49" s="519"/>
      <c r="E49" s="519"/>
      <c r="F49" s="519"/>
      <c r="H49" s="2"/>
      <c r="S49" s="2"/>
      <c r="T49" s="2"/>
      <c r="U49" s="2"/>
      <c r="V49" s="2"/>
      <c r="W49" s="2"/>
      <c r="X49" s="2"/>
      <c r="Y49" s="2"/>
    </row>
    <row r="50" spans="1:28" x14ac:dyDescent="0.25">
      <c r="A50" s="1432" t="s">
        <v>188</v>
      </c>
      <c r="B50" s="1432"/>
      <c r="C50" s="1432"/>
      <c r="D50" s="1432"/>
      <c r="E50" s="1432"/>
      <c r="F50" s="1432"/>
      <c r="G50" s="1432"/>
      <c r="H50" s="388"/>
      <c r="K50" s="251"/>
      <c r="L50" s="251"/>
      <c r="M50" s="251"/>
      <c r="N50" s="251"/>
      <c r="O50" s="251"/>
      <c r="P50" s="251"/>
      <c r="Q50" s="251"/>
      <c r="S50" s="2"/>
      <c r="T50" s="2"/>
      <c r="U50" s="2"/>
      <c r="V50" s="2"/>
      <c r="W50" s="2"/>
      <c r="X50" s="253"/>
      <c r="Y50" s="253"/>
    </row>
    <row r="51" spans="1:28" ht="12.75" customHeight="1" x14ac:dyDescent="0.25">
      <c r="A51" s="385" t="s">
        <v>181</v>
      </c>
      <c r="B51" s="249"/>
      <c r="C51" s="249"/>
      <c r="D51" s="249"/>
      <c r="E51" s="249"/>
      <c r="F51" s="250"/>
      <c r="G51" s="386"/>
      <c r="H51" s="308"/>
      <c r="S51" s="2"/>
      <c r="T51" s="2"/>
      <c r="U51" s="2"/>
      <c r="V51" s="2"/>
      <c r="W51" s="2"/>
      <c r="X51" s="2"/>
      <c r="Y51" s="2"/>
    </row>
    <row r="52" spans="1:28" x14ac:dyDescent="0.25">
      <c r="A52" s="387" t="s">
        <v>789</v>
      </c>
      <c r="B52" s="249"/>
      <c r="C52" s="384"/>
      <c r="D52" s="384"/>
      <c r="E52" s="384"/>
      <c r="F52" s="250"/>
      <c r="G52" s="304"/>
      <c r="H52" s="2"/>
      <c r="R52" s="251"/>
      <c r="S52" s="2"/>
      <c r="T52" s="2"/>
      <c r="U52" s="2"/>
      <c r="V52" s="2"/>
      <c r="W52" s="2"/>
      <c r="X52" s="2"/>
      <c r="Y52" s="2"/>
    </row>
    <row r="53" spans="1:28" x14ac:dyDescent="0.25">
      <c r="A53" s="387" t="s">
        <v>663</v>
      </c>
      <c r="B53" s="249"/>
      <c r="C53" s="384"/>
      <c r="D53" s="384"/>
      <c r="E53" s="384"/>
      <c r="F53" s="250"/>
      <c r="G53" s="304"/>
      <c r="H53" s="2"/>
      <c r="R53" s="251"/>
      <c r="S53" s="2"/>
      <c r="T53" s="2"/>
      <c r="U53" s="2"/>
      <c r="V53" s="2"/>
      <c r="W53" s="2"/>
      <c r="X53" s="2"/>
      <c r="Y53" s="2"/>
    </row>
    <row r="54" spans="1:28" x14ac:dyDescent="0.25">
      <c r="A54" s="307" t="s">
        <v>664</v>
      </c>
      <c r="B54" s="249"/>
      <c r="C54" s="384"/>
      <c r="D54" s="384"/>
      <c r="E54" s="384"/>
      <c r="F54" s="250"/>
      <c r="G54" s="304"/>
      <c r="H54" s="2"/>
      <c r="R54" s="251"/>
      <c r="S54" s="2"/>
      <c r="T54" s="2"/>
      <c r="U54" s="2"/>
      <c r="V54" s="2"/>
      <c r="W54" s="2"/>
      <c r="X54" s="2"/>
      <c r="Y54" s="2"/>
    </row>
    <row r="55" spans="1:28" s="251" customFormat="1" ht="25.5" customHeight="1" x14ac:dyDescent="0.25">
      <c r="A55" s="383" t="s">
        <v>4</v>
      </c>
      <c r="B55" s="383" t="s">
        <v>155</v>
      </c>
      <c r="C55" s="383" t="s">
        <v>156</v>
      </c>
      <c r="D55" s="1427" t="s">
        <v>790</v>
      </c>
      <c r="E55" s="1427"/>
      <c r="F55" s="546" t="s">
        <v>910</v>
      </c>
      <c r="K55" s="2"/>
      <c r="L55" s="2"/>
      <c r="M55" s="2"/>
      <c r="N55" s="2"/>
      <c r="O55" s="2"/>
      <c r="P55" s="2"/>
      <c r="Q55" s="2"/>
      <c r="R55" s="2"/>
      <c r="S55" s="13"/>
      <c r="T55" s="13"/>
      <c r="U55" s="253">
        <v>1</v>
      </c>
      <c r="V55" s="253"/>
      <c r="W55" s="253"/>
      <c r="X55" s="253"/>
      <c r="Y55" s="253"/>
      <c r="Z55" s="2"/>
      <c r="AA55" s="2"/>
      <c r="AB55" s="2"/>
    </row>
    <row r="56" spans="1:28" x14ac:dyDescent="0.25">
      <c r="A56" s="221">
        <v>1</v>
      </c>
      <c r="B56" s="229" t="s">
        <v>189</v>
      </c>
      <c r="C56" s="222" t="s">
        <v>94</v>
      </c>
      <c r="D56" s="1425"/>
      <c r="E56" s="1425"/>
      <c r="F56" s="543" t="s">
        <v>904</v>
      </c>
      <c r="G56" s="540"/>
      <c r="H56" s="2"/>
      <c r="W56" s="398"/>
      <c r="X56" s="398"/>
      <c r="Y56" s="398"/>
      <c r="Z56" s="398"/>
    </row>
    <row r="57" spans="1:28" x14ac:dyDescent="0.25">
      <c r="A57" s="221">
        <v>2</v>
      </c>
      <c r="B57" s="229" t="s">
        <v>194</v>
      </c>
      <c r="C57" s="222" t="s">
        <v>94</v>
      </c>
      <c r="D57" s="1425"/>
      <c r="E57" s="1425"/>
      <c r="F57" s="543"/>
      <c r="G57" s="540"/>
      <c r="H57" s="2"/>
      <c r="W57" s="399"/>
      <c r="X57" s="399"/>
      <c r="Y57" s="399"/>
      <c r="Z57" s="399"/>
    </row>
    <row r="58" spans="1:28" x14ac:dyDescent="0.25">
      <c r="A58" s="221">
        <v>3</v>
      </c>
      <c r="B58" s="229" t="s">
        <v>195</v>
      </c>
      <c r="C58" s="222" t="s">
        <v>94</v>
      </c>
      <c r="D58" s="1425"/>
      <c r="E58" s="1425"/>
      <c r="F58" s="543"/>
      <c r="G58" s="540"/>
      <c r="H58" s="2"/>
      <c r="W58" s="400"/>
      <c r="X58" s="400"/>
      <c r="Y58" s="400"/>
      <c r="Z58" s="400"/>
    </row>
    <row r="59" spans="1:28" ht="12.75" customHeight="1" x14ac:dyDescent="0.25">
      <c r="A59" s="221">
        <v>4</v>
      </c>
      <c r="B59" s="229" t="s">
        <v>196</v>
      </c>
      <c r="C59" s="222" t="s">
        <v>94</v>
      </c>
      <c r="D59" s="1426">
        <v>44201</v>
      </c>
      <c r="E59" s="1426"/>
      <c r="F59" s="543"/>
      <c r="G59" s="540"/>
      <c r="H59" s="2"/>
      <c r="W59" s="397"/>
      <c r="X59" s="397"/>
      <c r="Y59" s="397"/>
      <c r="Z59" s="401"/>
    </row>
    <row r="60" spans="1:28" x14ac:dyDescent="0.25">
      <c r="A60" s="221">
        <v>5</v>
      </c>
      <c r="B60" s="229" t="s">
        <v>197</v>
      </c>
      <c r="C60" s="222" t="s">
        <v>94</v>
      </c>
      <c r="D60" s="1425"/>
      <c r="E60" s="1425"/>
      <c r="F60" s="543"/>
      <c r="G60" s="540"/>
      <c r="H60" s="2"/>
      <c r="S60" s="404"/>
      <c r="T60" s="404"/>
    </row>
    <row r="61" spans="1:28" ht="13.5" customHeight="1" x14ac:dyDescent="0.25">
      <c r="A61" s="221">
        <v>6</v>
      </c>
      <c r="B61" s="229" t="s">
        <v>198</v>
      </c>
      <c r="C61" s="222" t="s">
        <v>94</v>
      </c>
      <c r="D61" s="1425"/>
      <c r="E61" s="1425"/>
      <c r="F61" s="543"/>
      <c r="G61" s="540"/>
      <c r="H61" s="2"/>
      <c r="S61" s="401"/>
      <c r="T61" s="401"/>
      <c r="U61" s="2"/>
      <c r="V61" s="2"/>
      <c r="W61" s="2"/>
      <c r="X61" s="2"/>
      <c r="Y61" s="2"/>
    </row>
    <row r="62" spans="1:28" x14ac:dyDescent="0.25">
      <c r="A62" s="221">
        <v>7</v>
      </c>
      <c r="B62" s="229" t="s">
        <v>199</v>
      </c>
      <c r="C62" s="222" t="s">
        <v>94</v>
      </c>
      <c r="D62" s="1425"/>
      <c r="E62" s="1425"/>
      <c r="F62" s="543"/>
      <c r="G62" s="540"/>
      <c r="H62" s="2"/>
      <c r="S62" s="402"/>
      <c r="T62" s="403"/>
    </row>
    <row r="63" spans="1:28" x14ac:dyDescent="0.25">
      <c r="A63" s="221">
        <v>9</v>
      </c>
      <c r="B63" s="229" t="s">
        <v>201</v>
      </c>
      <c r="C63" s="222" t="s">
        <v>94</v>
      </c>
      <c r="D63" s="1426" t="s">
        <v>791</v>
      </c>
      <c r="E63" s="1426"/>
      <c r="F63" s="543"/>
      <c r="G63" s="540"/>
      <c r="H63" s="2"/>
      <c r="S63" s="402"/>
      <c r="T63" s="402"/>
    </row>
    <row r="64" spans="1:28" ht="25.5" x14ac:dyDescent="0.25">
      <c r="A64" s="223" t="s">
        <v>190</v>
      </c>
      <c r="B64" s="230" t="s">
        <v>191</v>
      </c>
      <c r="C64" s="224" t="s">
        <v>589</v>
      </c>
      <c r="D64" s="1425"/>
      <c r="E64" s="1425"/>
      <c r="F64" s="543" t="s">
        <v>815</v>
      </c>
      <c r="G64" s="402"/>
      <c r="H64" s="2"/>
      <c r="S64" s="402"/>
      <c r="T64" s="402"/>
    </row>
    <row r="65" spans="1:26" x14ac:dyDescent="0.25">
      <c r="A65" s="223" t="s">
        <v>590</v>
      </c>
      <c r="B65" s="230" t="s">
        <v>591</v>
      </c>
      <c r="C65" s="224" t="s">
        <v>589</v>
      </c>
      <c r="D65" s="1425"/>
      <c r="E65" s="1425"/>
      <c r="F65" s="543" t="s">
        <v>814</v>
      </c>
      <c r="G65" s="402"/>
      <c r="H65" s="2"/>
      <c r="S65" s="402"/>
      <c r="T65" s="402"/>
    </row>
    <row r="66" spans="1:26" x14ac:dyDescent="0.25">
      <c r="A66" s="221" t="s">
        <v>192</v>
      </c>
      <c r="B66" s="229" t="s">
        <v>193</v>
      </c>
      <c r="C66" s="222" t="s">
        <v>94</v>
      </c>
      <c r="D66" s="1425"/>
      <c r="E66" s="1425"/>
      <c r="F66" s="543" t="s">
        <v>817</v>
      </c>
      <c r="G66" s="540"/>
      <c r="H66" s="2"/>
      <c r="S66" s="402"/>
      <c r="T66" s="402"/>
    </row>
    <row r="67" spans="1:26" x14ac:dyDescent="0.25">
      <c r="A67" s="225" t="s">
        <v>37</v>
      </c>
      <c r="B67" s="231" t="s">
        <v>203</v>
      </c>
      <c r="C67" s="226" t="s">
        <v>38</v>
      </c>
      <c r="D67" s="1425"/>
      <c r="E67" s="1425"/>
      <c r="F67" s="543"/>
      <c r="G67" s="541"/>
      <c r="H67" s="2"/>
      <c r="S67" s="402"/>
      <c r="T67" s="402"/>
    </row>
    <row r="68" spans="1:26" x14ac:dyDescent="0.25">
      <c r="A68" s="225" t="s">
        <v>39</v>
      </c>
      <c r="B68" s="231" t="s">
        <v>204</v>
      </c>
      <c r="C68" s="226" t="s">
        <v>38</v>
      </c>
      <c r="D68" s="1425"/>
      <c r="E68" s="1425"/>
      <c r="F68" s="543"/>
      <c r="G68" s="541"/>
      <c r="H68" s="2"/>
      <c r="S68" s="402"/>
      <c r="T68" s="402"/>
    </row>
    <row r="69" spans="1:26" x14ac:dyDescent="0.25">
      <c r="A69" s="225" t="s">
        <v>40</v>
      </c>
      <c r="B69" s="231" t="s">
        <v>205</v>
      </c>
      <c r="C69" s="226" t="s">
        <v>38</v>
      </c>
      <c r="D69" s="1425"/>
      <c r="E69" s="1425"/>
      <c r="F69" s="543"/>
      <c r="G69" s="541"/>
      <c r="H69" s="2"/>
      <c r="S69" s="402"/>
      <c r="T69" s="402"/>
    </row>
    <row r="70" spans="1:26" x14ac:dyDescent="0.25">
      <c r="A70" s="225" t="s">
        <v>41</v>
      </c>
      <c r="B70" s="231" t="s">
        <v>206</v>
      </c>
      <c r="C70" s="226" t="s">
        <v>38</v>
      </c>
      <c r="D70" s="1425"/>
      <c r="E70" s="1425"/>
      <c r="F70" s="543"/>
      <c r="G70" s="541"/>
      <c r="H70" s="2"/>
      <c r="S70" s="401"/>
      <c r="T70" s="401"/>
      <c r="U70" s="2"/>
      <c r="V70" s="2"/>
      <c r="W70" s="2"/>
      <c r="X70" s="2"/>
      <c r="Y70" s="2"/>
      <c r="Z70" s="309"/>
    </row>
    <row r="71" spans="1:26" x14ac:dyDescent="0.25">
      <c r="A71" s="225" t="s">
        <v>42</v>
      </c>
      <c r="B71" s="231" t="s">
        <v>207</v>
      </c>
      <c r="C71" s="226" t="s">
        <v>38</v>
      </c>
      <c r="D71" s="1425"/>
      <c r="E71" s="1425"/>
      <c r="F71" s="543"/>
      <c r="G71" s="541"/>
      <c r="H71" s="2"/>
      <c r="S71" s="401"/>
      <c r="T71" s="401"/>
      <c r="U71" s="2"/>
      <c r="V71" s="2"/>
      <c r="W71" s="2"/>
      <c r="X71" s="2"/>
      <c r="Y71" s="2"/>
      <c r="Z71" s="309"/>
    </row>
    <row r="72" spans="1:26" x14ac:dyDescent="0.25">
      <c r="A72" s="225" t="s">
        <v>43</v>
      </c>
      <c r="B72" s="231" t="s">
        <v>208</v>
      </c>
      <c r="C72" s="226" t="s">
        <v>38</v>
      </c>
      <c r="D72" s="1425"/>
      <c r="E72" s="1425"/>
      <c r="F72" s="543" t="s">
        <v>900</v>
      </c>
      <c r="G72" s="541"/>
      <c r="H72" s="2"/>
      <c r="S72" s="401"/>
      <c r="T72" s="401"/>
      <c r="U72" s="2"/>
      <c r="V72" s="2"/>
      <c r="W72" s="2"/>
      <c r="X72" s="2"/>
      <c r="Y72" s="2"/>
      <c r="Z72" s="309"/>
    </row>
    <row r="73" spans="1:26" x14ac:dyDescent="0.25">
      <c r="A73" s="225" t="s">
        <v>44</v>
      </c>
      <c r="B73" s="231" t="s">
        <v>209</v>
      </c>
      <c r="C73" s="226" t="s">
        <v>38</v>
      </c>
      <c r="D73" s="1425"/>
      <c r="E73" s="1425"/>
      <c r="F73" s="543"/>
      <c r="G73" s="541"/>
      <c r="H73" s="2"/>
      <c r="S73" s="2"/>
      <c r="T73" s="2"/>
      <c r="U73" s="2"/>
      <c r="V73" s="2"/>
      <c r="W73" s="2"/>
      <c r="X73" s="2"/>
      <c r="Y73" s="2"/>
      <c r="Z73" s="309"/>
    </row>
    <row r="74" spans="1:26" x14ac:dyDescent="0.25">
      <c r="A74" s="225" t="s">
        <v>8</v>
      </c>
      <c r="B74" s="231" t="s">
        <v>210</v>
      </c>
      <c r="C74" s="226" t="s">
        <v>38</v>
      </c>
      <c r="D74" s="1425"/>
      <c r="E74" s="1425"/>
      <c r="F74" s="543" t="s">
        <v>793</v>
      </c>
      <c r="G74" s="541"/>
      <c r="H74" s="2"/>
      <c r="S74" s="2"/>
      <c r="T74" s="2"/>
      <c r="U74" s="2"/>
      <c r="V74" s="2"/>
      <c r="W74" s="2"/>
      <c r="X74" s="2"/>
      <c r="Y74" s="2"/>
      <c r="Z74" s="309"/>
    </row>
    <row r="75" spans="1:26" x14ac:dyDescent="0.25">
      <c r="A75" s="225" t="s">
        <v>45</v>
      </c>
      <c r="B75" s="231" t="s">
        <v>211</v>
      </c>
      <c r="C75" s="226" t="s">
        <v>38</v>
      </c>
      <c r="D75" s="1425"/>
      <c r="E75" s="1425"/>
      <c r="F75" s="543"/>
      <c r="G75" s="541"/>
      <c r="H75" s="2"/>
    </row>
    <row r="76" spans="1:26" x14ac:dyDescent="0.25">
      <c r="A76" s="225" t="s">
        <v>46</v>
      </c>
      <c r="B76" s="231" t="s">
        <v>212</v>
      </c>
      <c r="C76" s="226" t="s">
        <v>38</v>
      </c>
      <c r="D76" s="1425"/>
      <c r="E76" s="1425"/>
      <c r="F76" s="543"/>
      <c r="G76" s="541"/>
      <c r="H76" s="2"/>
    </row>
    <row r="77" spans="1:26" x14ac:dyDescent="0.25">
      <c r="A77" s="225" t="s">
        <v>47</v>
      </c>
      <c r="B77" s="231" t="s">
        <v>213</v>
      </c>
      <c r="C77" s="226" t="s">
        <v>38</v>
      </c>
      <c r="D77" s="1425"/>
      <c r="E77" s="1425"/>
      <c r="F77" s="543"/>
      <c r="G77" s="541"/>
      <c r="H77" s="2"/>
    </row>
    <row r="78" spans="1:26" x14ac:dyDescent="0.25">
      <c r="A78" s="225" t="s">
        <v>48</v>
      </c>
      <c r="B78" s="231" t="s">
        <v>214</v>
      </c>
      <c r="C78" s="226" t="s">
        <v>38</v>
      </c>
      <c r="D78" s="1425"/>
      <c r="E78" s="1425"/>
      <c r="F78" s="543"/>
      <c r="G78" s="541"/>
      <c r="H78" s="2"/>
    </row>
    <row r="79" spans="1:26" x14ac:dyDescent="0.25">
      <c r="A79" s="225" t="s">
        <v>49</v>
      </c>
      <c r="B79" s="231" t="s">
        <v>215</v>
      </c>
      <c r="C79" s="226" t="s">
        <v>38</v>
      </c>
      <c r="D79" s="1425"/>
      <c r="E79" s="1425"/>
      <c r="F79" s="543"/>
      <c r="G79" s="541"/>
      <c r="H79" s="2"/>
    </row>
    <row r="80" spans="1:26" x14ac:dyDescent="0.25">
      <c r="A80" s="225" t="s">
        <v>50</v>
      </c>
      <c r="B80" s="231" t="s">
        <v>216</v>
      </c>
      <c r="C80" s="226" t="s">
        <v>38</v>
      </c>
      <c r="D80" s="1425"/>
      <c r="E80" s="1425"/>
      <c r="F80" s="543" t="s">
        <v>792</v>
      </c>
      <c r="G80" s="541"/>
      <c r="H80" s="2"/>
    </row>
    <row r="81" spans="1:16" x14ac:dyDescent="0.25">
      <c r="A81" s="225" t="s">
        <v>52</v>
      </c>
      <c r="B81" s="231" t="s">
        <v>217</v>
      </c>
      <c r="C81" s="226" t="s">
        <v>38</v>
      </c>
      <c r="D81" s="1425"/>
      <c r="E81" s="1425"/>
      <c r="F81" s="543"/>
      <c r="G81" s="541"/>
      <c r="H81" s="2"/>
    </row>
    <row r="82" spans="1:16" ht="12.75" customHeight="1" x14ac:dyDescent="0.25">
      <c r="A82" s="225" t="s">
        <v>53</v>
      </c>
      <c r="B82" s="231" t="s">
        <v>218</v>
      </c>
      <c r="C82" s="226" t="s">
        <v>38</v>
      </c>
      <c r="D82" s="1425"/>
      <c r="E82" s="1425"/>
      <c r="F82" s="543"/>
      <c r="G82" s="541"/>
      <c r="H82" s="2"/>
    </row>
    <row r="83" spans="1:16" x14ac:dyDescent="0.25">
      <c r="A83" s="225" t="s">
        <v>54</v>
      </c>
      <c r="B83" s="231" t="s">
        <v>219</v>
      </c>
      <c r="C83" s="226" t="s">
        <v>38</v>
      </c>
      <c r="D83" s="1425"/>
      <c r="E83" s="1425"/>
      <c r="F83" s="543" t="s">
        <v>794</v>
      </c>
      <c r="G83" s="541"/>
      <c r="H83" s="2"/>
    </row>
    <row r="84" spans="1:16" x14ac:dyDescent="0.25">
      <c r="A84" s="225" t="s">
        <v>55</v>
      </c>
      <c r="B84" s="231" t="s">
        <v>220</v>
      </c>
      <c r="C84" s="226" t="s">
        <v>38</v>
      </c>
      <c r="D84" s="1425"/>
      <c r="E84" s="1425"/>
      <c r="F84" s="543"/>
      <c r="G84" s="541"/>
      <c r="H84" s="2"/>
    </row>
    <row r="85" spans="1:16" x14ac:dyDescent="0.25">
      <c r="A85" s="225" t="s">
        <v>56</v>
      </c>
      <c r="B85" s="231" t="s">
        <v>221</v>
      </c>
      <c r="C85" s="226" t="s">
        <v>38</v>
      </c>
      <c r="D85" s="1425"/>
      <c r="E85" s="1425"/>
      <c r="F85" s="543" t="s">
        <v>795</v>
      </c>
      <c r="G85" s="541"/>
      <c r="H85" s="2"/>
    </row>
    <row r="86" spans="1:16" x14ac:dyDescent="0.25">
      <c r="A86" s="225" t="s">
        <v>57</v>
      </c>
      <c r="B86" s="231" t="s">
        <v>222</v>
      </c>
      <c r="C86" s="226" t="s">
        <v>38</v>
      </c>
      <c r="D86" s="1425"/>
      <c r="E86" s="1425"/>
      <c r="F86" s="543" t="s">
        <v>797</v>
      </c>
      <c r="G86" s="541"/>
      <c r="H86" s="2"/>
    </row>
    <row r="87" spans="1:16" x14ac:dyDescent="0.25">
      <c r="A87" s="225" t="s">
        <v>58</v>
      </c>
      <c r="B87" s="231" t="s">
        <v>223</v>
      </c>
      <c r="C87" s="226" t="s">
        <v>38</v>
      </c>
      <c r="D87" s="1425"/>
      <c r="E87" s="1425"/>
      <c r="F87" s="543"/>
      <c r="G87" s="541"/>
      <c r="H87" s="2"/>
    </row>
    <row r="88" spans="1:16" x14ac:dyDescent="0.25">
      <c r="A88" s="225" t="s">
        <v>59</v>
      </c>
      <c r="B88" s="231" t="s">
        <v>224</v>
      </c>
      <c r="C88" s="226" t="s">
        <v>38</v>
      </c>
      <c r="D88" s="1425"/>
      <c r="E88" s="1425"/>
      <c r="F88" s="543" t="s">
        <v>796</v>
      </c>
      <c r="G88" s="541"/>
      <c r="H88" s="2"/>
      <c r="K88" s="381"/>
      <c r="L88" s="379"/>
      <c r="M88" s="379"/>
      <c r="N88" s="379"/>
      <c r="O88" s="379"/>
      <c r="P88" s="379"/>
    </row>
    <row r="89" spans="1:16" x14ac:dyDescent="0.25">
      <c r="A89" s="225" t="s">
        <v>61</v>
      </c>
      <c r="B89" s="231" t="s">
        <v>225</v>
      </c>
      <c r="C89" s="226" t="s">
        <v>38</v>
      </c>
      <c r="D89" s="1425"/>
      <c r="E89" s="1425"/>
      <c r="F89" s="543"/>
      <c r="G89" s="541"/>
      <c r="H89" s="2"/>
      <c r="K89" s="381"/>
      <c r="L89" s="379"/>
      <c r="M89" s="379"/>
      <c r="N89" s="379"/>
      <c r="O89" s="380"/>
      <c r="P89" s="379"/>
    </row>
    <row r="90" spans="1:16" x14ac:dyDescent="0.25">
      <c r="A90" s="225" t="s">
        <v>62</v>
      </c>
      <c r="B90" s="231" t="s">
        <v>226</v>
      </c>
      <c r="C90" s="226" t="s">
        <v>38</v>
      </c>
      <c r="D90" s="1425"/>
      <c r="E90" s="1425"/>
      <c r="F90" s="543" t="s">
        <v>800</v>
      </c>
      <c r="G90" s="541"/>
      <c r="H90" s="2"/>
      <c r="K90" s="381"/>
      <c r="L90" s="379"/>
      <c r="M90" s="379"/>
      <c r="N90" s="379"/>
      <c r="O90" s="380"/>
      <c r="P90" s="379"/>
    </row>
    <row r="91" spans="1:16" x14ac:dyDescent="0.25">
      <c r="A91" s="225" t="s">
        <v>63</v>
      </c>
      <c r="B91" s="231" t="s">
        <v>227</v>
      </c>
      <c r="C91" s="226" t="s">
        <v>38</v>
      </c>
      <c r="D91" s="1425"/>
      <c r="E91" s="1425"/>
      <c r="F91" s="543" t="s">
        <v>798</v>
      </c>
      <c r="G91" s="541"/>
      <c r="H91" s="2"/>
      <c r="K91" s="381"/>
      <c r="L91" s="379"/>
      <c r="M91" s="379"/>
      <c r="N91" s="379"/>
      <c r="O91" s="380"/>
      <c r="P91" s="379"/>
    </row>
    <row r="92" spans="1:16" x14ac:dyDescent="0.25">
      <c r="A92" s="225" t="s">
        <v>64</v>
      </c>
      <c r="B92" s="231" t="s">
        <v>228</v>
      </c>
      <c r="C92" s="226" t="s">
        <v>38</v>
      </c>
      <c r="D92" s="1425"/>
      <c r="E92" s="1425"/>
      <c r="F92" s="543" t="s">
        <v>887</v>
      </c>
      <c r="G92" s="541"/>
      <c r="H92" s="2"/>
      <c r="K92" s="381"/>
      <c r="L92" s="379"/>
      <c r="M92" s="379"/>
      <c r="N92" s="379"/>
      <c r="O92" s="380"/>
      <c r="P92" s="379"/>
    </row>
    <row r="93" spans="1:16" x14ac:dyDescent="0.25">
      <c r="A93" s="225" t="s">
        <v>65</v>
      </c>
      <c r="B93" s="231" t="s">
        <v>230</v>
      </c>
      <c r="C93" s="226" t="s">
        <v>38</v>
      </c>
      <c r="D93" s="1425"/>
      <c r="E93" s="1425"/>
      <c r="F93" s="543" t="s">
        <v>799</v>
      </c>
      <c r="G93" s="541"/>
      <c r="H93" s="2"/>
      <c r="K93" s="382"/>
      <c r="L93" s="379"/>
      <c r="M93" s="379"/>
      <c r="N93" s="379"/>
      <c r="O93" s="379"/>
      <c r="P93" s="379"/>
    </row>
    <row r="94" spans="1:16" x14ac:dyDescent="0.25">
      <c r="A94" s="225" t="s">
        <v>66</v>
      </c>
      <c r="B94" s="231" t="s">
        <v>231</v>
      </c>
      <c r="C94" s="226" t="s">
        <v>38</v>
      </c>
      <c r="D94" s="1425"/>
      <c r="E94" s="1425"/>
      <c r="F94" s="543"/>
      <c r="G94" s="541"/>
      <c r="H94" s="2"/>
      <c r="K94" s="382"/>
      <c r="L94" s="379"/>
      <c r="M94" s="379"/>
      <c r="N94" s="379"/>
      <c r="O94" s="379"/>
      <c r="P94" s="379"/>
    </row>
    <row r="95" spans="1:16" x14ac:dyDescent="0.25">
      <c r="A95" s="225" t="s">
        <v>5</v>
      </c>
      <c r="B95" s="231" t="s">
        <v>232</v>
      </c>
      <c r="C95" s="226" t="s">
        <v>38</v>
      </c>
      <c r="D95" s="1425"/>
      <c r="E95" s="1425"/>
      <c r="F95" s="543" t="s">
        <v>886</v>
      </c>
      <c r="G95" s="541"/>
      <c r="H95" s="2"/>
      <c r="K95" s="382"/>
      <c r="L95" s="379"/>
      <c r="M95" s="379"/>
      <c r="N95" s="379"/>
      <c r="O95" s="379"/>
      <c r="P95" s="379"/>
    </row>
    <row r="96" spans="1:16" x14ac:dyDescent="0.25">
      <c r="A96" s="225" t="s">
        <v>67</v>
      </c>
      <c r="B96" s="231" t="s">
        <v>233</v>
      </c>
      <c r="C96" s="226" t="s">
        <v>38</v>
      </c>
      <c r="D96" s="1425"/>
      <c r="E96" s="1425"/>
      <c r="F96" s="543"/>
      <c r="G96" s="541"/>
      <c r="H96" s="2"/>
      <c r="K96" s="382"/>
      <c r="L96" s="379"/>
      <c r="M96" s="379"/>
      <c r="N96" s="379"/>
      <c r="O96" s="379"/>
      <c r="P96" s="379"/>
    </row>
    <row r="97" spans="1:16" x14ac:dyDescent="0.25">
      <c r="A97" s="225" t="s">
        <v>68</v>
      </c>
      <c r="B97" s="231" t="s">
        <v>234</v>
      </c>
      <c r="C97" s="226" t="s">
        <v>38</v>
      </c>
      <c r="D97" s="1425"/>
      <c r="E97" s="1425"/>
      <c r="F97" s="543"/>
      <c r="G97" s="541"/>
      <c r="H97" s="2"/>
      <c r="K97" s="382"/>
      <c r="L97" s="379"/>
      <c r="M97" s="379"/>
      <c r="N97" s="379"/>
      <c r="O97" s="379"/>
      <c r="P97" s="379"/>
    </row>
    <row r="98" spans="1:16" x14ac:dyDescent="0.25">
      <c r="A98" s="225" t="s">
        <v>69</v>
      </c>
      <c r="B98" s="231" t="s">
        <v>235</v>
      </c>
      <c r="C98" s="226" t="s">
        <v>38</v>
      </c>
      <c r="D98" s="1425"/>
      <c r="E98" s="1425"/>
      <c r="F98" s="543" t="s">
        <v>801</v>
      </c>
      <c r="G98" s="541"/>
      <c r="H98" s="2"/>
      <c r="K98" s="382"/>
      <c r="L98" s="379"/>
      <c r="M98" s="379"/>
      <c r="N98" s="379"/>
      <c r="O98" s="379"/>
      <c r="P98" s="379"/>
    </row>
    <row r="99" spans="1:16" x14ac:dyDescent="0.25">
      <c r="A99" s="225" t="s">
        <v>70</v>
      </c>
      <c r="B99" s="231" t="s">
        <v>236</v>
      </c>
      <c r="C99" s="226" t="s">
        <v>38</v>
      </c>
      <c r="D99" s="1425"/>
      <c r="E99" s="1425"/>
      <c r="F99" s="544"/>
      <c r="G99" s="541"/>
      <c r="H99" s="2"/>
      <c r="K99" s="381"/>
      <c r="L99" s="379"/>
      <c r="M99" s="379"/>
      <c r="N99" s="379"/>
      <c r="O99" s="380"/>
      <c r="P99" s="379"/>
    </row>
    <row r="100" spans="1:16" x14ac:dyDescent="0.25">
      <c r="A100" s="225" t="s">
        <v>71</v>
      </c>
      <c r="B100" s="231" t="s">
        <v>237</v>
      </c>
      <c r="C100" s="226" t="s">
        <v>38</v>
      </c>
      <c r="D100" s="1425"/>
      <c r="E100" s="1425"/>
      <c r="F100" s="544"/>
      <c r="G100" s="541"/>
      <c r="H100" s="2"/>
      <c r="K100" s="381"/>
      <c r="L100" s="379"/>
      <c r="M100" s="379"/>
      <c r="N100" s="379"/>
      <c r="O100" s="379"/>
      <c r="P100" s="379"/>
    </row>
    <row r="101" spans="1:16" x14ac:dyDescent="0.25">
      <c r="A101" s="225" t="s">
        <v>72</v>
      </c>
      <c r="B101" s="231" t="s">
        <v>238</v>
      </c>
      <c r="C101" s="226" t="s">
        <v>38</v>
      </c>
      <c r="D101" s="1425"/>
      <c r="E101" s="1425"/>
      <c r="F101" s="545"/>
      <c r="G101" s="541"/>
      <c r="H101" s="2"/>
      <c r="K101" s="307"/>
    </row>
    <row r="102" spans="1:16" x14ac:dyDescent="0.25">
      <c r="A102" s="225" t="s">
        <v>73</v>
      </c>
      <c r="B102" s="231" t="s">
        <v>239</v>
      </c>
      <c r="C102" s="226" t="s">
        <v>38</v>
      </c>
      <c r="D102" s="1425"/>
      <c r="E102" s="1425"/>
      <c r="F102" s="543"/>
      <c r="G102" s="541"/>
      <c r="H102" s="2"/>
    </row>
    <row r="103" spans="1:16" x14ac:dyDescent="0.25">
      <c r="A103" s="225" t="s">
        <v>75</v>
      </c>
      <c r="B103" s="231" t="s">
        <v>240</v>
      </c>
      <c r="C103" s="226" t="s">
        <v>38</v>
      </c>
      <c r="D103" s="1425"/>
      <c r="E103" s="1425"/>
      <c r="F103" s="543"/>
      <c r="G103" s="541"/>
      <c r="H103" s="2"/>
    </row>
    <row r="104" spans="1:16" x14ac:dyDescent="0.25">
      <c r="A104" s="225" t="s">
        <v>76</v>
      </c>
      <c r="B104" s="231" t="s">
        <v>241</v>
      </c>
      <c r="C104" s="226" t="s">
        <v>38</v>
      </c>
      <c r="D104" s="1425"/>
      <c r="E104" s="1425"/>
      <c r="F104" s="543"/>
      <c r="G104" s="541"/>
      <c r="H104" s="2"/>
    </row>
    <row r="105" spans="1:16" x14ac:dyDescent="0.25">
      <c r="A105" s="225" t="s">
        <v>77</v>
      </c>
      <c r="B105" s="231" t="s">
        <v>242</v>
      </c>
      <c r="C105" s="226" t="s">
        <v>38</v>
      </c>
      <c r="D105" s="1425"/>
      <c r="E105" s="1425"/>
      <c r="F105" s="543"/>
      <c r="G105" s="541"/>
      <c r="H105" s="2"/>
    </row>
    <row r="106" spans="1:16" x14ac:dyDescent="0.25">
      <c r="A106" s="225" t="s">
        <v>78</v>
      </c>
      <c r="B106" s="231" t="s">
        <v>243</v>
      </c>
      <c r="C106" s="226" t="s">
        <v>38</v>
      </c>
      <c r="D106" s="1425"/>
      <c r="E106" s="1425"/>
      <c r="F106" s="543"/>
      <c r="G106" s="541"/>
      <c r="H106" s="2"/>
    </row>
    <row r="107" spans="1:16" x14ac:dyDescent="0.25">
      <c r="A107" s="225" t="s">
        <v>79</v>
      </c>
      <c r="B107" s="231" t="s">
        <v>244</v>
      </c>
      <c r="C107" s="226" t="s">
        <v>38</v>
      </c>
      <c r="D107" s="1425"/>
      <c r="E107" s="1425"/>
      <c r="F107" s="543"/>
      <c r="G107" s="541"/>
      <c r="H107" s="2"/>
    </row>
    <row r="108" spans="1:16" x14ac:dyDescent="0.25">
      <c r="A108" s="221" t="s">
        <v>95</v>
      </c>
      <c r="B108" s="229" t="s">
        <v>246</v>
      </c>
      <c r="C108" s="222" t="s">
        <v>94</v>
      </c>
      <c r="D108" s="1426" t="s">
        <v>791</v>
      </c>
      <c r="E108" s="1426"/>
      <c r="F108" s="543"/>
      <c r="G108" s="540"/>
      <c r="H108" s="2"/>
    </row>
    <row r="109" spans="1:16" x14ac:dyDescent="0.25">
      <c r="A109" s="221" t="s">
        <v>96</v>
      </c>
      <c r="B109" s="229" t="s">
        <v>247</v>
      </c>
      <c r="C109" s="222" t="s">
        <v>94</v>
      </c>
      <c r="D109" s="1426" t="s">
        <v>791</v>
      </c>
      <c r="E109" s="1426"/>
      <c r="F109" s="543"/>
      <c r="G109" s="540"/>
      <c r="H109" s="2"/>
    </row>
    <row r="110" spans="1:16" ht="25.5" x14ac:dyDescent="0.25">
      <c r="A110" s="221" t="s">
        <v>583</v>
      </c>
      <c r="B110" s="229" t="s">
        <v>584</v>
      </c>
      <c r="C110" s="222" t="s">
        <v>94</v>
      </c>
      <c r="D110" s="1425"/>
      <c r="E110" s="1425"/>
      <c r="F110" s="543"/>
      <c r="G110" s="540"/>
      <c r="H110" s="2"/>
    </row>
    <row r="111" spans="1:16" x14ac:dyDescent="0.25">
      <c r="A111" s="221" t="s">
        <v>97</v>
      </c>
      <c r="B111" s="229" t="s">
        <v>248</v>
      </c>
      <c r="C111" s="222" t="s">
        <v>94</v>
      </c>
      <c r="D111" s="1426" t="s">
        <v>791</v>
      </c>
      <c r="E111" s="1426"/>
      <c r="F111" s="543"/>
      <c r="G111" s="540"/>
      <c r="H111" s="2"/>
    </row>
    <row r="112" spans="1:16" x14ac:dyDescent="0.25">
      <c r="A112" s="225" t="s">
        <v>81</v>
      </c>
      <c r="B112" s="231" t="s">
        <v>249</v>
      </c>
      <c r="C112" s="226" t="s">
        <v>38</v>
      </c>
      <c r="D112" s="1425"/>
      <c r="E112" s="1425"/>
      <c r="F112" s="543"/>
      <c r="G112" s="541"/>
      <c r="H112" s="2"/>
    </row>
    <row r="113" spans="1:8" ht="25.5" x14ac:dyDescent="0.25">
      <c r="A113" s="225" t="s">
        <v>82</v>
      </c>
      <c r="B113" s="231" t="s">
        <v>251</v>
      </c>
      <c r="C113" s="226" t="s">
        <v>38</v>
      </c>
      <c r="D113" s="1425"/>
      <c r="E113" s="1425"/>
      <c r="F113" s="543"/>
      <c r="G113" s="541"/>
      <c r="H113" s="2"/>
    </row>
    <row r="114" spans="1:8" x14ac:dyDescent="0.25">
      <c r="A114" s="221" t="s">
        <v>98</v>
      </c>
      <c r="B114" s="229" t="s">
        <v>252</v>
      </c>
      <c r="C114" s="222" t="s">
        <v>94</v>
      </c>
      <c r="D114" s="1425"/>
      <c r="E114" s="1425"/>
      <c r="F114" s="543"/>
      <c r="G114" s="540"/>
      <c r="H114" s="2"/>
    </row>
    <row r="115" spans="1:8" x14ac:dyDescent="0.25">
      <c r="A115" s="225" t="s">
        <v>83</v>
      </c>
      <c r="B115" s="231" t="s">
        <v>253</v>
      </c>
      <c r="C115" s="226" t="s">
        <v>38</v>
      </c>
      <c r="D115" s="1425"/>
      <c r="E115" s="1425"/>
      <c r="F115" s="543"/>
      <c r="G115" s="541"/>
      <c r="H115" s="2"/>
    </row>
    <row r="116" spans="1:8" ht="26.25" customHeight="1" x14ac:dyDescent="0.25">
      <c r="A116" s="221" t="s">
        <v>254</v>
      </c>
      <c r="B116" s="229" t="s">
        <v>255</v>
      </c>
      <c r="C116" s="222" t="s">
        <v>94</v>
      </c>
      <c r="D116" s="1425"/>
      <c r="E116" s="1425"/>
      <c r="F116" s="543"/>
      <c r="G116" s="540"/>
      <c r="H116" s="2"/>
    </row>
    <row r="117" spans="1:8" x14ac:dyDescent="0.25">
      <c r="A117" s="225" t="s">
        <v>257</v>
      </c>
      <c r="B117" s="231" t="s">
        <v>258</v>
      </c>
      <c r="C117" s="226" t="s">
        <v>38</v>
      </c>
      <c r="D117" s="1425"/>
      <c r="E117" s="1425"/>
      <c r="F117" s="543" t="s">
        <v>816</v>
      </c>
      <c r="G117" s="541"/>
      <c r="H117" s="2"/>
    </row>
    <row r="118" spans="1:8" x14ac:dyDescent="0.25">
      <c r="A118" s="221" t="s">
        <v>99</v>
      </c>
      <c r="B118" s="229" t="s">
        <v>585</v>
      </c>
      <c r="C118" s="222" t="s">
        <v>94</v>
      </c>
      <c r="D118" s="1425"/>
      <c r="E118" s="1425"/>
      <c r="F118" s="543"/>
      <c r="G118" s="540"/>
      <c r="H118" s="2"/>
    </row>
    <row r="119" spans="1:8" x14ac:dyDescent="0.25">
      <c r="A119" s="221" t="s">
        <v>100</v>
      </c>
      <c r="B119" s="229" t="s">
        <v>260</v>
      </c>
      <c r="C119" s="222" t="s">
        <v>94</v>
      </c>
      <c r="D119" s="1426">
        <v>44201</v>
      </c>
      <c r="E119" s="1426"/>
      <c r="F119" s="543"/>
      <c r="G119" s="540"/>
      <c r="H119" s="2"/>
    </row>
    <row r="120" spans="1:8" x14ac:dyDescent="0.25">
      <c r="A120" s="225" t="s">
        <v>84</v>
      </c>
      <c r="B120" s="231" t="s">
        <v>261</v>
      </c>
      <c r="C120" s="226" t="s">
        <v>38</v>
      </c>
      <c r="D120" s="1425"/>
      <c r="E120" s="1425"/>
      <c r="F120" s="543"/>
      <c r="G120" s="541"/>
      <c r="H120" s="2"/>
    </row>
    <row r="121" spans="1:8" x14ac:dyDescent="0.25">
      <c r="A121" s="221" t="s">
        <v>101</v>
      </c>
      <c r="B121" s="229" t="s">
        <v>262</v>
      </c>
      <c r="C121" s="222" t="s">
        <v>94</v>
      </c>
      <c r="D121" s="1425"/>
      <c r="E121" s="1425"/>
      <c r="F121" s="543"/>
      <c r="G121" s="540"/>
      <c r="H121" s="2"/>
    </row>
    <row r="122" spans="1:8" x14ac:dyDescent="0.25">
      <c r="A122" s="221" t="s">
        <v>102</v>
      </c>
      <c r="B122" s="229" t="s">
        <v>265</v>
      </c>
      <c r="C122" s="222" t="s">
        <v>94</v>
      </c>
      <c r="D122" s="1426">
        <v>44201</v>
      </c>
      <c r="E122" s="1426"/>
      <c r="F122" s="543"/>
      <c r="G122" s="540"/>
      <c r="H122" s="2"/>
    </row>
    <row r="123" spans="1:8" x14ac:dyDescent="0.25">
      <c r="A123" s="227" t="s">
        <v>11</v>
      </c>
      <c r="B123" s="232" t="s">
        <v>267</v>
      </c>
      <c r="C123" s="228" t="s">
        <v>12</v>
      </c>
      <c r="D123" s="1425"/>
      <c r="E123" s="1425"/>
      <c r="F123" s="543"/>
      <c r="G123" s="542"/>
      <c r="H123" s="2"/>
    </row>
    <row r="124" spans="1:8" x14ac:dyDescent="0.25">
      <c r="A124" s="227" t="s">
        <v>13</v>
      </c>
      <c r="B124" s="232" t="s">
        <v>268</v>
      </c>
      <c r="C124" s="228" t="s">
        <v>12</v>
      </c>
      <c r="D124" s="1425"/>
      <c r="E124" s="1425"/>
      <c r="F124" s="543"/>
      <c r="G124" s="542"/>
      <c r="H124" s="2"/>
    </row>
    <row r="125" spans="1:8" x14ac:dyDescent="0.25">
      <c r="A125" s="227" t="s">
        <v>14</v>
      </c>
      <c r="B125" s="232" t="s">
        <v>269</v>
      </c>
      <c r="C125" s="228" t="s">
        <v>12</v>
      </c>
      <c r="D125" s="1425"/>
      <c r="E125" s="1425"/>
      <c r="F125" s="543"/>
      <c r="G125" s="542"/>
      <c r="H125" s="2"/>
    </row>
    <row r="126" spans="1:8" x14ac:dyDescent="0.25">
      <c r="A126" s="227" t="s">
        <v>15</v>
      </c>
      <c r="B126" s="232" t="s">
        <v>270</v>
      </c>
      <c r="C126" s="228" t="s">
        <v>12</v>
      </c>
      <c r="D126" s="1425"/>
      <c r="E126" s="1425"/>
      <c r="F126" s="543"/>
      <c r="G126" s="542"/>
      <c r="H126" s="2"/>
    </row>
    <row r="127" spans="1:8" x14ac:dyDescent="0.25">
      <c r="A127" s="227" t="s">
        <v>16</v>
      </c>
      <c r="B127" s="232" t="s">
        <v>271</v>
      </c>
      <c r="C127" s="228" t="s">
        <v>12</v>
      </c>
      <c r="D127" s="1425"/>
      <c r="E127" s="1425"/>
      <c r="F127" s="543"/>
      <c r="G127" s="542"/>
      <c r="H127" s="2"/>
    </row>
    <row r="128" spans="1:8" x14ac:dyDescent="0.25">
      <c r="A128" s="227" t="s">
        <v>17</v>
      </c>
      <c r="B128" s="232" t="s">
        <v>272</v>
      </c>
      <c r="C128" s="228" t="s">
        <v>12</v>
      </c>
      <c r="D128" s="1425"/>
      <c r="E128" s="1425"/>
      <c r="F128" s="543"/>
      <c r="G128" s="542"/>
      <c r="H128" s="2"/>
    </row>
    <row r="129" spans="1:8" x14ac:dyDescent="0.25">
      <c r="A129" s="227" t="s">
        <v>18</v>
      </c>
      <c r="B129" s="232" t="s">
        <v>273</v>
      </c>
      <c r="C129" s="228" t="s">
        <v>12</v>
      </c>
      <c r="D129" s="1425"/>
      <c r="E129" s="1425"/>
      <c r="F129" s="543"/>
      <c r="G129" s="542"/>
      <c r="H129" s="2"/>
    </row>
    <row r="130" spans="1:8" x14ac:dyDescent="0.25">
      <c r="A130" s="227" t="s">
        <v>19</v>
      </c>
      <c r="B130" s="232" t="s">
        <v>274</v>
      </c>
      <c r="C130" s="228" t="s">
        <v>12</v>
      </c>
      <c r="D130" s="1425"/>
      <c r="E130" s="1425"/>
      <c r="F130" s="543"/>
      <c r="G130" s="542"/>
      <c r="H130" s="2"/>
    </row>
    <row r="131" spans="1:8" x14ac:dyDescent="0.25">
      <c r="A131" s="227" t="s">
        <v>21</v>
      </c>
      <c r="B131" s="232" t="s">
        <v>263</v>
      </c>
      <c r="C131" s="228" t="s">
        <v>12</v>
      </c>
      <c r="D131" s="1425"/>
      <c r="E131" s="1425"/>
      <c r="F131" s="543"/>
      <c r="G131" s="542"/>
      <c r="H131" s="2"/>
    </row>
    <row r="132" spans="1:8" x14ac:dyDescent="0.25">
      <c r="A132" s="227" t="s">
        <v>22</v>
      </c>
      <c r="B132" s="228" t="s">
        <v>803</v>
      </c>
      <c r="C132" s="228" t="s">
        <v>12</v>
      </c>
      <c r="D132" s="1425"/>
      <c r="E132" s="1425"/>
      <c r="F132" s="543" t="s">
        <v>804</v>
      </c>
      <c r="G132" s="542"/>
      <c r="H132" s="2"/>
    </row>
    <row r="133" spans="1:8" x14ac:dyDescent="0.25">
      <c r="A133" s="227" t="s">
        <v>23</v>
      </c>
      <c r="B133" s="232" t="s">
        <v>275</v>
      </c>
      <c r="C133" s="228" t="s">
        <v>12</v>
      </c>
      <c r="D133" s="1425"/>
      <c r="E133" s="1425"/>
      <c r="F133" s="543"/>
      <c r="G133" s="542"/>
      <c r="H133" s="2"/>
    </row>
    <row r="134" spans="1:8" x14ac:dyDescent="0.25">
      <c r="A134" s="227" t="s">
        <v>24</v>
      </c>
      <c r="B134" s="232" t="s">
        <v>276</v>
      </c>
      <c r="C134" s="228" t="s">
        <v>12</v>
      </c>
      <c r="D134" s="1425"/>
      <c r="E134" s="1425"/>
      <c r="F134" s="543"/>
      <c r="G134" s="542"/>
      <c r="H134" s="2"/>
    </row>
    <row r="135" spans="1:8" x14ac:dyDescent="0.25">
      <c r="A135" s="227" t="s">
        <v>25</v>
      </c>
      <c r="B135" s="232" t="s">
        <v>277</v>
      </c>
      <c r="C135" s="228" t="s">
        <v>12</v>
      </c>
      <c r="D135" s="1425"/>
      <c r="E135" s="1425"/>
      <c r="F135" s="543"/>
      <c r="G135" s="542"/>
      <c r="H135" s="2"/>
    </row>
    <row r="136" spans="1:8" x14ac:dyDescent="0.25">
      <c r="A136" s="227" t="s">
        <v>27</v>
      </c>
      <c r="B136" s="232" t="s">
        <v>278</v>
      </c>
      <c r="C136" s="228" t="s">
        <v>12</v>
      </c>
      <c r="D136" s="1425"/>
      <c r="E136" s="1425"/>
      <c r="F136" s="543"/>
      <c r="G136" s="542"/>
      <c r="H136" s="2"/>
    </row>
    <row r="137" spans="1:8" x14ac:dyDescent="0.25">
      <c r="A137" s="227" t="s">
        <v>28</v>
      </c>
      <c r="B137" s="232" t="s">
        <v>229</v>
      </c>
      <c r="C137" s="228" t="s">
        <v>12</v>
      </c>
      <c r="D137" s="1425"/>
      <c r="E137" s="1425"/>
      <c r="F137" s="543"/>
      <c r="G137" s="542"/>
      <c r="H137" s="2"/>
    </row>
    <row r="138" spans="1:8" x14ac:dyDescent="0.25">
      <c r="A138" s="227" t="s">
        <v>29</v>
      </c>
      <c r="B138" s="232" t="s">
        <v>259</v>
      </c>
      <c r="C138" s="228" t="s">
        <v>12</v>
      </c>
      <c r="D138" s="1425"/>
      <c r="E138" s="1425"/>
      <c r="F138" s="543"/>
      <c r="G138" s="542"/>
      <c r="H138" s="2"/>
    </row>
    <row r="139" spans="1:8" x14ac:dyDescent="0.25">
      <c r="A139" s="227" t="s">
        <v>31</v>
      </c>
      <c r="B139" s="232" t="s">
        <v>279</v>
      </c>
      <c r="C139" s="228" t="s">
        <v>12</v>
      </c>
      <c r="D139" s="1425"/>
      <c r="E139" s="1425"/>
      <c r="F139" s="543"/>
      <c r="G139" s="542"/>
      <c r="H139" s="2"/>
    </row>
    <row r="140" spans="1:8" x14ac:dyDescent="0.25">
      <c r="A140" s="227" t="s">
        <v>32</v>
      </c>
      <c r="B140" s="232" t="s">
        <v>280</v>
      </c>
      <c r="C140" s="228" t="s">
        <v>12</v>
      </c>
      <c r="D140" s="1425"/>
      <c r="E140" s="1425"/>
      <c r="F140" s="543"/>
      <c r="G140" s="542"/>
      <c r="H140" s="2"/>
    </row>
    <row r="141" spans="1:8" x14ac:dyDescent="0.25">
      <c r="A141" s="227" t="s">
        <v>33</v>
      </c>
      <c r="B141" s="232" t="s">
        <v>281</v>
      </c>
      <c r="C141" s="228" t="s">
        <v>12</v>
      </c>
      <c r="D141" s="1425"/>
      <c r="E141" s="1425"/>
      <c r="F141" s="543"/>
      <c r="G141" s="542"/>
      <c r="H141" s="2"/>
    </row>
    <row r="142" spans="1:8" x14ac:dyDescent="0.25">
      <c r="A142" s="227" t="s">
        <v>34</v>
      </c>
      <c r="B142" s="232" t="s">
        <v>35</v>
      </c>
      <c r="C142" s="228" t="s">
        <v>12</v>
      </c>
      <c r="D142" s="1425"/>
      <c r="E142" s="1425"/>
      <c r="F142" s="543"/>
      <c r="G142" s="542"/>
      <c r="H142" s="2"/>
    </row>
    <row r="143" spans="1:8" x14ac:dyDescent="0.25">
      <c r="A143" s="227" t="s">
        <v>36</v>
      </c>
      <c r="B143" s="232" t="s">
        <v>282</v>
      </c>
      <c r="C143" s="228" t="s">
        <v>12</v>
      </c>
      <c r="D143" s="1425"/>
      <c r="E143" s="1425"/>
      <c r="F143" s="543"/>
      <c r="G143" s="542"/>
      <c r="H143" s="2"/>
    </row>
    <row r="144" spans="1:8" x14ac:dyDescent="0.25">
      <c r="A144" s="221" t="s">
        <v>103</v>
      </c>
      <c r="B144" s="229" t="s">
        <v>285</v>
      </c>
      <c r="C144" s="222" t="s">
        <v>94</v>
      </c>
      <c r="D144" s="1426">
        <v>44201</v>
      </c>
      <c r="E144" s="1426"/>
      <c r="F144" s="543"/>
      <c r="G144" s="540"/>
      <c r="H144" s="2"/>
    </row>
    <row r="145" spans="1:8" ht="25.5" x14ac:dyDescent="0.25">
      <c r="A145" s="221" t="s">
        <v>104</v>
      </c>
      <c r="B145" s="229" t="s">
        <v>286</v>
      </c>
      <c r="C145" s="222" t="s">
        <v>94</v>
      </c>
      <c r="D145" s="1426" t="s">
        <v>791</v>
      </c>
      <c r="E145" s="1426"/>
      <c r="F145" s="543"/>
      <c r="G145" s="540"/>
      <c r="H145" s="2"/>
    </row>
    <row r="146" spans="1:8" x14ac:dyDescent="0.25">
      <c r="A146" s="221" t="s">
        <v>105</v>
      </c>
      <c r="B146" s="229" t="s">
        <v>287</v>
      </c>
      <c r="C146" s="222" t="s">
        <v>94</v>
      </c>
      <c r="D146" s="1426" t="s">
        <v>791</v>
      </c>
      <c r="E146" s="1426"/>
      <c r="F146" s="543"/>
      <c r="G146" s="540"/>
      <c r="H146" s="2"/>
    </row>
    <row r="147" spans="1:8" x14ac:dyDescent="0.25">
      <c r="A147" s="221" t="s">
        <v>106</v>
      </c>
      <c r="B147" s="229" t="s">
        <v>288</v>
      </c>
      <c r="C147" s="222" t="s">
        <v>94</v>
      </c>
      <c r="D147" s="1426" t="s">
        <v>791</v>
      </c>
      <c r="E147" s="1426"/>
      <c r="F147" s="543"/>
      <c r="G147" s="540"/>
      <c r="H147" s="2"/>
    </row>
    <row r="148" spans="1:8" x14ac:dyDescent="0.25">
      <c r="A148" s="225" t="s">
        <v>85</v>
      </c>
      <c r="B148" s="231" t="s">
        <v>290</v>
      </c>
      <c r="C148" s="226" t="s">
        <v>38</v>
      </c>
      <c r="D148" s="1425"/>
      <c r="E148" s="1425"/>
      <c r="F148" s="543"/>
      <c r="G148" s="541"/>
      <c r="H148" s="2"/>
    </row>
    <row r="149" spans="1:8" x14ac:dyDescent="0.25">
      <c r="A149" s="225" t="s">
        <v>86</v>
      </c>
      <c r="B149" s="231" t="s">
        <v>291</v>
      </c>
      <c r="C149" s="226" t="s">
        <v>38</v>
      </c>
      <c r="D149" s="1425"/>
      <c r="E149" s="1425"/>
      <c r="F149" s="543"/>
      <c r="G149" s="541"/>
      <c r="H149" s="2"/>
    </row>
    <row r="150" spans="1:8" x14ac:dyDescent="0.25">
      <c r="A150" s="221" t="s">
        <v>6</v>
      </c>
      <c r="B150" s="229" t="s">
        <v>292</v>
      </c>
      <c r="C150" s="222" t="s">
        <v>94</v>
      </c>
      <c r="D150" s="1425"/>
      <c r="E150" s="1425"/>
      <c r="F150" s="543"/>
      <c r="G150" s="540"/>
      <c r="H150" s="2"/>
    </row>
    <row r="151" spans="1:8" x14ac:dyDescent="0.25">
      <c r="A151" s="221" t="s">
        <v>108</v>
      </c>
      <c r="B151" s="229" t="s">
        <v>109</v>
      </c>
      <c r="C151" s="222" t="s">
        <v>94</v>
      </c>
      <c r="D151" s="1425"/>
      <c r="E151" s="1425"/>
      <c r="F151" s="543"/>
      <c r="G151" s="540"/>
      <c r="H151" s="2"/>
    </row>
    <row r="152" spans="1:8" x14ac:dyDescent="0.25">
      <c r="A152" s="221" t="s">
        <v>110</v>
      </c>
      <c r="B152" s="229" t="s">
        <v>293</v>
      </c>
      <c r="C152" s="222" t="s">
        <v>94</v>
      </c>
      <c r="D152" s="1425"/>
      <c r="E152" s="1425"/>
      <c r="F152" s="543"/>
      <c r="G152" s="540"/>
      <c r="H152" s="2"/>
    </row>
    <row r="153" spans="1:8" x14ac:dyDescent="0.25">
      <c r="A153" s="221" t="s">
        <v>111</v>
      </c>
      <c r="B153" s="229" t="s">
        <v>295</v>
      </c>
      <c r="C153" s="222" t="s">
        <v>94</v>
      </c>
      <c r="D153" s="1426" t="s">
        <v>791</v>
      </c>
      <c r="E153" s="1426"/>
      <c r="F153" s="543"/>
      <c r="G153" s="540"/>
      <c r="H153" s="2"/>
    </row>
    <row r="154" spans="1:8" x14ac:dyDescent="0.25">
      <c r="A154" s="221" t="s">
        <v>112</v>
      </c>
      <c r="B154" s="229" t="s">
        <v>296</v>
      </c>
      <c r="C154" s="222" t="s">
        <v>94</v>
      </c>
      <c r="D154" s="1425"/>
      <c r="E154" s="1425"/>
      <c r="F154" s="543"/>
      <c r="G154" s="540"/>
      <c r="H154" s="2"/>
    </row>
    <row r="155" spans="1:8" x14ac:dyDescent="0.25">
      <c r="A155" s="221" t="s">
        <v>300</v>
      </c>
      <c r="B155" s="229" t="s">
        <v>301</v>
      </c>
      <c r="C155" s="222" t="s">
        <v>94</v>
      </c>
      <c r="D155" s="1425"/>
      <c r="E155" s="1425"/>
      <c r="F155" s="543"/>
      <c r="G155" s="540"/>
      <c r="H155" s="2"/>
    </row>
    <row r="156" spans="1:8" x14ac:dyDescent="0.25">
      <c r="A156" s="221" t="s">
        <v>302</v>
      </c>
      <c r="B156" s="229" t="s">
        <v>303</v>
      </c>
      <c r="C156" s="222" t="s">
        <v>94</v>
      </c>
      <c r="D156" s="1425"/>
      <c r="E156" s="1425"/>
      <c r="F156" s="543"/>
      <c r="G156" s="540"/>
      <c r="H156" s="2"/>
    </row>
    <row r="157" spans="1:8" x14ac:dyDescent="0.25">
      <c r="A157" s="225" t="s">
        <v>175</v>
      </c>
      <c r="B157" s="231" t="s">
        <v>304</v>
      </c>
      <c r="C157" s="226" t="s">
        <v>38</v>
      </c>
      <c r="D157" s="1425"/>
      <c r="E157" s="1425"/>
      <c r="F157" s="543"/>
      <c r="G157" s="541"/>
      <c r="H157" s="2"/>
    </row>
    <row r="158" spans="1:8" x14ac:dyDescent="0.25">
      <c r="A158" s="221" t="s">
        <v>113</v>
      </c>
      <c r="B158" s="229" t="s">
        <v>305</v>
      </c>
      <c r="C158" s="222" t="s">
        <v>94</v>
      </c>
      <c r="D158" s="1425"/>
      <c r="E158" s="1425"/>
      <c r="F158" s="543"/>
      <c r="G158" s="540"/>
      <c r="H158" s="2"/>
    </row>
    <row r="159" spans="1:8" x14ac:dyDescent="0.25">
      <c r="A159" s="223" t="s">
        <v>126</v>
      </c>
      <c r="B159" s="230" t="s">
        <v>267</v>
      </c>
      <c r="C159" s="224" t="s">
        <v>127</v>
      </c>
      <c r="D159" s="1425"/>
      <c r="E159" s="1425"/>
      <c r="F159" s="543"/>
      <c r="G159" s="402"/>
      <c r="H159" s="2"/>
    </row>
    <row r="160" spans="1:8" x14ac:dyDescent="0.25">
      <c r="A160" s="223" t="s">
        <v>128</v>
      </c>
      <c r="B160" s="230" t="s">
        <v>268</v>
      </c>
      <c r="C160" s="224" t="s">
        <v>127</v>
      </c>
      <c r="D160" s="1425"/>
      <c r="E160" s="1425"/>
      <c r="F160" s="543"/>
      <c r="G160" s="402"/>
      <c r="H160" s="2"/>
    </row>
    <row r="161" spans="1:8" x14ac:dyDescent="0.25">
      <c r="A161" s="223" t="s">
        <v>129</v>
      </c>
      <c r="B161" s="230" t="s">
        <v>306</v>
      </c>
      <c r="C161" s="224" t="s">
        <v>127</v>
      </c>
      <c r="D161" s="1425"/>
      <c r="E161" s="1425"/>
      <c r="F161" s="543"/>
      <c r="G161" s="402"/>
      <c r="H161" s="2"/>
    </row>
    <row r="162" spans="1:8" x14ac:dyDescent="0.25">
      <c r="A162" s="223" t="s">
        <v>130</v>
      </c>
      <c r="B162" s="230" t="s">
        <v>270</v>
      </c>
      <c r="C162" s="224" t="s">
        <v>127</v>
      </c>
      <c r="D162" s="1425"/>
      <c r="E162" s="1425"/>
      <c r="F162" s="543"/>
      <c r="G162" s="402"/>
      <c r="H162" s="2"/>
    </row>
    <row r="163" spans="1:8" x14ac:dyDescent="0.25">
      <c r="A163" s="223" t="s">
        <v>131</v>
      </c>
      <c r="B163" s="230" t="s">
        <v>271</v>
      </c>
      <c r="C163" s="224" t="s">
        <v>127</v>
      </c>
      <c r="D163" s="1425"/>
      <c r="E163" s="1425"/>
      <c r="F163" s="543"/>
      <c r="G163" s="402"/>
      <c r="H163" s="2"/>
    </row>
    <row r="164" spans="1:8" x14ac:dyDescent="0.25">
      <c r="A164" s="223" t="s">
        <v>132</v>
      </c>
      <c r="B164" s="230" t="s">
        <v>272</v>
      </c>
      <c r="C164" s="224" t="s">
        <v>127</v>
      </c>
      <c r="D164" s="1425"/>
      <c r="E164" s="1425"/>
      <c r="F164" s="543"/>
      <c r="G164" s="402"/>
      <c r="H164" s="2"/>
    </row>
    <row r="165" spans="1:8" x14ac:dyDescent="0.25">
      <c r="A165" s="223" t="s">
        <v>133</v>
      </c>
      <c r="B165" s="230" t="s">
        <v>273</v>
      </c>
      <c r="C165" s="224" t="s">
        <v>127</v>
      </c>
      <c r="D165" s="1425"/>
      <c r="E165" s="1425"/>
      <c r="F165" s="543"/>
      <c r="G165" s="402"/>
      <c r="H165" s="2"/>
    </row>
    <row r="166" spans="1:8" x14ac:dyDescent="0.25">
      <c r="A166" s="223" t="s">
        <v>134</v>
      </c>
      <c r="B166" s="230" t="s">
        <v>274</v>
      </c>
      <c r="C166" s="224" t="s">
        <v>127</v>
      </c>
      <c r="D166" s="1425"/>
      <c r="E166" s="1425"/>
      <c r="F166" s="543"/>
      <c r="G166" s="402"/>
      <c r="H166" s="2"/>
    </row>
    <row r="167" spans="1:8" x14ac:dyDescent="0.25">
      <c r="A167" s="223" t="s">
        <v>135</v>
      </c>
      <c r="B167" s="230" t="s">
        <v>263</v>
      </c>
      <c r="C167" s="224" t="s">
        <v>127</v>
      </c>
      <c r="D167" s="1425"/>
      <c r="E167" s="1425"/>
      <c r="F167" s="543"/>
      <c r="G167" s="402"/>
      <c r="H167" s="2"/>
    </row>
    <row r="168" spans="1:8" x14ac:dyDescent="0.25">
      <c r="A168" s="223" t="s">
        <v>136</v>
      </c>
      <c r="B168" s="230" t="s">
        <v>202</v>
      </c>
      <c r="C168" s="224" t="s">
        <v>127</v>
      </c>
      <c r="D168" s="1425"/>
      <c r="E168" s="1425"/>
      <c r="F168" s="543"/>
      <c r="G168" s="402"/>
      <c r="H168" s="2"/>
    </row>
    <row r="169" spans="1:8" x14ac:dyDescent="0.25">
      <c r="A169" s="223" t="s">
        <v>137</v>
      </c>
      <c r="B169" s="230" t="s">
        <v>275</v>
      </c>
      <c r="C169" s="224" t="s">
        <v>127</v>
      </c>
      <c r="D169" s="1425"/>
      <c r="E169" s="1425"/>
      <c r="F169" s="543"/>
      <c r="G169" s="402"/>
      <c r="H169" s="2"/>
    </row>
    <row r="170" spans="1:8" x14ac:dyDescent="0.25">
      <c r="A170" s="223" t="s">
        <v>138</v>
      </c>
      <c r="B170" s="230" t="s">
        <v>276</v>
      </c>
      <c r="C170" s="224" t="s">
        <v>127</v>
      </c>
      <c r="D170" s="1425"/>
      <c r="E170" s="1425"/>
      <c r="F170" s="543"/>
      <c r="G170" s="402"/>
      <c r="H170" s="2"/>
    </row>
    <row r="171" spans="1:8" x14ac:dyDescent="0.25">
      <c r="A171" s="223" t="s">
        <v>139</v>
      </c>
      <c r="B171" s="230" t="s">
        <v>277</v>
      </c>
      <c r="C171" s="224" t="s">
        <v>127</v>
      </c>
      <c r="D171" s="1425"/>
      <c r="E171" s="1425"/>
      <c r="F171" s="543"/>
      <c r="G171" s="402"/>
      <c r="H171" s="2"/>
    </row>
    <row r="172" spans="1:8" x14ac:dyDescent="0.25">
      <c r="A172" s="223" t="s">
        <v>140</v>
      </c>
      <c r="B172" s="230" t="s">
        <v>278</v>
      </c>
      <c r="C172" s="224" t="s">
        <v>127</v>
      </c>
      <c r="D172" s="1425"/>
      <c r="E172" s="1425"/>
      <c r="F172" s="543"/>
      <c r="G172" s="402"/>
      <c r="H172" s="2"/>
    </row>
    <row r="173" spans="1:8" x14ac:dyDescent="0.25">
      <c r="A173" s="223" t="s">
        <v>141</v>
      </c>
      <c r="B173" s="230" t="s">
        <v>229</v>
      </c>
      <c r="C173" s="224" t="s">
        <v>127</v>
      </c>
      <c r="D173" s="1425"/>
      <c r="E173" s="1425"/>
      <c r="F173" s="543"/>
      <c r="G173" s="402"/>
      <c r="H173" s="2"/>
    </row>
    <row r="174" spans="1:8" x14ac:dyDescent="0.25">
      <c r="A174" s="223" t="s">
        <v>142</v>
      </c>
      <c r="B174" s="230" t="s">
        <v>259</v>
      </c>
      <c r="C174" s="224" t="s">
        <v>127</v>
      </c>
      <c r="D174" s="1425"/>
      <c r="E174" s="1425"/>
      <c r="F174" s="543"/>
      <c r="G174" s="402"/>
      <c r="H174" s="2"/>
    </row>
    <row r="175" spans="1:8" x14ac:dyDescent="0.25">
      <c r="A175" s="223" t="s">
        <v>143</v>
      </c>
      <c r="B175" s="230" t="s">
        <v>279</v>
      </c>
      <c r="C175" s="224" t="s">
        <v>127</v>
      </c>
      <c r="D175" s="1425"/>
      <c r="E175" s="1425"/>
      <c r="F175" s="543"/>
      <c r="G175" s="402"/>
      <c r="H175" s="2"/>
    </row>
    <row r="176" spans="1:8" x14ac:dyDescent="0.25">
      <c r="A176" s="223" t="s">
        <v>144</v>
      </c>
      <c r="B176" s="230" t="s">
        <v>280</v>
      </c>
      <c r="C176" s="224" t="s">
        <v>127</v>
      </c>
      <c r="D176" s="1425"/>
      <c r="E176" s="1425"/>
      <c r="F176" s="543"/>
      <c r="G176" s="402"/>
      <c r="H176" s="2"/>
    </row>
    <row r="177" spans="1:8" x14ac:dyDescent="0.25">
      <c r="A177" s="223" t="s">
        <v>145</v>
      </c>
      <c r="B177" s="230" t="s">
        <v>281</v>
      </c>
      <c r="C177" s="224" t="s">
        <v>127</v>
      </c>
      <c r="D177" s="1425"/>
      <c r="E177" s="1425"/>
      <c r="F177" s="543"/>
      <c r="G177" s="402"/>
      <c r="H177" s="2"/>
    </row>
    <row r="178" spans="1:8" x14ac:dyDescent="0.25">
      <c r="A178" s="223" t="s">
        <v>146</v>
      </c>
      <c r="B178" s="230" t="s">
        <v>35</v>
      </c>
      <c r="C178" s="224" t="s">
        <v>127</v>
      </c>
      <c r="D178" s="1425"/>
      <c r="E178" s="1425"/>
      <c r="F178" s="543"/>
      <c r="G178" s="402"/>
      <c r="H178" s="2"/>
    </row>
    <row r="179" spans="1:8" x14ac:dyDescent="0.25">
      <c r="A179" s="225" t="s">
        <v>87</v>
      </c>
      <c r="B179" s="231" t="s">
        <v>307</v>
      </c>
      <c r="C179" s="226" t="s">
        <v>38</v>
      </c>
      <c r="D179" s="1425"/>
      <c r="E179" s="1425"/>
      <c r="F179" s="543"/>
      <c r="G179" s="541"/>
      <c r="H179" s="2"/>
    </row>
    <row r="180" spans="1:8" ht="25.5" x14ac:dyDescent="0.25">
      <c r="A180" s="221" t="s">
        <v>586</v>
      </c>
      <c r="B180" s="229" t="s">
        <v>587</v>
      </c>
      <c r="C180" s="222" t="s">
        <v>94</v>
      </c>
      <c r="D180" s="1425"/>
      <c r="E180" s="1425"/>
      <c r="F180" s="543"/>
      <c r="G180" s="540"/>
      <c r="H180" s="2"/>
    </row>
    <row r="181" spans="1:8" x14ac:dyDescent="0.25">
      <c r="A181" s="225" t="s">
        <v>88</v>
      </c>
      <c r="B181" s="231" t="s">
        <v>308</v>
      </c>
      <c r="C181" s="226" t="s">
        <v>38</v>
      </c>
      <c r="D181" s="1425"/>
      <c r="E181" s="1425"/>
      <c r="F181" s="543"/>
      <c r="G181" s="541"/>
      <c r="H181" s="2"/>
    </row>
    <row r="182" spans="1:8" ht="25.5" x14ac:dyDescent="0.25">
      <c r="A182" s="221" t="s">
        <v>495</v>
      </c>
      <c r="B182" s="229" t="s">
        <v>588</v>
      </c>
      <c r="C182" s="222" t="s">
        <v>94</v>
      </c>
      <c r="D182" s="1425"/>
      <c r="E182" s="1425"/>
      <c r="F182" s="543"/>
      <c r="G182" s="540"/>
      <c r="H182" s="2"/>
    </row>
    <row r="183" spans="1:8" x14ac:dyDescent="0.25">
      <c r="A183" s="221" t="s">
        <v>114</v>
      </c>
      <c r="B183" s="229" t="s">
        <v>309</v>
      </c>
      <c r="C183" s="222" t="s">
        <v>94</v>
      </c>
      <c r="D183" s="1425"/>
      <c r="E183" s="1425"/>
      <c r="F183" s="543"/>
      <c r="G183" s="540"/>
      <c r="H183" s="2"/>
    </row>
    <row r="184" spans="1:8" x14ac:dyDescent="0.25">
      <c r="A184" s="221" t="s">
        <v>115</v>
      </c>
      <c r="B184" s="229" t="s">
        <v>310</v>
      </c>
      <c r="C184" s="222" t="s">
        <v>94</v>
      </c>
      <c r="D184" s="1426">
        <v>88101</v>
      </c>
      <c r="E184" s="1426"/>
      <c r="F184" s="543"/>
      <c r="G184" s="540"/>
      <c r="H184" s="2"/>
    </row>
    <row r="185" spans="1:8" x14ac:dyDescent="0.25">
      <c r="A185" s="225" t="s">
        <v>89</v>
      </c>
      <c r="B185" s="231" t="s">
        <v>311</v>
      </c>
      <c r="C185" s="226" t="s">
        <v>38</v>
      </c>
      <c r="D185" s="1425"/>
      <c r="E185" s="1425"/>
      <c r="F185" s="543"/>
      <c r="G185" s="541"/>
      <c r="H185" s="2"/>
    </row>
    <row r="186" spans="1:8" x14ac:dyDescent="0.25">
      <c r="A186" s="225" t="s">
        <v>312</v>
      </c>
      <c r="B186" s="231" t="s">
        <v>313</v>
      </c>
      <c r="C186" s="226" t="s">
        <v>38</v>
      </c>
      <c r="D186" s="1425"/>
      <c r="E186" s="1425"/>
      <c r="F186" s="543"/>
      <c r="G186" s="541"/>
      <c r="H186" s="2"/>
    </row>
    <row r="187" spans="1:8" x14ac:dyDescent="0.25">
      <c r="A187" s="221" t="s">
        <v>116</v>
      </c>
      <c r="B187" s="229" t="s">
        <v>314</v>
      </c>
      <c r="C187" s="222" t="s">
        <v>94</v>
      </c>
      <c r="D187" s="1425"/>
      <c r="E187" s="1425"/>
      <c r="F187" s="543"/>
      <c r="G187" s="540"/>
      <c r="H187" s="2"/>
    </row>
    <row r="188" spans="1:8" x14ac:dyDescent="0.25">
      <c r="A188" s="221" t="s">
        <v>117</v>
      </c>
      <c r="B188" s="229" t="s">
        <v>316</v>
      </c>
      <c r="C188" s="222" t="s">
        <v>94</v>
      </c>
      <c r="D188" s="1426">
        <v>44201</v>
      </c>
      <c r="E188" s="1426"/>
      <c r="F188" s="543"/>
      <c r="G188" s="540"/>
      <c r="H188" s="2"/>
    </row>
    <row r="189" spans="1:8" x14ac:dyDescent="0.25">
      <c r="A189" s="225" t="s">
        <v>90</v>
      </c>
      <c r="B189" s="231" t="s">
        <v>317</v>
      </c>
      <c r="C189" s="226" t="s">
        <v>38</v>
      </c>
      <c r="D189" s="1425"/>
      <c r="E189" s="1425"/>
      <c r="F189" s="543"/>
      <c r="G189" s="541"/>
      <c r="H189" s="2"/>
    </row>
    <row r="190" spans="1:8" x14ac:dyDescent="0.25">
      <c r="A190" s="225" t="s">
        <v>91</v>
      </c>
      <c r="B190" s="231" t="s">
        <v>92</v>
      </c>
      <c r="C190" s="226" t="s">
        <v>38</v>
      </c>
      <c r="D190" s="1425"/>
      <c r="E190" s="1425"/>
      <c r="F190" s="543" t="s">
        <v>895</v>
      </c>
      <c r="G190" s="541"/>
      <c r="H190" s="2"/>
    </row>
    <row r="191" spans="1:8" x14ac:dyDescent="0.25">
      <c r="A191" s="221" t="s">
        <v>118</v>
      </c>
      <c r="B191" s="229" t="s">
        <v>119</v>
      </c>
      <c r="C191" s="222" t="s">
        <v>94</v>
      </c>
      <c r="D191" s="1425"/>
      <c r="E191" s="1425"/>
      <c r="F191" s="543"/>
      <c r="G191" s="540"/>
      <c r="H191" s="2"/>
    </row>
    <row r="192" spans="1:8" x14ac:dyDescent="0.25">
      <c r="A192" s="221" t="s">
        <v>120</v>
      </c>
      <c r="B192" s="229" t="s">
        <v>319</v>
      </c>
      <c r="C192" s="222" t="s">
        <v>94</v>
      </c>
      <c r="D192" s="1425"/>
      <c r="E192" s="1425"/>
      <c r="F192" s="543"/>
      <c r="G192" s="540"/>
      <c r="H192" s="2"/>
    </row>
    <row r="193" spans="1:8" x14ac:dyDescent="0.25">
      <c r="A193" s="221" t="s">
        <v>121</v>
      </c>
      <c r="B193" s="229" t="s">
        <v>320</v>
      </c>
      <c r="C193" s="222" t="s">
        <v>94</v>
      </c>
      <c r="D193" s="1425"/>
      <c r="E193" s="1425"/>
      <c r="F193" s="543"/>
      <c r="G193" s="540"/>
      <c r="H193" s="2"/>
    </row>
    <row r="194" spans="1:8" x14ac:dyDescent="0.25">
      <c r="A194" s="221" t="s">
        <v>7</v>
      </c>
      <c r="B194" s="229" t="s">
        <v>122</v>
      </c>
      <c r="C194" s="222" t="s">
        <v>94</v>
      </c>
      <c r="D194" s="1426">
        <v>44201</v>
      </c>
      <c r="E194" s="1426"/>
      <c r="F194" s="543"/>
      <c r="G194" s="540"/>
      <c r="H194" s="2"/>
    </row>
    <row r="195" spans="1:8" x14ac:dyDescent="0.25">
      <c r="A195" s="221" t="s">
        <v>123</v>
      </c>
      <c r="B195" s="229" t="s">
        <v>321</v>
      </c>
      <c r="C195" s="222" t="s">
        <v>94</v>
      </c>
      <c r="D195" s="1426">
        <v>44201</v>
      </c>
      <c r="E195" s="1426"/>
      <c r="F195" s="543"/>
      <c r="G195" s="540"/>
      <c r="H195" s="2"/>
    </row>
    <row r="196" spans="1:8" x14ac:dyDescent="0.25">
      <c r="A196" s="225" t="s">
        <v>93</v>
      </c>
      <c r="B196" s="231" t="s">
        <v>322</v>
      </c>
      <c r="C196" s="226" t="s">
        <v>38</v>
      </c>
      <c r="D196" s="1425"/>
      <c r="E196" s="1425"/>
      <c r="F196" s="543"/>
      <c r="G196" s="541"/>
      <c r="H196" s="2"/>
    </row>
    <row r="197" spans="1:8" x14ac:dyDescent="0.25">
      <c r="A197" s="221" t="s">
        <v>124</v>
      </c>
      <c r="B197" s="229" t="s">
        <v>125</v>
      </c>
      <c r="C197" s="222" t="s">
        <v>94</v>
      </c>
      <c r="D197" s="1425"/>
      <c r="E197" s="1425"/>
      <c r="F197" s="543"/>
      <c r="G197" s="540"/>
      <c r="H197" s="2"/>
    </row>
    <row r="198" spans="1:8" x14ac:dyDescent="0.25">
      <c r="A198" s="538" t="s">
        <v>161</v>
      </c>
      <c r="B198" s="539" t="s">
        <v>256</v>
      </c>
      <c r="C198" s="539" t="s">
        <v>127</v>
      </c>
      <c r="D198" s="1425"/>
      <c r="E198" s="1425"/>
      <c r="F198" s="543" t="s">
        <v>909</v>
      </c>
      <c r="G198" s="401"/>
      <c r="H198" s="2"/>
    </row>
    <row r="199" spans="1:8" x14ac:dyDescent="0.25">
      <c r="A199" s="538" t="s">
        <v>177</v>
      </c>
      <c r="B199" s="539" t="s">
        <v>166</v>
      </c>
      <c r="C199" s="539" t="s">
        <v>127</v>
      </c>
      <c r="D199" s="1425"/>
      <c r="E199" s="1425"/>
      <c r="F199" s="543" t="s">
        <v>909</v>
      </c>
      <c r="G199" s="401"/>
      <c r="H199" s="2"/>
    </row>
    <row r="200" spans="1:8" x14ac:dyDescent="0.25">
      <c r="A200" s="538">
        <v>8</v>
      </c>
      <c r="B200" s="539" t="s">
        <v>200</v>
      </c>
      <c r="C200" s="539" t="s">
        <v>94</v>
      </c>
      <c r="D200" s="1425"/>
      <c r="E200" s="1425"/>
      <c r="F200" s="543" t="s">
        <v>909</v>
      </c>
      <c r="G200" s="401"/>
      <c r="H200" s="2"/>
    </row>
    <row r="201" spans="1:8" x14ac:dyDescent="0.25">
      <c r="A201" s="538" t="s">
        <v>173</v>
      </c>
      <c r="B201" s="539" t="s">
        <v>298</v>
      </c>
      <c r="C201" s="539" t="s">
        <v>94</v>
      </c>
      <c r="D201" s="1425"/>
      <c r="E201" s="1425"/>
      <c r="F201" s="543" t="s">
        <v>909</v>
      </c>
      <c r="G201" s="401"/>
      <c r="H201" s="2"/>
    </row>
    <row r="202" spans="1:8" x14ac:dyDescent="0.25">
      <c r="A202" s="538" t="s">
        <v>178</v>
      </c>
      <c r="B202" s="539" t="s">
        <v>315</v>
      </c>
      <c r="C202" s="539" t="s">
        <v>94</v>
      </c>
      <c r="D202" s="1425"/>
      <c r="E202" s="1425"/>
      <c r="F202" s="543" t="s">
        <v>909</v>
      </c>
      <c r="G202" s="401"/>
      <c r="H202" s="2"/>
    </row>
    <row r="203" spans="1:8" x14ac:dyDescent="0.25">
      <c r="A203" s="538" t="s">
        <v>157</v>
      </c>
      <c r="B203" s="539" t="s">
        <v>202</v>
      </c>
      <c r="C203" s="539" t="s">
        <v>12</v>
      </c>
      <c r="D203" s="1425"/>
      <c r="E203" s="1425"/>
      <c r="F203" s="543" t="s">
        <v>909</v>
      </c>
      <c r="G203" s="401"/>
      <c r="H203" s="2"/>
    </row>
    <row r="204" spans="1:8" x14ac:dyDescent="0.25">
      <c r="A204" s="538" t="s">
        <v>158</v>
      </c>
      <c r="B204" s="539" t="s">
        <v>229</v>
      </c>
      <c r="C204" s="539" t="s">
        <v>12</v>
      </c>
      <c r="D204" s="1425"/>
      <c r="E204" s="1425"/>
      <c r="F204" s="543" t="s">
        <v>909</v>
      </c>
      <c r="G204" s="401"/>
      <c r="H204" s="2"/>
    </row>
    <row r="205" spans="1:8" x14ac:dyDescent="0.25">
      <c r="A205" s="538" t="s">
        <v>159</v>
      </c>
      <c r="B205" s="539" t="s">
        <v>245</v>
      </c>
      <c r="C205" s="539" t="s">
        <v>12</v>
      </c>
      <c r="D205" s="1425"/>
      <c r="E205" s="1425"/>
      <c r="F205" s="543" t="s">
        <v>909</v>
      </c>
      <c r="G205" s="401"/>
      <c r="H205" s="2"/>
    </row>
    <row r="206" spans="1:8" x14ac:dyDescent="0.25">
      <c r="A206" s="538" t="s">
        <v>160</v>
      </c>
      <c r="B206" s="539" t="s">
        <v>250</v>
      </c>
      <c r="C206" s="539" t="s">
        <v>12</v>
      </c>
      <c r="D206" s="1425"/>
      <c r="E206" s="1425"/>
      <c r="F206" s="543" t="s">
        <v>909</v>
      </c>
      <c r="G206" s="401"/>
      <c r="H206" s="2"/>
    </row>
    <row r="207" spans="1:8" x14ac:dyDescent="0.25">
      <c r="A207" s="538" t="s">
        <v>162</v>
      </c>
      <c r="B207" s="539" t="s">
        <v>259</v>
      </c>
      <c r="C207" s="539" t="s">
        <v>12</v>
      </c>
      <c r="D207" s="1425"/>
      <c r="E207" s="1425"/>
      <c r="F207" s="543" t="s">
        <v>909</v>
      </c>
      <c r="G207" s="401"/>
      <c r="H207" s="2"/>
    </row>
    <row r="208" spans="1:8" x14ac:dyDescent="0.25">
      <c r="A208" s="538" t="s">
        <v>163</v>
      </c>
      <c r="B208" s="539" t="s">
        <v>263</v>
      </c>
      <c r="C208" s="539" t="s">
        <v>12</v>
      </c>
      <c r="D208" s="1425"/>
      <c r="E208" s="1425"/>
      <c r="F208" s="543" t="s">
        <v>909</v>
      </c>
      <c r="G208" s="401"/>
      <c r="H208" s="2"/>
    </row>
    <row r="209" spans="1:8" x14ac:dyDescent="0.25">
      <c r="A209" s="538" t="s">
        <v>164</v>
      </c>
      <c r="B209" s="539" t="s">
        <v>264</v>
      </c>
      <c r="C209" s="539" t="s">
        <v>12</v>
      </c>
      <c r="D209" s="1425"/>
      <c r="E209" s="1425"/>
      <c r="F209" s="543" t="s">
        <v>909</v>
      </c>
      <c r="G209" s="401"/>
      <c r="H209" s="2"/>
    </row>
    <row r="210" spans="1:8" x14ac:dyDescent="0.25">
      <c r="A210" s="538" t="s">
        <v>9</v>
      </c>
      <c r="B210" s="539" t="s">
        <v>266</v>
      </c>
      <c r="C210" s="539" t="s">
        <v>12</v>
      </c>
      <c r="D210" s="1425"/>
      <c r="E210" s="1425"/>
      <c r="F210" s="543" t="s">
        <v>909</v>
      </c>
      <c r="G210" s="401"/>
      <c r="H210" s="2"/>
    </row>
    <row r="211" spans="1:8" x14ac:dyDescent="0.25">
      <c r="A211" s="538" t="s">
        <v>165</v>
      </c>
      <c r="B211" s="539" t="s">
        <v>166</v>
      </c>
      <c r="C211" s="539" t="s">
        <v>12</v>
      </c>
      <c r="D211" s="1425"/>
      <c r="E211" s="1425"/>
      <c r="F211" s="543" t="s">
        <v>909</v>
      </c>
      <c r="G211" s="401"/>
      <c r="H211" s="2"/>
    </row>
    <row r="212" spans="1:8" x14ac:dyDescent="0.25">
      <c r="A212" s="538" t="s">
        <v>167</v>
      </c>
      <c r="B212" s="539" t="s">
        <v>283</v>
      </c>
      <c r="C212" s="539" t="s">
        <v>12</v>
      </c>
      <c r="D212" s="1425"/>
      <c r="E212" s="1425"/>
      <c r="F212" s="543" t="s">
        <v>909</v>
      </c>
      <c r="G212" s="401"/>
      <c r="H212" s="2"/>
    </row>
    <row r="213" spans="1:8" x14ac:dyDescent="0.25">
      <c r="A213" s="538" t="s">
        <v>168</v>
      </c>
      <c r="B213" s="539" t="s">
        <v>284</v>
      </c>
      <c r="C213" s="539" t="s">
        <v>12</v>
      </c>
      <c r="D213" s="1425"/>
      <c r="E213" s="1425"/>
      <c r="F213" s="543" t="s">
        <v>909</v>
      </c>
      <c r="G213" s="401"/>
      <c r="H213" s="2"/>
    </row>
    <row r="214" spans="1:8" x14ac:dyDescent="0.25">
      <c r="A214" s="538" t="s">
        <v>169</v>
      </c>
      <c r="B214" s="539" t="s">
        <v>289</v>
      </c>
      <c r="C214" s="539" t="s">
        <v>12</v>
      </c>
      <c r="D214" s="1425"/>
      <c r="E214" s="1425"/>
      <c r="F214" s="543" t="s">
        <v>909</v>
      </c>
      <c r="G214" s="401"/>
      <c r="H214" s="2"/>
    </row>
    <row r="215" spans="1:8" x14ac:dyDescent="0.25">
      <c r="A215" s="538" t="s">
        <v>170</v>
      </c>
      <c r="B215" s="539" t="s">
        <v>294</v>
      </c>
      <c r="C215" s="539" t="s">
        <v>12</v>
      </c>
      <c r="D215" s="1425"/>
      <c r="E215" s="1425"/>
      <c r="F215" s="543" t="s">
        <v>909</v>
      </c>
      <c r="G215" s="401"/>
      <c r="H215" s="2"/>
    </row>
    <row r="216" spans="1:8" x14ac:dyDescent="0.25">
      <c r="A216" s="538" t="s">
        <v>171</v>
      </c>
      <c r="B216" s="539" t="s">
        <v>275</v>
      </c>
      <c r="C216" s="539" t="s">
        <v>12</v>
      </c>
      <c r="D216" s="1425"/>
      <c r="E216" s="1425"/>
      <c r="F216" s="543" t="s">
        <v>909</v>
      </c>
      <c r="G216" s="401"/>
      <c r="H216" s="2"/>
    </row>
    <row r="217" spans="1:8" x14ac:dyDescent="0.25">
      <c r="A217" s="538" t="s">
        <v>172</v>
      </c>
      <c r="B217" s="539" t="s">
        <v>297</v>
      </c>
      <c r="C217" s="539" t="s">
        <v>12</v>
      </c>
      <c r="D217" s="1425"/>
      <c r="E217" s="1425"/>
      <c r="F217" s="543" t="s">
        <v>909</v>
      </c>
      <c r="G217" s="401"/>
      <c r="H217" s="2"/>
    </row>
    <row r="218" spans="1:8" x14ac:dyDescent="0.25">
      <c r="A218" s="538" t="s">
        <v>174</v>
      </c>
      <c r="B218" s="539" t="s">
        <v>299</v>
      </c>
      <c r="C218" s="539" t="s">
        <v>12</v>
      </c>
      <c r="D218" s="1425"/>
      <c r="E218" s="1425"/>
      <c r="F218" s="543" t="s">
        <v>909</v>
      </c>
      <c r="G218" s="401"/>
      <c r="H218" s="2"/>
    </row>
    <row r="219" spans="1:8" x14ac:dyDescent="0.25">
      <c r="A219" s="538" t="s">
        <v>176</v>
      </c>
      <c r="B219" s="539" t="s">
        <v>270</v>
      </c>
      <c r="C219" s="539" t="s">
        <v>12</v>
      </c>
      <c r="D219" s="1425"/>
      <c r="E219" s="1425"/>
      <c r="F219" s="543" t="s">
        <v>909</v>
      </c>
      <c r="G219" s="401"/>
      <c r="H219" s="2"/>
    </row>
    <row r="220" spans="1:8" x14ac:dyDescent="0.25">
      <c r="A220" s="538" t="s">
        <v>147</v>
      </c>
      <c r="B220" s="539" t="s">
        <v>278</v>
      </c>
      <c r="C220" s="539" t="s">
        <v>12</v>
      </c>
      <c r="D220" s="1425"/>
      <c r="E220" s="1425"/>
      <c r="F220" s="543" t="s">
        <v>909</v>
      </c>
      <c r="G220" s="401"/>
      <c r="H220" s="2"/>
    </row>
    <row r="221" spans="1:8" x14ac:dyDescent="0.25">
      <c r="A221" s="538" t="s">
        <v>179</v>
      </c>
      <c r="B221" s="539" t="s">
        <v>318</v>
      </c>
      <c r="C221" s="539" t="s">
        <v>12</v>
      </c>
      <c r="D221" s="1425"/>
      <c r="E221" s="1425"/>
      <c r="F221" s="543" t="s">
        <v>909</v>
      </c>
      <c r="G221" s="401"/>
      <c r="H221" s="2"/>
    </row>
    <row r="222" spans="1:8" x14ac:dyDescent="0.25">
      <c r="A222" s="538" t="s">
        <v>180</v>
      </c>
      <c r="B222" s="539" t="s">
        <v>323</v>
      </c>
      <c r="C222" s="539" t="s">
        <v>12</v>
      </c>
      <c r="D222" s="1425"/>
      <c r="E222" s="1425"/>
      <c r="F222" s="543" t="s">
        <v>909</v>
      </c>
      <c r="G222" s="401"/>
      <c r="H222" s="2"/>
    </row>
    <row r="223" spans="1:8" x14ac:dyDescent="0.25">
      <c r="A223" s="378"/>
      <c r="C223" s="306"/>
      <c r="D223" s="306"/>
      <c r="E223" s="306"/>
    </row>
  </sheetData>
  <sortState ref="AE2:AF13">
    <sortCondition ref="AE2"/>
  </sortState>
  <mergeCells count="174">
    <mergeCell ref="AD1:AF1"/>
    <mergeCell ref="S1:T1"/>
    <mergeCell ref="Z1:AB1"/>
    <mergeCell ref="W1:X1"/>
    <mergeCell ref="A50:G50"/>
    <mergeCell ref="D61:E61"/>
    <mergeCell ref="D62:E62"/>
    <mergeCell ref="D64:E64"/>
    <mergeCell ref="K1:M1"/>
    <mergeCell ref="D65:E65"/>
    <mergeCell ref="D66:E66"/>
    <mergeCell ref="D63:E63"/>
    <mergeCell ref="D55:E55"/>
    <mergeCell ref="D56:E56"/>
    <mergeCell ref="D57:E57"/>
    <mergeCell ref="D58:E58"/>
    <mergeCell ref="D60:E60"/>
    <mergeCell ref="D59:E59"/>
    <mergeCell ref="D72:E72"/>
    <mergeCell ref="D73:E73"/>
    <mergeCell ref="D74:E74"/>
    <mergeCell ref="D75:E75"/>
    <mergeCell ref="D76:E76"/>
    <mergeCell ref="D67:E67"/>
    <mergeCell ref="D68:E68"/>
    <mergeCell ref="D69:E69"/>
    <mergeCell ref="D70:E70"/>
    <mergeCell ref="D71:E71"/>
    <mergeCell ref="D82:E82"/>
    <mergeCell ref="D83:E83"/>
    <mergeCell ref="D84:E84"/>
    <mergeCell ref="D85:E85"/>
    <mergeCell ref="D86:E86"/>
    <mergeCell ref="D77:E77"/>
    <mergeCell ref="D78:E78"/>
    <mergeCell ref="D79:E79"/>
    <mergeCell ref="D80:E80"/>
    <mergeCell ref="D81:E81"/>
    <mergeCell ref="D92:E92"/>
    <mergeCell ref="D93:E93"/>
    <mergeCell ref="D94:E94"/>
    <mergeCell ref="D95:E95"/>
    <mergeCell ref="D96:E96"/>
    <mergeCell ref="D87:E87"/>
    <mergeCell ref="D88:E88"/>
    <mergeCell ref="D89:E89"/>
    <mergeCell ref="D90:E90"/>
    <mergeCell ref="D91:E91"/>
    <mergeCell ref="D102:E102"/>
    <mergeCell ref="D103:E103"/>
    <mergeCell ref="D104:E104"/>
    <mergeCell ref="D105:E105"/>
    <mergeCell ref="D106:E106"/>
    <mergeCell ref="D97:E97"/>
    <mergeCell ref="D98:E98"/>
    <mergeCell ref="D99:E99"/>
    <mergeCell ref="D100:E100"/>
    <mergeCell ref="D101:E101"/>
    <mergeCell ref="D115:E115"/>
    <mergeCell ref="D116:E116"/>
    <mergeCell ref="D117:E117"/>
    <mergeCell ref="D118:E118"/>
    <mergeCell ref="D120:E120"/>
    <mergeCell ref="D119:E119"/>
    <mergeCell ref="D107:E107"/>
    <mergeCell ref="D110:E110"/>
    <mergeCell ref="D112:E112"/>
    <mergeCell ref="D113:E113"/>
    <mergeCell ref="D114:E114"/>
    <mergeCell ref="D108:E108"/>
    <mergeCell ref="D109:E109"/>
    <mergeCell ref="D111:E111"/>
    <mergeCell ref="D127:E127"/>
    <mergeCell ref="D128:E128"/>
    <mergeCell ref="D129:E129"/>
    <mergeCell ref="D130:E130"/>
    <mergeCell ref="D131:E131"/>
    <mergeCell ref="D121:E121"/>
    <mergeCell ref="D123:E123"/>
    <mergeCell ref="D124:E124"/>
    <mergeCell ref="D125:E125"/>
    <mergeCell ref="D126:E126"/>
    <mergeCell ref="D122:E122"/>
    <mergeCell ref="D137:E137"/>
    <mergeCell ref="D138:E138"/>
    <mergeCell ref="D139:E139"/>
    <mergeCell ref="D140:E140"/>
    <mergeCell ref="D141:E141"/>
    <mergeCell ref="D132:E132"/>
    <mergeCell ref="D133:E133"/>
    <mergeCell ref="D134:E134"/>
    <mergeCell ref="D135:E135"/>
    <mergeCell ref="D136:E136"/>
    <mergeCell ref="D151:E151"/>
    <mergeCell ref="D152:E152"/>
    <mergeCell ref="D154:E154"/>
    <mergeCell ref="D155:E155"/>
    <mergeCell ref="D156:E156"/>
    <mergeCell ref="D153:E153"/>
    <mergeCell ref="D142:E142"/>
    <mergeCell ref="D143:E143"/>
    <mergeCell ref="D148:E148"/>
    <mergeCell ref="D149:E149"/>
    <mergeCell ref="D150:E150"/>
    <mergeCell ref="D144:E144"/>
    <mergeCell ref="D145:E145"/>
    <mergeCell ref="D146:E146"/>
    <mergeCell ref="D147:E147"/>
    <mergeCell ref="D162:E162"/>
    <mergeCell ref="D163:E163"/>
    <mergeCell ref="D164:E164"/>
    <mergeCell ref="D165:E165"/>
    <mergeCell ref="D166:E166"/>
    <mergeCell ref="D157:E157"/>
    <mergeCell ref="D158:E158"/>
    <mergeCell ref="D159:E159"/>
    <mergeCell ref="D160:E160"/>
    <mergeCell ref="D161:E161"/>
    <mergeCell ref="D172:E172"/>
    <mergeCell ref="D173:E173"/>
    <mergeCell ref="D174:E174"/>
    <mergeCell ref="D175:E175"/>
    <mergeCell ref="D176:E176"/>
    <mergeCell ref="D167:E167"/>
    <mergeCell ref="D168:E168"/>
    <mergeCell ref="D169:E169"/>
    <mergeCell ref="D170:E170"/>
    <mergeCell ref="D171:E171"/>
    <mergeCell ref="D182:E182"/>
    <mergeCell ref="D183:E183"/>
    <mergeCell ref="D185:E185"/>
    <mergeCell ref="D186:E186"/>
    <mergeCell ref="D187:E187"/>
    <mergeCell ref="D184:E184"/>
    <mergeCell ref="D177:E177"/>
    <mergeCell ref="D178:E178"/>
    <mergeCell ref="D179:E179"/>
    <mergeCell ref="D180:E180"/>
    <mergeCell ref="D181:E181"/>
    <mergeCell ref="D205:E205"/>
    <mergeCell ref="D196:E196"/>
    <mergeCell ref="D197:E197"/>
    <mergeCell ref="D198:E198"/>
    <mergeCell ref="D199:E199"/>
    <mergeCell ref="D200:E200"/>
    <mergeCell ref="D189:E189"/>
    <mergeCell ref="D190:E190"/>
    <mergeCell ref="D191:E191"/>
    <mergeCell ref="D192:E192"/>
    <mergeCell ref="D193:E193"/>
    <mergeCell ref="D221:E221"/>
    <mergeCell ref="D222:E222"/>
    <mergeCell ref="D195:E195"/>
    <mergeCell ref="D194:E194"/>
    <mergeCell ref="D188:E188"/>
    <mergeCell ref="D216:E216"/>
    <mergeCell ref="D217:E217"/>
    <mergeCell ref="D218:E218"/>
    <mergeCell ref="D219:E219"/>
    <mergeCell ref="D220:E220"/>
    <mergeCell ref="D211:E211"/>
    <mergeCell ref="D212:E212"/>
    <mergeCell ref="D213:E213"/>
    <mergeCell ref="D214:E214"/>
    <mergeCell ref="D215:E215"/>
    <mergeCell ref="D206:E206"/>
    <mergeCell ref="D207:E207"/>
    <mergeCell ref="D208:E208"/>
    <mergeCell ref="D209:E209"/>
    <mergeCell ref="D210:E210"/>
    <mergeCell ref="D201:E201"/>
    <mergeCell ref="D202:E202"/>
    <mergeCell ref="D203:E203"/>
    <mergeCell ref="D204:E204"/>
  </mergeCells>
  <hyperlinks>
    <hyperlink ref="A51" r:id="rId1"/>
    <hyperlink ref="A52" r:id="rId2"/>
    <hyperlink ref="A53" r:id="rId3"/>
  </hyperlinks>
  <pageMargins left="0.7" right="0.7" top="0.75" bottom="0.75" header="0.3" footer="0.3"/>
  <pageSetup fitToHeight="0"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AO36"/>
  <sheetViews>
    <sheetView showGridLines="0" showWhiteSpace="0" zoomScale="120" zoomScaleNormal="120" zoomScalePageLayoutView="120" workbookViewId="0">
      <selection activeCell="A28" sqref="A28:AN28"/>
    </sheetView>
  </sheetViews>
  <sheetFormatPr defaultColWidth="9.140625" defaultRowHeight="15" x14ac:dyDescent="0.25"/>
  <cols>
    <col min="1" max="1" width="7" style="7" customWidth="1"/>
    <col min="2" max="2" width="2.7109375" style="10" customWidth="1"/>
    <col min="3" max="3" width="2.140625" style="10" customWidth="1"/>
    <col min="4" max="12" width="2.28515625" style="10" customWidth="1"/>
    <col min="13" max="13" width="2.42578125" style="10" customWidth="1"/>
    <col min="14" max="14" width="2.7109375" style="10" customWidth="1"/>
    <col min="15" max="40" width="2.28515625" style="10" customWidth="1"/>
    <col min="41" max="41" width="3.7109375" style="9" customWidth="1"/>
    <col min="42" max="16384" width="9.140625" style="9"/>
  </cols>
  <sheetData>
    <row r="1" spans="1:41" s="12" customFormat="1" ht="17.25" customHeight="1" x14ac:dyDescent="0.25">
      <c r="A1" s="372" t="s">
        <v>333</v>
      </c>
      <c r="B1" s="1046" t="str">
        <f>IF(ISTEXT('Data Logbook'!B1),'Data Logbook'!B1,"")</f>
        <v/>
      </c>
      <c r="C1" s="1046"/>
      <c r="D1" s="1046"/>
      <c r="E1" s="1046"/>
      <c r="F1" s="1046"/>
      <c r="G1" s="1058" t="s">
        <v>334</v>
      </c>
      <c r="H1" s="1058"/>
      <c r="I1" s="1046">
        <f>IF(ISNUMBER('Data Logbook'!I1),'Data Logbook'!I1,"")</f>
        <v>2023</v>
      </c>
      <c r="J1" s="1046"/>
      <c r="K1" s="1047" t="s">
        <v>1092</v>
      </c>
      <c r="L1" s="1047"/>
      <c r="M1" s="1047"/>
      <c r="N1" s="1047"/>
      <c r="O1" s="1047"/>
      <c r="P1" s="1047"/>
      <c r="Q1" s="1047"/>
      <c r="R1" s="1047"/>
      <c r="S1" s="1047"/>
      <c r="T1" s="1047"/>
      <c r="U1" s="1047"/>
      <c r="V1" s="1046"/>
      <c r="W1" s="1046"/>
      <c r="X1" s="1046"/>
      <c r="Y1" s="1046"/>
      <c r="Z1" s="1046"/>
      <c r="AA1" s="1046"/>
      <c r="AB1" s="1046"/>
      <c r="AC1" s="1047" t="s">
        <v>1090</v>
      </c>
      <c r="AD1" s="1047"/>
      <c r="AE1" s="1047"/>
      <c r="AF1" s="1047"/>
      <c r="AG1" s="1047"/>
      <c r="AH1" s="1047"/>
      <c r="AI1" s="1185"/>
      <c r="AJ1" s="1186"/>
      <c r="AK1" s="1186"/>
      <c r="AL1" s="1186"/>
      <c r="AM1" s="1186"/>
      <c r="AN1" s="1187"/>
      <c r="AO1" s="579"/>
    </row>
    <row r="2" spans="1:41" s="12" customFormat="1" ht="12.75" customHeight="1" x14ac:dyDescent="0.25">
      <c r="A2" s="826" t="s">
        <v>1101</v>
      </c>
      <c r="B2" s="520" t="s">
        <v>702</v>
      </c>
      <c r="C2" s="521"/>
      <c r="D2" s="521"/>
      <c r="E2" s="521"/>
      <c r="F2" s="521"/>
      <c r="G2" s="521"/>
      <c r="H2" s="521"/>
      <c r="I2" s="521"/>
      <c r="J2" s="521"/>
      <c r="K2" s="521"/>
      <c r="L2" s="521"/>
      <c r="M2" s="521"/>
      <c r="N2" s="521"/>
      <c r="O2" s="521"/>
      <c r="P2" s="521"/>
      <c r="Q2" s="521"/>
      <c r="R2" s="521"/>
      <c r="S2" s="1039" t="s">
        <v>861</v>
      </c>
      <c r="T2" s="1039"/>
      <c r="U2" s="1039"/>
      <c r="V2" s="1039"/>
      <c r="W2" s="1039"/>
      <c r="X2" s="1039"/>
      <c r="Y2" s="1039"/>
      <c r="Z2" s="1039"/>
      <c r="AA2" s="1039"/>
      <c r="AB2" s="1039"/>
      <c r="AC2" s="1039"/>
      <c r="AD2" s="1039"/>
      <c r="AE2" s="1039"/>
      <c r="AF2" s="1039"/>
      <c r="AG2" s="1039"/>
      <c r="AH2" s="1039"/>
      <c r="AI2" s="1039"/>
      <c r="AJ2" s="1039"/>
      <c r="AK2" s="1039"/>
      <c r="AL2" s="1039"/>
      <c r="AM2" s="1039"/>
      <c r="AN2" s="1040"/>
      <c r="AO2" s="9"/>
    </row>
    <row r="3" spans="1:41" s="7" customFormat="1" ht="10.5" customHeight="1" x14ac:dyDescent="0.25">
      <c r="A3" s="256"/>
      <c r="B3" s="1073" t="s">
        <v>701</v>
      </c>
      <c r="C3" s="1074"/>
      <c r="D3" s="1074"/>
      <c r="E3" s="1074"/>
      <c r="F3" s="1074"/>
      <c r="G3" s="1074"/>
      <c r="H3" s="1074"/>
      <c r="I3" s="1074"/>
      <c r="J3" s="1074"/>
      <c r="K3" s="1074"/>
      <c r="L3" s="1074"/>
      <c r="M3" s="1074"/>
      <c r="N3" s="1074"/>
      <c r="O3" s="1074"/>
      <c r="P3" s="1074"/>
      <c r="Q3" s="1074"/>
      <c r="R3" s="1074"/>
      <c r="S3" s="1074"/>
      <c r="T3" s="1074"/>
      <c r="U3" s="1074"/>
      <c r="V3" s="1074"/>
      <c r="W3" s="1074"/>
      <c r="X3" s="1074"/>
      <c r="Y3" s="1074"/>
      <c r="Z3" s="1074"/>
      <c r="AA3" s="1074"/>
      <c r="AB3" s="1074"/>
      <c r="AC3" s="1074"/>
      <c r="AD3" s="1074"/>
      <c r="AE3" s="1074"/>
      <c r="AF3" s="1074"/>
      <c r="AG3" s="1074"/>
      <c r="AH3" s="1074"/>
      <c r="AI3" s="1074"/>
      <c r="AJ3" s="1074"/>
      <c r="AK3" s="1074"/>
      <c r="AL3" s="1074"/>
      <c r="AM3" s="1074"/>
      <c r="AN3" s="1075"/>
      <c r="AO3" s="9"/>
    </row>
    <row r="4" spans="1:41" s="7" customFormat="1" ht="10.5" customHeight="1" x14ac:dyDescent="0.25">
      <c r="A4" s="827"/>
      <c r="B4" s="1069" t="s">
        <v>624</v>
      </c>
      <c r="C4" s="1070"/>
      <c r="D4" s="1070"/>
      <c r="E4" s="1070"/>
      <c r="F4" s="1070"/>
      <c r="G4" s="1070"/>
      <c r="H4" s="1070"/>
      <c r="I4" s="1070"/>
      <c r="J4" s="1070"/>
      <c r="K4" s="320" t="s">
        <v>382</v>
      </c>
      <c r="L4" s="1071" t="s">
        <v>708</v>
      </c>
      <c r="M4" s="1071"/>
      <c r="N4" s="1071"/>
      <c r="O4" s="1071"/>
      <c r="P4" s="1071"/>
      <c r="Q4" s="1071"/>
      <c r="R4" s="1071"/>
      <c r="S4" s="1072">
        <f>SUM(I1)</f>
        <v>2023</v>
      </c>
      <c r="T4" s="1072"/>
      <c r="U4" s="338"/>
      <c r="V4" s="338"/>
      <c r="W4" s="338"/>
      <c r="X4" s="338"/>
      <c r="Y4" s="321"/>
      <c r="Z4" s="321"/>
      <c r="AA4" s="321"/>
      <c r="AB4" s="321"/>
      <c r="AC4" s="321"/>
      <c r="AD4" s="321"/>
      <c r="AE4" s="321"/>
      <c r="AF4" s="321"/>
      <c r="AG4" s="321"/>
      <c r="AH4" s="321"/>
      <c r="AI4" s="321"/>
      <c r="AJ4" s="321"/>
      <c r="AK4" s="321"/>
      <c r="AL4" s="321"/>
      <c r="AM4" s="321"/>
      <c r="AN4" s="322"/>
      <c r="AO4" s="9"/>
    </row>
    <row r="5" spans="1:41" s="6" customFormat="1" ht="11.25" customHeight="1" x14ac:dyDescent="0.25">
      <c r="A5" s="828"/>
      <c r="B5" s="262" t="s">
        <v>863</v>
      </c>
      <c r="C5" s="262"/>
      <c r="D5" s="262"/>
      <c r="E5" s="262"/>
      <c r="F5" s="262"/>
      <c r="G5" s="262"/>
      <c r="H5" s="262"/>
      <c r="I5" s="262"/>
      <c r="J5" s="262"/>
      <c r="K5" s="262"/>
      <c r="L5" s="262"/>
      <c r="M5" s="262"/>
      <c r="N5" s="262"/>
      <c r="O5" s="262"/>
      <c r="P5" s="262"/>
      <c r="Q5" s="262"/>
      <c r="R5" s="262"/>
      <c r="S5" s="262"/>
      <c r="T5" s="262"/>
      <c r="U5" s="262"/>
      <c r="V5" s="262"/>
      <c r="W5" s="262"/>
      <c r="X5" s="258"/>
      <c r="Y5" s="258"/>
      <c r="Z5" s="258"/>
      <c r="AA5" s="258"/>
      <c r="AB5" s="258"/>
      <c r="AC5" s="258"/>
      <c r="AD5" s="258"/>
      <c r="AE5" s="258"/>
      <c r="AF5" s="259"/>
      <c r="AG5" s="259"/>
      <c r="AH5" s="259"/>
      <c r="AI5" s="259"/>
      <c r="AJ5" s="259"/>
      <c r="AK5" s="259"/>
      <c r="AL5" s="452"/>
      <c r="AM5" s="259"/>
      <c r="AN5" s="269"/>
      <c r="AO5" s="9"/>
    </row>
    <row r="6" spans="1:41" s="6" customFormat="1" ht="11.25" customHeight="1" x14ac:dyDescent="0.25">
      <c r="A6" s="828"/>
      <c r="B6" s="268" t="s">
        <v>632</v>
      </c>
      <c r="C6" s="268"/>
      <c r="D6" s="268"/>
      <c r="E6" s="268"/>
      <c r="F6" s="268"/>
      <c r="G6" s="268"/>
      <c r="H6" s="268"/>
      <c r="I6" s="268"/>
      <c r="J6" s="268"/>
      <c r="K6" s="268"/>
      <c r="L6" s="268"/>
      <c r="M6" s="268"/>
      <c r="N6" s="268"/>
      <c r="O6" s="268"/>
      <c r="P6" s="268"/>
      <c r="Q6" s="268"/>
      <c r="R6" s="268"/>
      <c r="S6" s="268"/>
      <c r="T6" s="268"/>
      <c r="U6" s="268"/>
      <c r="V6" s="268"/>
      <c r="W6" s="268"/>
      <c r="X6" s="268"/>
      <c r="Y6" s="268"/>
      <c r="Z6" s="268"/>
      <c r="AA6" s="268"/>
      <c r="AB6" s="268"/>
      <c r="AC6" s="268"/>
      <c r="AD6" s="268"/>
      <c r="AE6" s="268"/>
      <c r="AF6" s="268"/>
      <c r="AG6" s="268"/>
      <c r="AH6" s="268"/>
      <c r="AI6" s="268"/>
      <c r="AJ6" s="268"/>
      <c r="AK6" s="268"/>
      <c r="AL6" s="268"/>
      <c r="AM6" s="268"/>
      <c r="AN6" s="269"/>
      <c r="AO6" s="9"/>
    </row>
    <row r="7" spans="1:41" s="6" customFormat="1" ht="11.25" customHeight="1" x14ac:dyDescent="0.25">
      <c r="A7" s="1130" t="str">
        <f>IF(AND(ISTEXT(B9),ISTEXT(G9),ISTEXT(K9),ISTEXT(P9),ISTEXT(U9),ISTEXT(Z9),ISTEXT(AE9),ISTEXT(AJ9)),'Flags&amp;Qualifiers'!I2,'Flags&amp;Qualifiers'!I3)</f>
        <v>No</v>
      </c>
      <c r="B7" s="262" t="s">
        <v>1102</v>
      </c>
      <c r="C7" s="262"/>
      <c r="D7" s="262"/>
      <c r="E7" s="262"/>
      <c r="F7" s="262"/>
      <c r="G7" s="262"/>
      <c r="H7" s="262"/>
      <c r="I7" s="262"/>
      <c r="J7" s="262"/>
      <c r="K7" s="262"/>
      <c r="L7" s="262"/>
      <c r="M7" s="262"/>
      <c r="N7" s="262"/>
      <c r="O7" s="262"/>
      <c r="P7" s="262"/>
      <c r="Q7" s="1055"/>
      <c r="R7" s="1055"/>
      <c r="S7" s="1055"/>
      <c r="T7" s="1055"/>
      <c r="U7" s="1055"/>
      <c r="V7" s="1055"/>
      <c r="W7" s="1055"/>
      <c r="X7" s="1055"/>
      <c r="Y7" s="1055"/>
      <c r="Z7" s="1055"/>
      <c r="AA7" s="1055"/>
      <c r="AB7" s="1055"/>
      <c r="AC7" s="1055"/>
      <c r="AD7" s="1055"/>
      <c r="AE7" s="1055"/>
      <c r="AF7" s="1055"/>
      <c r="AG7" s="1055"/>
      <c r="AH7" s="1055"/>
      <c r="AI7" s="1055"/>
      <c r="AJ7" s="1055"/>
      <c r="AK7" s="1055"/>
      <c r="AL7" s="452"/>
      <c r="AM7" s="259"/>
      <c r="AN7" s="269"/>
      <c r="AO7" s="9"/>
    </row>
    <row r="8" spans="1:41" s="6" customFormat="1" ht="11.25" customHeight="1" x14ac:dyDescent="0.25">
      <c r="A8" s="1131"/>
      <c r="B8" s="1123" t="s">
        <v>1093</v>
      </c>
      <c r="C8" s="1123"/>
      <c r="D8" s="1123"/>
      <c r="E8" s="1123"/>
      <c r="F8" s="1123"/>
      <c r="G8" s="1123" t="s">
        <v>1094</v>
      </c>
      <c r="H8" s="1123"/>
      <c r="I8" s="1123"/>
      <c r="J8" s="1123"/>
      <c r="K8" s="1123" t="s">
        <v>1095</v>
      </c>
      <c r="L8" s="1123"/>
      <c r="M8" s="1123"/>
      <c r="N8" s="1123"/>
      <c r="O8" s="1123"/>
      <c r="P8" s="1123" t="s">
        <v>1096</v>
      </c>
      <c r="Q8" s="1123"/>
      <c r="R8" s="1123"/>
      <c r="S8" s="1123"/>
      <c r="T8" s="1123"/>
      <c r="U8" s="1124" t="s">
        <v>1097</v>
      </c>
      <c r="V8" s="1124"/>
      <c r="W8" s="1124"/>
      <c r="X8" s="1124"/>
      <c r="Y8" s="1124"/>
      <c r="Z8" s="1124" t="s">
        <v>1098</v>
      </c>
      <c r="AA8" s="1124"/>
      <c r="AB8" s="1124"/>
      <c r="AC8" s="1124"/>
      <c r="AD8" s="1124"/>
      <c r="AE8" s="1124" t="s">
        <v>1099</v>
      </c>
      <c r="AF8" s="1124"/>
      <c r="AG8" s="1124"/>
      <c r="AH8" s="1124"/>
      <c r="AI8" s="1124"/>
      <c r="AJ8" s="1124" t="s">
        <v>1100</v>
      </c>
      <c r="AK8" s="1124"/>
      <c r="AL8" s="1124"/>
      <c r="AM8" s="1124"/>
      <c r="AN8" s="1124"/>
      <c r="AO8" s="9"/>
    </row>
    <row r="9" spans="1:41" s="6" customFormat="1" ht="11.25" customHeight="1" x14ac:dyDescent="0.25">
      <c r="A9" s="1132"/>
      <c r="B9" s="1188"/>
      <c r="C9" s="1188"/>
      <c r="D9" s="1188"/>
      <c r="E9" s="1188"/>
      <c r="F9" s="1188"/>
      <c r="G9" s="1188"/>
      <c r="H9" s="1188"/>
      <c r="I9" s="1188"/>
      <c r="J9" s="1188"/>
      <c r="K9" s="1188"/>
      <c r="L9" s="1188"/>
      <c r="M9" s="1188"/>
      <c r="N9" s="1188"/>
      <c r="O9" s="1188"/>
      <c r="P9" s="1188"/>
      <c r="Q9" s="1188"/>
      <c r="R9" s="1188"/>
      <c r="S9" s="1188"/>
      <c r="T9" s="1188"/>
      <c r="U9" s="1129"/>
      <c r="V9" s="1129"/>
      <c r="W9" s="1129"/>
      <c r="X9" s="1129"/>
      <c r="Y9" s="1129"/>
      <c r="Z9" s="1129"/>
      <c r="AA9" s="1129"/>
      <c r="AB9" s="1129"/>
      <c r="AC9" s="1129"/>
      <c r="AD9" s="1129"/>
      <c r="AE9" s="1129"/>
      <c r="AF9" s="1129"/>
      <c r="AG9" s="1129"/>
      <c r="AH9" s="1129"/>
      <c r="AI9" s="1129"/>
      <c r="AJ9" s="1129"/>
      <c r="AK9" s="1129"/>
      <c r="AL9" s="1129"/>
      <c r="AM9" s="1129"/>
      <c r="AN9" s="1129"/>
      <c r="AO9" s="9"/>
    </row>
    <row r="10" spans="1:41" s="6" customFormat="1" ht="11.25" customHeight="1" x14ac:dyDescent="0.25">
      <c r="A10" s="828"/>
      <c r="B10" s="1182" t="s">
        <v>350</v>
      </c>
      <c r="C10" s="1035"/>
      <c r="D10" s="367" t="str">
        <f>IF(OR(B9="FAIL",G9="FAIL",K9="FAIL",P9="FAIL",U9="FAIL",Z9="FAIL",AE9="FAIL",AJ9="FAIL"),"*","")</f>
        <v/>
      </c>
      <c r="E10" s="1180"/>
      <c r="F10" s="1180"/>
      <c r="G10" s="1180"/>
      <c r="H10" s="1180"/>
      <c r="I10" s="1180"/>
      <c r="J10" s="1180"/>
      <c r="K10" s="1180"/>
      <c r="L10" s="1180"/>
      <c r="M10" s="1180"/>
      <c r="N10" s="1180"/>
      <c r="O10" s="1180"/>
      <c r="P10" s="1180"/>
      <c r="Q10" s="1180"/>
      <c r="R10" s="1180"/>
      <c r="S10" s="1180"/>
      <c r="T10" s="1180"/>
      <c r="U10" s="1180"/>
      <c r="V10" s="1180"/>
      <c r="W10" s="1180"/>
      <c r="X10" s="1180"/>
      <c r="Y10" s="1180"/>
      <c r="Z10" s="1180"/>
      <c r="AA10" s="1180"/>
      <c r="AB10" s="1180"/>
      <c r="AC10" s="1180"/>
      <c r="AD10" s="1180"/>
      <c r="AE10" s="1180"/>
      <c r="AF10" s="1180"/>
      <c r="AG10" s="1180"/>
      <c r="AH10" s="1180"/>
      <c r="AI10" s="1180"/>
      <c r="AJ10" s="1180"/>
      <c r="AK10" s="1180"/>
      <c r="AL10" s="1180"/>
      <c r="AM10" s="1180"/>
      <c r="AN10" s="1181"/>
      <c r="AO10" s="9"/>
    </row>
    <row r="11" spans="1:41" s="7" customFormat="1" ht="10.5" customHeight="1" x14ac:dyDescent="0.25">
      <c r="A11" s="827"/>
      <c r="B11" s="317" t="s">
        <v>696</v>
      </c>
      <c r="C11" s="318"/>
      <c r="D11" s="318"/>
      <c r="E11" s="318"/>
      <c r="F11" s="318"/>
      <c r="G11" s="318"/>
      <c r="H11" s="318"/>
      <c r="I11" s="318"/>
      <c r="J11" s="318"/>
      <c r="K11" s="320"/>
      <c r="L11" s="319"/>
      <c r="M11" s="319"/>
      <c r="N11" s="319"/>
      <c r="O11" s="319"/>
      <c r="P11" s="319"/>
      <c r="Q11" s="319"/>
      <c r="R11" s="319"/>
      <c r="S11" s="319"/>
      <c r="T11" s="319"/>
      <c r="U11" s="319"/>
      <c r="V11" s="319"/>
      <c r="W11" s="319"/>
      <c r="X11" s="319"/>
      <c r="Y11" s="321"/>
      <c r="Z11" s="321"/>
      <c r="AA11" s="321"/>
      <c r="AB11" s="321"/>
      <c r="AC11" s="321"/>
      <c r="AD11" s="321"/>
      <c r="AE11" s="321"/>
      <c r="AF11" s="321"/>
      <c r="AG11" s="321"/>
      <c r="AH11" s="321"/>
      <c r="AI11" s="321"/>
      <c r="AJ11" s="321"/>
      <c r="AK11" s="321"/>
      <c r="AL11" s="321"/>
      <c r="AM11" s="321"/>
      <c r="AN11" s="322"/>
      <c r="AO11" s="9"/>
    </row>
    <row r="12" spans="1:41" s="6" customFormat="1" ht="11.25" customHeight="1" x14ac:dyDescent="0.25">
      <c r="A12" s="828" t="str">
        <f>IF(AND(ISTEXT(L12),ISTEXT(U12),ISTEXT(Z12)),'Flags&amp;Qualifiers'!I2,'Flags&amp;Qualifiers'!I3)</f>
        <v>No</v>
      </c>
      <c r="B12" s="268" t="s">
        <v>673</v>
      </c>
      <c r="C12" s="268"/>
      <c r="D12" s="268"/>
      <c r="E12" s="268"/>
      <c r="F12" s="268"/>
      <c r="G12" s="268"/>
      <c r="H12" s="268"/>
      <c r="I12" s="268"/>
      <c r="J12" s="268"/>
      <c r="K12" s="268"/>
      <c r="L12" s="1083"/>
      <c r="M12" s="1083"/>
      <c r="N12" s="90" t="s">
        <v>1175</v>
      </c>
      <c r="O12" s="268"/>
      <c r="P12" s="268"/>
      <c r="Q12" s="268"/>
      <c r="R12" s="268"/>
      <c r="S12" s="268"/>
      <c r="T12" s="268"/>
      <c r="U12" s="1083"/>
      <c r="V12" s="1083"/>
      <c r="W12" s="90" t="s">
        <v>356</v>
      </c>
      <c r="X12" s="268"/>
      <c r="Y12" s="268"/>
      <c r="Z12" s="1083"/>
      <c r="AA12" s="1083"/>
      <c r="AB12" s="90" t="s">
        <v>1176</v>
      </c>
      <c r="AC12" s="268"/>
      <c r="AD12" s="268"/>
      <c r="AE12" s="268"/>
      <c r="AF12" s="268"/>
      <c r="AG12" s="268"/>
      <c r="AH12" s="268"/>
      <c r="AI12" s="268"/>
      <c r="AJ12" s="268"/>
      <c r="AK12" s="268"/>
      <c r="AL12" s="268"/>
      <c r="AM12" s="268"/>
      <c r="AN12" s="269"/>
      <c r="AO12" s="9"/>
    </row>
    <row r="13" spans="1:41" s="6" customFormat="1" ht="11.25" customHeight="1" x14ac:dyDescent="0.25">
      <c r="A13" s="828"/>
      <c r="B13" s="1182" t="s">
        <v>350</v>
      </c>
      <c r="C13" s="1035"/>
      <c r="D13" s="1133"/>
      <c r="E13" s="1133"/>
      <c r="F13" s="1133"/>
      <c r="G13" s="1133"/>
      <c r="H13" s="1133"/>
      <c r="I13" s="1133"/>
      <c r="J13" s="1133"/>
      <c r="K13" s="1133"/>
      <c r="L13" s="1133"/>
      <c r="M13" s="1133"/>
      <c r="N13" s="1133"/>
      <c r="O13" s="1133"/>
      <c r="P13" s="1133"/>
      <c r="Q13" s="1133"/>
      <c r="R13" s="1133"/>
      <c r="S13" s="1133"/>
      <c r="T13" s="1133"/>
      <c r="U13" s="1133"/>
      <c r="V13" s="1133"/>
      <c r="W13" s="1133"/>
      <c r="X13" s="1133"/>
      <c r="Y13" s="1133"/>
      <c r="Z13" s="1133"/>
      <c r="AA13" s="1133"/>
      <c r="AB13" s="1133"/>
      <c r="AC13" s="1133"/>
      <c r="AD13" s="1133"/>
      <c r="AE13" s="1133"/>
      <c r="AF13" s="1133"/>
      <c r="AG13" s="1133"/>
      <c r="AH13" s="1133"/>
      <c r="AI13" s="1133"/>
      <c r="AJ13" s="1133"/>
      <c r="AK13" s="1133"/>
      <c r="AL13" s="1133"/>
      <c r="AM13" s="1133"/>
      <c r="AN13" s="1134"/>
      <c r="AO13" s="9"/>
    </row>
    <row r="14" spans="1:41" s="6" customFormat="1" ht="11.25" customHeight="1" x14ac:dyDescent="0.25">
      <c r="A14" s="827"/>
      <c r="B14" s="821" t="s">
        <v>1068</v>
      </c>
      <c r="C14" s="819"/>
      <c r="D14" s="818"/>
      <c r="E14" s="818"/>
      <c r="F14" s="820" t="s">
        <v>1069</v>
      </c>
      <c r="G14" s="818"/>
      <c r="H14" s="818"/>
      <c r="I14" s="818"/>
      <c r="J14" s="819" t="s">
        <v>1067</v>
      </c>
      <c r="K14" s="822"/>
      <c r="L14" s="319"/>
      <c r="M14" s="319"/>
      <c r="N14" s="319"/>
      <c r="O14" s="319"/>
      <c r="P14" s="319"/>
      <c r="Q14" s="319"/>
      <c r="R14" s="319"/>
      <c r="S14" s="319"/>
      <c r="T14" s="319"/>
      <c r="U14" s="319"/>
      <c r="V14" s="319"/>
      <c r="W14" s="319"/>
      <c r="X14" s="319"/>
      <c r="Y14" s="321"/>
      <c r="Z14" s="321"/>
      <c r="AA14" s="321"/>
      <c r="AB14" s="321"/>
      <c r="AC14" s="321"/>
      <c r="AD14" s="321"/>
      <c r="AE14" s="321"/>
      <c r="AF14" s="321"/>
      <c r="AG14" s="321"/>
      <c r="AH14" s="321"/>
      <c r="AI14" s="321"/>
      <c r="AJ14" s="321"/>
      <c r="AK14" s="321"/>
      <c r="AL14" s="321"/>
      <c r="AM14" s="321"/>
      <c r="AN14" s="322"/>
      <c r="AO14" s="9"/>
    </row>
    <row r="15" spans="1:41" s="824" customFormat="1" ht="18" customHeight="1" x14ac:dyDescent="0.25">
      <c r="A15" s="1127" t="e">
        <f>IF(AM16='Flags&amp;Qualifiers'!$I$3,'Flags&amp;Qualifiers'!$I$3,'Flags&amp;Qualifiers'!$I$2)</f>
        <v>#VALUE!</v>
      </c>
      <c r="B15" s="1183" t="s">
        <v>391</v>
      </c>
      <c r="C15" s="1183"/>
      <c r="D15" s="1183"/>
      <c r="E15" s="1184" t="s">
        <v>1070</v>
      </c>
      <c r="F15" s="1184"/>
      <c r="G15" s="1184" t="s">
        <v>1083</v>
      </c>
      <c r="H15" s="1184"/>
      <c r="I15" s="1184" t="s">
        <v>1071</v>
      </c>
      <c r="J15" s="1184"/>
      <c r="K15" s="1189" t="s">
        <v>1072</v>
      </c>
      <c r="L15" s="1190"/>
      <c r="M15" s="1194" t="s">
        <v>1105</v>
      </c>
      <c r="N15" s="1195"/>
      <c r="O15" s="1125" t="s">
        <v>1106</v>
      </c>
      <c r="P15" s="1126"/>
      <c r="Q15" s="1125" t="s">
        <v>1078</v>
      </c>
      <c r="R15" s="1126"/>
      <c r="S15" s="1125" t="s">
        <v>1079</v>
      </c>
      <c r="T15" s="1126"/>
      <c r="U15" s="1125" t="s">
        <v>1080</v>
      </c>
      <c r="V15" s="1126"/>
      <c r="W15" s="1125" t="s">
        <v>1081</v>
      </c>
      <c r="X15" s="1126"/>
      <c r="Y15" s="1125" t="s">
        <v>1082</v>
      </c>
      <c r="Z15" s="1126"/>
      <c r="AA15" s="1125" t="s">
        <v>1084</v>
      </c>
      <c r="AB15" s="1126"/>
      <c r="AC15" s="1137"/>
      <c r="AD15" s="1138"/>
      <c r="AE15" s="1189" t="s">
        <v>774</v>
      </c>
      <c r="AF15" s="1190"/>
      <c r="AG15" s="1125" t="s">
        <v>1073</v>
      </c>
      <c r="AH15" s="1126"/>
      <c r="AI15" s="1125" t="s">
        <v>1074</v>
      </c>
      <c r="AJ15" s="1126"/>
      <c r="AK15" s="1125" t="s">
        <v>1075</v>
      </c>
      <c r="AL15" s="1126"/>
      <c r="AM15" s="1125" t="s">
        <v>1103</v>
      </c>
      <c r="AN15" s="1126"/>
      <c r="AO15" s="823"/>
    </row>
    <row r="16" spans="1:41" s="824" customFormat="1" ht="15" customHeight="1" thickBot="1" x14ac:dyDescent="0.3">
      <c r="A16" s="1128"/>
      <c r="B16" s="1175" t="s">
        <v>633</v>
      </c>
      <c r="C16" s="1176"/>
      <c r="D16" s="1176"/>
      <c r="E16" s="1177" t="e">
        <f>SUM('PM2.5-FRM'!L42)</f>
        <v>#DIV/0!</v>
      </c>
      <c r="F16" s="1177"/>
      <c r="G16" s="1141">
        <f>'PM2.5-FRM'!K42</f>
        <v>0</v>
      </c>
      <c r="H16" s="1141"/>
      <c r="I16" s="1165" t="e">
        <f>('PM2.5-FRM'!B3)</f>
        <v>#DIV/0!</v>
      </c>
      <c r="J16" s="1165"/>
      <c r="K16" s="1165">
        <f>('PM2.5-FRM'!B5)</f>
        <v>0</v>
      </c>
      <c r="L16" s="1141"/>
      <c r="M16" s="1166">
        <f>COUNTIF('PM2.5-FRM'!C35:C41,"&gt;35")</f>
        <v>0</v>
      </c>
      <c r="N16" s="1166"/>
      <c r="O16" s="1166">
        <f>COUNTIF('PM2.5-FRM'!C35:C41,"&lt;0")</f>
        <v>0</v>
      </c>
      <c r="P16" s="1166"/>
      <c r="Q16" s="1154" t="str">
        <f>IF('PM2.5-FRM'!A8="PASS","Pass","Fail")</f>
        <v>Fail</v>
      </c>
      <c r="R16" s="1154"/>
      <c r="S16" s="1154" t="str">
        <f>IF('PM2.5-FRM'!A13="PASS","Pass","Fail")</f>
        <v>Fail</v>
      </c>
      <c r="T16" s="1154"/>
      <c r="U16" s="1139" t="str">
        <f>IF('PM2.5-FRM'!A17="PASS","Pass","Fail")</f>
        <v>Fail</v>
      </c>
      <c r="V16" s="1140"/>
      <c r="W16" s="1139" t="str">
        <f>IF('PM2.5-FRM'!A22="PASS","Pass","Fail")</f>
        <v>Pass</v>
      </c>
      <c r="X16" s="1140"/>
      <c r="Y16" s="1141" t="str">
        <f>IF('PM2.5-FRM'!A27="PASS","Pass","Fail")</f>
        <v>Fail</v>
      </c>
      <c r="Z16" s="1141"/>
      <c r="AA16" s="1142" t="e">
        <f>SUM('PM2.5-FRM'!Q42)</f>
        <v>#DIV/0!</v>
      </c>
      <c r="AB16" s="1142"/>
      <c r="AC16" s="1143"/>
      <c r="AD16" s="1143"/>
      <c r="AE16" s="1168" t="str">
        <f>IF(COUNTA('PM2.5-FRM'!I35:I41)&gt;0,'Flags&amp;Qualifiers'!$I$2,'Flags&amp;Qualifiers'!$I$3)</f>
        <v>No</v>
      </c>
      <c r="AF16" s="1168"/>
      <c r="AG16" s="1169">
        <f>SUM('PM2.5-FRM'!H42)</f>
        <v>0</v>
      </c>
      <c r="AH16" s="1169"/>
      <c r="AI16" s="1141">
        <f>COUNTIF('PM2.5-FRM'!P35:P41,"QA")</f>
        <v>0</v>
      </c>
      <c r="AJ16" s="1141"/>
      <c r="AK16" s="1141">
        <f>COUNTIF('PM2.5-FRM'!P35:P41,"INFORM")</f>
        <v>0</v>
      </c>
      <c r="AL16" s="1141"/>
      <c r="AM16" s="1141" t="e">
        <f>IF('PM2.5-FRM'!O42='Flags&amp;Qualifiers'!$I$2,'Flags&amp;Qualifiers'!$I$2,'Flags&amp;Qualifiers'!$I$3)</f>
        <v>#VALUE!</v>
      </c>
      <c r="AN16" s="1141"/>
      <c r="AO16" s="823"/>
    </row>
    <row r="17" spans="1:41" s="824" customFormat="1" ht="18" customHeight="1" x14ac:dyDescent="0.25">
      <c r="A17" s="1127" t="str">
        <f>IF(AM18='Flags&amp;Qualifiers'!$I$3,'Flags&amp;Qualifiers'!$I$3,'Flags&amp;Qualifiers'!$I$2)</f>
        <v>No</v>
      </c>
      <c r="B17" s="1178" t="s">
        <v>391</v>
      </c>
      <c r="C17" s="1178"/>
      <c r="D17" s="1179"/>
      <c r="E17" s="1164" t="s">
        <v>1070</v>
      </c>
      <c r="F17" s="1164"/>
      <c r="G17" s="1164" t="s">
        <v>1077</v>
      </c>
      <c r="H17" s="1164"/>
      <c r="I17" s="1164" t="s">
        <v>1071</v>
      </c>
      <c r="J17" s="1164"/>
      <c r="K17" s="1164" t="s">
        <v>1072</v>
      </c>
      <c r="L17" s="1164"/>
      <c r="M17" s="1156" t="s">
        <v>1105</v>
      </c>
      <c r="N17" s="1156"/>
      <c r="O17" s="1144" t="s">
        <v>1107</v>
      </c>
      <c r="P17" s="1144"/>
      <c r="Q17" s="1135" t="s">
        <v>1078</v>
      </c>
      <c r="R17" s="1136"/>
      <c r="S17" s="1135" t="s">
        <v>1079</v>
      </c>
      <c r="T17" s="1136"/>
      <c r="U17" s="1135" t="s">
        <v>1080</v>
      </c>
      <c r="V17" s="1136"/>
      <c r="W17" s="1135" t="s">
        <v>1088</v>
      </c>
      <c r="X17" s="1136"/>
      <c r="Y17" s="1135" t="s">
        <v>1087</v>
      </c>
      <c r="Z17" s="1136"/>
      <c r="AA17" s="1145"/>
      <c r="AB17" s="1146"/>
      <c r="AC17" s="1146"/>
      <c r="AD17" s="1146"/>
      <c r="AE17" s="1146"/>
      <c r="AF17" s="1147"/>
      <c r="AG17" s="1144" t="s">
        <v>1073</v>
      </c>
      <c r="AH17" s="1144"/>
      <c r="AI17" s="1144" t="s">
        <v>1074</v>
      </c>
      <c r="AJ17" s="1144"/>
      <c r="AK17" s="1144" t="s">
        <v>1075</v>
      </c>
      <c r="AL17" s="1144"/>
      <c r="AM17" s="1144" t="s">
        <v>1103</v>
      </c>
      <c r="AN17" s="1144"/>
      <c r="AO17" s="823"/>
    </row>
    <row r="18" spans="1:41" s="824" customFormat="1" ht="15" customHeight="1" thickBot="1" x14ac:dyDescent="0.3">
      <c r="A18" s="1128"/>
      <c r="B18" s="1196" t="s">
        <v>1076</v>
      </c>
      <c r="C18" s="1197"/>
      <c r="D18" s="1197"/>
      <c r="E18" s="1172">
        <f>SUM('PM2.5-FEM'!A2)</f>
        <v>1</v>
      </c>
      <c r="F18" s="1172"/>
      <c r="G18" s="1174">
        <f>'PM2.5-FEM'!L2</f>
        <v>744</v>
      </c>
      <c r="H18" s="1148"/>
      <c r="I18" s="1165" t="e">
        <f>('PM2.5-FEM'!Q2)</f>
        <v>#DIV/0!</v>
      </c>
      <c r="J18" s="1165"/>
      <c r="K18" s="1165">
        <f>('PM2.5-FEM'!Y2)</f>
        <v>0</v>
      </c>
      <c r="L18" s="1141"/>
      <c r="M18" s="1153">
        <f>COUNTIF('PM2.5-FEM'!AB8:AB751,"&gt;35")</f>
        <v>0</v>
      </c>
      <c r="N18" s="1153"/>
      <c r="O18" s="1153">
        <f>COUNTIF('PM2.5-FEM'!AB8:AB751,"&lt;0")</f>
        <v>0</v>
      </c>
      <c r="P18" s="1153"/>
      <c r="Q18" s="1154" t="str">
        <f>IF('PM2.5-FEM'!P3="Pass","Pass","Fail")</f>
        <v>Fail</v>
      </c>
      <c r="R18" s="1154"/>
      <c r="S18" s="1151" t="str">
        <f>IF(OR('PM2.5-FRM'!H4="Fail",'PM2.5-FRM'!N4="Fail"),"Fail","Pass")</f>
        <v>Pass</v>
      </c>
      <c r="T18" s="1152"/>
      <c r="U18" s="1151" t="str">
        <f>IF(OR('PM2.5-FRM'!O19="Fail",'PM2.5-FRM'!O20="Fail"),"Fail","Pass")</f>
        <v>Pass</v>
      </c>
      <c r="V18" s="1152"/>
      <c r="W18" s="1151" t="str">
        <f>IF('PM2.5-FEM'!AI2="Pass","Pass","Fail")</f>
        <v>Pass</v>
      </c>
      <c r="X18" s="1152"/>
      <c r="Y18" s="1148">
        <f>COUNTIF('PM2.5-FEM'!AJ8:AJ751,"&gt;2.15")</f>
        <v>0</v>
      </c>
      <c r="Z18" s="1148"/>
      <c r="AA18" s="1159"/>
      <c r="AB18" s="1160"/>
      <c r="AC18" s="1160"/>
      <c r="AD18" s="1160"/>
      <c r="AE18" s="1160"/>
      <c r="AF18" s="1161"/>
      <c r="AG18" s="1149">
        <f>SUM('PM2.5-FEM'!AP6)</f>
        <v>0</v>
      </c>
      <c r="AH18" s="1150"/>
      <c r="AI18" s="1148">
        <f>SUM('PM2.5-FEM'!AQ6)</f>
        <v>0</v>
      </c>
      <c r="AJ18" s="1148"/>
      <c r="AK18" s="1148">
        <f>SUM('PM2.5-FEM'!AR6)</f>
        <v>0</v>
      </c>
      <c r="AL18" s="1148"/>
      <c r="AM18" s="1148" t="str">
        <f>IF('PM2.5-FEM'!AO2='Flags&amp;Qualifiers'!$I$2,'Flags&amp;Qualifiers'!$I$2,'Flags&amp;Qualifiers'!$I$3)</f>
        <v>No</v>
      </c>
      <c r="AN18" s="1148"/>
      <c r="AO18" s="823"/>
    </row>
    <row r="19" spans="1:41" s="824" customFormat="1" ht="18" customHeight="1" x14ac:dyDescent="0.25">
      <c r="A19" s="1127" t="str">
        <f>IF(AM20='Flags&amp;Qualifiers'!$I$3,'Flags&amp;Qualifiers'!$I$3,'Flags&amp;Qualifiers'!$I$2)</f>
        <v>No</v>
      </c>
      <c r="B19" s="1178" t="s">
        <v>391</v>
      </c>
      <c r="C19" s="1178"/>
      <c r="D19" s="1179"/>
      <c r="E19" s="1164" t="s">
        <v>1070</v>
      </c>
      <c r="F19" s="1164"/>
      <c r="G19" s="1164" t="s">
        <v>1077</v>
      </c>
      <c r="H19" s="1164"/>
      <c r="I19" s="1164" t="s">
        <v>1071</v>
      </c>
      <c r="J19" s="1164"/>
      <c r="K19" s="1164" t="s">
        <v>1072</v>
      </c>
      <c r="L19" s="1164"/>
      <c r="M19" s="1156" t="s">
        <v>1104</v>
      </c>
      <c r="N19" s="1156"/>
      <c r="O19" s="1144" t="s">
        <v>1108</v>
      </c>
      <c r="P19" s="1144"/>
      <c r="Q19" s="1144" t="s">
        <v>1085</v>
      </c>
      <c r="R19" s="1144"/>
      <c r="S19" s="1157"/>
      <c r="T19" s="1157"/>
      <c r="U19" s="1144" t="s">
        <v>1086</v>
      </c>
      <c r="V19" s="1144"/>
      <c r="W19" s="1135" t="s">
        <v>1089</v>
      </c>
      <c r="X19" s="1136"/>
      <c r="Y19" s="1135" t="s">
        <v>1087</v>
      </c>
      <c r="Z19" s="1136"/>
      <c r="AA19" s="1145"/>
      <c r="AB19" s="1146"/>
      <c r="AC19" s="1146"/>
      <c r="AD19" s="1146"/>
      <c r="AE19" s="1146"/>
      <c r="AF19" s="1147"/>
      <c r="AG19" s="1144" t="s">
        <v>1073</v>
      </c>
      <c r="AH19" s="1144"/>
      <c r="AI19" s="1144" t="s">
        <v>1074</v>
      </c>
      <c r="AJ19" s="1144"/>
      <c r="AK19" s="1144" t="s">
        <v>1075</v>
      </c>
      <c r="AL19" s="1144"/>
      <c r="AM19" s="1144" t="s">
        <v>1103</v>
      </c>
      <c r="AN19" s="1144"/>
      <c r="AO19" s="823"/>
    </row>
    <row r="20" spans="1:41" s="824" customFormat="1" ht="15" customHeight="1" thickBot="1" x14ac:dyDescent="0.3">
      <c r="A20" s="1128"/>
      <c r="B20" s="1170" t="s">
        <v>373</v>
      </c>
      <c r="C20" s="1171"/>
      <c r="D20" s="1171"/>
      <c r="E20" s="1173">
        <f>SUM('O3'!$A$2)</f>
        <v>1</v>
      </c>
      <c r="F20" s="1173"/>
      <c r="G20" s="1167">
        <f>'O3'!K2</f>
        <v>744</v>
      </c>
      <c r="H20" s="1154"/>
      <c r="I20" s="1154" t="e">
        <f>'O3'!U2</f>
        <v>#DIV/0!</v>
      </c>
      <c r="J20" s="1154"/>
      <c r="K20" s="1154">
        <f>'O3'!X2</f>
        <v>0</v>
      </c>
      <c r="L20" s="1154"/>
      <c r="M20" s="1128">
        <f>COUNTIF('O3'!X7:X750,"&gt;.070")</f>
        <v>0</v>
      </c>
      <c r="N20" s="1128"/>
      <c r="O20" s="1128">
        <f>COUNTIF('O3'!X7:X750,"&lt;0.005")</f>
        <v>0</v>
      </c>
      <c r="P20" s="1128"/>
      <c r="Q20" s="1154" t="str">
        <f>IF('O3'!E3="Pass","Pass","Fail")</f>
        <v>Fail</v>
      </c>
      <c r="R20" s="1154"/>
      <c r="S20" s="1158"/>
      <c r="T20" s="1158"/>
      <c r="U20" s="1154" t="str">
        <f>IF('O3'!O3="Pass","Pass","Fail")</f>
        <v>Pass</v>
      </c>
      <c r="V20" s="1154"/>
      <c r="W20" s="1162" t="str">
        <f>IF('O3'!AN2="Pass","Pass","Fail")</f>
        <v>Pass</v>
      </c>
      <c r="X20" s="1163"/>
      <c r="Y20" s="1154">
        <f>COUNTIF('O3'!AK7:AK750,"&gt;2.15")</f>
        <v>0</v>
      </c>
      <c r="Z20" s="1154"/>
      <c r="AA20" s="1159"/>
      <c r="AB20" s="1160"/>
      <c r="AC20" s="1160"/>
      <c r="AD20" s="1160"/>
      <c r="AE20" s="1160"/>
      <c r="AF20" s="1161"/>
      <c r="AG20" s="1167">
        <f>SUM('O3'!AP5)</f>
        <v>0</v>
      </c>
      <c r="AH20" s="1154"/>
      <c r="AI20" s="1154">
        <f>SUM('O3'!$AQ$5)</f>
        <v>0</v>
      </c>
      <c r="AJ20" s="1154"/>
      <c r="AK20" s="1154">
        <f>SUM('O3'!$AR$5)</f>
        <v>0</v>
      </c>
      <c r="AL20" s="1154"/>
      <c r="AM20" s="1155" t="str">
        <f>IF('O3'!AO3='Flags&amp;Qualifiers'!$I$2,'Flags&amp;Qualifiers'!$I$2,'Flags&amp;Qualifiers'!$I$3)</f>
        <v>No</v>
      </c>
      <c r="AN20" s="1155"/>
      <c r="AO20" s="823"/>
    </row>
    <row r="21" spans="1:41" s="6" customFormat="1" ht="11.25" customHeight="1" x14ac:dyDescent="0.25">
      <c r="A21" s="828"/>
      <c r="B21" s="931" t="s">
        <v>1134</v>
      </c>
      <c r="C21" s="932"/>
      <c r="D21" s="932"/>
      <c r="E21" s="932"/>
      <c r="F21" s="932"/>
      <c r="G21" s="932"/>
      <c r="H21" s="932"/>
      <c r="I21" s="932"/>
      <c r="J21" s="932"/>
      <c r="K21" s="932"/>
      <c r="L21" s="932"/>
      <c r="M21" s="932"/>
      <c r="N21" s="933"/>
      <c r="O21" s="933"/>
      <c r="P21" s="933"/>
      <c r="Q21" s="933"/>
      <c r="R21" s="933"/>
      <c r="S21" s="933"/>
      <c r="T21" s="933"/>
      <c r="U21" s="933"/>
      <c r="V21" s="933"/>
      <c r="W21" s="934"/>
      <c r="X21" s="934"/>
      <c r="Y21" s="932"/>
      <c r="Z21" s="932"/>
      <c r="AA21" s="932"/>
      <c r="AB21" s="932"/>
      <c r="AC21" s="932"/>
      <c r="AD21" s="932"/>
      <c r="AE21" s="932"/>
      <c r="AF21" s="932"/>
      <c r="AG21" s="932"/>
      <c r="AH21" s="932"/>
      <c r="AI21" s="932"/>
      <c r="AJ21" s="932"/>
      <c r="AK21" s="932"/>
      <c r="AL21" s="932"/>
      <c r="AM21" s="934"/>
      <c r="AN21" s="935"/>
      <c r="AO21" s="9"/>
    </row>
    <row r="22" spans="1:41" s="6" customFormat="1" ht="11.25" customHeight="1" x14ac:dyDescent="0.25">
      <c r="A22" s="828"/>
      <c r="B22" s="1079" t="s">
        <v>630</v>
      </c>
      <c r="C22" s="1080"/>
      <c r="D22" s="1080"/>
      <c r="E22" s="1080"/>
      <c r="F22" s="1080"/>
      <c r="G22" s="1080"/>
      <c r="H22" s="1080"/>
      <c r="I22" s="1080"/>
      <c r="J22" s="1080"/>
      <c r="K22" s="1080"/>
      <c r="L22" s="1080"/>
      <c r="M22" s="1080"/>
      <c r="N22" s="1081" t="str">
        <f>IF(X7='Flags&amp;Qualifiers'!Q4,'Flags&amp;Qualifiers'!Q5,'Flags&amp;Qualifiers'!Q4)</f>
        <v>L3 Staff name</v>
      </c>
      <c r="O22" s="1081"/>
      <c r="P22" s="1081"/>
      <c r="Q22" s="1081"/>
      <c r="R22" s="1081"/>
      <c r="S22" s="1081"/>
      <c r="T22" s="1081"/>
      <c r="U22" s="1081"/>
      <c r="V22" s="1081"/>
      <c r="W22" s="1192" t="s">
        <v>1174</v>
      </c>
      <c r="X22" s="1192"/>
      <c r="Y22" s="1080"/>
      <c r="Z22" s="1080"/>
      <c r="AA22" s="1080"/>
      <c r="AB22" s="1080"/>
      <c r="AC22" s="1080"/>
      <c r="AD22" s="1080"/>
      <c r="AE22" s="1080"/>
      <c r="AF22" s="1080"/>
      <c r="AG22" s="1080"/>
      <c r="AH22" s="1080"/>
      <c r="AI22" s="1080"/>
      <c r="AJ22" s="1080"/>
      <c r="AK22" s="1080"/>
      <c r="AL22" s="1080"/>
      <c r="AM22" s="1192"/>
      <c r="AN22" s="1193"/>
      <c r="AO22" s="9"/>
    </row>
    <row r="23" spans="1:41" s="7" customFormat="1" ht="10.5" customHeight="1" x14ac:dyDescent="0.25">
      <c r="A23" s="829"/>
      <c r="B23" s="323" t="s">
        <v>809</v>
      </c>
      <c r="C23" s="393"/>
      <c r="D23" s="324"/>
      <c r="E23" s="324"/>
      <c r="F23" s="333"/>
      <c r="G23" s="333"/>
      <c r="H23" s="334"/>
      <c r="I23" s="333" t="s">
        <v>382</v>
      </c>
      <c r="J23" s="334" t="s">
        <v>643</v>
      </c>
      <c r="K23" s="334"/>
      <c r="L23" s="328"/>
      <c r="M23" s="328"/>
      <c r="N23" s="328"/>
      <c r="O23" s="328"/>
      <c r="P23" s="328"/>
      <c r="Q23" s="328"/>
      <c r="R23" s="328" t="s">
        <v>808</v>
      </c>
      <c r="S23" s="328"/>
      <c r="T23" s="394" t="s">
        <v>805</v>
      </c>
      <c r="U23" s="328"/>
      <c r="V23" s="328"/>
      <c r="W23" s="328"/>
      <c r="X23" s="328"/>
      <c r="Y23" s="328"/>
      <c r="Z23" s="328"/>
      <c r="AA23" s="328"/>
      <c r="AB23" s="328"/>
      <c r="AC23" s="328"/>
      <c r="AD23" s="328"/>
      <c r="AE23" s="328"/>
      <c r="AF23" s="328"/>
      <c r="AG23" s="328"/>
      <c r="AH23" s="328"/>
      <c r="AI23" s="328"/>
      <c r="AJ23" s="328"/>
      <c r="AK23" s="328"/>
      <c r="AL23" s="328"/>
      <c r="AM23" s="328"/>
      <c r="AN23" s="329"/>
      <c r="AO23" s="9"/>
    </row>
    <row r="24" spans="1:41" s="6" customFormat="1" ht="11.25" customHeight="1" x14ac:dyDescent="0.25">
      <c r="A24" s="828"/>
      <c r="B24" s="267" t="s">
        <v>807</v>
      </c>
      <c r="C24" s="262"/>
      <c r="D24" s="262"/>
      <c r="E24" s="262"/>
      <c r="F24" s="262"/>
      <c r="G24" s="262"/>
      <c r="H24" s="262"/>
      <c r="I24" s="262"/>
      <c r="J24" s="262"/>
      <c r="K24" s="262"/>
      <c r="L24" s="262"/>
      <c r="M24" s="262"/>
      <c r="N24" s="262"/>
      <c r="O24" s="262"/>
      <c r="P24" s="262"/>
      <c r="Q24" s="1104"/>
      <c r="R24" s="1104"/>
      <c r="S24" s="392" t="s">
        <v>638</v>
      </c>
      <c r="T24" s="1104"/>
      <c r="U24" s="1104"/>
      <c r="V24" s="391" t="s">
        <v>638</v>
      </c>
      <c r="W24" s="392"/>
      <c r="X24" s="391" t="s">
        <v>806</v>
      </c>
      <c r="Y24" s="391"/>
      <c r="Z24" s="391"/>
      <c r="AA24" s="391"/>
      <c r="AB24" s="391"/>
      <c r="AC24" s="390" t="s">
        <v>808</v>
      </c>
      <c r="AD24" s="391" t="s">
        <v>810</v>
      </c>
      <c r="AE24" s="390"/>
      <c r="AF24" s="390"/>
      <c r="AG24" s="390"/>
      <c r="AH24" s="390"/>
      <c r="AI24" s="390"/>
      <c r="AJ24" s="390"/>
      <c r="AK24" s="390"/>
      <c r="AL24" s="390"/>
      <c r="AM24" s="390"/>
      <c r="AN24" s="390"/>
      <c r="AO24" s="9"/>
    </row>
    <row r="25" spans="1:41" s="6" customFormat="1" ht="11.25" customHeight="1" x14ac:dyDescent="0.25">
      <c r="A25" s="828"/>
      <c r="B25" s="267" t="s">
        <v>1133</v>
      </c>
      <c r="C25" s="262"/>
      <c r="D25" s="262"/>
      <c r="E25" s="262"/>
      <c r="F25" s="262"/>
      <c r="G25" s="262"/>
      <c r="H25" s="262"/>
      <c r="I25" s="262"/>
      <c r="J25" s="262"/>
      <c r="K25" s="1100"/>
      <c r="L25" s="1100"/>
      <c r="M25" s="270" t="s">
        <v>639</v>
      </c>
      <c r="N25" s="270"/>
      <c r="O25" s="1100"/>
      <c r="P25" s="1100"/>
      <c r="Q25" s="90" t="s">
        <v>640</v>
      </c>
      <c r="R25" s="262" t="s">
        <v>811</v>
      </c>
      <c r="S25" s="262"/>
      <c r="T25" s="262"/>
      <c r="U25" s="262"/>
      <c r="V25" s="262"/>
      <c r="W25" s="262"/>
      <c r="X25" s="262"/>
      <c r="Y25" s="262"/>
      <c r="Z25" s="262"/>
      <c r="AA25" s="262"/>
      <c r="AB25" s="262"/>
      <c r="AC25" s="262"/>
      <c r="AD25" s="262"/>
      <c r="AE25" s="262"/>
      <c r="AF25" s="1104" t="str">
        <f>IF(ISTEXT($T$24),($T$24),"")</f>
        <v/>
      </c>
      <c r="AG25" s="1104"/>
      <c r="AH25" s="262" t="s">
        <v>812</v>
      </c>
      <c r="AI25" s="262"/>
      <c r="AJ25" s="262"/>
      <c r="AK25" s="262"/>
      <c r="AL25" s="262"/>
      <c r="AM25" s="262"/>
      <c r="AN25" s="263"/>
      <c r="AO25" s="9"/>
    </row>
    <row r="26" spans="1:41" s="6" customFormat="1" ht="11.25" customHeight="1" x14ac:dyDescent="0.25">
      <c r="A26" s="828"/>
      <c r="B26" s="1066" t="s">
        <v>1177</v>
      </c>
      <c r="C26" s="1067"/>
      <c r="D26" s="1067"/>
      <c r="E26" s="1067"/>
      <c r="F26" s="1067"/>
      <c r="G26" s="1067"/>
      <c r="H26" s="1067"/>
      <c r="I26" s="1067"/>
      <c r="J26" s="1067"/>
      <c r="K26" s="1067"/>
      <c r="L26" s="1067"/>
      <c r="M26" s="1067"/>
      <c r="N26" s="1067"/>
      <c r="O26" s="1067"/>
      <c r="P26" s="1067"/>
      <c r="Q26" s="1067"/>
      <c r="R26" s="1067"/>
      <c r="S26" s="1067"/>
      <c r="T26" s="1067"/>
      <c r="U26" s="1067"/>
      <c r="V26" s="1067"/>
      <c r="W26" s="1067"/>
      <c r="X26" s="1067"/>
      <c r="Y26" s="1067"/>
      <c r="Z26" s="1067"/>
      <c r="AA26" s="1067"/>
      <c r="AB26" s="1067"/>
      <c r="AC26" s="1067"/>
      <c r="AD26" s="1067"/>
      <c r="AE26" s="1067"/>
      <c r="AF26" s="1067"/>
      <c r="AG26" s="1067"/>
      <c r="AH26" s="1067"/>
      <c r="AI26" s="1067"/>
      <c r="AJ26" s="1067"/>
      <c r="AK26" s="1067"/>
      <c r="AL26" s="1067"/>
      <c r="AM26" s="1067"/>
      <c r="AN26" s="1191"/>
      <c r="AO26" s="9"/>
    </row>
    <row r="27" spans="1:41" s="6" customFormat="1" ht="11.25" customHeight="1" x14ac:dyDescent="0.25">
      <c r="A27" s="828"/>
      <c r="B27" s="444" t="s">
        <v>833</v>
      </c>
      <c r="C27" s="443"/>
      <c r="D27" s="443"/>
      <c r="E27" s="443"/>
      <c r="F27" s="443"/>
      <c r="G27" s="443"/>
      <c r="H27" s="443"/>
      <c r="I27" s="440"/>
      <c r="J27" s="441"/>
      <c r="K27" s="441"/>
      <c r="L27" s="445" t="s">
        <v>1163</v>
      </c>
      <c r="M27" s="441"/>
      <c r="N27" s="441"/>
      <c r="O27" s="441"/>
      <c r="P27" s="441"/>
      <c r="Q27" s="441"/>
      <c r="R27" s="441"/>
      <c r="S27" s="441"/>
      <c r="T27" s="441"/>
      <c r="U27" s="441"/>
      <c r="V27" s="441"/>
      <c r="W27" s="441"/>
      <c r="X27" s="441"/>
      <c r="Y27" s="441"/>
      <c r="Z27" s="441"/>
      <c r="AA27" s="441"/>
      <c r="AB27" s="441"/>
      <c r="AC27" s="441"/>
      <c r="AD27" s="441"/>
      <c r="AE27" s="441"/>
      <c r="AF27" s="441"/>
      <c r="AG27" s="441"/>
      <c r="AH27" s="441"/>
      <c r="AI27" s="441"/>
      <c r="AJ27" s="441"/>
      <c r="AK27" s="441"/>
      <c r="AL27" s="441"/>
      <c r="AM27" s="441"/>
      <c r="AN27" s="442"/>
      <c r="AO27" s="9"/>
    </row>
    <row r="28" spans="1:41" ht="10.5" customHeight="1" x14ac:dyDescent="0.25">
      <c r="A28" s="1109" t="s">
        <v>862</v>
      </c>
      <c r="B28" s="1110"/>
      <c r="C28" s="1110"/>
      <c r="D28" s="1110"/>
      <c r="E28" s="1110"/>
      <c r="F28" s="1110"/>
      <c r="G28" s="1110"/>
      <c r="H28" s="1110"/>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1"/>
    </row>
    <row r="29" spans="1:41" s="6" customFormat="1" ht="12" customHeight="1" thickBot="1" x14ac:dyDescent="0.3">
      <c r="A29" s="21" t="s">
        <v>2</v>
      </c>
      <c r="B29" s="1112" t="s">
        <v>353</v>
      </c>
      <c r="C29" s="1113"/>
      <c r="D29" s="1113"/>
      <c r="E29" s="1113"/>
      <c r="F29" s="1113"/>
      <c r="G29" s="1113"/>
      <c r="H29" s="1113"/>
      <c r="I29" s="1113"/>
      <c r="J29" s="1113"/>
      <c r="K29" s="1113"/>
      <c r="L29" s="1113"/>
      <c r="M29" s="1113"/>
      <c r="N29" s="1113"/>
      <c r="O29" s="1113"/>
      <c r="P29" s="1113"/>
      <c r="Q29" s="1113"/>
      <c r="R29" s="1113"/>
      <c r="S29" s="1113"/>
      <c r="T29" s="1113"/>
      <c r="U29" s="1113"/>
      <c r="V29" s="1113"/>
      <c r="W29" s="1113"/>
      <c r="X29" s="1113"/>
      <c r="Y29" s="1113"/>
      <c r="Z29" s="1113"/>
      <c r="AA29" s="1113"/>
      <c r="AB29" s="1113"/>
      <c r="AC29" s="1113"/>
      <c r="AD29" s="1113"/>
      <c r="AE29" s="1113"/>
      <c r="AF29" s="1113"/>
      <c r="AG29" s="1113"/>
      <c r="AH29" s="1113"/>
      <c r="AI29" s="1113"/>
      <c r="AJ29" s="1113"/>
      <c r="AK29" s="1113"/>
      <c r="AL29" s="1113"/>
      <c r="AM29" s="1113"/>
      <c r="AN29" s="1114"/>
      <c r="AO29" s="9"/>
    </row>
    <row r="30" spans="1:41" s="11" customFormat="1" ht="12" customHeight="1" thickTop="1" x14ac:dyDescent="0.25">
      <c r="A30" s="80"/>
      <c r="B30" s="1115"/>
      <c r="C30" s="1116"/>
      <c r="D30" s="1116"/>
      <c r="E30" s="1116"/>
      <c r="F30" s="1116"/>
      <c r="G30" s="1116"/>
      <c r="H30" s="1116"/>
      <c r="I30" s="1116"/>
      <c r="J30" s="1116"/>
      <c r="K30" s="1116"/>
      <c r="L30" s="1116"/>
      <c r="M30" s="1116"/>
      <c r="N30" s="1116"/>
      <c r="O30" s="1116"/>
      <c r="P30" s="1116"/>
      <c r="Q30" s="1116"/>
      <c r="R30" s="1116"/>
      <c r="S30" s="1116"/>
      <c r="T30" s="1116"/>
      <c r="U30" s="1116"/>
      <c r="V30" s="1116"/>
      <c r="W30" s="1116"/>
      <c r="X30" s="1116"/>
      <c r="Y30" s="1116"/>
      <c r="Z30" s="1116"/>
      <c r="AA30" s="1116"/>
      <c r="AB30" s="1116"/>
      <c r="AC30" s="1116"/>
      <c r="AD30" s="1116"/>
      <c r="AE30" s="1116"/>
      <c r="AF30" s="1116"/>
      <c r="AG30" s="1116"/>
      <c r="AH30" s="1116"/>
      <c r="AI30" s="1116"/>
      <c r="AJ30" s="1116"/>
      <c r="AK30" s="1116"/>
      <c r="AL30" s="1116"/>
      <c r="AM30" s="1116"/>
      <c r="AN30" s="1117"/>
      <c r="AO30" s="9"/>
    </row>
    <row r="31" spans="1:41" s="11" customFormat="1" ht="12" customHeight="1" x14ac:dyDescent="0.25">
      <c r="A31" s="257"/>
      <c r="B31" s="1106"/>
      <c r="C31" s="1107"/>
      <c r="D31" s="1107"/>
      <c r="E31" s="1107"/>
      <c r="F31" s="1107"/>
      <c r="G31" s="1107"/>
      <c r="H31" s="1107"/>
      <c r="I31" s="1107"/>
      <c r="J31" s="1107"/>
      <c r="K31" s="1107"/>
      <c r="L31" s="1107"/>
      <c r="M31" s="1107"/>
      <c r="N31" s="1107"/>
      <c r="O31" s="1107"/>
      <c r="P31" s="1107"/>
      <c r="Q31" s="1107"/>
      <c r="R31" s="1107"/>
      <c r="S31" s="1107"/>
      <c r="T31" s="1107"/>
      <c r="U31" s="1107"/>
      <c r="V31" s="1107"/>
      <c r="W31" s="1107"/>
      <c r="X31" s="1107"/>
      <c r="Y31" s="1107"/>
      <c r="Z31" s="1107"/>
      <c r="AA31" s="1107"/>
      <c r="AB31" s="1107"/>
      <c r="AC31" s="1107"/>
      <c r="AD31" s="1107"/>
      <c r="AE31" s="1107"/>
      <c r="AF31" s="1107"/>
      <c r="AG31" s="1107"/>
      <c r="AH31" s="1107"/>
      <c r="AI31" s="1107"/>
      <c r="AJ31" s="1107"/>
      <c r="AK31" s="1107"/>
      <c r="AL31" s="1107"/>
      <c r="AM31" s="1107"/>
      <c r="AN31" s="1108"/>
      <c r="AO31" s="9"/>
    </row>
    <row r="32" spans="1:41" s="11" customFormat="1" ht="12" customHeight="1" x14ac:dyDescent="0.25">
      <c r="A32" s="257"/>
      <c r="B32" s="1106"/>
      <c r="C32" s="1107"/>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1107"/>
      <c r="AB32" s="1107"/>
      <c r="AC32" s="1107"/>
      <c r="AD32" s="1107"/>
      <c r="AE32" s="1107"/>
      <c r="AF32" s="1107"/>
      <c r="AG32" s="1107"/>
      <c r="AH32" s="1107"/>
      <c r="AI32" s="1107"/>
      <c r="AJ32" s="1107"/>
      <c r="AK32" s="1107"/>
      <c r="AL32" s="1107"/>
      <c r="AM32" s="1107"/>
      <c r="AN32" s="1108"/>
      <c r="AO32" s="9"/>
    </row>
    <row r="33" spans="1:41" s="11" customFormat="1" ht="12" customHeight="1" x14ac:dyDescent="0.25">
      <c r="A33" s="257"/>
      <c r="B33" s="1106"/>
      <c r="C33" s="1107"/>
      <c r="D33" s="1107"/>
      <c r="E33" s="1107"/>
      <c r="F33" s="1107"/>
      <c r="G33" s="1107"/>
      <c r="H33" s="1107"/>
      <c r="I33" s="1107"/>
      <c r="J33" s="1107"/>
      <c r="K33" s="1107"/>
      <c r="L33" s="1107"/>
      <c r="M33" s="1107"/>
      <c r="N33" s="1107"/>
      <c r="O33" s="1107"/>
      <c r="P33" s="1107"/>
      <c r="Q33" s="1107"/>
      <c r="R33" s="1107"/>
      <c r="S33" s="1107"/>
      <c r="T33" s="1107"/>
      <c r="U33" s="1107"/>
      <c r="V33" s="1107"/>
      <c r="W33" s="1107"/>
      <c r="X33" s="1107"/>
      <c r="Y33" s="1107"/>
      <c r="Z33" s="1107"/>
      <c r="AA33" s="1107"/>
      <c r="AB33" s="1107"/>
      <c r="AC33" s="1107"/>
      <c r="AD33" s="1107"/>
      <c r="AE33" s="1107"/>
      <c r="AF33" s="1107"/>
      <c r="AG33" s="1107"/>
      <c r="AH33" s="1107"/>
      <c r="AI33" s="1107"/>
      <c r="AJ33" s="1107"/>
      <c r="AK33" s="1107"/>
      <c r="AL33" s="1107"/>
      <c r="AM33" s="1107"/>
      <c r="AN33" s="1108"/>
      <c r="AO33" s="9"/>
    </row>
    <row r="34" spans="1:41" s="11" customFormat="1" ht="12" customHeight="1" x14ac:dyDescent="0.25">
      <c r="A34" s="257"/>
      <c r="B34" s="1106"/>
      <c r="C34" s="1107"/>
      <c r="D34" s="1107"/>
      <c r="E34" s="1107"/>
      <c r="F34" s="1107"/>
      <c r="G34" s="1107"/>
      <c r="H34" s="1107"/>
      <c r="I34" s="1107"/>
      <c r="J34" s="1107"/>
      <c r="K34" s="1107"/>
      <c r="L34" s="1107"/>
      <c r="M34" s="1107"/>
      <c r="N34" s="1107"/>
      <c r="O34" s="1107"/>
      <c r="P34" s="1107"/>
      <c r="Q34" s="1107"/>
      <c r="R34" s="1107"/>
      <c r="S34" s="1107"/>
      <c r="T34" s="1107"/>
      <c r="U34" s="1107"/>
      <c r="V34" s="1107"/>
      <c r="W34" s="1107"/>
      <c r="X34" s="1107"/>
      <c r="Y34" s="1107"/>
      <c r="Z34" s="1107"/>
      <c r="AA34" s="1107"/>
      <c r="AB34" s="1107"/>
      <c r="AC34" s="1107"/>
      <c r="AD34" s="1107"/>
      <c r="AE34" s="1107"/>
      <c r="AF34" s="1107"/>
      <c r="AG34" s="1107"/>
      <c r="AH34" s="1107"/>
      <c r="AI34" s="1107"/>
      <c r="AJ34" s="1107"/>
      <c r="AK34" s="1107"/>
      <c r="AL34" s="1107"/>
      <c r="AM34" s="1107"/>
      <c r="AN34" s="1108"/>
      <c r="AO34" s="9"/>
    </row>
    <row r="35" spans="1:41" s="11" customFormat="1" ht="12" customHeight="1" x14ac:dyDescent="0.25">
      <c r="A35" s="257"/>
      <c r="B35" s="1106"/>
      <c r="C35" s="1107"/>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8"/>
      <c r="AO35" s="9"/>
    </row>
    <row r="36" spans="1:41" ht="18" customHeight="1" x14ac:dyDescent="0.25"/>
  </sheetData>
  <sheetProtection selectLockedCells="1"/>
  <mergeCells count="165">
    <mergeCell ref="B13:C13"/>
    <mergeCell ref="B26:AN26"/>
    <mergeCell ref="W22:AN22"/>
    <mergeCell ref="B35:AN35"/>
    <mergeCell ref="B29:AN29"/>
    <mergeCell ref="B30:AN30"/>
    <mergeCell ref="B31:AN31"/>
    <mergeCell ref="A28:AN28"/>
    <mergeCell ref="B33:AN33"/>
    <mergeCell ref="B32:AN32"/>
    <mergeCell ref="B34:AN34"/>
    <mergeCell ref="K25:L25"/>
    <mergeCell ref="O25:P25"/>
    <mergeCell ref="Q24:R24"/>
    <mergeCell ref="T24:U24"/>
    <mergeCell ref="AF25:AG25"/>
    <mergeCell ref="B22:M22"/>
    <mergeCell ref="N22:V22"/>
    <mergeCell ref="S15:T15"/>
    <mergeCell ref="K15:L15"/>
    <mergeCell ref="M15:N15"/>
    <mergeCell ref="O15:P15"/>
    <mergeCell ref="Q15:R15"/>
    <mergeCell ref="B18:D18"/>
    <mergeCell ref="E10:AN10"/>
    <mergeCell ref="B10:C10"/>
    <mergeCell ref="B15:D15"/>
    <mergeCell ref="E15:F15"/>
    <mergeCell ref="G15:H15"/>
    <mergeCell ref="AI1:AN1"/>
    <mergeCell ref="B4:J4"/>
    <mergeCell ref="I1:J1"/>
    <mergeCell ref="Q7:W7"/>
    <mergeCell ref="X7:AD7"/>
    <mergeCell ref="S4:T4"/>
    <mergeCell ref="L4:R4"/>
    <mergeCell ref="B9:F9"/>
    <mergeCell ref="G9:J9"/>
    <mergeCell ref="K9:O9"/>
    <mergeCell ref="P9:T9"/>
    <mergeCell ref="U9:Y9"/>
    <mergeCell ref="Z9:AD9"/>
    <mergeCell ref="AE9:AI9"/>
    <mergeCell ref="S2:AN2"/>
    <mergeCell ref="B3:AN3"/>
    <mergeCell ref="AE7:AK7"/>
    <mergeCell ref="AE15:AF15"/>
    <mergeCell ref="I15:J15"/>
    <mergeCell ref="B20:D20"/>
    <mergeCell ref="K18:L18"/>
    <mergeCell ref="E18:F18"/>
    <mergeCell ref="E20:F20"/>
    <mergeCell ref="G18:H18"/>
    <mergeCell ref="I18:J18"/>
    <mergeCell ref="G20:H20"/>
    <mergeCell ref="I20:J20"/>
    <mergeCell ref="B16:D16"/>
    <mergeCell ref="E16:F16"/>
    <mergeCell ref="B17:D17"/>
    <mergeCell ref="E17:F17"/>
    <mergeCell ref="B19:D19"/>
    <mergeCell ref="E19:F19"/>
    <mergeCell ref="G19:H19"/>
    <mergeCell ref="I19:J19"/>
    <mergeCell ref="Q16:R16"/>
    <mergeCell ref="G16:H16"/>
    <mergeCell ref="I16:J16"/>
    <mergeCell ref="K16:L16"/>
    <mergeCell ref="M16:N16"/>
    <mergeCell ref="O16:P16"/>
    <mergeCell ref="AG20:AH20"/>
    <mergeCell ref="AI20:AJ20"/>
    <mergeCell ref="AK20:AL20"/>
    <mergeCell ref="AE16:AF16"/>
    <mergeCell ref="AG16:AH16"/>
    <mergeCell ref="AA18:AF18"/>
    <mergeCell ref="S16:T16"/>
    <mergeCell ref="U16:V16"/>
    <mergeCell ref="Q17:R17"/>
    <mergeCell ref="U17:V17"/>
    <mergeCell ref="G17:H17"/>
    <mergeCell ref="I17:J17"/>
    <mergeCell ref="K17:L17"/>
    <mergeCell ref="S17:T17"/>
    <mergeCell ref="W18:X18"/>
    <mergeCell ref="Y18:Z18"/>
    <mergeCell ref="M17:N17"/>
    <mergeCell ref="O17:P17"/>
    <mergeCell ref="U18:V18"/>
    <mergeCell ref="O18:P18"/>
    <mergeCell ref="S18:T18"/>
    <mergeCell ref="M18:N18"/>
    <mergeCell ref="Q18:R18"/>
    <mergeCell ref="AM20:AN20"/>
    <mergeCell ref="K20:L20"/>
    <mergeCell ref="M19:N19"/>
    <mergeCell ref="O19:P19"/>
    <mergeCell ref="Q19:R19"/>
    <mergeCell ref="S19:T19"/>
    <mergeCell ref="Q20:R20"/>
    <mergeCell ref="S20:T20"/>
    <mergeCell ref="U20:V20"/>
    <mergeCell ref="O20:P20"/>
    <mergeCell ref="U19:V19"/>
    <mergeCell ref="M20:N20"/>
    <mergeCell ref="AA19:AF19"/>
    <mergeCell ref="AA20:AF20"/>
    <mergeCell ref="W20:X20"/>
    <mergeCell ref="Y20:Z20"/>
    <mergeCell ref="K19:L19"/>
    <mergeCell ref="AG17:AH17"/>
    <mergeCell ref="AI17:AJ17"/>
    <mergeCell ref="AA15:AB15"/>
    <mergeCell ref="AK16:AL16"/>
    <mergeCell ref="AI16:AJ16"/>
    <mergeCell ref="Y15:Z15"/>
    <mergeCell ref="W15:X15"/>
    <mergeCell ref="AM16:AN16"/>
    <mergeCell ref="AG19:AH19"/>
    <mergeCell ref="AI19:AJ19"/>
    <mergeCell ref="AK19:AL19"/>
    <mergeCell ref="AM19:AN19"/>
    <mergeCell ref="AK17:AL17"/>
    <mergeCell ref="AA17:AF17"/>
    <mergeCell ref="AM17:AN17"/>
    <mergeCell ref="AM18:AN18"/>
    <mergeCell ref="AK18:AL18"/>
    <mergeCell ref="AI18:AJ18"/>
    <mergeCell ref="AG18:AH18"/>
    <mergeCell ref="U15:V15"/>
    <mergeCell ref="AG15:AH15"/>
    <mergeCell ref="AI15:AJ15"/>
    <mergeCell ref="A15:A16"/>
    <mergeCell ref="A17:A18"/>
    <mergeCell ref="A19:A20"/>
    <mergeCell ref="L12:M12"/>
    <mergeCell ref="AJ9:AN9"/>
    <mergeCell ref="A7:A9"/>
    <mergeCell ref="Z12:AA12"/>
    <mergeCell ref="D13:AN13"/>
    <mergeCell ref="AJ8:AN8"/>
    <mergeCell ref="U12:V12"/>
    <mergeCell ref="W19:X19"/>
    <mergeCell ref="Y19:Z19"/>
    <mergeCell ref="AK15:AL15"/>
    <mergeCell ref="AM15:AN15"/>
    <mergeCell ref="AC15:AD15"/>
    <mergeCell ref="W17:X17"/>
    <mergeCell ref="Y17:Z17"/>
    <mergeCell ref="W16:X16"/>
    <mergeCell ref="Y16:Z16"/>
    <mergeCell ref="AA16:AB16"/>
    <mergeCell ref="AC16:AD16"/>
    <mergeCell ref="B1:F1"/>
    <mergeCell ref="G1:H1"/>
    <mergeCell ref="AC1:AH1"/>
    <mergeCell ref="V1:AB1"/>
    <mergeCell ref="K1:U1"/>
    <mergeCell ref="B8:F8"/>
    <mergeCell ref="G8:J8"/>
    <mergeCell ref="K8:O8"/>
    <mergeCell ref="P8:T8"/>
    <mergeCell ref="U8:Y8"/>
    <mergeCell ref="Z8:AD8"/>
    <mergeCell ref="AE8:AI8"/>
  </mergeCells>
  <conditionalFormatting sqref="B1 AI1 A22">
    <cfRule type="containsBlanks" dxfId="368" priority="1001">
      <formula>LEN(TRIM(A1))=0</formula>
    </cfRule>
  </conditionalFormatting>
  <conditionalFormatting sqref="N22:V22">
    <cfRule type="cellIs" dxfId="367" priority="1136" operator="equal">
      <formula>$T$1</formula>
    </cfRule>
    <cfRule type="cellIs" dxfId="366" priority="1137" operator="equal">
      <formula>$Q$7</formula>
    </cfRule>
    <cfRule type="cellIs" dxfId="365" priority="1138" operator="equal">
      <formula>$X$7</formula>
    </cfRule>
    <cfRule type="cellIs" dxfId="364" priority="1139" operator="equal">
      <formula>$AE$7</formula>
    </cfRule>
  </conditionalFormatting>
  <conditionalFormatting sqref="D10">
    <cfRule type="containsText" dxfId="363" priority="305" operator="containsText" text="*">
      <formula>NOT(ISERROR(SEARCH("*",D10)))</formula>
    </cfRule>
  </conditionalFormatting>
  <conditionalFormatting sqref="A26:A27">
    <cfRule type="containsBlanks" dxfId="362" priority="287">
      <formula>LEN(TRIM(A26))=0</formula>
    </cfRule>
  </conditionalFormatting>
  <conditionalFormatting sqref="Q24">
    <cfRule type="containsBlanks" dxfId="361" priority="256">
      <formula>LEN(TRIM(Q24))=0</formula>
    </cfRule>
  </conditionalFormatting>
  <conditionalFormatting sqref="T24">
    <cfRule type="containsBlanks" dxfId="360" priority="255">
      <formula>LEN(TRIM(T24))=0</formula>
    </cfRule>
  </conditionalFormatting>
  <conditionalFormatting sqref="W24">
    <cfRule type="containsBlanks" dxfId="359" priority="254">
      <formula>LEN(TRIM(W24))=0</formula>
    </cfRule>
  </conditionalFormatting>
  <conditionalFormatting sqref="AF25">
    <cfRule type="containsBlanks" dxfId="358" priority="253">
      <formula>LEN(TRIM(AF25))=0</formula>
    </cfRule>
  </conditionalFormatting>
  <conditionalFormatting sqref="K25">
    <cfRule type="containsBlanks" dxfId="357" priority="145">
      <formula>LEN(TRIM(K25))=0</formula>
    </cfRule>
  </conditionalFormatting>
  <conditionalFormatting sqref="E16:F16">
    <cfRule type="containsBlanks" dxfId="356" priority="71">
      <formula>LEN(TRIM(E16))=0</formula>
    </cfRule>
  </conditionalFormatting>
  <conditionalFormatting sqref="E16:F16">
    <cfRule type="cellIs" dxfId="355" priority="73" operator="lessThan">
      <formula>75%</formula>
    </cfRule>
  </conditionalFormatting>
  <conditionalFormatting sqref="E16:F16">
    <cfRule type="cellIs" dxfId="354" priority="72" operator="greaterThanOrEqual">
      <formula>75%</formula>
    </cfRule>
  </conditionalFormatting>
  <conditionalFormatting sqref="E18:F18">
    <cfRule type="cellIs" dxfId="353" priority="64" operator="lessThan">
      <formula>75%</formula>
    </cfRule>
  </conditionalFormatting>
  <conditionalFormatting sqref="E18:F18">
    <cfRule type="cellIs" dxfId="352" priority="63" operator="greaterThanOrEqual">
      <formula>75%</formula>
    </cfRule>
  </conditionalFormatting>
  <conditionalFormatting sqref="E20:F20">
    <cfRule type="cellIs" dxfId="351" priority="62" operator="lessThan">
      <formula>75%</formula>
    </cfRule>
  </conditionalFormatting>
  <conditionalFormatting sqref="E20:F20">
    <cfRule type="cellIs" dxfId="350" priority="61" operator="greaterThanOrEqual">
      <formula>75%</formula>
    </cfRule>
  </conditionalFormatting>
  <conditionalFormatting sqref="AE16:AF16">
    <cfRule type="containsBlanks" dxfId="349" priority="58">
      <formula>LEN(TRIM(AE16))=0</formula>
    </cfRule>
  </conditionalFormatting>
  <conditionalFormatting sqref="AA18">
    <cfRule type="cellIs" dxfId="348" priority="57" operator="greaterThan">
      <formula>0</formula>
    </cfRule>
  </conditionalFormatting>
  <conditionalFormatting sqref="Q24 T24 W24 K25 AF25 A24:A25 X7">
    <cfRule type="containsBlanks" dxfId="347" priority="54">
      <formula>LEN(TRIM(A7))=0</formula>
    </cfRule>
  </conditionalFormatting>
  <conditionalFormatting sqref="L12">
    <cfRule type="containsBlanks" dxfId="346" priority="51">
      <formula>LEN(TRIM(L12))=0</formula>
    </cfRule>
  </conditionalFormatting>
  <conditionalFormatting sqref="U12">
    <cfRule type="containsBlanks" dxfId="345" priority="48">
      <formula>LEN(TRIM(U12))=0</formula>
    </cfRule>
  </conditionalFormatting>
  <conditionalFormatting sqref="Z12">
    <cfRule type="containsBlanks" dxfId="344" priority="45">
      <formula>LEN(TRIM(Z12))=0</formula>
    </cfRule>
  </conditionalFormatting>
  <conditionalFormatting sqref="I1">
    <cfRule type="containsBlanks" dxfId="343" priority="44">
      <formula>LEN(TRIM(I1))=0</formula>
    </cfRule>
  </conditionalFormatting>
  <conditionalFormatting sqref="B1 V1 AI1 A5:A7 A10 A15 L12 U12 Z12 B9 G9 K9 P9 U9 Z9 AE9 AJ9 A26:A27 A12:A13 A22 Q7 A17 A19">
    <cfRule type="containsBlanks" dxfId="342" priority="37">
      <formula>LEN(TRIM(A1))=0</formula>
    </cfRule>
  </conditionalFormatting>
  <conditionalFormatting sqref="I16:L16">
    <cfRule type="cellIs" dxfId="341" priority="25" operator="greaterThan">
      <formula>35</formula>
    </cfRule>
  </conditionalFormatting>
  <conditionalFormatting sqref="K18:L18">
    <cfRule type="cellIs" dxfId="340" priority="24" operator="greaterThan">
      <formula>35</formula>
    </cfRule>
  </conditionalFormatting>
  <conditionalFormatting sqref="I18:J18">
    <cfRule type="cellIs" dxfId="339" priority="23" operator="greaterThan">
      <formula>35</formula>
    </cfRule>
  </conditionalFormatting>
  <conditionalFormatting sqref="Y18:Z18 Y20:Z20">
    <cfRule type="cellIs" dxfId="338" priority="22" operator="greaterThan">
      <formula>0</formula>
    </cfRule>
  </conditionalFormatting>
  <conditionalFormatting sqref="AA20">
    <cfRule type="cellIs" dxfId="337" priority="15" operator="greaterThan">
      <formula>0</formula>
    </cfRule>
  </conditionalFormatting>
  <conditionalFormatting sqref="AA16:AB16">
    <cfRule type="cellIs" dxfId="336" priority="13" operator="greaterThan">
      <formula>10.1</formula>
    </cfRule>
    <cfRule type="cellIs" dxfId="335" priority="14" operator="lessThanOrEqual">
      <formula>10.1</formula>
    </cfRule>
  </conditionalFormatting>
  <conditionalFormatting sqref="A21">
    <cfRule type="containsBlanks" dxfId="334" priority="8">
      <formula>LEN(TRIM(A21))=0</formula>
    </cfRule>
  </conditionalFormatting>
  <conditionalFormatting sqref="A21">
    <cfRule type="containsBlanks" dxfId="333" priority="7">
      <formula>LEN(TRIM(A21))=0</formula>
    </cfRule>
  </conditionalFormatting>
  <conditionalFormatting sqref="O25">
    <cfRule type="containsBlanks" dxfId="332" priority="4">
      <formula>LEN(TRIM(O25))=0</formula>
    </cfRule>
  </conditionalFormatting>
  <conditionalFormatting sqref="O25">
    <cfRule type="containsBlanks" dxfId="331" priority="1">
      <formula>LEN(TRIM(O25))=0</formula>
    </cfRule>
  </conditionalFormatting>
  <dataValidations count="1">
    <dataValidation type="list" allowBlank="1" sqref="AF5:AM5">
      <formula1>$N$2:$N$2</formula1>
    </dataValidation>
  </dataValidations>
  <hyperlinks>
    <hyperlink ref="B4:J4" r:id="rId1" display="11.2.1 - Level 2 Data Review"/>
    <hyperlink ref="B23" r:id="rId2" display="11.4.2 - Data Review"/>
    <hyperlink ref="J23" r:id="rId3" display="11.4.2 - Data Review"/>
    <hyperlink ref="L27" r:id="rId4" display="N:\Environmental\Tribal Air Program\DATA\Completed Level 1-3 Data Reviews\YEAR\MON_YEAR"/>
    <hyperlink ref="J14" r:id="rId5" display="Pollutant - Appendix D Requirements"/>
    <hyperlink ref="B11:J11" r:id="rId6" display="11.2.1 - Level 2 Data Review"/>
  </hyperlinks>
  <pageMargins left="0.55000000000000004" right="0.55000000000000004" top="0.5" bottom="0.45" header="0.25" footer="0.25"/>
  <pageSetup scale="97" fitToHeight="0" orientation="portrait" r:id="rId7"/>
  <headerFooter scaleWithDoc="0">
    <oddHeader xml:space="preserve">&amp;L&amp;"-,Bold"&amp;12Monthly Level 2 Data Review&amp;R&amp;"-,Bold"&amp;12&amp;K000000[Tribe] Tribal Air Program </oddHeader>
    <oddFooter>&amp;L&amp;8&amp;P of &amp;N&amp;R&amp;"-,Italic"&amp;8Path - &amp;F - &amp;A</oddFooter>
  </headerFooter>
  <extLst>
    <ext xmlns:x14="http://schemas.microsoft.com/office/spreadsheetml/2009/9/main" uri="{78C0D931-6437-407d-A8EE-F0AAD7539E65}">
      <x14:conditionalFormattings>
        <x14:conditionalFormatting xmlns:xm="http://schemas.microsoft.com/office/excel/2006/main">
          <x14:cfRule type="containsText" priority="143" operator="containsText" id="{884A47BC-F8AB-4CA7-88F6-CC5CC7A1108E}">
            <xm:f>NOT(ISERROR(SEARCH('Flags&amp;Qualifiers'!$I$2,K25)))</xm:f>
            <xm:f>'Flags&amp;Qualifiers'!$I$2</xm:f>
            <x14:dxf>
              <font>
                <b/>
                <i val="0"/>
              </font>
              <fill>
                <patternFill>
                  <bgColor theme="6" tint="0.39994506668294322"/>
                </patternFill>
              </fill>
            </x14:dxf>
          </x14:cfRule>
          <x14:cfRule type="containsText" priority="144" operator="containsText" id="{8FAAB53E-B018-4B95-8033-2896DE8512F7}">
            <xm:f>NOT(ISERROR(SEARCH('Flags&amp;Qualifiers'!$I$3,K25)))</xm:f>
            <xm:f>'Flags&amp;Qualifiers'!$I$3</xm:f>
            <x14:dxf>
              <font>
                <b/>
                <i val="0"/>
              </font>
              <fill>
                <patternFill>
                  <bgColor theme="5" tint="0.59996337778862885"/>
                </patternFill>
              </fill>
            </x14:dxf>
          </x14:cfRule>
          <xm:sqref>K25</xm:sqref>
        </x14:conditionalFormatting>
        <x14:conditionalFormatting xmlns:xm="http://schemas.microsoft.com/office/excel/2006/main">
          <x14:cfRule type="containsText" priority="65" operator="containsText" id="{0F2A16E0-5134-4D69-B415-E4BC477B6EF8}">
            <xm:f>NOT(ISERROR(SEARCH('Flags&amp;Qualifiers'!$I$3,AG16)))</xm:f>
            <xm:f>'Flags&amp;Qualifiers'!$I$3</xm:f>
            <x14:dxf>
              <font>
                <b/>
                <i val="0"/>
              </font>
              <fill>
                <patternFill>
                  <bgColor theme="6" tint="0.59996337778862885"/>
                </patternFill>
              </fill>
            </x14:dxf>
          </x14:cfRule>
          <xm:sqref>AG16</xm:sqref>
        </x14:conditionalFormatting>
        <x14:conditionalFormatting xmlns:xm="http://schemas.microsoft.com/office/excel/2006/main">
          <x14:cfRule type="containsText" priority="66" operator="containsText" id="{732C4C5D-250D-4C99-BAE2-B18B206D1C01}">
            <xm:f>NOT(ISERROR(SEARCH('Flags&amp;Qualifiers'!$I$2,AG16)))</xm:f>
            <xm:f>'Flags&amp;Qualifiers'!$I$2</xm:f>
            <x14:dxf>
              <font>
                <b/>
                <i val="0"/>
                <color auto="1"/>
              </font>
              <fill>
                <patternFill>
                  <bgColor theme="5" tint="0.59996337778862885"/>
                </patternFill>
              </fill>
            </x14:dxf>
          </x14:cfRule>
          <xm:sqref>AG16</xm:sqref>
        </x14:conditionalFormatting>
        <x14:conditionalFormatting xmlns:xm="http://schemas.microsoft.com/office/excel/2006/main">
          <x14:cfRule type="containsText" priority="52" operator="containsText" id="{E2EA2435-693B-47ED-A72C-A390C72DF5DA}">
            <xm:f>NOT(ISERROR(SEARCH('Flags&amp;Qualifiers'!$I$2,L12)))</xm:f>
            <xm:f>'Flags&amp;Qualifiers'!$I$2</xm:f>
            <x14:dxf>
              <font>
                <b/>
                <i val="0"/>
              </font>
              <fill>
                <patternFill>
                  <bgColor theme="6" tint="0.39994506668294322"/>
                </patternFill>
              </fill>
            </x14:dxf>
          </x14:cfRule>
          <x14:cfRule type="containsText" priority="53" operator="containsText" id="{070941D2-397F-4417-9858-AE139A9C1284}">
            <xm:f>NOT(ISERROR(SEARCH('Flags&amp;Qualifiers'!$I$3,L12)))</xm:f>
            <xm:f>'Flags&amp;Qualifiers'!$I$3</xm:f>
            <x14:dxf>
              <font>
                <b/>
                <i val="0"/>
              </font>
              <fill>
                <patternFill>
                  <bgColor theme="5" tint="0.59996337778862885"/>
                </patternFill>
              </fill>
            </x14:dxf>
          </x14:cfRule>
          <xm:sqref>L12</xm:sqref>
        </x14:conditionalFormatting>
        <x14:conditionalFormatting xmlns:xm="http://schemas.microsoft.com/office/excel/2006/main">
          <x14:cfRule type="containsText" priority="49" operator="containsText" id="{728188BA-6C2A-4293-89FD-56B262EC80B6}">
            <xm:f>NOT(ISERROR(SEARCH('Flags&amp;Qualifiers'!$I$2,U12)))</xm:f>
            <xm:f>'Flags&amp;Qualifiers'!$I$2</xm:f>
            <x14:dxf>
              <font>
                <b/>
                <i val="0"/>
              </font>
              <fill>
                <patternFill>
                  <bgColor theme="6" tint="0.39994506668294322"/>
                </patternFill>
              </fill>
            </x14:dxf>
          </x14:cfRule>
          <x14:cfRule type="containsText" priority="50" operator="containsText" id="{83866B24-A3D3-4ADD-9E55-F81EA4E75AF2}">
            <xm:f>NOT(ISERROR(SEARCH('Flags&amp;Qualifiers'!$I$3,U12)))</xm:f>
            <xm:f>'Flags&amp;Qualifiers'!$I$3</xm:f>
            <x14:dxf>
              <font>
                <b/>
                <i val="0"/>
              </font>
              <fill>
                <patternFill>
                  <bgColor theme="5" tint="0.59996337778862885"/>
                </patternFill>
              </fill>
            </x14:dxf>
          </x14:cfRule>
          <xm:sqref>U12</xm:sqref>
        </x14:conditionalFormatting>
        <x14:conditionalFormatting xmlns:xm="http://schemas.microsoft.com/office/excel/2006/main">
          <x14:cfRule type="containsText" priority="46" operator="containsText" id="{A6903299-2243-4542-AE94-148F9021A5A9}">
            <xm:f>NOT(ISERROR(SEARCH('Flags&amp;Qualifiers'!$I$2,Z12)))</xm:f>
            <xm:f>'Flags&amp;Qualifiers'!$I$2</xm:f>
            <x14:dxf>
              <font>
                <b/>
                <i val="0"/>
              </font>
              <fill>
                <patternFill>
                  <bgColor theme="6" tint="0.39994506668294322"/>
                </patternFill>
              </fill>
            </x14:dxf>
          </x14:cfRule>
          <x14:cfRule type="containsText" priority="47" operator="containsText" id="{6B46B019-F07E-46F4-8966-69AF87D54A17}">
            <xm:f>NOT(ISERROR(SEARCH('Flags&amp;Qualifiers'!$I$3,Z12)))</xm:f>
            <xm:f>'Flags&amp;Qualifiers'!$I$3</xm:f>
            <x14:dxf>
              <font>
                <b/>
                <i val="0"/>
              </font>
              <fill>
                <patternFill>
                  <bgColor theme="5" tint="0.59996337778862885"/>
                </patternFill>
              </fill>
            </x14:dxf>
          </x14:cfRule>
          <xm:sqref>Z12</xm:sqref>
        </x14:conditionalFormatting>
        <x14:conditionalFormatting xmlns:xm="http://schemas.microsoft.com/office/excel/2006/main">
          <x14:cfRule type="containsText" priority="39" operator="containsText" id="{A08D153C-B5A7-448A-B20D-4E26CF2C4AC0}">
            <xm:f>NOT(ISERROR(SEARCH('Flags&amp;Qualifiers'!$J$3,B9)))</xm:f>
            <xm:f>'Flags&amp;Qualifiers'!$J$3</xm:f>
            <x14:dxf>
              <fill>
                <patternFill>
                  <bgColor theme="5" tint="0.59996337778862885"/>
                </patternFill>
              </fill>
            </x14:dxf>
          </x14:cfRule>
          <x14:cfRule type="containsText" priority="40" operator="containsText" id="{97CC7EB8-D419-40A0-B564-27A7AECEECC8}">
            <xm:f>NOT(ISERROR(SEARCH('Flags&amp;Qualifiers'!$J$2,B9)))</xm:f>
            <xm:f>'Flags&amp;Qualifiers'!$J$2</xm:f>
            <x14:dxf>
              <fill>
                <patternFill>
                  <bgColor theme="6" tint="0.59996337778862885"/>
                </patternFill>
              </fill>
            </x14:dxf>
          </x14:cfRule>
          <xm:sqref>B9:AN9</xm:sqref>
        </x14:conditionalFormatting>
        <x14:conditionalFormatting xmlns:xm="http://schemas.microsoft.com/office/excel/2006/main">
          <x14:cfRule type="containsText" priority="35" operator="containsText" id="{3D0816CF-FDBF-4BEE-A4B4-5A5D4938ECAD}">
            <xm:f>NOT(ISERROR(SEARCH('Flags&amp;Qualifiers'!$I$3,A4)))</xm:f>
            <xm:f>'Flags&amp;Qualifiers'!$I$3</xm:f>
            <x14:dxf>
              <fill>
                <patternFill>
                  <bgColor theme="5" tint="0.59996337778862885"/>
                </patternFill>
              </fill>
            </x14:dxf>
          </x14:cfRule>
          <x14:cfRule type="containsText" priority="36" operator="containsText" id="{616F3227-B757-4926-80DF-51CFA9090A63}">
            <xm:f>NOT(ISERROR(SEARCH('Flags&amp;Qualifiers'!$I$2,A4)))</xm:f>
            <xm:f>'Flags&amp;Qualifiers'!$I$2</xm:f>
            <x14:dxf>
              <fill>
                <patternFill>
                  <bgColor theme="6" tint="0.59996337778862885"/>
                </patternFill>
              </fill>
            </x14:dxf>
          </x14:cfRule>
          <xm:sqref>A4:A20 A22:A27</xm:sqref>
        </x14:conditionalFormatting>
        <x14:conditionalFormatting xmlns:xm="http://schemas.microsoft.com/office/excel/2006/main">
          <x14:cfRule type="containsText" priority="28" operator="containsText" id="{65AF8454-741A-4083-B337-86F363FEDADD}">
            <xm:f>NOT(ISERROR(SEARCH($X$7,V1)))</xm:f>
            <xm:f>$X$7</xm:f>
            <x14:dxf>
              <font>
                <color theme="0"/>
              </font>
              <fill>
                <patternFill>
                  <bgColor rgb="FFFF0000"/>
                </patternFill>
              </fill>
            </x14:dxf>
          </x14:cfRule>
          <x14:cfRule type="containsText" priority="29" operator="containsText" id="{5F6C86B3-B8E8-4EBA-A8E5-56B0E6B93726}">
            <xm:f>NOT(ISERROR(SEARCH($Q$7,V1)))</xm:f>
            <xm:f>$Q$7</xm:f>
            <x14:dxf>
              <font>
                <color theme="0"/>
              </font>
              <fill>
                <patternFill>
                  <bgColor rgb="FFFF0000"/>
                </patternFill>
              </fill>
            </x14:dxf>
          </x14:cfRule>
          <x14:cfRule type="containsText" priority="30" operator="containsText" id="{A570ADEE-8B09-4BD6-89B7-57F04A3E611B}">
            <xm:f>NOT(ISERROR(SEARCH($N$22,V1)))</xm:f>
            <xm:f>$N$22</xm:f>
            <x14:dxf>
              <font>
                <color theme="0"/>
              </font>
              <fill>
                <patternFill>
                  <bgColor rgb="FFFF0000"/>
                </patternFill>
              </fill>
            </x14:dxf>
          </x14:cfRule>
          <xm:sqref>V1:AB1</xm:sqref>
        </x14:conditionalFormatting>
        <x14:conditionalFormatting xmlns:xm="http://schemas.microsoft.com/office/excel/2006/main">
          <x14:cfRule type="containsText" priority="59" operator="containsText" id="{38B0AE52-BBFE-4F54-9A20-7F568A26170D}">
            <xm:f>NOT(ISERROR(SEARCH('Flags&amp;Qualifiers'!$I$3,AE16)))</xm:f>
            <xm:f>'Flags&amp;Qualifiers'!$I$3</xm:f>
            <x14:dxf>
              <font>
                <b/>
                <i val="0"/>
              </font>
              <fill>
                <patternFill>
                  <bgColor theme="6" tint="0.59996337778862885"/>
                </patternFill>
              </fill>
            </x14:dxf>
          </x14:cfRule>
          <x14:cfRule type="containsText" priority="60" operator="containsText" id="{3C3EA8AF-833A-4199-9228-BF309787B7D6}">
            <xm:f>NOT(ISERROR(SEARCH('Flags&amp;Qualifiers'!$I$2,AE16)))</xm:f>
            <xm:f>'Flags&amp;Qualifiers'!$I$2</xm:f>
            <x14:dxf>
              <font>
                <b/>
                <i val="0"/>
                <color auto="1"/>
              </font>
              <fill>
                <patternFill>
                  <bgColor theme="5" tint="0.59996337778862885"/>
                </patternFill>
              </fill>
            </x14:dxf>
          </x14:cfRule>
          <xm:sqref>AE16</xm:sqref>
        </x14:conditionalFormatting>
        <x14:conditionalFormatting xmlns:xm="http://schemas.microsoft.com/office/excel/2006/main">
          <x14:cfRule type="containsText" priority="26" operator="containsText" id="{4F56C0E3-5B2B-437A-ACC7-0EC5E45AE857}">
            <xm:f>NOT(ISERROR(SEARCH('Flags&amp;Qualifiers'!$I$3,AM16)))</xm:f>
            <xm:f>'Flags&amp;Qualifiers'!$I$3</xm:f>
            <x14:dxf>
              <fill>
                <patternFill>
                  <bgColor theme="5" tint="0.59996337778862885"/>
                </patternFill>
              </fill>
            </x14:dxf>
          </x14:cfRule>
          <x14:cfRule type="containsText" priority="27" operator="containsText" id="{C68FE08B-79EC-4BBD-A034-17F5CAC94DC1}">
            <xm:f>NOT(ISERROR(SEARCH('Flags&amp;Qualifiers'!$I$2,AM16)))</xm:f>
            <xm:f>'Flags&amp;Qualifiers'!$I$2</xm:f>
            <x14:dxf>
              <fill>
                <patternFill>
                  <bgColor theme="6" tint="0.59996337778862885"/>
                </patternFill>
              </fill>
            </x14:dxf>
          </x14:cfRule>
          <xm:sqref>AM16:AN16 AM18:AN18 AM20:AN20</xm:sqref>
        </x14:conditionalFormatting>
        <x14:conditionalFormatting xmlns:xm="http://schemas.microsoft.com/office/excel/2006/main">
          <x14:cfRule type="containsText" priority="20" operator="containsText" id="{8C23C081-1BD1-417D-A813-9957ADA81045}">
            <xm:f>NOT(ISERROR(SEARCH('Flags&amp;Qualifiers'!$J$3,Q16)))</xm:f>
            <xm:f>'Flags&amp;Qualifiers'!$J$3</xm:f>
            <x14:dxf>
              <fill>
                <patternFill>
                  <bgColor theme="5" tint="0.59996337778862885"/>
                </patternFill>
              </fill>
            </x14:dxf>
          </x14:cfRule>
          <x14:cfRule type="containsText" priority="21" operator="containsText" id="{AE9C38B4-13C3-4785-BE73-4FA18AEC89EA}">
            <xm:f>NOT(ISERROR(SEARCH('Flags&amp;Qualifiers'!$J$2,Q16)))</xm:f>
            <xm:f>'Flags&amp;Qualifiers'!$J$2</xm:f>
            <x14:dxf>
              <fill>
                <patternFill>
                  <bgColor theme="6" tint="0.59996337778862885"/>
                </patternFill>
              </fill>
            </x14:dxf>
          </x14:cfRule>
          <xm:sqref>U20:V20 Q20:R20 Q18:V18 Q16:Z16</xm:sqref>
        </x14:conditionalFormatting>
        <x14:conditionalFormatting xmlns:xm="http://schemas.microsoft.com/office/excel/2006/main">
          <x14:cfRule type="containsText" priority="18" operator="containsText" id="{C56BDBB4-59BD-4012-B33D-E80A0CA8EB9B}">
            <xm:f>NOT(ISERROR(SEARCH('Flags&amp;Qualifiers'!$J$3,W18)))</xm:f>
            <xm:f>'Flags&amp;Qualifiers'!$J$3</xm:f>
            <x14:dxf>
              <fill>
                <patternFill>
                  <bgColor theme="5" tint="0.59996337778862885"/>
                </patternFill>
              </fill>
            </x14:dxf>
          </x14:cfRule>
          <x14:cfRule type="containsText" priority="19" operator="containsText" id="{03D4B4ED-E020-414A-B14B-DDB73EA7D839}">
            <xm:f>NOT(ISERROR(SEARCH('Flags&amp;Qualifiers'!$J$2,W18)))</xm:f>
            <xm:f>'Flags&amp;Qualifiers'!$J$2</xm:f>
            <x14:dxf>
              <fill>
                <patternFill>
                  <bgColor theme="6" tint="0.59996337778862885"/>
                </patternFill>
              </fill>
            </x14:dxf>
          </x14:cfRule>
          <xm:sqref>W18:X18</xm:sqref>
        </x14:conditionalFormatting>
        <x14:conditionalFormatting xmlns:xm="http://schemas.microsoft.com/office/excel/2006/main">
          <x14:cfRule type="containsText" priority="16" operator="containsText" id="{8FC63314-1CBA-4420-ADE1-69BFE7ED4E86}">
            <xm:f>NOT(ISERROR(SEARCH('Flags&amp;Qualifiers'!$J$3,W20)))</xm:f>
            <xm:f>'Flags&amp;Qualifiers'!$J$3</xm:f>
            <x14:dxf>
              <fill>
                <patternFill>
                  <bgColor theme="5" tint="0.59996337778862885"/>
                </patternFill>
              </fill>
            </x14:dxf>
          </x14:cfRule>
          <x14:cfRule type="containsText" priority="17" operator="containsText" id="{EC283490-432F-4176-8C5E-C1CF1C34BF13}">
            <xm:f>NOT(ISERROR(SEARCH('Flags&amp;Qualifiers'!$J$2,W20)))</xm:f>
            <xm:f>'Flags&amp;Qualifiers'!$J$2</xm:f>
            <x14:dxf>
              <fill>
                <patternFill>
                  <bgColor theme="6" tint="0.59996337778862885"/>
                </patternFill>
              </fill>
            </x14:dxf>
          </x14:cfRule>
          <xm:sqref>W20:X20</xm:sqref>
        </x14:conditionalFormatting>
        <x14:conditionalFormatting xmlns:xm="http://schemas.microsoft.com/office/excel/2006/main">
          <x14:cfRule type="containsText" priority="5" operator="containsText" id="{E21297C4-EF8C-497B-BA77-7200A38ABCB6}">
            <xm:f>NOT(ISERROR(SEARCH('Flags&amp;Qualifiers'!$I$3,A21)))</xm:f>
            <xm:f>'Flags&amp;Qualifiers'!$I$3</xm:f>
            <x14:dxf>
              <fill>
                <patternFill>
                  <bgColor theme="5" tint="0.59996337778862885"/>
                </patternFill>
              </fill>
            </x14:dxf>
          </x14:cfRule>
          <x14:cfRule type="containsText" priority="6" operator="containsText" id="{FD4DBF6C-B642-4C63-9717-379F5FCFEF8A}">
            <xm:f>NOT(ISERROR(SEARCH('Flags&amp;Qualifiers'!$I$2,A21)))</xm:f>
            <xm:f>'Flags&amp;Qualifiers'!$I$2</xm:f>
            <x14:dxf>
              <fill>
                <patternFill>
                  <bgColor theme="6" tint="0.59996337778862885"/>
                </patternFill>
              </fill>
            </x14:dxf>
          </x14:cfRule>
          <xm:sqref>A21</xm:sqref>
        </x14:conditionalFormatting>
        <x14:conditionalFormatting xmlns:xm="http://schemas.microsoft.com/office/excel/2006/main">
          <x14:cfRule type="containsText" priority="2" operator="containsText" id="{0955F37E-58D4-4CC8-8BA9-CA3EA068EBCB}">
            <xm:f>NOT(ISERROR(SEARCH('Flags&amp;Qualifiers'!$I$2,O25)))</xm:f>
            <xm:f>'Flags&amp;Qualifiers'!$I$2</xm:f>
            <x14:dxf>
              <font>
                <b/>
                <i val="0"/>
              </font>
              <fill>
                <patternFill>
                  <bgColor theme="6" tint="0.39994506668294322"/>
                </patternFill>
              </fill>
            </x14:dxf>
          </x14:cfRule>
          <x14:cfRule type="containsText" priority="3" operator="containsText" id="{0D33415A-5928-4B26-AF95-0C186FB0BCEC}">
            <xm:f>NOT(ISERROR(SEARCH('Flags&amp;Qualifiers'!$I$3,O25)))</xm:f>
            <xm:f>'Flags&amp;Qualifiers'!$I$3</xm:f>
            <x14:dxf>
              <font>
                <b/>
                <i val="0"/>
              </font>
              <fill>
                <patternFill>
                  <bgColor theme="5" tint="0.59996337778862885"/>
                </patternFill>
              </fill>
            </x14:dxf>
          </x14:cfRule>
          <xm:sqref>O25</xm:sqref>
        </x14:conditionalFormatting>
      </x14:conditionalFormattings>
    </ext>
    <ext xmlns:x14="http://schemas.microsoft.com/office/spreadsheetml/2009/9/main" uri="{CCE6A557-97BC-4b89-ADB6-D9C93CAAB3DF}">
      <x14:dataValidations xmlns:xm="http://schemas.microsoft.com/office/excel/2006/main" count="5">
        <x14:dataValidation type="list" allowBlank="1">
          <x14:formula1>
            <xm:f>'Flags&amp;Qualifiers'!$Q$2:$Q$5</xm:f>
          </x14:formula1>
          <xm:sqref>V1 AL7:AN7</xm:sqref>
        </x14:dataValidation>
        <x14:dataValidation type="list" allowBlank="1">
          <x14:formula1>
            <xm:f>'Flags&amp;Qualifiers'!$I$2:$I$4</xm:f>
          </x14:formula1>
          <xm:sqref>K25:L25 A5:A6 A10 A13 A21:A22 A24:A27 L12:M12 U12:V12 Z12:AA12 O25:P25</xm:sqref>
        </x14:dataValidation>
        <x14:dataValidation type="list" allowBlank="1">
          <x14:formula1>
            <xm:f>'Flags&amp;Qualifiers'!$J$2:$J$5</xm:f>
          </x14:formula1>
          <xm:sqref>B9:AN9</xm:sqref>
        </x14:dataValidation>
        <x14:dataValidation type="list" allowBlank="1">
          <x14:formula1>
            <xm:f>'Flags&amp;Qualifiers'!$AD$2:$AD$14</xm:f>
          </x14:formula1>
          <xm:sqref>B1</xm:sqref>
        </x14:dataValidation>
        <x14:dataValidation type="list" allowBlank="1">
          <x14:formula1>
            <xm:f>'Flags&amp;Qualifiers'!$Q$2:$Q$6</xm:f>
          </x14:formula1>
          <xm:sqref>Q7:AK7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N362"/>
  <sheetViews>
    <sheetView zoomScale="110" zoomScaleNormal="110" workbookViewId="0">
      <selection activeCell="A23" sqref="A23:L23"/>
    </sheetView>
  </sheetViews>
  <sheetFormatPr defaultColWidth="9.140625" defaultRowHeight="12.75" x14ac:dyDescent="0.25"/>
  <cols>
    <col min="1" max="1" width="10.5703125" style="285" customWidth="1"/>
    <col min="2" max="2" width="5.5703125" style="285" customWidth="1"/>
    <col min="3" max="3" width="11.42578125" style="425" bestFit="1" customWidth="1"/>
    <col min="4" max="4" width="11.5703125" style="285" bestFit="1" customWidth="1"/>
    <col min="5" max="5" width="5.42578125" style="285" bestFit="1" customWidth="1"/>
    <col min="6" max="6" width="9.28515625" style="284" bestFit="1" customWidth="1"/>
    <col min="7" max="7" width="9.5703125" style="284" customWidth="1"/>
    <col min="8" max="8" width="21.140625" style="286" bestFit="1" customWidth="1"/>
    <col min="9" max="9" width="13.5703125" style="286" bestFit="1" customWidth="1"/>
    <col min="10" max="10" width="16" style="287" bestFit="1" customWidth="1"/>
    <col min="11" max="11" width="8.7109375" style="2" bestFit="1" customWidth="1"/>
    <col min="12" max="12" width="17.7109375" style="2" customWidth="1"/>
    <col min="13" max="16384" width="9.140625" style="2"/>
  </cols>
  <sheetData>
    <row r="1" spans="1:14" s="282" customFormat="1" ht="15.75" x14ac:dyDescent="0.25">
      <c r="A1" s="1202">
        <f>SUM('PM2.5-FEM'!A1:AR1)</f>
        <v>0</v>
      </c>
      <c r="B1" s="1202"/>
      <c r="C1" s="1202"/>
      <c r="D1" s="1202"/>
      <c r="E1" s="1202"/>
      <c r="F1" s="1202"/>
      <c r="G1" s="1202"/>
      <c r="H1" s="1202"/>
      <c r="I1" s="1202"/>
      <c r="J1" s="1202"/>
      <c r="K1" s="1202"/>
      <c r="L1" s="1202"/>
      <c r="N1" s="306" t="s">
        <v>1178</v>
      </c>
    </row>
    <row r="2" spans="1:14" ht="13.5" thickBot="1" x14ac:dyDescent="0.3">
      <c r="A2" s="1201" t="s">
        <v>823</v>
      </c>
      <c r="B2" s="1201"/>
      <c r="C2" s="1201"/>
      <c r="D2" s="1201"/>
      <c r="E2" s="1201"/>
      <c r="F2" s="1201"/>
      <c r="G2" s="1201"/>
      <c r="H2" s="1201"/>
      <c r="I2" s="1201"/>
      <c r="J2" s="1201"/>
      <c r="K2" s="1201"/>
      <c r="L2" s="1201"/>
      <c r="N2" s="436"/>
    </row>
    <row r="3" spans="1:14" ht="12" customHeight="1" x14ac:dyDescent="0.25">
      <c r="A3" s="1208" t="s">
        <v>849</v>
      </c>
      <c r="B3" s="1209"/>
      <c r="C3" s="1209"/>
      <c r="D3" s="1209"/>
      <c r="E3" s="1209"/>
      <c r="F3" s="1209"/>
      <c r="G3" s="1209"/>
      <c r="H3" s="1209"/>
      <c r="I3" s="1209"/>
      <c r="J3" s="1209"/>
      <c r="K3" s="1209"/>
      <c r="L3" s="1210"/>
    </row>
    <row r="4" spans="1:14" ht="12" customHeight="1" x14ac:dyDescent="0.25">
      <c r="A4" s="1205" t="s">
        <v>964</v>
      </c>
      <c r="B4" s="1206"/>
      <c r="C4" s="1206"/>
      <c r="D4" s="1206"/>
      <c r="E4" s="1206"/>
      <c r="F4" s="1206"/>
      <c r="G4" s="1206"/>
      <c r="H4" s="1206"/>
      <c r="I4" s="1206"/>
      <c r="J4" s="1206"/>
      <c r="K4" s="1206"/>
      <c r="L4" s="1207"/>
    </row>
    <row r="5" spans="1:14" ht="12" customHeight="1" x14ac:dyDescent="0.25">
      <c r="A5" s="1203" t="s">
        <v>601</v>
      </c>
      <c r="B5" s="1204"/>
      <c r="C5" s="1204"/>
      <c r="D5" s="1204" t="s">
        <v>603</v>
      </c>
      <c r="E5" s="1204"/>
      <c r="F5" s="1204"/>
      <c r="G5" s="594" t="s">
        <v>391</v>
      </c>
      <c r="H5" s="594" t="s">
        <v>598</v>
      </c>
      <c r="I5" s="594" t="s">
        <v>818</v>
      </c>
      <c r="J5" s="594" t="s">
        <v>332</v>
      </c>
      <c r="K5" s="594" t="s">
        <v>330</v>
      </c>
      <c r="L5" s="610" t="s">
        <v>844</v>
      </c>
    </row>
    <row r="6" spans="1:14" ht="12" customHeight="1" thickBot="1" x14ac:dyDescent="0.3">
      <c r="A6" s="611" t="s">
        <v>2</v>
      </c>
      <c r="B6" s="504" t="s">
        <v>0</v>
      </c>
      <c r="C6" s="504" t="s">
        <v>845</v>
      </c>
      <c r="D6" s="503" t="s">
        <v>2</v>
      </c>
      <c r="E6" s="504" t="s">
        <v>0</v>
      </c>
      <c r="F6" s="504" t="s">
        <v>845</v>
      </c>
      <c r="G6" s="505" t="s">
        <v>846</v>
      </c>
      <c r="H6" s="506" t="s">
        <v>850</v>
      </c>
      <c r="I6" s="506" t="s">
        <v>851</v>
      </c>
      <c r="J6" s="506" t="s">
        <v>847</v>
      </c>
      <c r="K6" s="506" t="s">
        <v>852</v>
      </c>
      <c r="L6" s="612" t="s">
        <v>848</v>
      </c>
    </row>
    <row r="7" spans="1:14" ht="12" customHeight="1" thickTop="1" x14ac:dyDescent="0.2">
      <c r="A7" s="502"/>
      <c r="B7" s="496"/>
      <c r="C7" s="496"/>
      <c r="D7" s="493"/>
      <c r="E7" s="496"/>
      <c r="F7" s="496"/>
      <c r="G7" s="490"/>
      <c r="H7" s="409"/>
      <c r="I7" s="491"/>
      <c r="J7" s="492"/>
      <c r="K7" s="501"/>
      <c r="L7" s="1011"/>
    </row>
    <row r="8" spans="1:14" ht="12" customHeight="1" x14ac:dyDescent="0.25">
      <c r="A8" s="429"/>
      <c r="B8" s="497"/>
      <c r="C8" s="497"/>
      <c r="D8" s="487"/>
      <c r="E8" s="497"/>
      <c r="F8" s="497"/>
      <c r="G8" s="486"/>
      <c r="H8" s="406"/>
      <c r="I8" s="407"/>
      <c r="J8" s="616"/>
      <c r="K8" s="405"/>
      <c r="L8" s="1012"/>
    </row>
    <row r="9" spans="1:14" ht="12" customHeight="1" x14ac:dyDescent="0.25">
      <c r="A9" s="429"/>
      <c r="B9" s="497"/>
      <c r="C9" s="498"/>
      <c r="D9" s="494"/>
      <c r="E9" s="498"/>
      <c r="F9" s="498"/>
      <c r="G9" s="488"/>
      <c r="H9" s="405"/>
      <c r="I9" s="405"/>
      <c r="J9" s="616"/>
      <c r="K9" s="405"/>
      <c r="L9" s="1012"/>
    </row>
    <row r="10" spans="1:14" ht="12" customHeight="1" x14ac:dyDescent="0.25">
      <c r="A10" s="429"/>
      <c r="B10" s="497"/>
      <c r="C10" s="498"/>
      <c r="D10" s="494"/>
      <c r="E10" s="498"/>
      <c r="F10" s="498"/>
      <c r="G10" s="488"/>
      <c r="H10" s="405"/>
      <c r="I10" s="405"/>
      <c r="J10" s="616"/>
      <c r="K10" s="405"/>
      <c r="L10" s="1012"/>
    </row>
    <row r="11" spans="1:14" ht="12" customHeight="1" x14ac:dyDescent="0.25">
      <c r="A11" s="429"/>
      <c r="B11" s="497"/>
      <c r="C11" s="498"/>
      <c r="D11" s="494"/>
      <c r="E11" s="498"/>
      <c r="F11" s="498"/>
      <c r="G11" s="488"/>
      <c r="H11" s="405"/>
      <c r="I11" s="405"/>
      <c r="J11" s="616"/>
      <c r="K11" s="405"/>
      <c r="L11" s="1012"/>
    </row>
    <row r="12" spans="1:14" ht="12" customHeight="1" x14ac:dyDescent="0.25">
      <c r="A12" s="429"/>
      <c r="B12" s="497"/>
      <c r="C12" s="498"/>
      <c r="D12" s="494"/>
      <c r="E12" s="498"/>
      <c r="F12" s="498"/>
      <c r="G12" s="488"/>
      <c r="H12" s="405"/>
      <c r="I12" s="405"/>
      <c r="J12" s="616"/>
      <c r="K12" s="405"/>
      <c r="L12" s="1012"/>
    </row>
    <row r="13" spans="1:14" ht="12" customHeight="1" x14ac:dyDescent="0.25">
      <c r="A13" s="429"/>
      <c r="B13" s="497"/>
      <c r="C13" s="498"/>
      <c r="D13" s="494"/>
      <c r="E13" s="498"/>
      <c r="F13" s="498"/>
      <c r="G13" s="488"/>
      <c r="H13" s="405"/>
      <c r="I13" s="405"/>
      <c r="J13" s="616"/>
      <c r="K13" s="405"/>
      <c r="L13" s="1012"/>
    </row>
    <row r="14" spans="1:14" ht="12" customHeight="1" x14ac:dyDescent="0.25">
      <c r="A14" s="429"/>
      <c r="B14" s="497"/>
      <c r="C14" s="498"/>
      <c r="D14" s="494"/>
      <c r="E14" s="498"/>
      <c r="F14" s="498"/>
      <c r="G14" s="488"/>
      <c r="H14" s="405"/>
      <c r="I14" s="405"/>
      <c r="J14" s="616"/>
      <c r="K14" s="405"/>
      <c r="L14" s="1012"/>
    </row>
    <row r="15" spans="1:14" ht="12" customHeight="1" x14ac:dyDescent="0.25">
      <c r="A15" s="429"/>
      <c r="B15" s="497"/>
      <c r="C15" s="498"/>
      <c r="D15" s="494"/>
      <c r="E15" s="498"/>
      <c r="F15" s="498"/>
      <c r="G15" s="488"/>
      <c r="H15" s="405"/>
      <c r="I15" s="405"/>
      <c r="J15" s="616"/>
      <c r="K15" s="405"/>
      <c r="L15" s="1012"/>
    </row>
    <row r="16" spans="1:14" ht="12" customHeight="1" x14ac:dyDescent="0.25">
      <c r="A16" s="429"/>
      <c r="B16" s="497"/>
      <c r="C16" s="498"/>
      <c r="D16" s="494"/>
      <c r="E16" s="498"/>
      <c r="F16" s="498"/>
      <c r="G16" s="488"/>
      <c r="H16" s="405"/>
      <c r="I16" s="405"/>
      <c r="J16" s="616"/>
      <c r="K16" s="405"/>
      <c r="L16" s="1012"/>
    </row>
    <row r="17" spans="1:12" ht="12" customHeight="1" x14ac:dyDescent="0.25">
      <c r="A17" s="429"/>
      <c r="B17" s="497"/>
      <c r="C17" s="498"/>
      <c r="D17" s="494"/>
      <c r="E17" s="498"/>
      <c r="F17" s="498"/>
      <c r="G17" s="488"/>
      <c r="H17" s="405"/>
      <c r="I17" s="405"/>
      <c r="J17" s="616"/>
      <c r="K17" s="405"/>
      <c r="L17" s="1012"/>
    </row>
    <row r="18" spans="1:12" ht="12" customHeight="1" x14ac:dyDescent="0.25">
      <c r="A18" s="429"/>
      <c r="B18" s="497"/>
      <c r="C18" s="498"/>
      <c r="D18" s="494"/>
      <c r="E18" s="498"/>
      <c r="F18" s="498"/>
      <c r="G18" s="488"/>
      <c r="H18" s="405"/>
      <c r="I18" s="405"/>
      <c r="J18" s="616"/>
      <c r="K18" s="405"/>
      <c r="L18" s="1012"/>
    </row>
    <row r="19" spans="1:12" ht="12" customHeight="1" x14ac:dyDescent="0.25">
      <c r="A19" s="429"/>
      <c r="B19" s="497"/>
      <c r="C19" s="498"/>
      <c r="D19" s="494"/>
      <c r="E19" s="498"/>
      <c r="F19" s="498"/>
      <c r="G19" s="488"/>
      <c r="H19" s="405"/>
      <c r="I19" s="405"/>
      <c r="J19" s="616"/>
      <c r="K19" s="405"/>
      <c r="L19" s="1012"/>
    </row>
    <row r="20" spans="1:12" ht="12" customHeight="1" x14ac:dyDescent="0.25">
      <c r="A20" s="429"/>
      <c r="B20" s="497"/>
      <c r="C20" s="498"/>
      <c r="D20" s="494"/>
      <c r="E20" s="498"/>
      <c r="F20" s="498"/>
      <c r="G20" s="488"/>
      <c r="H20" s="405"/>
      <c r="I20" s="405"/>
      <c r="J20" s="616"/>
      <c r="K20" s="405"/>
      <c r="L20" s="1012"/>
    </row>
    <row r="21" spans="1:12" ht="12" customHeight="1" thickBot="1" x14ac:dyDescent="0.3">
      <c r="A21" s="415"/>
      <c r="B21" s="499"/>
      <c r="C21" s="500"/>
      <c r="D21" s="495"/>
      <c r="E21" s="500"/>
      <c r="F21" s="500"/>
      <c r="G21" s="489"/>
      <c r="H21" s="408"/>
      <c r="I21" s="408"/>
      <c r="J21" s="617"/>
      <c r="K21" s="408"/>
      <c r="L21" s="1013"/>
    </row>
    <row r="22" spans="1:12" ht="6.75" customHeight="1" thickBot="1" x14ac:dyDescent="0.3"/>
    <row r="23" spans="1:12" ht="12" customHeight="1" x14ac:dyDescent="0.25">
      <c r="A23" s="1208" t="s">
        <v>819</v>
      </c>
      <c r="B23" s="1209"/>
      <c r="C23" s="1209"/>
      <c r="D23" s="1209"/>
      <c r="E23" s="1209"/>
      <c r="F23" s="1209"/>
      <c r="G23" s="1209"/>
      <c r="H23" s="1209"/>
      <c r="I23" s="1209"/>
      <c r="J23" s="1209"/>
      <c r="K23" s="1209"/>
      <c r="L23" s="1210"/>
    </row>
    <row r="24" spans="1:12" s="283" customFormat="1" ht="12" customHeight="1" thickBot="1" x14ac:dyDescent="0.25">
      <c r="A24" s="507" t="s">
        <v>597</v>
      </c>
      <c r="B24" s="435"/>
      <c r="C24" s="508" t="s">
        <v>598</v>
      </c>
      <c r="D24" s="508" t="s">
        <v>599</v>
      </c>
      <c r="E24" s="435"/>
      <c r="F24" s="508" t="s">
        <v>600</v>
      </c>
      <c r="G24" s="435"/>
      <c r="H24" s="508" t="s">
        <v>601</v>
      </c>
      <c r="I24" s="508" t="s">
        <v>602</v>
      </c>
      <c r="J24" s="1198" t="s">
        <v>606</v>
      </c>
      <c r="K24" s="1199"/>
      <c r="L24" s="1200"/>
    </row>
    <row r="25" spans="1:12" ht="12" customHeight="1" thickTop="1" x14ac:dyDescent="0.2">
      <c r="A25" s="426"/>
      <c r="B25" s="427"/>
      <c r="C25" s="428"/>
      <c r="D25" s="414"/>
      <c r="E25" s="420"/>
      <c r="F25" s="413"/>
      <c r="G25" s="419"/>
      <c r="H25" s="414"/>
      <c r="I25" s="414"/>
      <c r="J25" s="613"/>
      <c r="K25" s="1014"/>
      <c r="L25" s="1015"/>
    </row>
    <row r="26" spans="1:12" ht="12" customHeight="1" x14ac:dyDescent="0.25">
      <c r="A26" s="429"/>
      <c r="B26" s="430"/>
      <c r="C26" s="431"/>
      <c r="D26" s="411"/>
      <c r="E26" s="421"/>
      <c r="F26" s="410"/>
      <c r="G26" s="423"/>
      <c r="H26" s="412"/>
      <c r="I26" s="412"/>
      <c r="J26" s="614"/>
      <c r="K26" s="1016"/>
      <c r="L26" s="1017"/>
    </row>
    <row r="27" spans="1:12" ht="12" customHeight="1" x14ac:dyDescent="0.25">
      <c r="A27" s="429"/>
      <c r="B27" s="430"/>
      <c r="C27" s="431"/>
      <c r="D27" s="411"/>
      <c r="E27" s="421"/>
      <c r="F27" s="410"/>
      <c r="G27" s="423"/>
      <c r="H27" s="412"/>
      <c r="I27" s="412"/>
      <c r="J27" s="614"/>
      <c r="K27" s="1016"/>
      <c r="L27" s="1017"/>
    </row>
    <row r="28" spans="1:12" ht="12" customHeight="1" x14ac:dyDescent="0.25">
      <c r="A28" s="429"/>
      <c r="B28" s="430"/>
      <c r="C28" s="431"/>
      <c r="D28" s="411"/>
      <c r="E28" s="421"/>
      <c r="F28" s="410"/>
      <c r="G28" s="423"/>
      <c r="H28" s="412"/>
      <c r="I28" s="412"/>
      <c r="J28" s="614"/>
      <c r="K28" s="1016"/>
      <c r="L28" s="1017"/>
    </row>
    <row r="29" spans="1:12" ht="12" customHeight="1" x14ac:dyDescent="0.25">
      <c r="A29" s="429"/>
      <c r="B29" s="430"/>
      <c r="C29" s="431"/>
      <c r="D29" s="411"/>
      <c r="E29" s="421"/>
      <c r="F29" s="410"/>
      <c r="G29" s="423"/>
      <c r="H29" s="412"/>
      <c r="I29" s="412"/>
      <c r="J29" s="614"/>
      <c r="K29" s="1016"/>
      <c r="L29" s="1017"/>
    </row>
    <row r="30" spans="1:12" ht="12" customHeight="1" x14ac:dyDescent="0.25">
      <c r="A30" s="429"/>
      <c r="B30" s="430"/>
      <c r="C30" s="431"/>
      <c r="D30" s="411"/>
      <c r="E30" s="421"/>
      <c r="F30" s="410"/>
      <c r="G30" s="423"/>
      <c r="H30" s="412"/>
      <c r="I30" s="412"/>
      <c r="J30" s="614"/>
      <c r="K30" s="1016"/>
      <c r="L30" s="1017"/>
    </row>
    <row r="31" spans="1:12" ht="12" customHeight="1" x14ac:dyDescent="0.25">
      <c r="A31" s="429"/>
      <c r="B31" s="430"/>
      <c r="C31" s="431"/>
      <c r="D31" s="411"/>
      <c r="E31" s="421"/>
      <c r="F31" s="410"/>
      <c r="G31" s="423"/>
      <c r="H31" s="412"/>
      <c r="I31" s="412"/>
      <c r="J31" s="614"/>
      <c r="K31" s="1016"/>
      <c r="L31" s="1017"/>
    </row>
    <row r="32" spans="1:12" ht="12" customHeight="1" x14ac:dyDescent="0.25">
      <c r="A32" s="429"/>
      <c r="B32" s="430"/>
      <c r="C32" s="431"/>
      <c r="D32" s="411"/>
      <c r="E32" s="421"/>
      <c r="F32" s="410"/>
      <c r="G32" s="423"/>
      <c r="H32" s="412"/>
      <c r="I32" s="412"/>
      <c r="J32" s="614"/>
      <c r="K32" s="1016"/>
      <c r="L32" s="1017"/>
    </row>
    <row r="33" spans="1:12" ht="12" customHeight="1" x14ac:dyDescent="0.25">
      <c r="A33" s="429"/>
      <c r="B33" s="430"/>
      <c r="C33" s="431"/>
      <c r="D33" s="411"/>
      <c r="E33" s="421"/>
      <c r="F33" s="410"/>
      <c r="G33" s="423"/>
      <c r="H33" s="412"/>
      <c r="I33" s="412"/>
      <c r="J33" s="614"/>
      <c r="K33" s="1016"/>
      <c r="L33" s="1017"/>
    </row>
    <row r="34" spans="1:12" ht="12" customHeight="1" x14ac:dyDescent="0.25">
      <c r="A34" s="429"/>
      <c r="B34" s="430"/>
      <c r="C34" s="431"/>
      <c r="D34" s="411"/>
      <c r="E34" s="421"/>
      <c r="F34" s="410"/>
      <c r="G34" s="423"/>
      <c r="H34" s="412"/>
      <c r="I34" s="412"/>
      <c r="J34" s="614"/>
      <c r="K34" s="1016"/>
      <c r="L34" s="1017"/>
    </row>
    <row r="35" spans="1:12" ht="12" customHeight="1" x14ac:dyDescent="0.25">
      <c r="A35" s="429"/>
      <c r="B35" s="430"/>
      <c r="C35" s="431"/>
      <c r="D35" s="411"/>
      <c r="E35" s="421"/>
      <c r="F35" s="410"/>
      <c r="G35" s="423"/>
      <c r="H35" s="412"/>
      <c r="I35" s="412"/>
      <c r="J35" s="614"/>
      <c r="K35" s="1016"/>
      <c r="L35" s="1017"/>
    </row>
    <row r="36" spans="1:12" ht="12" customHeight="1" x14ac:dyDescent="0.25">
      <c r="A36" s="429"/>
      <c r="B36" s="430"/>
      <c r="C36" s="431"/>
      <c r="D36" s="411"/>
      <c r="E36" s="421"/>
      <c r="F36" s="410"/>
      <c r="G36" s="423"/>
      <c r="H36" s="412"/>
      <c r="I36" s="412"/>
      <c r="J36" s="614"/>
      <c r="K36" s="1016"/>
      <c r="L36" s="1017"/>
    </row>
    <row r="37" spans="1:12" ht="12" customHeight="1" x14ac:dyDescent="0.25">
      <c r="A37" s="429"/>
      <c r="B37" s="430"/>
      <c r="C37" s="431"/>
      <c r="D37" s="411"/>
      <c r="E37" s="421"/>
      <c r="F37" s="410"/>
      <c r="G37" s="423"/>
      <c r="H37" s="412"/>
      <c r="I37" s="412"/>
      <c r="J37" s="614"/>
      <c r="K37" s="1016"/>
      <c r="L37" s="1017"/>
    </row>
    <row r="38" spans="1:12" ht="12" customHeight="1" x14ac:dyDescent="0.25">
      <c r="A38" s="429"/>
      <c r="B38" s="430"/>
      <c r="C38" s="431"/>
      <c r="D38" s="411"/>
      <c r="E38" s="421"/>
      <c r="F38" s="410"/>
      <c r="G38" s="423"/>
      <c r="H38" s="412"/>
      <c r="I38" s="412"/>
      <c r="J38" s="614"/>
      <c r="K38" s="1016"/>
      <c r="L38" s="1017"/>
    </row>
    <row r="39" spans="1:12" ht="12" customHeight="1" x14ac:dyDescent="0.25">
      <c r="A39" s="429"/>
      <c r="B39" s="430"/>
      <c r="C39" s="431"/>
      <c r="D39" s="411"/>
      <c r="E39" s="421"/>
      <c r="F39" s="410"/>
      <c r="G39" s="423"/>
      <c r="H39" s="412"/>
      <c r="I39" s="412"/>
      <c r="J39" s="614"/>
      <c r="K39" s="1016"/>
      <c r="L39" s="1017"/>
    </row>
    <row r="40" spans="1:12" ht="12" customHeight="1" x14ac:dyDescent="0.25">
      <c r="A40" s="429"/>
      <c r="B40" s="430"/>
      <c r="C40" s="431"/>
      <c r="D40" s="411"/>
      <c r="E40" s="421"/>
      <c r="F40" s="410"/>
      <c r="G40" s="423"/>
      <c r="H40" s="412"/>
      <c r="I40" s="412"/>
      <c r="J40" s="614"/>
      <c r="K40" s="1016"/>
      <c r="L40" s="1017"/>
    </row>
    <row r="41" spans="1:12" ht="12" customHeight="1" thickBot="1" x14ac:dyDescent="0.3">
      <c r="A41" s="432"/>
      <c r="B41" s="433"/>
      <c r="C41" s="434"/>
      <c r="D41" s="417"/>
      <c r="E41" s="422"/>
      <c r="F41" s="416"/>
      <c r="G41" s="424"/>
      <c r="H41" s="418"/>
      <c r="I41" s="418"/>
      <c r="J41" s="615"/>
      <c r="K41" s="1018"/>
      <c r="L41" s="1019"/>
    </row>
    <row r="42" spans="1:12" x14ac:dyDescent="0.25">
      <c r="D42" s="288"/>
      <c r="E42" s="288"/>
      <c r="H42" s="289"/>
      <c r="I42" s="289"/>
    </row>
    <row r="43" spans="1:12" x14ac:dyDescent="0.25">
      <c r="D43" s="288"/>
      <c r="E43" s="288"/>
      <c r="H43" s="289"/>
      <c r="I43" s="289"/>
    </row>
    <row r="44" spans="1:12" x14ac:dyDescent="0.25">
      <c r="D44" s="288"/>
      <c r="E44" s="288"/>
      <c r="H44" s="289"/>
      <c r="I44" s="289"/>
    </row>
    <row r="45" spans="1:12" x14ac:dyDescent="0.25">
      <c r="D45" s="288"/>
      <c r="E45" s="288"/>
      <c r="H45" s="289"/>
      <c r="I45" s="289"/>
    </row>
    <row r="46" spans="1:12" x14ac:dyDescent="0.25">
      <c r="D46" s="288"/>
      <c r="E46" s="288"/>
      <c r="H46" s="289"/>
      <c r="I46" s="289"/>
    </row>
    <row r="47" spans="1:12" x14ac:dyDescent="0.25">
      <c r="D47" s="288"/>
      <c r="E47" s="288"/>
      <c r="H47" s="289"/>
      <c r="I47" s="289"/>
    </row>
    <row r="48" spans="1:12" x14ac:dyDescent="0.25">
      <c r="D48" s="288"/>
      <c r="E48" s="288"/>
      <c r="H48" s="289"/>
      <c r="I48" s="289"/>
    </row>
    <row r="49" spans="4:9" x14ac:dyDescent="0.25">
      <c r="D49" s="288"/>
      <c r="E49" s="288"/>
      <c r="H49" s="289"/>
      <c r="I49" s="289"/>
    </row>
    <row r="50" spans="4:9" x14ac:dyDescent="0.25">
      <c r="D50" s="288"/>
      <c r="E50" s="288"/>
      <c r="H50" s="289"/>
      <c r="I50" s="289"/>
    </row>
    <row r="51" spans="4:9" x14ac:dyDescent="0.25">
      <c r="D51" s="288"/>
      <c r="E51" s="288"/>
      <c r="H51" s="289"/>
      <c r="I51" s="289"/>
    </row>
    <row r="52" spans="4:9" x14ac:dyDescent="0.25">
      <c r="D52" s="288"/>
      <c r="E52" s="288"/>
      <c r="H52" s="289"/>
      <c r="I52" s="289"/>
    </row>
    <row r="53" spans="4:9" x14ac:dyDescent="0.25">
      <c r="D53" s="288"/>
      <c r="E53" s="288"/>
      <c r="H53" s="289"/>
      <c r="I53" s="289"/>
    </row>
    <row r="54" spans="4:9" x14ac:dyDescent="0.25">
      <c r="D54" s="288"/>
      <c r="E54" s="288"/>
      <c r="H54" s="289"/>
      <c r="I54" s="289"/>
    </row>
    <row r="55" spans="4:9" x14ac:dyDescent="0.25">
      <c r="D55" s="288"/>
      <c r="E55" s="288"/>
      <c r="H55" s="289"/>
      <c r="I55" s="289"/>
    </row>
    <row r="56" spans="4:9" x14ac:dyDescent="0.25">
      <c r="D56" s="288"/>
      <c r="E56" s="288"/>
      <c r="H56" s="289"/>
      <c r="I56" s="289"/>
    </row>
    <row r="57" spans="4:9" x14ac:dyDescent="0.25">
      <c r="D57" s="288"/>
      <c r="E57" s="288"/>
      <c r="H57" s="289"/>
      <c r="I57" s="289"/>
    </row>
    <row r="58" spans="4:9" x14ac:dyDescent="0.25">
      <c r="D58" s="288"/>
      <c r="E58" s="288"/>
      <c r="H58" s="289"/>
      <c r="I58" s="289"/>
    </row>
    <row r="59" spans="4:9" x14ac:dyDescent="0.25">
      <c r="D59" s="288"/>
      <c r="E59" s="288"/>
      <c r="H59" s="289"/>
      <c r="I59" s="289"/>
    </row>
    <row r="60" spans="4:9" x14ac:dyDescent="0.25">
      <c r="D60" s="288"/>
      <c r="E60" s="288"/>
      <c r="H60" s="289"/>
      <c r="I60" s="289"/>
    </row>
    <row r="61" spans="4:9" x14ac:dyDescent="0.25">
      <c r="D61" s="288"/>
      <c r="E61" s="288"/>
      <c r="H61" s="289"/>
      <c r="I61" s="289"/>
    </row>
    <row r="62" spans="4:9" x14ac:dyDescent="0.25">
      <c r="D62" s="288"/>
      <c r="E62" s="288"/>
      <c r="H62" s="289"/>
      <c r="I62" s="289"/>
    </row>
    <row r="63" spans="4:9" x14ac:dyDescent="0.25">
      <c r="D63" s="288"/>
      <c r="E63" s="288"/>
      <c r="H63" s="289"/>
      <c r="I63" s="289"/>
    </row>
    <row r="64" spans="4:9" x14ac:dyDescent="0.25">
      <c r="D64" s="288"/>
      <c r="E64" s="288"/>
      <c r="H64" s="289"/>
      <c r="I64" s="289"/>
    </row>
    <row r="65" spans="4:9" x14ac:dyDescent="0.25">
      <c r="D65" s="288"/>
      <c r="E65" s="288"/>
      <c r="H65" s="289"/>
      <c r="I65" s="289"/>
    </row>
    <row r="66" spans="4:9" x14ac:dyDescent="0.25">
      <c r="D66" s="288"/>
      <c r="E66" s="288"/>
      <c r="H66" s="289"/>
      <c r="I66" s="289"/>
    </row>
    <row r="67" spans="4:9" x14ac:dyDescent="0.25">
      <c r="D67" s="288"/>
      <c r="E67" s="288"/>
      <c r="H67" s="289"/>
      <c r="I67" s="289"/>
    </row>
    <row r="68" spans="4:9" x14ac:dyDescent="0.25">
      <c r="D68" s="288"/>
      <c r="E68" s="288"/>
      <c r="H68" s="289"/>
      <c r="I68" s="289"/>
    </row>
    <row r="69" spans="4:9" x14ac:dyDescent="0.25">
      <c r="D69" s="288"/>
      <c r="E69" s="288"/>
      <c r="H69" s="289"/>
      <c r="I69" s="289"/>
    </row>
    <row r="70" spans="4:9" x14ac:dyDescent="0.25">
      <c r="D70" s="288"/>
      <c r="E70" s="288"/>
      <c r="H70" s="289"/>
      <c r="I70" s="289"/>
    </row>
    <row r="71" spans="4:9" x14ac:dyDescent="0.25">
      <c r="D71" s="288"/>
      <c r="E71" s="288"/>
      <c r="H71" s="289"/>
      <c r="I71" s="289"/>
    </row>
    <row r="72" spans="4:9" x14ac:dyDescent="0.25">
      <c r="D72" s="288"/>
      <c r="E72" s="288"/>
      <c r="H72" s="289"/>
      <c r="I72" s="289"/>
    </row>
    <row r="73" spans="4:9" x14ac:dyDescent="0.25">
      <c r="D73" s="288"/>
      <c r="E73" s="288"/>
      <c r="H73" s="289"/>
      <c r="I73" s="289"/>
    </row>
    <row r="74" spans="4:9" x14ac:dyDescent="0.25">
      <c r="D74" s="288"/>
      <c r="E74" s="288"/>
      <c r="H74" s="289"/>
      <c r="I74" s="289"/>
    </row>
    <row r="75" spans="4:9" x14ac:dyDescent="0.25">
      <c r="D75" s="288"/>
      <c r="E75" s="288"/>
      <c r="H75" s="289"/>
      <c r="I75" s="289"/>
    </row>
    <row r="76" spans="4:9" x14ac:dyDescent="0.25">
      <c r="D76" s="288"/>
      <c r="E76" s="288"/>
      <c r="H76" s="289"/>
      <c r="I76" s="289"/>
    </row>
    <row r="77" spans="4:9" x14ac:dyDescent="0.25">
      <c r="D77" s="288"/>
      <c r="E77" s="288"/>
      <c r="H77" s="289"/>
      <c r="I77" s="289"/>
    </row>
    <row r="78" spans="4:9" x14ac:dyDescent="0.25">
      <c r="D78" s="288"/>
      <c r="E78" s="288"/>
      <c r="H78" s="289"/>
      <c r="I78" s="289"/>
    </row>
    <row r="79" spans="4:9" x14ac:dyDescent="0.25">
      <c r="D79" s="288"/>
      <c r="E79" s="288"/>
      <c r="H79" s="289"/>
      <c r="I79" s="289"/>
    </row>
    <row r="80" spans="4:9" x14ac:dyDescent="0.25">
      <c r="D80" s="288"/>
      <c r="E80" s="288"/>
      <c r="H80" s="289"/>
      <c r="I80" s="289"/>
    </row>
    <row r="81" spans="4:9" x14ac:dyDescent="0.25">
      <c r="D81" s="288"/>
      <c r="E81" s="288"/>
      <c r="H81" s="289"/>
      <c r="I81" s="289"/>
    </row>
    <row r="82" spans="4:9" x14ac:dyDescent="0.25">
      <c r="D82" s="288"/>
      <c r="E82" s="288"/>
      <c r="H82" s="289"/>
      <c r="I82" s="289"/>
    </row>
    <row r="83" spans="4:9" x14ac:dyDescent="0.25">
      <c r="D83" s="288"/>
      <c r="E83" s="288"/>
      <c r="H83" s="289"/>
      <c r="I83" s="289"/>
    </row>
    <row r="84" spans="4:9" x14ac:dyDescent="0.25">
      <c r="D84" s="288"/>
      <c r="E84" s="288"/>
      <c r="H84" s="289"/>
      <c r="I84" s="289"/>
    </row>
    <row r="85" spans="4:9" x14ac:dyDescent="0.25">
      <c r="D85" s="288"/>
      <c r="E85" s="288"/>
      <c r="H85" s="289"/>
      <c r="I85" s="289"/>
    </row>
    <row r="86" spans="4:9" x14ac:dyDescent="0.25">
      <c r="D86" s="288"/>
      <c r="E86" s="288"/>
      <c r="H86" s="289"/>
      <c r="I86" s="289"/>
    </row>
    <row r="87" spans="4:9" x14ac:dyDescent="0.25">
      <c r="D87" s="288"/>
      <c r="E87" s="288"/>
      <c r="H87" s="289"/>
      <c r="I87" s="289"/>
    </row>
    <row r="88" spans="4:9" x14ac:dyDescent="0.25">
      <c r="D88" s="288"/>
      <c r="E88" s="288"/>
      <c r="H88" s="289"/>
      <c r="I88" s="289"/>
    </row>
    <row r="89" spans="4:9" x14ac:dyDescent="0.25">
      <c r="D89" s="288"/>
      <c r="E89" s="288"/>
      <c r="H89" s="289"/>
      <c r="I89" s="289"/>
    </row>
    <row r="90" spans="4:9" x14ac:dyDescent="0.25">
      <c r="D90" s="288"/>
      <c r="E90" s="288"/>
      <c r="H90" s="289"/>
      <c r="I90" s="289"/>
    </row>
    <row r="91" spans="4:9" x14ac:dyDescent="0.25">
      <c r="D91" s="288"/>
      <c r="E91" s="288"/>
      <c r="H91" s="289"/>
      <c r="I91" s="289"/>
    </row>
    <row r="92" spans="4:9" x14ac:dyDescent="0.25">
      <c r="D92" s="288"/>
      <c r="E92" s="288"/>
      <c r="H92" s="289"/>
      <c r="I92" s="289"/>
    </row>
    <row r="93" spans="4:9" x14ac:dyDescent="0.25">
      <c r="D93" s="288"/>
      <c r="E93" s="288"/>
      <c r="H93" s="289"/>
      <c r="I93" s="289"/>
    </row>
    <row r="94" spans="4:9" x14ac:dyDescent="0.25">
      <c r="D94" s="288"/>
      <c r="E94" s="288"/>
      <c r="H94" s="289"/>
      <c r="I94" s="289"/>
    </row>
    <row r="95" spans="4:9" x14ac:dyDescent="0.25">
      <c r="D95" s="288"/>
      <c r="E95" s="288"/>
      <c r="H95" s="289"/>
      <c r="I95" s="289"/>
    </row>
    <row r="96" spans="4:9" x14ac:dyDescent="0.25">
      <c r="D96" s="288"/>
      <c r="E96" s="288"/>
      <c r="H96" s="289"/>
      <c r="I96" s="289"/>
    </row>
    <row r="97" spans="4:9" x14ac:dyDescent="0.25">
      <c r="D97" s="288"/>
      <c r="E97" s="288"/>
      <c r="H97" s="289"/>
      <c r="I97" s="289"/>
    </row>
    <row r="98" spans="4:9" x14ac:dyDescent="0.25">
      <c r="D98" s="288"/>
      <c r="E98" s="288"/>
      <c r="H98" s="289"/>
      <c r="I98" s="289"/>
    </row>
    <row r="99" spans="4:9" x14ac:dyDescent="0.25">
      <c r="D99" s="288"/>
      <c r="E99" s="288"/>
      <c r="H99" s="289"/>
      <c r="I99" s="289"/>
    </row>
    <row r="100" spans="4:9" x14ac:dyDescent="0.25">
      <c r="D100" s="288"/>
      <c r="E100" s="288"/>
      <c r="H100" s="289"/>
      <c r="I100" s="289"/>
    </row>
    <row r="101" spans="4:9" x14ac:dyDescent="0.25">
      <c r="D101" s="288"/>
      <c r="E101" s="288"/>
      <c r="H101" s="289"/>
      <c r="I101" s="289"/>
    </row>
    <row r="102" spans="4:9" x14ac:dyDescent="0.25">
      <c r="D102" s="288"/>
      <c r="E102" s="288"/>
      <c r="H102" s="289"/>
      <c r="I102" s="289"/>
    </row>
    <row r="103" spans="4:9" x14ac:dyDescent="0.25">
      <c r="D103" s="288"/>
      <c r="E103" s="288"/>
      <c r="H103" s="289"/>
      <c r="I103" s="289"/>
    </row>
    <row r="104" spans="4:9" x14ac:dyDescent="0.25">
      <c r="D104" s="288"/>
      <c r="E104" s="288"/>
      <c r="H104" s="289"/>
      <c r="I104" s="289"/>
    </row>
    <row r="105" spans="4:9" x14ac:dyDescent="0.25">
      <c r="D105" s="288"/>
      <c r="E105" s="288"/>
      <c r="H105" s="289"/>
      <c r="I105" s="289"/>
    </row>
    <row r="106" spans="4:9" x14ac:dyDescent="0.25">
      <c r="D106" s="288"/>
      <c r="E106" s="288"/>
      <c r="H106" s="289"/>
      <c r="I106" s="289"/>
    </row>
    <row r="107" spans="4:9" x14ac:dyDescent="0.25">
      <c r="D107" s="288"/>
      <c r="E107" s="288"/>
      <c r="H107" s="289"/>
      <c r="I107" s="289"/>
    </row>
    <row r="108" spans="4:9" x14ac:dyDescent="0.25">
      <c r="D108" s="288"/>
      <c r="E108" s="288"/>
      <c r="H108" s="289"/>
      <c r="I108" s="289"/>
    </row>
    <row r="109" spans="4:9" x14ac:dyDescent="0.25">
      <c r="D109" s="288"/>
      <c r="E109" s="288"/>
      <c r="H109" s="289"/>
      <c r="I109" s="289"/>
    </row>
    <row r="110" spans="4:9" x14ac:dyDescent="0.25">
      <c r="D110" s="288"/>
      <c r="E110" s="288"/>
      <c r="H110" s="289"/>
      <c r="I110" s="289"/>
    </row>
    <row r="111" spans="4:9" x14ac:dyDescent="0.25">
      <c r="D111" s="288"/>
      <c r="E111" s="288"/>
      <c r="H111" s="289"/>
      <c r="I111" s="289"/>
    </row>
    <row r="112" spans="4:9" x14ac:dyDescent="0.25">
      <c r="D112" s="288"/>
      <c r="E112" s="288"/>
      <c r="H112" s="289"/>
      <c r="I112" s="289"/>
    </row>
    <row r="113" spans="4:9" x14ac:dyDescent="0.25">
      <c r="D113" s="288"/>
      <c r="E113" s="288"/>
      <c r="H113" s="289"/>
      <c r="I113" s="289"/>
    </row>
    <row r="114" spans="4:9" x14ac:dyDescent="0.25">
      <c r="D114" s="288"/>
      <c r="E114" s="288"/>
      <c r="H114" s="289"/>
      <c r="I114" s="289"/>
    </row>
    <row r="115" spans="4:9" x14ac:dyDescent="0.25">
      <c r="D115" s="288"/>
      <c r="E115" s="288"/>
      <c r="H115" s="289"/>
      <c r="I115" s="289"/>
    </row>
    <row r="116" spans="4:9" x14ac:dyDescent="0.25">
      <c r="D116" s="288"/>
      <c r="E116" s="288"/>
      <c r="H116" s="289"/>
      <c r="I116" s="289"/>
    </row>
    <row r="117" spans="4:9" x14ac:dyDescent="0.25">
      <c r="D117" s="288"/>
      <c r="E117" s="288"/>
      <c r="H117" s="289"/>
      <c r="I117" s="289"/>
    </row>
    <row r="118" spans="4:9" x14ac:dyDescent="0.25">
      <c r="D118" s="288"/>
      <c r="E118" s="288"/>
      <c r="H118" s="289"/>
      <c r="I118" s="289"/>
    </row>
    <row r="119" spans="4:9" x14ac:dyDescent="0.25">
      <c r="D119" s="288"/>
      <c r="E119" s="288"/>
      <c r="H119" s="289"/>
      <c r="I119" s="289"/>
    </row>
    <row r="120" spans="4:9" x14ac:dyDescent="0.25">
      <c r="D120" s="288"/>
      <c r="E120" s="288"/>
      <c r="H120" s="289"/>
      <c r="I120" s="289"/>
    </row>
    <row r="121" spans="4:9" x14ac:dyDescent="0.25">
      <c r="D121" s="288"/>
      <c r="E121" s="288"/>
      <c r="H121" s="289"/>
      <c r="I121" s="289"/>
    </row>
    <row r="122" spans="4:9" x14ac:dyDescent="0.25">
      <c r="D122" s="288"/>
      <c r="E122" s="288"/>
      <c r="H122" s="289"/>
      <c r="I122" s="289"/>
    </row>
    <row r="123" spans="4:9" x14ac:dyDescent="0.25">
      <c r="D123" s="288"/>
      <c r="E123" s="288"/>
      <c r="H123" s="289"/>
      <c r="I123" s="289"/>
    </row>
    <row r="124" spans="4:9" x14ac:dyDescent="0.25">
      <c r="D124" s="288"/>
      <c r="E124" s="288"/>
      <c r="H124" s="289"/>
      <c r="I124" s="289"/>
    </row>
    <row r="125" spans="4:9" x14ac:dyDescent="0.25">
      <c r="D125" s="288"/>
      <c r="E125" s="288"/>
      <c r="H125" s="289"/>
      <c r="I125" s="289"/>
    </row>
    <row r="126" spans="4:9" x14ac:dyDescent="0.25">
      <c r="D126" s="288"/>
      <c r="E126" s="288"/>
      <c r="H126" s="289"/>
      <c r="I126" s="289"/>
    </row>
    <row r="127" spans="4:9" x14ac:dyDescent="0.25">
      <c r="D127" s="288"/>
      <c r="E127" s="288"/>
      <c r="H127" s="289"/>
      <c r="I127" s="289"/>
    </row>
    <row r="128" spans="4:9" x14ac:dyDescent="0.25">
      <c r="D128" s="288"/>
      <c r="E128" s="288"/>
      <c r="H128" s="289"/>
      <c r="I128" s="289"/>
    </row>
    <row r="129" spans="4:9" x14ac:dyDescent="0.25">
      <c r="D129" s="288"/>
      <c r="E129" s="288"/>
      <c r="H129" s="289"/>
      <c r="I129" s="289"/>
    </row>
    <row r="130" spans="4:9" x14ac:dyDescent="0.25">
      <c r="D130" s="288"/>
      <c r="E130" s="288"/>
      <c r="H130" s="289"/>
      <c r="I130" s="289"/>
    </row>
    <row r="131" spans="4:9" x14ac:dyDescent="0.25">
      <c r="D131" s="288"/>
      <c r="E131" s="288"/>
      <c r="H131" s="289"/>
      <c r="I131" s="289"/>
    </row>
    <row r="132" spans="4:9" x14ac:dyDescent="0.25">
      <c r="D132" s="288"/>
      <c r="E132" s="288"/>
      <c r="H132" s="289"/>
      <c r="I132" s="289"/>
    </row>
    <row r="133" spans="4:9" x14ac:dyDescent="0.25">
      <c r="D133" s="288"/>
      <c r="E133" s="288"/>
      <c r="H133" s="289"/>
      <c r="I133" s="289"/>
    </row>
    <row r="134" spans="4:9" x14ac:dyDescent="0.25">
      <c r="D134" s="288"/>
      <c r="E134" s="288"/>
      <c r="H134" s="289"/>
      <c r="I134" s="289"/>
    </row>
    <row r="135" spans="4:9" x14ac:dyDescent="0.25">
      <c r="D135" s="288"/>
      <c r="E135" s="288"/>
      <c r="H135" s="289"/>
      <c r="I135" s="289"/>
    </row>
    <row r="136" spans="4:9" x14ac:dyDescent="0.25">
      <c r="D136" s="288"/>
      <c r="E136" s="288"/>
      <c r="H136" s="289"/>
      <c r="I136" s="289"/>
    </row>
    <row r="137" spans="4:9" x14ac:dyDescent="0.25">
      <c r="D137" s="288"/>
      <c r="E137" s="288"/>
      <c r="H137" s="289"/>
      <c r="I137" s="289"/>
    </row>
    <row r="138" spans="4:9" x14ac:dyDescent="0.25">
      <c r="D138" s="288"/>
      <c r="E138" s="288"/>
      <c r="H138" s="289"/>
      <c r="I138" s="289"/>
    </row>
    <row r="139" spans="4:9" x14ac:dyDescent="0.25">
      <c r="D139" s="288"/>
      <c r="E139" s="288"/>
      <c r="H139" s="289"/>
      <c r="I139" s="289"/>
    </row>
    <row r="140" spans="4:9" x14ac:dyDescent="0.25">
      <c r="D140" s="288"/>
      <c r="E140" s="288"/>
      <c r="H140" s="289"/>
      <c r="I140" s="289"/>
    </row>
    <row r="141" spans="4:9" x14ac:dyDescent="0.25">
      <c r="D141" s="288"/>
      <c r="E141" s="288"/>
      <c r="H141" s="289"/>
      <c r="I141" s="289"/>
    </row>
    <row r="142" spans="4:9" x14ac:dyDescent="0.25">
      <c r="D142" s="288"/>
      <c r="E142" s="288"/>
      <c r="H142" s="289"/>
      <c r="I142" s="289"/>
    </row>
    <row r="143" spans="4:9" x14ac:dyDescent="0.25">
      <c r="D143" s="288"/>
      <c r="E143" s="288"/>
      <c r="H143" s="289"/>
      <c r="I143" s="289"/>
    </row>
    <row r="144" spans="4:9" x14ac:dyDescent="0.25">
      <c r="D144" s="288"/>
      <c r="E144" s="288"/>
      <c r="H144" s="289"/>
      <c r="I144" s="289"/>
    </row>
    <row r="145" spans="4:9" x14ac:dyDescent="0.25">
      <c r="D145" s="288"/>
      <c r="E145" s="288"/>
      <c r="H145" s="289"/>
      <c r="I145" s="289"/>
    </row>
    <row r="146" spans="4:9" x14ac:dyDescent="0.25">
      <c r="D146" s="288"/>
      <c r="E146" s="288"/>
      <c r="H146" s="289"/>
      <c r="I146" s="289"/>
    </row>
    <row r="147" spans="4:9" x14ac:dyDescent="0.25">
      <c r="D147" s="288"/>
      <c r="E147" s="288"/>
      <c r="H147" s="289"/>
      <c r="I147" s="289"/>
    </row>
    <row r="148" spans="4:9" x14ac:dyDescent="0.25">
      <c r="D148" s="288"/>
      <c r="E148" s="288"/>
      <c r="H148" s="289"/>
      <c r="I148" s="289"/>
    </row>
    <row r="149" spans="4:9" x14ac:dyDescent="0.25">
      <c r="D149" s="288"/>
      <c r="E149" s="288"/>
      <c r="H149" s="289"/>
      <c r="I149" s="289"/>
    </row>
    <row r="150" spans="4:9" x14ac:dyDescent="0.25">
      <c r="D150" s="288"/>
      <c r="E150" s="288"/>
      <c r="H150" s="289"/>
      <c r="I150" s="289"/>
    </row>
    <row r="151" spans="4:9" x14ac:dyDescent="0.25">
      <c r="D151" s="288"/>
      <c r="E151" s="288"/>
      <c r="H151" s="289"/>
      <c r="I151" s="289"/>
    </row>
    <row r="152" spans="4:9" x14ac:dyDescent="0.25">
      <c r="D152" s="288"/>
      <c r="E152" s="288"/>
      <c r="H152" s="289"/>
      <c r="I152" s="289"/>
    </row>
    <row r="153" spans="4:9" x14ac:dyDescent="0.25">
      <c r="D153" s="288"/>
      <c r="E153" s="288"/>
      <c r="H153" s="289"/>
      <c r="I153" s="289"/>
    </row>
    <row r="154" spans="4:9" x14ac:dyDescent="0.25">
      <c r="D154" s="288"/>
      <c r="E154" s="288"/>
      <c r="H154" s="289"/>
      <c r="I154" s="289"/>
    </row>
    <row r="155" spans="4:9" x14ac:dyDescent="0.25">
      <c r="D155" s="288"/>
      <c r="E155" s="288"/>
      <c r="H155" s="289"/>
      <c r="I155" s="289"/>
    </row>
    <row r="156" spans="4:9" x14ac:dyDescent="0.25">
      <c r="D156" s="288"/>
      <c r="E156" s="288"/>
      <c r="H156" s="289"/>
      <c r="I156" s="289"/>
    </row>
    <row r="157" spans="4:9" x14ac:dyDescent="0.25">
      <c r="D157" s="288"/>
      <c r="E157" s="288"/>
      <c r="H157" s="289"/>
      <c r="I157" s="289"/>
    </row>
    <row r="158" spans="4:9" x14ac:dyDescent="0.25">
      <c r="D158" s="288"/>
      <c r="E158" s="288"/>
      <c r="H158" s="289"/>
      <c r="I158" s="289"/>
    </row>
    <row r="159" spans="4:9" x14ac:dyDescent="0.25">
      <c r="D159" s="288"/>
      <c r="E159" s="288"/>
      <c r="H159" s="289"/>
      <c r="I159" s="289"/>
    </row>
    <row r="160" spans="4:9" x14ac:dyDescent="0.25">
      <c r="D160" s="288"/>
      <c r="E160" s="288"/>
      <c r="H160" s="289"/>
      <c r="I160" s="289"/>
    </row>
    <row r="161" spans="4:9" x14ac:dyDescent="0.25">
      <c r="D161" s="288"/>
      <c r="E161" s="288"/>
      <c r="H161" s="289"/>
      <c r="I161" s="289"/>
    </row>
    <row r="162" spans="4:9" x14ac:dyDescent="0.25">
      <c r="D162" s="288"/>
      <c r="E162" s="288"/>
      <c r="H162" s="289"/>
      <c r="I162" s="289"/>
    </row>
    <row r="163" spans="4:9" x14ac:dyDescent="0.25">
      <c r="D163" s="288"/>
      <c r="E163" s="288"/>
      <c r="H163" s="289"/>
      <c r="I163" s="289"/>
    </row>
    <row r="164" spans="4:9" x14ac:dyDescent="0.25">
      <c r="D164" s="288"/>
      <c r="E164" s="288"/>
      <c r="H164" s="289"/>
      <c r="I164" s="289"/>
    </row>
    <row r="165" spans="4:9" x14ac:dyDescent="0.25">
      <c r="D165" s="288"/>
      <c r="E165" s="288"/>
      <c r="H165" s="289"/>
      <c r="I165" s="289"/>
    </row>
    <row r="166" spans="4:9" x14ac:dyDescent="0.25">
      <c r="D166" s="288"/>
      <c r="E166" s="288"/>
      <c r="H166" s="289"/>
      <c r="I166" s="289"/>
    </row>
    <row r="167" spans="4:9" x14ac:dyDescent="0.25">
      <c r="D167" s="288"/>
      <c r="E167" s="288"/>
      <c r="H167" s="289"/>
      <c r="I167" s="289"/>
    </row>
    <row r="168" spans="4:9" x14ac:dyDescent="0.25">
      <c r="D168" s="288"/>
      <c r="E168" s="288"/>
      <c r="H168" s="289"/>
      <c r="I168" s="289"/>
    </row>
    <row r="169" spans="4:9" x14ac:dyDescent="0.25">
      <c r="D169" s="288"/>
      <c r="E169" s="288"/>
      <c r="H169" s="289"/>
      <c r="I169" s="289"/>
    </row>
    <row r="170" spans="4:9" x14ac:dyDescent="0.25">
      <c r="D170" s="288"/>
      <c r="E170" s="288"/>
      <c r="H170" s="289"/>
      <c r="I170" s="289"/>
    </row>
    <row r="171" spans="4:9" x14ac:dyDescent="0.25">
      <c r="D171" s="288"/>
      <c r="E171" s="288"/>
      <c r="H171" s="289"/>
      <c r="I171" s="289"/>
    </row>
    <row r="172" spans="4:9" x14ac:dyDescent="0.25">
      <c r="D172" s="288"/>
      <c r="E172" s="288"/>
      <c r="H172" s="289"/>
      <c r="I172" s="289"/>
    </row>
    <row r="173" spans="4:9" x14ac:dyDescent="0.25">
      <c r="D173" s="288"/>
      <c r="E173" s="288"/>
      <c r="H173" s="289"/>
      <c r="I173" s="289"/>
    </row>
    <row r="174" spans="4:9" x14ac:dyDescent="0.25">
      <c r="D174" s="288"/>
      <c r="E174" s="288"/>
      <c r="H174" s="289"/>
      <c r="I174" s="289"/>
    </row>
    <row r="175" spans="4:9" x14ac:dyDescent="0.25">
      <c r="D175" s="288"/>
      <c r="E175" s="288"/>
      <c r="H175" s="289"/>
      <c r="I175" s="289"/>
    </row>
    <row r="176" spans="4:9" x14ac:dyDescent="0.25">
      <c r="D176" s="288"/>
      <c r="E176" s="288"/>
      <c r="H176" s="289"/>
      <c r="I176" s="289"/>
    </row>
    <row r="177" spans="4:9" x14ac:dyDescent="0.25">
      <c r="D177" s="288"/>
      <c r="E177" s="288"/>
      <c r="H177" s="289"/>
      <c r="I177" s="289"/>
    </row>
    <row r="178" spans="4:9" x14ac:dyDescent="0.25">
      <c r="D178" s="288"/>
      <c r="E178" s="288"/>
      <c r="H178" s="289"/>
      <c r="I178" s="289"/>
    </row>
    <row r="179" spans="4:9" x14ac:dyDescent="0.25">
      <c r="D179" s="288"/>
      <c r="E179" s="288"/>
      <c r="H179" s="289"/>
      <c r="I179" s="289"/>
    </row>
    <row r="180" spans="4:9" x14ac:dyDescent="0.25">
      <c r="D180" s="288"/>
      <c r="E180" s="288"/>
      <c r="H180" s="289"/>
      <c r="I180" s="289"/>
    </row>
    <row r="181" spans="4:9" x14ac:dyDescent="0.25">
      <c r="D181" s="288"/>
      <c r="E181" s="288"/>
      <c r="H181" s="289"/>
      <c r="I181" s="289"/>
    </row>
    <row r="182" spans="4:9" x14ac:dyDescent="0.25">
      <c r="D182" s="288"/>
      <c r="E182" s="288"/>
      <c r="H182" s="289"/>
      <c r="I182" s="289"/>
    </row>
    <row r="183" spans="4:9" x14ac:dyDescent="0.25">
      <c r="D183" s="288"/>
      <c r="E183" s="288"/>
      <c r="H183" s="289"/>
      <c r="I183" s="289"/>
    </row>
    <row r="184" spans="4:9" x14ac:dyDescent="0.25">
      <c r="D184" s="288"/>
      <c r="E184" s="288"/>
      <c r="H184" s="289"/>
      <c r="I184" s="289"/>
    </row>
    <row r="185" spans="4:9" x14ac:dyDescent="0.25">
      <c r="D185" s="288"/>
      <c r="E185" s="288"/>
      <c r="H185" s="289"/>
      <c r="I185" s="289"/>
    </row>
    <row r="186" spans="4:9" x14ac:dyDescent="0.25">
      <c r="D186" s="288"/>
      <c r="E186" s="288"/>
      <c r="H186" s="289"/>
      <c r="I186" s="289"/>
    </row>
    <row r="187" spans="4:9" x14ac:dyDescent="0.25">
      <c r="D187" s="288"/>
      <c r="E187" s="288"/>
      <c r="H187" s="289"/>
      <c r="I187" s="289"/>
    </row>
    <row r="188" spans="4:9" x14ac:dyDescent="0.25">
      <c r="D188" s="288"/>
      <c r="E188" s="288"/>
      <c r="H188" s="289"/>
      <c r="I188" s="289"/>
    </row>
    <row r="189" spans="4:9" x14ac:dyDescent="0.25">
      <c r="D189" s="288"/>
      <c r="E189" s="288"/>
      <c r="H189" s="289"/>
      <c r="I189" s="289"/>
    </row>
    <row r="190" spans="4:9" x14ac:dyDescent="0.25">
      <c r="D190" s="288"/>
      <c r="E190" s="288"/>
      <c r="H190" s="289"/>
      <c r="I190" s="289"/>
    </row>
    <row r="191" spans="4:9" x14ac:dyDescent="0.25">
      <c r="D191" s="288"/>
      <c r="E191" s="288"/>
      <c r="H191" s="289"/>
      <c r="I191" s="289"/>
    </row>
    <row r="192" spans="4:9" x14ac:dyDescent="0.25">
      <c r="D192" s="288"/>
      <c r="E192" s="288"/>
      <c r="H192" s="289"/>
      <c r="I192" s="289"/>
    </row>
    <row r="193" spans="4:9" x14ac:dyDescent="0.25">
      <c r="D193" s="288"/>
      <c r="E193" s="288"/>
      <c r="H193" s="289"/>
      <c r="I193" s="289"/>
    </row>
    <row r="194" spans="4:9" x14ac:dyDescent="0.25">
      <c r="D194" s="288"/>
      <c r="E194" s="288"/>
      <c r="H194" s="289"/>
      <c r="I194" s="289"/>
    </row>
    <row r="195" spans="4:9" x14ac:dyDescent="0.25">
      <c r="D195" s="288"/>
      <c r="E195" s="288"/>
      <c r="H195" s="289"/>
      <c r="I195" s="289"/>
    </row>
    <row r="196" spans="4:9" x14ac:dyDescent="0.25">
      <c r="D196" s="288"/>
      <c r="E196" s="288"/>
      <c r="H196" s="289"/>
      <c r="I196" s="289"/>
    </row>
    <row r="197" spans="4:9" x14ac:dyDescent="0.25">
      <c r="D197" s="288"/>
      <c r="E197" s="288"/>
      <c r="H197" s="289"/>
      <c r="I197" s="289"/>
    </row>
    <row r="198" spans="4:9" x14ac:dyDescent="0.25">
      <c r="D198" s="288"/>
      <c r="E198" s="288"/>
      <c r="H198" s="289"/>
      <c r="I198" s="289"/>
    </row>
    <row r="199" spans="4:9" x14ac:dyDescent="0.25">
      <c r="D199" s="288"/>
      <c r="E199" s="288"/>
      <c r="H199" s="289"/>
      <c r="I199" s="289"/>
    </row>
    <row r="200" spans="4:9" x14ac:dyDescent="0.25">
      <c r="D200" s="288"/>
      <c r="E200" s="288"/>
      <c r="H200" s="289"/>
      <c r="I200" s="289"/>
    </row>
    <row r="201" spans="4:9" x14ac:dyDescent="0.25">
      <c r="D201" s="288"/>
      <c r="E201" s="288"/>
      <c r="H201" s="289"/>
      <c r="I201" s="289"/>
    </row>
    <row r="202" spans="4:9" x14ac:dyDescent="0.25">
      <c r="D202" s="288"/>
      <c r="E202" s="288"/>
      <c r="H202" s="289"/>
      <c r="I202" s="289"/>
    </row>
    <row r="203" spans="4:9" x14ac:dyDescent="0.25">
      <c r="D203" s="288"/>
      <c r="E203" s="288"/>
      <c r="H203" s="289"/>
      <c r="I203" s="289"/>
    </row>
    <row r="204" spans="4:9" x14ac:dyDescent="0.25">
      <c r="D204" s="288"/>
      <c r="E204" s="288"/>
      <c r="H204" s="289"/>
      <c r="I204" s="289"/>
    </row>
    <row r="205" spans="4:9" x14ac:dyDescent="0.25">
      <c r="D205" s="288"/>
      <c r="E205" s="288"/>
      <c r="H205" s="289"/>
      <c r="I205" s="289"/>
    </row>
    <row r="206" spans="4:9" x14ac:dyDescent="0.25">
      <c r="D206" s="288"/>
      <c r="E206" s="288"/>
      <c r="H206" s="289"/>
      <c r="I206" s="289"/>
    </row>
    <row r="207" spans="4:9" x14ac:dyDescent="0.25">
      <c r="D207" s="288"/>
      <c r="E207" s="288"/>
      <c r="H207" s="289"/>
      <c r="I207" s="289"/>
    </row>
    <row r="208" spans="4:9" x14ac:dyDescent="0.25">
      <c r="D208" s="288"/>
      <c r="E208" s="288"/>
      <c r="H208" s="289"/>
      <c r="I208" s="289"/>
    </row>
    <row r="209" spans="4:9" x14ac:dyDescent="0.25">
      <c r="D209" s="288"/>
      <c r="E209" s="288"/>
      <c r="H209" s="289"/>
      <c r="I209" s="289"/>
    </row>
    <row r="210" spans="4:9" x14ac:dyDescent="0.25">
      <c r="D210" s="288"/>
      <c r="E210" s="288"/>
      <c r="H210" s="289"/>
      <c r="I210" s="289"/>
    </row>
    <row r="211" spans="4:9" x14ac:dyDescent="0.25">
      <c r="D211" s="288"/>
      <c r="E211" s="288"/>
      <c r="H211" s="289"/>
      <c r="I211" s="289"/>
    </row>
    <row r="212" spans="4:9" x14ac:dyDescent="0.25">
      <c r="D212" s="288"/>
      <c r="E212" s="288"/>
      <c r="H212" s="289"/>
      <c r="I212" s="289"/>
    </row>
    <row r="213" spans="4:9" x14ac:dyDescent="0.25">
      <c r="D213" s="288"/>
      <c r="E213" s="288"/>
      <c r="H213" s="289"/>
      <c r="I213" s="289"/>
    </row>
    <row r="214" spans="4:9" x14ac:dyDescent="0.25">
      <c r="D214" s="288"/>
      <c r="E214" s="288"/>
      <c r="H214" s="289"/>
      <c r="I214" s="289"/>
    </row>
    <row r="215" spans="4:9" x14ac:dyDescent="0.25">
      <c r="D215" s="288"/>
      <c r="E215" s="288"/>
      <c r="H215" s="289"/>
      <c r="I215" s="289"/>
    </row>
    <row r="216" spans="4:9" x14ac:dyDescent="0.25">
      <c r="D216" s="288"/>
      <c r="E216" s="288"/>
      <c r="H216" s="289"/>
      <c r="I216" s="289"/>
    </row>
    <row r="217" spans="4:9" x14ac:dyDescent="0.25">
      <c r="D217" s="288"/>
      <c r="E217" s="288"/>
      <c r="H217" s="289"/>
      <c r="I217" s="289"/>
    </row>
    <row r="218" spans="4:9" x14ac:dyDescent="0.25">
      <c r="D218" s="288"/>
      <c r="E218" s="288"/>
      <c r="H218" s="289"/>
      <c r="I218" s="289"/>
    </row>
    <row r="219" spans="4:9" x14ac:dyDescent="0.25">
      <c r="D219" s="288"/>
      <c r="E219" s="288"/>
      <c r="H219" s="289"/>
      <c r="I219" s="289"/>
    </row>
    <row r="220" spans="4:9" x14ac:dyDescent="0.25">
      <c r="D220" s="288"/>
      <c r="E220" s="288"/>
      <c r="H220" s="289"/>
      <c r="I220" s="289"/>
    </row>
    <row r="221" spans="4:9" x14ac:dyDescent="0.25">
      <c r="D221" s="288"/>
      <c r="E221" s="288"/>
      <c r="H221" s="289"/>
      <c r="I221" s="289"/>
    </row>
    <row r="222" spans="4:9" x14ac:dyDescent="0.25">
      <c r="D222" s="288"/>
      <c r="E222" s="288"/>
      <c r="H222" s="289"/>
      <c r="I222" s="289"/>
    </row>
    <row r="223" spans="4:9" x14ac:dyDescent="0.25">
      <c r="D223" s="288"/>
      <c r="E223" s="288"/>
      <c r="H223" s="289"/>
      <c r="I223" s="289"/>
    </row>
    <row r="224" spans="4:9" x14ac:dyDescent="0.25">
      <c r="D224" s="288"/>
      <c r="E224" s="288"/>
      <c r="H224" s="289"/>
      <c r="I224" s="289"/>
    </row>
    <row r="225" spans="4:9" x14ac:dyDescent="0.25">
      <c r="D225" s="288"/>
      <c r="E225" s="288"/>
      <c r="H225" s="289"/>
      <c r="I225" s="289"/>
    </row>
    <row r="226" spans="4:9" x14ac:dyDescent="0.25">
      <c r="D226" s="288"/>
      <c r="E226" s="288"/>
      <c r="H226" s="289"/>
      <c r="I226" s="289"/>
    </row>
    <row r="227" spans="4:9" x14ac:dyDescent="0.25">
      <c r="D227" s="288"/>
      <c r="E227" s="288"/>
      <c r="H227" s="289"/>
      <c r="I227" s="289"/>
    </row>
    <row r="228" spans="4:9" x14ac:dyDescent="0.25">
      <c r="D228" s="288"/>
      <c r="E228" s="288"/>
      <c r="H228" s="289"/>
      <c r="I228" s="289"/>
    </row>
    <row r="229" spans="4:9" x14ac:dyDescent="0.25">
      <c r="D229" s="288"/>
      <c r="E229" s="288"/>
      <c r="H229" s="289"/>
      <c r="I229" s="289"/>
    </row>
    <row r="230" spans="4:9" x14ac:dyDescent="0.25">
      <c r="D230" s="288"/>
      <c r="E230" s="288"/>
      <c r="H230" s="289"/>
      <c r="I230" s="289"/>
    </row>
    <row r="231" spans="4:9" x14ac:dyDescent="0.25">
      <c r="D231" s="288"/>
      <c r="E231" s="288"/>
      <c r="H231" s="289"/>
      <c r="I231" s="289"/>
    </row>
    <row r="232" spans="4:9" x14ac:dyDescent="0.25">
      <c r="D232" s="288"/>
      <c r="E232" s="288"/>
      <c r="H232" s="289"/>
      <c r="I232" s="289"/>
    </row>
    <row r="233" spans="4:9" x14ac:dyDescent="0.25">
      <c r="D233" s="288"/>
      <c r="E233" s="288"/>
      <c r="H233" s="289"/>
      <c r="I233" s="289"/>
    </row>
    <row r="234" spans="4:9" x14ac:dyDescent="0.25">
      <c r="D234" s="288"/>
      <c r="E234" s="288"/>
      <c r="H234" s="289"/>
      <c r="I234" s="289"/>
    </row>
    <row r="235" spans="4:9" x14ac:dyDescent="0.25">
      <c r="D235" s="288"/>
      <c r="E235" s="288"/>
      <c r="H235" s="289"/>
      <c r="I235" s="289"/>
    </row>
    <row r="236" spans="4:9" x14ac:dyDescent="0.25">
      <c r="D236" s="288"/>
      <c r="E236" s="288"/>
      <c r="H236" s="289"/>
      <c r="I236" s="289"/>
    </row>
    <row r="237" spans="4:9" x14ac:dyDescent="0.25">
      <c r="D237" s="288"/>
      <c r="E237" s="288"/>
      <c r="H237" s="289"/>
      <c r="I237" s="289"/>
    </row>
    <row r="238" spans="4:9" x14ac:dyDescent="0.25">
      <c r="D238" s="288"/>
      <c r="E238" s="288"/>
      <c r="H238" s="289"/>
      <c r="I238" s="289"/>
    </row>
    <row r="239" spans="4:9" x14ac:dyDescent="0.25">
      <c r="D239" s="288"/>
      <c r="E239" s="288"/>
      <c r="H239" s="289"/>
      <c r="I239" s="289"/>
    </row>
    <row r="240" spans="4:9" x14ac:dyDescent="0.25">
      <c r="D240" s="288"/>
      <c r="E240" s="288"/>
      <c r="H240" s="289"/>
      <c r="I240" s="289"/>
    </row>
    <row r="241" spans="4:9" x14ac:dyDescent="0.25">
      <c r="D241" s="288"/>
      <c r="E241" s="288"/>
      <c r="H241" s="289"/>
      <c r="I241" s="289"/>
    </row>
    <row r="242" spans="4:9" x14ac:dyDescent="0.25">
      <c r="D242" s="288"/>
      <c r="E242" s="288"/>
      <c r="H242" s="289"/>
      <c r="I242" s="289"/>
    </row>
    <row r="243" spans="4:9" x14ac:dyDescent="0.25">
      <c r="D243" s="288"/>
      <c r="E243" s="288"/>
      <c r="H243" s="289"/>
      <c r="I243" s="289"/>
    </row>
    <row r="244" spans="4:9" x14ac:dyDescent="0.25">
      <c r="D244" s="288"/>
      <c r="E244" s="288"/>
      <c r="H244" s="289"/>
      <c r="I244" s="289"/>
    </row>
    <row r="245" spans="4:9" x14ac:dyDescent="0.25">
      <c r="D245" s="288"/>
      <c r="E245" s="288"/>
      <c r="H245" s="289"/>
      <c r="I245" s="289"/>
    </row>
    <row r="246" spans="4:9" x14ac:dyDescent="0.25">
      <c r="D246" s="288"/>
      <c r="E246" s="288"/>
      <c r="H246" s="289"/>
      <c r="I246" s="289"/>
    </row>
    <row r="247" spans="4:9" x14ac:dyDescent="0.25">
      <c r="D247" s="288"/>
      <c r="E247" s="288"/>
      <c r="H247" s="289"/>
      <c r="I247" s="289"/>
    </row>
    <row r="248" spans="4:9" x14ac:dyDescent="0.25">
      <c r="D248" s="288"/>
      <c r="E248" s="288"/>
      <c r="H248" s="289"/>
      <c r="I248" s="289"/>
    </row>
    <row r="249" spans="4:9" x14ac:dyDescent="0.25">
      <c r="D249" s="288"/>
      <c r="E249" s="288"/>
      <c r="H249" s="289"/>
      <c r="I249" s="289"/>
    </row>
    <row r="250" spans="4:9" x14ac:dyDescent="0.25">
      <c r="D250" s="288"/>
      <c r="E250" s="288"/>
      <c r="H250" s="289"/>
      <c r="I250" s="289"/>
    </row>
    <row r="251" spans="4:9" x14ac:dyDescent="0.25">
      <c r="D251" s="288"/>
      <c r="E251" s="288"/>
      <c r="H251" s="289"/>
      <c r="I251" s="289"/>
    </row>
    <row r="252" spans="4:9" x14ac:dyDescent="0.25">
      <c r="D252" s="288"/>
      <c r="E252" s="288"/>
      <c r="H252" s="289"/>
      <c r="I252" s="289"/>
    </row>
    <row r="253" spans="4:9" x14ac:dyDescent="0.25">
      <c r="D253" s="288"/>
      <c r="E253" s="288"/>
      <c r="H253" s="289"/>
      <c r="I253" s="289"/>
    </row>
    <row r="254" spans="4:9" x14ac:dyDescent="0.25">
      <c r="D254" s="288"/>
      <c r="E254" s="288"/>
      <c r="H254" s="289"/>
      <c r="I254" s="289"/>
    </row>
    <row r="255" spans="4:9" x14ac:dyDescent="0.25">
      <c r="D255" s="288"/>
      <c r="E255" s="288"/>
      <c r="H255" s="289"/>
      <c r="I255" s="289"/>
    </row>
    <row r="256" spans="4:9" x14ac:dyDescent="0.25">
      <c r="D256" s="288"/>
      <c r="E256" s="288"/>
      <c r="H256" s="289"/>
      <c r="I256" s="289"/>
    </row>
    <row r="257" spans="4:9" x14ac:dyDescent="0.25">
      <c r="D257" s="288"/>
      <c r="E257" s="288"/>
      <c r="H257" s="289"/>
      <c r="I257" s="289"/>
    </row>
    <row r="258" spans="4:9" x14ac:dyDescent="0.25">
      <c r="D258" s="288"/>
      <c r="E258" s="288"/>
      <c r="H258" s="289"/>
      <c r="I258" s="289"/>
    </row>
    <row r="259" spans="4:9" x14ac:dyDescent="0.25">
      <c r="D259" s="288"/>
      <c r="E259" s="288"/>
      <c r="H259" s="289"/>
      <c r="I259" s="289"/>
    </row>
    <row r="260" spans="4:9" x14ac:dyDescent="0.25">
      <c r="D260" s="288"/>
      <c r="E260" s="288"/>
      <c r="H260" s="289"/>
      <c r="I260" s="289"/>
    </row>
    <row r="261" spans="4:9" x14ac:dyDescent="0.25">
      <c r="D261" s="288"/>
      <c r="E261" s="288"/>
      <c r="H261" s="289"/>
      <c r="I261" s="289"/>
    </row>
    <row r="262" spans="4:9" x14ac:dyDescent="0.25">
      <c r="D262" s="288"/>
      <c r="E262" s="288"/>
      <c r="H262" s="289"/>
      <c r="I262" s="289"/>
    </row>
    <row r="263" spans="4:9" x14ac:dyDescent="0.25">
      <c r="D263" s="288"/>
      <c r="E263" s="288"/>
      <c r="H263" s="289"/>
      <c r="I263" s="289"/>
    </row>
    <row r="264" spans="4:9" x14ac:dyDescent="0.25">
      <c r="D264" s="288"/>
      <c r="E264" s="288"/>
      <c r="H264" s="289"/>
      <c r="I264" s="289"/>
    </row>
    <row r="265" spans="4:9" x14ac:dyDescent="0.25">
      <c r="D265" s="288"/>
      <c r="E265" s="288"/>
      <c r="H265" s="289"/>
      <c r="I265" s="289"/>
    </row>
    <row r="266" spans="4:9" x14ac:dyDescent="0.25">
      <c r="D266" s="288"/>
      <c r="E266" s="288"/>
      <c r="H266" s="289"/>
      <c r="I266" s="289"/>
    </row>
    <row r="267" spans="4:9" x14ac:dyDescent="0.25">
      <c r="D267" s="288"/>
      <c r="E267" s="288"/>
      <c r="H267" s="289"/>
      <c r="I267" s="289"/>
    </row>
    <row r="268" spans="4:9" x14ac:dyDescent="0.25">
      <c r="D268" s="288"/>
      <c r="E268" s="288"/>
      <c r="H268" s="289"/>
      <c r="I268" s="289"/>
    </row>
    <row r="269" spans="4:9" x14ac:dyDescent="0.25">
      <c r="D269" s="288"/>
      <c r="E269" s="288"/>
      <c r="H269" s="289"/>
      <c r="I269" s="289"/>
    </row>
    <row r="270" spans="4:9" x14ac:dyDescent="0.25">
      <c r="D270" s="288"/>
      <c r="E270" s="288"/>
      <c r="H270" s="289"/>
      <c r="I270" s="289"/>
    </row>
    <row r="271" spans="4:9" x14ac:dyDescent="0.25">
      <c r="D271" s="288"/>
      <c r="E271" s="288"/>
      <c r="H271" s="289"/>
      <c r="I271" s="289"/>
    </row>
    <row r="272" spans="4:9" x14ac:dyDescent="0.25">
      <c r="D272" s="288"/>
      <c r="E272" s="288"/>
      <c r="H272" s="289"/>
      <c r="I272" s="289"/>
    </row>
    <row r="273" spans="4:9" x14ac:dyDescent="0.25">
      <c r="D273" s="288"/>
      <c r="E273" s="288"/>
      <c r="H273" s="289"/>
      <c r="I273" s="289"/>
    </row>
    <row r="274" spans="4:9" x14ac:dyDescent="0.25">
      <c r="D274" s="288"/>
      <c r="E274" s="288"/>
      <c r="H274" s="289"/>
      <c r="I274" s="289"/>
    </row>
    <row r="275" spans="4:9" x14ac:dyDescent="0.25">
      <c r="D275" s="288"/>
      <c r="E275" s="288"/>
      <c r="H275" s="289"/>
      <c r="I275" s="289"/>
    </row>
    <row r="276" spans="4:9" x14ac:dyDescent="0.25">
      <c r="D276" s="288"/>
      <c r="E276" s="288"/>
      <c r="H276" s="289"/>
      <c r="I276" s="289"/>
    </row>
    <row r="277" spans="4:9" x14ac:dyDescent="0.25">
      <c r="D277" s="288"/>
      <c r="E277" s="288"/>
      <c r="H277" s="289"/>
      <c r="I277" s="289"/>
    </row>
    <row r="278" spans="4:9" x14ac:dyDescent="0.25">
      <c r="D278" s="288"/>
      <c r="E278" s="288"/>
      <c r="H278" s="289"/>
      <c r="I278" s="289"/>
    </row>
    <row r="279" spans="4:9" x14ac:dyDescent="0.25">
      <c r="D279" s="288"/>
      <c r="E279" s="288"/>
      <c r="H279" s="289"/>
      <c r="I279" s="289"/>
    </row>
    <row r="280" spans="4:9" x14ac:dyDescent="0.25">
      <c r="D280" s="288"/>
      <c r="E280" s="288"/>
      <c r="H280" s="289"/>
      <c r="I280" s="289"/>
    </row>
    <row r="281" spans="4:9" x14ac:dyDescent="0.25">
      <c r="D281" s="288"/>
      <c r="E281" s="288"/>
      <c r="H281" s="289"/>
      <c r="I281" s="289"/>
    </row>
    <row r="282" spans="4:9" x14ac:dyDescent="0.25">
      <c r="D282" s="288"/>
      <c r="E282" s="288"/>
      <c r="H282" s="289"/>
      <c r="I282" s="289"/>
    </row>
    <row r="283" spans="4:9" x14ac:dyDescent="0.25">
      <c r="D283" s="288"/>
      <c r="E283" s="288"/>
      <c r="H283" s="289"/>
      <c r="I283" s="289"/>
    </row>
    <row r="284" spans="4:9" x14ac:dyDescent="0.25">
      <c r="D284" s="288"/>
      <c r="E284" s="288"/>
      <c r="H284" s="289"/>
      <c r="I284" s="289"/>
    </row>
    <row r="285" spans="4:9" x14ac:dyDescent="0.25">
      <c r="D285" s="288"/>
      <c r="E285" s="288"/>
      <c r="H285" s="289"/>
      <c r="I285" s="289"/>
    </row>
    <row r="286" spans="4:9" x14ac:dyDescent="0.25">
      <c r="D286" s="288"/>
      <c r="E286" s="288"/>
      <c r="H286" s="289"/>
      <c r="I286" s="289"/>
    </row>
    <row r="287" spans="4:9" x14ac:dyDescent="0.25">
      <c r="D287" s="288"/>
      <c r="E287" s="288"/>
      <c r="H287" s="289"/>
      <c r="I287" s="289"/>
    </row>
    <row r="288" spans="4:9" x14ac:dyDescent="0.25">
      <c r="D288" s="288"/>
      <c r="E288" s="288"/>
      <c r="H288" s="289"/>
      <c r="I288" s="289"/>
    </row>
    <row r="289" spans="4:9" x14ac:dyDescent="0.25">
      <c r="D289" s="288"/>
      <c r="E289" s="288"/>
      <c r="H289" s="289"/>
      <c r="I289" s="289"/>
    </row>
    <row r="290" spans="4:9" x14ac:dyDescent="0.25">
      <c r="D290" s="288"/>
      <c r="E290" s="288"/>
      <c r="H290" s="289"/>
      <c r="I290" s="289"/>
    </row>
    <row r="291" spans="4:9" x14ac:dyDescent="0.25">
      <c r="D291" s="288"/>
      <c r="E291" s="288"/>
      <c r="H291" s="289"/>
      <c r="I291" s="289"/>
    </row>
    <row r="292" spans="4:9" x14ac:dyDescent="0.25">
      <c r="D292" s="288"/>
      <c r="E292" s="288"/>
      <c r="H292" s="289"/>
      <c r="I292" s="289"/>
    </row>
    <row r="293" spans="4:9" x14ac:dyDescent="0.25">
      <c r="D293" s="288"/>
      <c r="E293" s="288"/>
      <c r="H293" s="289"/>
      <c r="I293" s="289"/>
    </row>
    <row r="294" spans="4:9" x14ac:dyDescent="0.25">
      <c r="D294" s="288"/>
      <c r="E294" s="288"/>
      <c r="H294" s="289"/>
      <c r="I294" s="289"/>
    </row>
    <row r="295" spans="4:9" x14ac:dyDescent="0.25">
      <c r="D295" s="288"/>
      <c r="E295" s="288"/>
      <c r="H295" s="289"/>
      <c r="I295" s="289"/>
    </row>
    <row r="296" spans="4:9" x14ac:dyDescent="0.25">
      <c r="D296" s="288"/>
      <c r="E296" s="288"/>
      <c r="H296" s="289"/>
      <c r="I296" s="289"/>
    </row>
    <row r="297" spans="4:9" x14ac:dyDescent="0.25">
      <c r="D297" s="288"/>
      <c r="E297" s="288"/>
      <c r="H297" s="289"/>
      <c r="I297" s="289"/>
    </row>
    <row r="298" spans="4:9" x14ac:dyDescent="0.25">
      <c r="D298" s="288"/>
      <c r="E298" s="288"/>
      <c r="H298" s="289"/>
      <c r="I298" s="289"/>
    </row>
    <row r="299" spans="4:9" x14ac:dyDescent="0.25">
      <c r="D299" s="288"/>
      <c r="E299" s="288"/>
      <c r="H299" s="289"/>
      <c r="I299" s="289"/>
    </row>
    <row r="300" spans="4:9" x14ac:dyDescent="0.25">
      <c r="D300" s="288"/>
      <c r="E300" s="288"/>
      <c r="H300" s="289"/>
      <c r="I300" s="289"/>
    </row>
    <row r="301" spans="4:9" x14ac:dyDescent="0.25">
      <c r="D301" s="288"/>
      <c r="E301" s="288"/>
      <c r="H301" s="289"/>
      <c r="I301" s="289"/>
    </row>
    <row r="302" spans="4:9" x14ac:dyDescent="0.25">
      <c r="D302" s="288"/>
      <c r="E302" s="288"/>
      <c r="H302" s="289"/>
      <c r="I302" s="289"/>
    </row>
    <row r="303" spans="4:9" x14ac:dyDescent="0.25">
      <c r="D303" s="288"/>
      <c r="E303" s="288"/>
      <c r="H303" s="289"/>
      <c r="I303" s="289"/>
    </row>
    <row r="304" spans="4:9" x14ac:dyDescent="0.25">
      <c r="D304" s="288"/>
      <c r="E304" s="288"/>
      <c r="H304" s="289"/>
      <c r="I304" s="289"/>
    </row>
    <row r="305" spans="4:9" x14ac:dyDescent="0.25">
      <c r="D305" s="288"/>
      <c r="E305" s="288"/>
      <c r="H305" s="289"/>
      <c r="I305" s="289"/>
    </row>
    <row r="306" spans="4:9" x14ac:dyDescent="0.25">
      <c r="D306" s="288"/>
      <c r="E306" s="288"/>
      <c r="H306" s="289"/>
      <c r="I306" s="289"/>
    </row>
    <row r="307" spans="4:9" x14ac:dyDescent="0.25">
      <c r="D307" s="288"/>
      <c r="E307" s="288"/>
      <c r="H307" s="289"/>
      <c r="I307" s="289"/>
    </row>
    <row r="308" spans="4:9" x14ac:dyDescent="0.25">
      <c r="D308" s="288"/>
      <c r="E308" s="288"/>
      <c r="H308" s="289"/>
      <c r="I308" s="289"/>
    </row>
    <row r="309" spans="4:9" x14ac:dyDescent="0.25">
      <c r="D309" s="288"/>
      <c r="E309" s="288"/>
      <c r="H309" s="289"/>
      <c r="I309" s="289"/>
    </row>
    <row r="310" spans="4:9" x14ac:dyDescent="0.25">
      <c r="D310" s="288"/>
      <c r="E310" s="288"/>
      <c r="H310" s="289"/>
      <c r="I310" s="289"/>
    </row>
    <row r="311" spans="4:9" x14ac:dyDescent="0.25">
      <c r="D311" s="288"/>
      <c r="E311" s="288"/>
      <c r="H311" s="289"/>
      <c r="I311" s="289"/>
    </row>
    <row r="312" spans="4:9" x14ac:dyDescent="0.25">
      <c r="D312" s="288"/>
      <c r="E312" s="288"/>
      <c r="H312" s="289"/>
      <c r="I312" s="289"/>
    </row>
    <row r="313" spans="4:9" x14ac:dyDescent="0.25">
      <c r="D313" s="288"/>
      <c r="E313" s="288"/>
      <c r="H313" s="289"/>
      <c r="I313" s="289"/>
    </row>
    <row r="314" spans="4:9" x14ac:dyDescent="0.25">
      <c r="D314" s="288"/>
      <c r="E314" s="288"/>
      <c r="H314" s="289"/>
      <c r="I314" s="289"/>
    </row>
    <row r="315" spans="4:9" x14ac:dyDescent="0.25">
      <c r="D315" s="288"/>
      <c r="E315" s="288"/>
      <c r="H315" s="289"/>
      <c r="I315" s="289"/>
    </row>
    <row r="316" spans="4:9" x14ac:dyDescent="0.25">
      <c r="D316" s="288"/>
      <c r="E316" s="288"/>
      <c r="H316" s="289"/>
      <c r="I316" s="289"/>
    </row>
    <row r="317" spans="4:9" x14ac:dyDescent="0.25">
      <c r="D317" s="288"/>
      <c r="E317" s="288"/>
      <c r="H317" s="289"/>
      <c r="I317" s="289"/>
    </row>
    <row r="318" spans="4:9" x14ac:dyDescent="0.25">
      <c r="D318" s="288"/>
      <c r="E318" s="288"/>
      <c r="H318" s="289"/>
      <c r="I318" s="289"/>
    </row>
    <row r="319" spans="4:9" x14ac:dyDescent="0.25">
      <c r="D319" s="288"/>
      <c r="E319" s="288"/>
      <c r="H319" s="289"/>
      <c r="I319" s="289"/>
    </row>
    <row r="320" spans="4:9" x14ac:dyDescent="0.25">
      <c r="D320" s="288"/>
      <c r="E320" s="288"/>
      <c r="H320" s="289"/>
      <c r="I320" s="289"/>
    </row>
    <row r="321" spans="4:9" x14ac:dyDescent="0.25">
      <c r="D321" s="288"/>
      <c r="E321" s="288"/>
      <c r="H321" s="289"/>
      <c r="I321" s="289"/>
    </row>
    <row r="322" spans="4:9" x14ac:dyDescent="0.25">
      <c r="D322" s="288"/>
      <c r="E322" s="288"/>
      <c r="H322" s="289"/>
      <c r="I322" s="289"/>
    </row>
    <row r="323" spans="4:9" x14ac:dyDescent="0.25">
      <c r="D323" s="288"/>
      <c r="E323" s="288"/>
      <c r="H323" s="289"/>
      <c r="I323" s="289"/>
    </row>
    <row r="324" spans="4:9" x14ac:dyDescent="0.25">
      <c r="D324" s="288"/>
      <c r="E324" s="288"/>
      <c r="H324" s="289"/>
      <c r="I324" s="289"/>
    </row>
    <row r="325" spans="4:9" x14ac:dyDescent="0.25">
      <c r="D325" s="288"/>
      <c r="E325" s="288"/>
      <c r="H325" s="289"/>
      <c r="I325" s="289"/>
    </row>
    <row r="326" spans="4:9" x14ac:dyDescent="0.25">
      <c r="D326" s="288"/>
      <c r="E326" s="288"/>
      <c r="H326" s="289"/>
      <c r="I326" s="289"/>
    </row>
    <row r="327" spans="4:9" x14ac:dyDescent="0.25">
      <c r="D327" s="288"/>
      <c r="E327" s="288"/>
      <c r="H327" s="289"/>
      <c r="I327" s="289"/>
    </row>
    <row r="328" spans="4:9" x14ac:dyDescent="0.25">
      <c r="D328" s="288"/>
      <c r="E328" s="288"/>
      <c r="H328" s="289"/>
      <c r="I328" s="289"/>
    </row>
    <row r="329" spans="4:9" x14ac:dyDescent="0.25">
      <c r="D329" s="288"/>
      <c r="E329" s="288"/>
      <c r="H329" s="289"/>
      <c r="I329" s="289"/>
    </row>
    <row r="330" spans="4:9" x14ac:dyDescent="0.25">
      <c r="D330" s="288"/>
      <c r="E330" s="288"/>
      <c r="H330" s="289"/>
      <c r="I330" s="289"/>
    </row>
    <row r="331" spans="4:9" x14ac:dyDescent="0.25">
      <c r="D331" s="288"/>
      <c r="E331" s="288"/>
      <c r="H331" s="289"/>
      <c r="I331" s="289"/>
    </row>
    <row r="332" spans="4:9" x14ac:dyDescent="0.25">
      <c r="D332" s="288"/>
      <c r="E332" s="288"/>
      <c r="H332" s="289"/>
      <c r="I332" s="289"/>
    </row>
    <row r="333" spans="4:9" x14ac:dyDescent="0.25">
      <c r="D333" s="288"/>
      <c r="E333" s="288"/>
      <c r="H333" s="289"/>
      <c r="I333" s="289"/>
    </row>
    <row r="334" spans="4:9" x14ac:dyDescent="0.25">
      <c r="D334" s="288"/>
      <c r="E334" s="288"/>
      <c r="H334" s="289"/>
      <c r="I334" s="289"/>
    </row>
    <row r="335" spans="4:9" x14ac:dyDescent="0.25">
      <c r="D335" s="288"/>
      <c r="E335" s="288"/>
      <c r="H335" s="289"/>
      <c r="I335" s="289"/>
    </row>
    <row r="336" spans="4:9" x14ac:dyDescent="0.25">
      <c r="D336" s="288"/>
      <c r="E336" s="288"/>
      <c r="H336" s="289"/>
      <c r="I336" s="289"/>
    </row>
    <row r="337" spans="4:9" x14ac:dyDescent="0.25">
      <c r="D337" s="288"/>
      <c r="E337" s="288"/>
      <c r="H337" s="289"/>
      <c r="I337" s="289"/>
    </row>
    <row r="338" spans="4:9" x14ac:dyDescent="0.25">
      <c r="D338" s="288"/>
      <c r="E338" s="288"/>
      <c r="H338" s="289"/>
      <c r="I338" s="289"/>
    </row>
    <row r="339" spans="4:9" x14ac:dyDescent="0.25">
      <c r="D339" s="288"/>
      <c r="E339" s="288"/>
      <c r="H339" s="289"/>
      <c r="I339" s="289"/>
    </row>
    <row r="340" spans="4:9" x14ac:dyDescent="0.25">
      <c r="D340" s="288"/>
      <c r="E340" s="288"/>
      <c r="H340" s="289"/>
      <c r="I340" s="289"/>
    </row>
    <row r="341" spans="4:9" x14ac:dyDescent="0.25">
      <c r="D341" s="288"/>
      <c r="E341" s="288"/>
      <c r="H341" s="289"/>
      <c r="I341" s="289"/>
    </row>
    <row r="342" spans="4:9" x14ac:dyDescent="0.25">
      <c r="D342" s="288"/>
      <c r="E342" s="288"/>
      <c r="H342" s="289"/>
      <c r="I342" s="289"/>
    </row>
    <row r="343" spans="4:9" x14ac:dyDescent="0.25">
      <c r="D343" s="288"/>
      <c r="E343" s="288"/>
      <c r="H343" s="289"/>
      <c r="I343" s="289"/>
    </row>
    <row r="344" spans="4:9" x14ac:dyDescent="0.25">
      <c r="D344" s="288"/>
      <c r="E344" s="288"/>
      <c r="H344" s="289"/>
      <c r="I344" s="289"/>
    </row>
    <row r="345" spans="4:9" x14ac:dyDescent="0.25">
      <c r="D345" s="288"/>
      <c r="E345" s="288"/>
      <c r="H345" s="289"/>
      <c r="I345" s="289"/>
    </row>
    <row r="346" spans="4:9" x14ac:dyDescent="0.25">
      <c r="D346" s="288"/>
      <c r="E346" s="288"/>
      <c r="H346" s="289"/>
      <c r="I346" s="289"/>
    </row>
    <row r="347" spans="4:9" x14ac:dyDescent="0.25">
      <c r="D347" s="288"/>
      <c r="E347" s="288"/>
      <c r="H347" s="289"/>
      <c r="I347" s="289"/>
    </row>
    <row r="348" spans="4:9" x14ac:dyDescent="0.25">
      <c r="D348" s="288"/>
      <c r="E348" s="288"/>
      <c r="H348" s="289"/>
      <c r="I348" s="289"/>
    </row>
    <row r="349" spans="4:9" x14ac:dyDescent="0.25">
      <c r="D349" s="288"/>
      <c r="E349" s="288"/>
      <c r="H349" s="289"/>
      <c r="I349" s="289"/>
    </row>
    <row r="350" spans="4:9" x14ac:dyDescent="0.25">
      <c r="D350" s="288"/>
      <c r="E350" s="288"/>
      <c r="H350" s="289"/>
      <c r="I350" s="289"/>
    </row>
    <row r="351" spans="4:9" x14ac:dyDescent="0.25">
      <c r="D351" s="288"/>
      <c r="E351" s="288"/>
      <c r="H351" s="289"/>
      <c r="I351" s="289"/>
    </row>
    <row r="352" spans="4:9" x14ac:dyDescent="0.25">
      <c r="D352" s="288"/>
      <c r="E352" s="288"/>
      <c r="H352" s="289"/>
      <c r="I352" s="289"/>
    </row>
    <row r="353" spans="4:9" x14ac:dyDescent="0.25">
      <c r="D353" s="288"/>
      <c r="E353" s="288"/>
      <c r="H353" s="289"/>
      <c r="I353" s="289"/>
    </row>
    <row r="354" spans="4:9" x14ac:dyDescent="0.25">
      <c r="D354" s="288"/>
      <c r="E354" s="288"/>
      <c r="H354" s="289"/>
      <c r="I354" s="289"/>
    </row>
    <row r="355" spans="4:9" x14ac:dyDescent="0.25">
      <c r="D355" s="288"/>
      <c r="E355" s="288"/>
      <c r="H355" s="289"/>
      <c r="I355" s="289"/>
    </row>
    <row r="356" spans="4:9" x14ac:dyDescent="0.25">
      <c r="D356" s="288"/>
      <c r="E356" s="288"/>
      <c r="H356" s="289"/>
      <c r="I356" s="289"/>
    </row>
    <row r="357" spans="4:9" x14ac:dyDescent="0.25">
      <c r="D357" s="288"/>
      <c r="E357" s="288"/>
      <c r="H357" s="289"/>
      <c r="I357" s="289"/>
    </row>
    <row r="358" spans="4:9" x14ac:dyDescent="0.25">
      <c r="D358" s="288"/>
      <c r="E358" s="288"/>
      <c r="H358" s="289"/>
      <c r="I358" s="289"/>
    </row>
    <row r="359" spans="4:9" x14ac:dyDescent="0.25">
      <c r="D359" s="288"/>
      <c r="E359" s="288"/>
      <c r="H359" s="289"/>
      <c r="I359" s="289"/>
    </row>
    <row r="360" spans="4:9" x14ac:dyDescent="0.25">
      <c r="D360" s="288"/>
      <c r="E360" s="288"/>
      <c r="H360" s="289"/>
      <c r="I360" s="289"/>
    </row>
    <row r="361" spans="4:9" x14ac:dyDescent="0.25">
      <c r="D361" s="288"/>
      <c r="E361" s="288"/>
      <c r="H361" s="289"/>
      <c r="I361" s="289"/>
    </row>
    <row r="362" spans="4:9" x14ac:dyDescent="0.25">
      <c r="D362" s="288"/>
      <c r="E362" s="288"/>
      <c r="H362" s="289"/>
      <c r="I362" s="289"/>
    </row>
  </sheetData>
  <mergeCells count="8">
    <mergeCell ref="J24:L24"/>
    <mergeCell ref="A2:L2"/>
    <mergeCell ref="A1:L1"/>
    <mergeCell ref="A5:C5"/>
    <mergeCell ref="D5:F5"/>
    <mergeCell ref="A4:L4"/>
    <mergeCell ref="A3:L3"/>
    <mergeCell ref="A23:L23"/>
  </mergeCells>
  <conditionalFormatting sqref="I9:I15 I17:I21">
    <cfRule type="containsText" dxfId="299" priority="40" operator="containsText" text="PM FRM">
      <formula>NOT(ISERROR(SEARCH("PM FRM",I9)))</formula>
    </cfRule>
    <cfRule type="containsText" dxfId="298" priority="41" operator="containsText" text="NO2">
      <formula>NOT(ISERROR(SEARCH("NO2",I9)))</formula>
    </cfRule>
    <cfRule type="containsText" dxfId="297" priority="42" operator="containsText" text="O3">
      <formula>NOT(ISERROR(SEARCH("O3",I9)))</formula>
    </cfRule>
    <cfRule type="containsText" dxfId="296" priority="43" operator="containsText" text="PM2.5">
      <formula>NOT(ISERROR(SEARCH("PM2.5",I9)))</formula>
    </cfRule>
  </conditionalFormatting>
  <conditionalFormatting sqref="I16">
    <cfRule type="containsText" dxfId="295" priority="33" operator="containsText" text="PM FRM">
      <formula>NOT(ISERROR(SEARCH("PM FRM",I16)))</formula>
    </cfRule>
    <cfRule type="containsText" dxfId="294" priority="34" operator="containsText" text="NO2">
      <formula>NOT(ISERROR(SEARCH("NO2",I16)))</formula>
    </cfRule>
    <cfRule type="containsText" dxfId="293" priority="35" operator="containsText" text="O3">
      <formula>NOT(ISERROR(SEARCH("O3",I16)))</formula>
    </cfRule>
    <cfRule type="containsText" dxfId="292" priority="36" operator="containsText" text="PM2.5">
      <formula>NOT(ISERROR(SEARCH("PM2.5",I16)))</formula>
    </cfRule>
  </conditionalFormatting>
  <dataValidations count="1">
    <dataValidation type="list" allowBlank="1" sqref="A21:B21">
      <formula1>$L$2:$L$2</formula1>
    </dataValidation>
  </dataValidations>
  <hyperlinks>
    <hyperlink ref="A4" r:id="rId1" display="\\COWBOYS\Environmental\Environmental\Tribal Air Program\AMS LOGBOOK\_TAP logbook"/>
    <hyperlink ref="A4:L4" r:id="rId2" display="Environmental\Tribal Air Program\AMS LOGBOOK\_TAP logbook.xlsx"/>
    <hyperlink ref="N1" r:id="rId3"/>
  </hyperlinks>
  <pageMargins left="0.55000000000000004" right="0.55000000000000004" top="0.5" bottom="0.5" header="0.25" footer="0.25"/>
  <pageSetup scale="67" fitToHeight="0" orientation="portrait" r:id="rId4"/>
  <headerFooter scaleWithDoc="0">
    <oddHeader xml:space="preserve">&amp;L&amp;"-,Bold"&amp;12AMS, Weather, &amp; Logger Logbook Notes &amp; Info.&amp;R&amp;"-,Bold"&amp;12[Tribe] Tribal Air Program&amp;"-,Regular"&amp;11 </oddHeader>
    <oddFooter>&amp;L&amp;8&amp;A&amp;R&amp;"-,Italic"&amp;8Path - &amp;F-&amp;A</oddFooter>
  </headerFooter>
  <extLst>
    <ext xmlns:x14="http://schemas.microsoft.com/office/spreadsheetml/2009/9/main" uri="{78C0D931-6437-407d-A8EE-F0AAD7539E65}">
      <x14:conditionalFormattings>
        <x14:conditionalFormatting xmlns:xm="http://schemas.microsoft.com/office/excel/2006/main">
          <x14:cfRule type="containsText" priority="1067" operator="containsText" id="{0146D053-3D2A-447E-BACF-714C0B8F93F7}">
            <xm:f>NOT(ISERROR(SEARCH('Flags&amp;Qualifiers'!$N$4,A7)))</xm:f>
            <xm:f>'Flags&amp;Qualifiers'!$N$4</xm:f>
            <x14:dxf>
              <fill>
                <patternFill>
                  <bgColor theme="3" tint="0.79998168889431442"/>
                </patternFill>
              </fill>
            </x14:dxf>
          </x14:cfRule>
          <x14:cfRule type="containsText" priority="1068" operator="containsText" id="{C708B8F9-380F-4798-AB8D-8001C89232A8}">
            <xm:f>NOT(ISERROR(SEARCH('Flags&amp;Qualifiers'!$N$5,A7)))</xm:f>
            <xm:f>'Flags&amp;Qualifiers'!$N$5</xm:f>
            <x14:dxf>
              <fill>
                <patternFill>
                  <bgColor rgb="FFF0D7F1"/>
                </patternFill>
              </fill>
            </x14:dxf>
          </x14:cfRule>
          <x14:cfRule type="containsText" priority="1069" operator="containsText" id="{CE428D84-5D58-4C7B-BDC2-47D8F58420EC}">
            <xm:f>NOT(ISERROR(SEARCH('Flags&amp;Qualifiers'!$N$3,A7)))</xm:f>
            <xm:f>'Flags&amp;Qualifiers'!$N$3</xm:f>
            <x14:dxf>
              <fill>
                <patternFill>
                  <bgColor theme="8" tint="0.59996337778862885"/>
                </patternFill>
              </fill>
            </x14:dxf>
          </x14:cfRule>
          <xm:sqref>A25:A1000 G7:G21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x14:formula1>
            <xm:f>'Flags&amp;Qualifiers'!$O$2:$O$15</xm:f>
          </x14:formula1>
          <xm:sqref>J7:J21</xm:sqref>
        </x14:dataValidation>
        <x14:dataValidation type="list" allowBlank="1">
          <x14:formula1>
            <xm:f>'Flags&amp;Qualifiers'!$N$2:$N$6</xm:f>
          </x14:formula1>
          <xm:sqref>G7:G21</xm:sqref>
        </x14:dataValidation>
        <x14:dataValidation type="list" allowBlank="1">
          <x14:formula1>
            <xm:f>'Flags&amp;Qualifiers'!$K$2:$K$9</xm:f>
          </x14:formula1>
          <xm:sqref>K7:K21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BI121"/>
  <sheetViews>
    <sheetView workbookViewId="0">
      <selection activeCell="W2" sqref="W2:W3"/>
    </sheetView>
  </sheetViews>
  <sheetFormatPr defaultColWidth="9.140625" defaultRowHeight="15" x14ac:dyDescent="0.25"/>
  <cols>
    <col min="1" max="1" width="8.85546875" style="9" customWidth="1"/>
    <col min="2" max="2" width="9" style="9" customWidth="1"/>
    <col min="3" max="7" width="8.42578125" style="9" customWidth="1"/>
    <col min="8" max="8" width="8" style="9" customWidth="1"/>
    <col min="9" max="9" width="8.42578125" style="9" customWidth="1"/>
    <col min="10" max="10" width="12.5703125" style="9" customWidth="1"/>
    <col min="11" max="11" width="8.42578125" style="9" customWidth="1"/>
    <col min="12" max="12" width="10.5703125" style="9" customWidth="1"/>
    <col min="13" max="13" width="8.7109375" style="9" bestFit="1" customWidth="1"/>
    <col min="14" max="14" width="13" style="9" customWidth="1"/>
    <col min="15" max="15" width="5.5703125" style="9" customWidth="1"/>
    <col min="16" max="16" width="7.5703125" style="9" customWidth="1"/>
    <col min="17" max="17" width="6.42578125" style="9" customWidth="1"/>
    <col min="18" max="18" width="7.140625" style="9" customWidth="1"/>
    <col min="19" max="19" width="6.85546875" style="9" customWidth="1"/>
    <col min="20" max="20" width="7" style="17" customWidth="1"/>
    <col min="21" max="21" width="4.42578125" style="214" customWidth="1"/>
    <col min="22" max="22" width="4.5703125" style="214" customWidth="1"/>
    <col min="23" max="23" width="8.28515625" style="127" customWidth="1"/>
    <col min="24" max="24" width="10" style="6" customWidth="1"/>
    <col min="25" max="25" width="4" style="9" customWidth="1"/>
    <col min="26" max="26" width="12.28515625" style="346" bestFit="1" customWidth="1"/>
    <col min="27" max="27" width="12.42578125" style="346" customWidth="1"/>
    <col min="28" max="28" width="6" style="346" customWidth="1"/>
    <col min="29" max="29" width="7.28515625" style="346" customWidth="1"/>
    <col min="30" max="30" width="7.7109375" style="346" customWidth="1"/>
    <col min="31" max="31" width="5.42578125" style="9" customWidth="1"/>
    <col min="32" max="32" width="6" style="9" customWidth="1"/>
    <col min="33" max="33" width="7.85546875" style="9" customWidth="1"/>
    <col min="34" max="34" width="6.28515625" style="9" customWidth="1"/>
    <col min="35" max="35" width="8.42578125" style="345" customWidth="1"/>
    <col min="36" max="36" width="9.5703125" style="346" customWidth="1"/>
    <col min="37" max="37" width="8" style="346" customWidth="1"/>
    <col min="38" max="38" width="8.28515625" style="9" customWidth="1"/>
    <col min="39" max="40" width="8.7109375" style="9" customWidth="1"/>
    <col min="41" max="41" width="8.5703125" style="9" customWidth="1"/>
    <col min="42" max="42" width="6.42578125" style="9" customWidth="1"/>
    <col min="43" max="43" width="7.140625" style="9" customWidth="1"/>
    <col min="44" max="44" width="6.42578125" style="9" customWidth="1"/>
    <col min="45" max="45" width="6.140625" style="9" customWidth="1"/>
    <col min="46" max="46" width="6" style="9" customWidth="1"/>
    <col min="47" max="47" width="8.85546875" style="347" customWidth="1"/>
    <col min="48" max="48" width="9.85546875" style="347" customWidth="1"/>
    <col min="49" max="49" width="6.42578125" style="9" customWidth="1"/>
    <col min="50" max="50" width="8.42578125" style="345" customWidth="1"/>
    <col min="51" max="51" width="8.42578125" style="346" customWidth="1"/>
    <col min="52" max="52" width="7.42578125" style="347" customWidth="1"/>
    <col min="53" max="55" width="7.42578125" style="348" customWidth="1"/>
    <col min="56" max="56" width="6.42578125" style="9" customWidth="1"/>
    <col min="57" max="57" width="6.5703125" style="9" customWidth="1"/>
    <col min="58" max="58" width="25.85546875" style="9" customWidth="1"/>
    <col min="59" max="59" width="6.28515625" style="355" customWidth="1"/>
    <col min="60" max="60" width="7.5703125" style="998" bestFit="1" customWidth="1"/>
    <col min="61" max="61" width="4.5703125" style="9" bestFit="1" customWidth="1"/>
    <col min="62" max="16384" width="9.140625" style="9"/>
  </cols>
  <sheetData>
    <row r="1" spans="1:61" ht="15.75" customHeight="1" x14ac:dyDescent="0.25">
      <c r="A1" s="1217">
        <f>SUM('PM2.5-FEM'!A1:AR1)</f>
        <v>0</v>
      </c>
      <c r="B1" s="1218"/>
      <c r="C1" s="1218"/>
      <c r="D1" s="1218"/>
      <c r="E1" s="1218"/>
      <c r="F1" s="1218"/>
      <c r="G1" s="1218"/>
      <c r="H1" s="1218"/>
      <c r="I1" s="1218"/>
      <c r="J1" s="1218"/>
      <c r="K1" s="1218"/>
      <c r="L1" s="1218"/>
      <c r="M1" s="1218"/>
      <c r="N1" s="1218"/>
      <c r="O1" s="1218"/>
      <c r="P1" s="1218"/>
      <c r="Q1" s="1218"/>
      <c r="R1" s="1218"/>
      <c r="S1" s="1218"/>
      <c r="T1" s="1218"/>
      <c r="W1" s="569" t="s">
        <v>1179</v>
      </c>
      <c r="X1" s="570"/>
      <c r="Y1" s="570"/>
      <c r="Z1" s="570"/>
      <c r="AA1" s="570"/>
      <c r="AB1" s="570"/>
      <c r="AC1" s="570"/>
      <c r="AD1" s="570"/>
      <c r="AE1" s="570"/>
      <c r="AF1" s="570"/>
      <c r="AG1" s="570"/>
      <c r="AH1" s="570"/>
      <c r="AI1" s="570"/>
      <c r="AJ1" s="570"/>
      <c r="AK1" s="570"/>
      <c r="AL1" s="570"/>
      <c r="AM1" s="570"/>
      <c r="AN1" s="570"/>
      <c r="AO1" s="570"/>
      <c r="AP1" s="570"/>
      <c r="AQ1" s="570"/>
      <c r="AR1" s="570"/>
      <c r="AS1" s="570"/>
      <c r="AT1" s="570"/>
      <c r="AU1" s="570"/>
      <c r="AV1" s="570"/>
      <c r="AW1" s="570"/>
      <c r="AX1" s="570"/>
      <c r="AY1" s="570"/>
      <c r="AZ1" s="570"/>
      <c r="BA1" s="570"/>
      <c r="BB1" s="1219"/>
      <c r="BC1" s="1219"/>
      <c r="BD1" s="570"/>
      <c r="BE1" s="570"/>
      <c r="BF1" s="570"/>
      <c r="BG1" s="356"/>
    </row>
    <row r="2" spans="1:61" s="16" customFormat="1" ht="21" customHeight="1" x14ac:dyDescent="0.25">
      <c r="A2" s="207"/>
      <c r="B2" s="210" t="s">
        <v>988</v>
      </c>
      <c r="C2" s="209" t="s">
        <v>987</v>
      </c>
      <c r="D2" s="341" t="s">
        <v>710</v>
      </c>
      <c r="E2" s="607"/>
      <c r="F2" s="608"/>
      <c r="G2" s="14"/>
      <c r="H2" s="14"/>
      <c r="I2" s="15"/>
      <c r="J2" s="15"/>
      <c r="K2" s="15"/>
      <c r="L2" s="15"/>
      <c r="M2" s="15"/>
      <c r="N2" s="15"/>
      <c r="O2" s="15"/>
      <c r="P2" s="15"/>
      <c r="Q2" s="15"/>
      <c r="R2" s="15"/>
      <c r="S2" s="15"/>
      <c r="T2" s="15"/>
      <c r="U2" s="215"/>
      <c r="V2" s="1249"/>
      <c r="W2" s="1246" t="s">
        <v>713</v>
      </c>
      <c r="X2" s="1246" t="s">
        <v>654</v>
      </c>
      <c r="Y2" s="1246" t="s">
        <v>714</v>
      </c>
      <c r="Z2" s="1247" t="s">
        <v>715</v>
      </c>
      <c r="AA2" s="1247" t="s">
        <v>716</v>
      </c>
      <c r="AB2" s="1247" t="s">
        <v>820</v>
      </c>
      <c r="AC2" s="1247" t="s">
        <v>821</v>
      </c>
      <c r="AD2" s="1247" t="s">
        <v>822</v>
      </c>
      <c r="AE2" s="1246" t="s">
        <v>717</v>
      </c>
      <c r="AF2" s="1246" t="s">
        <v>718</v>
      </c>
      <c r="AG2" s="1246" t="s">
        <v>719</v>
      </c>
      <c r="AH2" s="1246" t="s">
        <v>720</v>
      </c>
      <c r="AI2" s="1248" t="s">
        <v>721</v>
      </c>
      <c r="AJ2" s="1247" t="s">
        <v>722</v>
      </c>
      <c r="AK2" s="1247" t="s">
        <v>723</v>
      </c>
      <c r="AL2" s="1246" t="s">
        <v>830</v>
      </c>
      <c r="AM2" s="1246" t="s">
        <v>831</v>
      </c>
      <c r="AN2" s="1246" t="s">
        <v>832</v>
      </c>
      <c r="AO2" s="1246" t="s">
        <v>724</v>
      </c>
      <c r="AP2" s="1246" t="s">
        <v>725</v>
      </c>
      <c r="AQ2" s="1246" t="s">
        <v>726</v>
      </c>
      <c r="AR2" s="1246" t="s">
        <v>727</v>
      </c>
      <c r="AS2" s="1246" t="s">
        <v>728</v>
      </c>
      <c r="AT2" s="1246" t="s">
        <v>729</v>
      </c>
      <c r="AU2" s="1276" t="s">
        <v>730</v>
      </c>
      <c r="AV2" s="1276" t="s">
        <v>731</v>
      </c>
      <c r="AW2" s="1246" t="s">
        <v>732</v>
      </c>
      <c r="AX2" s="1248" t="s">
        <v>711</v>
      </c>
      <c r="AY2" s="1247" t="s">
        <v>733</v>
      </c>
      <c r="AZ2" s="1276" t="s">
        <v>734</v>
      </c>
      <c r="BA2" s="1278" t="s">
        <v>735</v>
      </c>
      <c r="BB2" s="1278" t="s">
        <v>736</v>
      </c>
      <c r="BC2" s="1278" t="s">
        <v>947</v>
      </c>
      <c r="BD2" s="1246" t="s">
        <v>737</v>
      </c>
      <c r="BE2" s="1246" t="s">
        <v>738</v>
      </c>
      <c r="BF2" s="1246" t="s">
        <v>739</v>
      </c>
      <c r="BG2" s="1277" t="s">
        <v>1135</v>
      </c>
      <c r="BH2" s="1211" t="s">
        <v>1146</v>
      </c>
      <c r="BI2" s="1212"/>
    </row>
    <row r="3" spans="1:61" s="16" customFormat="1" ht="12.75" customHeight="1" x14ac:dyDescent="0.25">
      <c r="A3" s="207" t="s">
        <v>345</v>
      </c>
      <c r="B3" s="208" t="e">
        <f>ROUND(AVERAGE(C35:C41), 1)</f>
        <v>#DIV/0!</v>
      </c>
      <c r="C3" s="208">
        <f>ROUND(AVERAGE(Q35:Q41), 1)</f>
        <v>0</v>
      </c>
      <c r="D3" s="208" t="e">
        <f>S42</f>
        <v>#DIV/0!</v>
      </c>
      <c r="E3" s="609"/>
      <c r="F3" s="609"/>
      <c r="G3" s="14"/>
      <c r="H3" s="14"/>
      <c r="I3" s="15"/>
      <c r="J3" s="15"/>
      <c r="K3" s="15"/>
      <c r="L3" s="15"/>
      <c r="M3" s="15"/>
      <c r="N3" s="15"/>
      <c r="O3" s="15"/>
      <c r="P3" s="15"/>
      <c r="Q3" s="15"/>
      <c r="R3" s="15"/>
      <c r="S3" s="15"/>
      <c r="T3" s="15"/>
      <c r="U3" s="215"/>
      <c r="V3" s="1249"/>
      <c r="W3" s="1246"/>
      <c r="X3" s="1246"/>
      <c r="Y3" s="1246"/>
      <c r="Z3" s="1247"/>
      <c r="AA3" s="1247"/>
      <c r="AB3" s="1247"/>
      <c r="AC3" s="1247"/>
      <c r="AD3" s="1247"/>
      <c r="AE3" s="1246"/>
      <c r="AF3" s="1246"/>
      <c r="AG3" s="1246"/>
      <c r="AH3" s="1246"/>
      <c r="AI3" s="1248"/>
      <c r="AJ3" s="1247"/>
      <c r="AK3" s="1247"/>
      <c r="AL3" s="1246"/>
      <c r="AM3" s="1246"/>
      <c r="AN3" s="1246"/>
      <c r="AO3" s="1246"/>
      <c r="AP3" s="1246"/>
      <c r="AQ3" s="1246"/>
      <c r="AR3" s="1246"/>
      <c r="AS3" s="1246"/>
      <c r="AT3" s="1246"/>
      <c r="AU3" s="1276"/>
      <c r="AV3" s="1276"/>
      <c r="AW3" s="1246"/>
      <c r="AX3" s="1248"/>
      <c r="AY3" s="1247"/>
      <c r="AZ3" s="1276"/>
      <c r="BA3" s="1278"/>
      <c r="BB3" s="1278"/>
      <c r="BC3" s="1278"/>
      <c r="BD3" s="1246"/>
      <c r="BE3" s="1246"/>
      <c r="BF3" s="1246"/>
      <c r="BG3" s="1277"/>
      <c r="BH3" s="1213"/>
      <c r="BI3" s="1214"/>
    </row>
    <row r="4" spans="1:61" s="16" customFormat="1" ht="15" customHeight="1" x14ac:dyDescent="0.25">
      <c r="A4" s="207" t="s">
        <v>347</v>
      </c>
      <c r="B4" s="208">
        <f>MIN(C35:C41)</f>
        <v>0</v>
      </c>
      <c r="C4" s="208">
        <f>MIN(Q35:Q41)</f>
        <v>0</v>
      </c>
      <c r="D4" s="208">
        <f>ROUND(STDEV(B4:C4), 1)</f>
        <v>0</v>
      </c>
      <c r="E4" s="609"/>
      <c r="F4" s="609"/>
      <c r="G4" s="14"/>
      <c r="H4" s="14"/>
      <c r="I4" s="15"/>
      <c r="J4" s="15"/>
      <c r="K4" s="15"/>
      <c r="L4" s="15"/>
      <c r="M4" s="15"/>
      <c r="N4" s="15"/>
      <c r="O4" s="15"/>
      <c r="P4" s="15"/>
      <c r="Q4" s="15"/>
      <c r="R4" s="15"/>
      <c r="S4" s="15"/>
      <c r="T4" s="15"/>
      <c r="U4" s="215"/>
      <c r="V4" s="1275" t="s">
        <v>922</v>
      </c>
      <c r="W4" s="1234"/>
      <c r="X4" s="1234"/>
      <c r="Y4" s="1234"/>
      <c r="Z4" s="1292" t="s">
        <v>923</v>
      </c>
      <c r="AA4" s="1293"/>
      <c r="AB4" s="1234"/>
      <c r="AC4" s="1234"/>
      <c r="AD4" s="1234"/>
      <c r="AE4" s="1233" t="s">
        <v>912</v>
      </c>
      <c r="AF4" s="1233" t="s">
        <v>913</v>
      </c>
      <c r="AG4" s="1233" t="s">
        <v>916</v>
      </c>
      <c r="AH4" s="1233" t="s">
        <v>914</v>
      </c>
      <c r="AI4" s="1234"/>
      <c r="AJ4" s="1234"/>
      <c r="AK4" s="1234"/>
      <c r="AL4" s="1234"/>
      <c r="AM4" s="1234"/>
      <c r="AN4" s="1234"/>
      <c r="AO4" s="1318" t="s">
        <v>956</v>
      </c>
      <c r="AP4" s="1318" t="s">
        <v>957</v>
      </c>
      <c r="AQ4" s="1318" t="s">
        <v>958</v>
      </c>
      <c r="AR4" s="1318" t="s">
        <v>961</v>
      </c>
      <c r="AS4" s="1234"/>
      <c r="AT4" s="1233" t="s">
        <v>962</v>
      </c>
      <c r="AU4" s="1233" t="s">
        <v>944</v>
      </c>
      <c r="AV4" s="1233" t="s">
        <v>918</v>
      </c>
      <c r="AW4" s="1233" t="s">
        <v>915</v>
      </c>
      <c r="AX4" s="1321" t="s">
        <v>1130</v>
      </c>
      <c r="AY4" s="1321"/>
      <c r="AZ4" s="1233" t="s">
        <v>917</v>
      </c>
      <c r="BA4" s="1220" t="s">
        <v>946</v>
      </c>
      <c r="BB4" s="1220"/>
      <c r="BC4" s="1220"/>
      <c r="BD4" s="1233" t="s">
        <v>919</v>
      </c>
      <c r="BE4" s="1234"/>
      <c r="BF4" s="1234"/>
      <c r="BG4" s="1317" t="s">
        <v>954</v>
      </c>
      <c r="BH4" s="1215" t="s">
        <v>923</v>
      </c>
      <c r="BI4" s="1216"/>
    </row>
    <row r="5" spans="1:61" s="16" customFormat="1" ht="13.5" customHeight="1" x14ac:dyDescent="0.25">
      <c r="A5" s="207" t="s">
        <v>346</v>
      </c>
      <c r="B5" s="208">
        <f>MAX(C35:C41)</f>
        <v>0</v>
      </c>
      <c r="C5" s="208">
        <f>MAX(Q35:Q41)</f>
        <v>0</v>
      </c>
      <c r="D5" s="208">
        <f>ROUND(STDEV(B5:C5), 1)</f>
        <v>0</v>
      </c>
      <c r="E5" s="609"/>
      <c r="F5" s="609"/>
      <c r="G5" s="14"/>
      <c r="H5" s="14"/>
      <c r="I5" s="15"/>
      <c r="J5" s="15"/>
      <c r="K5" s="15"/>
      <c r="L5" s="15"/>
      <c r="M5" s="15"/>
      <c r="N5" s="15"/>
      <c r="O5" s="15"/>
      <c r="P5" s="15"/>
      <c r="Q5" s="15"/>
      <c r="R5" s="15"/>
      <c r="S5" s="15"/>
      <c r="T5" s="15"/>
      <c r="U5" s="215"/>
      <c r="V5" s="1275"/>
      <c r="W5" s="1234"/>
      <c r="X5" s="1234"/>
      <c r="Y5" s="1234"/>
      <c r="Z5" s="1215"/>
      <c r="AA5" s="1216"/>
      <c r="AB5" s="1234"/>
      <c r="AC5" s="1234"/>
      <c r="AD5" s="1234"/>
      <c r="AE5" s="1233"/>
      <c r="AF5" s="1233"/>
      <c r="AG5" s="1233"/>
      <c r="AH5" s="1233"/>
      <c r="AI5" s="1234"/>
      <c r="AJ5" s="1234"/>
      <c r="AK5" s="1234"/>
      <c r="AL5" s="1234"/>
      <c r="AM5" s="1234"/>
      <c r="AN5" s="1234"/>
      <c r="AO5" s="1319"/>
      <c r="AP5" s="1319"/>
      <c r="AQ5" s="1319"/>
      <c r="AR5" s="1319"/>
      <c r="AS5" s="1234"/>
      <c r="AT5" s="1233"/>
      <c r="AU5" s="1233"/>
      <c r="AV5" s="1233"/>
      <c r="AW5" s="1233"/>
      <c r="AX5" s="1321"/>
      <c r="AY5" s="1321"/>
      <c r="AZ5" s="1233"/>
      <c r="BA5" s="1220"/>
      <c r="BB5" s="1220"/>
      <c r="BC5" s="1220"/>
      <c r="BD5" s="1233"/>
      <c r="BE5" s="1234"/>
      <c r="BF5" s="1234"/>
      <c r="BG5" s="1317"/>
      <c r="BH5" s="1215"/>
      <c r="BI5" s="1216"/>
    </row>
    <row r="6" spans="1:61" s="16" customFormat="1" ht="12.75" x14ac:dyDescent="0.25">
      <c r="A6" s="207" t="s">
        <v>921</v>
      </c>
      <c r="B6" s="208" t="e">
        <f>ROUND(STDEV(C35:C41), 1)</f>
        <v>#DIV/0!</v>
      </c>
      <c r="C6" s="208">
        <f>ROUND(STDEV(Q35:Q41), 1)</f>
        <v>0</v>
      </c>
      <c r="D6" s="208" t="e">
        <f>T42</f>
        <v>#DIV/0!</v>
      </c>
      <c r="E6" s="609"/>
      <c r="F6" s="609"/>
      <c r="G6" s="14"/>
      <c r="H6" s="14"/>
      <c r="I6" s="15"/>
      <c r="J6" s="15"/>
      <c r="K6" s="15"/>
      <c r="L6" s="15"/>
      <c r="M6" s="15"/>
      <c r="N6" s="15"/>
      <c r="O6" s="15"/>
      <c r="P6" s="15"/>
      <c r="Q6" s="15"/>
      <c r="R6" s="15"/>
      <c r="S6" s="15"/>
      <c r="T6" s="15"/>
      <c r="U6" s="215"/>
      <c r="V6" s="1275"/>
      <c r="W6" s="1234"/>
      <c r="X6" s="1234"/>
      <c r="Y6" s="1234"/>
      <c r="Z6" s="1215"/>
      <c r="AA6" s="1216"/>
      <c r="AB6" s="1234"/>
      <c r="AC6" s="1234"/>
      <c r="AD6" s="1234"/>
      <c r="AE6" s="1233"/>
      <c r="AF6" s="1233"/>
      <c r="AG6" s="1233"/>
      <c r="AH6" s="1233"/>
      <c r="AI6" s="1234"/>
      <c r="AJ6" s="1234"/>
      <c r="AK6" s="1234"/>
      <c r="AL6" s="1234"/>
      <c r="AM6" s="1234"/>
      <c r="AN6" s="1234"/>
      <c r="AO6" s="1319"/>
      <c r="AP6" s="1319"/>
      <c r="AQ6" s="1319"/>
      <c r="AR6" s="1319"/>
      <c r="AS6" s="1234"/>
      <c r="AT6" s="1233"/>
      <c r="AU6" s="1233"/>
      <c r="AV6" s="1233"/>
      <c r="AW6" s="1233"/>
      <c r="AX6" s="1321"/>
      <c r="AY6" s="1321"/>
      <c r="AZ6" s="1233"/>
      <c r="BA6" s="1220"/>
      <c r="BB6" s="1220"/>
      <c r="BC6" s="1220"/>
      <c r="BD6" s="1233"/>
      <c r="BE6" s="1234"/>
      <c r="BF6" s="1234"/>
      <c r="BG6" s="1317"/>
      <c r="BH6" s="1215"/>
      <c r="BI6" s="1216"/>
    </row>
    <row r="7" spans="1:61" s="19" customFormat="1" x14ac:dyDescent="0.25">
      <c r="A7" s="451"/>
      <c r="B7" s="18"/>
      <c r="C7" s="18"/>
      <c r="D7" s="18"/>
      <c r="E7" s="18"/>
      <c r="F7" s="18"/>
      <c r="G7" s="18"/>
      <c r="H7" s="18"/>
      <c r="I7" s="595"/>
      <c r="J7" s="595"/>
      <c r="K7" s="595"/>
      <c r="L7" s="595"/>
      <c r="M7" s="595"/>
      <c r="N7" s="595"/>
      <c r="O7" s="18"/>
      <c r="P7" s="18"/>
      <c r="Q7" s="18"/>
      <c r="R7" s="18"/>
      <c r="S7" s="18"/>
      <c r="T7" s="18"/>
      <c r="U7" s="214"/>
      <c r="V7" s="1275"/>
      <c r="W7" s="1234"/>
      <c r="X7" s="1234"/>
      <c r="Y7" s="1234"/>
      <c r="Z7" s="1294"/>
      <c r="AA7" s="1295"/>
      <c r="AB7" s="1234"/>
      <c r="AC7" s="1234"/>
      <c r="AD7" s="1234"/>
      <c r="AE7" s="1233"/>
      <c r="AF7" s="1233"/>
      <c r="AG7" s="1233"/>
      <c r="AH7" s="1233"/>
      <c r="AI7" s="1234"/>
      <c r="AJ7" s="1234"/>
      <c r="AK7" s="1234"/>
      <c r="AL7" s="1234"/>
      <c r="AM7" s="1234"/>
      <c r="AN7" s="1234"/>
      <c r="AO7" s="1320"/>
      <c r="AP7" s="1320"/>
      <c r="AQ7" s="1320"/>
      <c r="AR7" s="1320"/>
      <c r="AS7" s="1234"/>
      <c r="AT7" s="1233"/>
      <c r="AU7" s="1233"/>
      <c r="AV7" s="1233"/>
      <c r="AW7" s="1233"/>
      <c r="AX7" s="1321"/>
      <c r="AY7" s="1321"/>
      <c r="AZ7" s="1233"/>
      <c r="BA7" s="1220"/>
      <c r="BB7" s="1220"/>
      <c r="BC7" s="1220"/>
      <c r="BD7" s="1233"/>
      <c r="BE7" s="1234"/>
      <c r="BF7" s="1234"/>
      <c r="BG7" s="1317"/>
      <c r="BH7" s="1215"/>
      <c r="BI7" s="1216"/>
    </row>
    <row r="8" spans="1:61" ht="15" customHeight="1" thickBot="1" x14ac:dyDescent="0.3">
      <c r="A8" s="926" t="str">
        <f>IF(AND(H10&gt;13,H10&lt;31,H11&gt;13,H11&lt;31),"PASS","FAIL")</f>
        <v>FAIL</v>
      </c>
      <c r="B8" s="1230" t="s">
        <v>911</v>
      </c>
      <c r="C8" s="1231"/>
      <c r="D8" s="1231"/>
      <c r="E8" s="1231"/>
      <c r="F8" s="1231"/>
      <c r="G8" s="1231"/>
      <c r="H8" s="1231"/>
      <c r="I8" s="1231"/>
      <c r="J8" s="1232"/>
      <c r="K8" s="916" t="s">
        <v>936</v>
      </c>
      <c r="L8" s="902"/>
      <c r="M8" s="902"/>
      <c r="N8" s="902"/>
      <c r="O8" s="902"/>
      <c r="P8" s="902"/>
      <c r="Q8" s="902"/>
      <c r="R8" s="902"/>
      <c r="S8" s="902"/>
      <c r="T8" s="903"/>
      <c r="U8" s="218"/>
      <c r="V8" s="571" t="s">
        <v>182</v>
      </c>
      <c r="W8" s="572"/>
      <c r="X8" s="572"/>
      <c r="Y8" s="572"/>
      <c r="Z8" s="572"/>
      <c r="AA8" s="573"/>
      <c r="AB8" s="573"/>
      <c r="AC8" s="573"/>
      <c r="AD8" s="573"/>
      <c r="AE8" s="573"/>
      <c r="AF8" s="573"/>
      <c r="AG8" s="573"/>
      <c r="AH8" s="573"/>
      <c r="AI8" s="574"/>
      <c r="AJ8" s="574"/>
      <c r="AK8" s="574"/>
      <c r="AL8" s="574"/>
      <c r="AM8" s="574"/>
      <c r="AN8" s="574"/>
      <c r="AO8" s="575"/>
      <c r="AP8" s="576"/>
      <c r="AQ8" s="576"/>
      <c r="AR8" s="576"/>
      <c r="AS8" s="576"/>
      <c r="AT8" s="576"/>
      <c r="AU8" s="575" t="s">
        <v>91</v>
      </c>
      <c r="AV8" s="575" t="s">
        <v>102</v>
      </c>
      <c r="AW8" s="575" t="s">
        <v>118</v>
      </c>
      <c r="AX8" s="576"/>
      <c r="AY8" s="576"/>
      <c r="AZ8" s="575" t="s">
        <v>91</v>
      </c>
      <c r="BA8" s="576"/>
      <c r="BB8" s="1279" t="s">
        <v>840</v>
      </c>
      <c r="BC8" s="1279"/>
      <c r="BD8" s="575" t="s">
        <v>124</v>
      </c>
      <c r="BE8" s="572"/>
      <c r="BF8" s="572"/>
      <c r="BG8" s="600"/>
      <c r="BH8" s="1006">
        <v>1</v>
      </c>
      <c r="BI8" s="600">
        <f>COUNTIF(BI9:BI15,"FAIL")</f>
        <v>0</v>
      </c>
    </row>
    <row r="9" spans="1:61" ht="24" customHeight="1" thickTop="1" thickBot="1" x14ac:dyDescent="0.3">
      <c r="A9" s="733" t="s">
        <v>1129</v>
      </c>
      <c r="B9" s="668" t="s">
        <v>2</v>
      </c>
      <c r="C9" s="669" t="s">
        <v>929</v>
      </c>
      <c r="D9" s="669" t="s">
        <v>330</v>
      </c>
      <c r="E9" s="670" t="s">
        <v>926</v>
      </c>
      <c r="F9" s="670" t="s">
        <v>927</v>
      </c>
      <c r="G9" s="670" t="s">
        <v>928</v>
      </c>
      <c r="H9" s="908" t="s">
        <v>580</v>
      </c>
      <c r="I9" s="603" t="s">
        <v>966</v>
      </c>
      <c r="J9" s="910" t="s">
        <v>182</v>
      </c>
      <c r="K9" s="674" t="s">
        <v>937</v>
      </c>
      <c r="L9" s="675" t="s">
        <v>938</v>
      </c>
      <c r="M9" s="675" t="s">
        <v>939</v>
      </c>
      <c r="N9" s="669" t="s">
        <v>940</v>
      </c>
      <c r="O9" s="676" t="s">
        <v>655</v>
      </c>
      <c r="P9" s="1261" t="s">
        <v>656</v>
      </c>
      <c r="Q9" s="1262"/>
      <c r="R9" s="1262"/>
      <c r="S9" s="1262"/>
      <c r="T9" s="1263"/>
      <c r="U9" s="219"/>
      <c r="V9" s="1298" t="s">
        <v>842</v>
      </c>
      <c r="W9" s="553"/>
      <c r="X9" s="472"/>
      <c r="Y9" s="351"/>
      <c r="Z9" s="350"/>
      <c r="AA9" s="350"/>
      <c r="AB9" s="350"/>
      <c r="AC9" s="350"/>
      <c r="AD9" s="350"/>
      <c r="AE9" s="351"/>
      <c r="AF9" s="351"/>
      <c r="AG9" s="351"/>
      <c r="AH9" s="351"/>
      <c r="AI9" s="349"/>
      <c r="AJ9" s="350"/>
      <c r="AK9" s="350"/>
      <c r="AL9" s="351"/>
      <c r="AM9" s="351"/>
      <c r="AN9" s="351"/>
      <c r="AO9" s="351"/>
      <c r="AP9" s="351"/>
      <c r="AQ9" s="351"/>
      <c r="AR9" s="351"/>
      <c r="AS9" s="351"/>
      <c r="AT9" s="351"/>
      <c r="AU9" s="352"/>
      <c r="AV9" s="352"/>
      <c r="AW9" s="351"/>
      <c r="AX9" s="349"/>
      <c r="AY9" s="350"/>
      <c r="AZ9" s="352"/>
      <c r="BA9" s="353"/>
      <c r="BB9" s="353"/>
      <c r="BC9" s="353"/>
      <c r="BD9" s="351"/>
      <c r="BE9" s="354"/>
      <c r="BF9" s="354"/>
      <c r="BG9" s="999">
        <f>IF(AW9&gt;=AO9,10,30)</f>
        <v>10</v>
      </c>
      <c r="BH9" s="1003">
        <f>AA9-Z9</f>
        <v>0</v>
      </c>
      <c r="BI9" s="1010" t="str">
        <f>IF(AND(ISTEXT(W9),BH9&lt;$BH$8),"FAIL","PASS")</f>
        <v>PASS</v>
      </c>
    </row>
    <row r="10" spans="1:61" ht="15" customHeight="1" thickTop="1" x14ac:dyDescent="0.25">
      <c r="A10" s="1235"/>
      <c r="B10" s="907"/>
      <c r="C10" s="699"/>
      <c r="D10" s="700"/>
      <c r="E10" s="700"/>
      <c r="F10" s="700"/>
      <c r="G10" s="994" t="e">
        <f>((E10-F10)/F10)*1</f>
        <v>#DIV/0!</v>
      </c>
      <c r="H10" s="909">
        <f>(B10-A10)</f>
        <v>0</v>
      </c>
      <c r="I10" s="709"/>
      <c r="J10" s="912"/>
      <c r="K10" s="904">
        <f>YEAR(B10)</f>
        <v>1900</v>
      </c>
      <c r="L10" s="905" t="str">
        <f>IF(MONTH(B10)&lt;10,CONCATENATE("0",MONTH(B10)),MONTH(B10))</f>
        <v>01</v>
      </c>
      <c r="M10" s="905" t="str">
        <f>IF(DAY(B10)&lt;10,CONCATENATE("0",DAY(B10)),DAY(B10))</f>
        <v>00</v>
      </c>
      <c r="N10" s="905" t="str">
        <f>CONCATENATE(K10,L10,M10)</f>
        <v>19000100</v>
      </c>
      <c r="O10" s="906"/>
      <c r="P10" s="1258" t="str">
        <f>IF(ISBLANK(B10)=TRUE,"",CONCATENATE("QA|I|Flow Rate Verification||TT|582|1016|88101|2|",N10,"|1|143|118|",ROUND(E10,1),"|",ROUND(F10,1),"|",J10,"|",O10))</f>
        <v/>
      </c>
      <c r="Q10" s="1259"/>
      <c r="R10" s="1259"/>
      <c r="S10" s="1259"/>
      <c r="T10" s="1260"/>
      <c r="U10" s="217"/>
      <c r="V10" s="1240"/>
      <c r="W10" s="471"/>
      <c r="X10" s="472"/>
      <c r="Y10" s="351"/>
      <c r="Z10" s="350"/>
      <c r="AA10" s="350"/>
      <c r="AB10" s="350"/>
      <c r="AC10" s="350"/>
      <c r="AD10" s="350"/>
      <c r="AE10" s="351"/>
      <c r="AF10" s="351"/>
      <c r="AG10" s="351"/>
      <c r="AH10" s="351"/>
      <c r="AI10" s="349"/>
      <c r="AJ10" s="350"/>
      <c r="AK10" s="350"/>
      <c r="AL10" s="351"/>
      <c r="AM10" s="351"/>
      <c r="AN10" s="351"/>
      <c r="AO10" s="351"/>
      <c r="AP10" s="351"/>
      <c r="AQ10" s="351"/>
      <c r="AR10" s="351"/>
      <c r="AS10" s="351"/>
      <c r="AT10" s="351"/>
      <c r="AU10" s="352"/>
      <c r="AV10" s="352"/>
      <c r="AW10" s="351"/>
      <c r="AX10" s="349"/>
      <c r="AY10" s="350"/>
      <c r="AZ10" s="352"/>
      <c r="BA10" s="353"/>
      <c r="BB10" s="353"/>
      <c r="BC10" s="353"/>
      <c r="BD10" s="351"/>
      <c r="BE10" s="354"/>
      <c r="BF10" s="354"/>
      <c r="BG10" s="999">
        <f t="shared" ref="BG10:BG14" si="0">IF(AW10&gt;=AO10,10,30)</f>
        <v>10</v>
      </c>
      <c r="BH10" s="1004">
        <f t="shared" ref="BH10:BH15" si="1">AA10-Z10</f>
        <v>0</v>
      </c>
      <c r="BI10" s="1010" t="str">
        <f t="shared" ref="BI10:BI15" si="2">IF(AND(ISTEXT(W10),BH10&lt;$BH$8),"FAIL","PASS")</f>
        <v>PASS</v>
      </c>
    </row>
    <row r="11" spans="1:61" ht="15" customHeight="1" x14ac:dyDescent="0.25">
      <c r="A11" s="1236"/>
      <c r="B11" s="692"/>
      <c r="C11" s="693"/>
      <c r="D11" s="693"/>
      <c r="E11" s="693"/>
      <c r="F11" s="681"/>
      <c r="G11" s="994" t="e">
        <f>((E11-F11)/F11)*1</f>
        <v>#DIV/0!</v>
      </c>
      <c r="H11" s="665">
        <f>IF(ISNUMBER(B11),B11-B10,H10)</f>
        <v>0</v>
      </c>
      <c r="I11" s="681"/>
      <c r="J11" s="911"/>
      <c r="K11" s="672">
        <f>YEAR(B11)</f>
        <v>1900</v>
      </c>
      <c r="L11" s="672" t="str">
        <f>IF(MONTH(B11)&lt;10,CONCATENATE("0",MONTH(B11)),MONTH(B11))</f>
        <v>01</v>
      </c>
      <c r="M11" s="672" t="str">
        <f>IF(DAY(B11)&lt;10,CONCATENATE("0",DAY(B11)),DAY(B11))</f>
        <v>00</v>
      </c>
      <c r="N11" s="672" t="str">
        <f>CONCATENATE(K11,L11,M11)</f>
        <v>19000100</v>
      </c>
      <c r="O11" s="672"/>
      <c r="P11" s="1314" t="str">
        <f>IF(ISBLANK(B11)=TRUE,"",CONCATENATE("QA|I|Flow Rate Verification||TT|582|1016|88101|2|",N11,"|1|143|118|",ROUND(E11,1),"|",ROUND(F11,1),"|",J11,"|",O11))</f>
        <v/>
      </c>
      <c r="Q11" s="1315"/>
      <c r="R11" s="1315"/>
      <c r="S11" s="1315"/>
      <c r="T11" s="1316"/>
      <c r="U11" s="217"/>
      <c r="V11" s="1240"/>
      <c r="W11" s="471"/>
      <c r="X11" s="472"/>
      <c r="Y11" s="351"/>
      <c r="Z11" s="350"/>
      <c r="AA11" s="350"/>
      <c r="AB11" s="350"/>
      <c r="AC11" s="350"/>
      <c r="AD11" s="350"/>
      <c r="AE11" s="351"/>
      <c r="AF11" s="351"/>
      <c r="AG11" s="351"/>
      <c r="AH11" s="351"/>
      <c r="AI11" s="349"/>
      <c r="AJ11" s="350"/>
      <c r="AK11" s="350"/>
      <c r="AL11" s="351"/>
      <c r="AM11" s="351"/>
      <c r="AN11" s="351"/>
      <c r="AO11" s="351"/>
      <c r="AP11" s="351"/>
      <c r="AQ11" s="351"/>
      <c r="AR11" s="351"/>
      <c r="AS11" s="351"/>
      <c r="AT11" s="351"/>
      <c r="AU11" s="352"/>
      <c r="AV11" s="352"/>
      <c r="AW11" s="351"/>
      <c r="AX11" s="349"/>
      <c r="AY11" s="350"/>
      <c r="AZ11" s="352"/>
      <c r="BA11" s="353"/>
      <c r="BB11" s="353"/>
      <c r="BC11" s="353"/>
      <c r="BD11" s="351"/>
      <c r="BE11" s="354"/>
      <c r="BF11" s="354"/>
      <c r="BG11" s="999">
        <f t="shared" si="0"/>
        <v>10</v>
      </c>
      <c r="BH11" s="1004">
        <f t="shared" si="1"/>
        <v>0</v>
      </c>
      <c r="BI11" s="1010" t="str">
        <f t="shared" si="2"/>
        <v>PASS</v>
      </c>
    </row>
    <row r="12" spans="1:61" ht="15" customHeight="1" x14ac:dyDescent="0.25">
      <c r="A12" s="81"/>
      <c r="B12" s="87"/>
      <c r="C12" s="211"/>
      <c r="D12" s="446"/>
      <c r="E12" s="597">
        <v>44927</v>
      </c>
      <c r="F12" s="598"/>
      <c r="G12" s="447"/>
      <c r="H12" s="212"/>
      <c r="I12" s="212"/>
      <c r="J12" s="448"/>
      <c r="K12" s="449"/>
      <c r="L12" s="449"/>
      <c r="M12" s="449"/>
      <c r="N12" s="448"/>
      <c r="O12" s="450"/>
      <c r="P12" s="450"/>
      <c r="Q12" s="450"/>
      <c r="R12" s="450"/>
      <c r="S12" s="450"/>
      <c r="T12" s="450"/>
      <c r="U12" s="220"/>
      <c r="V12" s="1240"/>
      <c r="W12" s="471"/>
      <c r="X12" s="472"/>
      <c r="Y12" s="351"/>
      <c r="Z12" s="350"/>
      <c r="AA12" s="350"/>
      <c r="AB12" s="350"/>
      <c r="AC12" s="350"/>
      <c r="AD12" s="350"/>
      <c r="AE12" s="351"/>
      <c r="AF12" s="351"/>
      <c r="AG12" s="351"/>
      <c r="AH12" s="351"/>
      <c r="AI12" s="349"/>
      <c r="AJ12" s="350"/>
      <c r="AK12" s="350"/>
      <c r="AL12" s="351"/>
      <c r="AM12" s="351"/>
      <c r="AN12" s="351"/>
      <c r="AO12" s="351"/>
      <c r="AP12" s="351"/>
      <c r="AQ12" s="351"/>
      <c r="AR12" s="351"/>
      <c r="AS12" s="351"/>
      <c r="AT12" s="351"/>
      <c r="AU12" s="352"/>
      <c r="AV12" s="352"/>
      <c r="AW12" s="351"/>
      <c r="AX12" s="349"/>
      <c r="AY12" s="350"/>
      <c r="AZ12" s="352"/>
      <c r="BA12" s="353"/>
      <c r="BB12" s="353"/>
      <c r="BC12" s="353"/>
      <c r="BD12" s="351"/>
      <c r="BE12" s="354"/>
      <c r="BF12" s="354"/>
      <c r="BG12" s="999">
        <f t="shared" si="0"/>
        <v>10</v>
      </c>
      <c r="BH12" s="1004">
        <f t="shared" si="1"/>
        <v>0</v>
      </c>
      <c r="BI12" s="1010" t="str">
        <f t="shared" si="2"/>
        <v>PASS</v>
      </c>
    </row>
    <row r="13" spans="1:61" ht="15" customHeight="1" x14ac:dyDescent="0.25">
      <c r="A13" s="926" t="str">
        <f>IF(AND(I15&lt;210,I15&gt;150),"PASS","FAIL")</f>
        <v>FAIL</v>
      </c>
      <c r="B13" s="1230" t="s">
        <v>943</v>
      </c>
      <c r="C13" s="1231"/>
      <c r="D13" s="1231"/>
      <c r="E13" s="1231"/>
      <c r="F13" s="1231"/>
      <c r="G13" s="1231"/>
      <c r="H13" s="1231"/>
      <c r="I13" s="1231"/>
      <c r="J13" s="1232"/>
      <c r="K13" s="916" t="s">
        <v>949</v>
      </c>
      <c r="L13" s="902"/>
      <c r="M13" s="902"/>
      <c r="N13" s="902"/>
      <c r="O13" s="902"/>
      <c r="P13" s="902"/>
      <c r="Q13" s="902"/>
      <c r="R13" s="902"/>
      <c r="S13" s="902"/>
      <c r="T13" s="903"/>
      <c r="U13" s="220"/>
      <c r="V13" s="1240"/>
      <c r="W13" s="471"/>
      <c r="X13" s="472"/>
      <c r="Y13" s="351"/>
      <c r="Z13" s="350"/>
      <c r="AA13" s="350"/>
      <c r="AB13" s="350"/>
      <c r="AC13" s="350"/>
      <c r="AD13" s="350"/>
      <c r="AE13" s="351"/>
      <c r="AF13" s="351"/>
      <c r="AG13" s="351"/>
      <c r="AH13" s="351"/>
      <c r="AI13" s="349"/>
      <c r="AJ13" s="350"/>
      <c r="AK13" s="350"/>
      <c r="AL13" s="351"/>
      <c r="AM13" s="351"/>
      <c r="AN13" s="351"/>
      <c r="AO13" s="351"/>
      <c r="AP13" s="351"/>
      <c r="AQ13" s="351"/>
      <c r="AR13" s="351"/>
      <c r="AS13" s="351"/>
      <c r="AT13" s="351"/>
      <c r="AU13" s="352"/>
      <c r="AV13" s="352"/>
      <c r="AW13" s="351"/>
      <c r="AX13" s="349"/>
      <c r="AY13" s="350"/>
      <c r="AZ13" s="352"/>
      <c r="BA13" s="353"/>
      <c r="BB13" s="353"/>
      <c r="BC13" s="353"/>
      <c r="BD13" s="351"/>
      <c r="BE13" s="354"/>
      <c r="BF13" s="354"/>
      <c r="BG13" s="999">
        <f t="shared" si="0"/>
        <v>10</v>
      </c>
      <c r="BH13" s="1004">
        <f t="shared" si="1"/>
        <v>0</v>
      </c>
      <c r="BI13" s="1010" t="str">
        <f t="shared" si="2"/>
        <v>PASS</v>
      </c>
    </row>
    <row r="14" spans="1:61" ht="24" customHeight="1" thickBot="1" x14ac:dyDescent="0.3">
      <c r="A14" s="1286" t="s">
        <v>942</v>
      </c>
      <c r="B14" s="1287"/>
      <c r="C14" s="668" t="s">
        <v>2</v>
      </c>
      <c r="D14" s="669" t="s">
        <v>929</v>
      </c>
      <c r="E14" s="721" t="s">
        <v>653</v>
      </c>
      <c r="F14" s="670" t="s">
        <v>926</v>
      </c>
      <c r="G14" s="670" t="s">
        <v>927</v>
      </c>
      <c r="H14" s="670" t="s">
        <v>928</v>
      </c>
      <c r="I14" s="736" t="s">
        <v>941</v>
      </c>
      <c r="J14" s="603" t="s">
        <v>966</v>
      </c>
      <c r="K14" s="910" t="s">
        <v>182</v>
      </c>
      <c r="L14" s="674" t="s">
        <v>937</v>
      </c>
      <c r="M14" s="675" t="s">
        <v>938</v>
      </c>
      <c r="N14" s="675" t="s">
        <v>939</v>
      </c>
      <c r="O14" s="669" t="s">
        <v>940</v>
      </c>
      <c r="P14" s="1288" t="s">
        <v>656</v>
      </c>
      <c r="Q14" s="1262"/>
      <c r="R14" s="1262"/>
      <c r="S14" s="1262"/>
      <c r="T14" s="1263"/>
      <c r="U14" s="220"/>
      <c r="V14" s="1240"/>
      <c r="W14" s="471"/>
      <c r="X14" s="472"/>
      <c r="Y14" s="351"/>
      <c r="Z14" s="350"/>
      <c r="AA14" s="350"/>
      <c r="AB14" s="350"/>
      <c r="AC14" s="350"/>
      <c r="AD14" s="350"/>
      <c r="AE14" s="351"/>
      <c r="AF14" s="351"/>
      <c r="AG14" s="351"/>
      <c r="AH14" s="351"/>
      <c r="AI14" s="349"/>
      <c r="AJ14" s="350"/>
      <c r="AK14" s="350"/>
      <c r="AL14" s="351"/>
      <c r="AM14" s="351"/>
      <c r="AN14" s="351"/>
      <c r="AO14" s="351"/>
      <c r="AP14" s="351"/>
      <c r="AQ14" s="351"/>
      <c r="AR14" s="351"/>
      <c r="AS14" s="351"/>
      <c r="AT14" s="351"/>
      <c r="AU14" s="352"/>
      <c r="AV14" s="352"/>
      <c r="AW14" s="351"/>
      <c r="AX14" s="349"/>
      <c r="AY14" s="350"/>
      <c r="AZ14" s="352"/>
      <c r="BA14" s="353"/>
      <c r="BB14" s="353"/>
      <c r="BC14" s="353"/>
      <c r="BD14" s="351"/>
      <c r="BE14" s="354"/>
      <c r="BF14" s="354"/>
      <c r="BG14" s="999">
        <f t="shared" si="0"/>
        <v>10</v>
      </c>
      <c r="BH14" s="1004">
        <f t="shared" si="1"/>
        <v>0</v>
      </c>
      <c r="BI14" s="1010" t="str">
        <f t="shared" si="2"/>
        <v>PASS</v>
      </c>
    </row>
    <row r="15" spans="1:61" ht="15" customHeight="1" thickTop="1" x14ac:dyDescent="0.25">
      <c r="A15" s="917">
        <v>44739</v>
      </c>
      <c r="B15" s="918">
        <v>44903</v>
      </c>
      <c r="C15" s="713"/>
      <c r="D15" s="714"/>
      <c r="E15" s="715"/>
      <c r="F15" s="715"/>
      <c r="G15" s="715"/>
      <c r="H15" s="716"/>
      <c r="I15" s="717">
        <f>MAX(A35:A41)-MAX(A15:C15)</f>
        <v>-44903</v>
      </c>
      <c r="J15" s="920"/>
      <c r="K15" s="919"/>
      <c r="L15" s="718">
        <f>YEAR(C15)</f>
        <v>1900</v>
      </c>
      <c r="M15" s="719" t="str">
        <f>IF(MONTH(C15)&lt;10,CONCATENATE("0",MONTH(C15)),MONTH(C15))</f>
        <v>01</v>
      </c>
      <c r="N15" s="719" t="str">
        <f>IF(DAY(C15)&lt;10,CONCATENATE("0",DAY(C15)),DAY(C15))</f>
        <v>00</v>
      </c>
      <c r="O15" s="719" t="str">
        <f>CONCATENATE(L15,M15,N15)</f>
        <v>19000100</v>
      </c>
      <c r="P15" s="1289" t="str">
        <f>IF(ISBLANK(C15)=TRUE,"",CONCATENATE("QA|I|Semi-Annual Flow Rate Audit||TT|582|1016|88101|2|",O15,"|1|143|118|",ROUND(F15,1),"|",ROUND(G15,1),""))</f>
        <v/>
      </c>
      <c r="Q15" s="1290"/>
      <c r="R15" s="1290"/>
      <c r="S15" s="1290"/>
      <c r="T15" s="1291"/>
      <c r="U15" s="220"/>
      <c r="V15" s="1241"/>
      <c r="W15" s="471"/>
      <c r="X15" s="472"/>
      <c r="Y15" s="351"/>
      <c r="Z15" s="350"/>
      <c r="AA15" s="350"/>
      <c r="AB15" s="350"/>
      <c r="AC15" s="350"/>
      <c r="AD15" s="350"/>
      <c r="AE15" s="351"/>
      <c r="AF15" s="351"/>
      <c r="AG15" s="351"/>
      <c r="AH15" s="351"/>
      <c r="AI15" s="349"/>
      <c r="AJ15" s="350"/>
      <c r="AK15" s="350"/>
      <c r="AL15" s="351"/>
      <c r="AM15" s="351"/>
      <c r="AN15" s="351"/>
      <c r="AO15" s="351"/>
      <c r="AP15" s="351"/>
      <c r="AQ15" s="351"/>
      <c r="AR15" s="351"/>
      <c r="AS15" s="351"/>
      <c r="AT15" s="351"/>
      <c r="AU15" s="352"/>
      <c r="AV15" s="352"/>
      <c r="AW15" s="351"/>
      <c r="AX15" s="349"/>
      <c r="AY15" s="350"/>
      <c r="AZ15" s="352"/>
      <c r="BA15" s="353"/>
      <c r="BB15" s="353"/>
      <c r="BC15" s="353"/>
      <c r="BD15" s="351"/>
      <c r="BE15" s="354"/>
      <c r="BF15" s="354"/>
      <c r="BG15" s="999">
        <f t="shared" ref="BG15" si="3">IF(AW15&gt;=AO15,10,30)</f>
        <v>10</v>
      </c>
      <c r="BH15" s="1005">
        <f t="shared" si="1"/>
        <v>0</v>
      </c>
      <c r="BI15" s="1010" t="str">
        <f t="shared" si="2"/>
        <v>PASS</v>
      </c>
    </row>
    <row r="16" spans="1:61" ht="15" customHeight="1" x14ac:dyDescent="0.25">
      <c r="A16" s="81"/>
      <c r="B16" s="87"/>
      <c r="C16" s="597"/>
      <c r="D16" s="446"/>
      <c r="E16" s="446"/>
      <c r="F16" s="446"/>
      <c r="G16" s="447"/>
      <c r="H16" s="212"/>
      <c r="I16" s="212"/>
      <c r="J16" s="448"/>
      <c r="K16" s="449"/>
      <c r="L16" s="449"/>
      <c r="M16" s="449"/>
      <c r="N16" s="448"/>
      <c r="O16" s="450"/>
      <c r="P16" s="450"/>
      <c r="Q16" s="450"/>
      <c r="R16" s="450"/>
      <c r="S16" s="450"/>
      <c r="T16" s="450"/>
      <c r="U16" s="220"/>
      <c r="V16" s="1296" t="s">
        <v>843</v>
      </c>
      <c r="W16" s="470"/>
      <c r="X16" s="455"/>
      <c r="Y16" s="456"/>
      <c r="Z16" s="457"/>
      <c r="AA16" s="457"/>
      <c r="AB16" s="457"/>
      <c r="AC16" s="457"/>
      <c r="AD16" s="457"/>
      <c r="AE16" s="456"/>
      <c r="AF16" s="456"/>
      <c r="AG16" s="456"/>
      <c r="AH16" s="456"/>
      <c r="AI16" s="458"/>
      <c r="AJ16" s="457"/>
      <c r="AK16" s="457"/>
      <c r="AL16" s="456"/>
      <c r="AM16" s="456"/>
      <c r="AN16" s="456"/>
      <c r="AO16" s="456"/>
      <c r="AP16" s="456"/>
      <c r="AQ16" s="456"/>
      <c r="AR16" s="456"/>
      <c r="AS16" s="456"/>
      <c r="AT16" s="456"/>
      <c r="AU16" s="459"/>
      <c r="AV16" s="459"/>
      <c r="AW16" s="456"/>
      <c r="AX16" s="458"/>
      <c r="AY16" s="457"/>
      <c r="AZ16" s="485"/>
      <c r="BA16" s="460"/>
      <c r="BB16" s="460"/>
      <c r="BC16" s="460"/>
      <c r="BD16" s="473"/>
      <c r="BE16" s="474"/>
      <c r="BF16" s="461"/>
      <c r="BG16" s="1000"/>
      <c r="BH16" s="1000"/>
      <c r="BI16" s="1007"/>
    </row>
    <row r="17" spans="1:61" ht="15" customHeight="1" x14ac:dyDescent="0.25">
      <c r="A17" s="926" t="str">
        <f>IF(OR(I19="Fail",I20="Fail",O19="Fail",O20="Fail"),"FAIL","PASS")</f>
        <v>FAIL</v>
      </c>
      <c r="B17" s="913" t="s">
        <v>948</v>
      </c>
      <c r="C17" s="914"/>
      <c r="D17" s="914"/>
      <c r="E17" s="914"/>
      <c r="F17" s="914"/>
      <c r="G17" s="914"/>
      <c r="H17" s="914"/>
      <c r="I17" s="915"/>
      <c r="J17" s="1255" t="s">
        <v>1109</v>
      </c>
      <c r="K17" s="1256"/>
      <c r="L17" s="1256"/>
      <c r="M17" s="1256"/>
      <c r="N17" s="1256"/>
      <c r="O17" s="1256"/>
      <c r="P17" s="1256"/>
      <c r="Q17" s="1256"/>
      <c r="R17" s="1256"/>
      <c r="S17" s="1256"/>
      <c r="T17" s="1257"/>
      <c r="U17" s="220"/>
      <c r="V17" s="1297"/>
      <c r="W17" s="462"/>
      <c r="X17" s="463"/>
      <c r="Y17" s="464"/>
      <c r="Z17" s="465"/>
      <c r="AA17" s="465"/>
      <c r="AB17" s="465"/>
      <c r="AC17" s="465"/>
      <c r="AD17" s="465"/>
      <c r="AE17" s="464"/>
      <c r="AF17" s="464"/>
      <c r="AG17" s="464"/>
      <c r="AH17" s="464"/>
      <c r="AI17" s="466"/>
      <c r="AJ17" s="465"/>
      <c r="AK17" s="465"/>
      <c r="AL17" s="464"/>
      <c r="AM17" s="464"/>
      <c r="AN17" s="464"/>
      <c r="AO17" s="464"/>
      <c r="AP17" s="464"/>
      <c r="AQ17" s="464"/>
      <c r="AR17" s="464"/>
      <c r="AS17" s="464"/>
      <c r="AT17" s="464"/>
      <c r="AU17" s="467"/>
      <c r="AV17" s="467"/>
      <c r="AW17" s="464"/>
      <c r="AX17" s="466"/>
      <c r="AY17" s="465"/>
      <c r="AZ17" s="482"/>
      <c r="BA17" s="468"/>
      <c r="BB17" s="468"/>
      <c r="BC17" s="468"/>
      <c r="BD17" s="475"/>
      <c r="BE17" s="476"/>
      <c r="BF17" s="469"/>
      <c r="BG17" s="1001"/>
      <c r="BH17" s="1001"/>
      <c r="BI17" s="1009"/>
    </row>
    <row r="18" spans="1:61" ht="21" customHeight="1" thickBot="1" x14ac:dyDescent="0.3">
      <c r="A18" s="733" t="s">
        <v>2</v>
      </c>
      <c r="B18" s="735" t="s">
        <v>834</v>
      </c>
      <c r="C18" s="735" t="s">
        <v>837</v>
      </c>
      <c r="D18" s="735" t="s">
        <v>835</v>
      </c>
      <c r="E18" s="735" t="s">
        <v>836</v>
      </c>
      <c r="F18" s="735" t="s">
        <v>838</v>
      </c>
      <c r="G18" s="735" t="s">
        <v>931</v>
      </c>
      <c r="H18" s="735" t="s">
        <v>836</v>
      </c>
      <c r="I18" s="834" t="s">
        <v>984</v>
      </c>
      <c r="J18" s="842" t="s">
        <v>1110</v>
      </c>
      <c r="K18" s="840" t="s">
        <v>1111</v>
      </c>
      <c r="L18" s="840" t="s">
        <v>1112</v>
      </c>
      <c r="M18" s="840" t="s">
        <v>1113</v>
      </c>
      <c r="N18" s="839" t="s">
        <v>1114</v>
      </c>
      <c r="O18" s="1237" t="s">
        <v>1115</v>
      </c>
      <c r="P18" s="1237"/>
      <c r="Q18" s="1237"/>
      <c r="R18" s="1237"/>
      <c r="S18" s="1237"/>
      <c r="T18" s="1238"/>
      <c r="U18" s="220"/>
      <c r="V18" s="1239" t="s">
        <v>841</v>
      </c>
      <c r="W18" s="470"/>
      <c r="X18" s="455"/>
      <c r="Y18" s="456"/>
      <c r="Z18" s="457"/>
      <c r="AA18" s="457"/>
      <c r="AB18" s="457"/>
      <c r="AC18" s="457"/>
      <c r="AD18" s="457"/>
      <c r="AE18" s="456"/>
      <c r="AF18" s="456"/>
      <c r="AG18" s="456"/>
      <c r="AH18" s="456"/>
      <c r="AI18" s="554"/>
      <c r="AJ18" s="457"/>
      <c r="AK18" s="457"/>
      <c r="AL18" s="456"/>
      <c r="AM18" s="456"/>
      <c r="AN18" s="456"/>
      <c r="AO18" s="456"/>
      <c r="AP18" s="456"/>
      <c r="AQ18" s="456"/>
      <c r="AR18" s="456"/>
      <c r="AS18" s="456"/>
      <c r="AT18" s="456"/>
      <c r="AU18" s="485"/>
      <c r="AV18" s="485"/>
      <c r="AW18" s="473"/>
      <c r="AX18" s="554"/>
      <c r="AY18" s="555"/>
      <c r="AZ18" s="485"/>
      <c r="BA18" s="460"/>
      <c r="BB18" s="460"/>
      <c r="BC18" s="460"/>
      <c r="BD18" s="473"/>
      <c r="BE18" s="474"/>
      <c r="BF18" s="461"/>
      <c r="BG18" s="1002"/>
      <c r="BH18" s="1002"/>
      <c r="BI18" s="1008"/>
    </row>
    <row r="19" spans="1:61" ht="15" customHeight="1" thickTop="1" x14ac:dyDescent="0.25">
      <c r="A19" s="710"/>
      <c r="B19" s="711"/>
      <c r="C19" s="712">
        <f>SUMIF($A$35:$A$41,A19,$C$35:$C$41)</f>
        <v>0</v>
      </c>
      <c r="D19" s="712" t="str">
        <f>IF(AND(ISNUMBER(B19),ISNUMBER(C19)),(C19-B19),"")</f>
        <v/>
      </c>
      <c r="E19" s="1026" t="str">
        <f>IF(ISNUMBER(B19),(C19-B19)/B19,"")</f>
        <v/>
      </c>
      <c r="F19" s="712">
        <f>SUMIF('vs ARB'!$A$5:$A$35,A19,'vs ARB'!$E$5:$E$35)</f>
        <v>0</v>
      </c>
      <c r="G19" s="712" t="str">
        <f>IF(AND(ISNUMBER(B19),ISNUMBER(F19)),(F19-B19),"")</f>
        <v/>
      </c>
      <c r="H19" s="1026" t="str">
        <f>IF(ISNUMBER(B19),(F19-B19)/B19,"")</f>
        <v/>
      </c>
      <c r="I19" s="1025" t="str">
        <f>IF(AND(ISNUMBER(B19),(E19&lt;=10.1%),(E19&gt;=-10.1%),(H19&lt;=10.1%),(H19&gt;=-10.1%)),'Flags&amp;Qualifiers'!$J$2,'Flags&amp;Qualifiers'!$J$3)</f>
        <v>Fail</v>
      </c>
      <c r="J19" s="843">
        <v>44818</v>
      </c>
      <c r="K19" s="841">
        <v>44902</v>
      </c>
      <c r="L19" s="841">
        <v>45004</v>
      </c>
      <c r="M19" s="841">
        <v>45098</v>
      </c>
      <c r="N19" s="844">
        <v>45100</v>
      </c>
      <c r="O19" s="1242" t="str">
        <f>IF(AND(J20&gt;J21,K20&gt;J21,L20&gt;J21,M20&gt;J21,N20&gt;J21),'Flags&amp;Qualifiers'!J2,'Flags&amp;Qualifiers'!J4)</f>
        <v>Pass</v>
      </c>
      <c r="P19" s="1243"/>
      <c r="Q19" s="1305" t="s">
        <v>1126</v>
      </c>
      <c r="R19" s="1306"/>
      <c r="S19" s="1306"/>
      <c r="T19" s="1307"/>
      <c r="U19" s="220"/>
      <c r="V19" s="1240"/>
      <c r="W19" s="556"/>
      <c r="X19" s="472"/>
      <c r="Y19" s="351"/>
      <c r="Z19" s="350"/>
      <c r="AA19" s="350"/>
      <c r="AB19" s="350"/>
      <c r="AC19" s="350"/>
      <c r="AD19" s="350"/>
      <c r="AE19" s="351"/>
      <c r="AF19" s="351"/>
      <c r="AG19" s="351"/>
      <c r="AH19" s="351"/>
      <c r="AI19" s="480"/>
      <c r="AJ19" s="350"/>
      <c r="AK19" s="350"/>
      <c r="AL19" s="351"/>
      <c r="AM19" s="351"/>
      <c r="AN19" s="351"/>
      <c r="AO19" s="351"/>
      <c r="AP19" s="351"/>
      <c r="AQ19" s="351"/>
      <c r="AR19" s="351"/>
      <c r="AS19" s="351"/>
      <c r="AT19" s="351"/>
      <c r="AU19" s="479"/>
      <c r="AV19" s="479"/>
      <c r="AW19" s="477"/>
      <c r="AX19" s="480"/>
      <c r="AY19" s="481"/>
      <c r="AZ19" s="479"/>
      <c r="BA19" s="353"/>
      <c r="BB19" s="353"/>
      <c r="BC19" s="353"/>
      <c r="BD19" s="477"/>
      <c r="BE19" s="478"/>
      <c r="BF19" s="354"/>
      <c r="BG19" s="1002"/>
      <c r="BH19" s="1002"/>
      <c r="BI19" s="1008"/>
    </row>
    <row r="20" spans="1:61" ht="15" customHeight="1" x14ac:dyDescent="0.25">
      <c r="A20" s="677"/>
      <c r="B20" s="678"/>
      <c r="C20" s="679">
        <f>SUMIF($A$35:$A$41,A20,$C$35:$C$41)</f>
        <v>0</v>
      </c>
      <c r="D20" s="679" t="str">
        <f>IF(AND(ISNUMBER(B20),ISNUMBER(C20)),(C20-B20),"")</f>
        <v/>
      </c>
      <c r="E20" s="1027" t="str">
        <f>IF(ISNUMBER(B20),(C20-B20)/B20,"")</f>
        <v/>
      </c>
      <c r="F20" s="679">
        <f>SUMIF('vs ARB'!$A$5:$A$35,A20,'vs ARB'!$E$5:$E$35)</f>
        <v>0</v>
      </c>
      <c r="G20" s="679" t="str">
        <f>IF(AND(ISNUMBER(B20),ISNUMBER(F20)),(F20-B20),"")</f>
        <v/>
      </c>
      <c r="H20" s="1027" t="str">
        <f>IF(ISNUMBER(B20),(F20-B20)/B20,"")</f>
        <v/>
      </c>
      <c r="I20" s="1025" t="str">
        <f>IF(AND(ISNUMBER(B20),(E20&lt;=10.1%),(E20&gt;=-10.1%),(H20&lt;=10.1%),(H20&gt;=-10.1%)),'Flags&amp;Qualifiers'!$J$2,'Flags&amp;Qualifiers'!$J$3)</f>
        <v>Fail</v>
      </c>
      <c r="J20" s="1028" t="s">
        <v>374</v>
      </c>
      <c r="K20" s="1029" t="s">
        <v>374</v>
      </c>
      <c r="L20" s="1029" t="s">
        <v>986</v>
      </c>
      <c r="M20" s="1029" t="s">
        <v>1116</v>
      </c>
      <c r="N20" s="845" t="s">
        <v>986</v>
      </c>
      <c r="O20" s="1244" t="str">
        <f>IF(AND(J20="VALID",K20="VALID",L20="VALID",M20="VALID",N20="VALID"),'Flags&amp;Qualifiers'!J2,'Flags&amp;Qualifiers'!J4)</f>
        <v>Needed</v>
      </c>
      <c r="P20" s="1245"/>
      <c r="Q20" s="1308" t="s">
        <v>1127</v>
      </c>
      <c r="R20" s="1309"/>
      <c r="S20" s="1309"/>
      <c r="T20" s="1310"/>
      <c r="U20" s="220"/>
      <c r="V20" s="1241"/>
      <c r="W20" s="562"/>
      <c r="X20" s="463"/>
      <c r="Y20" s="464"/>
      <c r="Z20" s="465"/>
      <c r="AA20" s="465"/>
      <c r="AB20" s="465"/>
      <c r="AC20" s="465"/>
      <c r="AD20" s="465"/>
      <c r="AE20" s="464"/>
      <c r="AF20" s="464"/>
      <c r="AG20" s="464"/>
      <c r="AH20" s="464"/>
      <c r="AI20" s="483"/>
      <c r="AJ20" s="465"/>
      <c r="AK20" s="465"/>
      <c r="AL20" s="464"/>
      <c r="AM20" s="464"/>
      <c r="AN20" s="464"/>
      <c r="AO20" s="464"/>
      <c r="AP20" s="464"/>
      <c r="AQ20" s="464"/>
      <c r="AR20" s="464"/>
      <c r="AS20" s="464"/>
      <c r="AT20" s="464"/>
      <c r="AU20" s="482"/>
      <c r="AV20" s="482"/>
      <c r="AW20" s="475"/>
      <c r="AX20" s="483"/>
      <c r="AY20" s="484"/>
      <c r="AZ20" s="482"/>
      <c r="BA20" s="468"/>
      <c r="BB20" s="468"/>
      <c r="BC20" s="468"/>
      <c r="BD20" s="475"/>
      <c r="BE20" s="476"/>
      <c r="BF20" s="469"/>
      <c r="BG20" s="1001"/>
      <c r="BH20" s="1001"/>
      <c r="BI20" s="1009"/>
    </row>
    <row r="21" spans="1:61" ht="15" customHeight="1" x14ac:dyDescent="0.25">
      <c r="A21" s="830"/>
      <c r="B21" s="830"/>
      <c r="C21" s="830"/>
      <c r="D21" s="830"/>
      <c r="E21" s="830"/>
      <c r="F21" s="830"/>
      <c r="G21" s="830"/>
      <c r="H21" s="830"/>
      <c r="I21" s="830"/>
      <c r="J21" s="597">
        <v>44927</v>
      </c>
      <c r="K21" s="835"/>
      <c r="L21" s="835"/>
      <c r="M21" s="835"/>
      <c r="N21" s="835"/>
      <c r="O21" s="836"/>
      <c r="P21" s="836"/>
      <c r="Q21" s="837"/>
      <c r="R21" s="838"/>
      <c r="U21" s="220"/>
      <c r="V21" s="563"/>
      <c r="W21" s="557"/>
      <c r="X21" s="557"/>
      <c r="Y21" s="558"/>
      <c r="Z21" s="559"/>
      <c r="AA21" s="559"/>
      <c r="AB21" s="559"/>
      <c r="AC21" s="559"/>
      <c r="AD21" s="559"/>
      <c r="AE21" s="558"/>
      <c r="AF21" s="558"/>
      <c r="AG21" s="558"/>
      <c r="AH21" s="558"/>
      <c r="AI21" s="564"/>
      <c r="AJ21" s="559"/>
      <c r="AK21" s="559"/>
      <c r="AL21" s="558"/>
      <c r="AM21" s="558"/>
      <c r="AN21" s="558"/>
      <c r="AO21" s="558"/>
      <c r="AP21" s="558"/>
      <c r="AQ21" s="558"/>
      <c r="AR21" s="558"/>
      <c r="AS21" s="558"/>
      <c r="AT21" s="558"/>
      <c r="AU21" s="560"/>
      <c r="AV21" s="560"/>
      <c r="AW21" s="558"/>
      <c r="AX21" s="564"/>
      <c r="AY21" s="559"/>
      <c r="AZ21" s="560"/>
      <c r="BA21" s="561"/>
      <c r="BB21" s="561"/>
      <c r="BC21" s="561"/>
      <c r="BD21" s="558"/>
      <c r="BE21" s="558"/>
      <c r="BF21" s="558"/>
      <c r="BG21" s="565"/>
    </row>
    <row r="22" spans="1:61" ht="15" customHeight="1" x14ac:dyDescent="0.25">
      <c r="A22" s="926" t="str">
        <f>IF(AND(K24="Pass",K25="Pass",L24&lt;30.1,L25&lt;30.1),"PASS","FAIL")</f>
        <v>PASS</v>
      </c>
      <c r="B22" s="1303" t="s">
        <v>843</v>
      </c>
      <c r="C22" s="1304"/>
      <c r="D22" s="1304"/>
      <c r="E22" s="1304"/>
      <c r="F22" s="1304"/>
      <c r="G22" s="1304"/>
      <c r="H22" s="1304"/>
      <c r="I22" s="1304"/>
      <c r="J22" s="1304"/>
      <c r="K22" s="1304"/>
      <c r="L22" s="1304"/>
      <c r="M22" s="1304"/>
      <c r="N22" s="1304"/>
      <c r="O22" s="395"/>
      <c r="P22" s="395"/>
      <c r="Q22" s="395"/>
      <c r="R22" s="599"/>
      <c r="S22" s="606"/>
      <c r="T22" s="606"/>
      <c r="U22" s="220"/>
      <c r="W22" s="1274" t="s">
        <v>1128</v>
      </c>
      <c r="X22" s="1274"/>
      <c r="Y22" s="1274"/>
      <c r="AA22" s="996"/>
      <c r="BE22" s="558"/>
      <c r="BF22" s="558"/>
      <c r="BG22" s="565"/>
    </row>
    <row r="23" spans="1:61" ht="23.25" customHeight="1" thickBot="1" x14ac:dyDescent="0.3">
      <c r="A23" s="733" t="s">
        <v>963</v>
      </c>
      <c r="B23" s="731" t="s">
        <v>582</v>
      </c>
      <c r="C23" s="733" t="s">
        <v>2</v>
      </c>
      <c r="D23" s="669" t="s">
        <v>340</v>
      </c>
      <c r="E23" s="669" t="s">
        <v>342</v>
      </c>
      <c r="F23" s="721" t="s">
        <v>343</v>
      </c>
      <c r="G23" s="669" t="s">
        <v>344</v>
      </c>
      <c r="H23" s="721" t="s">
        <v>339</v>
      </c>
      <c r="I23" s="731" t="s">
        <v>740</v>
      </c>
      <c r="J23" s="721" t="s">
        <v>1131</v>
      </c>
      <c r="K23" s="734" t="s">
        <v>741</v>
      </c>
      <c r="L23" s="732" t="s">
        <v>952</v>
      </c>
      <c r="M23" s="901" t="s">
        <v>966</v>
      </c>
      <c r="N23" s="671" t="s">
        <v>182</v>
      </c>
      <c r="O23" s="921"/>
      <c r="P23" s="922"/>
      <c r="Q23" s="604"/>
      <c r="R23" s="588"/>
      <c r="S23" s="604"/>
      <c r="T23" s="605"/>
      <c r="U23" s="220"/>
      <c r="V23" s="883"/>
      <c r="W23" s="882">
        <v>44932</v>
      </c>
      <c r="X23" s="884">
        <f>SUMIF('vs ARB'!$A$5:$A$35,W23)</f>
        <v>0</v>
      </c>
      <c r="Y23" s="886">
        <f>IF(X23&gt;=$J$21,1,0)</f>
        <v>0</v>
      </c>
      <c r="Z23" s="344"/>
      <c r="AA23" s="995"/>
      <c r="AC23" s="559"/>
      <c r="AD23" s="559"/>
      <c r="AE23" s="558"/>
      <c r="AF23" s="558"/>
      <c r="AG23" s="558"/>
      <c r="AH23" s="558"/>
      <c r="AI23" s="564"/>
      <c r="AJ23" s="559"/>
      <c r="AK23" s="559"/>
      <c r="AL23" s="558"/>
      <c r="AM23" s="558"/>
      <c r="AN23" s="558"/>
      <c r="AO23" s="558"/>
      <c r="AP23" s="558"/>
      <c r="AQ23" s="558"/>
      <c r="AR23" s="558"/>
      <c r="AS23" s="558"/>
      <c r="AT23" s="558"/>
      <c r="AU23" s="560"/>
      <c r="AV23" s="560"/>
      <c r="AW23" s="558"/>
      <c r="AX23" s="564"/>
      <c r="AY23" s="559"/>
      <c r="AZ23" s="560"/>
      <c r="BA23" s="561"/>
      <c r="BB23" s="561"/>
      <c r="BC23" s="561"/>
      <c r="BD23" s="558"/>
      <c r="BE23" s="558"/>
      <c r="BF23" s="558"/>
      <c r="BG23" s="565"/>
    </row>
    <row r="24" spans="1:61" ht="15" customHeight="1" thickTop="1" x14ac:dyDescent="0.25">
      <c r="A24" s="1299"/>
      <c r="B24" s="1301"/>
      <c r="C24" s="666" t="str">
        <f>IF(ISNUMBER(AX16),AX16,"")</f>
        <v/>
      </c>
      <c r="D24" s="667" t="str">
        <f>IF(ISNUMBER(Y16),Y16,"")</f>
        <v/>
      </c>
      <c r="E24" s="708" t="str">
        <f t="shared" ref="E24:G25" si="4">IF(ISNUMBER(BA16),BA16,"")</f>
        <v/>
      </c>
      <c r="F24" s="708" t="str">
        <f t="shared" si="4"/>
        <v/>
      </c>
      <c r="G24" s="708" t="str">
        <f t="shared" si="4"/>
        <v/>
      </c>
      <c r="H24" s="709"/>
      <c r="I24" s="709"/>
      <c r="J24" s="899">
        <f>IF(ISNUMBER(C24),(COUNTIF($A$35:$A$41,"&lt;="&amp;C24)+B24),(COUNTIF($A$35:$A$41,"&gt;="&amp;A24)+B24))</f>
        <v>0</v>
      </c>
      <c r="K24" s="951" t="str">
        <f>IF(AND(ISNUMBER(C24),J24&gt;10),"Fail","Pass")</f>
        <v>Pass</v>
      </c>
      <c r="L24" s="712">
        <f>(BC16*1000)</f>
        <v>0</v>
      </c>
      <c r="M24" s="927"/>
      <c r="N24" s="929"/>
      <c r="O24" s="923"/>
      <c r="P24" s="395"/>
      <c r="Q24" s="550"/>
      <c r="R24" s="551"/>
      <c r="S24" s="593"/>
      <c r="T24" s="552"/>
      <c r="U24" s="220"/>
      <c r="V24" s="581"/>
      <c r="W24" s="885">
        <f>W23+6</f>
        <v>44938</v>
      </c>
      <c r="X24" s="884">
        <f>SUMIF('vs ARB'!$A$5:$A$35,W24)</f>
        <v>0</v>
      </c>
      <c r="Y24" s="886">
        <f t="shared" ref="Y24:Y82" si="5">IF(X24&gt;=$J$21,1,0)</f>
        <v>0</v>
      </c>
      <c r="AA24" s="997"/>
      <c r="AE24" s="580"/>
      <c r="AG24" s="11"/>
      <c r="BE24" s="558"/>
      <c r="BF24" s="558"/>
      <c r="BG24" s="565"/>
    </row>
    <row r="25" spans="1:61" ht="15" customHeight="1" x14ac:dyDescent="0.25">
      <c r="A25" s="1300"/>
      <c r="B25" s="1302"/>
      <c r="C25" s="663" t="str">
        <f>IF(ISNUMBER(AX17),AX17,"")</f>
        <v/>
      </c>
      <c r="D25" s="664" t="str">
        <f>IF(ISNUMBER(Y17),Y17,"")</f>
        <v/>
      </c>
      <c r="E25" s="680" t="str">
        <f t="shared" si="4"/>
        <v/>
      </c>
      <c r="F25" s="680" t="str">
        <f t="shared" si="4"/>
        <v/>
      </c>
      <c r="G25" s="680" t="str">
        <f t="shared" si="4"/>
        <v/>
      </c>
      <c r="H25" s="681"/>
      <c r="I25" s="681"/>
      <c r="J25" s="900" t="str">
        <f>IF(ISNUMBER(C25),COUNTIF($A$35:$A$41,"&gt;C24")+J24,"")</f>
        <v/>
      </c>
      <c r="K25" s="952" t="str">
        <f>IF(AND(ISNUMBER(C25),J25&gt;10),"Fail","Pass")</f>
        <v>Pass</v>
      </c>
      <c r="L25" s="679">
        <f>IF(ISNUMBER(C25),BC17*1000,L24)</f>
        <v>0</v>
      </c>
      <c r="M25" s="928"/>
      <c r="N25" s="930"/>
      <c r="O25" s="924"/>
      <c r="P25" s="925"/>
      <c r="Q25" s="550"/>
      <c r="R25" s="551"/>
      <c r="S25" s="593"/>
      <c r="T25" s="552"/>
      <c r="U25" s="220"/>
      <c r="V25" s="581"/>
      <c r="W25" s="885">
        <f t="shared" ref="W25:W61" si="6">W24+6</f>
        <v>44944</v>
      </c>
      <c r="X25" s="884">
        <f>SUMIF('vs ARB'!$A$5:$A$35,W25)</f>
        <v>0</v>
      </c>
      <c r="Y25" s="886">
        <f t="shared" si="5"/>
        <v>0</v>
      </c>
      <c r="AE25" s="578"/>
      <c r="AG25" s="11"/>
      <c r="BE25" s="558"/>
      <c r="BF25" s="558"/>
      <c r="BG25" s="565"/>
    </row>
    <row r="26" spans="1:61" ht="15" customHeight="1" x14ac:dyDescent="0.25">
      <c r="A26" s="81"/>
      <c r="B26" s="87"/>
      <c r="C26" s="211"/>
      <c r="D26" s="446"/>
      <c r="E26" s="446"/>
      <c r="F26" s="446"/>
      <c r="G26" s="447"/>
      <c r="H26" s="212"/>
      <c r="I26" s="212"/>
      <c r="J26" s="448"/>
      <c r="K26" s="449"/>
      <c r="L26" s="449"/>
      <c r="M26" s="449"/>
      <c r="N26" s="448"/>
      <c r="O26" s="450"/>
      <c r="P26" s="450"/>
      <c r="Q26" s="450"/>
      <c r="R26" s="450"/>
      <c r="S26" s="450"/>
      <c r="T26" s="450"/>
      <c r="U26" s="220"/>
      <c r="V26" s="581"/>
      <c r="W26" s="885">
        <f t="shared" si="6"/>
        <v>44950</v>
      </c>
      <c r="X26" s="884">
        <f>SUMIF('vs ARB'!$A$5:$A$35,W26)</f>
        <v>0</v>
      </c>
      <c r="Y26" s="886">
        <f t="shared" si="5"/>
        <v>0</v>
      </c>
      <c r="AE26" s="578"/>
      <c r="AG26" s="11"/>
      <c r="BE26" s="558"/>
      <c r="BF26" s="558"/>
      <c r="BG26" s="565"/>
    </row>
    <row r="27" spans="1:61" ht="15" customHeight="1" x14ac:dyDescent="0.25">
      <c r="A27" s="926" t="str">
        <f>IF(OR(A30="Fail",B30="Fail",C30="Fail",D30="Fail",E30="Fail",F30="Fail",G30="Fail",H30="Fail",I30="Fail",J30="Fail",R30="Fail"),"FAIL","PASS")</f>
        <v>FAIL</v>
      </c>
      <c r="B27" s="1283" t="s">
        <v>945</v>
      </c>
      <c r="C27" s="1284"/>
      <c r="D27" s="1284"/>
      <c r="E27" s="1284"/>
      <c r="F27" s="1284"/>
      <c r="G27" s="1284"/>
      <c r="H27" s="1284"/>
      <c r="I27" s="1284"/>
      <c r="J27" s="1284"/>
      <c r="K27" s="1284"/>
      <c r="L27" s="1284"/>
      <c r="M27" s="1284"/>
      <c r="N27" s="1284"/>
      <c r="O27" s="1284"/>
      <c r="P27" s="1284"/>
      <c r="Q27" s="1284"/>
      <c r="R27" s="1284"/>
      <c r="S27" s="1285"/>
      <c r="T27" s="566"/>
      <c r="U27" s="220"/>
      <c r="V27" s="581"/>
      <c r="W27" s="885">
        <f t="shared" si="6"/>
        <v>44956</v>
      </c>
      <c r="X27" s="884">
        <f>SUMIF('vs ARB'!$A$5:$A$35,W27)</f>
        <v>0</v>
      </c>
      <c r="Y27" s="886">
        <f t="shared" si="5"/>
        <v>0</v>
      </c>
      <c r="AE27" s="578"/>
      <c r="AG27" s="11"/>
      <c r="BE27" s="558"/>
      <c r="BF27" s="558"/>
      <c r="BG27" s="565"/>
    </row>
    <row r="28" spans="1:61" ht="15" customHeight="1" x14ac:dyDescent="0.25">
      <c r="A28" s="602" t="s">
        <v>924</v>
      </c>
      <c r="B28" s="1311" t="s">
        <v>925</v>
      </c>
      <c r="C28" s="1312"/>
      <c r="D28" s="1312"/>
      <c r="E28" s="1312"/>
      <c r="F28" s="1312"/>
      <c r="G28" s="1312"/>
      <c r="H28" s="1312"/>
      <c r="I28" s="1312"/>
      <c r="J28" s="1313"/>
      <c r="K28" s="1280" t="s">
        <v>841</v>
      </c>
      <c r="L28" s="1281"/>
      <c r="M28" s="1281"/>
      <c r="N28" s="1281"/>
      <c r="O28" s="1281"/>
      <c r="P28" s="1281"/>
      <c r="Q28" s="1281"/>
      <c r="R28" s="1281"/>
      <c r="S28" s="1282"/>
      <c r="T28" s="880"/>
      <c r="U28" s="220"/>
      <c r="V28" s="581"/>
      <c r="W28" s="885">
        <f t="shared" si="6"/>
        <v>44962</v>
      </c>
      <c r="X28" s="884">
        <f>SUMIF('vs ARB'!$A$5:$A$35,W28)</f>
        <v>0</v>
      </c>
      <c r="Y28" s="886">
        <f t="shared" si="5"/>
        <v>0</v>
      </c>
      <c r="AE28" s="578"/>
      <c r="AG28" s="11"/>
      <c r="BE28" s="558"/>
      <c r="BF28" s="558"/>
      <c r="BG28" s="565"/>
    </row>
    <row r="29" spans="1:61" ht="25.5" customHeight="1" thickBot="1" x14ac:dyDescent="0.3">
      <c r="A29" s="726" t="s">
        <v>953</v>
      </c>
      <c r="B29" s="727" t="s">
        <v>954</v>
      </c>
      <c r="C29" s="728" t="s">
        <v>959</v>
      </c>
      <c r="D29" s="729" t="s">
        <v>955</v>
      </c>
      <c r="E29" s="729" t="s">
        <v>956</v>
      </c>
      <c r="F29" s="729" t="s">
        <v>957</v>
      </c>
      <c r="G29" s="729" t="s">
        <v>958</v>
      </c>
      <c r="H29" s="729" t="s">
        <v>960</v>
      </c>
      <c r="I29" s="729" t="s">
        <v>961</v>
      </c>
      <c r="J29" s="730" t="s">
        <v>962</v>
      </c>
      <c r="K29" s="936" t="s">
        <v>2</v>
      </c>
      <c r="L29" s="940" t="s">
        <v>864</v>
      </c>
      <c r="M29" s="938" t="s">
        <v>2</v>
      </c>
      <c r="N29" s="721" t="s">
        <v>864</v>
      </c>
      <c r="O29" s="1266" t="s">
        <v>2</v>
      </c>
      <c r="P29" s="1267"/>
      <c r="Q29" s="735" t="s">
        <v>864</v>
      </c>
      <c r="R29" s="942" t="s">
        <v>865</v>
      </c>
      <c r="S29" s="943" t="s">
        <v>182</v>
      </c>
      <c r="T29" s="881"/>
      <c r="U29" s="220"/>
      <c r="V29" s="581"/>
      <c r="W29" s="885">
        <f t="shared" si="6"/>
        <v>44968</v>
      </c>
      <c r="X29" s="884">
        <f>SUMIF('vs ARB'!$A$5:$A$35,W29)</f>
        <v>0</v>
      </c>
      <c r="Y29" s="886">
        <f t="shared" si="5"/>
        <v>0</v>
      </c>
      <c r="AE29" s="578"/>
      <c r="AG29" s="11"/>
      <c r="BE29" s="558"/>
      <c r="BF29" s="558"/>
      <c r="BG29" s="565"/>
    </row>
    <row r="30" spans="1:61" ht="15" customHeight="1" thickTop="1" x14ac:dyDescent="0.25">
      <c r="A30" s="946" t="str">
        <f>IF(MAX(AW9:AW14)&gt;25,"Fail","Pass")</f>
        <v>Pass</v>
      </c>
      <c r="B30" s="1264" t="str">
        <f>IF(OR(BG9&lt;AV9,BG10&lt;AV10,BG11&lt;AV11,BG12&lt;AV12,BG13&lt;AV13,BG14&lt;AV14),"Fail","Pass")</f>
        <v>Pass</v>
      </c>
      <c r="C30" s="1265"/>
      <c r="D30" s="948" t="str">
        <f>IF(BI8&gt;0,"Fail","Pass")</f>
        <v>Pass</v>
      </c>
      <c r="E30" s="947" t="str">
        <f>IF(OR(MAX(AO9:AO14)&gt;23,MIN(AO9:AO14)&lt;20),"Fail","Pass")</f>
        <v>Fail</v>
      </c>
      <c r="F30" s="947" t="str">
        <f>IF(MAX(AP9:AP14)&gt;2.1,"Fail","Pass")</f>
        <v>Pass</v>
      </c>
      <c r="G30" s="947" t="str">
        <f>IF(OR(MAX(AQ9:AQ14)&gt;40,MIN(AQ9:AQ14)&lt;30),"Fail","Pass")</f>
        <v>Fail</v>
      </c>
      <c r="H30" s="948"/>
      <c r="I30" s="947" t="str">
        <f>IF(MAX(AR9:AR14)&gt;5.1,"Fail","Pass")</f>
        <v>Pass</v>
      </c>
      <c r="J30" s="949" t="str">
        <f>IF(MAX(AT9:AT14)&gt;5.1,"Fail","Pass")</f>
        <v>Pass</v>
      </c>
      <c r="K30" s="937" t="str">
        <f>IF(ISNUMBER(AK18),SUM(AK18),"")</f>
        <v/>
      </c>
      <c r="L30" s="945">
        <f>IF(ISNUMBER(BC18),SUM(BC18)*1000,0)</f>
        <v>0</v>
      </c>
      <c r="M30" s="941" t="str">
        <f>IF(ISNUMBER(AK19),SUM(AK19),"")</f>
        <v/>
      </c>
      <c r="N30" s="945">
        <f>IF(ISNUMBER(BC19),SUM(BC19),0)</f>
        <v>0</v>
      </c>
      <c r="O30" s="1268" t="str">
        <f>IF(ISNUMBER(AK20),SUM(AK20),"")</f>
        <v/>
      </c>
      <c r="P30" s="1269"/>
      <c r="Q30" s="939">
        <f>IF(ISNUMBER(BC20),SUM(BC20),0)</f>
        <v>0</v>
      </c>
      <c r="R30" s="950" t="str">
        <f>IF(OR(L30&gt;15.1,N30&gt;15.1,Q30&gt;15.1,L30&lt;-15.1,N30&lt;-15.1,Q30&lt;-15.1),"Fail","Pass")</f>
        <v>Pass</v>
      </c>
      <c r="S30" s="944" t="str">
        <f>IF(R30="Fail", "4", "")</f>
        <v/>
      </c>
      <c r="T30" s="85"/>
      <c r="U30" s="220"/>
      <c r="V30" s="581"/>
      <c r="W30" s="885">
        <f t="shared" si="6"/>
        <v>44974</v>
      </c>
      <c r="X30" s="884">
        <f>SUMIF('vs ARB'!$A$5:$A$35,W30)</f>
        <v>0</v>
      </c>
      <c r="Y30" s="886">
        <f t="shared" si="5"/>
        <v>0</v>
      </c>
      <c r="AE30" s="578"/>
      <c r="AG30" s="11"/>
      <c r="BE30" s="558"/>
      <c r="BF30" s="558"/>
      <c r="BG30" s="565"/>
    </row>
    <row r="31" spans="1:61" ht="15" customHeight="1" x14ac:dyDescent="0.25">
      <c r="A31" s="81"/>
      <c r="B31" s="87"/>
      <c r="C31" s="211"/>
      <c r="D31" s="446"/>
      <c r="E31" s="446"/>
      <c r="F31" s="446"/>
      <c r="G31" s="447"/>
      <c r="H31" s="212"/>
      <c r="I31" s="212"/>
      <c r="J31" s="448"/>
      <c r="K31" s="449"/>
      <c r="L31" s="449"/>
      <c r="M31" s="449"/>
      <c r="N31" s="448"/>
      <c r="O31" s="450"/>
      <c r="P31" s="450"/>
      <c r="Q31" s="450"/>
      <c r="R31" s="450"/>
      <c r="S31" s="450"/>
      <c r="T31" s="450"/>
      <c r="U31" s="220"/>
      <c r="V31" s="581"/>
      <c r="W31" s="885">
        <f t="shared" si="6"/>
        <v>44980</v>
      </c>
      <c r="X31" s="884">
        <f>SUMIF('vs ARB'!$A$5:$A$35,W31)</f>
        <v>0</v>
      </c>
      <c r="Y31" s="886">
        <f t="shared" si="5"/>
        <v>0</v>
      </c>
      <c r="AE31" s="578"/>
      <c r="AG31" s="11"/>
      <c r="BE31" s="558"/>
      <c r="BF31" s="558"/>
      <c r="BG31" s="565"/>
    </row>
    <row r="32" spans="1:61" ht="15.75" customHeight="1" x14ac:dyDescent="0.25">
      <c r="A32" s="1223" t="s">
        <v>985</v>
      </c>
      <c r="B32" s="1224"/>
      <c r="C32" s="1224"/>
      <c r="D32" s="1224"/>
      <c r="E32" s="1224"/>
      <c r="F32" s="1224"/>
      <c r="G32" s="1224"/>
      <c r="H32" s="1224"/>
      <c r="I32" s="1224"/>
      <c r="J32" s="1224"/>
      <c r="K32" s="1224"/>
      <c r="L32" s="1224"/>
      <c r="M32" s="1224"/>
      <c r="N32" s="1224"/>
      <c r="O32" s="1224"/>
      <c r="P32" s="1224"/>
      <c r="Q32" s="1224"/>
      <c r="R32" s="1224"/>
      <c r="S32" s="1224"/>
      <c r="T32" s="1225"/>
      <c r="U32" s="220"/>
      <c r="V32" s="581"/>
      <c r="W32" s="885">
        <f t="shared" si="6"/>
        <v>44986</v>
      </c>
      <c r="X32" s="884">
        <f>SUMIF('vs ARB'!$A$5:$A$35,W32)</f>
        <v>0</v>
      </c>
      <c r="Y32" s="886">
        <f t="shared" si="5"/>
        <v>0</v>
      </c>
      <c r="AC32" s="580"/>
      <c r="AE32" s="578"/>
      <c r="AG32" s="11"/>
      <c r="BE32" s="558"/>
      <c r="BF32" s="558"/>
      <c r="BG32" s="565"/>
    </row>
    <row r="33" spans="1:47" ht="15" customHeight="1" x14ac:dyDescent="0.25">
      <c r="A33" s="1230" t="s">
        <v>950</v>
      </c>
      <c r="B33" s="1231"/>
      <c r="C33" s="1231"/>
      <c r="D33" s="1231"/>
      <c r="E33" s="1231"/>
      <c r="F33" s="1231"/>
      <c r="G33" s="1231"/>
      <c r="H33" s="1231"/>
      <c r="I33" s="1231"/>
      <c r="J33" s="1231"/>
      <c r="K33" s="1231"/>
      <c r="L33" s="1231"/>
      <c r="M33" s="1231"/>
      <c r="N33" s="1231"/>
      <c r="O33" s="1231"/>
      <c r="P33" s="1232"/>
      <c r="Q33" s="1228"/>
      <c r="R33" s="1229"/>
      <c r="S33" s="1226" t="s">
        <v>581</v>
      </c>
      <c r="T33" s="1227"/>
      <c r="U33" s="216"/>
      <c r="V33" s="581"/>
      <c r="W33" s="885">
        <f t="shared" si="6"/>
        <v>44992</v>
      </c>
      <c r="X33" s="884">
        <f>SUMIF('vs ARB'!$A$5:$A$35,W33)</f>
        <v>0</v>
      </c>
      <c r="Y33" s="886">
        <f t="shared" si="5"/>
        <v>0</v>
      </c>
      <c r="AE33" s="578"/>
      <c r="AG33" s="11"/>
      <c r="AK33" s="343"/>
    </row>
    <row r="34" spans="1:47" ht="26.25" customHeight="1" thickBot="1" x14ac:dyDescent="0.3">
      <c r="A34" s="720" t="s">
        <v>933</v>
      </c>
      <c r="B34" s="721" t="s">
        <v>340</v>
      </c>
      <c r="C34" s="722" t="s">
        <v>712</v>
      </c>
      <c r="D34" s="723" t="s">
        <v>932</v>
      </c>
      <c r="E34" s="721" t="s">
        <v>348</v>
      </c>
      <c r="F34" s="721" t="s">
        <v>342</v>
      </c>
      <c r="G34" s="721" t="s">
        <v>343</v>
      </c>
      <c r="H34" s="721" t="s">
        <v>344</v>
      </c>
      <c r="I34" s="721" t="s">
        <v>339</v>
      </c>
      <c r="J34" s="721" t="s">
        <v>740</v>
      </c>
      <c r="K34" s="723" t="s">
        <v>935</v>
      </c>
      <c r="L34" s="723" t="s">
        <v>934</v>
      </c>
      <c r="M34" s="721" t="s">
        <v>966</v>
      </c>
      <c r="N34" s="596" t="s">
        <v>425</v>
      </c>
      <c r="O34" s="603" t="s">
        <v>182</v>
      </c>
      <c r="P34" s="603" t="s">
        <v>183</v>
      </c>
      <c r="Q34" s="724" t="s">
        <v>349</v>
      </c>
      <c r="R34" s="725" t="s">
        <v>824</v>
      </c>
      <c r="S34" s="725" t="s">
        <v>710</v>
      </c>
      <c r="T34" s="878" t="s">
        <v>825</v>
      </c>
      <c r="U34" s="219"/>
      <c r="V34" s="581"/>
      <c r="W34" s="885">
        <f t="shared" si="6"/>
        <v>44998</v>
      </c>
      <c r="X34" s="884">
        <f>SUMIF('vs ARB'!$A$5:$A$35,W34)</f>
        <v>0</v>
      </c>
      <c r="Y34" s="886">
        <f t="shared" si="5"/>
        <v>0</v>
      </c>
      <c r="AE34" s="578"/>
      <c r="AG34" s="103"/>
      <c r="AI34" s="343"/>
      <c r="AK34" s="343"/>
      <c r="AL34" s="127"/>
      <c r="AO34" s="127"/>
      <c r="AP34" s="127"/>
      <c r="AR34" s="346"/>
      <c r="AS34" s="346"/>
      <c r="AT34" s="346"/>
      <c r="AU34" s="346"/>
    </row>
    <row r="35" spans="1:47" ht="15" customHeight="1" thickTop="1" x14ac:dyDescent="0.25">
      <c r="A35" s="666" t="str">
        <f t="shared" ref="A35:A40" si="7">IF(ISNUMBER(AX9),AX9,"")</f>
        <v/>
      </c>
      <c r="B35" s="699" t="str">
        <f>IF(ISTEXT(W9),W9,"")</f>
        <v/>
      </c>
      <c r="C35" s="700"/>
      <c r="D35" s="701" t="str">
        <f t="shared" ref="D35:D41" si="8">IF(ISNUMBER(AX9),BD9,"")</f>
        <v/>
      </c>
      <c r="E35" s="699"/>
      <c r="F35" s="699" t="str">
        <f>IF(ISNUMBER(BA9),BA9,"")</f>
        <v/>
      </c>
      <c r="G35" s="699" t="str">
        <f>IF(ISNUMBER(BB9),BB9,"")</f>
        <v/>
      </c>
      <c r="H35" s="699" t="str">
        <f>IF(ISNUMBER(BC9),BC9,"")</f>
        <v/>
      </c>
      <c r="I35" s="699"/>
      <c r="J35" s="667" t="str">
        <f>IF(ISTEXT(I35),(VLOOKUP(I35,'Flags&amp;Qualifiers'!$Z$2:$AB$27,2)),"")</f>
        <v/>
      </c>
      <c r="K35" s="702" t="str">
        <f t="shared" ref="K35:K41" si="9">IF(ISNUMBER(A35),AU9,"")</f>
        <v/>
      </c>
      <c r="L35" s="703" t="str">
        <f>IF(ISNUMBER(A35),VLOOKUP(A35,$AX$9:$AZ$14,3),"")</f>
        <v/>
      </c>
      <c r="M35" s="953" t="str">
        <f>IF(AND(ISNUMBER(A35),OR(U35&lt;1,A35&gt;Q33+6,A35&lt;Q33+6,C35&gt;35,C35&lt;3,D35&gt;1500,D35&lt;1390,K35&gt;30,L35&gt;177)),"YES", "")</f>
        <v/>
      </c>
      <c r="N35" s="704" t="s">
        <v>382</v>
      </c>
      <c r="O35" s="127">
        <f>VLOOKUP(N35,'Flags&amp;Qualifiers'!$B$2:$C$49,2)</f>
        <v>0</v>
      </c>
      <c r="P35" s="890">
        <f>VLOOKUP(N35,'Flags&amp;Qualifiers'!$B$2:$F$49,5)</f>
        <v>0</v>
      </c>
      <c r="Q35" s="705">
        <f>SUMIF('vs ARB'!$A$5:$A$35,A35,'vs ARB'!$E$5:$E$35)</f>
        <v>0</v>
      </c>
      <c r="R35" s="706" t="str">
        <f t="shared" ref="R35:R41" si="10">IF(AND(ISNUMBER(C35),C35&gt;=3,Q35&gt;=3,(NOT(P35="NULL"))),(((C35-Q35)/(C35+Q35))/2)*100,"")</f>
        <v/>
      </c>
      <c r="S35" s="706" t="str">
        <f t="shared" ref="S35:S41" si="11">IF(AND(ISNUMBER(C35),ISNUMBER(Q35)),(C35-Q35),"")</f>
        <v/>
      </c>
      <c r="T35" s="707" t="str">
        <f t="shared" ref="T35:T41" si="12">IF(ISNUMBER(R35),STDEVA(C35,Q35),"#N/A")</f>
        <v>#N/A</v>
      </c>
      <c r="U35" s="888">
        <f>SUMIF($W$23:$W$82,A35,$Y$23:$Y$82)</f>
        <v>0</v>
      </c>
      <c r="V35" s="892">
        <f>IF(AND(M35="YES",N35="-"),1,0)</f>
        <v>0</v>
      </c>
      <c r="W35" s="885">
        <f t="shared" si="6"/>
        <v>45004</v>
      </c>
      <c r="X35" s="884">
        <f>SUMIF('vs ARB'!$A$5:$A$35,W35)</f>
        <v>0</v>
      </c>
      <c r="Y35" s="886">
        <f t="shared" si="5"/>
        <v>0</v>
      </c>
      <c r="AE35" s="578"/>
      <c r="AG35" s="103"/>
      <c r="AI35" s="343"/>
      <c r="AK35" s="6"/>
      <c r="AL35" s="342"/>
      <c r="AO35" s="342"/>
      <c r="AP35" s="127"/>
      <c r="AR35" s="346"/>
      <c r="AS35" s="346"/>
      <c r="AT35" s="346"/>
      <c r="AU35" s="346"/>
    </row>
    <row r="36" spans="1:47" ht="15" customHeight="1" x14ac:dyDescent="0.25">
      <c r="A36" s="661" t="str">
        <f t="shared" si="7"/>
        <v/>
      </c>
      <c r="B36" s="699" t="str">
        <f t="shared" ref="B36:B41" si="13">IF(ISTEXT(W10),W10,"")</f>
        <v/>
      </c>
      <c r="C36" s="683"/>
      <c r="D36" s="684" t="str">
        <f t="shared" si="8"/>
        <v/>
      </c>
      <c r="E36" s="691"/>
      <c r="F36" s="682" t="str">
        <f t="shared" ref="F36:F41" si="14">IF(ISNUMBER(BA10),BA10,"")</f>
        <v/>
      </c>
      <c r="G36" s="682" t="str">
        <f t="shared" ref="G36:G41" si="15">IF(ISNUMBER(BB10),BB10,"")</f>
        <v/>
      </c>
      <c r="H36" s="682" t="str">
        <f t="shared" ref="H36:H41" si="16">IF(ISNUMBER(BC10),BC10,"")</f>
        <v/>
      </c>
      <c r="I36" s="682"/>
      <c r="J36" s="662" t="str">
        <f>IF(ISTEXT(I36),(VLOOKUP(I36,'Flags&amp;Qualifiers'!$Z$2:$AB$27,2)),"")</f>
        <v/>
      </c>
      <c r="K36" s="685" t="str">
        <f t="shared" si="9"/>
        <v/>
      </c>
      <c r="L36" s="703" t="str">
        <f t="shared" ref="L36:L41" si="17">IF(ISNUMBER(A36),VLOOKUP(A36,$AX$9:$AZ$14,3),"")</f>
        <v/>
      </c>
      <c r="M36" s="953" t="e">
        <f>IF(AND(ISNUMBER(A36),OR(U36&lt;1,A36&gt;A35+6,A36&lt;A35+6,C36&gt;35,C36&lt;3,D36&gt;1500,D36&lt;1390,K36&gt;30,L36&gt;177)),"YES", "")</f>
        <v>#VALUE!</v>
      </c>
      <c r="N36" s="704" t="s">
        <v>382</v>
      </c>
      <c r="O36" s="889">
        <f>VLOOKUP(N36,'Flags&amp;Qualifiers'!$B$2:$C$49,2)</f>
        <v>0</v>
      </c>
      <c r="P36" s="889">
        <f>VLOOKUP(N36,'Flags&amp;Qualifiers'!$B$2:$F$49,5)</f>
        <v>0</v>
      </c>
      <c r="Q36" s="688">
        <f>SUMIF('vs ARB'!$A$5:$A$35,A36,'vs ARB'!$E$5:$E$35)</f>
        <v>0</v>
      </c>
      <c r="R36" s="689" t="str">
        <f t="shared" si="10"/>
        <v/>
      </c>
      <c r="S36" s="689" t="str">
        <f t="shared" si="11"/>
        <v/>
      </c>
      <c r="T36" s="690" t="str">
        <f t="shared" si="12"/>
        <v>#N/A</v>
      </c>
      <c r="U36" s="888">
        <f t="shared" ref="U36:U41" si="18">SUMIF($W$23:$W$82,A36,$Y$23:$Y$82)</f>
        <v>0</v>
      </c>
      <c r="V36" s="892" t="e">
        <f t="shared" ref="V36:V41" si="19">IF(AND(M36="YES",N36="-"),1,0)</f>
        <v>#VALUE!</v>
      </c>
      <c r="W36" s="885">
        <f t="shared" si="6"/>
        <v>45010</v>
      </c>
      <c r="X36" s="884">
        <f>SUMIF('vs ARB'!$A$5:$A$35,W36)</f>
        <v>0</v>
      </c>
      <c r="Y36" s="886">
        <f t="shared" si="5"/>
        <v>0</v>
      </c>
      <c r="AE36" s="578"/>
      <c r="AG36" s="11"/>
      <c r="AI36" s="343"/>
      <c r="AK36" s="6"/>
      <c r="AO36" s="127"/>
      <c r="AP36" s="6"/>
      <c r="AR36" s="346"/>
      <c r="AS36" s="346"/>
      <c r="AT36" s="346"/>
      <c r="AU36" s="346"/>
    </row>
    <row r="37" spans="1:47" ht="15" customHeight="1" x14ac:dyDescent="0.25">
      <c r="A37" s="661" t="str">
        <f t="shared" si="7"/>
        <v/>
      </c>
      <c r="B37" s="699" t="str">
        <f t="shared" si="13"/>
        <v/>
      </c>
      <c r="C37" s="683"/>
      <c r="D37" s="684" t="str">
        <f t="shared" si="8"/>
        <v/>
      </c>
      <c r="E37" s="691"/>
      <c r="F37" s="682" t="str">
        <f t="shared" si="14"/>
        <v/>
      </c>
      <c r="G37" s="682" t="str">
        <f t="shared" si="15"/>
        <v/>
      </c>
      <c r="H37" s="682" t="str">
        <f t="shared" si="16"/>
        <v/>
      </c>
      <c r="I37" s="682"/>
      <c r="J37" s="662" t="str">
        <f>IF(ISTEXT(I37),(VLOOKUP(I37,'Flags&amp;Qualifiers'!$Z$2:$AB$27,2)),"")</f>
        <v/>
      </c>
      <c r="K37" s="685" t="str">
        <f t="shared" si="9"/>
        <v/>
      </c>
      <c r="L37" s="703" t="str">
        <f t="shared" si="17"/>
        <v/>
      </c>
      <c r="M37" s="953" t="e">
        <f t="shared" ref="M37:M41" si="20">IF(AND(ISNUMBER(A37),OR(U37&lt;1,A37&gt;A36+6,A37&lt;A36+6,C37&gt;35,C37&lt;3,D37&gt;1500,D37&lt;1390,K37&gt;30,L37&gt;177)),"YES", "")</f>
        <v>#VALUE!</v>
      </c>
      <c r="N37" s="704" t="s">
        <v>382</v>
      </c>
      <c r="O37" s="889">
        <f>VLOOKUP(N37,'Flags&amp;Qualifiers'!$B$2:$C$49,2)</f>
        <v>0</v>
      </c>
      <c r="P37" s="889">
        <f>VLOOKUP(N37,'Flags&amp;Qualifiers'!$B$2:$F$49,5)</f>
        <v>0</v>
      </c>
      <c r="Q37" s="688">
        <f>SUMIF('vs ARB'!$A$5:$A$35,A37,'vs ARB'!$E$5:$E$35)</f>
        <v>0</v>
      </c>
      <c r="R37" s="689" t="str">
        <f t="shared" si="10"/>
        <v/>
      </c>
      <c r="S37" s="689" t="str">
        <f t="shared" si="11"/>
        <v/>
      </c>
      <c r="T37" s="690" t="str">
        <f t="shared" si="12"/>
        <v>#N/A</v>
      </c>
      <c r="U37" s="888">
        <f t="shared" si="18"/>
        <v>0</v>
      </c>
      <c r="V37" s="892" t="e">
        <f t="shared" si="19"/>
        <v>#VALUE!</v>
      </c>
      <c r="W37" s="885">
        <f t="shared" si="6"/>
        <v>45016</v>
      </c>
      <c r="X37" s="884">
        <f>SUMIF('vs ARB'!$A$5:$A$35,W37)</f>
        <v>0</v>
      </c>
      <c r="Y37" s="886">
        <f t="shared" si="5"/>
        <v>0</v>
      </c>
      <c r="AE37" s="578"/>
      <c r="AG37" s="11"/>
      <c r="AI37" s="343"/>
      <c r="AK37" s="6"/>
      <c r="AO37" s="127"/>
      <c r="AP37" s="6"/>
      <c r="AR37" s="346"/>
      <c r="AS37" s="346"/>
      <c r="AT37" s="346"/>
      <c r="AU37" s="346"/>
    </row>
    <row r="38" spans="1:47" ht="15" customHeight="1" x14ac:dyDescent="0.25">
      <c r="A38" s="661" t="str">
        <f t="shared" si="7"/>
        <v/>
      </c>
      <c r="B38" s="699" t="str">
        <f t="shared" si="13"/>
        <v/>
      </c>
      <c r="C38" s="683"/>
      <c r="D38" s="684" t="str">
        <f t="shared" si="8"/>
        <v/>
      </c>
      <c r="E38" s="691"/>
      <c r="F38" s="682" t="str">
        <f t="shared" si="14"/>
        <v/>
      </c>
      <c r="G38" s="682" t="str">
        <f t="shared" si="15"/>
        <v/>
      </c>
      <c r="H38" s="682" t="str">
        <f t="shared" si="16"/>
        <v/>
      </c>
      <c r="I38" s="682"/>
      <c r="J38" s="662" t="str">
        <f>IF(ISTEXT(I38),(VLOOKUP(I38,'Flags&amp;Qualifiers'!$Z$2:$AB$27,2)),"")</f>
        <v/>
      </c>
      <c r="K38" s="685" t="str">
        <f t="shared" si="9"/>
        <v/>
      </c>
      <c r="L38" s="703" t="str">
        <f t="shared" si="17"/>
        <v/>
      </c>
      <c r="M38" s="953" t="e">
        <f t="shared" si="20"/>
        <v>#VALUE!</v>
      </c>
      <c r="N38" s="704" t="s">
        <v>382</v>
      </c>
      <c r="O38" s="889">
        <f>VLOOKUP(N38,'Flags&amp;Qualifiers'!$B$2:$C$49,2)</f>
        <v>0</v>
      </c>
      <c r="P38" s="889">
        <f>VLOOKUP(N38,'Flags&amp;Qualifiers'!$B$2:$F$49,5)</f>
        <v>0</v>
      </c>
      <c r="Q38" s="688">
        <f>SUMIF('vs ARB'!$A$5:$A$35,A38,'vs ARB'!$E$5:$E$35)</f>
        <v>0</v>
      </c>
      <c r="R38" s="689" t="str">
        <f t="shared" si="10"/>
        <v/>
      </c>
      <c r="S38" s="689" t="str">
        <f t="shared" si="11"/>
        <v/>
      </c>
      <c r="T38" s="690" t="str">
        <f t="shared" si="12"/>
        <v>#N/A</v>
      </c>
      <c r="U38" s="888">
        <f t="shared" si="18"/>
        <v>0</v>
      </c>
      <c r="V38" s="892" t="e">
        <f t="shared" si="19"/>
        <v>#VALUE!</v>
      </c>
      <c r="W38" s="885">
        <f t="shared" si="6"/>
        <v>45022</v>
      </c>
      <c r="X38" s="884">
        <f>SUMIF('vs ARB'!$A$5:$A$35,W38)</f>
        <v>0</v>
      </c>
      <c r="Y38" s="886">
        <f t="shared" si="5"/>
        <v>0</v>
      </c>
      <c r="AE38" s="578"/>
      <c r="AG38" s="11"/>
      <c r="AI38" s="343"/>
      <c r="AK38" s="6"/>
      <c r="AO38" s="127"/>
      <c r="AP38" s="6"/>
      <c r="AR38" s="346"/>
      <c r="AS38" s="346"/>
      <c r="AT38" s="346"/>
      <c r="AU38" s="346"/>
    </row>
    <row r="39" spans="1:47" x14ac:dyDescent="0.25">
      <c r="A39" s="661" t="str">
        <f t="shared" si="7"/>
        <v/>
      </c>
      <c r="B39" s="699" t="str">
        <f t="shared" si="13"/>
        <v/>
      </c>
      <c r="C39" s="683"/>
      <c r="D39" s="684" t="str">
        <f t="shared" si="8"/>
        <v/>
      </c>
      <c r="E39" s="691"/>
      <c r="F39" s="682" t="str">
        <f t="shared" si="14"/>
        <v/>
      </c>
      <c r="G39" s="682" t="str">
        <f t="shared" si="15"/>
        <v/>
      </c>
      <c r="H39" s="682" t="str">
        <f t="shared" si="16"/>
        <v/>
      </c>
      <c r="I39" s="682"/>
      <c r="J39" s="662" t="str">
        <f>IF(ISTEXT(I39),(VLOOKUP(I39,'Flags&amp;Qualifiers'!$Z$2:$AB$27,2)),"")</f>
        <v/>
      </c>
      <c r="K39" s="685" t="str">
        <f t="shared" si="9"/>
        <v/>
      </c>
      <c r="L39" s="703" t="str">
        <f t="shared" si="17"/>
        <v/>
      </c>
      <c r="M39" s="953" t="e">
        <f t="shared" si="20"/>
        <v>#VALUE!</v>
      </c>
      <c r="N39" s="704" t="s">
        <v>382</v>
      </c>
      <c r="O39" s="889">
        <f>VLOOKUP(N39,'Flags&amp;Qualifiers'!$B$2:$C$49,2)</f>
        <v>0</v>
      </c>
      <c r="P39" s="889">
        <f>VLOOKUP(N39,'Flags&amp;Qualifiers'!$B$2:$F$49,5)</f>
        <v>0</v>
      </c>
      <c r="Q39" s="688">
        <f>SUMIF('vs ARB'!$A$5:$A$35,A39,'vs ARB'!$E$5:$E$35)</f>
        <v>0</v>
      </c>
      <c r="R39" s="689" t="str">
        <f t="shared" si="10"/>
        <v/>
      </c>
      <c r="S39" s="689" t="str">
        <f t="shared" si="11"/>
        <v/>
      </c>
      <c r="T39" s="690" t="str">
        <f t="shared" si="12"/>
        <v>#N/A</v>
      </c>
      <c r="U39" s="888">
        <f t="shared" si="18"/>
        <v>0</v>
      </c>
      <c r="V39" s="892" t="e">
        <f t="shared" si="19"/>
        <v>#VALUE!</v>
      </c>
      <c r="W39" s="885">
        <f t="shared" si="6"/>
        <v>45028</v>
      </c>
      <c r="X39" s="884">
        <f>SUMIF('vs ARB'!$A$5:$A$35,W39)</f>
        <v>0</v>
      </c>
      <c r="Y39" s="886">
        <f t="shared" si="5"/>
        <v>0</v>
      </c>
      <c r="AE39" s="578"/>
      <c r="AG39" s="11"/>
      <c r="AI39" s="343"/>
      <c r="AK39" s="6"/>
      <c r="AO39" s="127"/>
      <c r="AP39" s="6"/>
      <c r="AR39" s="346"/>
      <c r="AS39" s="346"/>
      <c r="AT39" s="346"/>
      <c r="AU39" s="346"/>
    </row>
    <row r="40" spans="1:47" ht="15" customHeight="1" x14ac:dyDescent="0.25">
      <c r="A40" s="661" t="str">
        <f t="shared" si="7"/>
        <v/>
      </c>
      <c r="B40" s="699" t="str">
        <f t="shared" si="13"/>
        <v/>
      </c>
      <c r="C40" s="683"/>
      <c r="D40" s="684" t="str">
        <f t="shared" si="8"/>
        <v/>
      </c>
      <c r="E40" s="691"/>
      <c r="F40" s="682" t="str">
        <f t="shared" si="14"/>
        <v/>
      </c>
      <c r="G40" s="682" t="str">
        <f t="shared" si="15"/>
        <v/>
      </c>
      <c r="H40" s="682" t="str">
        <f t="shared" si="16"/>
        <v/>
      </c>
      <c r="I40" s="682"/>
      <c r="J40" s="662" t="str">
        <f>IF(ISTEXT(I40),(VLOOKUP(I40,'Flags&amp;Qualifiers'!$Z$2:$AB$27,2)),"")</f>
        <v/>
      </c>
      <c r="K40" s="685" t="str">
        <f t="shared" si="9"/>
        <v/>
      </c>
      <c r="L40" s="686" t="str">
        <f t="shared" si="17"/>
        <v/>
      </c>
      <c r="M40" s="954" t="e">
        <f t="shared" si="20"/>
        <v>#VALUE!</v>
      </c>
      <c r="N40" s="687" t="s">
        <v>382</v>
      </c>
      <c r="O40" s="889">
        <f>VLOOKUP(N40,'Flags&amp;Qualifiers'!$B$2:$C$49,2)</f>
        <v>0</v>
      </c>
      <c r="P40" s="889">
        <f>VLOOKUP(N40,'Flags&amp;Qualifiers'!$B$2:$F$49,5)</f>
        <v>0</v>
      </c>
      <c r="Q40" s="688">
        <f>SUMIF('vs ARB'!$A$5:$A$35,A40,'vs ARB'!$E$5:$E$35)</f>
        <v>0</v>
      </c>
      <c r="R40" s="689" t="str">
        <f t="shared" si="10"/>
        <v/>
      </c>
      <c r="S40" s="689" t="str">
        <f t="shared" si="11"/>
        <v/>
      </c>
      <c r="T40" s="690" t="str">
        <f t="shared" si="12"/>
        <v>#N/A</v>
      </c>
      <c r="U40" s="888">
        <f t="shared" si="18"/>
        <v>0</v>
      </c>
      <c r="V40" s="892" t="e">
        <f t="shared" si="19"/>
        <v>#VALUE!</v>
      </c>
      <c r="W40" s="885">
        <f t="shared" si="6"/>
        <v>45034</v>
      </c>
      <c r="X40" s="884">
        <f>SUMIF('vs ARB'!$A$5:$A$35,W40)</f>
        <v>0</v>
      </c>
      <c r="Y40" s="886">
        <f t="shared" si="5"/>
        <v>0</v>
      </c>
      <c r="AE40" s="578"/>
      <c r="AG40" s="11"/>
      <c r="AI40" s="343"/>
      <c r="AK40" s="6"/>
      <c r="AO40" s="127"/>
      <c r="AP40" s="6"/>
      <c r="AR40" s="346"/>
      <c r="AS40" s="346"/>
      <c r="AT40" s="346"/>
      <c r="AU40" s="346"/>
    </row>
    <row r="41" spans="1:47" x14ac:dyDescent="0.25">
      <c r="A41" s="663" t="str">
        <f t="shared" ref="A41" si="21">IF(ISNUMBER(AX15),AX15,"")</f>
        <v/>
      </c>
      <c r="B41" s="699" t="str">
        <f t="shared" si="13"/>
        <v/>
      </c>
      <c r="C41" s="693"/>
      <c r="D41" s="694" t="str">
        <f t="shared" si="8"/>
        <v/>
      </c>
      <c r="E41" s="673"/>
      <c r="F41" s="692" t="str">
        <f t="shared" si="14"/>
        <v/>
      </c>
      <c r="G41" s="692" t="str">
        <f t="shared" si="15"/>
        <v/>
      </c>
      <c r="H41" s="692" t="str">
        <f t="shared" si="16"/>
        <v/>
      </c>
      <c r="I41" s="692"/>
      <c r="J41" s="664" t="str">
        <f>IF(ISTEXT(I41),(VLOOKUP(I41,'Flags&amp;Qualifiers'!$Z$2:$AB$27,2)),"")</f>
        <v/>
      </c>
      <c r="K41" s="695" t="str">
        <f t="shared" si="9"/>
        <v/>
      </c>
      <c r="L41" s="959" t="str">
        <f t="shared" si="17"/>
        <v/>
      </c>
      <c r="M41" s="960" t="e">
        <f t="shared" si="20"/>
        <v>#VALUE!</v>
      </c>
      <c r="N41" s="961" t="s">
        <v>382</v>
      </c>
      <c r="O41" s="962">
        <f>VLOOKUP(N41,'Flags&amp;Qualifiers'!$B$2:$C$49,2)</f>
        <v>0</v>
      </c>
      <c r="P41" s="891">
        <f>VLOOKUP(N41,'Flags&amp;Qualifiers'!$B$2:$F$49,5)</f>
        <v>0</v>
      </c>
      <c r="Q41" s="696">
        <f>SUMIF('vs ARB'!$A$5:$A$35,A41,'vs ARB'!$E$5:$E$35)</f>
        <v>0</v>
      </c>
      <c r="R41" s="697" t="str">
        <f t="shared" si="10"/>
        <v/>
      </c>
      <c r="S41" s="697" t="str">
        <f t="shared" si="11"/>
        <v/>
      </c>
      <c r="T41" s="698" t="str">
        <f t="shared" si="12"/>
        <v>#N/A</v>
      </c>
      <c r="U41" s="888">
        <f t="shared" si="18"/>
        <v>0</v>
      </c>
      <c r="V41" s="892" t="e">
        <f t="shared" si="19"/>
        <v>#VALUE!</v>
      </c>
      <c r="W41" s="885">
        <f t="shared" si="6"/>
        <v>45040</v>
      </c>
      <c r="X41" s="884">
        <f>SUMIF('vs ARB'!$A$5:$A$35,W41)</f>
        <v>0</v>
      </c>
      <c r="Y41" s="886">
        <f t="shared" si="5"/>
        <v>0</v>
      </c>
      <c r="AE41" s="578"/>
      <c r="AG41" s="11"/>
      <c r="AO41" s="127"/>
      <c r="AP41" s="6"/>
      <c r="AR41" s="346"/>
      <c r="AS41" s="346"/>
      <c r="AT41" s="346"/>
      <c r="AU41" s="346"/>
    </row>
    <row r="42" spans="1:47" ht="16.5" customHeight="1" x14ac:dyDescent="0.25">
      <c r="A42" s="1221" t="s">
        <v>826</v>
      </c>
      <c r="B42" s="1222"/>
      <c r="C42" s="893">
        <f>SUM(Y23:Y82)</f>
        <v>0</v>
      </c>
      <c r="D42" s="879" t="s">
        <v>827</v>
      </c>
      <c r="E42" s="893">
        <f>COUNT(A35:A41)</f>
        <v>0</v>
      </c>
      <c r="F42" s="879" t="s">
        <v>828</v>
      </c>
      <c r="G42" s="894">
        <f>COUNTIF(P35:P41,"NULL")</f>
        <v>0</v>
      </c>
      <c r="H42" s="955" t="s">
        <v>1083</v>
      </c>
      <c r="I42" s="895">
        <f>COUNT(R35:R41)</f>
        <v>0</v>
      </c>
      <c r="J42" s="1270" t="s">
        <v>829</v>
      </c>
      <c r="K42" s="1271"/>
      <c r="L42" s="896" t="e">
        <f>(E42-G42)/C42</f>
        <v>#DIV/0!</v>
      </c>
      <c r="M42" s="1272" t="s">
        <v>1125</v>
      </c>
      <c r="N42" s="1273"/>
      <c r="O42" s="896" t="e">
        <f>IF(V42&gt;0,"No", "Yes")</f>
        <v>#VALUE!</v>
      </c>
      <c r="P42" s="956" t="s">
        <v>1132</v>
      </c>
      <c r="Q42" s="957" t="e">
        <f>SUM(R42)/100</f>
        <v>#DIV/0!</v>
      </c>
      <c r="R42" s="897" t="e">
        <f>(SQRT(((C42*SUMSQ(R35:R41))-((SUM(R35:R41))^2))/(2*C42*(C42-1))))*(SQRT((C42-1)/(CHIINV(0.9,C42-1))))</f>
        <v>#DIV/0!</v>
      </c>
      <c r="S42" s="958" t="e">
        <f>-AVERAGE(S35:S41)</f>
        <v>#DIV/0!</v>
      </c>
      <c r="T42" s="898" t="e">
        <f>_xlfn.STDEV.S(R35:R41)</f>
        <v>#DIV/0!</v>
      </c>
      <c r="U42" s="887">
        <f>SUM(U35:U41)</f>
        <v>0</v>
      </c>
      <c r="V42" s="892" t="e">
        <f>SUM(V35:V41)</f>
        <v>#VALUE!</v>
      </c>
      <c r="W42" s="885">
        <f t="shared" si="6"/>
        <v>45046</v>
      </c>
      <c r="X42" s="884">
        <f>SUMIF('vs ARB'!$A$5:$A$35,W42)</f>
        <v>0</v>
      </c>
      <c r="Y42" s="886">
        <f t="shared" si="5"/>
        <v>0</v>
      </c>
      <c r="AE42" s="578"/>
      <c r="AG42" s="11"/>
      <c r="AO42" s="127"/>
      <c r="AP42" s="6"/>
      <c r="AR42" s="346"/>
      <c r="AS42" s="346"/>
      <c r="AT42" s="346"/>
      <c r="AU42" s="346"/>
    </row>
    <row r="43" spans="1:47" x14ac:dyDescent="0.25">
      <c r="A43" s="601" t="s">
        <v>920</v>
      </c>
      <c r="B43" s="592"/>
      <c r="C43" s="592"/>
      <c r="D43" s="592"/>
      <c r="E43" s="592"/>
      <c r="F43" s="592"/>
      <c r="G43" s="592"/>
      <c r="H43" s="592"/>
      <c r="I43" s="592"/>
      <c r="J43" s="592"/>
      <c r="K43" s="592"/>
      <c r="L43" s="592"/>
      <c r="M43" s="592"/>
      <c r="N43" s="592"/>
      <c r="O43" s="592"/>
      <c r="P43" s="592"/>
      <c r="Q43" s="592"/>
      <c r="R43" s="592"/>
      <c r="S43" s="592"/>
      <c r="T43" s="877"/>
      <c r="V43" s="581"/>
      <c r="W43" s="885">
        <f t="shared" si="6"/>
        <v>45052</v>
      </c>
      <c r="X43" s="884">
        <f>SUMIF('vs ARB'!$A$5:$A$35,W43)</f>
        <v>0</v>
      </c>
      <c r="Y43" s="886">
        <f t="shared" si="5"/>
        <v>0</v>
      </c>
      <c r="AE43" s="578"/>
      <c r="AG43" s="11"/>
      <c r="AO43" s="127"/>
      <c r="AP43" s="6"/>
      <c r="AR43" s="346"/>
      <c r="AS43" s="346"/>
      <c r="AT43" s="346"/>
      <c r="AU43" s="346"/>
    </row>
    <row r="44" spans="1:47" ht="15" customHeight="1" x14ac:dyDescent="0.25">
      <c r="A44" s="567"/>
      <c r="B44" s="566"/>
      <c r="C44" s="566"/>
      <c r="D44" s="566"/>
      <c r="E44" s="566"/>
      <c r="F44" s="566"/>
      <c r="G44" s="566"/>
      <c r="H44" s="566"/>
      <c r="I44" s="566"/>
      <c r="J44" s="566"/>
      <c r="K44" s="566"/>
      <c r="L44" s="566"/>
      <c r="M44" s="566"/>
      <c r="N44" s="566"/>
      <c r="O44" s="566"/>
      <c r="P44" s="566"/>
      <c r="Q44" s="566"/>
      <c r="R44" s="566"/>
      <c r="S44" s="566"/>
      <c r="T44" s="566"/>
      <c r="W44" s="885">
        <f t="shared" si="6"/>
        <v>45058</v>
      </c>
      <c r="X44" s="884">
        <f>SUMIF('vs ARB'!$A$5:$A$35,W44)</f>
        <v>0</v>
      </c>
      <c r="Y44" s="886">
        <f t="shared" si="5"/>
        <v>0</v>
      </c>
      <c r="AE44" s="578"/>
      <c r="AG44" s="11"/>
      <c r="AO44" s="127"/>
      <c r="AP44" s="6"/>
      <c r="AR44" s="346"/>
      <c r="AS44" s="346"/>
      <c r="AT44" s="346"/>
      <c r="AU44" s="346"/>
    </row>
    <row r="45" spans="1:47" x14ac:dyDescent="0.25">
      <c r="A45" s="438" t="s">
        <v>350</v>
      </c>
      <c r="B45" s="1253"/>
      <c r="C45" s="1253"/>
      <c r="D45" s="1253"/>
      <c r="E45" s="1253"/>
      <c r="F45" s="1253"/>
      <c r="G45" s="1253"/>
      <c r="H45" s="1253"/>
      <c r="I45" s="1253"/>
      <c r="J45" s="1253"/>
      <c r="K45" s="1253"/>
      <c r="L45" s="1253"/>
      <c r="M45" s="1253"/>
      <c r="N45" s="1253"/>
      <c r="O45" s="1253"/>
      <c r="P45" s="1253"/>
      <c r="Q45" s="1253"/>
      <c r="R45" s="1253"/>
      <c r="S45" s="1253"/>
      <c r="T45" s="1254"/>
      <c r="W45" s="885">
        <f t="shared" si="6"/>
        <v>45064</v>
      </c>
      <c r="X45" s="884">
        <f>SUMIF('vs ARB'!$A$5:$A$35,W45)</f>
        <v>0</v>
      </c>
      <c r="Y45" s="886">
        <f t="shared" si="5"/>
        <v>0</v>
      </c>
      <c r="AD45" s="580"/>
      <c r="AE45" s="578"/>
      <c r="AG45" s="11"/>
      <c r="AO45" s="127"/>
      <c r="AP45" s="6"/>
      <c r="AR45" s="346"/>
      <c r="AS45" s="346"/>
      <c r="AT45" s="346"/>
      <c r="AU45" s="346"/>
    </row>
    <row r="46" spans="1:47" x14ac:dyDescent="0.25">
      <c r="A46" s="1250"/>
      <c r="B46" s="1251"/>
      <c r="C46" s="1251"/>
      <c r="D46" s="1251"/>
      <c r="E46" s="1251"/>
      <c r="F46" s="1251"/>
      <c r="G46" s="1251"/>
      <c r="H46" s="1251"/>
      <c r="I46" s="1251"/>
      <c r="J46" s="1251"/>
      <c r="K46" s="1251"/>
      <c r="L46" s="1251"/>
      <c r="M46" s="1251"/>
      <c r="N46" s="1251"/>
      <c r="O46" s="1251"/>
      <c r="P46" s="1251"/>
      <c r="Q46" s="1251"/>
      <c r="R46" s="1251"/>
      <c r="S46" s="1251"/>
      <c r="T46" s="1252"/>
      <c r="W46" s="885">
        <f t="shared" si="6"/>
        <v>45070</v>
      </c>
      <c r="X46" s="884">
        <f>SUMIF('vs ARB'!$A$5:$A$35,W46)</f>
        <v>0</v>
      </c>
      <c r="Y46" s="886">
        <f t="shared" si="5"/>
        <v>0</v>
      </c>
      <c r="AE46" s="578"/>
      <c r="AO46" s="127"/>
      <c r="AP46" s="6"/>
      <c r="AR46" s="346"/>
      <c r="AS46" s="346"/>
      <c r="AT46" s="346"/>
      <c r="AU46" s="346"/>
    </row>
    <row r="47" spans="1:47" x14ac:dyDescent="0.25">
      <c r="A47" s="1250"/>
      <c r="B47" s="1251"/>
      <c r="C47" s="1251"/>
      <c r="D47" s="1251"/>
      <c r="E47" s="1251"/>
      <c r="F47" s="1251"/>
      <c r="G47" s="1251"/>
      <c r="H47" s="1251"/>
      <c r="I47" s="1251"/>
      <c r="J47" s="1251"/>
      <c r="K47" s="1251"/>
      <c r="L47" s="1251"/>
      <c r="M47" s="1251"/>
      <c r="N47" s="1251"/>
      <c r="O47" s="1251"/>
      <c r="P47" s="1251"/>
      <c r="Q47" s="1251"/>
      <c r="R47" s="1251"/>
      <c r="S47" s="1251"/>
      <c r="T47" s="1252"/>
      <c r="W47" s="885">
        <f t="shared" si="6"/>
        <v>45076</v>
      </c>
      <c r="X47" s="884">
        <f>SUMIF('vs ARB'!$A$5:$A$35,W47)</f>
        <v>0</v>
      </c>
      <c r="Y47" s="886">
        <f t="shared" si="5"/>
        <v>0</v>
      </c>
      <c r="AE47" s="578"/>
      <c r="AO47" s="127"/>
      <c r="AP47" s="6"/>
      <c r="AR47" s="346"/>
      <c r="AS47" s="346"/>
      <c r="AT47" s="346"/>
      <c r="AU47" s="346"/>
    </row>
    <row r="48" spans="1:47" x14ac:dyDescent="0.25">
      <c r="A48" s="1250"/>
      <c r="B48" s="1251"/>
      <c r="C48" s="1251"/>
      <c r="D48" s="1251"/>
      <c r="E48" s="1251"/>
      <c r="F48" s="1251"/>
      <c r="G48" s="1251"/>
      <c r="H48" s="1251"/>
      <c r="I48" s="1251"/>
      <c r="J48" s="1251"/>
      <c r="K48" s="1251"/>
      <c r="L48" s="1251"/>
      <c r="M48" s="1251"/>
      <c r="N48" s="1251"/>
      <c r="O48" s="1251"/>
      <c r="P48" s="1251"/>
      <c r="Q48" s="1251"/>
      <c r="R48" s="1251"/>
      <c r="S48" s="1251"/>
      <c r="T48" s="1252"/>
      <c r="W48" s="885">
        <f t="shared" si="6"/>
        <v>45082</v>
      </c>
      <c r="X48" s="884">
        <f>SUMIF('vs ARB'!$A$5:$A$35,W48)</f>
        <v>0</v>
      </c>
      <c r="Y48" s="886">
        <f t="shared" si="5"/>
        <v>0</v>
      </c>
      <c r="AE48" s="578"/>
      <c r="AO48" s="127"/>
      <c r="AP48" s="6"/>
      <c r="AR48" s="346"/>
      <c r="AS48" s="346"/>
      <c r="AT48" s="346"/>
      <c r="AU48" s="346"/>
    </row>
    <row r="49" spans="1:47" ht="10.5" customHeight="1" x14ac:dyDescent="0.25">
      <c r="A49" s="549"/>
      <c r="B49" s="82"/>
      <c r="C49" s="83"/>
      <c r="D49" s="89"/>
      <c r="E49" s="85"/>
      <c r="F49" s="84"/>
      <c r="G49" s="84"/>
      <c r="H49" s="84"/>
      <c r="I49" s="82"/>
      <c r="J49" s="87"/>
      <c r="K49" s="589"/>
      <c r="L49" s="551"/>
      <c r="M49" s="551"/>
      <c r="N49" s="590"/>
      <c r="O49" s="591"/>
      <c r="P49" s="303"/>
      <c r="Q49" s="213"/>
      <c r="R49" s="437"/>
      <c r="S49" s="437"/>
      <c r="T49" s="437"/>
      <c r="W49" s="885">
        <f t="shared" si="6"/>
        <v>45088</v>
      </c>
      <c r="X49" s="884">
        <f>SUMIF('vs ARB'!$A$5:$A$35,W49)</f>
        <v>0</v>
      </c>
      <c r="Y49" s="886">
        <f t="shared" si="5"/>
        <v>0</v>
      </c>
      <c r="AE49" s="578"/>
      <c r="AO49" s="127"/>
      <c r="AP49" s="6"/>
      <c r="AR49" s="346"/>
      <c r="AS49" s="346"/>
      <c r="AT49" s="346"/>
      <c r="AU49" s="346"/>
    </row>
    <row r="50" spans="1:47" ht="10.5" customHeight="1" x14ac:dyDescent="0.25">
      <c r="A50" s="549"/>
      <c r="B50" s="82"/>
      <c r="C50" s="83"/>
      <c r="D50" s="89"/>
      <c r="E50" s="85"/>
      <c r="F50" s="84"/>
      <c r="G50" s="84"/>
      <c r="H50" s="84"/>
      <c r="I50" s="82"/>
      <c r="J50" s="87"/>
      <c r="K50" s="589"/>
      <c r="L50" s="551"/>
      <c r="M50" s="551"/>
      <c r="N50" s="590"/>
      <c r="O50" s="591"/>
      <c r="P50" s="303"/>
      <c r="Q50" s="213"/>
      <c r="R50" s="437"/>
      <c r="S50" s="437"/>
      <c r="T50" s="437"/>
      <c r="W50" s="885">
        <f t="shared" si="6"/>
        <v>45094</v>
      </c>
      <c r="X50" s="884">
        <f>SUMIF('vs ARB'!$A$5:$A$35,W50)</f>
        <v>0</v>
      </c>
      <c r="Y50" s="886">
        <f t="shared" si="5"/>
        <v>0</v>
      </c>
      <c r="AE50" s="578"/>
      <c r="AO50" s="127"/>
      <c r="AP50" s="6"/>
      <c r="AR50" s="346"/>
      <c r="AS50" s="346"/>
      <c r="AT50" s="346"/>
      <c r="AU50" s="346"/>
    </row>
    <row r="51" spans="1:47" ht="10.5" customHeight="1" x14ac:dyDescent="0.25">
      <c r="A51" s="549"/>
      <c r="B51" s="82"/>
      <c r="C51" s="83"/>
      <c r="D51" s="89"/>
      <c r="E51" s="85"/>
      <c r="F51" s="84"/>
      <c r="G51" s="84"/>
      <c r="H51" s="84"/>
      <c r="I51" s="82"/>
      <c r="J51" s="87"/>
      <c r="K51" s="589"/>
      <c r="L51" s="551"/>
      <c r="M51" s="551"/>
      <c r="N51" s="590"/>
      <c r="O51" s="591"/>
      <c r="P51" s="303"/>
      <c r="Q51" s="213"/>
      <c r="R51" s="437"/>
      <c r="S51" s="437"/>
      <c r="T51" s="437"/>
      <c r="W51" s="885">
        <f t="shared" si="6"/>
        <v>45100</v>
      </c>
      <c r="X51" s="884">
        <f>SUMIF('vs ARB'!$A$5:$A$35,W51)</f>
        <v>0</v>
      </c>
      <c r="Y51" s="886">
        <f t="shared" si="5"/>
        <v>0</v>
      </c>
      <c r="AE51" s="578"/>
      <c r="AO51" s="127"/>
      <c r="AP51" s="6"/>
      <c r="AR51" s="346"/>
      <c r="AS51" s="346"/>
      <c r="AT51" s="346"/>
      <c r="AU51" s="346"/>
    </row>
    <row r="52" spans="1:47" ht="10.5" customHeight="1" x14ac:dyDescent="0.25">
      <c r="A52" s="549"/>
      <c r="B52" s="82"/>
      <c r="C52" s="83"/>
      <c r="D52" s="89"/>
      <c r="E52" s="85"/>
      <c r="F52" s="84"/>
      <c r="G52" s="84"/>
      <c r="H52" s="84"/>
      <c r="I52" s="82"/>
      <c r="J52" s="87"/>
      <c r="K52" s="589"/>
      <c r="L52" s="551"/>
      <c r="M52" s="551"/>
      <c r="N52" s="590"/>
      <c r="O52" s="591"/>
      <c r="P52" s="303"/>
      <c r="Q52" s="213"/>
      <c r="R52" s="437"/>
      <c r="S52" s="437"/>
      <c r="T52" s="437"/>
      <c r="W52" s="885">
        <f t="shared" si="6"/>
        <v>45106</v>
      </c>
      <c r="X52" s="884">
        <f>SUMIF('vs ARB'!$A$5:$A$35,W52)</f>
        <v>0</v>
      </c>
      <c r="Y52" s="886">
        <f t="shared" si="5"/>
        <v>0</v>
      </c>
      <c r="AE52" s="578"/>
      <c r="AO52" s="127"/>
      <c r="AP52" s="6"/>
      <c r="AR52" s="346"/>
      <c r="AS52" s="346"/>
      <c r="AT52" s="346"/>
      <c r="AU52" s="346"/>
    </row>
    <row r="53" spans="1:47" ht="10.5" customHeight="1" x14ac:dyDescent="0.25">
      <c r="A53" s="549"/>
      <c r="B53" s="82"/>
      <c r="C53" s="83"/>
      <c r="D53" s="89"/>
      <c r="E53" s="85"/>
      <c r="F53" s="84"/>
      <c r="G53" s="84"/>
      <c r="H53" s="86"/>
      <c r="I53" s="82"/>
      <c r="J53" s="87"/>
      <c r="K53" s="589"/>
      <c r="L53" s="551"/>
      <c r="M53" s="551"/>
      <c r="N53" s="590"/>
      <c r="O53" s="591"/>
      <c r="P53" s="303"/>
      <c r="Q53" s="213"/>
      <c r="R53" s="437"/>
      <c r="S53" s="437"/>
      <c r="T53" s="437"/>
      <c r="W53" s="885">
        <f t="shared" si="6"/>
        <v>45112</v>
      </c>
      <c r="X53" s="884">
        <f>SUMIF('vs ARB'!$A$5:$A$35,W53)</f>
        <v>0</v>
      </c>
      <c r="Y53" s="886">
        <f t="shared" si="5"/>
        <v>0</v>
      </c>
      <c r="AE53" s="578"/>
      <c r="AO53" s="127"/>
      <c r="AP53" s="6"/>
      <c r="AR53" s="346"/>
      <c r="AS53" s="346"/>
      <c r="AT53" s="346"/>
      <c r="AU53" s="346"/>
    </row>
    <row r="54" spans="1:47" ht="10.5" customHeight="1" x14ac:dyDescent="0.25">
      <c r="A54" s="549"/>
      <c r="B54" s="82"/>
      <c r="C54" s="83"/>
      <c r="D54" s="89"/>
      <c r="E54" s="85"/>
      <c r="F54" s="84"/>
      <c r="G54" s="84"/>
      <c r="H54" s="84"/>
      <c r="I54" s="82"/>
      <c r="J54" s="87"/>
      <c r="K54" s="589"/>
      <c r="L54" s="551"/>
      <c r="M54" s="551"/>
      <c r="N54" s="590"/>
      <c r="O54" s="591"/>
      <c r="P54" s="303"/>
      <c r="Q54" s="213"/>
      <c r="R54" s="437"/>
      <c r="S54" s="437"/>
      <c r="T54" s="437"/>
      <c r="W54" s="885">
        <f t="shared" si="6"/>
        <v>45118</v>
      </c>
      <c r="X54" s="884">
        <f>SUMIF('vs ARB'!$A$5:$A$35,W54)</f>
        <v>0</v>
      </c>
      <c r="Y54" s="886">
        <f t="shared" si="5"/>
        <v>0</v>
      </c>
      <c r="AE54" s="578"/>
      <c r="AO54" s="127"/>
      <c r="AP54" s="6"/>
      <c r="AR54" s="346"/>
      <c r="AS54" s="346"/>
      <c r="AT54" s="346"/>
      <c r="AU54" s="346"/>
    </row>
    <row r="55" spans="1:47" ht="10.5" customHeight="1" x14ac:dyDescent="0.25">
      <c r="A55" s="549"/>
      <c r="B55" s="82"/>
      <c r="C55" s="83"/>
      <c r="D55" s="89"/>
      <c r="E55" s="85"/>
      <c r="F55" s="84"/>
      <c r="G55" s="84"/>
      <c r="H55" s="84"/>
      <c r="I55" s="82"/>
      <c r="J55" s="87"/>
      <c r="K55" s="589"/>
      <c r="L55" s="551"/>
      <c r="M55" s="551"/>
      <c r="N55" s="590"/>
      <c r="O55" s="591"/>
      <c r="P55" s="303"/>
      <c r="Q55" s="213"/>
      <c r="R55" s="437"/>
      <c r="S55" s="437"/>
      <c r="T55" s="437"/>
      <c r="W55" s="885">
        <f t="shared" si="6"/>
        <v>45124</v>
      </c>
      <c r="X55" s="884">
        <f>SUMIF('vs ARB'!$A$5:$A$35,W55)</f>
        <v>0</v>
      </c>
      <c r="Y55" s="886">
        <f t="shared" si="5"/>
        <v>0</v>
      </c>
      <c r="AE55" s="578"/>
      <c r="AO55" s="127"/>
      <c r="AP55" s="6"/>
      <c r="AR55" s="346"/>
      <c r="AS55" s="346"/>
      <c r="AT55" s="346"/>
      <c r="AU55" s="346"/>
    </row>
    <row r="56" spans="1:47" ht="10.5" customHeight="1" x14ac:dyDescent="0.25">
      <c r="A56" s="549"/>
      <c r="B56" s="82"/>
      <c r="C56" s="83"/>
      <c r="D56" s="89"/>
      <c r="E56" s="85"/>
      <c r="F56" s="84"/>
      <c r="G56" s="84"/>
      <c r="H56" s="84"/>
      <c r="I56" s="82"/>
      <c r="J56" s="87"/>
      <c r="K56" s="589"/>
      <c r="L56" s="551"/>
      <c r="M56" s="551"/>
      <c r="N56" s="590"/>
      <c r="O56" s="591"/>
      <c r="P56" s="303"/>
      <c r="Q56" s="213"/>
      <c r="R56" s="437"/>
      <c r="S56" s="437"/>
      <c r="T56" s="437"/>
      <c r="W56" s="885">
        <f t="shared" si="6"/>
        <v>45130</v>
      </c>
      <c r="X56" s="884">
        <f>SUMIF('vs ARB'!$A$5:$A$35,W56)</f>
        <v>0</v>
      </c>
      <c r="Y56" s="886">
        <f t="shared" si="5"/>
        <v>0</v>
      </c>
      <c r="AE56" s="578"/>
      <c r="AO56" s="127"/>
      <c r="AP56" s="6"/>
      <c r="AR56" s="346"/>
      <c r="AS56" s="346"/>
      <c r="AT56" s="346"/>
      <c r="AU56" s="346"/>
    </row>
    <row r="57" spans="1:47" ht="10.5" customHeight="1" x14ac:dyDescent="0.25">
      <c r="A57" s="549"/>
      <c r="B57" s="82"/>
      <c r="C57" s="83"/>
      <c r="D57" s="89"/>
      <c r="E57" s="85"/>
      <c r="F57" s="84"/>
      <c r="G57" s="84"/>
      <c r="H57" s="84"/>
      <c r="I57" s="82"/>
      <c r="J57" s="87"/>
      <c r="K57" s="589"/>
      <c r="L57" s="551"/>
      <c r="M57" s="551"/>
      <c r="N57" s="590"/>
      <c r="O57" s="591"/>
      <c r="P57" s="303"/>
      <c r="Q57" s="213"/>
      <c r="R57" s="437"/>
      <c r="S57" s="437"/>
      <c r="T57" s="437"/>
      <c r="W57" s="885">
        <f t="shared" si="6"/>
        <v>45136</v>
      </c>
      <c r="X57" s="884">
        <f>SUMIF('vs ARB'!$A$5:$A$35,W57)</f>
        <v>0</v>
      </c>
      <c r="Y57" s="886">
        <f t="shared" si="5"/>
        <v>0</v>
      </c>
      <c r="AE57" s="578"/>
      <c r="AO57" s="127"/>
      <c r="AP57" s="6"/>
      <c r="AR57" s="346"/>
      <c r="AS57" s="346"/>
      <c r="AT57" s="346"/>
      <c r="AU57" s="346"/>
    </row>
    <row r="58" spans="1:47" ht="10.5" customHeight="1" x14ac:dyDescent="0.25">
      <c r="A58" s="549"/>
      <c r="B58" s="82"/>
      <c r="C58" s="83"/>
      <c r="D58" s="89"/>
      <c r="E58" s="85"/>
      <c r="F58" s="84"/>
      <c r="G58" s="84"/>
      <c r="H58" s="84"/>
      <c r="I58" s="82"/>
      <c r="J58" s="87"/>
      <c r="K58" s="589"/>
      <c r="L58" s="551"/>
      <c r="M58" s="551"/>
      <c r="N58" s="590"/>
      <c r="O58" s="591"/>
      <c r="P58" s="303"/>
      <c r="Q58" s="213"/>
      <c r="R58" s="437"/>
      <c r="S58" s="437"/>
      <c r="T58" s="437"/>
      <c r="W58" s="885">
        <f t="shared" si="6"/>
        <v>45142</v>
      </c>
      <c r="X58" s="884">
        <f>SUMIF('vs ARB'!$A$5:$A$35,W58)</f>
        <v>0</v>
      </c>
      <c r="Y58" s="886">
        <f t="shared" si="5"/>
        <v>0</v>
      </c>
      <c r="AE58" s="346"/>
      <c r="AO58" s="127"/>
      <c r="AP58" s="6"/>
      <c r="AR58" s="346"/>
      <c r="AS58" s="346"/>
      <c r="AT58" s="346"/>
      <c r="AU58" s="346"/>
    </row>
    <row r="59" spans="1:47" ht="10.5" customHeight="1" x14ac:dyDescent="0.25">
      <c r="A59" s="549"/>
      <c r="B59" s="82"/>
      <c r="C59" s="83"/>
      <c r="D59" s="89"/>
      <c r="E59" s="85"/>
      <c r="F59" s="84"/>
      <c r="G59" s="84"/>
      <c r="H59" s="84"/>
      <c r="I59" s="82"/>
      <c r="J59" s="87"/>
      <c r="K59" s="589"/>
      <c r="L59" s="551"/>
      <c r="M59" s="551"/>
      <c r="N59" s="590"/>
      <c r="O59" s="591"/>
      <c r="P59" s="303"/>
      <c r="Q59" s="213"/>
      <c r="R59" s="437"/>
      <c r="S59" s="437"/>
      <c r="T59" s="437"/>
      <c r="W59" s="885">
        <f t="shared" si="6"/>
        <v>45148</v>
      </c>
      <c r="X59" s="884">
        <f>SUMIF('vs ARB'!$A$5:$A$35,W59)</f>
        <v>0</v>
      </c>
      <c r="Y59" s="886">
        <f t="shared" si="5"/>
        <v>0</v>
      </c>
      <c r="AE59" s="346"/>
    </row>
    <row r="60" spans="1:47" ht="10.5" customHeight="1" x14ac:dyDescent="0.25">
      <c r="A60" s="549"/>
      <c r="B60" s="82"/>
      <c r="C60" s="83"/>
      <c r="D60" s="89"/>
      <c r="E60" s="85"/>
      <c r="F60" s="84"/>
      <c r="G60" s="84"/>
      <c r="H60" s="84"/>
      <c r="I60" s="82"/>
      <c r="J60" s="87"/>
      <c r="K60" s="589"/>
      <c r="L60" s="551"/>
      <c r="M60" s="551"/>
      <c r="N60" s="590"/>
      <c r="O60" s="591"/>
      <c r="P60" s="303"/>
      <c r="Q60" s="213"/>
      <c r="R60" s="437"/>
      <c r="S60" s="437"/>
      <c r="T60" s="437"/>
      <c r="W60" s="885">
        <f t="shared" si="6"/>
        <v>45154</v>
      </c>
      <c r="X60" s="884">
        <f>SUMIF('vs ARB'!$A$5:$A$35,W60)</f>
        <v>0</v>
      </c>
      <c r="Y60" s="886">
        <f t="shared" si="5"/>
        <v>0</v>
      </c>
      <c r="AE60" s="346"/>
    </row>
    <row r="61" spans="1:47" ht="10.5" customHeight="1" x14ac:dyDescent="0.25">
      <c r="A61" s="549"/>
      <c r="B61" s="82"/>
      <c r="C61" s="83"/>
      <c r="D61" s="89"/>
      <c r="E61" s="85"/>
      <c r="F61" s="84"/>
      <c r="G61" s="84"/>
      <c r="H61" s="84"/>
      <c r="I61" s="82"/>
      <c r="J61" s="87"/>
      <c r="K61" s="589"/>
      <c r="L61" s="551"/>
      <c r="M61" s="551"/>
      <c r="N61" s="590"/>
      <c r="O61" s="591"/>
      <c r="P61" s="303"/>
      <c r="Q61" s="213"/>
      <c r="R61" s="437"/>
      <c r="S61" s="437"/>
      <c r="T61" s="437"/>
      <c r="V61" s="581"/>
      <c r="W61" s="885">
        <f t="shared" si="6"/>
        <v>45160</v>
      </c>
      <c r="X61" s="884">
        <f>SUMIF('vs ARB'!$A$5:$A$35,W61)</f>
        <v>0</v>
      </c>
      <c r="Y61" s="886">
        <f t="shared" si="5"/>
        <v>0</v>
      </c>
      <c r="AE61" s="583"/>
      <c r="AF61" s="581"/>
      <c r="AG61" s="582"/>
    </row>
    <row r="62" spans="1:47" ht="10.5" customHeight="1" x14ac:dyDescent="0.25">
      <c r="V62" s="581"/>
      <c r="W62" s="885">
        <f>W61+6</f>
        <v>45166</v>
      </c>
      <c r="X62" s="884">
        <f>SUMIF('vs ARB'!$A$5:$A$35,W62)</f>
        <v>0</v>
      </c>
      <c r="Y62" s="886">
        <f t="shared" si="5"/>
        <v>0</v>
      </c>
      <c r="AE62" s="583"/>
      <c r="AF62" s="577"/>
      <c r="AG62" s="582"/>
      <c r="AL62" s="568"/>
      <c r="AM62" s="568"/>
      <c r="AN62" s="568"/>
      <c r="AO62" s="568"/>
      <c r="AP62" s="568"/>
      <c r="AQ62" s="568"/>
    </row>
    <row r="63" spans="1:47" ht="10.5" customHeight="1" x14ac:dyDescent="0.25">
      <c r="V63" s="581"/>
      <c r="W63" s="885">
        <f t="shared" ref="W63:W73" si="22">W62+6</f>
        <v>45172</v>
      </c>
      <c r="X63" s="884">
        <f>SUMIF('vs ARB'!$A$5:$A$35,W63)</f>
        <v>0</v>
      </c>
      <c r="Y63" s="886">
        <f t="shared" si="5"/>
        <v>0</v>
      </c>
      <c r="AE63" s="583"/>
      <c r="AF63" s="577"/>
      <c r="AG63" s="582"/>
      <c r="AL63" s="568"/>
      <c r="AM63" s="568"/>
      <c r="AN63" s="568"/>
      <c r="AO63" s="568"/>
      <c r="AP63" s="568"/>
      <c r="AQ63" s="568"/>
    </row>
    <row r="64" spans="1:47" ht="10.5" customHeight="1" x14ac:dyDescent="0.25">
      <c r="V64" s="581"/>
      <c r="W64" s="885">
        <f t="shared" si="22"/>
        <v>45178</v>
      </c>
      <c r="X64" s="884">
        <f>SUMIF('vs ARB'!$A$5:$A$35,W64)</f>
        <v>0</v>
      </c>
      <c r="Y64" s="886">
        <f t="shared" si="5"/>
        <v>0</v>
      </c>
      <c r="AE64" s="583"/>
      <c r="AF64" s="577"/>
      <c r="AG64" s="582"/>
      <c r="AL64" s="568"/>
      <c r="AM64" s="568"/>
      <c r="AN64" s="568"/>
      <c r="AO64" s="568"/>
      <c r="AP64" s="568"/>
      <c r="AQ64" s="568"/>
    </row>
    <row r="65" spans="22:43" ht="10.5" customHeight="1" x14ac:dyDescent="0.25">
      <c r="V65" s="581"/>
      <c r="W65" s="885">
        <f t="shared" si="22"/>
        <v>45184</v>
      </c>
      <c r="X65" s="884">
        <f>SUMIF('vs ARB'!$A$5:$A$35,W65)</f>
        <v>0</v>
      </c>
      <c r="Y65" s="886">
        <f t="shared" si="5"/>
        <v>0</v>
      </c>
      <c r="Z65" s="9"/>
      <c r="AA65" s="9"/>
      <c r="AB65" s="9"/>
      <c r="AC65" s="9"/>
      <c r="AE65" s="583"/>
      <c r="AF65" s="577"/>
      <c r="AG65" s="582"/>
      <c r="AL65" s="568"/>
      <c r="AM65" s="568"/>
      <c r="AN65" s="568"/>
      <c r="AO65" s="568"/>
      <c r="AP65" s="568"/>
      <c r="AQ65" s="568"/>
    </row>
    <row r="66" spans="22:43" ht="10.5" customHeight="1" x14ac:dyDescent="0.25">
      <c r="V66" s="581"/>
      <c r="W66" s="885">
        <f t="shared" si="22"/>
        <v>45190</v>
      </c>
      <c r="X66" s="884">
        <f>SUMIF('vs ARB'!$A$5:$A$35,W66)</f>
        <v>0</v>
      </c>
      <c r="Y66" s="886">
        <f t="shared" si="5"/>
        <v>0</v>
      </c>
      <c r="Z66" s="9"/>
      <c r="AA66" s="9"/>
      <c r="AB66" s="9"/>
      <c r="AC66" s="9"/>
      <c r="AE66" s="583"/>
      <c r="AF66" s="577"/>
      <c r="AG66" s="582"/>
      <c r="AL66" s="568"/>
      <c r="AM66" s="568"/>
      <c r="AN66" s="568"/>
      <c r="AO66" s="568"/>
      <c r="AP66" s="568"/>
      <c r="AQ66" s="568"/>
    </row>
    <row r="67" spans="22:43" ht="10.5" customHeight="1" x14ac:dyDescent="0.25">
      <c r="V67" s="584"/>
      <c r="W67" s="885">
        <f t="shared" si="22"/>
        <v>45196</v>
      </c>
      <c r="X67" s="884">
        <f>SUMIF('vs ARB'!$A$5:$A$35,W67)</f>
        <v>0</v>
      </c>
      <c r="Y67" s="886">
        <f t="shared" si="5"/>
        <v>0</v>
      </c>
      <c r="Z67" s="9"/>
      <c r="AA67" s="9"/>
      <c r="AB67" s="9"/>
      <c r="AC67" s="9"/>
      <c r="AE67" s="583"/>
      <c r="AF67" s="581"/>
      <c r="AG67" s="582"/>
      <c r="AL67" s="568"/>
      <c r="AM67" s="568"/>
      <c r="AN67" s="568"/>
      <c r="AO67" s="568"/>
      <c r="AP67" s="568"/>
      <c r="AQ67" s="568"/>
    </row>
    <row r="68" spans="22:43" ht="10.5" customHeight="1" x14ac:dyDescent="0.25">
      <c r="V68" s="585"/>
      <c r="W68" s="885">
        <f t="shared" si="22"/>
        <v>45202</v>
      </c>
      <c r="X68" s="884">
        <f>SUMIF('vs ARB'!$A$5:$A$35,W68)</f>
        <v>0</v>
      </c>
      <c r="Y68" s="886">
        <f t="shared" si="5"/>
        <v>0</v>
      </c>
      <c r="Z68" s="9"/>
      <c r="AA68" s="9"/>
      <c r="AB68" s="9"/>
      <c r="AC68" s="9"/>
      <c r="AE68" s="583"/>
      <c r="AF68" s="581"/>
      <c r="AG68" s="582"/>
      <c r="AL68" s="568"/>
      <c r="AM68" s="568"/>
      <c r="AN68" s="568"/>
      <c r="AO68" s="568"/>
      <c r="AP68" s="568"/>
      <c r="AQ68" s="568"/>
    </row>
    <row r="69" spans="22:43" ht="10.5" customHeight="1" x14ac:dyDescent="0.25">
      <c r="V69" s="581"/>
      <c r="W69" s="885">
        <f t="shared" si="22"/>
        <v>45208</v>
      </c>
      <c r="X69" s="884">
        <f>SUMIF('vs ARB'!$A$5:$A$35,W69)</f>
        <v>0</v>
      </c>
      <c r="Y69" s="886">
        <f t="shared" si="5"/>
        <v>0</v>
      </c>
      <c r="Z69" s="9"/>
      <c r="AA69" s="9"/>
      <c r="AB69" s="9"/>
      <c r="AC69" s="9"/>
      <c r="AE69" s="583"/>
      <c r="AF69" s="577"/>
      <c r="AG69" s="582"/>
      <c r="AL69" s="568"/>
      <c r="AM69" s="568"/>
      <c r="AN69" s="568"/>
      <c r="AO69" s="568"/>
      <c r="AP69" s="568"/>
      <c r="AQ69" s="568"/>
    </row>
    <row r="70" spans="22:43" ht="10.5" customHeight="1" x14ac:dyDescent="0.25">
      <c r="V70" s="581"/>
      <c r="W70" s="885">
        <f t="shared" si="22"/>
        <v>45214</v>
      </c>
      <c r="X70" s="884">
        <f>SUMIF('vs ARB'!$A$5:$A$35,W70)</f>
        <v>0</v>
      </c>
      <c r="Y70" s="886">
        <f t="shared" si="5"/>
        <v>0</v>
      </c>
      <c r="Z70" s="9"/>
      <c r="AA70" s="9"/>
      <c r="AB70" s="9"/>
      <c r="AC70" s="9"/>
      <c r="AE70" s="583"/>
      <c r="AF70" s="577"/>
      <c r="AG70" s="582"/>
      <c r="AL70" s="568"/>
      <c r="AM70" s="568"/>
      <c r="AN70" s="568"/>
      <c r="AO70" s="568"/>
      <c r="AP70" s="568"/>
      <c r="AQ70" s="568"/>
    </row>
    <row r="71" spans="22:43" ht="10.5" customHeight="1" x14ac:dyDescent="0.25">
      <c r="V71" s="584"/>
      <c r="W71" s="885">
        <f t="shared" si="22"/>
        <v>45220</v>
      </c>
      <c r="X71" s="884">
        <f>SUMIF('vs ARB'!$A$5:$A$35,W71)</f>
        <v>0</v>
      </c>
      <c r="Y71" s="886">
        <f t="shared" si="5"/>
        <v>0</v>
      </c>
      <c r="Z71" s="9"/>
      <c r="AA71" s="9"/>
      <c r="AB71" s="9"/>
      <c r="AC71" s="9"/>
      <c r="AE71" s="583"/>
      <c r="AF71" s="581"/>
      <c r="AG71" s="586"/>
      <c r="AL71" s="568"/>
      <c r="AM71" s="568"/>
      <c r="AN71" s="568"/>
      <c r="AO71" s="568"/>
      <c r="AP71" s="568"/>
      <c r="AQ71" s="568"/>
    </row>
    <row r="72" spans="22:43" ht="10.5" customHeight="1" x14ac:dyDescent="0.25">
      <c r="V72" s="581"/>
      <c r="W72" s="885">
        <f t="shared" si="22"/>
        <v>45226</v>
      </c>
      <c r="X72" s="884">
        <f>SUMIF('vs ARB'!$A$5:$A$35,W72)</f>
        <v>0</v>
      </c>
      <c r="Y72" s="886">
        <f t="shared" si="5"/>
        <v>0</v>
      </c>
      <c r="Z72" s="9"/>
      <c r="AA72" s="9"/>
      <c r="AB72" s="9"/>
      <c r="AC72" s="9"/>
      <c r="AE72" s="583"/>
      <c r="AF72" s="577"/>
      <c r="AG72" s="586"/>
      <c r="AL72" s="568"/>
      <c r="AM72" s="568"/>
      <c r="AN72" s="568"/>
      <c r="AO72" s="568"/>
      <c r="AP72" s="568"/>
      <c r="AQ72" s="568"/>
    </row>
    <row r="73" spans="22:43" ht="10.5" customHeight="1" x14ac:dyDescent="0.25">
      <c r="V73" s="581"/>
      <c r="W73" s="885">
        <f t="shared" si="22"/>
        <v>45232</v>
      </c>
      <c r="X73" s="884">
        <f>SUMIF('vs ARB'!$A$5:$A$35,W73)</f>
        <v>0</v>
      </c>
      <c r="Y73" s="886">
        <f t="shared" si="5"/>
        <v>0</v>
      </c>
      <c r="Z73" s="9"/>
      <c r="AA73" s="9"/>
      <c r="AB73" s="9"/>
      <c r="AC73" s="9"/>
      <c r="AE73" s="587"/>
      <c r="AF73" s="581"/>
      <c r="AG73" s="586"/>
      <c r="AL73" s="568"/>
      <c r="AM73" s="568"/>
      <c r="AN73" s="568"/>
      <c r="AO73" s="568"/>
      <c r="AP73" s="568"/>
      <c r="AQ73" s="568"/>
    </row>
    <row r="74" spans="22:43" ht="10.5" customHeight="1" x14ac:dyDescent="0.25">
      <c r="V74" s="585"/>
      <c r="W74" s="885">
        <f>W73+6</f>
        <v>45238</v>
      </c>
      <c r="X74" s="884">
        <f>SUMIF('vs ARB'!$A$5:$A$35,W74)</f>
        <v>0</v>
      </c>
      <c r="Y74" s="886">
        <f t="shared" si="5"/>
        <v>0</v>
      </c>
      <c r="Z74" s="9"/>
      <c r="AA74" s="9"/>
      <c r="AB74" s="9"/>
      <c r="AC74" s="9"/>
      <c r="AE74" s="587"/>
      <c r="AF74" s="585"/>
      <c r="AG74" s="586"/>
      <c r="AL74" s="568"/>
      <c r="AM74" s="568"/>
      <c r="AN74" s="568"/>
      <c r="AO74" s="568"/>
      <c r="AP74" s="568"/>
      <c r="AQ74" s="568"/>
    </row>
    <row r="75" spans="22:43" ht="10.5" customHeight="1" x14ac:dyDescent="0.25">
      <c r="V75" s="581"/>
      <c r="W75" s="885">
        <f t="shared" ref="W75:W76" si="23">W74+6</f>
        <v>45244</v>
      </c>
      <c r="X75" s="884">
        <f>SUMIF('vs ARB'!$A$5:$A$35,W75)</f>
        <v>0</v>
      </c>
      <c r="Y75" s="886">
        <f t="shared" si="5"/>
        <v>0</v>
      </c>
      <c r="Z75" s="9"/>
      <c r="AA75" s="9"/>
      <c r="AB75" s="9"/>
      <c r="AC75" s="9"/>
      <c r="AE75" s="587"/>
      <c r="AF75" s="581"/>
      <c r="AG75" s="586"/>
      <c r="AL75" s="568"/>
      <c r="AM75" s="568"/>
      <c r="AN75" s="568"/>
      <c r="AO75" s="568"/>
      <c r="AP75" s="568"/>
      <c r="AQ75" s="568"/>
    </row>
    <row r="76" spans="22:43" ht="10.5" customHeight="1" x14ac:dyDescent="0.25">
      <c r="V76" s="581"/>
      <c r="W76" s="885">
        <f t="shared" si="23"/>
        <v>45250</v>
      </c>
      <c r="X76" s="884">
        <f>SUMIF('vs ARB'!$A$5:$A$35,W76)</f>
        <v>0</v>
      </c>
      <c r="Y76" s="886">
        <f t="shared" si="5"/>
        <v>0</v>
      </c>
      <c r="Z76" s="9"/>
      <c r="AA76" s="9"/>
      <c r="AB76" s="9"/>
      <c r="AC76" s="9"/>
      <c r="AE76" s="587"/>
      <c r="AF76" s="581"/>
      <c r="AG76" s="586"/>
      <c r="AM76" s="568"/>
      <c r="AN76" s="568"/>
      <c r="AO76" s="568"/>
      <c r="AP76" s="568"/>
      <c r="AQ76" s="568"/>
    </row>
    <row r="77" spans="22:43" ht="10.5" customHeight="1" x14ac:dyDescent="0.25">
      <c r="W77" s="885">
        <f>W76+6</f>
        <v>45256</v>
      </c>
      <c r="X77" s="884">
        <f>SUMIF('vs ARB'!$A$5:$A$35,W77)</f>
        <v>0</v>
      </c>
      <c r="Y77" s="886">
        <f t="shared" si="5"/>
        <v>0</v>
      </c>
      <c r="Z77" s="9"/>
      <c r="AA77" s="9"/>
      <c r="AB77" s="9"/>
      <c r="AC77" s="9"/>
      <c r="AM77" s="568"/>
      <c r="AN77" s="568"/>
      <c r="AO77" s="568"/>
      <c r="AP77" s="568"/>
      <c r="AQ77" s="568"/>
    </row>
    <row r="78" spans="22:43" ht="10.5" customHeight="1" x14ac:dyDescent="0.25">
      <c r="W78" s="885">
        <f t="shared" ref="W78:W82" si="24">W77+6</f>
        <v>45262</v>
      </c>
      <c r="X78" s="884">
        <f>SUMIF('vs ARB'!$A$5:$A$35,W78)</f>
        <v>0</v>
      </c>
      <c r="Y78" s="886">
        <f t="shared" si="5"/>
        <v>0</v>
      </c>
      <c r="AM78" s="439"/>
      <c r="AN78" s="439"/>
      <c r="AO78" s="439"/>
      <c r="AP78" s="439"/>
      <c r="AQ78" s="439"/>
    </row>
    <row r="79" spans="22:43" ht="10.5" customHeight="1" x14ac:dyDescent="0.25">
      <c r="W79" s="885">
        <f t="shared" si="24"/>
        <v>45268</v>
      </c>
      <c r="X79" s="884">
        <f>SUMIF('vs ARB'!$A$5:$A$35,W79)</f>
        <v>0</v>
      </c>
      <c r="Y79" s="886">
        <f t="shared" si="5"/>
        <v>0</v>
      </c>
      <c r="AM79" s="439"/>
      <c r="AN79" s="439"/>
      <c r="AO79" s="439"/>
      <c r="AP79" s="439"/>
      <c r="AQ79" s="439"/>
    </row>
    <row r="80" spans="22:43" ht="10.5" customHeight="1" x14ac:dyDescent="0.25">
      <c r="W80" s="885">
        <f t="shared" si="24"/>
        <v>45274</v>
      </c>
      <c r="X80" s="884">
        <f>SUMIF('vs ARB'!$A$5:$A$35,W80)</f>
        <v>0</v>
      </c>
      <c r="Y80" s="886">
        <f t="shared" si="5"/>
        <v>0</v>
      </c>
      <c r="AM80" s="439"/>
      <c r="AN80" s="439"/>
      <c r="AO80" s="439"/>
      <c r="AP80" s="439"/>
      <c r="AQ80" s="439"/>
    </row>
    <row r="81" spans="23:43" ht="10.5" customHeight="1" x14ac:dyDescent="0.25">
      <c r="W81" s="885">
        <f t="shared" si="24"/>
        <v>45280</v>
      </c>
      <c r="X81" s="884">
        <f>SUMIF('vs ARB'!$A$5:$A$35,W81)</f>
        <v>0</v>
      </c>
      <c r="Y81" s="886">
        <f t="shared" si="5"/>
        <v>0</v>
      </c>
      <c r="AM81" s="439"/>
      <c r="AN81" s="439"/>
      <c r="AO81" s="439"/>
      <c r="AP81" s="439"/>
      <c r="AQ81" s="439"/>
    </row>
    <row r="82" spans="23:43" ht="10.5" customHeight="1" x14ac:dyDescent="0.25">
      <c r="W82" s="885">
        <f t="shared" si="24"/>
        <v>45286</v>
      </c>
      <c r="X82" s="884">
        <f>SUMIF('vs ARB'!$A$5:$A$35,W82)</f>
        <v>0</v>
      </c>
      <c r="Y82" s="886">
        <f t="shared" si="5"/>
        <v>0</v>
      </c>
      <c r="AM82" s="439"/>
      <c r="AN82" s="439"/>
      <c r="AO82" s="439"/>
      <c r="AP82" s="439"/>
      <c r="AQ82" s="439"/>
    </row>
    <row r="83" spans="23:43" x14ac:dyDescent="0.25">
      <c r="W83" s="781"/>
      <c r="X83" s="781"/>
    </row>
    <row r="116" spans="29:33" x14ac:dyDescent="0.25">
      <c r="AF116" s="11"/>
      <c r="AG116" s="11"/>
    </row>
    <row r="117" spans="29:33" x14ac:dyDescent="0.25">
      <c r="AF117" s="11"/>
      <c r="AG117" s="11"/>
    </row>
    <row r="118" spans="29:33" x14ac:dyDescent="0.25">
      <c r="AF118" s="11"/>
      <c r="AG118" s="11"/>
    </row>
    <row r="119" spans="29:33" x14ac:dyDescent="0.25">
      <c r="AF119" s="11"/>
      <c r="AG119" s="11"/>
    </row>
    <row r="120" spans="29:33" x14ac:dyDescent="0.25">
      <c r="AC120" s="578"/>
      <c r="AD120" s="578"/>
      <c r="AE120" s="11"/>
      <c r="AF120" s="11"/>
      <c r="AG120" s="11"/>
    </row>
    <row r="121" spans="29:33" x14ac:dyDescent="0.25">
      <c r="AC121" s="578"/>
      <c r="AD121" s="578"/>
      <c r="AE121" s="11"/>
      <c r="AF121" s="11"/>
      <c r="AG121" s="11"/>
    </row>
  </sheetData>
  <mergeCells count="117">
    <mergeCell ref="BG4:BG7"/>
    <mergeCell ref="BF4:BF7"/>
    <mergeCell ref="BE4:BE7"/>
    <mergeCell ref="BD4:BD7"/>
    <mergeCell ref="AJ4:AJ7"/>
    <mergeCell ref="AI4:AI7"/>
    <mergeCell ref="AR4:AR7"/>
    <mergeCell ref="AQ4:AQ7"/>
    <mergeCell ref="AP4:AP7"/>
    <mergeCell ref="AS4:AS7"/>
    <mergeCell ref="AZ4:AZ7"/>
    <mergeCell ref="AY4:AY7"/>
    <mergeCell ref="AX4:AX7"/>
    <mergeCell ref="AW4:AW7"/>
    <mergeCell ref="AO4:AO7"/>
    <mergeCell ref="AN4:AN7"/>
    <mergeCell ref="BB8:BC8"/>
    <mergeCell ref="AV4:AV7"/>
    <mergeCell ref="AU4:AU7"/>
    <mergeCell ref="K28:S28"/>
    <mergeCell ref="B27:S27"/>
    <mergeCell ref="B8:J8"/>
    <mergeCell ref="A14:B14"/>
    <mergeCell ref="P14:T14"/>
    <mergeCell ref="P15:T15"/>
    <mergeCell ref="B13:J13"/>
    <mergeCell ref="Z4:AA7"/>
    <mergeCell ref="V16:V17"/>
    <mergeCell ref="V9:V15"/>
    <mergeCell ref="A24:A25"/>
    <mergeCell ref="B24:B25"/>
    <mergeCell ref="B22:N22"/>
    <mergeCell ref="Q19:T19"/>
    <mergeCell ref="Q20:T20"/>
    <mergeCell ref="B28:J28"/>
    <mergeCell ref="P11:T11"/>
    <mergeCell ref="AM4:AM7"/>
    <mergeCell ref="AL4:AL7"/>
    <mergeCell ref="AK4:AK7"/>
    <mergeCell ref="X4:X7"/>
    <mergeCell ref="BG2:BG3"/>
    <mergeCell ref="BF2:BF3"/>
    <mergeCell ref="BE2:BE3"/>
    <mergeCell ref="BD2:BD3"/>
    <mergeCell ref="BC2:BC3"/>
    <mergeCell ref="BB2:BB3"/>
    <mergeCell ref="BA2:BA3"/>
    <mergeCell ref="AZ2:AZ3"/>
    <mergeCell ref="AY2:AY3"/>
    <mergeCell ref="AG4:AG7"/>
    <mergeCell ref="AF4:AF7"/>
    <mergeCell ref="AE4:AE7"/>
    <mergeCell ref="AD4:AD7"/>
    <mergeCell ref="AC4:AC7"/>
    <mergeCell ref="AB4:AB7"/>
    <mergeCell ref="AH4:AH7"/>
    <mergeCell ref="AX2:AX3"/>
    <mergeCell ref="AW2:AW3"/>
    <mergeCell ref="AV2:AV3"/>
    <mergeCell ref="AU2:AU3"/>
    <mergeCell ref="AT2:AT3"/>
    <mergeCell ref="AS2:AS3"/>
    <mergeCell ref="AR2:AR3"/>
    <mergeCell ref="AQ2:AQ3"/>
    <mergeCell ref="AP2:AP3"/>
    <mergeCell ref="AO2:AO3"/>
    <mergeCell ref="AM2:AM3"/>
    <mergeCell ref="AE2:AE3"/>
    <mergeCell ref="AD2:AD3"/>
    <mergeCell ref="AN2:AN3"/>
    <mergeCell ref="AG2:AG3"/>
    <mergeCell ref="AF2:AF3"/>
    <mergeCell ref="V2:V3"/>
    <mergeCell ref="AC2:AC3"/>
    <mergeCell ref="AB2:AB3"/>
    <mergeCell ref="AA2:AA3"/>
    <mergeCell ref="Z2:Z3"/>
    <mergeCell ref="Y2:Y3"/>
    <mergeCell ref="A48:T48"/>
    <mergeCell ref="A46:T46"/>
    <mergeCell ref="A47:T47"/>
    <mergeCell ref="B45:T45"/>
    <mergeCell ref="J17:T17"/>
    <mergeCell ref="P10:T10"/>
    <mergeCell ref="P9:T9"/>
    <mergeCell ref="B30:C30"/>
    <mergeCell ref="O29:P29"/>
    <mergeCell ref="O30:P30"/>
    <mergeCell ref="J42:K42"/>
    <mergeCell ref="M42:N42"/>
    <mergeCell ref="W22:Y22"/>
    <mergeCell ref="W4:W7"/>
    <mergeCell ref="V4:V7"/>
    <mergeCell ref="BH2:BI3"/>
    <mergeCell ref="BH4:BI7"/>
    <mergeCell ref="A1:T1"/>
    <mergeCell ref="BB1:BC1"/>
    <mergeCell ref="BA4:BC7"/>
    <mergeCell ref="A42:B42"/>
    <mergeCell ref="A32:T32"/>
    <mergeCell ref="S33:T33"/>
    <mergeCell ref="Q33:R33"/>
    <mergeCell ref="A33:P33"/>
    <mergeCell ref="AT4:AT7"/>
    <mergeCell ref="Y4:Y7"/>
    <mergeCell ref="A10:A11"/>
    <mergeCell ref="O18:T18"/>
    <mergeCell ref="V18:V20"/>
    <mergeCell ref="O19:P19"/>
    <mergeCell ref="O20:P20"/>
    <mergeCell ref="AL2:AL3"/>
    <mergeCell ref="AK2:AK3"/>
    <mergeCell ref="AJ2:AJ3"/>
    <mergeCell ref="AI2:AI3"/>
    <mergeCell ref="AH2:AH3"/>
    <mergeCell ref="X2:X3"/>
    <mergeCell ref="W2:W3"/>
  </mergeCells>
  <conditionalFormatting sqref="U8 U25:U31 U12:U23">
    <cfRule type="cellIs" dxfId="288" priority="909" operator="between">
      <formula>1</formula>
      <formula>10</formula>
    </cfRule>
  </conditionalFormatting>
  <conditionalFormatting sqref="U32">
    <cfRule type="cellIs" dxfId="287" priority="898" operator="between">
      <formula>1</formula>
      <formula>10</formula>
    </cfRule>
  </conditionalFormatting>
  <conditionalFormatting sqref="D35:D41">
    <cfRule type="cellIs" dxfId="286" priority="290" operator="between">
      <formula>1380</formula>
      <formula>1500</formula>
    </cfRule>
    <cfRule type="cellIs" dxfId="285" priority="823" operator="notBetween">
      <formula>1380</formula>
      <formula>1500</formula>
    </cfRule>
  </conditionalFormatting>
  <conditionalFormatting sqref="K35:K41">
    <cfRule type="cellIs" dxfId="284" priority="348" operator="lessThanOrEqual">
      <formula>30</formula>
    </cfRule>
    <cfRule type="cellIs" dxfId="283" priority="794" operator="greaterThan">
      <formula>30</formula>
    </cfRule>
  </conditionalFormatting>
  <conditionalFormatting sqref="B3:C5 C35:C41 Q35:Q41">
    <cfRule type="cellIs" dxfId="282" priority="349" operator="between">
      <formula>3</formula>
      <formula>200</formula>
    </cfRule>
    <cfRule type="cellIs" dxfId="281" priority="707" operator="notBetween">
      <formula>2</formula>
      <formula>35</formula>
    </cfRule>
  </conditionalFormatting>
  <conditionalFormatting sqref="J35:J41">
    <cfRule type="notContainsBlanks" dxfId="280" priority="698">
      <formula>LEN(TRIM(J35))&gt;0</formula>
    </cfRule>
  </conditionalFormatting>
  <conditionalFormatting sqref="R35:T41">
    <cfRule type="cellIs" dxfId="279" priority="688" operator="greaterThan">
      <formula>3</formula>
    </cfRule>
    <cfRule type="cellIs" dxfId="278" priority="689" operator="between">
      <formula>0.1</formula>
      <formula>3</formula>
    </cfRule>
  </conditionalFormatting>
  <conditionalFormatting sqref="D3:D6">
    <cfRule type="cellIs" dxfId="277" priority="683" operator="notBetween">
      <formula>0</formula>
      <formula>35</formula>
    </cfRule>
  </conditionalFormatting>
  <conditionalFormatting sqref="AO9:AO12 AO14:AO20">
    <cfRule type="cellIs" dxfId="276" priority="639" operator="lessThanOrEqual">
      <formula>25</formula>
    </cfRule>
    <cfRule type="cellIs" dxfId="275" priority="640" operator="greaterThan">
      <formula>25</formula>
    </cfRule>
  </conditionalFormatting>
  <conditionalFormatting sqref="BD9:BD12 BD14:BD17">
    <cfRule type="cellIs" dxfId="274" priority="631" operator="notBetween">
      <formula>1380</formula>
      <formula>1500</formula>
    </cfRule>
    <cfRule type="cellIs" dxfId="273" priority="632" operator="between">
      <formula>1380</formula>
      <formula>1500</formula>
    </cfRule>
  </conditionalFormatting>
  <conditionalFormatting sqref="AU9:AU12 AU14:AU19">
    <cfRule type="cellIs" dxfId="272" priority="629" operator="lessThanOrEqual">
      <formula>30</formula>
    </cfRule>
    <cfRule type="cellIs" dxfId="271" priority="630" operator="greaterThan">
      <formula>30</formula>
    </cfRule>
  </conditionalFormatting>
  <conditionalFormatting sqref="AW9:AW12 AW14:AW19">
    <cfRule type="cellIs" dxfId="270" priority="625" operator="greaterThanOrEqual">
      <formula>$AO$9</formula>
    </cfRule>
  </conditionalFormatting>
  <conditionalFormatting sqref="AV9:AV12 AV14:AV19">
    <cfRule type="cellIs" dxfId="269" priority="627" operator="greaterThanOrEqual">
      <formula>$BG$9</formula>
    </cfRule>
    <cfRule type="cellIs" dxfId="268" priority="628" operator="lessThan">
      <formula>$BG$9</formula>
    </cfRule>
  </conditionalFormatting>
  <conditionalFormatting sqref="T42">
    <cfRule type="cellIs" dxfId="267" priority="623" operator="greaterThanOrEqual">
      <formula>10.1%</formula>
    </cfRule>
    <cfRule type="cellIs" dxfId="266" priority="624" operator="lessThan">
      <formula>10.1%</formula>
    </cfRule>
  </conditionalFormatting>
  <conditionalFormatting sqref="A46">
    <cfRule type="notContainsBlanks" dxfId="265" priority="622">
      <formula>LEN(TRIM(A46))&gt;0</formula>
    </cfRule>
  </conditionalFormatting>
  <conditionalFormatting sqref="R42">
    <cfRule type="cellIs" dxfId="264" priority="614" operator="greaterThanOrEqual">
      <formula>10.1%</formula>
    </cfRule>
    <cfRule type="cellIs" dxfId="263" priority="615" operator="lessThan">
      <formula>10.1%</formula>
    </cfRule>
  </conditionalFormatting>
  <conditionalFormatting sqref="S42">
    <cfRule type="cellIs" dxfId="262" priority="612" operator="greaterThanOrEqual">
      <formula>10.1%</formula>
    </cfRule>
    <cfRule type="cellIs" dxfId="261" priority="613" operator="lessThan">
      <formula>10.1%</formula>
    </cfRule>
  </conditionalFormatting>
  <conditionalFormatting sqref="A47">
    <cfRule type="notContainsBlanks" dxfId="260" priority="542">
      <formula>LEN(TRIM(A47))&gt;0</formula>
    </cfRule>
  </conditionalFormatting>
  <conditionalFormatting sqref="A48">
    <cfRule type="notContainsBlanks" dxfId="259" priority="541">
      <formula>LEN(TRIM(A48))&gt;0</formula>
    </cfRule>
  </conditionalFormatting>
  <conditionalFormatting sqref="E3:E6">
    <cfRule type="cellIs" dxfId="258" priority="540" operator="notBetween">
      <formula>0</formula>
      <formula>35</formula>
    </cfRule>
  </conditionalFormatting>
  <conditionalFormatting sqref="F3:F6">
    <cfRule type="cellIs" dxfId="257" priority="539" operator="notBetween">
      <formula>0</formula>
      <formula>35</formula>
    </cfRule>
  </conditionalFormatting>
  <conditionalFormatting sqref="U9">
    <cfRule type="cellIs" dxfId="256" priority="504" operator="between">
      <formula>1</formula>
      <formula>10</formula>
    </cfRule>
  </conditionalFormatting>
  <conditionalFormatting sqref="U9">
    <cfRule type="cellIs" dxfId="255" priority="502" operator="between">
      <formula>1</formula>
      <formula>10</formula>
    </cfRule>
  </conditionalFormatting>
  <conditionalFormatting sqref="U9">
    <cfRule type="cellIs" dxfId="254" priority="501" operator="between">
      <formula>1</formula>
      <formula>10</formula>
    </cfRule>
  </conditionalFormatting>
  <conditionalFormatting sqref="AO13">
    <cfRule type="cellIs" dxfId="253" priority="498" operator="lessThanOrEqual">
      <formula>25</formula>
    </cfRule>
    <cfRule type="cellIs" dxfId="252" priority="499" operator="greaterThan">
      <formula>25</formula>
    </cfRule>
  </conditionalFormatting>
  <conditionalFormatting sqref="BD13">
    <cfRule type="cellIs" dxfId="251" priority="494" operator="notBetween">
      <formula>1380</formula>
      <formula>1500</formula>
    </cfRule>
    <cfRule type="cellIs" dxfId="250" priority="495" operator="between">
      <formula>1380</formula>
      <formula>1500</formula>
    </cfRule>
  </conditionalFormatting>
  <conditionalFormatting sqref="AU13">
    <cfRule type="cellIs" dxfId="249" priority="492" operator="lessThanOrEqual">
      <formula>30</formula>
    </cfRule>
    <cfRule type="cellIs" dxfId="248" priority="493" operator="greaterThan">
      <formula>30</formula>
    </cfRule>
  </conditionalFormatting>
  <conditionalFormatting sqref="AW13">
    <cfRule type="cellIs" dxfId="247" priority="489" operator="greaterThanOrEqual">
      <formula>$AO$9</formula>
    </cfRule>
  </conditionalFormatting>
  <conditionalFormatting sqref="AV13">
    <cfRule type="cellIs" dxfId="246" priority="490" operator="greaterThanOrEqual">
      <formula>$BG$9</formula>
    </cfRule>
    <cfRule type="cellIs" dxfId="245" priority="491" operator="lessThan">
      <formula>$BG$9</formula>
    </cfRule>
  </conditionalFormatting>
  <conditionalFormatting sqref="BC17:BC20">
    <cfRule type="cellIs" dxfId="244" priority="442" operator="between">
      <formula>-0.0151</formula>
      <formula>0.0151</formula>
    </cfRule>
    <cfRule type="cellIs" dxfId="243" priority="443" operator="notBetween">
      <formula>-0.0151</formula>
      <formula>0.0151</formula>
    </cfRule>
  </conditionalFormatting>
  <conditionalFormatting sqref="BC15:BC19">
    <cfRule type="cellIs" dxfId="242" priority="444" operator="between">
      <formula>-0.0301</formula>
      <formula>0.0301</formula>
    </cfRule>
    <cfRule type="cellIs" dxfId="241" priority="445" operator="notBetween">
      <formula>-0.0301</formula>
      <formula>0.0301</formula>
    </cfRule>
  </conditionalFormatting>
  <conditionalFormatting sqref="U24">
    <cfRule type="cellIs" dxfId="240" priority="422" operator="between">
      <formula>1</formula>
      <formula>10</formula>
    </cfRule>
  </conditionalFormatting>
  <conditionalFormatting sqref="Q33">
    <cfRule type="containsBlanks" dxfId="239" priority="387">
      <formula>LEN(TRIM(Q33))=0</formula>
    </cfRule>
  </conditionalFormatting>
  <conditionalFormatting sqref="L35:L41">
    <cfRule type="cellIs" dxfId="238" priority="345" operator="greaterThan">
      <formula>177</formula>
    </cfRule>
    <cfRule type="cellIs" dxfId="237" priority="346" operator="between">
      <formula>1</formula>
      <formula>177</formula>
    </cfRule>
  </conditionalFormatting>
  <conditionalFormatting sqref="AZ9:AZ17">
    <cfRule type="cellIs" dxfId="236" priority="633" operator="lessThanOrEqual">
      <formula>177</formula>
    </cfRule>
    <cfRule type="cellIs" dxfId="235" priority="634" operator="greaterThan">
      <formula>177</formula>
    </cfRule>
  </conditionalFormatting>
  <conditionalFormatting sqref="A35:A41">
    <cfRule type="expression" dxfId="234" priority="341">
      <formula>(AND(ISNUMBER(A35),(A35-Q33=6),$U$35=1))</formula>
    </cfRule>
  </conditionalFormatting>
  <conditionalFormatting sqref="A36">
    <cfRule type="expression" dxfId="233" priority="340">
      <formula>(AND(ISNUMBER($A$36),($A$36-$A$35=6)))</formula>
    </cfRule>
  </conditionalFormatting>
  <conditionalFormatting sqref="A35:A41">
    <cfRule type="notContainsBlanks" dxfId="232" priority="914">
      <formula>LEN(TRIM(A35))&gt;0</formula>
    </cfRule>
  </conditionalFormatting>
  <conditionalFormatting sqref="A37">
    <cfRule type="expression" dxfId="231" priority="339">
      <formula>(AND(ISNUMBER($A$37),($A$37-$A$36=6)))</formula>
    </cfRule>
  </conditionalFormatting>
  <conditionalFormatting sqref="A38">
    <cfRule type="expression" dxfId="230" priority="338">
      <formula>(AND(ISNUMBER($A$38),($A$38-$A$37=6)))</formula>
    </cfRule>
  </conditionalFormatting>
  <conditionalFormatting sqref="A39">
    <cfRule type="expression" dxfId="229" priority="337">
      <formula>(AND(ISNUMBER($A$39),($A$39-$A$38=6)))</formula>
    </cfRule>
  </conditionalFormatting>
  <conditionalFormatting sqref="A40:A41">
    <cfRule type="expression" dxfId="228" priority="336">
      <formula>(AND(ISNUMBER($A$40),($A$40-$A$39=6)))</formula>
    </cfRule>
  </conditionalFormatting>
  <conditionalFormatting sqref="G10">
    <cfRule type="cellIs" dxfId="227" priority="329" operator="notBetween">
      <formula>-4.1</formula>
      <formula>4.1</formula>
    </cfRule>
    <cfRule type="cellIs" dxfId="226" priority="330" operator="between">
      <formula>-4.1</formula>
      <formula>4.1</formula>
    </cfRule>
  </conditionalFormatting>
  <conditionalFormatting sqref="A10:F10">
    <cfRule type="containsBlanks" dxfId="225" priority="321">
      <formula>LEN(TRIM(A10))=0</formula>
    </cfRule>
  </conditionalFormatting>
  <conditionalFormatting sqref="E18">
    <cfRule type="containsText" dxfId="224" priority="270" operator="containsText" text="Fail">
      <formula>NOT(ISERROR(SEARCH("Fail",E18)))</formula>
    </cfRule>
    <cfRule type="containsText" dxfId="223" priority="271" operator="containsText" text="Pass">
      <formula>NOT(ISERROR(SEARCH("Pass",E18)))</formula>
    </cfRule>
  </conditionalFormatting>
  <conditionalFormatting sqref="G18">
    <cfRule type="containsText" dxfId="222" priority="266" operator="containsText" text="Fail">
      <formula>NOT(ISERROR(SEARCH("Fail",G18)))</formula>
    </cfRule>
    <cfRule type="containsText" dxfId="221" priority="267" operator="containsText" text="Pass">
      <formula>NOT(ISERROR(SEARCH("Pass",G18)))</formula>
    </cfRule>
  </conditionalFormatting>
  <conditionalFormatting sqref="G18">
    <cfRule type="containsText" dxfId="220" priority="268" operator="containsText" text="Fail">
      <formula>NOT(ISERROR(SEARCH("Fail",G18)))</formula>
    </cfRule>
    <cfRule type="containsText" dxfId="219" priority="269" operator="containsText" text="Pass">
      <formula>NOT(ISERROR(SEARCH("Pass",G18)))</formula>
    </cfRule>
  </conditionalFormatting>
  <conditionalFormatting sqref="H18">
    <cfRule type="containsText" dxfId="218" priority="264" operator="containsText" text="Fail">
      <formula>NOT(ISERROR(SEARCH("Fail",H18)))</formula>
    </cfRule>
    <cfRule type="containsText" dxfId="217" priority="265" operator="containsText" text="Pass">
      <formula>NOT(ISERROR(SEARCH("Pass",H18)))</formula>
    </cfRule>
  </conditionalFormatting>
  <conditionalFormatting sqref="G19">
    <cfRule type="containsText" dxfId="216" priority="258" operator="containsText" text="Fail">
      <formula>NOT(ISERROR(SEARCH("Fail",G19)))</formula>
    </cfRule>
    <cfRule type="containsText" dxfId="215" priority="259" operator="containsText" text="Pass">
      <formula>NOT(ISERROR(SEARCH("Pass",G19)))</formula>
    </cfRule>
  </conditionalFormatting>
  <conditionalFormatting sqref="G19">
    <cfRule type="containsText" dxfId="214" priority="260" operator="containsText" text="Fail">
      <formula>NOT(ISERROR(SEARCH("Fail",G19)))</formula>
    </cfRule>
    <cfRule type="containsText" dxfId="213" priority="261" operator="containsText" text="Pass">
      <formula>NOT(ISERROR(SEARCH("Pass",G19)))</formula>
    </cfRule>
  </conditionalFormatting>
  <conditionalFormatting sqref="G20">
    <cfRule type="containsText" dxfId="212" priority="242" operator="containsText" text="Fail">
      <formula>NOT(ISERROR(SEARCH("Fail",G20)))</formula>
    </cfRule>
    <cfRule type="containsText" dxfId="211" priority="243" operator="containsText" text="Pass">
      <formula>NOT(ISERROR(SEARCH("Pass",G20)))</formula>
    </cfRule>
  </conditionalFormatting>
  <conditionalFormatting sqref="G20">
    <cfRule type="containsText" dxfId="210" priority="244" operator="containsText" text="Fail">
      <formula>NOT(ISERROR(SEARCH("Fail",G20)))</formula>
    </cfRule>
    <cfRule type="containsText" dxfId="209" priority="245" operator="containsText" text="Pass">
      <formula>NOT(ISERROR(SEARCH("Pass",G20)))</formula>
    </cfRule>
  </conditionalFormatting>
  <conditionalFormatting sqref="I24:I25">
    <cfRule type="containsText" dxfId="208" priority="225" operator="containsText" text="Fail">
      <formula>NOT(ISERROR(SEARCH("Fail",I24)))</formula>
    </cfRule>
  </conditionalFormatting>
  <conditionalFormatting sqref="I24:I25">
    <cfRule type="containsText" dxfId="207" priority="226" operator="containsText" text="Pass">
      <formula>NOT(ISERROR(SEARCH("Pass",I24)))</formula>
    </cfRule>
  </conditionalFormatting>
  <conditionalFormatting sqref="I23">
    <cfRule type="containsText" dxfId="206" priority="227" operator="containsText" text="Fail">
      <formula>NOT(ISERROR(SEARCH("Fail",I23)))</formula>
    </cfRule>
  </conditionalFormatting>
  <conditionalFormatting sqref="J23">
    <cfRule type="containsText" dxfId="205" priority="217" operator="containsText" text="Fail">
      <formula>NOT(ISERROR(SEARCH("Fail",J23)))</formula>
    </cfRule>
  </conditionalFormatting>
  <conditionalFormatting sqref="B19:C20 F19:F20">
    <cfRule type="expression" dxfId="204" priority="147">
      <formula>"AND(istext,&gt;=3.0)"</formula>
    </cfRule>
  </conditionalFormatting>
  <conditionalFormatting sqref="B19:C20 F19:F20">
    <cfRule type="expression" dxfId="203" priority="146">
      <formula>"AND(istext,&lt;3.0)"</formula>
    </cfRule>
  </conditionalFormatting>
  <conditionalFormatting sqref="J19:M19">
    <cfRule type="cellIs" dxfId="202" priority="123" operator="lessThan">
      <formula>$J$21</formula>
    </cfRule>
    <cfRule type="cellIs" dxfId="201" priority="124" operator="greaterThanOrEqual">
      <formula>$J$21</formula>
    </cfRule>
    <cfRule type="containsBlanks" dxfId="200" priority="125">
      <formula>LEN(TRIM(J19))=0</formula>
    </cfRule>
  </conditionalFormatting>
  <conditionalFormatting sqref="N19">
    <cfRule type="cellIs" dxfId="199" priority="108" operator="lessThan">
      <formula>$J$21</formula>
    </cfRule>
    <cfRule type="cellIs" dxfId="198" priority="109" operator="greaterThanOrEqual">
      <formula>$J$21</formula>
    </cfRule>
    <cfRule type="containsBlanks" dxfId="197" priority="110">
      <formula>LEN(TRIM(N19))=0</formula>
    </cfRule>
  </conditionalFormatting>
  <conditionalFormatting sqref="N20">
    <cfRule type="containsText" dxfId="196" priority="105" operator="containsText" text="INVALID">
      <formula>NOT(ISERROR(SEARCH("INVALID",N20)))</formula>
    </cfRule>
    <cfRule type="containsText" dxfId="195" priority="106" operator="containsText" text="VALID">
      <formula>NOT(ISERROR(SEARCH("VALID",N20)))</formula>
    </cfRule>
    <cfRule type="containsBlanks" dxfId="194" priority="107">
      <formula>LEN(TRIM(N20))=0</formula>
    </cfRule>
  </conditionalFormatting>
  <conditionalFormatting sqref="L42">
    <cfRule type="cellIs" dxfId="193" priority="17" operator="greaterThanOrEqual">
      <formula>75%</formula>
    </cfRule>
    <cfRule type="cellIs" dxfId="192" priority="98" operator="lessThan">
      <formula>75%</formula>
    </cfRule>
  </conditionalFormatting>
  <conditionalFormatting sqref="O35:O41">
    <cfRule type="cellIs" dxfId="191" priority="89" operator="notEqual">
      <formula>0</formula>
    </cfRule>
  </conditionalFormatting>
  <conditionalFormatting sqref="O35:O41">
    <cfRule type="cellIs" dxfId="190" priority="90" operator="equal">
      <formula>0</formula>
    </cfRule>
  </conditionalFormatting>
  <conditionalFormatting sqref="P35:P41">
    <cfRule type="cellIs" dxfId="189" priority="87" operator="notEqual">
      <formula>0</formula>
    </cfRule>
  </conditionalFormatting>
  <conditionalFormatting sqref="P35:P41">
    <cfRule type="cellIs" dxfId="188" priority="88" operator="equal">
      <formula>0</formula>
    </cfRule>
  </conditionalFormatting>
  <conditionalFormatting sqref="O42:P42">
    <cfRule type="containsText" dxfId="187" priority="84" operator="containsText" text="Yes">
      <formula>NOT(ISERROR(SEARCH("Yes",O42)))</formula>
    </cfRule>
    <cfRule type="containsText" dxfId="186" priority="85" operator="containsText" text="No">
      <formula>NOT(ISERROR(SEARCH("No",O42)))</formula>
    </cfRule>
  </conditionalFormatting>
  <conditionalFormatting sqref="L24:L25">
    <cfRule type="containsText" dxfId="185" priority="82" operator="containsText" text="Pass">
      <formula>NOT(ISERROR(SEARCH("Pass",L24)))</formula>
    </cfRule>
    <cfRule type="containsText" dxfId="184" priority="83" operator="containsText" text="Fail">
      <formula>NOT(ISERROR(SEARCH("Fail",L24)))</formula>
    </cfRule>
  </conditionalFormatting>
  <conditionalFormatting sqref="H10">
    <cfRule type="cellIs" dxfId="183" priority="76" operator="notBetween">
      <formula>14</formula>
      <formula>30</formula>
    </cfRule>
    <cfRule type="cellIs" dxfId="182" priority="77" operator="between">
      <formula>14</formula>
      <formula>30</formula>
    </cfRule>
  </conditionalFormatting>
  <conditionalFormatting sqref="H11">
    <cfRule type="containsBlanks" dxfId="181" priority="74">
      <formula>LEN(TRIM(H11))=0</formula>
    </cfRule>
    <cfRule type="cellIs" dxfId="180" priority="75" operator="notBetween">
      <formula>14</formula>
      <formula>30</formula>
    </cfRule>
    <cfRule type="cellIs" dxfId="179" priority="915" operator="between">
      <formula>14</formula>
      <formula>30</formula>
    </cfRule>
  </conditionalFormatting>
  <conditionalFormatting sqref="A15">
    <cfRule type="cellIs" dxfId="178" priority="68" operator="lessThan">
      <formula>$E$12</formula>
    </cfRule>
    <cfRule type="cellIs" dxfId="177" priority="69" operator="greaterThanOrEqual">
      <formula>$E$12</formula>
    </cfRule>
    <cfRule type="containsBlanks" dxfId="176" priority="70">
      <formula>LEN(TRIM(A15))=0</formula>
    </cfRule>
  </conditionalFormatting>
  <conditionalFormatting sqref="I15">
    <cfRule type="cellIs" dxfId="175" priority="64" operator="notBetween">
      <formula>150</formula>
      <formula>210</formula>
    </cfRule>
    <cfRule type="cellIs" dxfId="174" priority="65" operator="between">
      <formula>150</formula>
      <formula>210</formula>
    </cfRule>
  </conditionalFormatting>
  <conditionalFormatting sqref="B15">
    <cfRule type="cellIs" dxfId="173" priority="61" operator="lessThan">
      <formula>$E$12</formula>
    </cfRule>
    <cfRule type="cellIs" dxfId="172" priority="62" operator="greaterThanOrEqual">
      <formula>$E$12</formula>
    </cfRule>
    <cfRule type="containsBlanks" dxfId="171" priority="63">
      <formula>LEN(TRIM(B15))=0</formula>
    </cfRule>
  </conditionalFormatting>
  <conditionalFormatting sqref="C24:D25">
    <cfRule type="containsBlanks" dxfId="170" priority="56">
      <formula>LEN(TRIM(C24))=0</formula>
    </cfRule>
  </conditionalFormatting>
  <conditionalFormatting sqref="J24:J25">
    <cfRule type="cellIs" dxfId="169" priority="55" operator="greaterThan">
      <formula>10</formula>
    </cfRule>
    <cfRule type="cellIs" dxfId="168" priority="916" operator="lessThanOrEqual">
      <formula>10</formula>
    </cfRule>
  </conditionalFormatting>
  <conditionalFormatting sqref="K24:K25">
    <cfRule type="containsText" dxfId="167" priority="51" operator="containsText" text="Fail">
      <formula>NOT(ISERROR(SEARCH("Fail",K24)))</formula>
    </cfRule>
  </conditionalFormatting>
  <conditionalFormatting sqref="K24:K25">
    <cfRule type="containsText" dxfId="166" priority="52" operator="containsText" text="Pass">
      <formula>NOT(ISERROR(SEARCH("Pass",K24)))</formula>
    </cfRule>
  </conditionalFormatting>
  <conditionalFormatting sqref="K23">
    <cfRule type="containsText" dxfId="165" priority="53" operator="containsText" text="Fail">
      <formula>NOT(ISERROR(SEARCH("Fail",K23)))</formula>
    </cfRule>
  </conditionalFormatting>
  <conditionalFormatting sqref="L24:L25">
    <cfRule type="containsText" dxfId="164" priority="48" operator="containsText" text="Fail">
      <formula>NOT(ISERROR(SEARCH("Fail",L24)))</formula>
    </cfRule>
    <cfRule type="containsText" dxfId="163" priority="49" operator="containsText" text="Pass">
      <formula>NOT(ISERROR(SEARCH("Pass",L24)))</formula>
    </cfRule>
  </conditionalFormatting>
  <conditionalFormatting sqref="L23">
    <cfRule type="containsText" dxfId="162" priority="50" operator="containsText" text="Fail">
      <formula>NOT(ISERROR(SEARCH("Fail",L23)))</formula>
    </cfRule>
  </conditionalFormatting>
  <conditionalFormatting sqref="A24">
    <cfRule type="containsBlanks" dxfId="161" priority="45">
      <formula>LEN(TRIM(A24))=0</formula>
    </cfRule>
  </conditionalFormatting>
  <conditionalFormatting sqref="B24">
    <cfRule type="containsBlanks" dxfId="160" priority="44">
      <formula>LEN(TRIM(B24))=0</formula>
    </cfRule>
  </conditionalFormatting>
  <conditionalFormatting sqref="A8 A13 A17 A22 A27">
    <cfRule type="containsText" dxfId="159" priority="35" operator="containsText" text="PASS">
      <formula>NOT(ISERROR(SEARCH("PASS",A8)))</formula>
    </cfRule>
    <cfRule type="containsText" dxfId="158" priority="36" operator="containsText" text="FAIL">
      <formula>NOT(ISERROR(SEARCH("FAIL",A8)))</formula>
    </cfRule>
  </conditionalFormatting>
  <conditionalFormatting sqref="J25">
    <cfRule type="containsBlanks" dxfId="157" priority="54">
      <formula>LEN(TRIM(J25))=0</formula>
    </cfRule>
  </conditionalFormatting>
  <conditionalFormatting sqref="Q42">
    <cfRule type="cellIs" dxfId="156" priority="32" operator="greaterThan">
      <formula>10.1</formula>
    </cfRule>
    <cfRule type="cellIs" dxfId="155" priority="33" operator="lessThanOrEqual">
      <formula>10.1</formula>
    </cfRule>
  </conditionalFormatting>
  <conditionalFormatting sqref="A30:B30 R30 D30:J30">
    <cfRule type="containsText" dxfId="154" priority="30" operator="containsText" text="Pass">
      <formula>NOT(ISERROR(SEARCH("Pass",A30)))</formula>
    </cfRule>
  </conditionalFormatting>
  <conditionalFormatting sqref="S30">
    <cfRule type="containsText" dxfId="153" priority="28" operator="containsText" text="4">
      <formula>NOT(ISERROR(SEARCH("4",S30)))</formula>
    </cfRule>
  </conditionalFormatting>
  <conditionalFormatting sqref="Q30 N30 L30">
    <cfRule type="cellIs" dxfId="152" priority="26" operator="between">
      <formula>-15.1</formula>
      <formula>15.1</formula>
    </cfRule>
    <cfRule type="cellIs" dxfId="151" priority="27" operator="notBetween">
      <formula>-15.1</formula>
      <formula>15.1</formula>
    </cfRule>
  </conditionalFormatting>
  <conditionalFormatting sqref="BG9:BG14">
    <cfRule type="cellIs" dxfId="150" priority="23" operator="lessThan">
      <formula>$AW$9</formula>
    </cfRule>
    <cfRule type="cellIs" dxfId="149" priority="24" operator="greaterThanOrEqual">
      <formula>$AV$9</formula>
    </cfRule>
  </conditionalFormatting>
  <conditionalFormatting sqref="AA9">
    <cfRule type="expression" dxfId="148" priority="22">
      <formula>($AA$9-$Z$9)&gt;=24</formula>
    </cfRule>
  </conditionalFormatting>
  <conditionalFormatting sqref="BG15">
    <cfRule type="cellIs" dxfId="147" priority="20" operator="lessThan">
      <formula>$AW$9</formula>
    </cfRule>
    <cfRule type="cellIs" dxfId="146" priority="21" operator="greaterThanOrEqual">
      <formula>$AV$9</formula>
    </cfRule>
  </conditionalFormatting>
  <conditionalFormatting sqref="G11">
    <cfRule type="cellIs" dxfId="145" priority="18" operator="notBetween">
      <formula>-4.1</formula>
      <formula>4.1</formula>
    </cfRule>
    <cfRule type="cellIs" dxfId="144" priority="19" operator="between">
      <formula>-4.1</formula>
      <formula>4.1</formula>
    </cfRule>
  </conditionalFormatting>
  <conditionalFormatting sqref="L20">
    <cfRule type="containsText" dxfId="143" priority="14" operator="containsText" text="INVALID">
      <formula>NOT(ISERROR(SEARCH("INVALID",L20)))</formula>
    </cfRule>
    <cfRule type="containsText" dxfId="142" priority="15" operator="containsText" text="VALID">
      <formula>NOT(ISERROR(SEARCH("VALID",L20)))</formula>
    </cfRule>
    <cfRule type="containsBlanks" dxfId="141" priority="16">
      <formula>LEN(TRIM(L20))=0</formula>
    </cfRule>
  </conditionalFormatting>
  <conditionalFormatting sqref="M20">
    <cfRule type="containsText" dxfId="140" priority="11" operator="containsText" text="INVALID">
      <formula>NOT(ISERROR(SEARCH("INVALID",M20)))</formula>
    </cfRule>
    <cfRule type="containsText" dxfId="139" priority="12" operator="containsText" text="VALID">
      <formula>NOT(ISERROR(SEARCH("VALID",M20)))</formula>
    </cfRule>
    <cfRule type="containsBlanks" dxfId="138" priority="13">
      <formula>LEN(TRIM(M20))=0</formula>
    </cfRule>
  </conditionalFormatting>
  <conditionalFormatting sqref="J20">
    <cfRule type="containsText" dxfId="137" priority="8" operator="containsText" text="INVALID">
      <formula>NOT(ISERROR(SEARCH("INVALID",J20)))</formula>
    </cfRule>
    <cfRule type="containsText" dxfId="136" priority="9" operator="containsText" text="VALID">
      <formula>NOT(ISERROR(SEARCH("VALID",J20)))</formula>
    </cfRule>
    <cfRule type="containsBlanks" dxfId="135" priority="10">
      <formula>LEN(TRIM(J20))=0</formula>
    </cfRule>
  </conditionalFormatting>
  <conditionalFormatting sqref="K20">
    <cfRule type="containsText" dxfId="134" priority="5" operator="containsText" text="INVALID">
      <formula>NOT(ISERROR(SEARCH("INVALID",K20)))</formula>
    </cfRule>
    <cfRule type="containsText" dxfId="133" priority="6" operator="containsText" text="VALID">
      <formula>NOT(ISERROR(SEARCH("VALID",K20)))</formula>
    </cfRule>
    <cfRule type="containsBlanks" dxfId="132" priority="7">
      <formula>LEN(TRIM(K20))=0</formula>
    </cfRule>
  </conditionalFormatting>
  <conditionalFormatting sqref="E19:E20 H19:H20">
    <cfRule type="cellIs" dxfId="131" priority="3" operator="notBetween">
      <formula>-0.101</formula>
      <formula>0.101</formula>
    </cfRule>
    <cfRule type="cellIs" dxfId="130" priority="4" operator="between">
      <formula>-0.101</formula>
      <formula>0.101</formula>
    </cfRule>
  </conditionalFormatting>
  <conditionalFormatting sqref="I19:I20">
    <cfRule type="containsText" dxfId="129" priority="1" operator="containsText" text="Fail">
      <formula>NOT(ISERROR(SEARCH("Fail",I19)))</formula>
    </cfRule>
    <cfRule type="containsText" dxfId="128" priority="2" operator="containsText" text="Pass">
      <formula>NOT(ISERROR(SEARCH("Pass",I19)))</formula>
    </cfRule>
  </conditionalFormatting>
  <pageMargins left="0.55000000000000004" right="0.55000000000000004" top="0.5" bottom="0.5" header="0.25" footer="0.25"/>
  <pageSetup scale="55" fitToHeight="0" orientation="portrait" r:id="rId1"/>
  <headerFooter scaleWithDoc="0">
    <oddHeader xml:space="preserve">&amp;L&amp;"-,Bold"&amp;12PM2.5-FRM Data&amp;R&amp;"-,Bold"&amp;12[Tribe] Tribal Air Program&amp;"-,Regular"&amp;11 </oddHeader>
    <oddFooter>&amp;L&amp;8&amp;P of &amp;N&amp;R&amp;"-,Italic"&amp;8Path -&amp;F - &amp;A</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42" operator="containsText" id="{5BFE9C89-9378-4A78-9410-069879D34A25}">
            <xm:f>NOT(ISERROR(SEARCH('Flags&amp;Qualifiers'!$J$4,O21)))</xm:f>
            <xm:f>'Flags&amp;Qualifiers'!$J$4</xm:f>
            <x14:dxf>
              <fill>
                <patternFill>
                  <bgColor rgb="FFFFD44B"/>
                </patternFill>
              </fill>
            </x14:dxf>
          </x14:cfRule>
          <x14:cfRule type="containsText" priority="143" operator="containsText" id="{F25BE66D-3E35-48DD-82BD-2BFC2E24C6F4}">
            <xm:f>NOT(ISERROR(SEARCH('Flags&amp;Qualifiers'!$J$2,O21)))</xm:f>
            <xm:f>'Flags&amp;Qualifiers'!$J$2</xm:f>
            <x14:dxf>
              <fill>
                <patternFill>
                  <bgColor theme="6" tint="0.59996337778862885"/>
                </patternFill>
              </fill>
            </x14:dxf>
          </x14:cfRule>
          <xm:sqref>O21:P21 R21</xm:sqref>
        </x14:conditionalFormatting>
        <x14:conditionalFormatting xmlns:xm="http://schemas.microsoft.com/office/excel/2006/main">
          <x14:cfRule type="containsText" priority="102" operator="containsText" id="{FBD7C769-4ED9-4EC3-BCCB-019778E20DC6}">
            <xm:f>NOT(ISERROR(SEARCH('Flags&amp;Qualifiers'!$J$4,O19)))</xm:f>
            <xm:f>'Flags&amp;Qualifiers'!$J$4</xm:f>
            <x14:dxf>
              <fill>
                <patternFill>
                  <bgColor rgb="FFFFD44B"/>
                </patternFill>
              </fill>
            </x14:dxf>
          </x14:cfRule>
          <x14:cfRule type="containsText" priority="103" operator="containsText" id="{BCE9C256-BB8C-44CE-8C5C-A066D8039AF5}">
            <xm:f>NOT(ISERROR(SEARCH('Flags&amp;Qualifiers'!$J$2,O19)))</xm:f>
            <xm:f>'Flags&amp;Qualifiers'!$J$2</xm:f>
            <x14:dxf>
              <fill>
                <patternFill>
                  <bgColor theme="6" tint="0.59996337778862885"/>
                </patternFill>
              </fill>
            </x14:dxf>
          </x14:cfRule>
          <xm:sqref>O19</xm:sqref>
        </x14:conditionalFormatting>
        <x14:conditionalFormatting xmlns:xm="http://schemas.microsoft.com/office/excel/2006/main">
          <x14:cfRule type="containsText" priority="100" operator="containsText" id="{8E1EAC4E-42E6-4E6E-A523-83D234088907}">
            <xm:f>NOT(ISERROR(SEARCH('Flags&amp;Qualifiers'!$J$4,O20)))</xm:f>
            <xm:f>'Flags&amp;Qualifiers'!$J$4</xm:f>
            <x14:dxf>
              <fill>
                <patternFill>
                  <bgColor rgb="FFFFD44B"/>
                </patternFill>
              </fill>
            </x14:dxf>
          </x14:cfRule>
          <x14:cfRule type="containsText" priority="101" operator="containsText" id="{644FB015-26BD-491C-9B3A-BD9AD8C54BE4}">
            <xm:f>NOT(ISERROR(SEARCH('Flags&amp;Qualifiers'!$J$2,O20)))</xm:f>
            <xm:f>'Flags&amp;Qualifiers'!$J$2</xm:f>
            <x14:dxf>
              <fill>
                <patternFill>
                  <bgColor theme="6" tint="0.59996337778862885"/>
                </patternFill>
              </fill>
            </x14:dxf>
          </x14:cfRule>
          <xm:sqref>O20</xm:sqref>
        </x14:conditionalFormatting>
        <x14:conditionalFormatting xmlns:xm="http://schemas.microsoft.com/office/excel/2006/main">
          <x14:cfRule type="cellIs" priority="86" operator="equal" id="{15A21AF2-93BB-4B5B-B7DF-A044307A595B}">
            <xm:f>'Flags&amp;Qualifiers'!$I$2</xm:f>
            <x14:dxf>
              <fill>
                <patternFill>
                  <bgColor rgb="FFFFFF00"/>
                </patternFill>
              </fill>
            </x14:dxf>
          </x14:cfRule>
          <xm:sqref>I10:I11 J15 M24:M25 M35:M41</xm:sqref>
        </x14:conditionalFormatting>
        <x14:conditionalFormatting xmlns:xm="http://schemas.microsoft.com/office/excel/2006/main">
          <x14:cfRule type="containsText" priority="31" operator="containsText" id="{982A50B7-748C-4158-86F5-01541F54C858}">
            <xm:f>NOT(ISERROR(SEARCH('Flags&amp;Qualifiers'!$J$3,A30)))</xm:f>
            <xm:f>'Flags&amp;Qualifiers'!$J$3</xm:f>
            <x14:dxf>
              <fill>
                <patternFill>
                  <bgColor theme="5" tint="0.59996337778862885"/>
                </patternFill>
              </fill>
            </x14:dxf>
          </x14:cfRule>
          <xm:sqref>A30:B30 R30 D30:J30</xm:sqref>
        </x14:conditionalFormatting>
      </x14:conditionalFormattings>
    </ext>
    <ext xmlns:x14="http://schemas.microsoft.com/office/spreadsheetml/2009/9/main" uri="{CCE6A557-97BC-4b89-ADB6-D9C93CAAB3DF}">
      <x14:dataValidations xmlns:xm="http://schemas.microsoft.com/office/excel/2006/main" count="3">
        <x14:dataValidation type="list" allowBlank="1">
          <x14:formula1>
            <xm:f>'Flags&amp;Qualifiers'!$B$2:$B$3519</xm:f>
          </x14:formula1>
          <xm:sqref>N49:N61</xm:sqref>
        </x14:dataValidation>
        <x14:dataValidation type="list" allowBlank="1">
          <x14:formula1>
            <xm:f>'Flags&amp;Qualifiers'!$B$2:$B$49</xm:f>
          </x14:formula1>
          <xm:sqref>N35:N41</xm:sqref>
        </x14:dataValidation>
        <x14:dataValidation type="list" allowBlank="1">
          <x14:formula1>
            <xm:f>'Flags&amp;Qualifiers'!$I$6:$I$8</xm:f>
          </x14:formula1>
          <xm:sqref>J20:N20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BG751"/>
  <sheetViews>
    <sheetView workbookViewId="0">
      <pane ySplit="7" topLeftCell="A8" activePane="bottomLeft" state="frozen"/>
      <selection pane="bottomLeft" activeCell="AU13" sqref="AU13"/>
    </sheetView>
  </sheetViews>
  <sheetFormatPr defaultRowHeight="15" x14ac:dyDescent="0.25"/>
  <cols>
    <col min="1" max="1" width="7.42578125" customWidth="1"/>
    <col min="2" max="2" width="5.140625" customWidth="1"/>
    <col min="3" max="5" width="4" customWidth="1"/>
    <col min="6" max="6" width="1.85546875" customWidth="1"/>
    <col min="7" max="7" width="4.7109375" customWidth="1"/>
    <col min="8" max="8" width="3.5703125" customWidth="1"/>
    <col min="9" max="9" width="3" customWidth="1"/>
    <col min="10" max="10" width="1.85546875" customWidth="1"/>
    <col min="11" max="11" width="4.28515625" customWidth="1"/>
    <col min="12" max="12" width="1.85546875" customWidth="1"/>
    <col min="13" max="13" width="4.42578125" customWidth="1"/>
    <col min="14" max="14" width="1.85546875" customWidth="1"/>
    <col min="15" max="15" width="4" customWidth="1"/>
    <col min="16" max="16" width="1.85546875" customWidth="1"/>
    <col min="17" max="17" width="4" customWidth="1"/>
    <col min="18" max="18" width="1.85546875" customWidth="1"/>
    <col min="19" max="19" width="5" customWidth="1"/>
    <col min="20" max="20" width="1.85546875" customWidth="1"/>
    <col min="21" max="24" width="5.140625" hidden="1" customWidth="1"/>
    <col min="25" max="25" width="5.5703125" customWidth="1"/>
    <col min="26" max="26" width="4.140625" customWidth="1"/>
    <col min="27" max="27" width="3.7109375" customWidth="1"/>
    <col min="28" max="28" width="5" customWidth="1"/>
    <col min="29" max="29" width="4.85546875" style="1024" hidden="1" customWidth="1"/>
    <col min="30" max="30" width="4.85546875" style="366" hidden="1" customWidth="1"/>
    <col min="31" max="31" width="4.85546875" hidden="1" customWidth="1"/>
    <col min="32" max="32" width="5.140625" customWidth="1"/>
    <col min="33" max="33" width="3.7109375" customWidth="1"/>
    <col min="34" max="34" width="5" customWidth="1"/>
    <col min="35" max="35" width="2.7109375" customWidth="1"/>
    <col min="36" max="37" width="4.140625" customWidth="1"/>
    <col min="38" max="38" width="3.28515625" customWidth="1"/>
    <col min="39" max="39" width="4.42578125" customWidth="1"/>
    <col min="40" max="40" width="3.42578125" customWidth="1"/>
    <col min="41" max="41" width="22.140625" customWidth="1"/>
    <col min="42" max="44" width="4" customWidth="1"/>
    <col min="45" max="46" width="3.140625" customWidth="1"/>
    <col min="47" max="47" width="4.140625" bestFit="1" customWidth="1"/>
    <col min="48" max="48" width="4.140625" customWidth="1"/>
    <col min="49" max="49" width="6" bestFit="1" customWidth="1"/>
    <col min="50" max="50" width="2.42578125" bestFit="1" customWidth="1"/>
    <col min="51" max="51" width="5.7109375" bestFit="1" customWidth="1"/>
    <col min="52" max="54" width="2.28515625" customWidth="1"/>
    <col min="55" max="55" width="8.42578125" bestFit="1" customWidth="1"/>
    <col min="56" max="56" width="3.5703125" customWidth="1"/>
    <col min="57" max="57" width="3.28515625" bestFit="1" customWidth="1"/>
    <col min="58" max="58" width="26.28515625" customWidth="1"/>
    <col min="59" max="59" width="7.7109375" bestFit="1" customWidth="1"/>
  </cols>
  <sheetData>
    <row r="1" spans="1:59" ht="15.75" x14ac:dyDescent="0.25">
      <c r="A1" s="1342">
        <f>SUM(A8)</f>
        <v>0</v>
      </c>
      <c r="B1" s="1342"/>
      <c r="C1" s="1342"/>
      <c r="D1" s="1342"/>
      <c r="E1" s="1342"/>
      <c r="F1" s="1342"/>
      <c r="G1" s="1342"/>
      <c r="H1" s="1342"/>
      <c r="I1" s="1342"/>
      <c r="J1" s="1342"/>
      <c r="K1" s="1342"/>
      <c r="L1" s="1342"/>
      <c r="M1" s="1342"/>
      <c r="N1" s="1342"/>
      <c r="O1" s="1342"/>
      <c r="P1" s="1342"/>
      <c r="Q1" s="1342"/>
      <c r="R1" s="1342"/>
      <c r="S1" s="1342"/>
      <c r="T1" s="1342"/>
      <c r="U1" s="1342"/>
      <c r="V1" s="1342"/>
      <c r="W1" s="1342"/>
      <c r="X1" s="1342"/>
      <c r="Y1" s="1342"/>
      <c r="Z1" s="1342"/>
      <c r="AA1" s="1342"/>
      <c r="AB1" s="1342"/>
      <c r="AC1" s="1342"/>
      <c r="AD1" s="1342"/>
      <c r="AE1" s="1342"/>
      <c r="AF1" s="1342"/>
      <c r="AG1" s="1342"/>
      <c r="AH1" s="1342"/>
      <c r="AI1" s="1342"/>
      <c r="AJ1" s="1342"/>
      <c r="AK1" s="1342"/>
      <c r="AL1" s="1342"/>
      <c r="AM1" s="1342"/>
      <c r="AN1" s="1342"/>
      <c r="AO1" s="1342"/>
      <c r="AP1" s="1342"/>
      <c r="AQ1" s="1342"/>
      <c r="AR1" s="1342"/>
    </row>
    <row r="2" spans="1:59" s="634" customFormat="1" ht="13.5" customHeight="1" x14ac:dyDescent="0.2">
      <c r="A2" s="748">
        <f>(L2/B6)</f>
        <v>1</v>
      </c>
      <c r="B2" s="1356" t="s">
        <v>974</v>
      </c>
      <c r="C2" s="1356"/>
      <c r="D2" s="1357"/>
      <c r="E2" s="749">
        <f>COUNTIF(AP8:AP751,"&lt;&gt;0")</f>
        <v>0</v>
      </c>
      <c r="F2" s="1354" t="s">
        <v>978</v>
      </c>
      <c r="G2" s="1355"/>
      <c r="H2" s="749">
        <f>COUNTIF(('vs ARB'!E5:E35),"&gt;0")</f>
        <v>0</v>
      </c>
      <c r="I2" s="1352" t="s">
        <v>977</v>
      </c>
      <c r="J2" s="1352"/>
      <c r="K2" s="1353"/>
      <c r="L2" s="1350">
        <f>SUM(B6-E2)</f>
        <v>744</v>
      </c>
      <c r="M2" s="1351"/>
      <c r="N2" s="1352" t="s">
        <v>979</v>
      </c>
      <c r="O2" s="1352"/>
      <c r="P2" s="1353"/>
      <c r="Q2" s="749" t="e">
        <f>AVERAGE(AB8:AB751)</f>
        <v>#DIV/0!</v>
      </c>
      <c r="R2" s="1347" t="s">
        <v>975</v>
      </c>
      <c r="S2" s="1347"/>
      <c r="T2" s="1347"/>
      <c r="U2" s="637"/>
      <c r="V2" s="637"/>
      <c r="W2" s="637"/>
      <c r="X2" s="637"/>
      <c r="Y2" s="749">
        <f>SUM('vs ARB'!F36)</f>
        <v>0</v>
      </c>
      <c r="Z2" s="1343" t="s">
        <v>976</v>
      </c>
      <c r="AA2" s="1344"/>
      <c r="AB2" s="750">
        <f>MIN(O8:O751)</f>
        <v>0</v>
      </c>
      <c r="AC2" s="1020"/>
      <c r="AD2" s="1030"/>
      <c r="AE2" s="281"/>
      <c r="AF2" s="737" t="s">
        <v>989</v>
      </c>
      <c r="AG2" s="751">
        <f>MAX(O8:O751)</f>
        <v>0</v>
      </c>
      <c r="AH2" s="396" t="s">
        <v>990</v>
      </c>
      <c r="AI2" s="1326" t="str">
        <f>IF(AND(AB2&gt;=0,AG2&lt;=50),'Flags&amp;Qualifiers'!J2,'Flags&amp;Qualifiers'!J3)</f>
        <v>Pass</v>
      </c>
      <c r="AJ2" s="1327"/>
      <c r="AK2" s="1348" t="s">
        <v>994</v>
      </c>
      <c r="AL2" s="1348"/>
      <c r="AM2" s="1348"/>
      <c r="AN2" s="1349"/>
      <c r="AO2" s="759" t="str">
        <f>IF(AS7=0,'Flags&amp;Qualifiers'!I2,'Flags&amp;Qualifiers'!I3)</f>
        <v>No</v>
      </c>
      <c r="AP2" s="1345" t="s">
        <v>993</v>
      </c>
      <c r="AQ2" s="1345"/>
      <c r="AR2" s="1346"/>
      <c r="AT2" s="395" t="s">
        <v>1145</v>
      </c>
    </row>
    <row r="3" spans="1:59" s="634" customFormat="1" ht="13.5" customHeight="1" x14ac:dyDescent="0.2">
      <c r="A3" s="738"/>
      <c r="B3" s="281" t="s">
        <v>992</v>
      </c>
      <c r="C3" s="280"/>
      <c r="D3" s="1331"/>
      <c r="E3" s="1332"/>
      <c r="F3" s="281" t="s">
        <v>813</v>
      </c>
      <c r="G3" s="745"/>
      <c r="H3" s="281"/>
      <c r="I3" s="747">
        <f>SUM(D3-A3)</f>
        <v>0</v>
      </c>
      <c r="J3" s="1331"/>
      <c r="K3" s="1332"/>
      <c r="L3" s="1332"/>
      <c r="M3" s="746" t="s">
        <v>980</v>
      </c>
      <c r="N3" s="744"/>
      <c r="O3" s="747">
        <f>IF(ISNUMBER(J3),SUM(J3-D3),I3)</f>
        <v>0</v>
      </c>
      <c r="P3" s="1326" t="str">
        <f>IF(AND(ISNUMBER(D3),I3&lt;31,I3&gt;13,O3&lt;31,O3&gt;13),'Flags&amp;Qualifiers'!J2,'Flags&amp;Qualifiers'!J3)</f>
        <v>Fail</v>
      </c>
      <c r="Q3" s="1327"/>
      <c r="R3" s="1333" t="s">
        <v>991</v>
      </c>
      <c r="S3" s="1333"/>
      <c r="T3" s="1333"/>
      <c r="U3" s="1333"/>
      <c r="V3" s="1333"/>
      <c r="W3" s="1333"/>
      <c r="X3" s="1333"/>
      <c r="Y3" s="1334"/>
      <c r="Z3" s="987"/>
      <c r="AA3" s="981" t="s">
        <v>1140</v>
      </c>
      <c r="AB3" s="987"/>
      <c r="AC3" s="1021"/>
      <c r="AD3" s="1031"/>
      <c r="AE3" s="978"/>
      <c r="AF3" s="982" t="s">
        <v>1141</v>
      </c>
      <c r="AG3" s="988" t="s">
        <v>106</v>
      </c>
      <c r="AH3" s="982" t="s">
        <v>330</v>
      </c>
      <c r="AI3" s="983">
        <f>YEAR(D3)</f>
        <v>1900</v>
      </c>
      <c r="AJ3" s="984" t="str">
        <f>IF(MONTH(D3)&lt;10,CONCATENATE("0",MONTH(D3)),MONTH(D3))</f>
        <v>01</v>
      </c>
      <c r="AK3" s="984" t="str">
        <f>IF(DAY(D3)&lt;10,CONCATENATE("0",DAY(D3)),DAY(D3))</f>
        <v>00</v>
      </c>
      <c r="AL3" s="985" t="str">
        <f>CONCATENATE(AI3,AJ3,AK3)</f>
        <v>19000100</v>
      </c>
      <c r="AM3" s="991"/>
      <c r="AN3" s="969" t="s">
        <v>1142</v>
      </c>
      <c r="AO3" s="1329" t="str">
        <f>IF(ISBLANK(D3)=TRUE,"",CONCATENATE("QA|I|Flow Rate Verification||TT|582|1016|88101|1|",AL3,"|1|170|118|",ROUND(Z3,1),"|",ROUND(AB3,1),"|",AM3,"|"))</f>
        <v/>
      </c>
      <c r="AP3" s="1330"/>
      <c r="AQ3" s="1322" t="s">
        <v>1143</v>
      </c>
      <c r="AR3" s="1323"/>
      <c r="AT3" s="987"/>
      <c r="AU3" s="981" t="s">
        <v>1140</v>
      </c>
      <c r="AV3" s="987"/>
      <c r="AW3" s="982" t="s">
        <v>1141</v>
      </c>
      <c r="AX3" s="988"/>
      <c r="AY3" s="982" t="s">
        <v>330</v>
      </c>
      <c r="AZ3" s="983">
        <f>YEAR(U3)</f>
        <v>1900</v>
      </c>
      <c r="BA3" s="984" t="str">
        <f>IF(MONTH(U3)&lt;10,CONCATENATE("0",MONTH(U3)),MONTH(U3))</f>
        <v>01</v>
      </c>
      <c r="BB3" s="984" t="str">
        <f>IF(DAY(U3)&lt;10,CONCATENATE("0",DAY(U3)),DAY(U3))</f>
        <v>00</v>
      </c>
      <c r="BC3" s="985" t="str">
        <f>CONCATENATE(AZ3,BA3,BB3)</f>
        <v>19000100</v>
      </c>
      <c r="BD3" s="991"/>
      <c r="BE3" s="969" t="s">
        <v>1142</v>
      </c>
      <c r="BF3" s="989" t="str">
        <f>IF(ISBLANK(J3)=TRUE,"",CONCATENATE("QA|I|Flow Rate Verification||TT|582|1016|88101|1|",BC3,"|1|170|118|",ROUND(AT3,1),"|",ROUND(AV3,1),"|",BD3,"|"))</f>
        <v/>
      </c>
      <c r="BG3" s="977" t="s">
        <v>1143</v>
      </c>
    </row>
    <row r="4" spans="1:59" s="976" customFormat="1" ht="13.5" customHeight="1" x14ac:dyDescent="0.25">
      <c r="A4" s="738">
        <v>44739</v>
      </c>
      <c r="B4" s="1358">
        <v>44903</v>
      </c>
      <c r="C4" s="1332"/>
      <c r="D4" s="1359" t="s">
        <v>983</v>
      </c>
      <c r="E4" s="1359"/>
      <c r="F4" s="1359"/>
      <c r="G4" s="1360"/>
      <c r="H4" s="970" t="str">
        <f>IF(AND(B4&gt;=(MAX('vs ARB'!A32:A35)-210),B4&lt;=(A4+210),B4&gt;=(A4+150)),'Flags&amp;Qualifiers'!J2,'Flags&amp;Qualifiers'!J3)</f>
        <v>Pass</v>
      </c>
      <c r="I4" s="1361" t="s">
        <v>982</v>
      </c>
      <c r="J4" s="1361"/>
      <c r="K4" s="1361"/>
      <c r="L4" s="1361"/>
      <c r="M4" s="1361"/>
      <c r="N4" s="1326" t="str">
        <f>IF(AND(A4&gt;=A5,B4&gt;=A5),'Flags&amp;Qualifiers'!J2,'Flags&amp;Qualifiers'!J4)</f>
        <v>Needed</v>
      </c>
      <c r="O4" s="1327"/>
      <c r="P4" s="1328" t="s">
        <v>981</v>
      </c>
      <c r="Q4" s="1328"/>
      <c r="R4" s="1328"/>
      <c r="S4" s="1328"/>
      <c r="T4" s="1335"/>
      <c r="U4" s="1336"/>
      <c r="V4" s="1336"/>
      <c r="W4" s="1336"/>
      <c r="X4" s="1336"/>
      <c r="Y4" s="1336"/>
      <c r="Z4" s="981" t="s">
        <v>1140</v>
      </c>
      <c r="AA4" s="990"/>
      <c r="AB4" s="982" t="s">
        <v>1141</v>
      </c>
      <c r="AC4" s="1022"/>
      <c r="AD4" s="1032"/>
      <c r="AE4" s="979"/>
      <c r="AF4" s="993"/>
      <c r="AG4" s="986"/>
      <c r="AH4" s="980" t="s">
        <v>1144</v>
      </c>
      <c r="AI4" s="983">
        <f>YEAR(B4)</f>
        <v>2022</v>
      </c>
      <c r="AJ4" s="984">
        <f>IF(MONTH(B4)&lt;10,CONCATENATE("0",MONTH(B4)),MONTH(B4))</f>
        <v>12</v>
      </c>
      <c r="AK4" s="984" t="str">
        <f>IF(DAY(B4)&lt;10,CONCATENATE("0",DAY(B4)),DAY(B4))</f>
        <v>08</v>
      </c>
      <c r="AL4" s="985" t="str">
        <f>CONCATENATE(AI4,AJ4,AK4)</f>
        <v>20221208</v>
      </c>
      <c r="AM4" s="992"/>
      <c r="AN4" s="969" t="s">
        <v>1142</v>
      </c>
      <c r="AO4" s="1329" t="str">
        <f>IF(ISBLANK(B4)=TRUE,"",CONCATENATE("QA|I|Semi-Annual Flow Rate Audit||TT|582|1016|88101|1|",AL4,"|1|170|118|",ROUND(T4,1),"|",ROUND(AA4,1),""))</f>
        <v>QA|I|Semi-Annual Flow Rate Audit||TT|582|1016|88101|1|20221208|1|170|118|0|0</v>
      </c>
      <c r="AP4" s="1330"/>
      <c r="AQ4" s="1322" t="s">
        <v>1143</v>
      </c>
      <c r="AR4" s="1323"/>
    </row>
    <row r="5" spans="1:59" s="620" customFormat="1" ht="145.5" customHeight="1" x14ac:dyDescent="0.2">
      <c r="A5" s="971">
        <v>44927</v>
      </c>
      <c r="B5" s="974"/>
      <c r="C5" s="973">
        <v>45291</v>
      </c>
      <c r="D5" s="975">
        <f>COUNTIF(AG8:AG751,"MDL")</f>
        <v>0</v>
      </c>
      <c r="E5" s="619"/>
      <c r="F5" s="619"/>
      <c r="G5" s="619"/>
      <c r="H5" s="619"/>
      <c r="I5" s="619"/>
      <c r="J5" s="619"/>
      <c r="K5" s="619"/>
      <c r="L5" s="619"/>
      <c r="M5" s="619"/>
      <c r="N5" s="619"/>
      <c r="O5" s="619"/>
      <c r="P5" s="619"/>
      <c r="Q5" s="619"/>
      <c r="R5" s="971"/>
      <c r="S5" s="972"/>
      <c r="T5" s="972"/>
      <c r="U5" s="972"/>
      <c r="V5" s="972"/>
      <c r="W5" s="972"/>
      <c r="X5" s="972"/>
      <c r="Y5" s="971"/>
      <c r="Z5" s="971"/>
      <c r="AA5" s="619"/>
      <c r="AB5" s="619"/>
      <c r="AC5" s="1023"/>
      <c r="AD5" s="1033"/>
      <c r="AE5" s="619"/>
      <c r="AF5" s="973"/>
      <c r="AG5" s="636"/>
      <c r="AH5" s="619"/>
      <c r="AI5" s="619"/>
      <c r="AJ5" s="619"/>
      <c r="AK5" s="619"/>
      <c r="AL5" s="619"/>
      <c r="AM5" s="619"/>
      <c r="AN5" s="619"/>
      <c r="AO5" s="619"/>
      <c r="AP5" s="619"/>
      <c r="AQ5" s="619"/>
      <c r="AR5" s="20" t="s">
        <v>324</v>
      </c>
    </row>
    <row r="6" spans="1:59" x14ac:dyDescent="0.25">
      <c r="A6" s="79" t="s">
        <v>326</v>
      </c>
      <c r="B6" s="24">
        <f>COUNT(A8:A751)</f>
        <v>744</v>
      </c>
      <c r="C6" s="1337" t="s">
        <v>859</v>
      </c>
      <c r="D6" s="1338"/>
      <c r="E6" s="1338"/>
      <c r="F6" s="1338"/>
      <c r="G6" s="1338"/>
      <c r="H6" s="1338"/>
      <c r="I6" s="1338"/>
      <c r="J6" s="1338"/>
      <c r="K6" s="1338"/>
      <c r="L6" s="1338"/>
      <c r="M6" s="1338"/>
      <c r="N6" s="1338"/>
      <c r="O6" s="1338"/>
      <c r="P6" s="1338"/>
      <c r="Q6" s="1338"/>
      <c r="R6" s="1338"/>
      <c r="S6" s="1338"/>
      <c r="T6" s="1339"/>
      <c r="U6" s="510"/>
      <c r="V6" s="510"/>
      <c r="W6" s="510"/>
      <c r="X6" s="510"/>
      <c r="Y6" s="1340" t="s">
        <v>853</v>
      </c>
      <c r="Z6" s="1341"/>
      <c r="AA6" s="1341"/>
      <c r="AB6" s="1341"/>
      <c r="AC6" s="1341"/>
      <c r="AD6" s="1341"/>
      <c r="AE6" s="1341"/>
      <c r="AF6" s="1341"/>
      <c r="AG6" s="1341"/>
      <c r="AH6" s="1341"/>
      <c r="AI6" s="1341"/>
      <c r="AJ6" s="1341"/>
      <c r="AK6" s="1341"/>
      <c r="AL6" s="1341"/>
      <c r="AM6" s="1341"/>
      <c r="AN6" s="1341"/>
      <c r="AO6" s="1341"/>
      <c r="AP6" s="618">
        <f>COUNTIF( AP8:AP751,"&lt;&gt;0")</f>
        <v>0</v>
      </c>
      <c r="AQ6" s="618">
        <f>COUNTIF( AQ8:AQ751,"&lt;&gt;0")</f>
        <v>0</v>
      </c>
      <c r="AR6" s="454">
        <f>COUNTIF( AR8:AR751,"&lt;&gt;0")</f>
        <v>0</v>
      </c>
    </row>
    <row r="7" spans="1:59" ht="39" customHeight="1" thickBot="1" x14ac:dyDescent="0.3">
      <c r="A7" s="638" t="s">
        <v>2</v>
      </c>
      <c r="B7" s="639" t="s">
        <v>0</v>
      </c>
      <c r="C7" s="640" t="s">
        <v>970</v>
      </c>
      <c r="D7" s="640" t="s">
        <v>562</v>
      </c>
      <c r="E7" s="640" t="s">
        <v>967</v>
      </c>
      <c r="F7" s="641" t="s">
        <v>652</v>
      </c>
      <c r="G7" s="642" t="s">
        <v>388</v>
      </c>
      <c r="H7" s="643" t="s">
        <v>564</v>
      </c>
      <c r="I7" s="644" t="s">
        <v>772</v>
      </c>
      <c r="J7" s="643" t="s">
        <v>965</v>
      </c>
      <c r="K7" s="645" t="s">
        <v>576</v>
      </c>
      <c r="L7" s="643" t="s">
        <v>565</v>
      </c>
      <c r="M7" s="640" t="s">
        <v>566</v>
      </c>
      <c r="N7" s="646" t="s">
        <v>567</v>
      </c>
      <c r="O7" s="647" t="s">
        <v>351</v>
      </c>
      <c r="P7" s="648" t="s">
        <v>568</v>
      </c>
      <c r="Q7" s="649" t="s">
        <v>570</v>
      </c>
      <c r="R7" s="643" t="s">
        <v>569</v>
      </c>
      <c r="S7" s="644" t="s">
        <v>352</v>
      </c>
      <c r="T7" s="648" t="s">
        <v>571</v>
      </c>
      <c r="U7" s="650">
        <v>985</v>
      </c>
      <c r="V7" s="650" t="s">
        <v>573</v>
      </c>
      <c r="W7" s="650" t="s">
        <v>574</v>
      </c>
      <c r="X7" s="650" t="s">
        <v>609</v>
      </c>
      <c r="Y7" s="650" t="s">
        <v>610</v>
      </c>
      <c r="Z7" s="651" t="s">
        <v>613</v>
      </c>
      <c r="AA7" s="652" t="s">
        <v>614</v>
      </c>
      <c r="AB7" s="653" t="s">
        <v>971</v>
      </c>
      <c r="AC7" s="654" t="s">
        <v>389</v>
      </c>
      <c r="AD7" s="1034" t="s">
        <v>389</v>
      </c>
      <c r="AE7" s="650" t="s">
        <v>10</v>
      </c>
      <c r="AF7" s="652" t="s">
        <v>969</v>
      </c>
      <c r="AG7" s="652" t="s">
        <v>572</v>
      </c>
      <c r="AH7" s="655" t="s">
        <v>612</v>
      </c>
      <c r="AI7" s="652" t="s">
        <v>338</v>
      </c>
      <c r="AJ7" s="655" t="s">
        <v>972</v>
      </c>
      <c r="AK7" s="655" t="s">
        <v>968</v>
      </c>
      <c r="AL7" s="656" t="s">
        <v>378</v>
      </c>
      <c r="AM7" s="657" t="s">
        <v>973</v>
      </c>
      <c r="AN7" s="658" t="s">
        <v>966</v>
      </c>
      <c r="AO7" s="659" t="s">
        <v>425</v>
      </c>
      <c r="AP7" s="660" t="s">
        <v>854</v>
      </c>
      <c r="AQ7" s="660" t="s">
        <v>855</v>
      </c>
      <c r="AR7" s="660" t="s">
        <v>856</v>
      </c>
      <c r="AS7" s="758">
        <f>COUNTIF(AS8:AS751,"no")</f>
        <v>744</v>
      </c>
    </row>
    <row r="8" spans="1:59" s="634" customFormat="1" ht="11.25" customHeight="1" thickTop="1" x14ac:dyDescent="0.2">
      <c r="A8" s="621">
        <f>(AirVision!A4)</f>
        <v>0</v>
      </c>
      <c r="B8" s="622">
        <f>(AirVision!B4)</f>
        <v>0</v>
      </c>
      <c r="C8" s="623" t="str">
        <f>IF(ISNUMBER(AirVision!R4),AirVision!R4, "")</f>
        <v/>
      </c>
      <c r="D8" s="624" t="str">
        <f>IF(AirVision!S4&lt;&gt;"",AirVision!S4, "")</f>
        <v/>
      </c>
      <c r="E8" s="623" t="str">
        <f>IF(ISNUMBER(AirVision!L4),AirVision!L4, "")</f>
        <v/>
      </c>
      <c r="F8" s="624" t="str">
        <f>IF(AirVision!M4&lt;&gt;"",AirVision!M4, "")</f>
        <v/>
      </c>
      <c r="G8" s="625" t="str">
        <f>IF(ISNUMBER(AirVision!C4),AirVision!C4,"")</f>
        <v/>
      </c>
      <c r="H8" s="624" t="str">
        <f>IF(AirVision!D4&lt;&gt;"",AirVision!D4, "")</f>
        <v/>
      </c>
      <c r="I8" s="624" t="str">
        <f>IF(ISNUMBER(AirVision!O4),AirVision!O4,"")</f>
        <v/>
      </c>
      <c r="J8" s="624" t="str">
        <f>IF(ISNUMBER(AirVision!P4),AirVision!P4,"")</f>
        <v/>
      </c>
      <c r="K8" s="624" t="str">
        <f>IF(ISNUMBER(AirVision!F4),AirVision!F4, "")</f>
        <v/>
      </c>
      <c r="L8" s="624" t="str">
        <f>IF(AirVision!G4&lt;&gt;"",AirVision!G4, "")</f>
        <v/>
      </c>
      <c r="M8" s="624" t="str">
        <f>IF(ISNUMBER(AirVision!U4),AirVision!U4, "")</f>
        <v/>
      </c>
      <c r="N8" s="624" t="str">
        <f>IF(AirVision!V4&lt;&gt;"",AirVision!V4, "")</f>
        <v/>
      </c>
      <c r="O8" s="625" t="str">
        <f>IF(ISNUMBER(AirVision!X4),AirVision!X4,"")</f>
        <v/>
      </c>
      <c r="P8" s="624" t="str">
        <f>IF(AirVision!Y4&lt;&gt;"",AirVision!Y4, "")</f>
        <v/>
      </c>
      <c r="Q8" s="624" t="str">
        <f>IF(ISNUMBER(AirVision!AA4),AirVision!AA4,"")</f>
        <v/>
      </c>
      <c r="R8" s="624" t="str">
        <f>IF(AirVision!AB4&lt;&gt;"",AirVision!AB4, "")</f>
        <v/>
      </c>
      <c r="S8" s="624" t="str">
        <f>IF(ISNUMBER(AirVision!AD4),AirVision!AD4,"")</f>
        <v/>
      </c>
      <c r="T8" s="624" t="str">
        <f>IF(AirVision!AE4&lt;&gt;"",AirVision!AE4, "")</f>
        <v/>
      </c>
      <c r="U8" s="624">
        <f>IF(C8=985,1,0)</f>
        <v>0</v>
      </c>
      <c r="V8" s="624">
        <f t="shared" ref="V8:V71" si="0">COUNTBLANK(C8)</f>
        <v>1</v>
      </c>
      <c r="W8" s="624" t="str">
        <f>IF(D8&lt;&gt;"",(VLOOKUP(D8,'Flags&amp;Qualifiers'!$S$2:$U$55,3)),"")</f>
        <v/>
      </c>
      <c r="X8" s="624">
        <f>IF(D8="&lt;",1,0)</f>
        <v>0</v>
      </c>
      <c r="Y8" s="624" t="str">
        <f>IF(D8&lt;&gt;"",(VLOOKUP(D8,'Flags&amp;Qualifiers'!$S$2:$T$55,2)), "")</f>
        <v/>
      </c>
      <c r="Z8" s="624">
        <f>SUM(U8:V8,X8)</f>
        <v>1</v>
      </c>
      <c r="AA8" s="624">
        <f>SUM(W8)</f>
        <v>0</v>
      </c>
      <c r="AB8" s="624" t="str">
        <f>IF(OR(Z8&gt;0,ISTEXT(AP8)),"NULL",(C8))</f>
        <v>NULL</v>
      </c>
      <c r="AC8" s="626" t="str">
        <f>IF((COUNT($AB$8:$AB$31)&gt;17),(AVERAGE($AB$8:$AB$31)),"NULL")</f>
        <v>NULL</v>
      </c>
      <c r="AD8" s="632" t="str">
        <f>IF((COUNT($AB$8:$AB$31)&gt;17),(AVERAGE($AB$8:$AB$31)),"NULL")</f>
        <v>NULL</v>
      </c>
      <c r="AE8" s="627">
        <f>MAX($AB$8:$AB$31)</f>
        <v>0</v>
      </c>
      <c r="AF8" s="628" t="str">
        <f>IF(E8&lt;0.7,"Flow","")</f>
        <v/>
      </c>
      <c r="AG8" s="629" t="str">
        <f>IF(AB8&lt;0,"MDL","")</f>
        <v/>
      </c>
      <c r="AH8" s="630">
        <v>1</v>
      </c>
      <c r="AI8" s="629"/>
      <c r="AJ8" s="631"/>
      <c r="AK8" s="630" t="str">
        <f>IF(ISNUMBER(S8), (S8*2.23694),"")</f>
        <v/>
      </c>
      <c r="AL8" s="630" t="str">
        <f>IF(AND(Q8&gt;-1,Q8&lt;24),"N",)&amp;IF(AND(Q8&gt;23.99,Q8&lt;65),"NE",)&amp;IF(AND(Q8&gt;64.99,Q8&lt;114),"E",)&amp;IF(AND(Q8&gt;113.99,Q8&lt;157),"SE",)&amp;IF(AND(Q8&gt;156.99,Q8&lt;204),"S",)&amp;IF(AND(Q8&gt;203.99,Q8&lt;247),"SW",)&amp;IF(AND(Q8&gt;246.99,Q8&lt;294),"W",)&amp;IF(AND(Q8&gt;293.99,Q8&lt;336),"NW",)&amp;IF(AND(Q8&gt;335.99,Q8&lt;361),"N",)</f>
        <v/>
      </c>
      <c r="AM8" s="632" t="str">
        <f>IF(ISNUMBER(G8),(CONVERT(G8,"C","F")), "")</f>
        <v/>
      </c>
      <c r="AN8" s="633" t="str">
        <f>IF(OR(Z8&gt;0,AA8&gt;0,AB8&gt;35,AB8&lt;0,AB8="NULL",AF8="Flow",AG8="MDL",AH8&gt;9,AI8&gt;14,AI8&lt;-14,AJ8&gt;2.1,AK8&gt;25),"YES", "")</f>
        <v>YES</v>
      </c>
      <c r="AO8" s="511" t="s">
        <v>382</v>
      </c>
      <c r="AP8" s="127">
        <f>VLOOKUP(AO8,'Flags&amp;Qualifiers'!$B$2:$C$49,2)</f>
        <v>0</v>
      </c>
      <c r="AQ8" s="127">
        <f>VLOOKUP(AO8,'Flags&amp;Qualifiers'!$B$2:$D$49,3)</f>
        <v>0</v>
      </c>
      <c r="AR8" s="127">
        <f>VLOOKUP(AO8,'Flags&amp;Qualifiers'!$B$2:$E$49,4)</f>
        <v>0</v>
      </c>
      <c r="AS8" s="757" t="str">
        <f>IF(AND(AN8="YES",AO8="-"),"no","")</f>
        <v>no</v>
      </c>
      <c r="AT8" s="752"/>
      <c r="AU8" s="752"/>
      <c r="AV8" s="752"/>
    </row>
    <row r="9" spans="1:59" s="634" customFormat="1" ht="11.25" customHeight="1" x14ac:dyDescent="0.2">
      <c r="A9" s="621">
        <f>(AirVision!A5)</f>
        <v>0</v>
      </c>
      <c r="B9" s="622">
        <f>(AirVision!B5)</f>
        <v>0</v>
      </c>
      <c r="C9" s="623" t="str">
        <f>IF(ISNUMBER(AirVision!R5),AirVision!R5, "")</f>
        <v/>
      </c>
      <c r="D9" s="624" t="str">
        <f>IF(AirVision!S5&lt;&gt;"",AirVision!S5, "")</f>
        <v/>
      </c>
      <c r="E9" s="623" t="str">
        <f>IF(ISNUMBER(AirVision!L5),AirVision!L5, "")</f>
        <v/>
      </c>
      <c r="F9" s="624" t="str">
        <f>IF(AirVision!M5&lt;&gt;"",AirVision!M5, "")</f>
        <v/>
      </c>
      <c r="G9" s="625" t="str">
        <f>IF(ISNUMBER(AirVision!C5),AirVision!C5,"")</f>
        <v/>
      </c>
      <c r="H9" s="624" t="str">
        <f>IF(AirVision!D5&lt;&gt;"",AirVision!D5, "")</f>
        <v/>
      </c>
      <c r="I9" s="624" t="str">
        <f>IF(ISNUMBER(AirVision!O5),AirVision!O5,"")</f>
        <v/>
      </c>
      <c r="J9" s="624" t="str">
        <f>IF(ISNUMBER(AirVision!P5),AirVision!P5,"")</f>
        <v/>
      </c>
      <c r="K9" s="624" t="str">
        <f>IF(ISNUMBER(AirVision!F5),AirVision!F5, "")</f>
        <v/>
      </c>
      <c r="L9" s="624" t="str">
        <f>IF(AirVision!G5&lt;&gt;"",AirVision!G5, "")</f>
        <v/>
      </c>
      <c r="M9" s="624" t="str">
        <f>IF(ISNUMBER(AirVision!U5),AirVision!U5, "")</f>
        <v/>
      </c>
      <c r="N9" s="624" t="str">
        <f>IF(AirVision!V5&lt;&gt;"",AirVision!V5, "")</f>
        <v/>
      </c>
      <c r="O9" s="625" t="str">
        <f>IF(ISNUMBER(AirVision!X5),AirVision!X5,"")</f>
        <v/>
      </c>
      <c r="P9" s="624" t="str">
        <f>IF(AirVision!Y5&lt;&gt;"",AirVision!Y5, "")</f>
        <v/>
      </c>
      <c r="Q9" s="624" t="str">
        <f>IF(ISNUMBER(AirVision!AA5),AirVision!AA5,"")</f>
        <v/>
      </c>
      <c r="R9" s="624" t="str">
        <f>IF(AirVision!AB5&lt;&gt;"",AirVision!AB5, "")</f>
        <v/>
      </c>
      <c r="S9" s="624" t="str">
        <f>IF(ISNUMBER(AirVision!AD5),AirVision!AD5,"")</f>
        <v/>
      </c>
      <c r="T9" s="624" t="str">
        <f>IF(AirVision!AE5&lt;&gt;"",AirVision!AE5, "")</f>
        <v/>
      </c>
      <c r="U9" s="624">
        <f t="shared" ref="U9:U72" si="1">IF(C9=985,1,0)</f>
        <v>0</v>
      </c>
      <c r="V9" s="624">
        <f t="shared" si="0"/>
        <v>1</v>
      </c>
      <c r="W9" s="624" t="str">
        <f>IF(D9&lt;&gt;"",(VLOOKUP(D9,'Flags&amp;Qualifiers'!$S$2:$U$55,3)),"")</f>
        <v/>
      </c>
      <c r="X9" s="624">
        <f t="shared" ref="X9:X72" si="2">IF(D9="&lt;",1,0)</f>
        <v>0</v>
      </c>
      <c r="Y9" s="624" t="str">
        <f>IF(D9&lt;&gt;"",(VLOOKUP(D9,'Flags&amp;Qualifiers'!$S$2:$T$55,2)), "")</f>
        <v/>
      </c>
      <c r="Z9" s="624">
        <f t="shared" ref="Z9:Z72" si="3">SUM(U9:V9,X9)</f>
        <v>1</v>
      </c>
      <c r="AA9" s="624">
        <f t="shared" ref="AA9:AA72" si="4">SUM(W9)</f>
        <v>0</v>
      </c>
      <c r="AB9" s="624" t="str">
        <f t="shared" ref="AB9:AB72" si="5">IF(OR(Z9&gt;0,ISTEXT(AP9)),"NULL",(C9))</f>
        <v>NULL</v>
      </c>
      <c r="AC9" s="626" t="str">
        <f t="shared" ref="AC9:AD31" si="6">IF((COUNT($AB$8:$AB$31)&gt;17),(AVERAGE($AB$8:$AB$31)),"NULL")</f>
        <v>NULL</v>
      </c>
      <c r="AD9" s="632" t="str">
        <f t="shared" si="6"/>
        <v>NULL</v>
      </c>
      <c r="AE9" s="627">
        <f t="shared" ref="AE9:AE31" si="7">MAX($AB$8:$AB$31)</f>
        <v>0</v>
      </c>
      <c r="AF9" s="628" t="str">
        <f t="shared" ref="AF9:AF72" si="8">IF(E9&lt;0.7,"Flow","")</f>
        <v/>
      </c>
      <c r="AG9" s="629" t="str">
        <f t="shared" ref="AG9:AG72" si="9">IF(AB9&lt;0,"MDL","")</f>
        <v/>
      </c>
      <c r="AH9" s="630">
        <f t="shared" ref="AH9:AH72" si="10">IF(C9=C8,AH8+1,1)</f>
        <v>2</v>
      </c>
      <c r="AI9" s="629">
        <f>IF(OR(AB8="NULL",AB9="NULL"),0, (AB9-AB8))</f>
        <v>0</v>
      </c>
      <c r="AJ9" s="631"/>
      <c r="AK9" s="630" t="str">
        <f t="shared" ref="AK9:AK72" si="11">IF(ISNUMBER(S9), (S9*2.23694),"")</f>
        <v/>
      </c>
      <c r="AL9" s="630" t="str">
        <f t="shared" ref="AL9:AL72" si="12">IF(AND(Q9&gt;-1,Q9&lt;24),"N",)&amp;IF(AND(Q9&gt;23.99,Q9&lt;65),"NE",)&amp;IF(AND(Q9&gt;64.99,Q9&lt;114),"E",)&amp;IF(AND(Q9&gt;113.99,Q9&lt;157),"SE",)&amp;IF(AND(Q9&gt;156.99,Q9&lt;204),"S",)&amp;IF(AND(Q9&gt;203.99,Q9&lt;247),"SW",)&amp;IF(AND(Q9&gt;246.99,Q9&lt;294),"W",)&amp;IF(AND(Q9&gt;293.99,Q9&lt;336),"NW",)&amp;IF(AND(Q9&gt;335.99,Q9&lt;361),"N",)</f>
        <v/>
      </c>
      <c r="AM9" s="632" t="str">
        <f t="shared" ref="AM9:AM72" si="13">IF(ISNUMBER(G9),(CONVERT(G9,"C","F")), "")</f>
        <v/>
      </c>
      <c r="AN9" s="633" t="str">
        <f t="shared" ref="AN9:AN30" si="14">IF(OR(Z9&gt;0,AA9&gt;0,AB9&gt;35,AB9&lt;0,AB9="NULL",AF9="Flow",AG9="MDL",AH9&gt;9,AI9&gt;14,AI9&lt;-14,AJ9&gt;2.1,AK9&gt;25),"YES", "")</f>
        <v>YES</v>
      </c>
      <c r="AO9" s="511" t="s">
        <v>382</v>
      </c>
      <c r="AP9" s="127">
        <f>VLOOKUP(AO9,'Flags&amp;Qualifiers'!$B$2:$C$49,2)</f>
        <v>0</v>
      </c>
      <c r="AQ9" s="127">
        <f>VLOOKUP(AO9,'Flags&amp;Qualifiers'!$B$2:$D$49,3)</f>
        <v>0</v>
      </c>
      <c r="AR9" s="127">
        <f>VLOOKUP(AO9,'Flags&amp;Qualifiers'!$B$2:$E$49,4)</f>
        <v>0</v>
      </c>
      <c r="AS9" s="757" t="str">
        <f t="shared" ref="AS9:AS13" si="15">IF(AND(AN9="YES",AO9="-"),"no","")</f>
        <v>no</v>
      </c>
      <c r="AT9" s="753"/>
      <c r="AU9" s="753"/>
      <c r="AV9" s="753"/>
    </row>
    <row r="10" spans="1:59" s="634" customFormat="1" ht="11.25" customHeight="1" x14ac:dyDescent="0.2">
      <c r="A10" s="621">
        <f>(AirVision!A6)</f>
        <v>0</v>
      </c>
      <c r="B10" s="622">
        <f>(AirVision!B6)</f>
        <v>0</v>
      </c>
      <c r="C10" s="623" t="str">
        <f>IF(ISNUMBER(AirVision!R6),AirVision!R6, "")</f>
        <v/>
      </c>
      <c r="D10" s="624" t="str">
        <f>IF(AirVision!S6&lt;&gt;"",AirVision!S6, "")</f>
        <v/>
      </c>
      <c r="E10" s="623" t="str">
        <f>IF(ISNUMBER(AirVision!L6),AirVision!L6, "")</f>
        <v/>
      </c>
      <c r="F10" s="624" t="str">
        <f>IF(AirVision!M6&lt;&gt;"",AirVision!M6, "")</f>
        <v/>
      </c>
      <c r="G10" s="625" t="str">
        <f>IF(ISNUMBER(AirVision!C6),AirVision!C6,"")</f>
        <v/>
      </c>
      <c r="H10" s="624" t="str">
        <f>IF(AirVision!D6&lt;&gt;"",AirVision!D6, "")</f>
        <v/>
      </c>
      <c r="I10" s="624" t="str">
        <f>IF(ISNUMBER(AirVision!O6),AirVision!O6,"")</f>
        <v/>
      </c>
      <c r="J10" s="624" t="str">
        <f>IF(ISNUMBER(AirVision!P6),AirVision!P6,"")</f>
        <v/>
      </c>
      <c r="K10" s="624" t="str">
        <f>IF(ISNUMBER(AirVision!F6),AirVision!F6, "")</f>
        <v/>
      </c>
      <c r="L10" s="624" t="str">
        <f>IF(AirVision!G6&lt;&gt;"",AirVision!G6, "")</f>
        <v/>
      </c>
      <c r="M10" s="624" t="str">
        <f>IF(ISNUMBER(AirVision!U6),AirVision!U6, "")</f>
        <v/>
      </c>
      <c r="N10" s="624" t="str">
        <f>IF(AirVision!V6&lt;&gt;"",AirVision!V6, "")</f>
        <v/>
      </c>
      <c r="O10" s="625" t="str">
        <f>IF(ISNUMBER(AirVision!X6),AirVision!X6,"")</f>
        <v/>
      </c>
      <c r="P10" s="624" t="str">
        <f>IF(AirVision!Y6&lt;&gt;"",AirVision!Y6, "")</f>
        <v/>
      </c>
      <c r="Q10" s="624" t="str">
        <f>IF(ISNUMBER(AirVision!AA6),AirVision!AA6,"")</f>
        <v/>
      </c>
      <c r="R10" s="624" t="str">
        <f>IF(AirVision!AB6&lt;&gt;"",AirVision!AB6, "")</f>
        <v/>
      </c>
      <c r="S10" s="624" t="str">
        <f>IF(ISNUMBER(AirVision!AD6),AirVision!AD6,"")</f>
        <v/>
      </c>
      <c r="T10" s="624" t="str">
        <f>IF(AirVision!AE6&lt;&gt;"",AirVision!AE6, "")</f>
        <v/>
      </c>
      <c r="U10" s="624">
        <f t="shared" si="1"/>
        <v>0</v>
      </c>
      <c r="V10" s="624">
        <f t="shared" si="0"/>
        <v>1</v>
      </c>
      <c r="W10" s="624" t="str">
        <f>IF(D10&lt;&gt;"",(VLOOKUP(D10,'Flags&amp;Qualifiers'!$S$2:$U$55,3)),"")</f>
        <v/>
      </c>
      <c r="X10" s="624">
        <f t="shared" si="2"/>
        <v>0</v>
      </c>
      <c r="Y10" s="624" t="str">
        <f>IF(D10&lt;&gt;"",(VLOOKUP(D10,'Flags&amp;Qualifiers'!$S$2:$T$55,2)), "")</f>
        <v/>
      </c>
      <c r="Z10" s="624">
        <f t="shared" si="3"/>
        <v>1</v>
      </c>
      <c r="AA10" s="624">
        <f t="shared" si="4"/>
        <v>0</v>
      </c>
      <c r="AB10" s="624" t="str">
        <f t="shared" si="5"/>
        <v>NULL</v>
      </c>
      <c r="AC10" s="626" t="str">
        <f t="shared" si="6"/>
        <v>NULL</v>
      </c>
      <c r="AD10" s="632" t="str">
        <f t="shared" si="6"/>
        <v>NULL</v>
      </c>
      <c r="AE10" s="627">
        <f t="shared" si="7"/>
        <v>0</v>
      </c>
      <c r="AF10" s="628" t="str">
        <f t="shared" si="8"/>
        <v/>
      </c>
      <c r="AG10" s="629" t="str">
        <f t="shared" si="9"/>
        <v/>
      </c>
      <c r="AH10" s="630">
        <f t="shared" si="10"/>
        <v>3</v>
      </c>
      <c r="AI10" s="629">
        <f t="shared" ref="AI10:AI73" si="16">IF(OR(AB9="NULL",AB10="NULL"),0, (AB10-AB9))</f>
        <v>0</v>
      </c>
      <c r="AJ10" s="631"/>
      <c r="AK10" s="630" t="str">
        <f t="shared" si="11"/>
        <v/>
      </c>
      <c r="AL10" s="630" t="str">
        <f t="shared" si="12"/>
        <v/>
      </c>
      <c r="AM10" s="632" t="str">
        <f t="shared" si="13"/>
        <v/>
      </c>
      <c r="AN10" s="633" t="str">
        <f t="shared" si="14"/>
        <v>YES</v>
      </c>
      <c r="AO10" s="511" t="s">
        <v>382</v>
      </c>
      <c r="AP10" s="127">
        <f>VLOOKUP(AO10,'Flags&amp;Qualifiers'!$B$2:$C$49,2)</f>
        <v>0</v>
      </c>
      <c r="AQ10" s="127">
        <f>VLOOKUP(AO10,'Flags&amp;Qualifiers'!$B$2:$D$49,3)</f>
        <v>0</v>
      </c>
      <c r="AR10" s="127">
        <f>VLOOKUP(AO10,'Flags&amp;Qualifiers'!$B$2:$E$49,4)</f>
        <v>0</v>
      </c>
      <c r="AS10" s="757" t="str">
        <f t="shared" si="15"/>
        <v>no</v>
      </c>
      <c r="AT10" s="754"/>
      <c r="AU10" s="754"/>
      <c r="AV10" s="754"/>
    </row>
    <row r="11" spans="1:59" s="634" customFormat="1" ht="11.25" customHeight="1" x14ac:dyDescent="0.2">
      <c r="A11" s="621">
        <f>(AirVision!A7)</f>
        <v>0</v>
      </c>
      <c r="B11" s="622">
        <f>(AirVision!B7)</f>
        <v>0</v>
      </c>
      <c r="C11" s="623" t="str">
        <f>IF(ISNUMBER(AirVision!R7),AirVision!R7, "")</f>
        <v/>
      </c>
      <c r="D11" s="624" t="str">
        <f>IF(AirVision!S7&lt;&gt;"",AirVision!S7, "")</f>
        <v/>
      </c>
      <c r="E11" s="623" t="str">
        <f>IF(ISNUMBER(AirVision!L7),AirVision!L7, "")</f>
        <v/>
      </c>
      <c r="F11" s="624" t="str">
        <f>IF(AirVision!M7&lt;&gt;"",AirVision!M7, "")</f>
        <v/>
      </c>
      <c r="G11" s="625" t="str">
        <f>IF(ISNUMBER(AirVision!C7),AirVision!C7,"")</f>
        <v/>
      </c>
      <c r="H11" s="624" t="str">
        <f>IF(AirVision!D7&lt;&gt;"",AirVision!D7, "")</f>
        <v/>
      </c>
      <c r="I11" s="624" t="str">
        <f>IF(ISNUMBER(AirVision!O7),AirVision!O7,"")</f>
        <v/>
      </c>
      <c r="J11" s="624" t="str">
        <f>IF(ISNUMBER(AirVision!P7),AirVision!P7,"")</f>
        <v/>
      </c>
      <c r="K11" s="624" t="str">
        <f>IF(ISNUMBER(AirVision!F7),AirVision!F7, "")</f>
        <v/>
      </c>
      <c r="L11" s="624" t="str">
        <f>IF(AirVision!G7&lt;&gt;"",AirVision!G7, "")</f>
        <v/>
      </c>
      <c r="M11" s="624" t="str">
        <f>IF(ISNUMBER(AirVision!U7),AirVision!U7, "")</f>
        <v/>
      </c>
      <c r="N11" s="624" t="str">
        <f>IF(AirVision!V7&lt;&gt;"",AirVision!V7, "")</f>
        <v/>
      </c>
      <c r="O11" s="625" t="str">
        <f>IF(ISNUMBER(AirVision!X7),AirVision!X7,"")</f>
        <v/>
      </c>
      <c r="P11" s="624" t="str">
        <f>IF(AirVision!Y7&lt;&gt;"",AirVision!Y7, "")</f>
        <v/>
      </c>
      <c r="Q11" s="624" t="str">
        <f>IF(ISNUMBER(AirVision!AA7),AirVision!AA7,"")</f>
        <v/>
      </c>
      <c r="R11" s="624" t="str">
        <f>IF(AirVision!AB7&lt;&gt;"",AirVision!AB7, "")</f>
        <v/>
      </c>
      <c r="S11" s="624" t="str">
        <f>IF(ISNUMBER(AirVision!AD7),AirVision!AD7,"")</f>
        <v/>
      </c>
      <c r="T11" s="624" t="str">
        <f>IF(AirVision!AE7&lt;&gt;"",AirVision!AE7, "")</f>
        <v/>
      </c>
      <c r="U11" s="624">
        <f t="shared" si="1"/>
        <v>0</v>
      </c>
      <c r="V11" s="624">
        <f t="shared" si="0"/>
        <v>1</v>
      </c>
      <c r="W11" s="624" t="str">
        <f>IF(D11&lt;&gt;"",(VLOOKUP(D11,'Flags&amp;Qualifiers'!$S$2:$U$55,3)),"")</f>
        <v/>
      </c>
      <c r="X11" s="624">
        <f t="shared" si="2"/>
        <v>0</v>
      </c>
      <c r="Y11" s="624" t="str">
        <f>IF(D11&lt;&gt;"",(VLOOKUP(D11,'Flags&amp;Qualifiers'!$S$2:$T$55,2)), "")</f>
        <v/>
      </c>
      <c r="Z11" s="624">
        <f t="shared" si="3"/>
        <v>1</v>
      </c>
      <c r="AA11" s="624">
        <f t="shared" si="4"/>
        <v>0</v>
      </c>
      <c r="AB11" s="624" t="str">
        <f t="shared" si="5"/>
        <v>NULL</v>
      </c>
      <c r="AC11" s="626" t="str">
        <f t="shared" si="6"/>
        <v>NULL</v>
      </c>
      <c r="AD11" s="632" t="str">
        <f t="shared" si="6"/>
        <v>NULL</v>
      </c>
      <c r="AE11" s="627">
        <f t="shared" si="7"/>
        <v>0</v>
      </c>
      <c r="AF11" s="628" t="str">
        <f t="shared" si="8"/>
        <v/>
      </c>
      <c r="AG11" s="629" t="str">
        <f t="shared" si="9"/>
        <v/>
      </c>
      <c r="AH11" s="630">
        <f t="shared" si="10"/>
        <v>4</v>
      </c>
      <c r="AI11" s="629">
        <f t="shared" si="16"/>
        <v>0</v>
      </c>
      <c r="AJ11" s="631"/>
      <c r="AK11" s="630" t="str">
        <f t="shared" si="11"/>
        <v/>
      </c>
      <c r="AL11" s="630" t="str">
        <f t="shared" si="12"/>
        <v/>
      </c>
      <c r="AM11" s="632" t="str">
        <f t="shared" si="13"/>
        <v/>
      </c>
      <c r="AN11" s="633" t="str">
        <f t="shared" si="14"/>
        <v>YES</v>
      </c>
      <c r="AO11" s="511" t="s">
        <v>382</v>
      </c>
      <c r="AP11" s="127">
        <f>VLOOKUP(AO11,'Flags&amp;Qualifiers'!$B$2:$C$49,2)</f>
        <v>0</v>
      </c>
      <c r="AQ11" s="127">
        <f>VLOOKUP(AO11,'Flags&amp;Qualifiers'!$B$2:$D$49,3)</f>
        <v>0</v>
      </c>
      <c r="AR11" s="127">
        <f>VLOOKUP(AO11,'Flags&amp;Qualifiers'!$B$2:$E$49,4)</f>
        <v>0</v>
      </c>
      <c r="AS11" s="757" t="str">
        <f t="shared" si="15"/>
        <v>no</v>
      </c>
      <c r="AT11" s="755"/>
      <c r="AU11" s="755"/>
      <c r="AV11" s="401"/>
    </row>
    <row r="12" spans="1:59" s="634" customFormat="1" ht="11.25" customHeight="1" x14ac:dyDescent="0.2">
      <c r="A12" s="621">
        <f>(AirVision!A8)</f>
        <v>0</v>
      </c>
      <c r="B12" s="622">
        <f>(AirVision!B8)</f>
        <v>0</v>
      </c>
      <c r="C12" s="623" t="str">
        <f>IF(ISNUMBER(AirVision!R8),AirVision!R8, "")</f>
        <v/>
      </c>
      <c r="D12" s="624" t="str">
        <f>IF(AirVision!S8&lt;&gt;"",AirVision!S8, "")</f>
        <v/>
      </c>
      <c r="E12" s="623" t="str">
        <f>IF(ISNUMBER(AirVision!L8),AirVision!L8, "")</f>
        <v/>
      </c>
      <c r="F12" s="624" t="str">
        <f>IF(AirVision!M8&lt;&gt;"",AirVision!M8, "")</f>
        <v/>
      </c>
      <c r="G12" s="625" t="str">
        <f>IF(ISNUMBER(AirVision!C8),AirVision!C8,"")</f>
        <v/>
      </c>
      <c r="H12" s="624" t="str">
        <f>IF(AirVision!D8&lt;&gt;"",AirVision!D8, "")</f>
        <v/>
      </c>
      <c r="I12" s="624" t="str">
        <f>IF(ISNUMBER(AirVision!O8),AirVision!O8,"")</f>
        <v/>
      </c>
      <c r="J12" s="624" t="str">
        <f>IF(ISNUMBER(AirVision!P8),AirVision!P8,"")</f>
        <v/>
      </c>
      <c r="K12" s="624" t="str">
        <f>IF(ISNUMBER(AirVision!F8),AirVision!F8, "")</f>
        <v/>
      </c>
      <c r="L12" s="624" t="str">
        <f>IF(AirVision!G8&lt;&gt;"",AirVision!G8, "")</f>
        <v/>
      </c>
      <c r="M12" s="624" t="str">
        <f>IF(ISNUMBER(AirVision!U8),AirVision!U8, "")</f>
        <v/>
      </c>
      <c r="N12" s="624" t="str">
        <f>IF(AirVision!V8&lt;&gt;"",AirVision!V8, "")</f>
        <v/>
      </c>
      <c r="O12" s="625" t="str">
        <f>IF(ISNUMBER(AirVision!X8),AirVision!X8,"")</f>
        <v/>
      </c>
      <c r="P12" s="624" t="str">
        <f>IF(AirVision!Y8&lt;&gt;"",AirVision!Y8, "")</f>
        <v/>
      </c>
      <c r="Q12" s="624" t="str">
        <f>IF(ISNUMBER(AirVision!AA8),AirVision!AA8,"")</f>
        <v/>
      </c>
      <c r="R12" s="624" t="str">
        <f>IF(AirVision!AB8&lt;&gt;"",AirVision!AB8, "")</f>
        <v/>
      </c>
      <c r="S12" s="624" t="str">
        <f>IF(ISNUMBER(AirVision!AD8),AirVision!AD8,"")</f>
        <v/>
      </c>
      <c r="T12" s="624" t="str">
        <f>IF(AirVision!AE8&lt;&gt;"",AirVision!AE8, "")</f>
        <v/>
      </c>
      <c r="U12" s="624">
        <f t="shared" si="1"/>
        <v>0</v>
      </c>
      <c r="V12" s="624">
        <f t="shared" si="0"/>
        <v>1</v>
      </c>
      <c r="W12" s="624" t="str">
        <f>IF(D12&lt;&gt;"",(VLOOKUP(D12,'Flags&amp;Qualifiers'!$S$2:$U$55,3)),"")</f>
        <v/>
      </c>
      <c r="X12" s="624">
        <f t="shared" si="2"/>
        <v>0</v>
      </c>
      <c r="Y12" s="624" t="str">
        <f>IF(D12&lt;&gt;"",(VLOOKUP(D12,'Flags&amp;Qualifiers'!$S$2:$T$55,2)), "")</f>
        <v/>
      </c>
      <c r="Z12" s="624">
        <f t="shared" si="3"/>
        <v>1</v>
      </c>
      <c r="AA12" s="624">
        <f t="shared" si="4"/>
        <v>0</v>
      </c>
      <c r="AB12" s="624" t="str">
        <f t="shared" si="5"/>
        <v>NULL</v>
      </c>
      <c r="AC12" s="626" t="str">
        <f t="shared" si="6"/>
        <v>NULL</v>
      </c>
      <c r="AD12" s="632" t="str">
        <f t="shared" si="6"/>
        <v>NULL</v>
      </c>
      <c r="AE12" s="627">
        <f t="shared" si="7"/>
        <v>0</v>
      </c>
      <c r="AF12" s="628" t="str">
        <f t="shared" si="8"/>
        <v/>
      </c>
      <c r="AG12" s="629" t="str">
        <f t="shared" si="9"/>
        <v/>
      </c>
      <c r="AH12" s="630">
        <f t="shared" si="10"/>
        <v>5</v>
      </c>
      <c r="AI12" s="629">
        <f t="shared" si="16"/>
        <v>0</v>
      </c>
      <c r="AJ12" s="631"/>
      <c r="AK12" s="630" t="str">
        <f t="shared" si="11"/>
        <v/>
      </c>
      <c r="AL12" s="630" t="str">
        <f t="shared" si="12"/>
        <v/>
      </c>
      <c r="AM12" s="632" t="str">
        <f t="shared" si="13"/>
        <v/>
      </c>
      <c r="AN12" s="633" t="str">
        <f t="shared" si="14"/>
        <v>YES</v>
      </c>
      <c r="AO12" s="511" t="s">
        <v>382</v>
      </c>
      <c r="AP12" s="127">
        <f>VLOOKUP(AO12,'Flags&amp;Qualifiers'!$B$2:$C$49,2)</f>
        <v>0</v>
      </c>
      <c r="AQ12" s="127">
        <f>VLOOKUP(AO12,'Flags&amp;Qualifiers'!$B$2:$D$49,3)</f>
        <v>0</v>
      </c>
      <c r="AR12" s="127">
        <f>VLOOKUP(AO12,'Flags&amp;Qualifiers'!$B$2:$E$49,4)</f>
        <v>0</v>
      </c>
      <c r="AS12" s="757" t="str">
        <f t="shared" si="15"/>
        <v>no</v>
      </c>
      <c r="AT12" s="755"/>
      <c r="AU12" s="755"/>
      <c r="AV12" s="401"/>
    </row>
    <row r="13" spans="1:59" s="634" customFormat="1" ht="11.25" customHeight="1" x14ac:dyDescent="0.2">
      <c r="A13" s="621">
        <f>(AirVision!A9)</f>
        <v>0</v>
      </c>
      <c r="B13" s="622">
        <f>(AirVision!B9)</f>
        <v>0</v>
      </c>
      <c r="C13" s="623" t="str">
        <f>IF(ISNUMBER(AirVision!R9),AirVision!R9, "")</f>
        <v/>
      </c>
      <c r="D13" s="624" t="str">
        <f>IF(AirVision!S9&lt;&gt;"",AirVision!S9, "")</f>
        <v/>
      </c>
      <c r="E13" s="623" t="str">
        <f>IF(ISNUMBER(AirVision!L9),AirVision!L9, "")</f>
        <v/>
      </c>
      <c r="F13" s="624" t="str">
        <f>IF(AirVision!M9&lt;&gt;"",AirVision!M9, "")</f>
        <v/>
      </c>
      <c r="G13" s="625" t="str">
        <f>IF(ISNUMBER(AirVision!C9),AirVision!C9,"")</f>
        <v/>
      </c>
      <c r="H13" s="624" t="str">
        <f>IF(AirVision!D9&lt;&gt;"",AirVision!D9, "")</f>
        <v/>
      </c>
      <c r="I13" s="624" t="str">
        <f>IF(ISNUMBER(AirVision!O9),AirVision!O9,"")</f>
        <v/>
      </c>
      <c r="J13" s="624" t="str">
        <f>IF(ISNUMBER(AirVision!P9),AirVision!P9,"")</f>
        <v/>
      </c>
      <c r="K13" s="624" t="str">
        <f>IF(ISNUMBER(AirVision!F9),AirVision!F9, "")</f>
        <v/>
      </c>
      <c r="L13" s="624" t="str">
        <f>IF(AirVision!G9&lt;&gt;"",AirVision!G9, "")</f>
        <v/>
      </c>
      <c r="M13" s="624" t="str">
        <f>IF(ISNUMBER(AirVision!U9),AirVision!U9, "")</f>
        <v/>
      </c>
      <c r="N13" s="624" t="str">
        <f>IF(AirVision!V9&lt;&gt;"",AirVision!V9, "")</f>
        <v/>
      </c>
      <c r="O13" s="625" t="str">
        <f>IF(ISNUMBER(AirVision!X9),AirVision!X9,"")</f>
        <v/>
      </c>
      <c r="P13" s="624" t="str">
        <f>IF(AirVision!Y9&lt;&gt;"",AirVision!Y9, "")</f>
        <v/>
      </c>
      <c r="Q13" s="624" t="str">
        <f>IF(ISNUMBER(AirVision!AA9),AirVision!AA9,"")</f>
        <v/>
      </c>
      <c r="R13" s="624" t="str">
        <f>IF(AirVision!AB9&lt;&gt;"",AirVision!AB9, "")</f>
        <v/>
      </c>
      <c r="S13" s="624" t="str">
        <f>IF(ISNUMBER(AirVision!AD9),AirVision!AD9,"")</f>
        <v/>
      </c>
      <c r="T13" s="624" t="str">
        <f>IF(AirVision!AE9&lt;&gt;"",AirVision!AE9, "")</f>
        <v/>
      </c>
      <c r="U13" s="624">
        <f t="shared" si="1"/>
        <v>0</v>
      </c>
      <c r="V13" s="624">
        <f t="shared" si="0"/>
        <v>1</v>
      </c>
      <c r="W13" s="624" t="str">
        <f>IF(D13&lt;&gt;"",(VLOOKUP(D13,'Flags&amp;Qualifiers'!$S$2:$U$55,3)),"")</f>
        <v/>
      </c>
      <c r="X13" s="624">
        <f t="shared" si="2"/>
        <v>0</v>
      </c>
      <c r="Y13" s="624" t="str">
        <f>IF(D13&lt;&gt;"",(VLOOKUP(D13,'Flags&amp;Qualifiers'!$S$2:$T$55,2)), "")</f>
        <v/>
      </c>
      <c r="Z13" s="624">
        <f t="shared" si="3"/>
        <v>1</v>
      </c>
      <c r="AA13" s="624">
        <f t="shared" si="4"/>
        <v>0</v>
      </c>
      <c r="AB13" s="624" t="str">
        <f t="shared" si="5"/>
        <v>NULL</v>
      </c>
      <c r="AC13" s="626" t="str">
        <f t="shared" si="6"/>
        <v>NULL</v>
      </c>
      <c r="AD13" s="632" t="str">
        <f t="shared" si="6"/>
        <v>NULL</v>
      </c>
      <c r="AE13" s="627">
        <f t="shared" si="7"/>
        <v>0</v>
      </c>
      <c r="AF13" s="628" t="str">
        <f t="shared" si="8"/>
        <v/>
      </c>
      <c r="AG13" s="629" t="str">
        <f t="shared" si="9"/>
        <v/>
      </c>
      <c r="AH13" s="630">
        <f t="shared" si="10"/>
        <v>6</v>
      </c>
      <c r="AI13" s="629">
        <f t="shared" si="16"/>
        <v>0</v>
      </c>
      <c r="AJ13" s="631"/>
      <c r="AK13" s="630" t="str">
        <f t="shared" si="11"/>
        <v/>
      </c>
      <c r="AL13" s="630" t="str">
        <f t="shared" si="12"/>
        <v/>
      </c>
      <c r="AM13" s="632" t="str">
        <f t="shared" si="13"/>
        <v/>
      </c>
      <c r="AN13" s="633" t="str">
        <f t="shared" si="14"/>
        <v>YES</v>
      </c>
      <c r="AO13" s="511" t="s">
        <v>382</v>
      </c>
      <c r="AP13" s="127">
        <f>VLOOKUP(AO13,'Flags&amp;Qualifiers'!$B$2:$C$49,2)</f>
        <v>0</v>
      </c>
      <c r="AQ13" s="127">
        <f>VLOOKUP(AO13,'Flags&amp;Qualifiers'!$B$2:$D$49,3)</f>
        <v>0</v>
      </c>
      <c r="AR13" s="127">
        <f>VLOOKUP(AO13,'Flags&amp;Qualifiers'!$B$2:$E$49,4)</f>
        <v>0</v>
      </c>
      <c r="AS13" s="757" t="str">
        <f t="shared" si="15"/>
        <v>no</v>
      </c>
      <c r="AT13" s="754"/>
      <c r="AU13" s="754"/>
      <c r="AV13" s="754"/>
    </row>
    <row r="14" spans="1:59" s="634" customFormat="1" ht="11.25" customHeight="1" x14ac:dyDescent="0.2">
      <c r="A14" s="621">
        <f>(AirVision!A10)</f>
        <v>0</v>
      </c>
      <c r="B14" s="622">
        <f>(AirVision!B10)</f>
        <v>0</v>
      </c>
      <c r="C14" s="623" t="str">
        <f>IF(ISNUMBER(AirVision!R10),AirVision!R10, "")</f>
        <v/>
      </c>
      <c r="D14" s="624" t="str">
        <f>IF(AirVision!S10&lt;&gt;"",AirVision!S10, "")</f>
        <v/>
      </c>
      <c r="E14" s="623" t="str">
        <f>IF(ISNUMBER(AirVision!L10),AirVision!L10, "")</f>
        <v/>
      </c>
      <c r="F14" s="624" t="str">
        <f>IF(AirVision!M10&lt;&gt;"",AirVision!M10, "")</f>
        <v/>
      </c>
      <c r="G14" s="625" t="str">
        <f>IF(ISNUMBER(AirVision!C10),AirVision!C10,"")</f>
        <v/>
      </c>
      <c r="H14" s="624" t="str">
        <f>IF(AirVision!D10&lt;&gt;"",AirVision!D10, "")</f>
        <v/>
      </c>
      <c r="I14" s="624" t="str">
        <f>IF(ISNUMBER(AirVision!O10),AirVision!O10,"")</f>
        <v/>
      </c>
      <c r="J14" s="624" t="str">
        <f>IF(ISNUMBER(AirVision!P10),AirVision!P10,"")</f>
        <v/>
      </c>
      <c r="K14" s="624" t="str">
        <f>IF(ISNUMBER(AirVision!F10),AirVision!F10, "")</f>
        <v/>
      </c>
      <c r="L14" s="624" t="str">
        <f>IF(AirVision!G10&lt;&gt;"",AirVision!G10, "")</f>
        <v/>
      </c>
      <c r="M14" s="624" t="str">
        <f>IF(ISNUMBER(AirVision!U10),AirVision!U10, "")</f>
        <v/>
      </c>
      <c r="N14" s="624" t="str">
        <f>IF(AirVision!V10&lt;&gt;"",AirVision!V10, "")</f>
        <v/>
      </c>
      <c r="O14" s="625" t="str">
        <f>IF(ISNUMBER(AirVision!X10),AirVision!X10,"")</f>
        <v/>
      </c>
      <c r="P14" s="624" t="str">
        <f>IF(AirVision!Y10&lt;&gt;"",AirVision!Y10, "")</f>
        <v/>
      </c>
      <c r="Q14" s="624" t="str">
        <f>IF(ISNUMBER(AirVision!AA10),AirVision!AA10,"")</f>
        <v/>
      </c>
      <c r="R14" s="624" t="str">
        <f>IF(AirVision!AB10&lt;&gt;"",AirVision!AB10, "")</f>
        <v/>
      </c>
      <c r="S14" s="624" t="str">
        <f>IF(ISNUMBER(AirVision!AD10),AirVision!AD10,"")</f>
        <v/>
      </c>
      <c r="T14" s="624" t="str">
        <f>IF(AirVision!AE10&lt;&gt;"",AirVision!AE10, "")</f>
        <v/>
      </c>
      <c r="U14" s="624">
        <f t="shared" si="1"/>
        <v>0</v>
      </c>
      <c r="V14" s="624">
        <f t="shared" si="0"/>
        <v>1</v>
      </c>
      <c r="W14" s="624" t="str">
        <f>IF(D14&lt;&gt;"",(VLOOKUP(D14,'Flags&amp;Qualifiers'!$S$2:$U$55,3)),"")</f>
        <v/>
      </c>
      <c r="X14" s="624">
        <f t="shared" si="2"/>
        <v>0</v>
      </c>
      <c r="Y14" s="624" t="str">
        <f>IF(D14&lt;&gt;"",(VLOOKUP(D14,'Flags&amp;Qualifiers'!$S$2:$T$55,2)), "")</f>
        <v/>
      </c>
      <c r="Z14" s="624">
        <f t="shared" si="3"/>
        <v>1</v>
      </c>
      <c r="AA14" s="624">
        <f t="shared" si="4"/>
        <v>0</v>
      </c>
      <c r="AB14" s="624" t="str">
        <f t="shared" si="5"/>
        <v>NULL</v>
      </c>
      <c r="AC14" s="626" t="str">
        <f t="shared" si="6"/>
        <v>NULL</v>
      </c>
      <c r="AD14" s="632" t="str">
        <f t="shared" si="6"/>
        <v>NULL</v>
      </c>
      <c r="AE14" s="627">
        <f t="shared" si="7"/>
        <v>0</v>
      </c>
      <c r="AF14" s="628" t="str">
        <f t="shared" si="8"/>
        <v/>
      </c>
      <c r="AG14" s="629" t="str">
        <f t="shared" si="9"/>
        <v/>
      </c>
      <c r="AH14" s="630">
        <f t="shared" si="10"/>
        <v>7</v>
      </c>
      <c r="AI14" s="629">
        <f t="shared" si="16"/>
        <v>0</v>
      </c>
      <c r="AJ14" s="631"/>
      <c r="AK14" s="630" t="str">
        <f t="shared" si="11"/>
        <v/>
      </c>
      <c r="AL14" s="630" t="str">
        <f t="shared" si="12"/>
        <v/>
      </c>
      <c r="AM14" s="632" t="str">
        <f t="shared" si="13"/>
        <v/>
      </c>
      <c r="AN14" s="633" t="str">
        <f t="shared" si="14"/>
        <v>YES</v>
      </c>
      <c r="AO14" s="511" t="s">
        <v>382</v>
      </c>
      <c r="AP14" s="127">
        <f>VLOOKUP(AO14,'Flags&amp;Qualifiers'!$B$2:$C$49,2)</f>
        <v>0</v>
      </c>
      <c r="AQ14" s="127">
        <f>VLOOKUP(AO14,'Flags&amp;Qualifiers'!$B$2:$D$49,3)</f>
        <v>0</v>
      </c>
      <c r="AR14" s="127">
        <f>VLOOKUP(AO14,'Flags&amp;Qualifiers'!$B$2:$E$49,4)</f>
        <v>0</v>
      </c>
      <c r="AS14" s="757" t="str">
        <f>IF(AND(AN14="YES",AO14="-"),"no","")</f>
        <v>no</v>
      </c>
      <c r="AT14" s="401"/>
      <c r="AU14" s="401"/>
      <c r="AV14" s="753"/>
    </row>
    <row r="15" spans="1:59" s="634" customFormat="1" ht="11.25" customHeight="1" x14ac:dyDescent="0.2">
      <c r="A15" s="621">
        <f>(AirVision!A11)</f>
        <v>0</v>
      </c>
      <c r="B15" s="622">
        <f>(AirVision!B11)</f>
        <v>0</v>
      </c>
      <c r="C15" s="623" t="str">
        <f>IF(ISNUMBER(AirVision!R11),AirVision!R11, "")</f>
        <v/>
      </c>
      <c r="D15" s="624" t="str">
        <f>IF(AirVision!S11&lt;&gt;"",AirVision!S11, "")</f>
        <v/>
      </c>
      <c r="E15" s="623" t="str">
        <f>IF(ISNUMBER(AirVision!L11),AirVision!L11, "")</f>
        <v/>
      </c>
      <c r="F15" s="624" t="str">
        <f>IF(AirVision!M11&lt;&gt;"",AirVision!M11, "")</f>
        <v/>
      </c>
      <c r="G15" s="625" t="str">
        <f>IF(ISNUMBER(AirVision!C11),AirVision!C11,"")</f>
        <v/>
      </c>
      <c r="H15" s="624" t="str">
        <f>IF(AirVision!D11&lt;&gt;"",AirVision!D11, "")</f>
        <v/>
      </c>
      <c r="I15" s="624" t="str">
        <f>IF(ISNUMBER(AirVision!O11),AirVision!O11,"")</f>
        <v/>
      </c>
      <c r="J15" s="624" t="str">
        <f>IF(ISNUMBER(AirVision!P11),AirVision!P11,"")</f>
        <v/>
      </c>
      <c r="K15" s="624" t="str">
        <f>IF(ISNUMBER(AirVision!F11),AirVision!F11, "")</f>
        <v/>
      </c>
      <c r="L15" s="624" t="str">
        <f>IF(AirVision!G11&lt;&gt;"",AirVision!G11, "")</f>
        <v/>
      </c>
      <c r="M15" s="624" t="str">
        <f>IF(ISNUMBER(AirVision!U11),AirVision!U11, "")</f>
        <v/>
      </c>
      <c r="N15" s="624" t="str">
        <f>IF(AirVision!V11&lt;&gt;"",AirVision!V11, "")</f>
        <v/>
      </c>
      <c r="O15" s="625" t="str">
        <f>IF(ISNUMBER(AirVision!X11),AirVision!X11,"")</f>
        <v/>
      </c>
      <c r="P15" s="624" t="str">
        <f>IF(AirVision!Y11&lt;&gt;"",AirVision!Y11, "")</f>
        <v/>
      </c>
      <c r="Q15" s="624" t="str">
        <f>IF(ISNUMBER(AirVision!AA11),AirVision!AA11,"")</f>
        <v/>
      </c>
      <c r="R15" s="624" t="str">
        <f>IF(AirVision!AB11&lt;&gt;"",AirVision!AB11, "")</f>
        <v/>
      </c>
      <c r="S15" s="624" t="str">
        <f>IF(ISNUMBER(AirVision!AD11),AirVision!AD11,"")</f>
        <v/>
      </c>
      <c r="T15" s="624" t="str">
        <f>IF(AirVision!AE11&lt;&gt;"",AirVision!AE11, "")</f>
        <v/>
      </c>
      <c r="U15" s="624">
        <f t="shared" si="1"/>
        <v>0</v>
      </c>
      <c r="V15" s="624">
        <f t="shared" si="0"/>
        <v>1</v>
      </c>
      <c r="W15" s="624" t="str">
        <f>IF(D15&lt;&gt;"",(VLOOKUP(D15,'Flags&amp;Qualifiers'!$S$2:$U$55,3)),"")</f>
        <v/>
      </c>
      <c r="X15" s="624">
        <f t="shared" si="2"/>
        <v>0</v>
      </c>
      <c r="Y15" s="624" t="str">
        <f>IF(D15&lt;&gt;"",(VLOOKUP(D15,'Flags&amp;Qualifiers'!$S$2:$T$55,2)), "")</f>
        <v/>
      </c>
      <c r="Z15" s="624">
        <f t="shared" si="3"/>
        <v>1</v>
      </c>
      <c r="AA15" s="624">
        <f t="shared" si="4"/>
        <v>0</v>
      </c>
      <c r="AB15" s="624" t="str">
        <f t="shared" si="5"/>
        <v>NULL</v>
      </c>
      <c r="AC15" s="626" t="str">
        <f t="shared" si="6"/>
        <v>NULL</v>
      </c>
      <c r="AD15" s="632" t="str">
        <f t="shared" si="6"/>
        <v>NULL</v>
      </c>
      <c r="AE15" s="627">
        <f t="shared" si="7"/>
        <v>0</v>
      </c>
      <c r="AF15" s="628" t="str">
        <f t="shared" si="8"/>
        <v/>
      </c>
      <c r="AG15" s="629" t="str">
        <f t="shared" si="9"/>
        <v/>
      </c>
      <c r="AH15" s="630">
        <f t="shared" si="10"/>
        <v>8</v>
      </c>
      <c r="AI15" s="629">
        <f t="shared" si="16"/>
        <v>0</v>
      </c>
      <c r="AJ15" s="631"/>
      <c r="AK15" s="630" t="str">
        <f t="shared" si="11"/>
        <v/>
      </c>
      <c r="AL15" s="630" t="str">
        <f t="shared" si="12"/>
        <v/>
      </c>
      <c r="AM15" s="632" t="str">
        <f t="shared" si="13"/>
        <v/>
      </c>
      <c r="AN15" s="633" t="str">
        <f t="shared" si="14"/>
        <v>YES</v>
      </c>
      <c r="AO15" s="511" t="s">
        <v>382</v>
      </c>
      <c r="AP15" s="127">
        <f>VLOOKUP(AO15,'Flags&amp;Qualifiers'!$B$2:$C$49,2)</f>
        <v>0</v>
      </c>
      <c r="AQ15" s="127">
        <f>VLOOKUP(AO15,'Flags&amp;Qualifiers'!$B$2:$D$49,3)</f>
        <v>0</v>
      </c>
      <c r="AR15" s="127">
        <f>VLOOKUP(AO15,'Flags&amp;Qualifiers'!$B$2:$E$49,4)</f>
        <v>0</v>
      </c>
      <c r="AS15" s="757" t="str">
        <f t="shared" ref="AS15:AS78" si="17">IF(AND(AN15="YES",AO15="-"),"no","")</f>
        <v>no</v>
      </c>
      <c r="AT15" s="753"/>
      <c r="AU15" s="753"/>
      <c r="AV15" s="753"/>
    </row>
    <row r="16" spans="1:59" s="634" customFormat="1" ht="11.25" customHeight="1" x14ac:dyDescent="0.2">
      <c r="A16" s="621">
        <f>(AirVision!A12)</f>
        <v>0</v>
      </c>
      <c r="B16" s="622">
        <f>(AirVision!B12)</f>
        <v>0</v>
      </c>
      <c r="C16" s="623" t="str">
        <f>IF(ISNUMBER(AirVision!R12),AirVision!R12, "")</f>
        <v/>
      </c>
      <c r="D16" s="624" t="str">
        <f>IF(AirVision!S12&lt;&gt;"",AirVision!S12, "")</f>
        <v/>
      </c>
      <c r="E16" s="623" t="str">
        <f>IF(ISNUMBER(AirVision!L12),AirVision!L12, "")</f>
        <v/>
      </c>
      <c r="F16" s="624" t="str">
        <f>IF(AirVision!M12&lt;&gt;"",AirVision!M12, "")</f>
        <v/>
      </c>
      <c r="G16" s="625" t="str">
        <f>IF(ISNUMBER(AirVision!C12),AirVision!C12,"")</f>
        <v/>
      </c>
      <c r="H16" s="624" t="str">
        <f>IF(AirVision!D12&lt;&gt;"",AirVision!D12, "")</f>
        <v/>
      </c>
      <c r="I16" s="624" t="str">
        <f>IF(ISNUMBER(AirVision!O12),AirVision!O12,"")</f>
        <v/>
      </c>
      <c r="J16" s="624" t="str">
        <f>IF(ISNUMBER(AirVision!P12),AirVision!P12,"")</f>
        <v/>
      </c>
      <c r="K16" s="624" t="str">
        <f>IF(ISNUMBER(AirVision!F12),AirVision!F12, "")</f>
        <v/>
      </c>
      <c r="L16" s="624" t="str">
        <f>IF(AirVision!G12&lt;&gt;"",AirVision!G12, "")</f>
        <v/>
      </c>
      <c r="M16" s="624" t="str">
        <f>IF(ISNUMBER(AirVision!U12),AirVision!U12, "")</f>
        <v/>
      </c>
      <c r="N16" s="624" t="str">
        <f>IF(AirVision!V12&lt;&gt;"",AirVision!V12, "")</f>
        <v/>
      </c>
      <c r="O16" s="625" t="str">
        <f>IF(ISNUMBER(AirVision!X12),AirVision!X12,"")</f>
        <v/>
      </c>
      <c r="P16" s="624" t="str">
        <f>IF(AirVision!Y12&lt;&gt;"",AirVision!Y12, "")</f>
        <v/>
      </c>
      <c r="Q16" s="624" t="str">
        <f>IF(ISNUMBER(AirVision!AA12),AirVision!AA12,"")</f>
        <v/>
      </c>
      <c r="R16" s="624" t="str">
        <f>IF(AirVision!AB12&lt;&gt;"",AirVision!AB12, "")</f>
        <v/>
      </c>
      <c r="S16" s="624" t="str">
        <f>IF(ISNUMBER(AirVision!AD12),AirVision!AD12,"")</f>
        <v/>
      </c>
      <c r="T16" s="624" t="str">
        <f>IF(AirVision!AE12&lt;&gt;"",AirVision!AE12, "")</f>
        <v/>
      </c>
      <c r="U16" s="624">
        <f t="shared" si="1"/>
        <v>0</v>
      </c>
      <c r="V16" s="624">
        <f t="shared" si="0"/>
        <v>1</v>
      </c>
      <c r="W16" s="624" t="str">
        <f>IF(D16&lt;&gt;"",(VLOOKUP(D16,'Flags&amp;Qualifiers'!$S$2:$U$55,3)),"")</f>
        <v/>
      </c>
      <c r="X16" s="624">
        <f t="shared" si="2"/>
        <v>0</v>
      </c>
      <c r="Y16" s="624" t="str">
        <f>IF(D16&lt;&gt;"",(VLOOKUP(D16,'Flags&amp;Qualifiers'!$S$2:$T$55,2)), "")</f>
        <v/>
      </c>
      <c r="Z16" s="624">
        <f t="shared" si="3"/>
        <v>1</v>
      </c>
      <c r="AA16" s="624">
        <f t="shared" si="4"/>
        <v>0</v>
      </c>
      <c r="AB16" s="624" t="str">
        <f t="shared" si="5"/>
        <v>NULL</v>
      </c>
      <c r="AC16" s="626" t="str">
        <f t="shared" si="6"/>
        <v>NULL</v>
      </c>
      <c r="AD16" s="632" t="str">
        <f t="shared" si="6"/>
        <v>NULL</v>
      </c>
      <c r="AE16" s="627">
        <f t="shared" si="7"/>
        <v>0</v>
      </c>
      <c r="AF16" s="628" t="str">
        <f t="shared" si="8"/>
        <v/>
      </c>
      <c r="AG16" s="629" t="str">
        <f t="shared" si="9"/>
        <v/>
      </c>
      <c r="AH16" s="630">
        <f t="shared" si="10"/>
        <v>9</v>
      </c>
      <c r="AI16" s="629">
        <f t="shared" si="16"/>
        <v>0</v>
      </c>
      <c r="AJ16" s="631"/>
      <c r="AK16" s="630" t="str">
        <f t="shared" si="11"/>
        <v/>
      </c>
      <c r="AL16" s="630" t="str">
        <f t="shared" si="12"/>
        <v/>
      </c>
      <c r="AM16" s="632" t="str">
        <f t="shared" si="13"/>
        <v/>
      </c>
      <c r="AN16" s="633" t="str">
        <f t="shared" si="14"/>
        <v>YES</v>
      </c>
      <c r="AO16" s="511" t="s">
        <v>382</v>
      </c>
      <c r="AP16" s="127">
        <f>VLOOKUP(AO16,'Flags&amp;Qualifiers'!$B$2:$C$49,2)</f>
        <v>0</v>
      </c>
      <c r="AQ16" s="127">
        <f>VLOOKUP(AO16,'Flags&amp;Qualifiers'!$B$2:$D$49,3)</f>
        <v>0</v>
      </c>
      <c r="AR16" s="127">
        <f>VLOOKUP(AO16,'Flags&amp;Qualifiers'!$B$2:$E$49,4)</f>
        <v>0</v>
      </c>
      <c r="AS16" s="757" t="str">
        <f t="shared" si="17"/>
        <v>no</v>
      </c>
      <c r="AT16" s="755"/>
      <c r="AU16" s="755"/>
      <c r="AV16" s="755"/>
    </row>
    <row r="17" spans="1:48" s="634" customFormat="1" ht="11.25" customHeight="1" x14ac:dyDescent="0.2">
      <c r="A17" s="621">
        <f>(AirVision!A13)</f>
        <v>0</v>
      </c>
      <c r="B17" s="622">
        <f>(AirVision!B13)</f>
        <v>0</v>
      </c>
      <c r="C17" s="623" t="str">
        <f>IF(ISNUMBER(AirVision!R13),AirVision!R13, "")</f>
        <v/>
      </c>
      <c r="D17" s="624" t="str">
        <f>IF(AirVision!S13&lt;&gt;"",AirVision!S13, "")</f>
        <v/>
      </c>
      <c r="E17" s="623" t="str">
        <f>IF(ISNUMBER(AirVision!L13),AirVision!L13, "")</f>
        <v/>
      </c>
      <c r="F17" s="624" t="str">
        <f>IF(AirVision!M13&lt;&gt;"",AirVision!M13, "")</f>
        <v/>
      </c>
      <c r="G17" s="625" t="str">
        <f>IF(ISNUMBER(AirVision!C13),AirVision!C13,"")</f>
        <v/>
      </c>
      <c r="H17" s="624" t="str">
        <f>IF(AirVision!D13&lt;&gt;"",AirVision!D13, "")</f>
        <v/>
      </c>
      <c r="I17" s="624" t="str">
        <f>IF(ISNUMBER(AirVision!O13),AirVision!O13,"")</f>
        <v/>
      </c>
      <c r="J17" s="624" t="str">
        <f>IF(ISNUMBER(AirVision!P13),AirVision!P13,"")</f>
        <v/>
      </c>
      <c r="K17" s="624" t="str">
        <f>IF(ISNUMBER(AirVision!F13),AirVision!F13, "")</f>
        <v/>
      </c>
      <c r="L17" s="624" t="str">
        <f>IF(AirVision!G13&lt;&gt;"",AirVision!G13, "")</f>
        <v/>
      </c>
      <c r="M17" s="624" t="str">
        <f>IF(ISNUMBER(AirVision!U13),AirVision!U13, "")</f>
        <v/>
      </c>
      <c r="N17" s="624" t="str">
        <f>IF(AirVision!V13&lt;&gt;"",AirVision!V13, "")</f>
        <v/>
      </c>
      <c r="O17" s="625" t="str">
        <f>IF(ISNUMBER(AirVision!X13),AirVision!X13,"")</f>
        <v/>
      </c>
      <c r="P17" s="624" t="str">
        <f>IF(AirVision!Y13&lt;&gt;"",AirVision!Y13, "")</f>
        <v/>
      </c>
      <c r="Q17" s="624" t="str">
        <f>IF(ISNUMBER(AirVision!AA13),AirVision!AA13,"")</f>
        <v/>
      </c>
      <c r="R17" s="624" t="str">
        <f>IF(AirVision!AB13&lt;&gt;"",AirVision!AB13, "")</f>
        <v/>
      </c>
      <c r="S17" s="624" t="str">
        <f>IF(ISNUMBER(AirVision!AD13),AirVision!AD13,"")</f>
        <v/>
      </c>
      <c r="T17" s="624" t="str">
        <f>IF(AirVision!AE13&lt;&gt;"",AirVision!AE13, "")</f>
        <v/>
      </c>
      <c r="U17" s="624">
        <f t="shared" si="1"/>
        <v>0</v>
      </c>
      <c r="V17" s="624">
        <f t="shared" si="0"/>
        <v>1</v>
      </c>
      <c r="W17" s="624" t="str">
        <f>IF(D17&lt;&gt;"",(VLOOKUP(D17,'Flags&amp;Qualifiers'!$S$2:$U$55,3)),"")</f>
        <v/>
      </c>
      <c r="X17" s="624">
        <f t="shared" si="2"/>
        <v>0</v>
      </c>
      <c r="Y17" s="624" t="str">
        <f>IF(D17&lt;&gt;"",(VLOOKUP(D17,'Flags&amp;Qualifiers'!$S$2:$T$55,2)), "")</f>
        <v/>
      </c>
      <c r="Z17" s="624">
        <f t="shared" si="3"/>
        <v>1</v>
      </c>
      <c r="AA17" s="624">
        <f t="shared" si="4"/>
        <v>0</v>
      </c>
      <c r="AB17" s="624" t="str">
        <f t="shared" si="5"/>
        <v>NULL</v>
      </c>
      <c r="AC17" s="626" t="str">
        <f t="shared" si="6"/>
        <v>NULL</v>
      </c>
      <c r="AD17" s="632" t="str">
        <f t="shared" si="6"/>
        <v>NULL</v>
      </c>
      <c r="AE17" s="627">
        <f t="shared" si="7"/>
        <v>0</v>
      </c>
      <c r="AF17" s="628" t="str">
        <f t="shared" si="8"/>
        <v/>
      </c>
      <c r="AG17" s="629" t="str">
        <f t="shared" si="9"/>
        <v/>
      </c>
      <c r="AH17" s="630">
        <f t="shared" si="10"/>
        <v>10</v>
      </c>
      <c r="AI17" s="629">
        <f t="shared" si="16"/>
        <v>0</v>
      </c>
      <c r="AJ17" s="631"/>
      <c r="AK17" s="630" t="str">
        <f t="shared" si="11"/>
        <v/>
      </c>
      <c r="AL17" s="630" t="str">
        <f t="shared" si="12"/>
        <v/>
      </c>
      <c r="AM17" s="632" t="str">
        <f t="shared" si="13"/>
        <v/>
      </c>
      <c r="AN17" s="633" t="str">
        <f t="shared" si="14"/>
        <v>YES</v>
      </c>
      <c r="AO17" s="511" t="s">
        <v>382</v>
      </c>
      <c r="AP17" s="127">
        <f>VLOOKUP(AO17,'Flags&amp;Qualifiers'!$B$2:$C$49,2)</f>
        <v>0</v>
      </c>
      <c r="AQ17" s="127">
        <f>VLOOKUP(AO17,'Flags&amp;Qualifiers'!$B$2:$D$49,3)</f>
        <v>0</v>
      </c>
      <c r="AR17" s="127">
        <f>VLOOKUP(AO17,'Flags&amp;Qualifiers'!$B$2:$E$49,4)</f>
        <v>0</v>
      </c>
      <c r="AS17" s="757" t="str">
        <f t="shared" si="17"/>
        <v>no</v>
      </c>
      <c r="AT17" s="754"/>
      <c r="AU17" s="754"/>
      <c r="AV17" s="754"/>
    </row>
    <row r="18" spans="1:48" s="634" customFormat="1" ht="11.25" customHeight="1" x14ac:dyDescent="0.2">
      <c r="A18" s="621">
        <f>(AirVision!A14)</f>
        <v>0</v>
      </c>
      <c r="B18" s="622">
        <f>(AirVision!B14)</f>
        <v>0</v>
      </c>
      <c r="C18" s="623" t="str">
        <f>IF(ISNUMBER(AirVision!R14),AirVision!R14, "")</f>
        <v/>
      </c>
      <c r="D18" s="624" t="str">
        <f>IF(AirVision!S14&lt;&gt;"",AirVision!S14, "")</f>
        <v/>
      </c>
      <c r="E18" s="623" t="str">
        <f>IF(ISNUMBER(AirVision!L14),AirVision!L14, "")</f>
        <v/>
      </c>
      <c r="F18" s="624" t="str">
        <f>IF(AirVision!M14&lt;&gt;"",AirVision!M14, "")</f>
        <v/>
      </c>
      <c r="G18" s="625" t="str">
        <f>IF(ISNUMBER(AirVision!C14),AirVision!C14,"")</f>
        <v/>
      </c>
      <c r="H18" s="624" t="str">
        <f>IF(AirVision!D14&lt;&gt;"",AirVision!D14, "")</f>
        <v/>
      </c>
      <c r="I18" s="624" t="str">
        <f>IF(ISNUMBER(AirVision!O14),AirVision!O14,"")</f>
        <v/>
      </c>
      <c r="J18" s="624" t="str">
        <f>IF(ISNUMBER(AirVision!P14),AirVision!P14,"")</f>
        <v/>
      </c>
      <c r="K18" s="624" t="str">
        <f>IF(ISNUMBER(AirVision!F14),AirVision!F14, "")</f>
        <v/>
      </c>
      <c r="L18" s="624" t="str">
        <f>IF(AirVision!G14&lt;&gt;"",AirVision!G14, "")</f>
        <v/>
      </c>
      <c r="M18" s="624" t="str">
        <f>IF(ISNUMBER(AirVision!U14),AirVision!U14, "")</f>
        <v/>
      </c>
      <c r="N18" s="624" t="str">
        <f>IF(AirVision!V14&lt;&gt;"",AirVision!V14, "")</f>
        <v/>
      </c>
      <c r="O18" s="625" t="str">
        <f>IF(ISNUMBER(AirVision!X14),AirVision!X14,"")</f>
        <v/>
      </c>
      <c r="P18" s="624" t="str">
        <f>IF(AirVision!Y14&lt;&gt;"",AirVision!Y14, "")</f>
        <v/>
      </c>
      <c r="Q18" s="624" t="str">
        <f>IF(ISNUMBER(AirVision!AA14),AirVision!AA14,"")</f>
        <v/>
      </c>
      <c r="R18" s="624" t="str">
        <f>IF(AirVision!AB14&lt;&gt;"",AirVision!AB14, "")</f>
        <v/>
      </c>
      <c r="S18" s="624" t="str">
        <f>IF(ISNUMBER(AirVision!AD14),AirVision!AD14,"")</f>
        <v/>
      </c>
      <c r="T18" s="624" t="str">
        <f>IF(AirVision!AE14&lt;&gt;"",AirVision!AE14, "")</f>
        <v/>
      </c>
      <c r="U18" s="624">
        <f t="shared" si="1"/>
        <v>0</v>
      </c>
      <c r="V18" s="624">
        <f t="shared" si="0"/>
        <v>1</v>
      </c>
      <c r="W18" s="624" t="str">
        <f>IF(D18&lt;&gt;"",(VLOOKUP(D18,'Flags&amp;Qualifiers'!$S$2:$U$55,3)),"")</f>
        <v/>
      </c>
      <c r="X18" s="624">
        <f t="shared" si="2"/>
        <v>0</v>
      </c>
      <c r="Y18" s="624" t="str">
        <f>IF(D18&lt;&gt;"",(VLOOKUP(D18,'Flags&amp;Qualifiers'!$S$2:$T$55,2)), "")</f>
        <v/>
      </c>
      <c r="Z18" s="624">
        <f t="shared" si="3"/>
        <v>1</v>
      </c>
      <c r="AA18" s="624">
        <f t="shared" si="4"/>
        <v>0</v>
      </c>
      <c r="AB18" s="624" t="str">
        <f t="shared" si="5"/>
        <v>NULL</v>
      </c>
      <c r="AC18" s="626" t="str">
        <f t="shared" si="6"/>
        <v>NULL</v>
      </c>
      <c r="AD18" s="632" t="str">
        <f t="shared" si="6"/>
        <v>NULL</v>
      </c>
      <c r="AE18" s="627">
        <f t="shared" si="7"/>
        <v>0</v>
      </c>
      <c r="AF18" s="628" t="str">
        <f t="shared" si="8"/>
        <v/>
      </c>
      <c r="AG18" s="629" t="str">
        <f t="shared" si="9"/>
        <v/>
      </c>
      <c r="AH18" s="630">
        <f t="shared" si="10"/>
        <v>11</v>
      </c>
      <c r="AI18" s="629">
        <f t="shared" si="16"/>
        <v>0</v>
      </c>
      <c r="AJ18" s="631"/>
      <c r="AK18" s="630" t="str">
        <f t="shared" si="11"/>
        <v/>
      </c>
      <c r="AL18" s="630" t="str">
        <f t="shared" si="12"/>
        <v/>
      </c>
      <c r="AM18" s="632" t="str">
        <f t="shared" si="13"/>
        <v/>
      </c>
      <c r="AN18" s="633" t="str">
        <f t="shared" si="14"/>
        <v>YES</v>
      </c>
      <c r="AO18" s="511" t="s">
        <v>382</v>
      </c>
      <c r="AP18" s="127">
        <f>VLOOKUP(AO18,'Flags&amp;Qualifiers'!$B$2:$C$49,2)</f>
        <v>0</v>
      </c>
      <c r="AQ18" s="127">
        <f>VLOOKUP(AO18,'Flags&amp;Qualifiers'!$B$2:$D$49,3)</f>
        <v>0</v>
      </c>
      <c r="AR18" s="127">
        <f>VLOOKUP(AO18,'Flags&amp;Qualifiers'!$B$2:$E$49,4)</f>
        <v>0</v>
      </c>
      <c r="AS18" s="757" t="str">
        <f t="shared" si="17"/>
        <v>no</v>
      </c>
      <c r="AT18" s="755"/>
      <c r="AU18" s="401"/>
      <c r="AV18" s="755"/>
    </row>
    <row r="19" spans="1:48" s="634" customFormat="1" ht="11.25" customHeight="1" x14ac:dyDescent="0.2">
      <c r="A19" s="621">
        <f>(AirVision!A15)</f>
        <v>0</v>
      </c>
      <c r="B19" s="622">
        <f>(AirVision!B15)</f>
        <v>0</v>
      </c>
      <c r="C19" s="623" t="str">
        <f>IF(ISNUMBER(AirVision!R15),AirVision!R15, "")</f>
        <v/>
      </c>
      <c r="D19" s="624" t="str">
        <f>IF(AirVision!S15&lt;&gt;"",AirVision!S15, "")</f>
        <v/>
      </c>
      <c r="E19" s="623" t="str">
        <f>IF(ISNUMBER(AirVision!L15),AirVision!L15, "")</f>
        <v/>
      </c>
      <c r="F19" s="624" t="str">
        <f>IF(AirVision!M15&lt;&gt;"",AirVision!M15, "")</f>
        <v/>
      </c>
      <c r="G19" s="625" t="str">
        <f>IF(ISNUMBER(AirVision!C15),AirVision!C15,"")</f>
        <v/>
      </c>
      <c r="H19" s="624" t="str">
        <f>IF(AirVision!D15&lt;&gt;"",AirVision!D15, "")</f>
        <v/>
      </c>
      <c r="I19" s="624" t="str">
        <f>IF(ISNUMBER(AirVision!O15),AirVision!O15,"")</f>
        <v/>
      </c>
      <c r="J19" s="624" t="str">
        <f>IF(ISNUMBER(AirVision!P15),AirVision!P15,"")</f>
        <v/>
      </c>
      <c r="K19" s="624" t="str">
        <f>IF(ISNUMBER(AirVision!F15),AirVision!F15, "")</f>
        <v/>
      </c>
      <c r="L19" s="624" t="str">
        <f>IF(AirVision!G15&lt;&gt;"",AirVision!G15, "")</f>
        <v/>
      </c>
      <c r="M19" s="624" t="str">
        <f>IF(ISNUMBER(AirVision!U15),AirVision!U15, "")</f>
        <v/>
      </c>
      <c r="N19" s="624" t="str">
        <f>IF(AirVision!V15&lt;&gt;"",AirVision!V15, "")</f>
        <v/>
      </c>
      <c r="O19" s="625" t="str">
        <f>IF(ISNUMBER(AirVision!X15),AirVision!X15,"")</f>
        <v/>
      </c>
      <c r="P19" s="624" t="str">
        <f>IF(AirVision!Y15&lt;&gt;"",AirVision!Y15, "")</f>
        <v/>
      </c>
      <c r="Q19" s="624" t="str">
        <f>IF(ISNUMBER(AirVision!AA15),AirVision!AA15,"")</f>
        <v/>
      </c>
      <c r="R19" s="624" t="str">
        <f>IF(AirVision!AB15&lt;&gt;"",AirVision!AB15, "")</f>
        <v/>
      </c>
      <c r="S19" s="624" t="str">
        <f>IF(ISNUMBER(AirVision!AD15),AirVision!AD15,"")</f>
        <v/>
      </c>
      <c r="T19" s="624" t="str">
        <f>IF(AirVision!AE15&lt;&gt;"",AirVision!AE15, "")</f>
        <v/>
      </c>
      <c r="U19" s="624">
        <f t="shared" si="1"/>
        <v>0</v>
      </c>
      <c r="V19" s="624">
        <f t="shared" si="0"/>
        <v>1</v>
      </c>
      <c r="W19" s="624" t="str">
        <f>IF(D19&lt;&gt;"",(VLOOKUP(D19,'Flags&amp;Qualifiers'!$S$2:$U$55,3)),"")</f>
        <v/>
      </c>
      <c r="X19" s="624">
        <f t="shared" si="2"/>
        <v>0</v>
      </c>
      <c r="Y19" s="624" t="str">
        <f>IF(D19&lt;&gt;"",(VLOOKUP(D19,'Flags&amp;Qualifiers'!$S$2:$T$55,2)), "")</f>
        <v/>
      </c>
      <c r="Z19" s="624">
        <f t="shared" si="3"/>
        <v>1</v>
      </c>
      <c r="AA19" s="624">
        <f t="shared" si="4"/>
        <v>0</v>
      </c>
      <c r="AB19" s="624" t="str">
        <f t="shared" si="5"/>
        <v>NULL</v>
      </c>
      <c r="AC19" s="626" t="str">
        <f t="shared" si="6"/>
        <v>NULL</v>
      </c>
      <c r="AD19" s="632" t="str">
        <f t="shared" si="6"/>
        <v>NULL</v>
      </c>
      <c r="AE19" s="627">
        <f t="shared" si="7"/>
        <v>0</v>
      </c>
      <c r="AF19" s="628" t="str">
        <f t="shared" si="8"/>
        <v/>
      </c>
      <c r="AG19" s="629" t="str">
        <f t="shared" si="9"/>
        <v/>
      </c>
      <c r="AH19" s="630">
        <f t="shared" si="10"/>
        <v>12</v>
      </c>
      <c r="AI19" s="629">
        <f t="shared" si="16"/>
        <v>0</v>
      </c>
      <c r="AJ19" s="631"/>
      <c r="AK19" s="630" t="str">
        <f t="shared" si="11"/>
        <v/>
      </c>
      <c r="AL19" s="630" t="str">
        <f t="shared" si="12"/>
        <v/>
      </c>
      <c r="AM19" s="632" t="str">
        <f t="shared" si="13"/>
        <v/>
      </c>
      <c r="AN19" s="633" t="str">
        <f t="shared" si="14"/>
        <v>YES</v>
      </c>
      <c r="AO19" s="511" t="s">
        <v>382</v>
      </c>
      <c r="AP19" s="127">
        <f>VLOOKUP(AO19,'Flags&amp;Qualifiers'!$B$2:$C$49,2)</f>
        <v>0</v>
      </c>
      <c r="AQ19" s="127">
        <f>VLOOKUP(AO19,'Flags&amp;Qualifiers'!$B$2:$D$49,3)</f>
        <v>0</v>
      </c>
      <c r="AR19" s="127">
        <f>VLOOKUP(AO19,'Flags&amp;Qualifiers'!$B$2:$E$49,4)</f>
        <v>0</v>
      </c>
      <c r="AS19" s="757" t="str">
        <f t="shared" si="17"/>
        <v>no</v>
      </c>
      <c r="AT19" s="756"/>
      <c r="AU19" s="756"/>
      <c r="AV19" s="756"/>
    </row>
    <row r="20" spans="1:48" s="634" customFormat="1" ht="11.25" customHeight="1" x14ac:dyDescent="0.2">
      <c r="A20" s="621">
        <f>(AirVision!A16)</f>
        <v>0</v>
      </c>
      <c r="B20" s="622">
        <f>(AirVision!B16)</f>
        <v>0</v>
      </c>
      <c r="C20" s="623" t="str">
        <f>IF(ISNUMBER(AirVision!R16),AirVision!R16, "")</f>
        <v/>
      </c>
      <c r="D20" s="624" t="str">
        <f>IF(AirVision!S16&lt;&gt;"",AirVision!S16, "")</f>
        <v/>
      </c>
      <c r="E20" s="623" t="str">
        <f>IF(ISNUMBER(AirVision!L16),AirVision!L16, "")</f>
        <v/>
      </c>
      <c r="F20" s="624" t="str">
        <f>IF(AirVision!M16&lt;&gt;"",AirVision!M16, "")</f>
        <v/>
      </c>
      <c r="G20" s="625" t="str">
        <f>IF(ISNUMBER(AirVision!C16),AirVision!C16,"")</f>
        <v/>
      </c>
      <c r="H20" s="624" t="str">
        <f>IF(AirVision!D16&lt;&gt;"",AirVision!D16, "")</f>
        <v/>
      </c>
      <c r="I20" s="624" t="str">
        <f>IF(ISNUMBER(AirVision!O16),AirVision!O16,"")</f>
        <v/>
      </c>
      <c r="J20" s="624" t="str">
        <f>IF(ISNUMBER(AirVision!P16),AirVision!P16,"")</f>
        <v/>
      </c>
      <c r="K20" s="624" t="str">
        <f>IF(ISNUMBER(AirVision!F16),AirVision!F16, "")</f>
        <v/>
      </c>
      <c r="L20" s="624" t="str">
        <f>IF(AirVision!G16&lt;&gt;"",AirVision!G16, "")</f>
        <v/>
      </c>
      <c r="M20" s="624" t="str">
        <f>IF(ISNUMBER(AirVision!U16),AirVision!U16, "")</f>
        <v/>
      </c>
      <c r="N20" s="624" t="str">
        <f>IF(AirVision!V16&lt;&gt;"",AirVision!V16, "")</f>
        <v/>
      </c>
      <c r="O20" s="625" t="str">
        <f>IF(ISNUMBER(AirVision!X16),AirVision!X16,"")</f>
        <v/>
      </c>
      <c r="P20" s="624" t="str">
        <f>IF(AirVision!Y16&lt;&gt;"",AirVision!Y16, "")</f>
        <v/>
      </c>
      <c r="Q20" s="624" t="str">
        <f>IF(ISNUMBER(AirVision!AA16),AirVision!AA16,"")</f>
        <v/>
      </c>
      <c r="R20" s="624" t="str">
        <f>IF(AirVision!AB16&lt;&gt;"",AirVision!AB16, "")</f>
        <v/>
      </c>
      <c r="S20" s="624" t="str">
        <f>IF(ISNUMBER(AirVision!AD16),AirVision!AD16,"")</f>
        <v/>
      </c>
      <c r="T20" s="624" t="str">
        <f>IF(AirVision!AE16&lt;&gt;"",AirVision!AE16, "")</f>
        <v/>
      </c>
      <c r="U20" s="624">
        <f t="shared" si="1"/>
        <v>0</v>
      </c>
      <c r="V20" s="624">
        <f t="shared" si="0"/>
        <v>1</v>
      </c>
      <c r="W20" s="624" t="str">
        <f>IF(D20&lt;&gt;"",(VLOOKUP(D20,'Flags&amp;Qualifiers'!$S$2:$U$55,3)),"")</f>
        <v/>
      </c>
      <c r="X20" s="624">
        <f t="shared" si="2"/>
        <v>0</v>
      </c>
      <c r="Y20" s="624" t="str">
        <f>IF(D20&lt;&gt;"",(VLOOKUP(D20,'Flags&amp;Qualifiers'!$S$2:$T$55,2)), "")</f>
        <v/>
      </c>
      <c r="Z20" s="624">
        <f t="shared" si="3"/>
        <v>1</v>
      </c>
      <c r="AA20" s="624">
        <f t="shared" si="4"/>
        <v>0</v>
      </c>
      <c r="AB20" s="624" t="str">
        <f t="shared" si="5"/>
        <v>NULL</v>
      </c>
      <c r="AC20" s="626" t="str">
        <f t="shared" si="6"/>
        <v>NULL</v>
      </c>
      <c r="AD20" s="632" t="str">
        <f t="shared" si="6"/>
        <v>NULL</v>
      </c>
      <c r="AE20" s="627">
        <f t="shared" si="7"/>
        <v>0</v>
      </c>
      <c r="AF20" s="628" t="str">
        <f t="shared" si="8"/>
        <v/>
      </c>
      <c r="AG20" s="629" t="str">
        <f t="shared" si="9"/>
        <v/>
      </c>
      <c r="AH20" s="630">
        <f t="shared" si="10"/>
        <v>13</v>
      </c>
      <c r="AI20" s="629">
        <f t="shared" si="16"/>
        <v>0</v>
      </c>
      <c r="AJ20" s="631"/>
      <c r="AK20" s="630" t="str">
        <f t="shared" si="11"/>
        <v/>
      </c>
      <c r="AL20" s="630" t="str">
        <f t="shared" si="12"/>
        <v/>
      </c>
      <c r="AM20" s="632" t="str">
        <f t="shared" si="13"/>
        <v/>
      </c>
      <c r="AN20" s="633" t="str">
        <f t="shared" si="14"/>
        <v>YES</v>
      </c>
      <c r="AO20" s="511" t="s">
        <v>382</v>
      </c>
      <c r="AP20" s="127">
        <f>VLOOKUP(AO20,'Flags&amp;Qualifiers'!$B$2:$C$49,2)</f>
        <v>0</v>
      </c>
      <c r="AQ20" s="127">
        <f>VLOOKUP(AO20,'Flags&amp;Qualifiers'!$B$2:$D$49,3)</f>
        <v>0</v>
      </c>
      <c r="AR20" s="127">
        <f>VLOOKUP(AO20,'Flags&amp;Qualifiers'!$B$2:$E$49,4)</f>
        <v>0</v>
      </c>
      <c r="AS20" s="757" t="str">
        <f t="shared" si="17"/>
        <v>no</v>
      </c>
      <c r="AT20" s="755"/>
      <c r="AU20" s="753"/>
      <c r="AV20" s="753"/>
    </row>
    <row r="21" spans="1:48" s="634" customFormat="1" ht="11.25" customHeight="1" x14ac:dyDescent="0.2">
      <c r="A21" s="621">
        <f>(AirVision!A17)</f>
        <v>0</v>
      </c>
      <c r="B21" s="622">
        <f>(AirVision!B17)</f>
        <v>0</v>
      </c>
      <c r="C21" s="623" t="str">
        <f>IF(ISNUMBER(AirVision!R17),AirVision!R17, "")</f>
        <v/>
      </c>
      <c r="D21" s="624" t="str">
        <f>IF(AirVision!S17&lt;&gt;"",AirVision!S17, "")</f>
        <v/>
      </c>
      <c r="E21" s="623" t="str">
        <f>IF(ISNUMBER(AirVision!L17),AirVision!L17, "")</f>
        <v/>
      </c>
      <c r="F21" s="624" t="str">
        <f>IF(AirVision!M17&lt;&gt;"",AirVision!M17, "")</f>
        <v/>
      </c>
      <c r="G21" s="625" t="str">
        <f>IF(ISNUMBER(AirVision!C17),AirVision!C17,"")</f>
        <v/>
      </c>
      <c r="H21" s="624" t="str">
        <f>IF(AirVision!D17&lt;&gt;"",AirVision!D17, "")</f>
        <v/>
      </c>
      <c r="I21" s="624" t="str">
        <f>IF(ISNUMBER(AirVision!O17),AirVision!O17,"")</f>
        <v/>
      </c>
      <c r="J21" s="624" t="str">
        <f>IF(ISNUMBER(AirVision!P17),AirVision!P17,"")</f>
        <v/>
      </c>
      <c r="K21" s="624" t="str">
        <f>IF(ISNUMBER(AirVision!F17),AirVision!F17, "")</f>
        <v/>
      </c>
      <c r="L21" s="624" t="str">
        <f>IF(AirVision!G17&lt;&gt;"",AirVision!G17, "")</f>
        <v/>
      </c>
      <c r="M21" s="624" t="str">
        <f>IF(ISNUMBER(AirVision!U17),AirVision!U17, "")</f>
        <v/>
      </c>
      <c r="N21" s="624" t="str">
        <f>IF(AirVision!V17&lt;&gt;"",AirVision!V17, "")</f>
        <v/>
      </c>
      <c r="O21" s="625" t="str">
        <f>IF(ISNUMBER(AirVision!X17),AirVision!X17,"")</f>
        <v/>
      </c>
      <c r="P21" s="624" t="str">
        <f>IF(AirVision!Y17&lt;&gt;"",AirVision!Y17, "")</f>
        <v/>
      </c>
      <c r="Q21" s="624" t="str">
        <f>IF(ISNUMBER(AirVision!AA17),AirVision!AA17,"")</f>
        <v/>
      </c>
      <c r="R21" s="624" t="str">
        <f>IF(AirVision!AB17&lt;&gt;"",AirVision!AB17, "")</f>
        <v/>
      </c>
      <c r="S21" s="624" t="str">
        <f>IF(ISNUMBER(AirVision!AD17),AirVision!AD17,"")</f>
        <v/>
      </c>
      <c r="T21" s="624" t="str">
        <f>IF(AirVision!AE17&lt;&gt;"",AirVision!AE17, "")</f>
        <v/>
      </c>
      <c r="U21" s="624">
        <f t="shared" si="1"/>
        <v>0</v>
      </c>
      <c r="V21" s="624">
        <f t="shared" si="0"/>
        <v>1</v>
      </c>
      <c r="W21" s="624" t="str">
        <f>IF(D21&lt;&gt;"",(VLOOKUP(D21,'Flags&amp;Qualifiers'!$S$2:$U$55,3)),"")</f>
        <v/>
      </c>
      <c r="X21" s="624">
        <f t="shared" si="2"/>
        <v>0</v>
      </c>
      <c r="Y21" s="624" t="str">
        <f>IF(D21&lt;&gt;"",(VLOOKUP(D21,'Flags&amp;Qualifiers'!$S$2:$T$55,2)), "")</f>
        <v/>
      </c>
      <c r="Z21" s="624">
        <f t="shared" si="3"/>
        <v>1</v>
      </c>
      <c r="AA21" s="624">
        <f t="shared" si="4"/>
        <v>0</v>
      </c>
      <c r="AB21" s="624" t="str">
        <f t="shared" si="5"/>
        <v>NULL</v>
      </c>
      <c r="AC21" s="626" t="str">
        <f t="shared" si="6"/>
        <v>NULL</v>
      </c>
      <c r="AD21" s="632" t="str">
        <f t="shared" si="6"/>
        <v>NULL</v>
      </c>
      <c r="AE21" s="627">
        <f t="shared" si="7"/>
        <v>0</v>
      </c>
      <c r="AF21" s="628" t="str">
        <f t="shared" si="8"/>
        <v/>
      </c>
      <c r="AG21" s="629" t="str">
        <f t="shared" si="9"/>
        <v/>
      </c>
      <c r="AH21" s="630">
        <f t="shared" si="10"/>
        <v>14</v>
      </c>
      <c r="AI21" s="629">
        <f t="shared" si="16"/>
        <v>0</v>
      </c>
      <c r="AJ21" s="631"/>
      <c r="AK21" s="630" t="str">
        <f t="shared" si="11"/>
        <v/>
      </c>
      <c r="AL21" s="630" t="str">
        <f t="shared" si="12"/>
        <v/>
      </c>
      <c r="AM21" s="632" t="str">
        <f t="shared" si="13"/>
        <v/>
      </c>
      <c r="AN21" s="633" t="str">
        <f t="shared" si="14"/>
        <v>YES</v>
      </c>
      <c r="AO21" s="511" t="s">
        <v>382</v>
      </c>
      <c r="AP21" s="127">
        <f>VLOOKUP(AO21,'Flags&amp;Qualifiers'!$B$2:$C$49,2)</f>
        <v>0</v>
      </c>
      <c r="AQ21" s="127">
        <f>VLOOKUP(AO21,'Flags&amp;Qualifiers'!$B$2:$D$49,3)</f>
        <v>0</v>
      </c>
      <c r="AR21" s="127">
        <f>VLOOKUP(AO21,'Flags&amp;Qualifiers'!$B$2:$E$49,4)</f>
        <v>0</v>
      </c>
      <c r="AS21" s="757" t="str">
        <f t="shared" si="17"/>
        <v>no</v>
      </c>
    </row>
    <row r="22" spans="1:48" s="634" customFormat="1" ht="11.25" customHeight="1" x14ac:dyDescent="0.2">
      <c r="A22" s="621">
        <f>(AirVision!A18)</f>
        <v>0</v>
      </c>
      <c r="B22" s="622">
        <f>(AirVision!B18)</f>
        <v>0</v>
      </c>
      <c r="C22" s="623" t="str">
        <f>IF(ISNUMBER(AirVision!R18),AirVision!R18, "")</f>
        <v/>
      </c>
      <c r="D22" s="624" t="str">
        <f>IF(AirVision!S18&lt;&gt;"",AirVision!S18, "")</f>
        <v/>
      </c>
      <c r="E22" s="623" t="str">
        <f>IF(ISNUMBER(AirVision!L18),AirVision!L18, "")</f>
        <v/>
      </c>
      <c r="F22" s="624" t="str">
        <f>IF(AirVision!M18&lt;&gt;"",AirVision!M18, "")</f>
        <v/>
      </c>
      <c r="G22" s="625" t="str">
        <f>IF(ISNUMBER(AirVision!C18),AirVision!C18,"")</f>
        <v/>
      </c>
      <c r="H22" s="624" t="str">
        <f>IF(AirVision!D18&lt;&gt;"",AirVision!D18, "")</f>
        <v/>
      </c>
      <c r="I22" s="624" t="str">
        <f>IF(ISNUMBER(AirVision!O18),AirVision!O18,"")</f>
        <v/>
      </c>
      <c r="J22" s="624" t="str">
        <f>IF(ISNUMBER(AirVision!P18),AirVision!P18,"")</f>
        <v/>
      </c>
      <c r="K22" s="624" t="str">
        <f>IF(ISNUMBER(AirVision!F18),AirVision!F18, "")</f>
        <v/>
      </c>
      <c r="L22" s="624" t="str">
        <f>IF(AirVision!G18&lt;&gt;"",AirVision!G18, "")</f>
        <v/>
      </c>
      <c r="M22" s="624" t="str">
        <f>IF(ISNUMBER(AirVision!U18),AirVision!U18, "")</f>
        <v/>
      </c>
      <c r="N22" s="624" t="str">
        <f>IF(AirVision!V18&lt;&gt;"",AirVision!V18, "")</f>
        <v/>
      </c>
      <c r="O22" s="625" t="str">
        <f>IF(ISNUMBER(AirVision!X18),AirVision!X18,"")</f>
        <v/>
      </c>
      <c r="P22" s="624" t="str">
        <f>IF(AirVision!Y18&lt;&gt;"",AirVision!Y18, "")</f>
        <v/>
      </c>
      <c r="Q22" s="624" t="str">
        <f>IF(ISNUMBER(AirVision!AA18),AirVision!AA18,"")</f>
        <v/>
      </c>
      <c r="R22" s="624" t="str">
        <f>IF(AirVision!AB18&lt;&gt;"",AirVision!AB18, "")</f>
        <v/>
      </c>
      <c r="S22" s="624" t="str">
        <f>IF(ISNUMBER(AirVision!AD18),AirVision!AD18,"")</f>
        <v/>
      </c>
      <c r="T22" s="624" t="str">
        <f>IF(AirVision!AE18&lt;&gt;"",AirVision!AE18, "")</f>
        <v/>
      </c>
      <c r="U22" s="624">
        <f t="shared" si="1"/>
        <v>0</v>
      </c>
      <c r="V22" s="624">
        <f t="shared" si="0"/>
        <v>1</v>
      </c>
      <c r="W22" s="624" t="str">
        <f>IF(D22&lt;&gt;"",(VLOOKUP(D22,'Flags&amp;Qualifiers'!$S$2:$U$55,3)),"")</f>
        <v/>
      </c>
      <c r="X22" s="624">
        <f t="shared" si="2"/>
        <v>0</v>
      </c>
      <c r="Y22" s="624" t="str">
        <f>IF(D22&lt;&gt;"",(VLOOKUP(D22,'Flags&amp;Qualifiers'!$S$2:$T$55,2)), "")</f>
        <v/>
      </c>
      <c r="Z22" s="624">
        <f t="shared" si="3"/>
        <v>1</v>
      </c>
      <c r="AA22" s="624">
        <f t="shared" si="4"/>
        <v>0</v>
      </c>
      <c r="AB22" s="624" t="str">
        <f t="shared" si="5"/>
        <v>NULL</v>
      </c>
      <c r="AC22" s="626" t="str">
        <f t="shared" si="6"/>
        <v>NULL</v>
      </c>
      <c r="AD22" s="632" t="str">
        <f t="shared" si="6"/>
        <v>NULL</v>
      </c>
      <c r="AE22" s="627">
        <f t="shared" si="7"/>
        <v>0</v>
      </c>
      <c r="AF22" s="628" t="str">
        <f t="shared" si="8"/>
        <v/>
      </c>
      <c r="AG22" s="629" t="str">
        <f t="shared" si="9"/>
        <v/>
      </c>
      <c r="AH22" s="630">
        <f t="shared" si="10"/>
        <v>15</v>
      </c>
      <c r="AI22" s="629">
        <f t="shared" si="16"/>
        <v>0</v>
      </c>
      <c r="AJ22" s="631"/>
      <c r="AK22" s="630" t="str">
        <f t="shared" si="11"/>
        <v/>
      </c>
      <c r="AL22" s="630" t="str">
        <f t="shared" si="12"/>
        <v/>
      </c>
      <c r="AM22" s="632" t="str">
        <f t="shared" si="13"/>
        <v/>
      </c>
      <c r="AN22" s="633" t="str">
        <f t="shared" si="14"/>
        <v>YES</v>
      </c>
      <c r="AO22" s="511" t="s">
        <v>382</v>
      </c>
      <c r="AP22" s="127">
        <f>VLOOKUP(AO22,'Flags&amp;Qualifiers'!$B$2:$C$49,2)</f>
        <v>0</v>
      </c>
      <c r="AQ22" s="127">
        <f>VLOOKUP(AO22,'Flags&amp;Qualifiers'!$B$2:$D$49,3)</f>
        <v>0</v>
      </c>
      <c r="AR22" s="127">
        <f>VLOOKUP(AO22,'Flags&amp;Qualifiers'!$B$2:$E$49,4)</f>
        <v>0</v>
      </c>
      <c r="AS22" s="757" t="str">
        <f t="shared" si="17"/>
        <v>no</v>
      </c>
      <c r="AT22" s="740"/>
      <c r="AU22" s="740"/>
      <c r="AV22" s="741"/>
    </row>
    <row r="23" spans="1:48" s="634" customFormat="1" ht="11.25" customHeight="1" x14ac:dyDescent="0.2">
      <c r="A23" s="621">
        <f>(AirVision!A19)</f>
        <v>0</v>
      </c>
      <c r="B23" s="622">
        <f>(AirVision!B19)</f>
        <v>0</v>
      </c>
      <c r="C23" s="623" t="str">
        <f>IF(ISNUMBER(AirVision!R19),AirVision!R19, "")</f>
        <v/>
      </c>
      <c r="D23" s="624" t="str">
        <f>IF(AirVision!S19&lt;&gt;"",AirVision!S19, "")</f>
        <v/>
      </c>
      <c r="E23" s="623" t="str">
        <f>IF(ISNUMBER(AirVision!L19),AirVision!L19, "")</f>
        <v/>
      </c>
      <c r="F23" s="624" t="str">
        <f>IF(AirVision!M19&lt;&gt;"",AirVision!M19, "")</f>
        <v/>
      </c>
      <c r="G23" s="625" t="str">
        <f>IF(ISNUMBER(AirVision!C19),AirVision!C19,"")</f>
        <v/>
      </c>
      <c r="H23" s="624" t="str">
        <f>IF(AirVision!D19&lt;&gt;"",AirVision!D19, "")</f>
        <v/>
      </c>
      <c r="I23" s="624" t="str">
        <f>IF(ISNUMBER(AirVision!O19),AirVision!O19,"")</f>
        <v/>
      </c>
      <c r="J23" s="624" t="str">
        <f>IF(ISNUMBER(AirVision!P19),AirVision!P19,"")</f>
        <v/>
      </c>
      <c r="K23" s="624" t="str">
        <f>IF(ISNUMBER(AirVision!F19),AirVision!F19, "")</f>
        <v/>
      </c>
      <c r="L23" s="624" t="str">
        <f>IF(AirVision!G19&lt;&gt;"",AirVision!G19, "")</f>
        <v/>
      </c>
      <c r="M23" s="624" t="str">
        <f>IF(ISNUMBER(AirVision!U19),AirVision!U19, "")</f>
        <v/>
      </c>
      <c r="N23" s="624" t="str">
        <f>IF(AirVision!V19&lt;&gt;"",AirVision!V19, "")</f>
        <v/>
      </c>
      <c r="O23" s="625" t="str">
        <f>IF(ISNUMBER(AirVision!X19),AirVision!X19,"")</f>
        <v/>
      </c>
      <c r="P23" s="624" t="str">
        <f>IF(AirVision!Y19&lt;&gt;"",AirVision!Y19, "")</f>
        <v/>
      </c>
      <c r="Q23" s="624" t="str">
        <f>IF(ISNUMBER(AirVision!AA19),AirVision!AA19,"")</f>
        <v/>
      </c>
      <c r="R23" s="624" t="str">
        <f>IF(AirVision!AB19&lt;&gt;"",AirVision!AB19, "")</f>
        <v/>
      </c>
      <c r="S23" s="624" t="str">
        <f>IF(ISNUMBER(AirVision!AD19),AirVision!AD19,"")</f>
        <v/>
      </c>
      <c r="T23" s="624" t="str">
        <f>IF(AirVision!AE19&lt;&gt;"",AirVision!AE19, "")</f>
        <v/>
      </c>
      <c r="U23" s="624">
        <f t="shared" si="1"/>
        <v>0</v>
      </c>
      <c r="V23" s="624">
        <f t="shared" si="0"/>
        <v>1</v>
      </c>
      <c r="W23" s="624" t="str">
        <f>IF(D23&lt;&gt;"",(VLOOKUP(D23,'Flags&amp;Qualifiers'!$S$2:$U$55,3)),"")</f>
        <v/>
      </c>
      <c r="X23" s="624">
        <f t="shared" si="2"/>
        <v>0</v>
      </c>
      <c r="Y23" s="624" t="str">
        <f>IF(D23&lt;&gt;"",(VLOOKUP(D23,'Flags&amp;Qualifiers'!$S$2:$T$55,2)), "")</f>
        <v/>
      </c>
      <c r="Z23" s="624">
        <f t="shared" si="3"/>
        <v>1</v>
      </c>
      <c r="AA23" s="624">
        <f t="shared" si="4"/>
        <v>0</v>
      </c>
      <c r="AB23" s="624" t="str">
        <f t="shared" si="5"/>
        <v>NULL</v>
      </c>
      <c r="AC23" s="626" t="str">
        <f t="shared" si="6"/>
        <v>NULL</v>
      </c>
      <c r="AD23" s="632" t="str">
        <f t="shared" si="6"/>
        <v>NULL</v>
      </c>
      <c r="AE23" s="627">
        <f t="shared" si="7"/>
        <v>0</v>
      </c>
      <c r="AF23" s="628" t="str">
        <f t="shared" si="8"/>
        <v/>
      </c>
      <c r="AG23" s="629" t="str">
        <f t="shared" si="9"/>
        <v/>
      </c>
      <c r="AH23" s="630">
        <f t="shared" si="10"/>
        <v>16</v>
      </c>
      <c r="AI23" s="629">
        <f t="shared" si="16"/>
        <v>0</v>
      </c>
      <c r="AJ23" s="631"/>
      <c r="AK23" s="630" t="str">
        <f t="shared" si="11"/>
        <v/>
      </c>
      <c r="AL23" s="630" t="str">
        <f t="shared" si="12"/>
        <v/>
      </c>
      <c r="AM23" s="632" t="str">
        <f t="shared" si="13"/>
        <v/>
      </c>
      <c r="AN23" s="633" t="str">
        <f t="shared" si="14"/>
        <v>YES</v>
      </c>
      <c r="AO23" s="511" t="s">
        <v>382</v>
      </c>
      <c r="AP23" s="127">
        <f>VLOOKUP(AO23,'Flags&amp;Qualifiers'!$B$2:$C$49,2)</f>
        <v>0</v>
      </c>
      <c r="AQ23" s="127">
        <f>VLOOKUP(AO23,'Flags&amp;Qualifiers'!$B$2:$D$49,3)</f>
        <v>0</v>
      </c>
      <c r="AR23" s="127">
        <f>VLOOKUP(AO23,'Flags&amp;Qualifiers'!$B$2:$E$49,4)</f>
        <v>0</v>
      </c>
      <c r="AS23" s="757" t="str">
        <f t="shared" si="17"/>
        <v>no</v>
      </c>
      <c r="AT23" s="742"/>
      <c r="AU23" s="742"/>
      <c r="AV23" s="742"/>
    </row>
    <row r="24" spans="1:48" s="634" customFormat="1" ht="11.25" customHeight="1" x14ac:dyDescent="0.2">
      <c r="A24" s="621">
        <f>(AirVision!A20)</f>
        <v>0</v>
      </c>
      <c r="B24" s="622">
        <f>(AirVision!B20)</f>
        <v>0</v>
      </c>
      <c r="C24" s="623" t="str">
        <f>IF(ISNUMBER(AirVision!R20),AirVision!R20, "")</f>
        <v/>
      </c>
      <c r="D24" s="624" t="str">
        <f>IF(AirVision!S20&lt;&gt;"",AirVision!S20, "")</f>
        <v/>
      </c>
      <c r="E24" s="623" t="str">
        <f>IF(ISNUMBER(AirVision!L20),AirVision!L20, "")</f>
        <v/>
      </c>
      <c r="F24" s="624" t="str">
        <f>IF(AirVision!M20&lt;&gt;"",AirVision!M20, "")</f>
        <v/>
      </c>
      <c r="G24" s="625" t="str">
        <f>IF(ISNUMBER(AirVision!C20),AirVision!C20,"")</f>
        <v/>
      </c>
      <c r="H24" s="624" t="str">
        <f>IF(AirVision!D20&lt;&gt;"",AirVision!D20, "")</f>
        <v/>
      </c>
      <c r="I24" s="624" t="str">
        <f>IF(ISNUMBER(AirVision!O20),AirVision!O20,"")</f>
        <v/>
      </c>
      <c r="J24" s="624" t="str">
        <f>IF(ISNUMBER(AirVision!P20),AirVision!P20,"")</f>
        <v/>
      </c>
      <c r="K24" s="624" t="str">
        <f>IF(ISNUMBER(AirVision!F20),AirVision!F20, "")</f>
        <v/>
      </c>
      <c r="L24" s="624" t="str">
        <f>IF(AirVision!G20&lt;&gt;"",AirVision!G20, "")</f>
        <v/>
      </c>
      <c r="M24" s="624" t="str">
        <f>IF(ISNUMBER(AirVision!U20),AirVision!U20, "")</f>
        <v/>
      </c>
      <c r="N24" s="624" t="str">
        <f>IF(AirVision!V20&lt;&gt;"",AirVision!V20, "")</f>
        <v/>
      </c>
      <c r="O24" s="625" t="str">
        <f>IF(ISNUMBER(AirVision!X20),AirVision!X20,"")</f>
        <v/>
      </c>
      <c r="P24" s="624" t="str">
        <f>IF(AirVision!Y20&lt;&gt;"",AirVision!Y20, "")</f>
        <v/>
      </c>
      <c r="Q24" s="624" t="str">
        <f>IF(ISNUMBER(AirVision!AA20),AirVision!AA20,"")</f>
        <v/>
      </c>
      <c r="R24" s="624" t="str">
        <f>IF(AirVision!AB20&lt;&gt;"",AirVision!AB20, "")</f>
        <v/>
      </c>
      <c r="S24" s="624" t="str">
        <f>IF(ISNUMBER(AirVision!AD20),AirVision!AD20,"")</f>
        <v/>
      </c>
      <c r="T24" s="624" t="str">
        <f>IF(AirVision!AE20&lt;&gt;"",AirVision!AE20, "")</f>
        <v/>
      </c>
      <c r="U24" s="624">
        <f t="shared" si="1"/>
        <v>0</v>
      </c>
      <c r="V24" s="624">
        <f t="shared" si="0"/>
        <v>1</v>
      </c>
      <c r="W24" s="624" t="str">
        <f>IF(D24&lt;&gt;"",(VLOOKUP(D24,'Flags&amp;Qualifiers'!$S$2:$U$55,3)),"")</f>
        <v/>
      </c>
      <c r="X24" s="624">
        <f t="shared" si="2"/>
        <v>0</v>
      </c>
      <c r="Y24" s="624" t="str">
        <f>IF(D24&lt;&gt;"",(VLOOKUP(D24,'Flags&amp;Qualifiers'!$S$2:$T$55,2)), "")</f>
        <v/>
      </c>
      <c r="Z24" s="624">
        <f t="shared" si="3"/>
        <v>1</v>
      </c>
      <c r="AA24" s="624">
        <f t="shared" si="4"/>
        <v>0</v>
      </c>
      <c r="AB24" s="624" t="str">
        <f t="shared" si="5"/>
        <v>NULL</v>
      </c>
      <c r="AC24" s="626" t="str">
        <f t="shared" si="6"/>
        <v>NULL</v>
      </c>
      <c r="AD24" s="632" t="str">
        <f t="shared" si="6"/>
        <v>NULL</v>
      </c>
      <c r="AE24" s="627">
        <f t="shared" si="7"/>
        <v>0</v>
      </c>
      <c r="AF24" s="628" t="str">
        <f t="shared" si="8"/>
        <v/>
      </c>
      <c r="AG24" s="629" t="str">
        <f t="shared" si="9"/>
        <v/>
      </c>
      <c r="AH24" s="630">
        <f t="shared" si="10"/>
        <v>17</v>
      </c>
      <c r="AI24" s="629">
        <f t="shared" si="16"/>
        <v>0</v>
      </c>
      <c r="AJ24" s="631"/>
      <c r="AK24" s="630" t="str">
        <f t="shared" si="11"/>
        <v/>
      </c>
      <c r="AL24" s="630" t="str">
        <f t="shared" si="12"/>
        <v/>
      </c>
      <c r="AM24" s="632" t="str">
        <f t="shared" si="13"/>
        <v/>
      </c>
      <c r="AN24" s="633" t="str">
        <f t="shared" si="14"/>
        <v>YES</v>
      </c>
      <c r="AO24" s="511" t="s">
        <v>382</v>
      </c>
      <c r="AP24" s="127">
        <f>VLOOKUP(AO24,'Flags&amp;Qualifiers'!$B$2:$C$49,2)</f>
        <v>0</v>
      </c>
      <c r="AQ24" s="127">
        <f>VLOOKUP(AO24,'Flags&amp;Qualifiers'!$B$2:$D$49,3)</f>
        <v>0</v>
      </c>
      <c r="AR24" s="127">
        <f>VLOOKUP(AO24,'Flags&amp;Qualifiers'!$B$2:$E$49,4)</f>
        <v>0</v>
      </c>
      <c r="AS24" s="757" t="str">
        <f t="shared" si="17"/>
        <v>no</v>
      </c>
      <c r="AT24" s="742"/>
      <c r="AU24" s="742"/>
      <c r="AV24" s="742"/>
    </row>
    <row r="25" spans="1:48" s="634" customFormat="1" ht="11.25" customHeight="1" x14ac:dyDescent="0.2">
      <c r="A25" s="621">
        <f>(AirVision!A21)</f>
        <v>0</v>
      </c>
      <c r="B25" s="622">
        <f>(AirVision!B21)</f>
        <v>0</v>
      </c>
      <c r="C25" s="623" t="str">
        <f>IF(ISNUMBER(AirVision!R21),AirVision!R21, "")</f>
        <v/>
      </c>
      <c r="D25" s="624" t="str">
        <f>IF(AirVision!S21&lt;&gt;"",AirVision!S21, "")</f>
        <v/>
      </c>
      <c r="E25" s="623" t="str">
        <f>IF(ISNUMBER(AirVision!L21),AirVision!L21, "")</f>
        <v/>
      </c>
      <c r="F25" s="624" t="str">
        <f>IF(AirVision!M21&lt;&gt;"",AirVision!M21, "")</f>
        <v/>
      </c>
      <c r="G25" s="625" t="str">
        <f>IF(ISNUMBER(AirVision!C21),AirVision!C21,"")</f>
        <v/>
      </c>
      <c r="H25" s="624" t="str">
        <f>IF(AirVision!D21&lt;&gt;"",AirVision!D21, "")</f>
        <v/>
      </c>
      <c r="I25" s="624" t="str">
        <f>IF(ISNUMBER(AirVision!O21),AirVision!O21,"")</f>
        <v/>
      </c>
      <c r="J25" s="624" t="str">
        <f>IF(ISNUMBER(AirVision!P21),AirVision!P21,"")</f>
        <v/>
      </c>
      <c r="K25" s="624" t="str">
        <f>IF(ISNUMBER(AirVision!F21),AirVision!F21, "")</f>
        <v/>
      </c>
      <c r="L25" s="624" t="str">
        <f>IF(AirVision!G21&lt;&gt;"",AirVision!G21, "")</f>
        <v/>
      </c>
      <c r="M25" s="624" t="str">
        <f>IF(ISNUMBER(AirVision!U21),AirVision!U21, "")</f>
        <v/>
      </c>
      <c r="N25" s="624" t="str">
        <f>IF(AirVision!V21&lt;&gt;"",AirVision!V21, "")</f>
        <v/>
      </c>
      <c r="O25" s="625" t="str">
        <f>IF(ISNUMBER(AirVision!X21),AirVision!X21,"")</f>
        <v/>
      </c>
      <c r="P25" s="624" t="str">
        <f>IF(AirVision!Y21&lt;&gt;"",AirVision!Y21, "")</f>
        <v/>
      </c>
      <c r="Q25" s="624" t="str">
        <f>IF(ISNUMBER(AirVision!AA21),AirVision!AA21,"")</f>
        <v/>
      </c>
      <c r="R25" s="624" t="str">
        <f>IF(AirVision!AB21&lt;&gt;"",AirVision!AB21, "")</f>
        <v/>
      </c>
      <c r="S25" s="624" t="str">
        <f>IF(ISNUMBER(AirVision!AD21),AirVision!AD21,"")</f>
        <v/>
      </c>
      <c r="T25" s="624" t="str">
        <f>IF(AirVision!AE21&lt;&gt;"",AirVision!AE21, "")</f>
        <v/>
      </c>
      <c r="U25" s="624">
        <f t="shared" si="1"/>
        <v>0</v>
      </c>
      <c r="V25" s="624">
        <f t="shared" si="0"/>
        <v>1</v>
      </c>
      <c r="W25" s="624" t="str">
        <f>IF(D25&lt;&gt;"",(VLOOKUP(D25,'Flags&amp;Qualifiers'!$S$2:$U$55,3)),"")</f>
        <v/>
      </c>
      <c r="X25" s="624">
        <f t="shared" si="2"/>
        <v>0</v>
      </c>
      <c r="Y25" s="624" t="str">
        <f>IF(D25&lt;&gt;"",(VLOOKUP(D25,'Flags&amp;Qualifiers'!$S$2:$T$55,2)), "")</f>
        <v/>
      </c>
      <c r="Z25" s="624">
        <f t="shared" si="3"/>
        <v>1</v>
      </c>
      <c r="AA25" s="624">
        <f t="shared" si="4"/>
        <v>0</v>
      </c>
      <c r="AB25" s="624" t="str">
        <f t="shared" si="5"/>
        <v>NULL</v>
      </c>
      <c r="AC25" s="626" t="str">
        <f t="shared" si="6"/>
        <v>NULL</v>
      </c>
      <c r="AD25" s="632" t="str">
        <f t="shared" si="6"/>
        <v>NULL</v>
      </c>
      <c r="AE25" s="627">
        <f t="shared" si="7"/>
        <v>0</v>
      </c>
      <c r="AF25" s="628" t="str">
        <f t="shared" si="8"/>
        <v/>
      </c>
      <c r="AG25" s="629" t="str">
        <f t="shared" si="9"/>
        <v/>
      </c>
      <c r="AH25" s="630">
        <f t="shared" si="10"/>
        <v>18</v>
      </c>
      <c r="AI25" s="629">
        <f t="shared" si="16"/>
        <v>0</v>
      </c>
      <c r="AJ25" s="631"/>
      <c r="AK25" s="630" t="str">
        <f t="shared" si="11"/>
        <v/>
      </c>
      <c r="AL25" s="630" t="str">
        <f t="shared" si="12"/>
        <v/>
      </c>
      <c r="AM25" s="632" t="str">
        <f t="shared" si="13"/>
        <v/>
      </c>
      <c r="AN25" s="633" t="str">
        <f t="shared" si="14"/>
        <v>YES</v>
      </c>
      <c r="AO25" s="511" t="s">
        <v>382</v>
      </c>
      <c r="AP25" s="127">
        <f>VLOOKUP(AO25,'Flags&amp;Qualifiers'!$B$2:$C$49,2)</f>
        <v>0</v>
      </c>
      <c r="AQ25" s="127">
        <f>VLOOKUP(AO25,'Flags&amp;Qualifiers'!$B$2:$D$49,3)</f>
        <v>0</v>
      </c>
      <c r="AR25" s="127">
        <f>VLOOKUP(AO25,'Flags&amp;Qualifiers'!$B$2:$E$49,4)</f>
        <v>0</v>
      </c>
      <c r="AS25" s="757" t="str">
        <f t="shared" si="17"/>
        <v>no</v>
      </c>
      <c r="AT25" s="743"/>
      <c r="AU25" s="743"/>
      <c r="AV25" s="741"/>
    </row>
    <row r="26" spans="1:48" s="634" customFormat="1" ht="11.25" customHeight="1" x14ac:dyDescent="0.2">
      <c r="A26" s="621">
        <f>(AirVision!A22)</f>
        <v>0</v>
      </c>
      <c r="B26" s="622">
        <f>(AirVision!B22)</f>
        <v>0</v>
      </c>
      <c r="C26" s="623" t="str">
        <f>IF(ISNUMBER(AirVision!R22),AirVision!R22, "")</f>
        <v/>
      </c>
      <c r="D26" s="624" t="str">
        <f>IF(AirVision!S22&lt;&gt;"",AirVision!S22, "")</f>
        <v/>
      </c>
      <c r="E26" s="623" t="str">
        <f>IF(ISNUMBER(AirVision!L22),AirVision!L22, "")</f>
        <v/>
      </c>
      <c r="F26" s="624" t="str">
        <f>IF(AirVision!M22&lt;&gt;"",AirVision!M22, "")</f>
        <v/>
      </c>
      <c r="G26" s="625" t="str">
        <f>IF(ISNUMBER(AirVision!C22),AirVision!C22,"")</f>
        <v/>
      </c>
      <c r="H26" s="624" t="str">
        <f>IF(AirVision!D22&lt;&gt;"",AirVision!D22, "")</f>
        <v/>
      </c>
      <c r="I26" s="624" t="str">
        <f>IF(ISNUMBER(AirVision!O22),AirVision!O22,"")</f>
        <v/>
      </c>
      <c r="J26" s="624" t="str">
        <f>IF(ISNUMBER(AirVision!P22),AirVision!P22,"")</f>
        <v/>
      </c>
      <c r="K26" s="624" t="str">
        <f>IF(ISNUMBER(AirVision!F22),AirVision!F22, "")</f>
        <v/>
      </c>
      <c r="L26" s="624" t="str">
        <f>IF(AirVision!G22&lt;&gt;"",AirVision!G22, "")</f>
        <v/>
      </c>
      <c r="M26" s="624" t="str">
        <f>IF(ISNUMBER(AirVision!U22),AirVision!U22, "")</f>
        <v/>
      </c>
      <c r="N26" s="624" t="str">
        <f>IF(AirVision!V22&lt;&gt;"",AirVision!V22, "")</f>
        <v/>
      </c>
      <c r="O26" s="625" t="str">
        <f>IF(ISNUMBER(AirVision!X22),AirVision!X22,"")</f>
        <v/>
      </c>
      <c r="P26" s="624" t="str">
        <f>IF(AirVision!Y22&lt;&gt;"",AirVision!Y22, "")</f>
        <v/>
      </c>
      <c r="Q26" s="624" t="str">
        <f>IF(ISNUMBER(AirVision!AA22),AirVision!AA22,"")</f>
        <v/>
      </c>
      <c r="R26" s="624" t="str">
        <f>IF(AirVision!AB22&lt;&gt;"",AirVision!AB22, "")</f>
        <v/>
      </c>
      <c r="S26" s="624" t="str">
        <f>IF(ISNUMBER(AirVision!AD22),AirVision!AD22,"")</f>
        <v/>
      </c>
      <c r="T26" s="624" t="str">
        <f>IF(AirVision!AE22&lt;&gt;"",AirVision!AE22, "")</f>
        <v/>
      </c>
      <c r="U26" s="624">
        <f t="shared" si="1"/>
        <v>0</v>
      </c>
      <c r="V26" s="624">
        <f t="shared" si="0"/>
        <v>1</v>
      </c>
      <c r="W26" s="624" t="str">
        <f>IF(D26&lt;&gt;"",(VLOOKUP(D26,'Flags&amp;Qualifiers'!$S$2:$U$55,3)),"")</f>
        <v/>
      </c>
      <c r="X26" s="624">
        <f t="shared" si="2"/>
        <v>0</v>
      </c>
      <c r="Y26" s="624" t="str">
        <f>IF(D26&lt;&gt;"",(VLOOKUP(D26,'Flags&amp;Qualifiers'!$S$2:$T$55,2)), "")</f>
        <v/>
      </c>
      <c r="Z26" s="624">
        <f t="shared" si="3"/>
        <v>1</v>
      </c>
      <c r="AA26" s="624">
        <f t="shared" si="4"/>
        <v>0</v>
      </c>
      <c r="AB26" s="624" t="str">
        <f t="shared" si="5"/>
        <v>NULL</v>
      </c>
      <c r="AC26" s="626" t="str">
        <f t="shared" si="6"/>
        <v>NULL</v>
      </c>
      <c r="AD26" s="632" t="str">
        <f t="shared" si="6"/>
        <v>NULL</v>
      </c>
      <c r="AE26" s="627">
        <f t="shared" si="7"/>
        <v>0</v>
      </c>
      <c r="AF26" s="628" t="str">
        <f t="shared" si="8"/>
        <v/>
      </c>
      <c r="AG26" s="629" t="str">
        <f t="shared" si="9"/>
        <v/>
      </c>
      <c r="AH26" s="630">
        <f t="shared" si="10"/>
        <v>19</v>
      </c>
      <c r="AI26" s="629">
        <f t="shared" si="16"/>
        <v>0</v>
      </c>
      <c r="AJ26" s="631"/>
      <c r="AK26" s="630" t="str">
        <f t="shared" si="11"/>
        <v/>
      </c>
      <c r="AL26" s="630" t="str">
        <f t="shared" si="12"/>
        <v/>
      </c>
      <c r="AM26" s="632" t="str">
        <f t="shared" si="13"/>
        <v/>
      </c>
      <c r="AN26" s="633" t="str">
        <f t="shared" si="14"/>
        <v>YES</v>
      </c>
      <c r="AO26" s="511" t="s">
        <v>382</v>
      </c>
      <c r="AP26" s="127">
        <f>VLOOKUP(AO26,'Flags&amp;Qualifiers'!$B$2:$C$49,2)</f>
        <v>0</v>
      </c>
      <c r="AQ26" s="127">
        <f>VLOOKUP(AO26,'Flags&amp;Qualifiers'!$B$2:$D$49,3)</f>
        <v>0</v>
      </c>
      <c r="AR26" s="127">
        <f>VLOOKUP(AO26,'Flags&amp;Qualifiers'!$B$2:$E$49,4)</f>
        <v>0</v>
      </c>
      <c r="AS26" s="757" t="str">
        <f t="shared" si="17"/>
        <v>no</v>
      </c>
      <c r="AT26" s="743"/>
      <c r="AU26" s="743"/>
      <c r="AV26" s="743"/>
    </row>
    <row r="27" spans="1:48" s="634" customFormat="1" ht="11.25" customHeight="1" x14ac:dyDescent="0.2">
      <c r="A27" s="621">
        <f>(AirVision!A23)</f>
        <v>0</v>
      </c>
      <c r="B27" s="622">
        <f>(AirVision!B23)</f>
        <v>0</v>
      </c>
      <c r="C27" s="623" t="str">
        <f>IF(ISNUMBER(AirVision!R23),AirVision!R23, "")</f>
        <v/>
      </c>
      <c r="D27" s="624" t="str">
        <f>IF(AirVision!S23&lt;&gt;"",AirVision!S23, "")</f>
        <v/>
      </c>
      <c r="E27" s="623" t="str">
        <f>IF(ISNUMBER(AirVision!L23),AirVision!L23, "")</f>
        <v/>
      </c>
      <c r="F27" s="624" t="str">
        <f>IF(AirVision!M23&lt;&gt;"",AirVision!M23, "")</f>
        <v/>
      </c>
      <c r="G27" s="625" t="str">
        <f>IF(ISNUMBER(AirVision!C23),AirVision!C23,"")</f>
        <v/>
      </c>
      <c r="H27" s="624" t="str">
        <f>IF(AirVision!D23&lt;&gt;"",AirVision!D23, "")</f>
        <v/>
      </c>
      <c r="I27" s="624" t="str">
        <f>IF(ISNUMBER(AirVision!O23),AirVision!O23,"")</f>
        <v/>
      </c>
      <c r="J27" s="624" t="str">
        <f>IF(ISNUMBER(AirVision!P23),AirVision!P23,"")</f>
        <v/>
      </c>
      <c r="K27" s="624" t="str">
        <f>IF(ISNUMBER(AirVision!F23),AirVision!F23, "")</f>
        <v/>
      </c>
      <c r="L27" s="624" t="str">
        <f>IF(AirVision!G23&lt;&gt;"",AirVision!G23, "")</f>
        <v/>
      </c>
      <c r="M27" s="624" t="str">
        <f>IF(ISNUMBER(AirVision!U23),AirVision!U23, "")</f>
        <v/>
      </c>
      <c r="N27" s="624" t="str">
        <f>IF(AirVision!V23&lt;&gt;"",AirVision!V23, "")</f>
        <v/>
      </c>
      <c r="O27" s="625" t="str">
        <f>IF(ISNUMBER(AirVision!X23),AirVision!X23,"")</f>
        <v/>
      </c>
      <c r="P27" s="624" t="str">
        <f>IF(AirVision!Y23&lt;&gt;"",AirVision!Y23, "")</f>
        <v/>
      </c>
      <c r="Q27" s="624" t="str">
        <f>IF(ISNUMBER(AirVision!AA23),AirVision!AA23,"")</f>
        <v/>
      </c>
      <c r="R27" s="624" t="str">
        <f>IF(AirVision!AB23&lt;&gt;"",AirVision!AB23, "")</f>
        <v/>
      </c>
      <c r="S27" s="624" t="str">
        <f>IF(ISNUMBER(AirVision!AD23),AirVision!AD23,"")</f>
        <v/>
      </c>
      <c r="T27" s="624" t="str">
        <f>IF(AirVision!AE23&lt;&gt;"",AirVision!AE23, "")</f>
        <v/>
      </c>
      <c r="U27" s="624">
        <f t="shared" si="1"/>
        <v>0</v>
      </c>
      <c r="V27" s="624">
        <f t="shared" si="0"/>
        <v>1</v>
      </c>
      <c r="W27" s="624" t="str">
        <f>IF(D27&lt;&gt;"",(VLOOKUP(D27,'Flags&amp;Qualifiers'!$S$2:$U$55,3)),"")</f>
        <v/>
      </c>
      <c r="X27" s="624">
        <f t="shared" si="2"/>
        <v>0</v>
      </c>
      <c r="Y27" s="624" t="str">
        <f>IF(D27&lt;&gt;"",(VLOOKUP(D27,'Flags&amp;Qualifiers'!$S$2:$T$55,2)), "")</f>
        <v/>
      </c>
      <c r="Z27" s="624">
        <f t="shared" si="3"/>
        <v>1</v>
      </c>
      <c r="AA27" s="624">
        <f t="shared" si="4"/>
        <v>0</v>
      </c>
      <c r="AB27" s="624" t="str">
        <f t="shared" si="5"/>
        <v>NULL</v>
      </c>
      <c r="AC27" s="626" t="str">
        <f t="shared" si="6"/>
        <v>NULL</v>
      </c>
      <c r="AD27" s="632" t="str">
        <f t="shared" si="6"/>
        <v>NULL</v>
      </c>
      <c r="AE27" s="627">
        <f t="shared" si="7"/>
        <v>0</v>
      </c>
      <c r="AF27" s="628" t="str">
        <f t="shared" si="8"/>
        <v/>
      </c>
      <c r="AG27" s="629" t="str">
        <f t="shared" si="9"/>
        <v/>
      </c>
      <c r="AH27" s="630">
        <f t="shared" si="10"/>
        <v>20</v>
      </c>
      <c r="AI27" s="629">
        <f t="shared" si="16"/>
        <v>0</v>
      </c>
      <c r="AJ27" s="631"/>
      <c r="AK27" s="630" t="str">
        <f t="shared" si="11"/>
        <v/>
      </c>
      <c r="AL27" s="630" t="str">
        <f t="shared" si="12"/>
        <v/>
      </c>
      <c r="AM27" s="632" t="str">
        <f t="shared" si="13"/>
        <v/>
      </c>
      <c r="AN27" s="633" t="str">
        <f t="shared" si="14"/>
        <v>YES</v>
      </c>
      <c r="AO27" s="511" t="s">
        <v>382</v>
      </c>
      <c r="AP27" s="127">
        <f>VLOOKUP(AO27,'Flags&amp;Qualifiers'!$B$2:$C$49,2)</f>
        <v>0</v>
      </c>
      <c r="AQ27" s="127">
        <f>VLOOKUP(AO27,'Flags&amp;Qualifiers'!$B$2:$D$49,3)</f>
        <v>0</v>
      </c>
      <c r="AR27" s="127">
        <f>VLOOKUP(AO27,'Flags&amp;Qualifiers'!$B$2:$E$49,4)</f>
        <v>0</v>
      </c>
      <c r="AS27" s="757" t="str">
        <f t="shared" si="17"/>
        <v>no</v>
      </c>
      <c r="AT27" s="743"/>
      <c r="AU27" s="743"/>
      <c r="AV27" s="740"/>
    </row>
    <row r="28" spans="1:48" s="634" customFormat="1" ht="11.25" customHeight="1" x14ac:dyDescent="0.2">
      <c r="A28" s="621">
        <f>(AirVision!A24)</f>
        <v>0</v>
      </c>
      <c r="B28" s="622">
        <f>(AirVision!B24)</f>
        <v>0</v>
      </c>
      <c r="C28" s="623" t="str">
        <f>IF(ISNUMBER(AirVision!R24),AirVision!R24, "")</f>
        <v/>
      </c>
      <c r="D28" s="624" t="str">
        <f>IF(AirVision!S24&lt;&gt;"",AirVision!S24, "")</f>
        <v/>
      </c>
      <c r="E28" s="623" t="str">
        <f>IF(ISNUMBER(AirVision!L24),AirVision!L24, "")</f>
        <v/>
      </c>
      <c r="F28" s="624" t="str">
        <f>IF(AirVision!M24&lt;&gt;"",AirVision!M24, "")</f>
        <v/>
      </c>
      <c r="G28" s="625" t="str">
        <f>IF(ISNUMBER(AirVision!C24),AirVision!C24,"")</f>
        <v/>
      </c>
      <c r="H28" s="624" t="str">
        <f>IF(AirVision!D24&lt;&gt;"",AirVision!D24, "")</f>
        <v/>
      </c>
      <c r="I28" s="624" t="str">
        <f>IF(ISNUMBER(AirVision!O24),AirVision!O24,"")</f>
        <v/>
      </c>
      <c r="J28" s="624" t="str">
        <f>IF(ISNUMBER(AirVision!P24),AirVision!P24,"")</f>
        <v/>
      </c>
      <c r="K28" s="624" t="str">
        <f>IF(ISNUMBER(AirVision!F24),AirVision!F24, "")</f>
        <v/>
      </c>
      <c r="L28" s="624" t="str">
        <f>IF(AirVision!G24&lt;&gt;"",AirVision!G24, "")</f>
        <v/>
      </c>
      <c r="M28" s="624" t="str">
        <f>IF(ISNUMBER(AirVision!U24),AirVision!U24, "")</f>
        <v/>
      </c>
      <c r="N28" s="624" t="str">
        <f>IF(AirVision!V24&lt;&gt;"",AirVision!V24, "")</f>
        <v/>
      </c>
      <c r="O28" s="625" t="str">
        <f>IF(ISNUMBER(AirVision!X24),AirVision!X24,"")</f>
        <v/>
      </c>
      <c r="P28" s="624" t="str">
        <f>IF(AirVision!Y24&lt;&gt;"",AirVision!Y24, "")</f>
        <v/>
      </c>
      <c r="Q28" s="624" t="str">
        <f>IF(ISNUMBER(AirVision!AA24),AirVision!AA24,"")</f>
        <v/>
      </c>
      <c r="R28" s="624" t="str">
        <f>IF(AirVision!AB24&lt;&gt;"",AirVision!AB24, "")</f>
        <v/>
      </c>
      <c r="S28" s="624" t="str">
        <f>IF(ISNUMBER(AirVision!AD24),AirVision!AD24,"")</f>
        <v/>
      </c>
      <c r="T28" s="624" t="str">
        <f>IF(AirVision!AE24&lt;&gt;"",AirVision!AE24, "")</f>
        <v/>
      </c>
      <c r="U28" s="624">
        <f t="shared" si="1"/>
        <v>0</v>
      </c>
      <c r="V28" s="624">
        <f t="shared" si="0"/>
        <v>1</v>
      </c>
      <c r="W28" s="624" t="str">
        <f>IF(D28&lt;&gt;"",(VLOOKUP(D28,'Flags&amp;Qualifiers'!$S$2:$U$55,3)),"")</f>
        <v/>
      </c>
      <c r="X28" s="624">
        <f t="shared" si="2"/>
        <v>0</v>
      </c>
      <c r="Y28" s="624" t="str">
        <f>IF(D28&lt;&gt;"",(VLOOKUP(D28,'Flags&amp;Qualifiers'!$S$2:$T$55,2)), "")</f>
        <v/>
      </c>
      <c r="Z28" s="624">
        <f t="shared" si="3"/>
        <v>1</v>
      </c>
      <c r="AA28" s="624">
        <f t="shared" si="4"/>
        <v>0</v>
      </c>
      <c r="AB28" s="624" t="str">
        <f t="shared" si="5"/>
        <v>NULL</v>
      </c>
      <c r="AC28" s="626" t="str">
        <f t="shared" si="6"/>
        <v>NULL</v>
      </c>
      <c r="AD28" s="632" t="str">
        <f t="shared" si="6"/>
        <v>NULL</v>
      </c>
      <c r="AE28" s="627">
        <f t="shared" si="7"/>
        <v>0</v>
      </c>
      <c r="AF28" s="628" t="str">
        <f t="shared" si="8"/>
        <v/>
      </c>
      <c r="AG28" s="629" t="str">
        <f t="shared" si="9"/>
        <v/>
      </c>
      <c r="AH28" s="630">
        <f t="shared" si="10"/>
        <v>21</v>
      </c>
      <c r="AI28" s="629">
        <f t="shared" si="16"/>
        <v>0</v>
      </c>
      <c r="AJ28" s="631"/>
      <c r="AK28" s="630" t="str">
        <f t="shared" si="11"/>
        <v/>
      </c>
      <c r="AL28" s="630" t="str">
        <f t="shared" si="12"/>
        <v/>
      </c>
      <c r="AM28" s="632" t="str">
        <f t="shared" si="13"/>
        <v/>
      </c>
      <c r="AN28" s="633" t="str">
        <f t="shared" si="14"/>
        <v>YES</v>
      </c>
      <c r="AO28" s="511" t="s">
        <v>382</v>
      </c>
      <c r="AP28" s="127">
        <f>VLOOKUP(AO28,'Flags&amp;Qualifiers'!$B$2:$C$49,2)</f>
        <v>0</v>
      </c>
      <c r="AQ28" s="127">
        <f>VLOOKUP(AO28,'Flags&amp;Qualifiers'!$B$2:$D$49,3)</f>
        <v>0</v>
      </c>
      <c r="AR28" s="127">
        <f>VLOOKUP(AO28,'Flags&amp;Qualifiers'!$B$2:$E$49,4)</f>
        <v>0</v>
      </c>
      <c r="AS28" s="757" t="str">
        <f t="shared" si="17"/>
        <v>no</v>
      </c>
      <c r="AT28" s="1325"/>
      <c r="AU28" s="1325"/>
      <c r="AV28" s="1325"/>
    </row>
    <row r="29" spans="1:48" s="634" customFormat="1" ht="11.25" customHeight="1" x14ac:dyDescent="0.2">
      <c r="A29" s="621">
        <f>(AirVision!A25)</f>
        <v>0</v>
      </c>
      <c r="B29" s="622">
        <f>(AirVision!B25)</f>
        <v>0</v>
      </c>
      <c r="C29" s="623" t="str">
        <f>IF(ISNUMBER(AirVision!R25),AirVision!R25, "")</f>
        <v/>
      </c>
      <c r="D29" s="624" t="str">
        <f>IF(AirVision!S25&lt;&gt;"",AirVision!S25, "")</f>
        <v/>
      </c>
      <c r="E29" s="623" t="str">
        <f>IF(ISNUMBER(AirVision!L25),AirVision!L25, "")</f>
        <v/>
      </c>
      <c r="F29" s="624" t="str">
        <f>IF(AirVision!M25&lt;&gt;"",AirVision!M25, "")</f>
        <v/>
      </c>
      <c r="G29" s="625" t="str">
        <f>IF(ISNUMBER(AirVision!C25),AirVision!C25,"")</f>
        <v/>
      </c>
      <c r="H29" s="624" t="str">
        <f>IF(AirVision!D25&lt;&gt;"",AirVision!D25, "")</f>
        <v/>
      </c>
      <c r="I29" s="624" t="str">
        <f>IF(ISNUMBER(AirVision!O25),AirVision!O25,"")</f>
        <v/>
      </c>
      <c r="J29" s="624" t="str">
        <f>IF(ISNUMBER(AirVision!P25),AirVision!P25,"")</f>
        <v/>
      </c>
      <c r="K29" s="624" t="str">
        <f>IF(ISNUMBER(AirVision!F25),AirVision!F25, "")</f>
        <v/>
      </c>
      <c r="L29" s="624" t="str">
        <f>IF(AirVision!G25&lt;&gt;"",AirVision!G25, "")</f>
        <v/>
      </c>
      <c r="M29" s="624" t="str">
        <f>IF(ISNUMBER(AirVision!U25),AirVision!U25, "")</f>
        <v/>
      </c>
      <c r="N29" s="624" t="str">
        <f>IF(AirVision!V25&lt;&gt;"",AirVision!V25, "")</f>
        <v/>
      </c>
      <c r="O29" s="625" t="str">
        <f>IF(ISNUMBER(AirVision!X25),AirVision!X25,"")</f>
        <v/>
      </c>
      <c r="P29" s="624" t="str">
        <f>IF(AirVision!Y25&lt;&gt;"",AirVision!Y25, "")</f>
        <v/>
      </c>
      <c r="Q29" s="624" t="str">
        <f>IF(ISNUMBER(AirVision!AA25),AirVision!AA25,"")</f>
        <v/>
      </c>
      <c r="R29" s="624" t="str">
        <f>IF(AirVision!AB25&lt;&gt;"",AirVision!AB25, "")</f>
        <v/>
      </c>
      <c r="S29" s="624" t="str">
        <f>IF(ISNUMBER(AirVision!AD25),AirVision!AD25,"")</f>
        <v/>
      </c>
      <c r="T29" s="624" t="str">
        <f>IF(AirVision!AE25&lt;&gt;"",AirVision!AE25, "")</f>
        <v/>
      </c>
      <c r="U29" s="624">
        <f t="shared" si="1"/>
        <v>0</v>
      </c>
      <c r="V29" s="624">
        <f t="shared" si="0"/>
        <v>1</v>
      </c>
      <c r="W29" s="624" t="str">
        <f>IF(D29&lt;&gt;"",(VLOOKUP(D29,'Flags&amp;Qualifiers'!$S$2:$U$55,3)),"")</f>
        <v/>
      </c>
      <c r="X29" s="624">
        <f t="shared" si="2"/>
        <v>0</v>
      </c>
      <c r="Y29" s="624" t="str">
        <f>IF(D29&lt;&gt;"",(VLOOKUP(D29,'Flags&amp;Qualifiers'!$S$2:$T$55,2)), "")</f>
        <v/>
      </c>
      <c r="Z29" s="624">
        <f t="shared" si="3"/>
        <v>1</v>
      </c>
      <c r="AA29" s="624">
        <f t="shared" si="4"/>
        <v>0</v>
      </c>
      <c r="AB29" s="624" t="str">
        <f t="shared" si="5"/>
        <v>NULL</v>
      </c>
      <c r="AC29" s="626" t="str">
        <f t="shared" si="6"/>
        <v>NULL</v>
      </c>
      <c r="AD29" s="632" t="str">
        <f t="shared" si="6"/>
        <v>NULL</v>
      </c>
      <c r="AE29" s="627">
        <f t="shared" si="7"/>
        <v>0</v>
      </c>
      <c r="AF29" s="628" t="str">
        <f t="shared" si="8"/>
        <v/>
      </c>
      <c r="AG29" s="629" t="str">
        <f t="shared" si="9"/>
        <v/>
      </c>
      <c r="AH29" s="630">
        <f t="shared" si="10"/>
        <v>22</v>
      </c>
      <c r="AI29" s="629">
        <f t="shared" si="16"/>
        <v>0</v>
      </c>
      <c r="AJ29" s="631"/>
      <c r="AK29" s="630" t="str">
        <f t="shared" si="11"/>
        <v/>
      </c>
      <c r="AL29" s="630" t="str">
        <f t="shared" si="12"/>
        <v/>
      </c>
      <c r="AM29" s="632" t="str">
        <f t="shared" si="13"/>
        <v/>
      </c>
      <c r="AN29" s="633" t="str">
        <f t="shared" si="14"/>
        <v>YES</v>
      </c>
      <c r="AO29" s="511" t="s">
        <v>382</v>
      </c>
      <c r="AP29" s="127">
        <f>VLOOKUP(AO29,'Flags&amp;Qualifiers'!$B$2:$C$49,2)</f>
        <v>0</v>
      </c>
      <c r="AQ29" s="127">
        <f>VLOOKUP(AO29,'Flags&amp;Qualifiers'!$B$2:$D$49,3)</f>
        <v>0</v>
      </c>
      <c r="AR29" s="127">
        <f>VLOOKUP(AO29,'Flags&amp;Qualifiers'!$B$2:$E$49,4)</f>
        <v>0</v>
      </c>
      <c r="AS29" s="757" t="str">
        <f t="shared" si="17"/>
        <v>no</v>
      </c>
      <c r="AT29" s="743"/>
      <c r="AU29" s="743"/>
      <c r="AV29" s="743"/>
    </row>
    <row r="30" spans="1:48" s="634" customFormat="1" ht="11.25" customHeight="1" x14ac:dyDescent="0.2">
      <c r="A30" s="621">
        <f>(AirVision!A26)</f>
        <v>0</v>
      </c>
      <c r="B30" s="622">
        <f>(AirVision!B26)</f>
        <v>0</v>
      </c>
      <c r="C30" s="623" t="str">
        <f>IF(ISNUMBER(AirVision!R26),AirVision!R26, "")</f>
        <v/>
      </c>
      <c r="D30" s="624" t="str">
        <f>IF(AirVision!S26&lt;&gt;"",AirVision!S26, "")</f>
        <v/>
      </c>
      <c r="E30" s="623" t="str">
        <f>IF(ISNUMBER(AirVision!L26),AirVision!L26, "")</f>
        <v/>
      </c>
      <c r="F30" s="624" t="str">
        <f>IF(AirVision!M26&lt;&gt;"",AirVision!M26, "")</f>
        <v/>
      </c>
      <c r="G30" s="625" t="str">
        <f>IF(ISNUMBER(AirVision!C26),AirVision!C26,"")</f>
        <v/>
      </c>
      <c r="H30" s="624" t="str">
        <f>IF(AirVision!D26&lt;&gt;"",AirVision!D26, "")</f>
        <v/>
      </c>
      <c r="I30" s="624" t="str">
        <f>IF(ISNUMBER(AirVision!O26),AirVision!O26,"")</f>
        <v/>
      </c>
      <c r="J30" s="624" t="str">
        <f>IF(ISNUMBER(AirVision!P26),AirVision!P26,"")</f>
        <v/>
      </c>
      <c r="K30" s="624" t="str">
        <f>IF(ISNUMBER(AirVision!F26),AirVision!F26, "")</f>
        <v/>
      </c>
      <c r="L30" s="624" t="str">
        <f>IF(AirVision!G26&lt;&gt;"",AirVision!G26, "")</f>
        <v/>
      </c>
      <c r="M30" s="624" t="str">
        <f>IF(ISNUMBER(AirVision!U26),AirVision!U26, "")</f>
        <v/>
      </c>
      <c r="N30" s="624" t="str">
        <f>IF(AirVision!V26&lt;&gt;"",AirVision!V26, "")</f>
        <v/>
      </c>
      <c r="O30" s="625" t="str">
        <f>IF(ISNUMBER(AirVision!X26),AirVision!X26,"")</f>
        <v/>
      </c>
      <c r="P30" s="624" t="str">
        <f>IF(AirVision!Y26&lt;&gt;"",AirVision!Y26, "")</f>
        <v/>
      </c>
      <c r="Q30" s="624" t="str">
        <f>IF(ISNUMBER(AirVision!AA26),AirVision!AA26,"")</f>
        <v/>
      </c>
      <c r="R30" s="624" t="str">
        <f>IF(AirVision!AB26&lt;&gt;"",AirVision!AB26, "")</f>
        <v/>
      </c>
      <c r="S30" s="624" t="str">
        <f>IF(ISNUMBER(AirVision!AD26),AirVision!AD26,"")</f>
        <v/>
      </c>
      <c r="T30" s="624" t="str">
        <f>IF(AirVision!AE26&lt;&gt;"",AirVision!AE26, "")</f>
        <v/>
      </c>
      <c r="U30" s="624">
        <f t="shared" si="1"/>
        <v>0</v>
      </c>
      <c r="V30" s="624">
        <f t="shared" si="0"/>
        <v>1</v>
      </c>
      <c r="W30" s="624" t="str">
        <f>IF(D30&lt;&gt;"",(VLOOKUP(D30,'Flags&amp;Qualifiers'!$S$2:$U$55,3)),"")</f>
        <v/>
      </c>
      <c r="X30" s="624">
        <f t="shared" si="2"/>
        <v>0</v>
      </c>
      <c r="Y30" s="624" t="str">
        <f>IF(D30&lt;&gt;"",(VLOOKUP(D30,'Flags&amp;Qualifiers'!$S$2:$T$55,2)), "")</f>
        <v/>
      </c>
      <c r="Z30" s="624">
        <f t="shared" si="3"/>
        <v>1</v>
      </c>
      <c r="AA30" s="624">
        <f t="shared" si="4"/>
        <v>0</v>
      </c>
      <c r="AB30" s="624" t="str">
        <f t="shared" si="5"/>
        <v>NULL</v>
      </c>
      <c r="AC30" s="626" t="str">
        <f t="shared" si="6"/>
        <v>NULL</v>
      </c>
      <c r="AD30" s="632" t="str">
        <f t="shared" si="6"/>
        <v>NULL</v>
      </c>
      <c r="AE30" s="627">
        <f t="shared" si="7"/>
        <v>0</v>
      </c>
      <c r="AF30" s="628" t="str">
        <f t="shared" si="8"/>
        <v/>
      </c>
      <c r="AG30" s="629" t="str">
        <f t="shared" si="9"/>
        <v/>
      </c>
      <c r="AH30" s="630">
        <f t="shared" si="10"/>
        <v>23</v>
      </c>
      <c r="AI30" s="629">
        <f t="shared" si="16"/>
        <v>0</v>
      </c>
      <c r="AJ30" s="631"/>
      <c r="AK30" s="630" t="str">
        <f t="shared" si="11"/>
        <v/>
      </c>
      <c r="AL30" s="630" t="str">
        <f t="shared" si="12"/>
        <v/>
      </c>
      <c r="AM30" s="632" t="str">
        <f t="shared" si="13"/>
        <v/>
      </c>
      <c r="AN30" s="633" t="str">
        <f t="shared" si="14"/>
        <v>YES</v>
      </c>
      <c r="AO30" s="511" t="s">
        <v>382</v>
      </c>
      <c r="AP30" s="127">
        <f>VLOOKUP(AO30,'Flags&amp;Qualifiers'!$B$2:$C$49,2)</f>
        <v>0</v>
      </c>
      <c r="AQ30" s="127">
        <f>VLOOKUP(AO30,'Flags&amp;Qualifiers'!$B$2:$D$49,3)</f>
        <v>0</v>
      </c>
      <c r="AR30" s="127">
        <f>VLOOKUP(AO30,'Flags&amp;Qualifiers'!$B$2:$E$49,4)</f>
        <v>0</v>
      </c>
      <c r="AS30" s="757" t="str">
        <f t="shared" si="17"/>
        <v>no</v>
      </c>
      <c r="AT30" s="740"/>
      <c r="AU30" s="740"/>
      <c r="AV30" s="741"/>
    </row>
    <row r="31" spans="1:48" s="634" customFormat="1" ht="11.25" customHeight="1" x14ac:dyDescent="0.2">
      <c r="A31" s="621">
        <f>(AirVision!A27)</f>
        <v>0</v>
      </c>
      <c r="B31" s="622">
        <f>(AirVision!B27)</f>
        <v>0</v>
      </c>
      <c r="C31" s="623" t="str">
        <f>IF(ISNUMBER(AirVision!R27),AirVision!R27, "")</f>
        <v/>
      </c>
      <c r="D31" s="624" t="str">
        <f>IF(AirVision!S27&lt;&gt;"",AirVision!S27, "")</f>
        <v/>
      </c>
      <c r="E31" s="623" t="str">
        <f>IF(ISNUMBER(AirVision!L27),AirVision!L27, "")</f>
        <v/>
      </c>
      <c r="F31" s="624" t="str">
        <f>IF(AirVision!M27&lt;&gt;"",AirVision!M27, "")</f>
        <v/>
      </c>
      <c r="G31" s="625" t="str">
        <f>IF(ISNUMBER(AirVision!C27),AirVision!C27,"")</f>
        <v/>
      </c>
      <c r="H31" s="624" t="str">
        <f>IF(AirVision!D27&lt;&gt;"",AirVision!D27, "")</f>
        <v/>
      </c>
      <c r="I31" s="624" t="str">
        <f>IF(ISNUMBER(AirVision!O27),AirVision!O27,"")</f>
        <v/>
      </c>
      <c r="J31" s="624" t="str">
        <f>IF(ISNUMBER(AirVision!P27),AirVision!P27,"")</f>
        <v/>
      </c>
      <c r="K31" s="624" t="str">
        <f>IF(ISNUMBER(AirVision!F27),AirVision!F27, "")</f>
        <v/>
      </c>
      <c r="L31" s="624" t="str">
        <f>IF(AirVision!G27&lt;&gt;"",AirVision!G27, "")</f>
        <v/>
      </c>
      <c r="M31" s="624" t="str">
        <f>IF(ISNUMBER(AirVision!U27),AirVision!U27, "")</f>
        <v/>
      </c>
      <c r="N31" s="624" t="str">
        <f>IF(AirVision!V27&lt;&gt;"",AirVision!V27, "")</f>
        <v/>
      </c>
      <c r="O31" s="625" t="str">
        <f>IF(ISNUMBER(AirVision!X27),AirVision!X27,"")</f>
        <v/>
      </c>
      <c r="P31" s="624" t="str">
        <f>IF(AirVision!Y27&lt;&gt;"",AirVision!Y27, "")</f>
        <v/>
      </c>
      <c r="Q31" s="624" t="str">
        <f>IF(ISNUMBER(AirVision!AA27),AirVision!AA27,"")</f>
        <v/>
      </c>
      <c r="R31" s="624" t="str">
        <f>IF(AirVision!AB27&lt;&gt;"",AirVision!AB27, "")</f>
        <v/>
      </c>
      <c r="S31" s="624" t="str">
        <f>IF(ISNUMBER(AirVision!AD27),AirVision!AD27,"")</f>
        <v/>
      </c>
      <c r="T31" s="624" t="str">
        <f>IF(AirVision!AE27&lt;&gt;"",AirVision!AE27, "")</f>
        <v/>
      </c>
      <c r="U31" s="624">
        <f t="shared" si="1"/>
        <v>0</v>
      </c>
      <c r="V31" s="624">
        <f t="shared" si="0"/>
        <v>1</v>
      </c>
      <c r="W31" s="624" t="str">
        <f>IF(D31&lt;&gt;"",(VLOOKUP(D31,'Flags&amp;Qualifiers'!$S$2:$U$55,3)),"")</f>
        <v/>
      </c>
      <c r="X31" s="624">
        <f t="shared" si="2"/>
        <v>0</v>
      </c>
      <c r="Y31" s="624" t="str">
        <f>IF(D31&lt;&gt;"",(VLOOKUP(D31,'Flags&amp;Qualifiers'!$S$2:$T$55,2)), "")</f>
        <v/>
      </c>
      <c r="Z31" s="624">
        <f t="shared" si="3"/>
        <v>1</v>
      </c>
      <c r="AA31" s="624">
        <f t="shared" si="4"/>
        <v>0</v>
      </c>
      <c r="AB31" s="624" t="str">
        <f t="shared" si="5"/>
        <v>NULL</v>
      </c>
      <c r="AC31" s="626" t="str">
        <f t="shared" si="6"/>
        <v>NULL</v>
      </c>
      <c r="AD31" s="632" t="str">
        <f t="shared" si="6"/>
        <v>NULL</v>
      </c>
      <c r="AE31" s="627">
        <f t="shared" si="7"/>
        <v>0</v>
      </c>
      <c r="AF31" s="628" t="str">
        <f t="shared" si="8"/>
        <v/>
      </c>
      <c r="AG31" s="629" t="str">
        <f t="shared" si="9"/>
        <v/>
      </c>
      <c r="AH31" s="630">
        <f t="shared" si="10"/>
        <v>24</v>
      </c>
      <c r="AI31" s="629">
        <f t="shared" si="16"/>
        <v>0</v>
      </c>
      <c r="AJ31" s="632" t="str">
        <f>IF(ISNUMBER(O31),_xlfn.STDEV.S(O8:O31),"")</f>
        <v/>
      </c>
      <c r="AK31" s="630" t="str">
        <f t="shared" si="11"/>
        <v/>
      </c>
      <c r="AL31" s="630" t="str">
        <f t="shared" si="12"/>
        <v/>
      </c>
      <c r="AM31" s="632" t="str">
        <f t="shared" si="13"/>
        <v/>
      </c>
      <c r="AN31" s="633" t="str">
        <f>IF(OR(Z31&gt;0,AA31&gt;0,AB31&gt;35,AB31&lt;0,AB31="NULL",AF31="Flow",AG31="MDL",AH31&gt;9,AI31&gt;14,AI31&lt;-14,AJ31&gt;2.15,AK31&gt;25),"YES", "")</f>
        <v>YES</v>
      </c>
      <c r="AO31" s="511" t="s">
        <v>382</v>
      </c>
      <c r="AP31" s="127">
        <f>VLOOKUP(AO31,'Flags&amp;Qualifiers'!$B$2:$C$49,2)</f>
        <v>0</v>
      </c>
      <c r="AQ31" s="127">
        <f>VLOOKUP(AO31,'Flags&amp;Qualifiers'!$B$2:$D$49,3)</f>
        <v>0</v>
      </c>
      <c r="AR31" s="127">
        <f>VLOOKUP(AO31,'Flags&amp;Qualifiers'!$B$2:$E$49,4)</f>
        <v>0</v>
      </c>
      <c r="AS31" s="757" t="str">
        <f t="shared" si="17"/>
        <v>no</v>
      </c>
      <c r="AT31" s="742"/>
      <c r="AU31" s="742"/>
      <c r="AV31" s="742"/>
    </row>
    <row r="32" spans="1:48" s="634" customFormat="1" ht="11.25" customHeight="1" x14ac:dyDescent="0.2">
      <c r="A32" s="621">
        <f>(AirVision!A28)</f>
        <v>0</v>
      </c>
      <c r="B32" s="622">
        <f>(AirVision!B28)</f>
        <v>0</v>
      </c>
      <c r="C32" s="623" t="str">
        <f>IF(ISNUMBER(AirVision!R28),AirVision!R28, "")</f>
        <v/>
      </c>
      <c r="D32" s="624" t="str">
        <f>IF(AirVision!S28&lt;&gt;"",AirVision!S28, "")</f>
        <v/>
      </c>
      <c r="E32" s="623" t="str">
        <f>IF(ISNUMBER(AirVision!L28),AirVision!L28, "")</f>
        <v/>
      </c>
      <c r="F32" s="624" t="str">
        <f>IF(AirVision!M28&lt;&gt;"",AirVision!M28, "")</f>
        <v/>
      </c>
      <c r="G32" s="625" t="str">
        <f>IF(ISNUMBER(AirVision!C28),AirVision!C28,"")</f>
        <v/>
      </c>
      <c r="H32" s="624" t="str">
        <f>IF(AirVision!D28&lt;&gt;"",AirVision!D28, "")</f>
        <v/>
      </c>
      <c r="I32" s="624" t="str">
        <f>IF(ISNUMBER(AirVision!O28),AirVision!O28,"")</f>
        <v/>
      </c>
      <c r="J32" s="624" t="str">
        <f>IF(ISNUMBER(AirVision!P28),AirVision!P28,"")</f>
        <v/>
      </c>
      <c r="K32" s="624" t="str">
        <f>IF(ISNUMBER(AirVision!F28),AirVision!F28, "")</f>
        <v/>
      </c>
      <c r="L32" s="624" t="str">
        <f>IF(AirVision!G28&lt;&gt;"",AirVision!G28, "")</f>
        <v/>
      </c>
      <c r="M32" s="624" t="str">
        <f>IF(ISNUMBER(AirVision!U28),AirVision!U28, "")</f>
        <v/>
      </c>
      <c r="N32" s="624" t="str">
        <f>IF(AirVision!V28&lt;&gt;"",AirVision!V28, "")</f>
        <v/>
      </c>
      <c r="O32" s="625" t="str">
        <f>IF(ISNUMBER(AirVision!X28),AirVision!X28,"")</f>
        <v/>
      </c>
      <c r="P32" s="624" t="str">
        <f>IF(AirVision!Y28&lt;&gt;"",AirVision!Y28, "")</f>
        <v/>
      </c>
      <c r="Q32" s="624" t="str">
        <f>IF(ISNUMBER(AirVision!AA28),AirVision!AA28,"")</f>
        <v/>
      </c>
      <c r="R32" s="624" t="str">
        <f>IF(AirVision!AB28&lt;&gt;"",AirVision!AB28, "")</f>
        <v/>
      </c>
      <c r="S32" s="624" t="str">
        <f>IF(ISNUMBER(AirVision!AD28),AirVision!AD28,"")</f>
        <v/>
      </c>
      <c r="T32" s="624" t="str">
        <f>IF(AirVision!AE28&lt;&gt;"",AirVision!AE28, "")</f>
        <v/>
      </c>
      <c r="U32" s="624">
        <f t="shared" si="1"/>
        <v>0</v>
      </c>
      <c r="V32" s="624">
        <f t="shared" si="0"/>
        <v>1</v>
      </c>
      <c r="W32" s="624" t="str">
        <f>IF(D32&lt;&gt;"",(VLOOKUP(D32,'Flags&amp;Qualifiers'!$S$2:$U$55,3)),"")</f>
        <v/>
      </c>
      <c r="X32" s="624">
        <f t="shared" si="2"/>
        <v>0</v>
      </c>
      <c r="Y32" s="624" t="str">
        <f>IF(D32&lt;&gt;"",(VLOOKUP(D32,'Flags&amp;Qualifiers'!$S$2:$T$55,2)), "")</f>
        <v/>
      </c>
      <c r="Z32" s="624">
        <f t="shared" si="3"/>
        <v>1</v>
      </c>
      <c r="AA32" s="624">
        <f t="shared" si="4"/>
        <v>0</v>
      </c>
      <c r="AB32" s="624" t="str">
        <f t="shared" si="5"/>
        <v>NULL</v>
      </c>
      <c r="AC32" s="635" t="str">
        <f>IF((COUNT($AB$32:$AB$55)&gt;17),(AVERAGE($AB$32:$AB$55)),"NULL")</f>
        <v>NULL</v>
      </c>
      <c r="AD32" s="625" t="str">
        <f>IF((COUNT($AB$32:$AB$55)&gt;17),(AVERAGE($AB$32:$AB$55)),"NULL")</f>
        <v>NULL</v>
      </c>
      <c r="AE32" s="627">
        <f>MAX($AB$32:$AB$55)</f>
        <v>0</v>
      </c>
      <c r="AF32" s="628" t="str">
        <f t="shared" si="8"/>
        <v/>
      </c>
      <c r="AG32" s="629" t="str">
        <f t="shared" si="9"/>
        <v/>
      </c>
      <c r="AH32" s="630">
        <f t="shared" si="10"/>
        <v>25</v>
      </c>
      <c r="AI32" s="629">
        <f t="shared" si="16"/>
        <v>0</v>
      </c>
      <c r="AJ32" s="632" t="str">
        <f t="shared" ref="AJ32:AJ95" si="18">IF(ISNUMBER(O32),_xlfn.STDEV.S(O9:O32),"")</f>
        <v/>
      </c>
      <c r="AK32" s="630" t="str">
        <f t="shared" si="11"/>
        <v/>
      </c>
      <c r="AL32" s="630" t="str">
        <f t="shared" si="12"/>
        <v/>
      </c>
      <c r="AM32" s="632" t="str">
        <f t="shared" si="13"/>
        <v/>
      </c>
      <c r="AN32" s="633" t="str">
        <f t="shared" ref="AN32:AN95" si="19">IF(OR(Z32&gt;0,AA32&gt;0,AB32&gt;35,AB32&lt;0,AB32="NULL",AF32="Flow",AG32="MDL",AH32&gt;9,AI32&gt;14,AI32&lt;-14,AJ32&gt;2.15,AK32&gt;25),"YES", "")</f>
        <v>YES</v>
      </c>
      <c r="AO32" s="511" t="s">
        <v>382</v>
      </c>
      <c r="AP32" s="127">
        <f>VLOOKUP(AO32,'Flags&amp;Qualifiers'!$B$2:$C$49,2)</f>
        <v>0</v>
      </c>
      <c r="AQ32" s="127">
        <f>VLOOKUP(AO32,'Flags&amp;Qualifiers'!$B$2:$D$49,3)</f>
        <v>0</v>
      </c>
      <c r="AR32" s="127">
        <f>VLOOKUP(AO32,'Flags&amp;Qualifiers'!$B$2:$E$49,4)</f>
        <v>0</v>
      </c>
      <c r="AS32" s="757" t="str">
        <f t="shared" si="17"/>
        <v>no</v>
      </c>
      <c r="AT32" s="742"/>
      <c r="AU32" s="742"/>
      <c r="AV32" s="742"/>
    </row>
    <row r="33" spans="1:48" s="634" customFormat="1" ht="11.25" customHeight="1" x14ac:dyDescent="0.2">
      <c r="A33" s="621">
        <f>(AirVision!A29)</f>
        <v>0</v>
      </c>
      <c r="B33" s="622">
        <f>(AirVision!B29)</f>
        <v>0</v>
      </c>
      <c r="C33" s="623" t="str">
        <f>IF(ISNUMBER(AirVision!R29),AirVision!R29, "")</f>
        <v/>
      </c>
      <c r="D33" s="624" t="str">
        <f>IF(AirVision!S29&lt;&gt;"",AirVision!S29, "")</f>
        <v/>
      </c>
      <c r="E33" s="623" t="str">
        <f>IF(ISNUMBER(AirVision!L29),AirVision!L29, "")</f>
        <v/>
      </c>
      <c r="F33" s="624" t="str">
        <f>IF(AirVision!M29&lt;&gt;"",AirVision!M29, "")</f>
        <v/>
      </c>
      <c r="G33" s="625" t="str">
        <f>IF(ISNUMBER(AirVision!C29),AirVision!C29,"")</f>
        <v/>
      </c>
      <c r="H33" s="624" t="str">
        <f>IF(AirVision!D29&lt;&gt;"",AirVision!D29, "")</f>
        <v/>
      </c>
      <c r="I33" s="624" t="str">
        <f>IF(ISNUMBER(AirVision!O29),AirVision!O29,"")</f>
        <v/>
      </c>
      <c r="J33" s="624" t="str">
        <f>IF(ISNUMBER(AirVision!P29),AirVision!P29,"")</f>
        <v/>
      </c>
      <c r="K33" s="624" t="str">
        <f>IF(ISNUMBER(AirVision!F29),AirVision!F29, "")</f>
        <v/>
      </c>
      <c r="L33" s="624" t="str">
        <f>IF(AirVision!G29&lt;&gt;"",AirVision!G29, "")</f>
        <v/>
      </c>
      <c r="M33" s="624" t="str">
        <f>IF(ISNUMBER(AirVision!U29),AirVision!U29, "")</f>
        <v/>
      </c>
      <c r="N33" s="624" t="str">
        <f>IF(AirVision!V29&lt;&gt;"",AirVision!V29, "")</f>
        <v/>
      </c>
      <c r="O33" s="625" t="str">
        <f>IF(ISNUMBER(AirVision!X29),AirVision!X29,"")</f>
        <v/>
      </c>
      <c r="P33" s="624" t="str">
        <f>IF(AirVision!Y29&lt;&gt;"",AirVision!Y29, "")</f>
        <v/>
      </c>
      <c r="Q33" s="624" t="str">
        <f>IF(ISNUMBER(AirVision!AA29),AirVision!AA29,"")</f>
        <v/>
      </c>
      <c r="R33" s="624" t="str">
        <f>IF(AirVision!AB29&lt;&gt;"",AirVision!AB29, "")</f>
        <v/>
      </c>
      <c r="S33" s="624" t="str">
        <f>IF(ISNUMBER(AirVision!AD29),AirVision!AD29,"")</f>
        <v/>
      </c>
      <c r="T33" s="624" t="str">
        <f>IF(AirVision!AE29&lt;&gt;"",AirVision!AE29, "")</f>
        <v/>
      </c>
      <c r="U33" s="624">
        <f t="shared" si="1"/>
        <v>0</v>
      </c>
      <c r="V33" s="624">
        <f t="shared" si="0"/>
        <v>1</v>
      </c>
      <c r="W33" s="624" t="str">
        <f>IF(D33&lt;&gt;"",(VLOOKUP(D33,'Flags&amp;Qualifiers'!$S$2:$U$55,3)),"")</f>
        <v/>
      </c>
      <c r="X33" s="624">
        <f t="shared" si="2"/>
        <v>0</v>
      </c>
      <c r="Y33" s="624" t="str">
        <f>IF(D33&lt;&gt;"",(VLOOKUP(D33,'Flags&amp;Qualifiers'!$S$2:$T$55,2)), "")</f>
        <v/>
      </c>
      <c r="Z33" s="624">
        <f t="shared" si="3"/>
        <v>1</v>
      </c>
      <c r="AA33" s="624">
        <f t="shared" si="4"/>
        <v>0</v>
      </c>
      <c r="AB33" s="624" t="str">
        <f t="shared" si="5"/>
        <v>NULL</v>
      </c>
      <c r="AC33" s="635" t="str">
        <f t="shared" ref="AC33:AD55" si="20">IF((COUNT($AB$32:$AB$55)&gt;17),(AVERAGE($AB$32:$AB$55)),"NULL")</f>
        <v>NULL</v>
      </c>
      <c r="AD33" s="625" t="str">
        <f t="shared" si="20"/>
        <v>NULL</v>
      </c>
      <c r="AE33" s="627">
        <f t="shared" ref="AE33:AE55" si="21">MAX($AB$32:$AB$55)</f>
        <v>0</v>
      </c>
      <c r="AF33" s="628" t="str">
        <f t="shared" si="8"/>
        <v/>
      </c>
      <c r="AG33" s="629" t="str">
        <f t="shared" si="9"/>
        <v/>
      </c>
      <c r="AH33" s="630">
        <f t="shared" si="10"/>
        <v>26</v>
      </c>
      <c r="AI33" s="629">
        <f t="shared" si="16"/>
        <v>0</v>
      </c>
      <c r="AJ33" s="632" t="str">
        <f t="shared" si="18"/>
        <v/>
      </c>
      <c r="AK33" s="630" t="str">
        <f t="shared" si="11"/>
        <v/>
      </c>
      <c r="AL33" s="630" t="str">
        <f t="shared" si="12"/>
        <v/>
      </c>
      <c r="AM33" s="632" t="str">
        <f t="shared" si="13"/>
        <v/>
      </c>
      <c r="AN33" s="633" t="str">
        <f t="shared" si="19"/>
        <v>YES</v>
      </c>
      <c r="AO33" s="511" t="s">
        <v>382</v>
      </c>
      <c r="AP33" s="127">
        <f>VLOOKUP(AO33,'Flags&amp;Qualifiers'!$B$2:$C$49,2)</f>
        <v>0</v>
      </c>
      <c r="AQ33" s="127">
        <f>VLOOKUP(AO33,'Flags&amp;Qualifiers'!$B$2:$D$49,3)</f>
        <v>0</v>
      </c>
      <c r="AR33" s="127">
        <f>VLOOKUP(AO33,'Flags&amp;Qualifiers'!$B$2:$E$49,4)</f>
        <v>0</v>
      </c>
      <c r="AS33" s="757" t="str">
        <f t="shared" si="17"/>
        <v>no</v>
      </c>
      <c r="AT33" s="742"/>
      <c r="AU33" s="742"/>
      <c r="AV33" s="742"/>
    </row>
    <row r="34" spans="1:48" s="634" customFormat="1" ht="11.25" customHeight="1" x14ac:dyDescent="0.2">
      <c r="A34" s="621">
        <f>(AirVision!A30)</f>
        <v>0</v>
      </c>
      <c r="B34" s="622">
        <f>(AirVision!B30)</f>
        <v>0</v>
      </c>
      <c r="C34" s="623" t="str">
        <f>IF(ISNUMBER(AirVision!R30),AirVision!R30, "")</f>
        <v/>
      </c>
      <c r="D34" s="624" t="str">
        <f>IF(AirVision!S30&lt;&gt;"",AirVision!S30, "")</f>
        <v/>
      </c>
      <c r="E34" s="623" t="str">
        <f>IF(ISNUMBER(AirVision!L30),AirVision!L30, "")</f>
        <v/>
      </c>
      <c r="F34" s="624" t="str">
        <f>IF(AirVision!M30&lt;&gt;"",AirVision!M30, "")</f>
        <v/>
      </c>
      <c r="G34" s="625" t="str">
        <f>IF(ISNUMBER(AirVision!C30),AirVision!C30,"")</f>
        <v/>
      </c>
      <c r="H34" s="624" t="str">
        <f>IF(AirVision!D30&lt;&gt;"",AirVision!D30, "")</f>
        <v/>
      </c>
      <c r="I34" s="624" t="str">
        <f>IF(ISNUMBER(AirVision!O30),AirVision!O30,"")</f>
        <v/>
      </c>
      <c r="J34" s="624" t="str">
        <f>IF(ISNUMBER(AirVision!P30),AirVision!P30,"")</f>
        <v/>
      </c>
      <c r="K34" s="624" t="str">
        <f>IF(ISNUMBER(AirVision!F30),AirVision!F30, "")</f>
        <v/>
      </c>
      <c r="L34" s="624" t="str">
        <f>IF(AirVision!G30&lt;&gt;"",AirVision!G30, "")</f>
        <v/>
      </c>
      <c r="M34" s="624" t="str">
        <f>IF(ISNUMBER(AirVision!U30),AirVision!U30, "")</f>
        <v/>
      </c>
      <c r="N34" s="624" t="str">
        <f>IF(AirVision!V30&lt;&gt;"",AirVision!V30, "")</f>
        <v/>
      </c>
      <c r="O34" s="625" t="str">
        <f>IF(ISNUMBER(AirVision!X30),AirVision!X30,"")</f>
        <v/>
      </c>
      <c r="P34" s="624" t="str">
        <f>IF(AirVision!Y30&lt;&gt;"",AirVision!Y30, "")</f>
        <v/>
      </c>
      <c r="Q34" s="624" t="str">
        <f>IF(ISNUMBER(AirVision!AA30),AirVision!AA30,"")</f>
        <v/>
      </c>
      <c r="R34" s="624" t="str">
        <f>IF(AirVision!AB30&lt;&gt;"",AirVision!AB30, "")</f>
        <v/>
      </c>
      <c r="S34" s="624" t="str">
        <f>IF(ISNUMBER(AirVision!AD30),AirVision!AD30,"")</f>
        <v/>
      </c>
      <c r="T34" s="624" t="str">
        <f>IF(AirVision!AE30&lt;&gt;"",AirVision!AE30, "")</f>
        <v/>
      </c>
      <c r="U34" s="624">
        <f t="shared" si="1"/>
        <v>0</v>
      </c>
      <c r="V34" s="624">
        <f t="shared" si="0"/>
        <v>1</v>
      </c>
      <c r="W34" s="624" t="str">
        <f>IF(D34&lt;&gt;"",(VLOOKUP(D34,'Flags&amp;Qualifiers'!$S$2:$U$55,3)),"")</f>
        <v/>
      </c>
      <c r="X34" s="624">
        <f t="shared" si="2"/>
        <v>0</v>
      </c>
      <c r="Y34" s="624" t="str">
        <f>IF(D34&lt;&gt;"",(VLOOKUP(D34,'Flags&amp;Qualifiers'!$S$2:$T$55,2)), "")</f>
        <v/>
      </c>
      <c r="Z34" s="624">
        <f t="shared" si="3"/>
        <v>1</v>
      </c>
      <c r="AA34" s="624">
        <f t="shared" si="4"/>
        <v>0</v>
      </c>
      <c r="AB34" s="624" t="str">
        <f t="shared" si="5"/>
        <v>NULL</v>
      </c>
      <c r="AC34" s="635" t="str">
        <f t="shared" si="20"/>
        <v>NULL</v>
      </c>
      <c r="AD34" s="625" t="str">
        <f t="shared" si="20"/>
        <v>NULL</v>
      </c>
      <c r="AE34" s="627">
        <f t="shared" si="21"/>
        <v>0</v>
      </c>
      <c r="AF34" s="628" t="str">
        <f t="shared" si="8"/>
        <v/>
      </c>
      <c r="AG34" s="629" t="str">
        <f t="shared" si="9"/>
        <v/>
      </c>
      <c r="AH34" s="630">
        <f t="shared" si="10"/>
        <v>27</v>
      </c>
      <c r="AI34" s="629">
        <f t="shared" si="16"/>
        <v>0</v>
      </c>
      <c r="AJ34" s="632" t="str">
        <f t="shared" si="18"/>
        <v/>
      </c>
      <c r="AK34" s="630" t="str">
        <f t="shared" si="11"/>
        <v/>
      </c>
      <c r="AL34" s="630" t="str">
        <f t="shared" si="12"/>
        <v/>
      </c>
      <c r="AM34" s="632" t="str">
        <f t="shared" si="13"/>
        <v/>
      </c>
      <c r="AN34" s="633" t="str">
        <f t="shared" si="19"/>
        <v>YES</v>
      </c>
      <c r="AO34" s="511" t="s">
        <v>382</v>
      </c>
      <c r="AP34" s="127">
        <f>VLOOKUP(AO34,'Flags&amp;Qualifiers'!$B$2:$C$49,2)</f>
        <v>0</v>
      </c>
      <c r="AQ34" s="127">
        <f>VLOOKUP(AO34,'Flags&amp;Qualifiers'!$B$2:$D$49,3)</f>
        <v>0</v>
      </c>
      <c r="AR34" s="127">
        <f>VLOOKUP(AO34,'Flags&amp;Qualifiers'!$B$2:$E$49,4)</f>
        <v>0</v>
      </c>
      <c r="AS34" s="757" t="str">
        <f t="shared" si="17"/>
        <v>no</v>
      </c>
      <c r="AT34" s="742"/>
      <c r="AU34" s="742"/>
      <c r="AV34" s="742"/>
    </row>
    <row r="35" spans="1:48" s="634" customFormat="1" ht="11.25" customHeight="1" x14ac:dyDescent="0.2">
      <c r="A35" s="621">
        <f>(AirVision!A31)</f>
        <v>0</v>
      </c>
      <c r="B35" s="622">
        <f>(AirVision!B31)</f>
        <v>0</v>
      </c>
      <c r="C35" s="623" t="str">
        <f>IF(ISNUMBER(AirVision!R31),AirVision!R31, "")</f>
        <v/>
      </c>
      <c r="D35" s="624" t="str">
        <f>IF(AirVision!S31&lt;&gt;"",AirVision!S31, "")</f>
        <v/>
      </c>
      <c r="E35" s="623" t="str">
        <f>IF(ISNUMBER(AirVision!L31),AirVision!L31, "")</f>
        <v/>
      </c>
      <c r="F35" s="624" t="str">
        <f>IF(AirVision!M31&lt;&gt;"",AirVision!M31, "")</f>
        <v/>
      </c>
      <c r="G35" s="625" t="str">
        <f>IF(ISNUMBER(AirVision!C31),AirVision!C31,"")</f>
        <v/>
      </c>
      <c r="H35" s="624" t="str">
        <f>IF(AirVision!D31&lt;&gt;"",AirVision!D31, "")</f>
        <v/>
      </c>
      <c r="I35" s="624" t="str">
        <f>IF(ISNUMBER(AirVision!O31),AirVision!O31,"")</f>
        <v/>
      </c>
      <c r="J35" s="624" t="str">
        <f>IF(ISNUMBER(AirVision!P31),AirVision!P31,"")</f>
        <v/>
      </c>
      <c r="K35" s="624" t="str">
        <f>IF(ISNUMBER(AirVision!F31),AirVision!F31, "")</f>
        <v/>
      </c>
      <c r="L35" s="624" t="str">
        <f>IF(AirVision!G31&lt;&gt;"",AirVision!G31, "")</f>
        <v/>
      </c>
      <c r="M35" s="624" t="str">
        <f>IF(ISNUMBER(AirVision!U31),AirVision!U31, "")</f>
        <v/>
      </c>
      <c r="N35" s="624" t="str">
        <f>IF(AirVision!V31&lt;&gt;"",AirVision!V31, "")</f>
        <v/>
      </c>
      <c r="O35" s="625" t="str">
        <f>IF(ISNUMBER(AirVision!X31),AirVision!X31,"")</f>
        <v/>
      </c>
      <c r="P35" s="624" t="str">
        <f>IF(AirVision!Y31&lt;&gt;"",AirVision!Y31, "")</f>
        <v/>
      </c>
      <c r="Q35" s="624" t="str">
        <f>IF(ISNUMBER(AirVision!AA31),AirVision!AA31,"")</f>
        <v/>
      </c>
      <c r="R35" s="624" t="str">
        <f>IF(AirVision!AB31&lt;&gt;"",AirVision!AB31, "")</f>
        <v/>
      </c>
      <c r="S35" s="624" t="str">
        <f>IF(ISNUMBER(AirVision!AD31),AirVision!AD31,"")</f>
        <v/>
      </c>
      <c r="T35" s="624" t="str">
        <f>IF(AirVision!AE31&lt;&gt;"",AirVision!AE31, "")</f>
        <v/>
      </c>
      <c r="U35" s="624">
        <f t="shared" si="1"/>
        <v>0</v>
      </c>
      <c r="V35" s="624">
        <f t="shared" si="0"/>
        <v>1</v>
      </c>
      <c r="W35" s="624" t="str">
        <f>IF(D35&lt;&gt;"",(VLOOKUP(D35,'Flags&amp;Qualifiers'!$S$2:$U$55,3)),"")</f>
        <v/>
      </c>
      <c r="X35" s="624">
        <f t="shared" si="2"/>
        <v>0</v>
      </c>
      <c r="Y35" s="624" t="str">
        <f>IF(D35&lt;&gt;"",(VLOOKUP(D35,'Flags&amp;Qualifiers'!$S$2:$T$55,2)), "")</f>
        <v/>
      </c>
      <c r="Z35" s="624">
        <f t="shared" si="3"/>
        <v>1</v>
      </c>
      <c r="AA35" s="624">
        <f t="shared" si="4"/>
        <v>0</v>
      </c>
      <c r="AB35" s="624" t="str">
        <f t="shared" si="5"/>
        <v>NULL</v>
      </c>
      <c r="AC35" s="635" t="str">
        <f t="shared" si="20"/>
        <v>NULL</v>
      </c>
      <c r="AD35" s="625" t="str">
        <f t="shared" si="20"/>
        <v>NULL</v>
      </c>
      <c r="AE35" s="627">
        <f t="shared" si="21"/>
        <v>0</v>
      </c>
      <c r="AF35" s="628" t="str">
        <f t="shared" si="8"/>
        <v/>
      </c>
      <c r="AG35" s="629" t="str">
        <f t="shared" si="9"/>
        <v/>
      </c>
      <c r="AH35" s="630">
        <f t="shared" si="10"/>
        <v>28</v>
      </c>
      <c r="AI35" s="629">
        <f t="shared" si="16"/>
        <v>0</v>
      </c>
      <c r="AJ35" s="632" t="str">
        <f t="shared" si="18"/>
        <v/>
      </c>
      <c r="AK35" s="630" t="str">
        <f t="shared" si="11"/>
        <v/>
      </c>
      <c r="AL35" s="630" t="str">
        <f t="shared" si="12"/>
        <v/>
      </c>
      <c r="AM35" s="632" t="str">
        <f t="shared" si="13"/>
        <v/>
      </c>
      <c r="AN35" s="633" t="str">
        <f t="shared" si="19"/>
        <v>YES</v>
      </c>
      <c r="AO35" s="511" t="s">
        <v>382</v>
      </c>
      <c r="AP35" s="127">
        <f>VLOOKUP(AO35,'Flags&amp;Qualifiers'!$B$2:$C$49,2)</f>
        <v>0</v>
      </c>
      <c r="AQ35" s="127">
        <f>VLOOKUP(AO35,'Flags&amp;Qualifiers'!$B$2:$D$49,3)</f>
        <v>0</v>
      </c>
      <c r="AR35" s="127">
        <f>VLOOKUP(AO35,'Flags&amp;Qualifiers'!$B$2:$E$49,4)</f>
        <v>0</v>
      </c>
      <c r="AS35" s="757" t="str">
        <f t="shared" si="17"/>
        <v>no</v>
      </c>
      <c r="AT35" s="742"/>
      <c r="AU35" s="742"/>
      <c r="AV35" s="742"/>
    </row>
    <row r="36" spans="1:48" s="634" customFormat="1" ht="11.25" customHeight="1" x14ac:dyDescent="0.2">
      <c r="A36" s="621">
        <f>(AirVision!A32)</f>
        <v>0</v>
      </c>
      <c r="B36" s="622">
        <f>(AirVision!B32)</f>
        <v>0</v>
      </c>
      <c r="C36" s="623" t="str">
        <f>IF(ISNUMBER(AirVision!R32),AirVision!R32, "")</f>
        <v/>
      </c>
      <c r="D36" s="624" t="str">
        <f>IF(AirVision!S32&lt;&gt;"",AirVision!S32, "")</f>
        <v/>
      </c>
      <c r="E36" s="623" t="str">
        <f>IF(ISNUMBER(AirVision!L32),AirVision!L32, "")</f>
        <v/>
      </c>
      <c r="F36" s="624" t="str">
        <f>IF(AirVision!M32&lt;&gt;"",AirVision!M32, "")</f>
        <v/>
      </c>
      <c r="G36" s="625" t="str">
        <f>IF(ISNUMBER(AirVision!C32),AirVision!C32,"")</f>
        <v/>
      </c>
      <c r="H36" s="624" t="str">
        <f>IF(AirVision!D32&lt;&gt;"",AirVision!D32, "")</f>
        <v/>
      </c>
      <c r="I36" s="624" t="str">
        <f>IF(ISNUMBER(AirVision!O32),AirVision!O32,"")</f>
        <v/>
      </c>
      <c r="J36" s="624" t="str">
        <f>IF(ISNUMBER(AirVision!P32),AirVision!P32,"")</f>
        <v/>
      </c>
      <c r="K36" s="624" t="str">
        <f>IF(ISNUMBER(AirVision!F32),AirVision!F32, "")</f>
        <v/>
      </c>
      <c r="L36" s="624" t="str">
        <f>IF(AirVision!G32&lt;&gt;"",AirVision!G32, "")</f>
        <v/>
      </c>
      <c r="M36" s="624" t="str">
        <f>IF(ISNUMBER(AirVision!U32),AirVision!U32, "")</f>
        <v/>
      </c>
      <c r="N36" s="624" t="str">
        <f>IF(AirVision!V32&lt;&gt;"",AirVision!V32, "")</f>
        <v/>
      </c>
      <c r="O36" s="625" t="str">
        <f>IF(ISNUMBER(AirVision!X32),AirVision!X32,"")</f>
        <v/>
      </c>
      <c r="P36" s="624" t="str">
        <f>IF(AirVision!Y32&lt;&gt;"",AirVision!Y32, "")</f>
        <v/>
      </c>
      <c r="Q36" s="624" t="str">
        <f>IF(ISNUMBER(AirVision!AA32),AirVision!AA32,"")</f>
        <v/>
      </c>
      <c r="R36" s="624" t="str">
        <f>IF(AirVision!AB32&lt;&gt;"",AirVision!AB32, "")</f>
        <v/>
      </c>
      <c r="S36" s="624" t="str">
        <f>IF(ISNUMBER(AirVision!AD32),AirVision!AD32,"")</f>
        <v/>
      </c>
      <c r="T36" s="624" t="str">
        <f>IF(AirVision!AE32&lt;&gt;"",AirVision!AE32, "")</f>
        <v/>
      </c>
      <c r="U36" s="624">
        <f t="shared" si="1"/>
        <v>0</v>
      </c>
      <c r="V36" s="624">
        <f t="shared" si="0"/>
        <v>1</v>
      </c>
      <c r="W36" s="624" t="str">
        <f>IF(D36&lt;&gt;"",(VLOOKUP(D36,'Flags&amp;Qualifiers'!$S$2:$U$55,3)),"")</f>
        <v/>
      </c>
      <c r="X36" s="624">
        <f t="shared" si="2"/>
        <v>0</v>
      </c>
      <c r="Y36" s="624" t="str">
        <f>IF(D36&lt;&gt;"",(VLOOKUP(D36,'Flags&amp;Qualifiers'!$S$2:$T$55,2)), "")</f>
        <v/>
      </c>
      <c r="Z36" s="624">
        <f t="shared" si="3"/>
        <v>1</v>
      </c>
      <c r="AA36" s="624">
        <f t="shared" si="4"/>
        <v>0</v>
      </c>
      <c r="AB36" s="624" t="str">
        <f t="shared" si="5"/>
        <v>NULL</v>
      </c>
      <c r="AC36" s="635" t="str">
        <f t="shared" si="20"/>
        <v>NULL</v>
      </c>
      <c r="AD36" s="625" t="str">
        <f t="shared" si="20"/>
        <v>NULL</v>
      </c>
      <c r="AE36" s="627">
        <f t="shared" si="21"/>
        <v>0</v>
      </c>
      <c r="AF36" s="628" t="str">
        <f t="shared" si="8"/>
        <v/>
      </c>
      <c r="AG36" s="629" t="str">
        <f t="shared" si="9"/>
        <v/>
      </c>
      <c r="AH36" s="630">
        <f t="shared" si="10"/>
        <v>29</v>
      </c>
      <c r="AI36" s="629">
        <f t="shared" si="16"/>
        <v>0</v>
      </c>
      <c r="AJ36" s="632" t="str">
        <f t="shared" si="18"/>
        <v/>
      </c>
      <c r="AK36" s="630" t="str">
        <f t="shared" si="11"/>
        <v/>
      </c>
      <c r="AL36" s="630" t="str">
        <f t="shared" si="12"/>
        <v/>
      </c>
      <c r="AM36" s="632" t="str">
        <f t="shared" si="13"/>
        <v/>
      </c>
      <c r="AN36" s="633" t="str">
        <f t="shared" si="19"/>
        <v>YES</v>
      </c>
      <c r="AO36" s="511" t="s">
        <v>382</v>
      </c>
      <c r="AP36" s="127">
        <f>VLOOKUP(AO36,'Flags&amp;Qualifiers'!$B$2:$C$49,2)</f>
        <v>0</v>
      </c>
      <c r="AQ36" s="127">
        <f>VLOOKUP(AO36,'Flags&amp;Qualifiers'!$B$2:$D$49,3)</f>
        <v>0</v>
      </c>
      <c r="AR36" s="127">
        <f>VLOOKUP(AO36,'Flags&amp;Qualifiers'!$B$2:$E$49,4)</f>
        <v>0</v>
      </c>
      <c r="AS36" s="757" t="str">
        <f t="shared" si="17"/>
        <v>no</v>
      </c>
      <c r="AT36" s="742"/>
      <c r="AU36" s="742"/>
      <c r="AV36" s="742"/>
    </row>
    <row r="37" spans="1:48" s="634" customFormat="1" ht="11.25" customHeight="1" x14ac:dyDescent="0.2">
      <c r="A37" s="621">
        <f>(AirVision!A33)</f>
        <v>0</v>
      </c>
      <c r="B37" s="622">
        <f>(AirVision!B33)</f>
        <v>0</v>
      </c>
      <c r="C37" s="623" t="str">
        <f>IF(ISNUMBER(AirVision!R33),AirVision!R33, "")</f>
        <v/>
      </c>
      <c r="D37" s="624" t="str">
        <f>IF(AirVision!S33&lt;&gt;"",AirVision!S33, "")</f>
        <v/>
      </c>
      <c r="E37" s="623" t="str">
        <f>IF(ISNUMBER(AirVision!L33),AirVision!L33, "")</f>
        <v/>
      </c>
      <c r="F37" s="624" t="str">
        <f>IF(AirVision!M33&lt;&gt;"",AirVision!M33, "")</f>
        <v/>
      </c>
      <c r="G37" s="625" t="str">
        <f>IF(ISNUMBER(AirVision!C33),AirVision!C33,"")</f>
        <v/>
      </c>
      <c r="H37" s="624" t="str">
        <f>IF(AirVision!D33&lt;&gt;"",AirVision!D33, "")</f>
        <v/>
      </c>
      <c r="I37" s="624" t="str">
        <f>IF(ISNUMBER(AirVision!O33),AirVision!O33,"")</f>
        <v/>
      </c>
      <c r="J37" s="624" t="str">
        <f>IF(ISNUMBER(AirVision!P33),AirVision!P33,"")</f>
        <v/>
      </c>
      <c r="K37" s="624" t="str">
        <f>IF(ISNUMBER(AirVision!F33),AirVision!F33, "")</f>
        <v/>
      </c>
      <c r="L37" s="624" t="str">
        <f>IF(AirVision!G33&lt;&gt;"",AirVision!G33, "")</f>
        <v/>
      </c>
      <c r="M37" s="624" t="str">
        <f>IF(ISNUMBER(AirVision!U33),AirVision!U33, "")</f>
        <v/>
      </c>
      <c r="N37" s="624" t="str">
        <f>IF(AirVision!V33&lt;&gt;"",AirVision!V33, "")</f>
        <v/>
      </c>
      <c r="O37" s="625" t="str">
        <f>IF(ISNUMBER(AirVision!X33),AirVision!X33,"")</f>
        <v/>
      </c>
      <c r="P37" s="624" t="str">
        <f>IF(AirVision!Y33&lt;&gt;"",AirVision!Y33, "")</f>
        <v/>
      </c>
      <c r="Q37" s="624" t="str">
        <f>IF(ISNUMBER(AirVision!AA33),AirVision!AA33,"")</f>
        <v/>
      </c>
      <c r="R37" s="624" t="str">
        <f>IF(AirVision!AB33&lt;&gt;"",AirVision!AB33, "")</f>
        <v/>
      </c>
      <c r="S37" s="624" t="str">
        <f>IF(ISNUMBER(AirVision!AD33),AirVision!AD33,"")</f>
        <v/>
      </c>
      <c r="T37" s="624" t="str">
        <f>IF(AirVision!AE33&lt;&gt;"",AirVision!AE33, "")</f>
        <v/>
      </c>
      <c r="U37" s="624">
        <f t="shared" si="1"/>
        <v>0</v>
      </c>
      <c r="V37" s="624">
        <f t="shared" si="0"/>
        <v>1</v>
      </c>
      <c r="W37" s="624" t="str">
        <f>IF(D37&lt;&gt;"",(VLOOKUP(D37,'Flags&amp;Qualifiers'!$S$2:$U$55,3)),"")</f>
        <v/>
      </c>
      <c r="X37" s="624">
        <f t="shared" si="2"/>
        <v>0</v>
      </c>
      <c r="Y37" s="624" t="str">
        <f>IF(D37&lt;&gt;"",(VLOOKUP(D37,'Flags&amp;Qualifiers'!$S$2:$T$55,2)), "")</f>
        <v/>
      </c>
      <c r="Z37" s="624">
        <f t="shared" si="3"/>
        <v>1</v>
      </c>
      <c r="AA37" s="624">
        <f t="shared" si="4"/>
        <v>0</v>
      </c>
      <c r="AB37" s="624" t="str">
        <f t="shared" si="5"/>
        <v>NULL</v>
      </c>
      <c r="AC37" s="635" t="str">
        <f t="shared" si="20"/>
        <v>NULL</v>
      </c>
      <c r="AD37" s="625" t="str">
        <f t="shared" si="20"/>
        <v>NULL</v>
      </c>
      <c r="AE37" s="627">
        <f t="shared" si="21"/>
        <v>0</v>
      </c>
      <c r="AF37" s="628" t="str">
        <f t="shared" si="8"/>
        <v/>
      </c>
      <c r="AG37" s="629" t="str">
        <f t="shared" si="9"/>
        <v/>
      </c>
      <c r="AH37" s="630">
        <f t="shared" si="10"/>
        <v>30</v>
      </c>
      <c r="AI37" s="629">
        <f t="shared" si="16"/>
        <v>0</v>
      </c>
      <c r="AJ37" s="632" t="str">
        <f t="shared" si="18"/>
        <v/>
      </c>
      <c r="AK37" s="630" t="str">
        <f t="shared" si="11"/>
        <v/>
      </c>
      <c r="AL37" s="630" t="str">
        <f t="shared" si="12"/>
        <v/>
      </c>
      <c r="AM37" s="632" t="str">
        <f t="shared" si="13"/>
        <v/>
      </c>
      <c r="AN37" s="633" t="str">
        <f t="shared" si="19"/>
        <v>YES</v>
      </c>
      <c r="AO37" s="511" t="s">
        <v>382</v>
      </c>
      <c r="AP37" s="127">
        <f>VLOOKUP(AO37,'Flags&amp;Qualifiers'!$B$2:$C$49,2)</f>
        <v>0</v>
      </c>
      <c r="AQ37" s="127">
        <f>VLOOKUP(AO37,'Flags&amp;Qualifiers'!$B$2:$D$49,3)</f>
        <v>0</v>
      </c>
      <c r="AR37" s="127">
        <f>VLOOKUP(AO37,'Flags&amp;Qualifiers'!$B$2:$E$49,4)</f>
        <v>0</v>
      </c>
      <c r="AS37" s="757" t="str">
        <f t="shared" si="17"/>
        <v>no</v>
      </c>
      <c r="AT37" s="742"/>
      <c r="AU37" s="742"/>
      <c r="AV37" s="742"/>
    </row>
    <row r="38" spans="1:48" s="634" customFormat="1" ht="11.25" customHeight="1" x14ac:dyDescent="0.2">
      <c r="A38" s="621">
        <f>(AirVision!A34)</f>
        <v>0</v>
      </c>
      <c r="B38" s="622">
        <f>(AirVision!B34)</f>
        <v>0</v>
      </c>
      <c r="C38" s="623" t="str">
        <f>IF(ISNUMBER(AirVision!R34),AirVision!R34, "")</f>
        <v/>
      </c>
      <c r="D38" s="624" t="str">
        <f>IF(AirVision!S34&lt;&gt;"",AirVision!S34, "")</f>
        <v/>
      </c>
      <c r="E38" s="623" t="str">
        <f>IF(ISNUMBER(AirVision!L34),AirVision!L34, "")</f>
        <v/>
      </c>
      <c r="F38" s="624" t="str">
        <f>IF(AirVision!M34&lt;&gt;"",AirVision!M34, "")</f>
        <v/>
      </c>
      <c r="G38" s="625" t="str">
        <f>IF(ISNUMBER(AirVision!C34),AirVision!C34,"")</f>
        <v/>
      </c>
      <c r="H38" s="624" t="str">
        <f>IF(AirVision!D34&lt;&gt;"",AirVision!D34, "")</f>
        <v/>
      </c>
      <c r="I38" s="624" t="str">
        <f>IF(ISNUMBER(AirVision!O34),AirVision!O34,"")</f>
        <v/>
      </c>
      <c r="J38" s="624" t="str">
        <f>IF(ISNUMBER(AirVision!P34),AirVision!P34,"")</f>
        <v/>
      </c>
      <c r="K38" s="624" t="str">
        <f>IF(ISNUMBER(AirVision!F34),AirVision!F34, "")</f>
        <v/>
      </c>
      <c r="L38" s="624" t="str">
        <f>IF(AirVision!G34&lt;&gt;"",AirVision!G34, "")</f>
        <v/>
      </c>
      <c r="M38" s="624" t="str">
        <f>IF(ISNUMBER(AirVision!U34),AirVision!U34, "")</f>
        <v/>
      </c>
      <c r="N38" s="624" t="str">
        <f>IF(AirVision!V34&lt;&gt;"",AirVision!V34, "")</f>
        <v/>
      </c>
      <c r="O38" s="625" t="str">
        <f>IF(ISNUMBER(AirVision!X34),AirVision!X34,"")</f>
        <v/>
      </c>
      <c r="P38" s="624" t="str">
        <f>IF(AirVision!Y34&lt;&gt;"",AirVision!Y34, "")</f>
        <v/>
      </c>
      <c r="Q38" s="624" t="str">
        <f>IF(ISNUMBER(AirVision!AA34),AirVision!AA34,"")</f>
        <v/>
      </c>
      <c r="R38" s="624" t="str">
        <f>IF(AirVision!AB34&lt;&gt;"",AirVision!AB34, "")</f>
        <v/>
      </c>
      <c r="S38" s="624" t="str">
        <f>IF(ISNUMBER(AirVision!AD34),AirVision!AD34,"")</f>
        <v/>
      </c>
      <c r="T38" s="624" t="str">
        <f>IF(AirVision!AE34&lt;&gt;"",AirVision!AE34, "")</f>
        <v/>
      </c>
      <c r="U38" s="624">
        <f t="shared" si="1"/>
        <v>0</v>
      </c>
      <c r="V38" s="624">
        <f t="shared" si="0"/>
        <v>1</v>
      </c>
      <c r="W38" s="624" t="str">
        <f>IF(D38&lt;&gt;"",(VLOOKUP(D38,'Flags&amp;Qualifiers'!$S$2:$U$55,3)),"")</f>
        <v/>
      </c>
      <c r="X38" s="624">
        <f t="shared" si="2"/>
        <v>0</v>
      </c>
      <c r="Y38" s="624" t="str">
        <f>IF(D38&lt;&gt;"",(VLOOKUP(D38,'Flags&amp;Qualifiers'!$S$2:$T$55,2)), "")</f>
        <v/>
      </c>
      <c r="Z38" s="624">
        <f t="shared" si="3"/>
        <v>1</v>
      </c>
      <c r="AA38" s="624">
        <f t="shared" si="4"/>
        <v>0</v>
      </c>
      <c r="AB38" s="624" t="str">
        <f t="shared" si="5"/>
        <v>NULL</v>
      </c>
      <c r="AC38" s="635" t="str">
        <f t="shared" si="20"/>
        <v>NULL</v>
      </c>
      <c r="AD38" s="625" t="str">
        <f t="shared" si="20"/>
        <v>NULL</v>
      </c>
      <c r="AE38" s="627">
        <f t="shared" si="21"/>
        <v>0</v>
      </c>
      <c r="AF38" s="628" t="str">
        <f t="shared" si="8"/>
        <v/>
      </c>
      <c r="AG38" s="629" t="str">
        <f t="shared" si="9"/>
        <v/>
      </c>
      <c r="AH38" s="630">
        <f t="shared" si="10"/>
        <v>31</v>
      </c>
      <c r="AI38" s="629">
        <f t="shared" si="16"/>
        <v>0</v>
      </c>
      <c r="AJ38" s="632" t="str">
        <f t="shared" si="18"/>
        <v/>
      </c>
      <c r="AK38" s="630" t="str">
        <f t="shared" si="11"/>
        <v/>
      </c>
      <c r="AL38" s="630" t="str">
        <f t="shared" si="12"/>
        <v/>
      </c>
      <c r="AM38" s="632" t="str">
        <f t="shared" si="13"/>
        <v/>
      </c>
      <c r="AN38" s="633" t="str">
        <f t="shared" si="19"/>
        <v>YES</v>
      </c>
      <c r="AO38" s="511" t="s">
        <v>382</v>
      </c>
      <c r="AP38" s="127">
        <f>VLOOKUP(AO38,'Flags&amp;Qualifiers'!$B$2:$C$49,2)</f>
        <v>0</v>
      </c>
      <c r="AQ38" s="127">
        <f>VLOOKUP(AO38,'Flags&amp;Qualifiers'!$B$2:$D$49,3)</f>
        <v>0</v>
      </c>
      <c r="AR38" s="127">
        <f>VLOOKUP(AO38,'Flags&amp;Qualifiers'!$B$2:$E$49,4)</f>
        <v>0</v>
      </c>
      <c r="AS38" s="757" t="str">
        <f t="shared" si="17"/>
        <v>no</v>
      </c>
      <c r="AT38" s="742"/>
      <c r="AU38" s="742"/>
      <c r="AV38" s="742"/>
    </row>
    <row r="39" spans="1:48" s="634" customFormat="1" ht="11.25" customHeight="1" x14ac:dyDescent="0.2">
      <c r="A39" s="621">
        <f>(AirVision!A35)</f>
        <v>0</v>
      </c>
      <c r="B39" s="622">
        <f>(AirVision!B35)</f>
        <v>0</v>
      </c>
      <c r="C39" s="623" t="str">
        <f>IF(ISNUMBER(AirVision!R35),AirVision!R35, "")</f>
        <v/>
      </c>
      <c r="D39" s="624" t="str">
        <f>IF(AirVision!S35&lt;&gt;"",AirVision!S35, "")</f>
        <v/>
      </c>
      <c r="E39" s="623" t="str">
        <f>IF(ISNUMBER(AirVision!L35),AirVision!L35, "")</f>
        <v/>
      </c>
      <c r="F39" s="624" t="str">
        <f>IF(AirVision!M35&lt;&gt;"",AirVision!M35, "")</f>
        <v/>
      </c>
      <c r="G39" s="625" t="str">
        <f>IF(ISNUMBER(AirVision!C35),AirVision!C35,"")</f>
        <v/>
      </c>
      <c r="H39" s="624" t="str">
        <f>IF(AirVision!D35&lt;&gt;"",AirVision!D35, "")</f>
        <v/>
      </c>
      <c r="I39" s="624" t="str">
        <f>IF(ISNUMBER(AirVision!O35),AirVision!O35,"")</f>
        <v/>
      </c>
      <c r="J39" s="624" t="str">
        <f>IF(ISNUMBER(AirVision!P35),AirVision!P35,"")</f>
        <v/>
      </c>
      <c r="K39" s="624" t="str">
        <f>IF(ISNUMBER(AirVision!F35),AirVision!F35, "")</f>
        <v/>
      </c>
      <c r="L39" s="624" t="str">
        <f>IF(AirVision!G35&lt;&gt;"",AirVision!G35, "")</f>
        <v/>
      </c>
      <c r="M39" s="624" t="str">
        <f>IF(ISNUMBER(AirVision!U35),AirVision!U35, "")</f>
        <v/>
      </c>
      <c r="N39" s="624" t="str">
        <f>IF(AirVision!V35&lt;&gt;"",AirVision!V35, "")</f>
        <v/>
      </c>
      <c r="O39" s="625" t="str">
        <f>IF(ISNUMBER(AirVision!X35),AirVision!X35,"")</f>
        <v/>
      </c>
      <c r="P39" s="624" t="str">
        <f>IF(AirVision!Y35&lt;&gt;"",AirVision!Y35, "")</f>
        <v/>
      </c>
      <c r="Q39" s="624" t="str">
        <f>IF(ISNUMBER(AirVision!AA35),AirVision!AA35,"")</f>
        <v/>
      </c>
      <c r="R39" s="624" t="str">
        <f>IF(AirVision!AB35&lt;&gt;"",AirVision!AB35, "")</f>
        <v/>
      </c>
      <c r="S39" s="624" t="str">
        <f>IF(ISNUMBER(AirVision!AD35),AirVision!AD35,"")</f>
        <v/>
      </c>
      <c r="T39" s="624" t="str">
        <f>IF(AirVision!AE35&lt;&gt;"",AirVision!AE35, "")</f>
        <v/>
      </c>
      <c r="U39" s="624">
        <f t="shared" si="1"/>
        <v>0</v>
      </c>
      <c r="V39" s="624">
        <f t="shared" si="0"/>
        <v>1</v>
      </c>
      <c r="W39" s="624" t="str">
        <f>IF(D39&lt;&gt;"",(VLOOKUP(D39,'Flags&amp;Qualifiers'!$S$2:$U$55,3)),"")</f>
        <v/>
      </c>
      <c r="X39" s="624">
        <f t="shared" si="2"/>
        <v>0</v>
      </c>
      <c r="Y39" s="624" t="str">
        <f>IF(D39&lt;&gt;"",(VLOOKUP(D39,'Flags&amp;Qualifiers'!$S$2:$T$55,2)), "")</f>
        <v/>
      </c>
      <c r="Z39" s="624">
        <f t="shared" si="3"/>
        <v>1</v>
      </c>
      <c r="AA39" s="624">
        <f t="shared" si="4"/>
        <v>0</v>
      </c>
      <c r="AB39" s="624" t="str">
        <f t="shared" si="5"/>
        <v>NULL</v>
      </c>
      <c r="AC39" s="635" t="str">
        <f t="shared" si="20"/>
        <v>NULL</v>
      </c>
      <c r="AD39" s="625" t="str">
        <f t="shared" si="20"/>
        <v>NULL</v>
      </c>
      <c r="AE39" s="627">
        <f t="shared" si="21"/>
        <v>0</v>
      </c>
      <c r="AF39" s="628" t="str">
        <f t="shared" si="8"/>
        <v/>
      </c>
      <c r="AG39" s="629" t="str">
        <f t="shared" si="9"/>
        <v/>
      </c>
      <c r="AH39" s="630">
        <f t="shared" si="10"/>
        <v>32</v>
      </c>
      <c r="AI39" s="629">
        <f t="shared" si="16"/>
        <v>0</v>
      </c>
      <c r="AJ39" s="632" t="str">
        <f t="shared" si="18"/>
        <v/>
      </c>
      <c r="AK39" s="630" t="str">
        <f t="shared" si="11"/>
        <v/>
      </c>
      <c r="AL39" s="630" t="str">
        <f t="shared" si="12"/>
        <v/>
      </c>
      <c r="AM39" s="632" t="str">
        <f t="shared" si="13"/>
        <v/>
      </c>
      <c r="AN39" s="633" t="str">
        <f t="shared" si="19"/>
        <v>YES</v>
      </c>
      <c r="AO39" s="511" t="s">
        <v>382</v>
      </c>
      <c r="AP39" s="127">
        <f>VLOOKUP(AO39,'Flags&amp;Qualifiers'!$B$2:$C$49,2)</f>
        <v>0</v>
      </c>
      <c r="AQ39" s="127">
        <f>VLOOKUP(AO39,'Flags&amp;Qualifiers'!$B$2:$D$49,3)</f>
        <v>0</v>
      </c>
      <c r="AR39" s="127">
        <f>VLOOKUP(AO39,'Flags&amp;Qualifiers'!$B$2:$E$49,4)</f>
        <v>0</v>
      </c>
      <c r="AS39" s="757" t="str">
        <f t="shared" si="17"/>
        <v>no</v>
      </c>
      <c r="AT39" s="1325"/>
      <c r="AU39" s="1325"/>
      <c r="AV39" s="1325"/>
    </row>
    <row r="40" spans="1:48" s="634" customFormat="1" ht="11.25" customHeight="1" x14ac:dyDescent="0.2">
      <c r="A40" s="621">
        <f>(AirVision!A36)</f>
        <v>0</v>
      </c>
      <c r="B40" s="622">
        <f>(AirVision!B36)</f>
        <v>0</v>
      </c>
      <c r="C40" s="623" t="str">
        <f>IF(ISNUMBER(AirVision!R36),AirVision!R36, "")</f>
        <v/>
      </c>
      <c r="D40" s="624" t="str">
        <f>IF(AirVision!S36&lt;&gt;"",AirVision!S36, "")</f>
        <v/>
      </c>
      <c r="E40" s="623" t="str">
        <f>IF(ISNUMBER(AirVision!L36),AirVision!L36, "")</f>
        <v/>
      </c>
      <c r="F40" s="624" t="str">
        <f>IF(AirVision!M36&lt;&gt;"",AirVision!M36, "")</f>
        <v/>
      </c>
      <c r="G40" s="625" t="str">
        <f>IF(ISNUMBER(AirVision!C36),AirVision!C36,"")</f>
        <v/>
      </c>
      <c r="H40" s="624" t="str">
        <f>IF(AirVision!D36&lt;&gt;"",AirVision!D36, "")</f>
        <v/>
      </c>
      <c r="I40" s="624" t="str">
        <f>IF(ISNUMBER(AirVision!O36),AirVision!O36,"")</f>
        <v/>
      </c>
      <c r="J40" s="624" t="str">
        <f>IF(ISNUMBER(AirVision!P36),AirVision!P36,"")</f>
        <v/>
      </c>
      <c r="K40" s="624" t="str">
        <f>IF(ISNUMBER(AirVision!F36),AirVision!F36, "")</f>
        <v/>
      </c>
      <c r="L40" s="624" t="str">
        <f>IF(AirVision!G36&lt;&gt;"",AirVision!G36, "")</f>
        <v/>
      </c>
      <c r="M40" s="624" t="str">
        <f>IF(ISNUMBER(AirVision!U36),AirVision!U36, "")</f>
        <v/>
      </c>
      <c r="N40" s="624" t="str">
        <f>IF(AirVision!V36&lt;&gt;"",AirVision!V36, "")</f>
        <v/>
      </c>
      <c r="O40" s="625" t="str">
        <f>IF(ISNUMBER(AirVision!X36),AirVision!X36,"")</f>
        <v/>
      </c>
      <c r="P40" s="624" t="str">
        <f>IF(AirVision!Y36&lt;&gt;"",AirVision!Y36, "")</f>
        <v/>
      </c>
      <c r="Q40" s="624" t="str">
        <f>IF(ISNUMBER(AirVision!AA36),AirVision!AA36,"")</f>
        <v/>
      </c>
      <c r="R40" s="624" t="str">
        <f>IF(AirVision!AB36&lt;&gt;"",AirVision!AB36, "")</f>
        <v/>
      </c>
      <c r="S40" s="624" t="str">
        <f>IF(ISNUMBER(AirVision!AD36),AirVision!AD36,"")</f>
        <v/>
      </c>
      <c r="T40" s="624" t="str">
        <f>IF(AirVision!AE36&lt;&gt;"",AirVision!AE36, "")</f>
        <v/>
      </c>
      <c r="U40" s="624">
        <f t="shared" si="1"/>
        <v>0</v>
      </c>
      <c r="V40" s="624">
        <f t="shared" si="0"/>
        <v>1</v>
      </c>
      <c r="W40" s="624" t="str">
        <f>IF(D40&lt;&gt;"",(VLOOKUP(D40,'Flags&amp;Qualifiers'!$S$2:$U$55,3)),"")</f>
        <v/>
      </c>
      <c r="X40" s="624">
        <f t="shared" si="2"/>
        <v>0</v>
      </c>
      <c r="Y40" s="624" t="str">
        <f>IF(D40&lt;&gt;"",(VLOOKUP(D40,'Flags&amp;Qualifiers'!$S$2:$T$55,2)), "")</f>
        <v/>
      </c>
      <c r="Z40" s="624">
        <f t="shared" si="3"/>
        <v>1</v>
      </c>
      <c r="AA40" s="624">
        <f t="shared" si="4"/>
        <v>0</v>
      </c>
      <c r="AB40" s="624" t="str">
        <f t="shared" si="5"/>
        <v>NULL</v>
      </c>
      <c r="AC40" s="635" t="str">
        <f t="shared" si="20"/>
        <v>NULL</v>
      </c>
      <c r="AD40" s="625" t="str">
        <f t="shared" si="20"/>
        <v>NULL</v>
      </c>
      <c r="AE40" s="627">
        <f t="shared" si="21"/>
        <v>0</v>
      </c>
      <c r="AF40" s="628" t="str">
        <f t="shared" si="8"/>
        <v/>
      </c>
      <c r="AG40" s="629" t="str">
        <f t="shared" si="9"/>
        <v/>
      </c>
      <c r="AH40" s="630">
        <f t="shared" si="10"/>
        <v>33</v>
      </c>
      <c r="AI40" s="629">
        <f t="shared" si="16"/>
        <v>0</v>
      </c>
      <c r="AJ40" s="632" t="str">
        <f t="shared" si="18"/>
        <v/>
      </c>
      <c r="AK40" s="630" t="str">
        <f t="shared" si="11"/>
        <v/>
      </c>
      <c r="AL40" s="630" t="str">
        <f t="shared" si="12"/>
        <v/>
      </c>
      <c r="AM40" s="632" t="str">
        <f t="shared" si="13"/>
        <v/>
      </c>
      <c r="AN40" s="633" t="str">
        <f t="shared" si="19"/>
        <v>YES</v>
      </c>
      <c r="AO40" s="511" t="s">
        <v>382</v>
      </c>
      <c r="AP40" s="127">
        <f>VLOOKUP(AO40,'Flags&amp;Qualifiers'!$B$2:$C$49,2)</f>
        <v>0</v>
      </c>
      <c r="AQ40" s="127">
        <f>VLOOKUP(AO40,'Flags&amp;Qualifiers'!$B$2:$D$49,3)</f>
        <v>0</v>
      </c>
      <c r="AR40" s="127">
        <f>VLOOKUP(AO40,'Flags&amp;Qualifiers'!$B$2:$E$49,4)</f>
        <v>0</v>
      </c>
      <c r="AS40" s="757" t="str">
        <f t="shared" si="17"/>
        <v>no</v>
      </c>
      <c r="AT40" s="743"/>
      <c r="AU40" s="743"/>
      <c r="AV40" s="743"/>
    </row>
    <row r="41" spans="1:48" s="634" customFormat="1" ht="11.25" customHeight="1" x14ac:dyDescent="0.2">
      <c r="A41" s="621">
        <f>(AirVision!A37)</f>
        <v>0</v>
      </c>
      <c r="B41" s="622">
        <f>(AirVision!B37)</f>
        <v>0</v>
      </c>
      <c r="C41" s="623" t="str">
        <f>IF(ISNUMBER(AirVision!R37),AirVision!R37, "")</f>
        <v/>
      </c>
      <c r="D41" s="624" t="str">
        <f>IF(AirVision!S37&lt;&gt;"",AirVision!S37, "")</f>
        <v/>
      </c>
      <c r="E41" s="623" t="str">
        <f>IF(ISNUMBER(AirVision!L37),AirVision!L37, "")</f>
        <v/>
      </c>
      <c r="F41" s="624" t="str">
        <f>IF(AirVision!M37&lt;&gt;"",AirVision!M37, "")</f>
        <v/>
      </c>
      <c r="G41" s="625" t="str">
        <f>IF(ISNUMBER(AirVision!C37),AirVision!C37,"")</f>
        <v/>
      </c>
      <c r="H41" s="624" t="str">
        <f>IF(AirVision!D37&lt;&gt;"",AirVision!D37, "")</f>
        <v/>
      </c>
      <c r="I41" s="624" t="str">
        <f>IF(ISNUMBER(AirVision!O37),AirVision!O37,"")</f>
        <v/>
      </c>
      <c r="J41" s="624" t="str">
        <f>IF(ISNUMBER(AirVision!P37),AirVision!P37,"")</f>
        <v/>
      </c>
      <c r="K41" s="624" t="str">
        <f>IF(ISNUMBER(AirVision!F37),AirVision!F37, "")</f>
        <v/>
      </c>
      <c r="L41" s="624" t="str">
        <f>IF(AirVision!G37&lt;&gt;"",AirVision!G37, "")</f>
        <v/>
      </c>
      <c r="M41" s="624" t="str">
        <f>IF(ISNUMBER(AirVision!U37),AirVision!U37, "")</f>
        <v/>
      </c>
      <c r="N41" s="624" t="str">
        <f>IF(AirVision!V37&lt;&gt;"",AirVision!V37, "")</f>
        <v/>
      </c>
      <c r="O41" s="625" t="str">
        <f>IF(ISNUMBER(AirVision!X37),AirVision!X37,"")</f>
        <v/>
      </c>
      <c r="P41" s="624" t="str">
        <f>IF(AirVision!Y37&lt;&gt;"",AirVision!Y37, "")</f>
        <v/>
      </c>
      <c r="Q41" s="624" t="str">
        <f>IF(ISNUMBER(AirVision!AA37),AirVision!AA37,"")</f>
        <v/>
      </c>
      <c r="R41" s="624" t="str">
        <f>IF(AirVision!AB37&lt;&gt;"",AirVision!AB37, "")</f>
        <v/>
      </c>
      <c r="S41" s="624" t="str">
        <f>IF(ISNUMBER(AirVision!AD37),AirVision!AD37,"")</f>
        <v/>
      </c>
      <c r="T41" s="624" t="str">
        <f>IF(AirVision!AE37&lt;&gt;"",AirVision!AE37, "")</f>
        <v/>
      </c>
      <c r="U41" s="624">
        <f t="shared" si="1"/>
        <v>0</v>
      </c>
      <c r="V41" s="624">
        <f t="shared" si="0"/>
        <v>1</v>
      </c>
      <c r="W41" s="624" t="str">
        <f>IF(D41&lt;&gt;"",(VLOOKUP(D41,'Flags&amp;Qualifiers'!$S$2:$U$55,3)),"")</f>
        <v/>
      </c>
      <c r="X41" s="624">
        <f t="shared" si="2"/>
        <v>0</v>
      </c>
      <c r="Y41" s="624" t="str">
        <f>IF(D41&lt;&gt;"",(VLOOKUP(D41,'Flags&amp;Qualifiers'!$S$2:$T$55,2)), "")</f>
        <v/>
      </c>
      <c r="Z41" s="624">
        <f t="shared" si="3"/>
        <v>1</v>
      </c>
      <c r="AA41" s="624">
        <f t="shared" si="4"/>
        <v>0</v>
      </c>
      <c r="AB41" s="624" t="str">
        <f t="shared" si="5"/>
        <v>NULL</v>
      </c>
      <c r="AC41" s="635" t="str">
        <f t="shared" si="20"/>
        <v>NULL</v>
      </c>
      <c r="AD41" s="625" t="str">
        <f t="shared" si="20"/>
        <v>NULL</v>
      </c>
      <c r="AE41" s="627">
        <f t="shared" si="21"/>
        <v>0</v>
      </c>
      <c r="AF41" s="628" t="str">
        <f t="shared" si="8"/>
        <v/>
      </c>
      <c r="AG41" s="629" t="str">
        <f t="shared" si="9"/>
        <v/>
      </c>
      <c r="AH41" s="630">
        <f t="shared" si="10"/>
        <v>34</v>
      </c>
      <c r="AI41" s="629">
        <f t="shared" si="16"/>
        <v>0</v>
      </c>
      <c r="AJ41" s="632" t="str">
        <f t="shared" si="18"/>
        <v/>
      </c>
      <c r="AK41" s="630" t="str">
        <f t="shared" si="11"/>
        <v/>
      </c>
      <c r="AL41" s="630" t="str">
        <f t="shared" si="12"/>
        <v/>
      </c>
      <c r="AM41" s="632" t="str">
        <f t="shared" si="13"/>
        <v/>
      </c>
      <c r="AN41" s="633" t="str">
        <f t="shared" si="19"/>
        <v>YES</v>
      </c>
      <c r="AO41" s="511" t="s">
        <v>382</v>
      </c>
      <c r="AP41" s="127">
        <f>VLOOKUP(AO41,'Flags&amp;Qualifiers'!$B$2:$C$49,2)</f>
        <v>0</v>
      </c>
      <c r="AQ41" s="127">
        <f>VLOOKUP(AO41,'Flags&amp;Qualifiers'!$B$2:$D$49,3)</f>
        <v>0</v>
      </c>
      <c r="AR41" s="127">
        <f>VLOOKUP(AO41,'Flags&amp;Qualifiers'!$B$2:$E$49,4)</f>
        <v>0</v>
      </c>
      <c r="AS41" s="757" t="str">
        <f t="shared" si="17"/>
        <v>no</v>
      </c>
      <c r="AT41" s="743"/>
      <c r="AU41" s="743"/>
      <c r="AV41" s="743"/>
    </row>
    <row r="42" spans="1:48" s="634" customFormat="1" ht="11.25" customHeight="1" x14ac:dyDescent="0.2">
      <c r="A42" s="621">
        <f>(AirVision!A38)</f>
        <v>0</v>
      </c>
      <c r="B42" s="622">
        <f>(AirVision!B38)</f>
        <v>0</v>
      </c>
      <c r="C42" s="623" t="str">
        <f>IF(ISNUMBER(AirVision!R38),AirVision!R38, "")</f>
        <v/>
      </c>
      <c r="D42" s="624" t="str">
        <f>IF(AirVision!S38&lt;&gt;"",AirVision!S38, "")</f>
        <v/>
      </c>
      <c r="E42" s="623" t="str">
        <f>IF(ISNUMBER(AirVision!L38),AirVision!L38, "")</f>
        <v/>
      </c>
      <c r="F42" s="624" t="str">
        <f>IF(AirVision!M38&lt;&gt;"",AirVision!M38, "")</f>
        <v/>
      </c>
      <c r="G42" s="625" t="str">
        <f>IF(ISNUMBER(AirVision!C38),AirVision!C38,"")</f>
        <v/>
      </c>
      <c r="H42" s="624" t="str">
        <f>IF(AirVision!D38&lt;&gt;"",AirVision!D38, "")</f>
        <v/>
      </c>
      <c r="I42" s="624" t="str">
        <f>IF(ISNUMBER(AirVision!O38),AirVision!O38,"")</f>
        <v/>
      </c>
      <c r="J42" s="624" t="str">
        <f>IF(ISNUMBER(AirVision!P38),AirVision!P38,"")</f>
        <v/>
      </c>
      <c r="K42" s="624" t="str">
        <f>IF(ISNUMBER(AirVision!F38),AirVision!F38, "")</f>
        <v/>
      </c>
      <c r="L42" s="624" t="str">
        <f>IF(AirVision!G38&lt;&gt;"",AirVision!G38, "")</f>
        <v/>
      </c>
      <c r="M42" s="624" t="str">
        <f>IF(ISNUMBER(AirVision!U38),AirVision!U38, "")</f>
        <v/>
      </c>
      <c r="N42" s="624" t="str">
        <f>IF(AirVision!V38&lt;&gt;"",AirVision!V38, "")</f>
        <v/>
      </c>
      <c r="O42" s="625" t="str">
        <f>IF(ISNUMBER(AirVision!X38),AirVision!X38,"")</f>
        <v/>
      </c>
      <c r="P42" s="624" t="str">
        <f>IF(AirVision!Y38&lt;&gt;"",AirVision!Y38, "")</f>
        <v/>
      </c>
      <c r="Q42" s="624" t="str">
        <f>IF(ISNUMBER(AirVision!AA38),AirVision!AA38,"")</f>
        <v/>
      </c>
      <c r="R42" s="624" t="str">
        <f>IF(AirVision!AB38&lt;&gt;"",AirVision!AB38, "")</f>
        <v/>
      </c>
      <c r="S42" s="624" t="str">
        <f>IF(ISNUMBER(AirVision!AD38),AirVision!AD38,"")</f>
        <v/>
      </c>
      <c r="T42" s="624" t="str">
        <f>IF(AirVision!AE38&lt;&gt;"",AirVision!AE38, "")</f>
        <v/>
      </c>
      <c r="U42" s="624">
        <f t="shared" si="1"/>
        <v>0</v>
      </c>
      <c r="V42" s="624">
        <f t="shared" si="0"/>
        <v>1</v>
      </c>
      <c r="W42" s="624" t="str">
        <f>IF(D42&lt;&gt;"",(VLOOKUP(D42,'Flags&amp;Qualifiers'!$S$2:$U$55,3)),"")</f>
        <v/>
      </c>
      <c r="X42" s="624">
        <f t="shared" si="2"/>
        <v>0</v>
      </c>
      <c r="Y42" s="624" t="str">
        <f>IF(D42&lt;&gt;"",(VLOOKUP(D42,'Flags&amp;Qualifiers'!$S$2:$T$55,2)), "")</f>
        <v/>
      </c>
      <c r="Z42" s="624">
        <f t="shared" si="3"/>
        <v>1</v>
      </c>
      <c r="AA42" s="624">
        <f t="shared" si="4"/>
        <v>0</v>
      </c>
      <c r="AB42" s="624" t="str">
        <f t="shared" si="5"/>
        <v>NULL</v>
      </c>
      <c r="AC42" s="635" t="str">
        <f t="shared" si="20"/>
        <v>NULL</v>
      </c>
      <c r="AD42" s="625" t="str">
        <f t="shared" si="20"/>
        <v>NULL</v>
      </c>
      <c r="AE42" s="627">
        <f t="shared" si="21"/>
        <v>0</v>
      </c>
      <c r="AF42" s="628" t="str">
        <f t="shared" si="8"/>
        <v/>
      </c>
      <c r="AG42" s="629" t="str">
        <f t="shared" si="9"/>
        <v/>
      </c>
      <c r="AH42" s="630">
        <f t="shared" si="10"/>
        <v>35</v>
      </c>
      <c r="AI42" s="629">
        <f t="shared" si="16"/>
        <v>0</v>
      </c>
      <c r="AJ42" s="632" t="str">
        <f t="shared" si="18"/>
        <v/>
      </c>
      <c r="AK42" s="630" t="str">
        <f t="shared" si="11"/>
        <v/>
      </c>
      <c r="AL42" s="630" t="str">
        <f t="shared" si="12"/>
        <v/>
      </c>
      <c r="AM42" s="632" t="str">
        <f t="shared" si="13"/>
        <v/>
      </c>
      <c r="AN42" s="633" t="str">
        <f t="shared" si="19"/>
        <v>YES</v>
      </c>
      <c r="AO42" s="511" t="s">
        <v>382</v>
      </c>
      <c r="AP42" s="127">
        <f>VLOOKUP(AO42,'Flags&amp;Qualifiers'!$B$2:$C$49,2)</f>
        <v>0</v>
      </c>
      <c r="AQ42" s="127">
        <f>VLOOKUP(AO42,'Flags&amp;Qualifiers'!$B$2:$D$49,3)</f>
        <v>0</v>
      </c>
      <c r="AR42" s="127">
        <f>VLOOKUP(AO42,'Flags&amp;Qualifiers'!$B$2:$E$49,4)</f>
        <v>0</v>
      </c>
      <c r="AS42" s="757" t="str">
        <f t="shared" si="17"/>
        <v>no</v>
      </c>
      <c r="AT42" s="743"/>
      <c r="AU42" s="743"/>
      <c r="AV42" s="743"/>
    </row>
    <row r="43" spans="1:48" s="634" customFormat="1" ht="11.25" customHeight="1" x14ac:dyDescent="0.2">
      <c r="A43" s="621">
        <f>(AirVision!A39)</f>
        <v>0</v>
      </c>
      <c r="B43" s="622">
        <f>(AirVision!B39)</f>
        <v>0</v>
      </c>
      <c r="C43" s="623" t="str">
        <f>IF(ISNUMBER(AirVision!R39),AirVision!R39, "")</f>
        <v/>
      </c>
      <c r="D43" s="624" t="str">
        <f>IF(AirVision!S39&lt;&gt;"",AirVision!S39, "")</f>
        <v/>
      </c>
      <c r="E43" s="623" t="str">
        <f>IF(ISNUMBER(AirVision!L39),AirVision!L39, "")</f>
        <v/>
      </c>
      <c r="F43" s="624" t="str">
        <f>IF(AirVision!M39&lt;&gt;"",AirVision!M39, "")</f>
        <v/>
      </c>
      <c r="G43" s="625" t="str">
        <f>IF(ISNUMBER(AirVision!C39),AirVision!C39,"")</f>
        <v/>
      </c>
      <c r="H43" s="624" t="str">
        <f>IF(AirVision!D39&lt;&gt;"",AirVision!D39, "")</f>
        <v/>
      </c>
      <c r="I43" s="624" t="str">
        <f>IF(ISNUMBER(AirVision!O39),AirVision!O39,"")</f>
        <v/>
      </c>
      <c r="J43" s="624" t="str">
        <f>IF(ISNUMBER(AirVision!P39),AirVision!P39,"")</f>
        <v/>
      </c>
      <c r="K43" s="624" t="str">
        <f>IF(ISNUMBER(AirVision!F39),AirVision!F39, "")</f>
        <v/>
      </c>
      <c r="L43" s="624" t="str">
        <f>IF(AirVision!G39&lt;&gt;"",AirVision!G39, "")</f>
        <v/>
      </c>
      <c r="M43" s="624" t="str">
        <f>IF(ISNUMBER(AirVision!U39),AirVision!U39, "")</f>
        <v/>
      </c>
      <c r="N43" s="624" t="str">
        <f>IF(AirVision!V39&lt;&gt;"",AirVision!V39, "")</f>
        <v/>
      </c>
      <c r="O43" s="625" t="str">
        <f>IF(ISNUMBER(AirVision!X39),AirVision!X39,"")</f>
        <v/>
      </c>
      <c r="P43" s="624" t="str">
        <f>IF(AirVision!Y39&lt;&gt;"",AirVision!Y39, "")</f>
        <v/>
      </c>
      <c r="Q43" s="624" t="str">
        <f>IF(ISNUMBER(AirVision!AA39),AirVision!AA39,"")</f>
        <v/>
      </c>
      <c r="R43" s="624" t="str">
        <f>IF(AirVision!AB39&lt;&gt;"",AirVision!AB39, "")</f>
        <v/>
      </c>
      <c r="S43" s="624" t="str">
        <f>IF(ISNUMBER(AirVision!AD39),AirVision!AD39,"")</f>
        <v/>
      </c>
      <c r="T43" s="624" t="str">
        <f>IF(AirVision!AE39&lt;&gt;"",AirVision!AE39, "")</f>
        <v/>
      </c>
      <c r="U43" s="624">
        <f t="shared" si="1"/>
        <v>0</v>
      </c>
      <c r="V43" s="624">
        <f t="shared" si="0"/>
        <v>1</v>
      </c>
      <c r="W43" s="624" t="str">
        <f>IF(D43&lt;&gt;"",(VLOOKUP(D43,'Flags&amp;Qualifiers'!$S$2:$U$55,3)),"")</f>
        <v/>
      </c>
      <c r="X43" s="624">
        <f t="shared" si="2"/>
        <v>0</v>
      </c>
      <c r="Y43" s="624" t="str">
        <f>IF(D43&lt;&gt;"",(VLOOKUP(D43,'Flags&amp;Qualifiers'!$S$2:$T$55,2)), "")</f>
        <v/>
      </c>
      <c r="Z43" s="624">
        <f t="shared" si="3"/>
        <v>1</v>
      </c>
      <c r="AA43" s="624">
        <f t="shared" si="4"/>
        <v>0</v>
      </c>
      <c r="AB43" s="624" t="str">
        <f t="shared" si="5"/>
        <v>NULL</v>
      </c>
      <c r="AC43" s="635" t="str">
        <f t="shared" si="20"/>
        <v>NULL</v>
      </c>
      <c r="AD43" s="625" t="str">
        <f t="shared" si="20"/>
        <v>NULL</v>
      </c>
      <c r="AE43" s="627">
        <f t="shared" si="21"/>
        <v>0</v>
      </c>
      <c r="AF43" s="628" t="str">
        <f t="shared" si="8"/>
        <v/>
      </c>
      <c r="AG43" s="629" t="str">
        <f t="shared" si="9"/>
        <v/>
      </c>
      <c r="AH43" s="630">
        <f t="shared" si="10"/>
        <v>36</v>
      </c>
      <c r="AI43" s="629">
        <f t="shared" si="16"/>
        <v>0</v>
      </c>
      <c r="AJ43" s="632" t="str">
        <f t="shared" si="18"/>
        <v/>
      </c>
      <c r="AK43" s="630" t="str">
        <f t="shared" si="11"/>
        <v/>
      </c>
      <c r="AL43" s="630" t="str">
        <f t="shared" si="12"/>
        <v/>
      </c>
      <c r="AM43" s="632" t="str">
        <f t="shared" si="13"/>
        <v/>
      </c>
      <c r="AN43" s="633" t="str">
        <f t="shared" si="19"/>
        <v>YES</v>
      </c>
      <c r="AO43" s="511" t="s">
        <v>382</v>
      </c>
      <c r="AP43" s="127">
        <f>VLOOKUP(AO43,'Flags&amp;Qualifiers'!$B$2:$C$49,2)</f>
        <v>0</v>
      </c>
      <c r="AQ43" s="127">
        <f>VLOOKUP(AO43,'Flags&amp;Qualifiers'!$B$2:$D$49,3)</f>
        <v>0</v>
      </c>
      <c r="AR43" s="127">
        <f>VLOOKUP(AO43,'Flags&amp;Qualifiers'!$B$2:$E$49,4)</f>
        <v>0</v>
      </c>
      <c r="AS43" s="757" t="str">
        <f t="shared" si="17"/>
        <v>no</v>
      </c>
      <c r="AT43" s="743"/>
      <c r="AU43" s="743"/>
      <c r="AV43" s="743"/>
    </row>
    <row r="44" spans="1:48" s="634" customFormat="1" ht="11.25" customHeight="1" x14ac:dyDescent="0.2">
      <c r="A44" s="621">
        <f>(AirVision!A40)</f>
        <v>0</v>
      </c>
      <c r="B44" s="622">
        <f>(AirVision!B40)</f>
        <v>0</v>
      </c>
      <c r="C44" s="623" t="str">
        <f>IF(ISNUMBER(AirVision!R40),AirVision!R40, "")</f>
        <v/>
      </c>
      <c r="D44" s="624" t="str">
        <f>IF(AirVision!S40&lt;&gt;"",AirVision!S40, "")</f>
        <v/>
      </c>
      <c r="E44" s="623" t="str">
        <f>IF(ISNUMBER(AirVision!L40),AirVision!L40, "")</f>
        <v/>
      </c>
      <c r="F44" s="624" t="str">
        <f>IF(AirVision!M40&lt;&gt;"",AirVision!M40, "")</f>
        <v/>
      </c>
      <c r="G44" s="625" t="str">
        <f>IF(ISNUMBER(AirVision!C40),AirVision!C40,"")</f>
        <v/>
      </c>
      <c r="H44" s="624" t="str">
        <f>IF(AirVision!D40&lt;&gt;"",AirVision!D40, "")</f>
        <v/>
      </c>
      <c r="I44" s="624" t="str">
        <f>IF(ISNUMBER(AirVision!O40),AirVision!O40,"")</f>
        <v/>
      </c>
      <c r="J44" s="624" t="str">
        <f>IF(ISNUMBER(AirVision!P40),AirVision!P40,"")</f>
        <v/>
      </c>
      <c r="K44" s="624" t="str">
        <f>IF(ISNUMBER(AirVision!F40),AirVision!F40, "")</f>
        <v/>
      </c>
      <c r="L44" s="624" t="str">
        <f>IF(AirVision!G40&lt;&gt;"",AirVision!G40, "")</f>
        <v/>
      </c>
      <c r="M44" s="624" t="str">
        <f>IF(ISNUMBER(AirVision!U40),AirVision!U40, "")</f>
        <v/>
      </c>
      <c r="N44" s="624" t="str">
        <f>IF(AirVision!V40&lt;&gt;"",AirVision!V40, "")</f>
        <v/>
      </c>
      <c r="O44" s="625" t="str">
        <f>IF(ISNUMBER(AirVision!X40),AirVision!X40,"")</f>
        <v/>
      </c>
      <c r="P44" s="624" t="str">
        <f>IF(AirVision!Y40&lt;&gt;"",AirVision!Y40, "")</f>
        <v/>
      </c>
      <c r="Q44" s="624" t="str">
        <f>IF(ISNUMBER(AirVision!AA40),AirVision!AA40,"")</f>
        <v/>
      </c>
      <c r="R44" s="624" t="str">
        <f>IF(AirVision!AB40&lt;&gt;"",AirVision!AB40, "")</f>
        <v/>
      </c>
      <c r="S44" s="624" t="str">
        <f>IF(ISNUMBER(AirVision!AD40),AirVision!AD40,"")</f>
        <v/>
      </c>
      <c r="T44" s="624" t="str">
        <f>IF(AirVision!AE40&lt;&gt;"",AirVision!AE40, "")</f>
        <v/>
      </c>
      <c r="U44" s="624">
        <f t="shared" si="1"/>
        <v>0</v>
      </c>
      <c r="V44" s="624">
        <f t="shared" si="0"/>
        <v>1</v>
      </c>
      <c r="W44" s="624" t="str">
        <f>IF(D44&lt;&gt;"",(VLOOKUP(D44,'Flags&amp;Qualifiers'!$S$2:$U$55,3)),"")</f>
        <v/>
      </c>
      <c r="X44" s="624">
        <f t="shared" si="2"/>
        <v>0</v>
      </c>
      <c r="Y44" s="624" t="str">
        <f>IF(D44&lt;&gt;"",(VLOOKUP(D44,'Flags&amp;Qualifiers'!$S$2:$T$55,2)), "")</f>
        <v/>
      </c>
      <c r="Z44" s="624">
        <f t="shared" si="3"/>
        <v>1</v>
      </c>
      <c r="AA44" s="624">
        <f t="shared" si="4"/>
        <v>0</v>
      </c>
      <c r="AB44" s="624" t="str">
        <f t="shared" si="5"/>
        <v>NULL</v>
      </c>
      <c r="AC44" s="635" t="str">
        <f t="shared" si="20"/>
        <v>NULL</v>
      </c>
      <c r="AD44" s="625" t="str">
        <f t="shared" si="20"/>
        <v>NULL</v>
      </c>
      <c r="AE44" s="627">
        <f t="shared" si="21"/>
        <v>0</v>
      </c>
      <c r="AF44" s="628" t="str">
        <f t="shared" si="8"/>
        <v/>
      </c>
      <c r="AG44" s="629" t="str">
        <f t="shared" si="9"/>
        <v/>
      </c>
      <c r="AH44" s="630">
        <f t="shared" si="10"/>
        <v>37</v>
      </c>
      <c r="AI44" s="629">
        <f t="shared" si="16"/>
        <v>0</v>
      </c>
      <c r="AJ44" s="632" t="str">
        <f t="shared" si="18"/>
        <v/>
      </c>
      <c r="AK44" s="630" t="str">
        <f t="shared" si="11"/>
        <v/>
      </c>
      <c r="AL44" s="630" t="str">
        <f t="shared" si="12"/>
        <v/>
      </c>
      <c r="AM44" s="632" t="str">
        <f t="shared" si="13"/>
        <v/>
      </c>
      <c r="AN44" s="633" t="str">
        <f t="shared" si="19"/>
        <v>YES</v>
      </c>
      <c r="AO44" s="511" t="s">
        <v>382</v>
      </c>
      <c r="AP44" s="127">
        <f>VLOOKUP(AO44,'Flags&amp;Qualifiers'!$B$2:$C$49,2)</f>
        <v>0</v>
      </c>
      <c r="AQ44" s="127">
        <f>VLOOKUP(AO44,'Flags&amp;Qualifiers'!$B$2:$D$49,3)</f>
        <v>0</v>
      </c>
      <c r="AR44" s="127">
        <f>VLOOKUP(AO44,'Flags&amp;Qualifiers'!$B$2:$E$49,4)</f>
        <v>0</v>
      </c>
      <c r="AS44" s="757" t="str">
        <f t="shared" si="17"/>
        <v>no</v>
      </c>
      <c r="AT44" s="743"/>
      <c r="AU44" s="743"/>
      <c r="AV44" s="743"/>
    </row>
    <row r="45" spans="1:48" s="634" customFormat="1" ht="11.25" customHeight="1" x14ac:dyDescent="0.2">
      <c r="A45" s="621">
        <f>(AirVision!A41)</f>
        <v>0</v>
      </c>
      <c r="B45" s="622">
        <f>(AirVision!B41)</f>
        <v>0</v>
      </c>
      <c r="C45" s="623" t="str">
        <f>IF(ISNUMBER(AirVision!R41),AirVision!R41, "")</f>
        <v/>
      </c>
      <c r="D45" s="624" t="str">
        <f>IF(AirVision!S41&lt;&gt;"",AirVision!S41, "")</f>
        <v/>
      </c>
      <c r="E45" s="623" t="str">
        <f>IF(ISNUMBER(AirVision!L41),AirVision!L41, "")</f>
        <v/>
      </c>
      <c r="F45" s="624" t="str">
        <f>IF(AirVision!M41&lt;&gt;"",AirVision!M41, "")</f>
        <v/>
      </c>
      <c r="G45" s="625" t="str">
        <f>IF(ISNUMBER(AirVision!C41),AirVision!C41,"")</f>
        <v/>
      </c>
      <c r="H45" s="624" t="str">
        <f>IF(AirVision!D41&lt;&gt;"",AirVision!D41, "")</f>
        <v/>
      </c>
      <c r="I45" s="624" t="str">
        <f>IF(ISNUMBER(AirVision!O41),AirVision!O41,"")</f>
        <v/>
      </c>
      <c r="J45" s="624" t="str">
        <f>IF(ISNUMBER(AirVision!P41),AirVision!P41,"")</f>
        <v/>
      </c>
      <c r="K45" s="624" t="str">
        <f>IF(ISNUMBER(AirVision!F41),AirVision!F41, "")</f>
        <v/>
      </c>
      <c r="L45" s="624" t="str">
        <f>IF(AirVision!G41&lt;&gt;"",AirVision!G41, "")</f>
        <v/>
      </c>
      <c r="M45" s="624" t="str">
        <f>IF(ISNUMBER(AirVision!U41),AirVision!U41, "")</f>
        <v/>
      </c>
      <c r="N45" s="624" t="str">
        <f>IF(AirVision!V41&lt;&gt;"",AirVision!V41, "")</f>
        <v/>
      </c>
      <c r="O45" s="625" t="str">
        <f>IF(ISNUMBER(AirVision!X41),AirVision!X41,"")</f>
        <v/>
      </c>
      <c r="P45" s="624" t="str">
        <f>IF(AirVision!Y41&lt;&gt;"",AirVision!Y41, "")</f>
        <v/>
      </c>
      <c r="Q45" s="624" t="str">
        <f>IF(ISNUMBER(AirVision!AA41),AirVision!AA41,"")</f>
        <v/>
      </c>
      <c r="R45" s="624" t="str">
        <f>IF(AirVision!AB41&lt;&gt;"",AirVision!AB41, "")</f>
        <v/>
      </c>
      <c r="S45" s="624" t="str">
        <f>IF(ISNUMBER(AirVision!AD41),AirVision!AD41,"")</f>
        <v/>
      </c>
      <c r="T45" s="624" t="str">
        <f>IF(AirVision!AE41&lt;&gt;"",AirVision!AE41, "")</f>
        <v/>
      </c>
      <c r="U45" s="624">
        <f t="shared" si="1"/>
        <v>0</v>
      </c>
      <c r="V45" s="624">
        <f t="shared" si="0"/>
        <v>1</v>
      </c>
      <c r="W45" s="624" t="str">
        <f>IF(D45&lt;&gt;"",(VLOOKUP(D45,'Flags&amp;Qualifiers'!$S$2:$U$55,3)),"")</f>
        <v/>
      </c>
      <c r="X45" s="624">
        <f t="shared" si="2"/>
        <v>0</v>
      </c>
      <c r="Y45" s="624" t="str">
        <f>IF(D45&lt;&gt;"",(VLOOKUP(D45,'Flags&amp;Qualifiers'!$S$2:$T$55,2)), "")</f>
        <v/>
      </c>
      <c r="Z45" s="624">
        <f t="shared" si="3"/>
        <v>1</v>
      </c>
      <c r="AA45" s="624">
        <f t="shared" si="4"/>
        <v>0</v>
      </c>
      <c r="AB45" s="624" t="str">
        <f t="shared" si="5"/>
        <v>NULL</v>
      </c>
      <c r="AC45" s="635" t="str">
        <f t="shared" si="20"/>
        <v>NULL</v>
      </c>
      <c r="AD45" s="625" t="str">
        <f t="shared" si="20"/>
        <v>NULL</v>
      </c>
      <c r="AE45" s="627">
        <f t="shared" si="21"/>
        <v>0</v>
      </c>
      <c r="AF45" s="628" t="str">
        <f t="shared" si="8"/>
        <v/>
      </c>
      <c r="AG45" s="629" t="str">
        <f t="shared" si="9"/>
        <v/>
      </c>
      <c r="AH45" s="630">
        <f t="shared" si="10"/>
        <v>38</v>
      </c>
      <c r="AI45" s="629">
        <f t="shared" si="16"/>
        <v>0</v>
      </c>
      <c r="AJ45" s="632" t="str">
        <f t="shared" si="18"/>
        <v/>
      </c>
      <c r="AK45" s="630" t="str">
        <f t="shared" si="11"/>
        <v/>
      </c>
      <c r="AL45" s="630" t="str">
        <f t="shared" si="12"/>
        <v/>
      </c>
      <c r="AM45" s="632" t="str">
        <f t="shared" si="13"/>
        <v/>
      </c>
      <c r="AN45" s="633" t="str">
        <f t="shared" si="19"/>
        <v>YES</v>
      </c>
      <c r="AO45" s="511" t="s">
        <v>382</v>
      </c>
      <c r="AP45" s="127">
        <f>VLOOKUP(AO45,'Flags&amp;Qualifiers'!$B$2:$C$49,2)</f>
        <v>0</v>
      </c>
      <c r="AQ45" s="127">
        <f>VLOOKUP(AO45,'Flags&amp;Qualifiers'!$B$2:$D$49,3)</f>
        <v>0</v>
      </c>
      <c r="AR45" s="127">
        <f>VLOOKUP(AO45,'Flags&amp;Qualifiers'!$B$2:$E$49,4)</f>
        <v>0</v>
      </c>
      <c r="AS45" s="757" t="str">
        <f t="shared" si="17"/>
        <v>no</v>
      </c>
      <c r="AT45" s="743"/>
      <c r="AU45" s="743"/>
      <c r="AV45" s="743"/>
    </row>
    <row r="46" spans="1:48" s="634" customFormat="1" ht="11.25" customHeight="1" x14ac:dyDescent="0.2">
      <c r="A46" s="621">
        <f>(AirVision!A42)</f>
        <v>0</v>
      </c>
      <c r="B46" s="622">
        <f>(AirVision!B42)</f>
        <v>0</v>
      </c>
      <c r="C46" s="623" t="str">
        <f>IF(ISNUMBER(AirVision!R42),AirVision!R42, "")</f>
        <v/>
      </c>
      <c r="D46" s="624" t="str">
        <f>IF(AirVision!S42&lt;&gt;"",AirVision!S42, "")</f>
        <v/>
      </c>
      <c r="E46" s="623" t="str">
        <f>IF(ISNUMBER(AirVision!L42),AirVision!L42, "")</f>
        <v/>
      </c>
      <c r="F46" s="624" t="str">
        <f>IF(AirVision!M42&lt;&gt;"",AirVision!M42, "")</f>
        <v/>
      </c>
      <c r="G46" s="625" t="str">
        <f>IF(ISNUMBER(AirVision!C42),AirVision!C42,"")</f>
        <v/>
      </c>
      <c r="H46" s="624" t="str">
        <f>IF(AirVision!D42&lt;&gt;"",AirVision!D42, "")</f>
        <v/>
      </c>
      <c r="I46" s="624" t="str">
        <f>IF(ISNUMBER(AirVision!O42),AirVision!O42,"")</f>
        <v/>
      </c>
      <c r="J46" s="624" t="str">
        <f>IF(ISNUMBER(AirVision!P42),AirVision!P42,"")</f>
        <v/>
      </c>
      <c r="K46" s="624" t="str">
        <f>IF(ISNUMBER(AirVision!F42),AirVision!F42, "")</f>
        <v/>
      </c>
      <c r="L46" s="624" t="str">
        <f>IF(AirVision!G42&lt;&gt;"",AirVision!G42, "")</f>
        <v/>
      </c>
      <c r="M46" s="624" t="str">
        <f>IF(ISNUMBER(AirVision!U42),AirVision!U42, "")</f>
        <v/>
      </c>
      <c r="N46" s="624" t="str">
        <f>IF(AirVision!V42&lt;&gt;"",AirVision!V42, "")</f>
        <v/>
      </c>
      <c r="O46" s="625" t="str">
        <f>IF(ISNUMBER(AirVision!X42),AirVision!X42,"")</f>
        <v/>
      </c>
      <c r="P46" s="624" t="str">
        <f>IF(AirVision!Y42&lt;&gt;"",AirVision!Y42, "")</f>
        <v/>
      </c>
      <c r="Q46" s="624" t="str">
        <f>IF(ISNUMBER(AirVision!AA42),AirVision!AA42,"")</f>
        <v/>
      </c>
      <c r="R46" s="624" t="str">
        <f>IF(AirVision!AB42&lt;&gt;"",AirVision!AB42, "")</f>
        <v/>
      </c>
      <c r="S46" s="624" t="str">
        <f>IF(ISNUMBER(AirVision!AD42),AirVision!AD42,"")</f>
        <v/>
      </c>
      <c r="T46" s="624" t="str">
        <f>IF(AirVision!AE42&lt;&gt;"",AirVision!AE42, "")</f>
        <v/>
      </c>
      <c r="U46" s="624">
        <f t="shared" si="1"/>
        <v>0</v>
      </c>
      <c r="V46" s="624">
        <f t="shared" si="0"/>
        <v>1</v>
      </c>
      <c r="W46" s="624" t="str">
        <f>IF(D46&lt;&gt;"",(VLOOKUP(D46,'Flags&amp;Qualifiers'!$S$2:$U$55,3)),"")</f>
        <v/>
      </c>
      <c r="X46" s="624">
        <f t="shared" si="2"/>
        <v>0</v>
      </c>
      <c r="Y46" s="624" t="str">
        <f>IF(D46&lt;&gt;"",(VLOOKUP(D46,'Flags&amp;Qualifiers'!$S$2:$T$55,2)), "")</f>
        <v/>
      </c>
      <c r="Z46" s="624">
        <f t="shared" si="3"/>
        <v>1</v>
      </c>
      <c r="AA46" s="624">
        <f t="shared" si="4"/>
        <v>0</v>
      </c>
      <c r="AB46" s="624" t="str">
        <f t="shared" si="5"/>
        <v>NULL</v>
      </c>
      <c r="AC46" s="635" t="str">
        <f t="shared" si="20"/>
        <v>NULL</v>
      </c>
      <c r="AD46" s="625" t="str">
        <f t="shared" si="20"/>
        <v>NULL</v>
      </c>
      <c r="AE46" s="627">
        <f t="shared" si="21"/>
        <v>0</v>
      </c>
      <c r="AF46" s="628" t="str">
        <f t="shared" si="8"/>
        <v/>
      </c>
      <c r="AG46" s="629" t="str">
        <f t="shared" si="9"/>
        <v/>
      </c>
      <c r="AH46" s="630">
        <f t="shared" si="10"/>
        <v>39</v>
      </c>
      <c r="AI46" s="629">
        <f t="shared" si="16"/>
        <v>0</v>
      </c>
      <c r="AJ46" s="632" t="str">
        <f t="shared" si="18"/>
        <v/>
      </c>
      <c r="AK46" s="630" t="str">
        <f t="shared" si="11"/>
        <v/>
      </c>
      <c r="AL46" s="630" t="str">
        <f t="shared" si="12"/>
        <v/>
      </c>
      <c r="AM46" s="632" t="str">
        <f t="shared" si="13"/>
        <v/>
      </c>
      <c r="AN46" s="633" t="str">
        <f t="shared" si="19"/>
        <v>YES</v>
      </c>
      <c r="AO46" s="511" t="s">
        <v>382</v>
      </c>
      <c r="AP46" s="127">
        <f>VLOOKUP(AO46,'Flags&amp;Qualifiers'!$B$2:$C$49,2)</f>
        <v>0</v>
      </c>
      <c r="AQ46" s="127">
        <f>VLOOKUP(AO46,'Flags&amp;Qualifiers'!$B$2:$D$49,3)</f>
        <v>0</v>
      </c>
      <c r="AR46" s="127">
        <f>VLOOKUP(AO46,'Flags&amp;Qualifiers'!$B$2:$E$49,4)</f>
        <v>0</v>
      </c>
      <c r="AS46" s="757" t="str">
        <f t="shared" si="17"/>
        <v>no</v>
      </c>
      <c r="AT46" s="743"/>
      <c r="AU46" s="743"/>
      <c r="AV46" s="743"/>
    </row>
    <row r="47" spans="1:48" s="634" customFormat="1" ht="11.25" customHeight="1" x14ac:dyDescent="0.2">
      <c r="A47" s="621">
        <f>(AirVision!A43)</f>
        <v>0</v>
      </c>
      <c r="B47" s="622">
        <f>(AirVision!B43)</f>
        <v>0</v>
      </c>
      <c r="C47" s="623" t="str">
        <f>IF(ISNUMBER(AirVision!R43),AirVision!R43, "")</f>
        <v/>
      </c>
      <c r="D47" s="624" t="str">
        <f>IF(AirVision!S43&lt;&gt;"",AirVision!S43, "")</f>
        <v/>
      </c>
      <c r="E47" s="623" t="str">
        <f>IF(ISNUMBER(AirVision!L43),AirVision!L43, "")</f>
        <v/>
      </c>
      <c r="F47" s="624" t="str">
        <f>IF(AirVision!M43&lt;&gt;"",AirVision!M43, "")</f>
        <v/>
      </c>
      <c r="G47" s="625" t="str">
        <f>IF(ISNUMBER(AirVision!C43),AirVision!C43,"")</f>
        <v/>
      </c>
      <c r="H47" s="624" t="str">
        <f>IF(AirVision!D43&lt;&gt;"",AirVision!D43, "")</f>
        <v/>
      </c>
      <c r="I47" s="624" t="str">
        <f>IF(ISNUMBER(AirVision!O43),AirVision!O43,"")</f>
        <v/>
      </c>
      <c r="J47" s="624" t="str">
        <f>IF(ISNUMBER(AirVision!P43),AirVision!P43,"")</f>
        <v/>
      </c>
      <c r="K47" s="624" t="str">
        <f>IF(ISNUMBER(AirVision!F43),AirVision!F43, "")</f>
        <v/>
      </c>
      <c r="L47" s="624" t="str">
        <f>IF(AirVision!G43&lt;&gt;"",AirVision!G43, "")</f>
        <v/>
      </c>
      <c r="M47" s="624" t="str">
        <f>IF(ISNUMBER(AirVision!U43),AirVision!U43, "")</f>
        <v/>
      </c>
      <c r="N47" s="624" t="str">
        <f>IF(AirVision!V43&lt;&gt;"",AirVision!V43, "")</f>
        <v/>
      </c>
      <c r="O47" s="625" t="str">
        <f>IF(ISNUMBER(AirVision!X43),AirVision!X43,"")</f>
        <v/>
      </c>
      <c r="P47" s="624" t="str">
        <f>IF(AirVision!Y43&lt;&gt;"",AirVision!Y43, "")</f>
        <v/>
      </c>
      <c r="Q47" s="624" t="str">
        <f>IF(ISNUMBER(AirVision!AA43),AirVision!AA43,"")</f>
        <v/>
      </c>
      <c r="R47" s="624" t="str">
        <f>IF(AirVision!AB43&lt;&gt;"",AirVision!AB43, "")</f>
        <v/>
      </c>
      <c r="S47" s="624" t="str">
        <f>IF(ISNUMBER(AirVision!AD43),AirVision!AD43,"")</f>
        <v/>
      </c>
      <c r="T47" s="624" t="str">
        <f>IF(AirVision!AE43&lt;&gt;"",AirVision!AE43, "")</f>
        <v/>
      </c>
      <c r="U47" s="624">
        <f t="shared" si="1"/>
        <v>0</v>
      </c>
      <c r="V47" s="624">
        <f t="shared" si="0"/>
        <v>1</v>
      </c>
      <c r="W47" s="624" t="str">
        <f>IF(D47&lt;&gt;"",(VLOOKUP(D47,'Flags&amp;Qualifiers'!$S$2:$U$55,3)),"")</f>
        <v/>
      </c>
      <c r="X47" s="624">
        <f t="shared" si="2"/>
        <v>0</v>
      </c>
      <c r="Y47" s="624" t="str">
        <f>IF(D47&lt;&gt;"",(VLOOKUP(D47,'Flags&amp;Qualifiers'!$S$2:$T$55,2)), "")</f>
        <v/>
      </c>
      <c r="Z47" s="624">
        <f t="shared" si="3"/>
        <v>1</v>
      </c>
      <c r="AA47" s="624">
        <f t="shared" si="4"/>
        <v>0</v>
      </c>
      <c r="AB47" s="624" t="str">
        <f t="shared" si="5"/>
        <v>NULL</v>
      </c>
      <c r="AC47" s="635" t="str">
        <f t="shared" si="20"/>
        <v>NULL</v>
      </c>
      <c r="AD47" s="625" t="str">
        <f t="shared" si="20"/>
        <v>NULL</v>
      </c>
      <c r="AE47" s="627">
        <f t="shared" si="21"/>
        <v>0</v>
      </c>
      <c r="AF47" s="628" t="str">
        <f t="shared" si="8"/>
        <v/>
      </c>
      <c r="AG47" s="629" t="str">
        <f t="shared" si="9"/>
        <v/>
      </c>
      <c r="AH47" s="630">
        <f t="shared" si="10"/>
        <v>40</v>
      </c>
      <c r="AI47" s="629">
        <f t="shared" si="16"/>
        <v>0</v>
      </c>
      <c r="AJ47" s="632" t="str">
        <f t="shared" si="18"/>
        <v/>
      </c>
      <c r="AK47" s="630" t="str">
        <f t="shared" si="11"/>
        <v/>
      </c>
      <c r="AL47" s="630" t="str">
        <f t="shared" si="12"/>
        <v/>
      </c>
      <c r="AM47" s="632" t="str">
        <f t="shared" si="13"/>
        <v/>
      </c>
      <c r="AN47" s="633" t="str">
        <f t="shared" si="19"/>
        <v>YES</v>
      </c>
      <c r="AO47" s="511" t="s">
        <v>382</v>
      </c>
      <c r="AP47" s="127">
        <f>VLOOKUP(AO47,'Flags&amp;Qualifiers'!$B$2:$C$49,2)</f>
        <v>0</v>
      </c>
      <c r="AQ47" s="127">
        <f>VLOOKUP(AO47,'Flags&amp;Qualifiers'!$B$2:$D$49,3)</f>
        <v>0</v>
      </c>
      <c r="AR47" s="127">
        <f>VLOOKUP(AO47,'Flags&amp;Qualifiers'!$B$2:$E$49,4)</f>
        <v>0</v>
      </c>
      <c r="AS47" s="757" t="str">
        <f t="shared" si="17"/>
        <v>no</v>
      </c>
      <c r="AT47" s="1324"/>
      <c r="AU47" s="1324"/>
      <c r="AV47" s="1324"/>
    </row>
    <row r="48" spans="1:48" s="634" customFormat="1" ht="11.25" customHeight="1" x14ac:dyDescent="0.2">
      <c r="A48" s="621">
        <f>(AirVision!A44)</f>
        <v>0</v>
      </c>
      <c r="B48" s="622">
        <f>(AirVision!B44)</f>
        <v>0</v>
      </c>
      <c r="C48" s="623" t="str">
        <f>IF(ISNUMBER(AirVision!R44),AirVision!R44, "")</f>
        <v/>
      </c>
      <c r="D48" s="624" t="str">
        <f>IF(AirVision!S44&lt;&gt;"",AirVision!S44, "")</f>
        <v/>
      </c>
      <c r="E48" s="623" t="str">
        <f>IF(ISNUMBER(AirVision!L44),AirVision!L44, "")</f>
        <v/>
      </c>
      <c r="F48" s="624" t="str">
        <f>IF(AirVision!M44&lt;&gt;"",AirVision!M44, "")</f>
        <v/>
      </c>
      <c r="G48" s="625" t="str">
        <f>IF(ISNUMBER(AirVision!C44),AirVision!C44,"")</f>
        <v/>
      </c>
      <c r="H48" s="624" t="str">
        <f>IF(AirVision!D44&lt;&gt;"",AirVision!D44, "")</f>
        <v/>
      </c>
      <c r="I48" s="624" t="str">
        <f>IF(ISNUMBER(AirVision!O44),AirVision!O44,"")</f>
        <v/>
      </c>
      <c r="J48" s="624" t="str">
        <f>IF(ISNUMBER(AirVision!P44),AirVision!P44,"")</f>
        <v/>
      </c>
      <c r="K48" s="624" t="str">
        <f>IF(ISNUMBER(AirVision!F44),AirVision!F44, "")</f>
        <v/>
      </c>
      <c r="L48" s="624" t="str">
        <f>IF(AirVision!G44&lt;&gt;"",AirVision!G44, "")</f>
        <v/>
      </c>
      <c r="M48" s="624" t="str">
        <f>IF(ISNUMBER(AirVision!U44),AirVision!U44, "")</f>
        <v/>
      </c>
      <c r="N48" s="624" t="str">
        <f>IF(AirVision!V44&lt;&gt;"",AirVision!V44, "")</f>
        <v/>
      </c>
      <c r="O48" s="625" t="str">
        <f>IF(ISNUMBER(AirVision!X44),AirVision!X44,"")</f>
        <v/>
      </c>
      <c r="P48" s="624" t="str">
        <f>IF(AirVision!Y44&lt;&gt;"",AirVision!Y44, "")</f>
        <v/>
      </c>
      <c r="Q48" s="624" t="str">
        <f>IF(ISNUMBER(AirVision!AA44),AirVision!AA44,"")</f>
        <v/>
      </c>
      <c r="R48" s="624" t="str">
        <f>IF(AirVision!AB44&lt;&gt;"",AirVision!AB44, "")</f>
        <v/>
      </c>
      <c r="S48" s="624" t="str">
        <f>IF(ISNUMBER(AirVision!AD44),AirVision!AD44,"")</f>
        <v/>
      </c>
      <c r="T48" s="624" t="str">
        <f>IF(AirVision!AE44&lt;&gt;"",AirVision!AE44, "")</f>
        <v/>
      </c>
      <c r="U48" s="624">
        <f t="shared" si="1"/>
        <v>0</v>
      </c>
      <c r="V48" s="624">
        <f t="shared" si="0"/>
        <v>1</v>
      </c>
      <c r="W48" s="624" t="str">
        <f>IF(D48&lt;&gt;"",(VLOOKUP(D48,'Flags&amp;Qualifiers'!$S$2:$U$55,3)),"")</f>
        <v/>
      </c>
      <c r="X48" s="624">
        <f t="shared" si="2"/>
        <v>0</v>
      </c>
      <c r="Y48" s="624" t="str">
        <f>IF(D48&lt;&gt;"",(VLOOKUP(D48,'Flags&amp;Qualifiers'!$S$2:$T$55,2)), "")</f>
        <v/>
      </c>
      <c r="Z48" s="624">
        <f t="shared" si="3"/>
        <v>1</v>
      </c>
      <c r="AA48" s="624">
        <f t="shared" si="4"/>
        <v>0</v>
      </c>
      <c r="AB48" s="624" t="str">
        <f t="shared" si="5"/>
        <v>NULL</v>
      </c>
      <c r="AC48" s="635" t="str">
        <f t="shared" si="20"/>
        <v>NULL</v>
      </c>
      <c r="AD48" s="625" t="str">
        <f t="shared" si="20"/>
        <v>NULL</v>
      </c>
      <c r="AE48" s="627">
        <f t="shared" si="21"/>
        <v>0</v>
      </c>
      <c r="AF48" s="628" t="str">
        <f t="shared" si="8"/>
        <v/>
      </c>
      <c r="AG48" s="629" t="str">
        <f t="shared" si="9"/>
        <v/>
      </c>
      <c r="AH48" s="630">
        <f t="shared" si="10"/>
        <v>41</v>
      </c>
      <c r="AI48" s="629">
        <f t="shared" si="16"/>
        <v>0</v>
      </c>
      <c r="AJ48" s="632" t="str">
        <f t="shared" si="18"/>
        <v/>
      </c>
      <c r="AK48" s="630" t="str">
        <f t="shared" si="11"/>
        <v/>
      </c>
      <c r="AL48" s="630" t="str">
        <f t="shared" si="12"/>
        <v/>
      </c>
      <c r="AM48" s="632" t="str">
        <f t="shared" si="13"/>
        <v/>
      </c>
      <c r="AN48" s="633" t="str">
        <f t="shared" si="19"/>
        <v>YES</v>
      </c>
      <c r="AO48" s="511" t="s">
        <v>382</v>
      </c>
      <c r="AP48" s="127">
        <f>VLOOKUP(AO48,'Flags&amp;Qualifiers'!$B$2:$C$49,2)</f>
        <v>0</v>
      </c>
      <c r="AQ48" s="127">
        <f>VLOOKUP(AO48,'Flags&amp;Qualifiers'!$B$2:$D$49,3)</f>
        <v>0</v>
      </c>
      <c r="AR48" s="127">
        <f>VLOOKUP(AO48,'Flags&amp;Qualifiers'!$B$2:$E$49,4)</f>
        <v>0</v>
      </c>
      <c r="AS48" s="757" t="str">
        <f t="shared" si="17"/>
        <v>no</v>
      </c>
      <c r="AT48" s="743"/>
      <c r="AU48" s="743"/>
      <c r="AV48" s="743"/>
    </row>
    <row r="49" spans="1:48" s="634" customFormat="1" ht="11.25" customHeight="1" x14ac:dyDescent="0.2">
      <c r="A49" s="621">
        <f>(AirVision!A45)</f>
        <v>0</v>
      </c>
      <c r="B49" s="622">
        <f>(AirVision!B45)</f>
        <v>0</v>
      </c>
      <c r="C49" s="623" t="str">
        <f>IF(ISNUMBER(AirVision!R45),AirVision!R45, "")</f>
        <v/>
      </c>
      <c r="D49" s="624" t="str">
        <f>IF(AirVision!S45&lt;&gt;"",AirVision!S45, "")</f>
        <v/>
      </c>
      <c r="E49" s="623" t="str">
        <f>IF(ISNUMBER(AirVision!L45),AirVision!L45, "")</f>
        <v/>
      </c>
      <c r="F49" s="624" t="str">
        <f>IF(AirVision!M45&lt;&gt;"",AirVision!M45, "")</f>
        <v/>
      </c>
      <c r="G49" s="625" t="str">
        <f>IF(ISNUMBER(AirVision!C45),AirVision!C45,"")</f>
        <v/>
      </c>
      <c r="H49" s="624" t="str">
        <f>IF(AirVision!D45&lt;&gt;"",AirVision!D45, "")</f>
        <v/>
      </c>
      <c r="I49" s="624" t="str">
        <f>IF(ISNUMBER(AirVision!O45),AirVision!O45,"")</f>
        <v/>
      </c>
      <c r="J49" s="624" t="str">
        <f>IF(ISNUMBER(AirVision!P45),AirVision!P45,"")</f>
        <v/>
      </c>
      <c r="K49" s="624" t="str">
        <f>IF(ISNUMBER(AirVision!F45),AirVision!F45, "")</f>
        <v/>
      </c>
      <c r="L49" s="624" t="str">
        <f>IF(AirVision!G45&lt;&gt;"",AirVision!G45, "")</f>
        <v/>
      </c>
      <c r="M49" s="624" t="str">
        <f>IF(ISNUMBER(AirVision!U45),AirVision!U45, "")</f>
        <v/>
      </c>
      <c r="N49" s="624" t="str">
        <f>IF(AirVision!V45&lt;&gt;"",AirVision!V45, "")</f>
        <v/>
      </c>
      <c r="O49" s="625" t="str">
        <f>IF(ISNUMBER(AirVision!X45),AirVision!X45,"")</f>
        <v/>
      </c>
      <c r="P49" s="624" t="str">
        <f>IF(AirVision!Y45&lt;&gt;"",AirVision!Y45, "")</f>
        <v/>
      </c>
      <c r="Q49" s="624" t="str">
        <f>IF(ISNUMBER(AirVision!AA45),AirVision!AA45,"")</f>
        <v/>
      </c>
      <c r="R49" s="624" t="str">
        <f>IF(AirVision!AB45&lt;&gt;"",AirVision!AB45, "")</f>
        <v/>
      </c>
      <c r="S49" s="624" t="str">
        <f>IF(ISNUMBER(AirVision!AD45),AirVision!AD45,"")</f>
        <v/>
      </c>
      <c r="T49" s="624" t="str">
        <f>IF(AirVision!AE45&lt;&gt;"",AirVision!AE45, "")</f>
        <v/>
      </c>
      <c r="U49" s="624">
        <f t="shared" si="1"/>
        <v>0</v>
      </c>
      <c r="V49" s="624">
        <f t="shared" si="0"/>
        <v>1</v>
      </c>
      <c r="W49" s="624" t="str">
        <f>IF(D49&lt;&gt;"",(VLOOKUP(D49,'Flags&amp;Qualifiers'!$S$2:$U$55,3)),"")</f>
        <v/>
      </c>
      <c r="X49" s="624">
        <f t="shared" si="2"/>
        <v>0</v>
      </c>
      <c r="Y49" s="624" t="str">
        <f>IF(D49&lt;&gt;"",(VLOOKUP(D49,'Flags&amp;Qualifiers'!$S$2:$T$55,2)), "")</f>
        <v/>
      </c>
      <c r="Z49" s="624">
        <f t="shared" si="3"/>
        <v>1</v>
      </c>
      <c r="AA49" s="624">
        <f t="shared" si="4"/>
        <v>0</v>
      </c>
      <c r="AB49" s="624" t="str">
        <f t="shared" si="5"/>
        <v>NULL</v>
      </c>
      <c r="AC49" s="635" t="str">
        <f t="shared" si="20"/>
        <v>NULL</v>
      </c>
      <c r="AD49" s="625" t="str">
        <f t="shared" si="20"/>
        <v>NULL</v>
      </c>
      <c r="AE49" s="627">
        <f t="shared" si="21"/>
        <v>0</v>
      </c>
      <c r="AF49" s="628" t="str">
        <f t="shared" si="8"/>
        <v/>
      </c>
      <c r="AG49" s="629" t="str">
        <f t="shared" si="9"/>
        <v/>
      </c>
      <c r="AH49" s="630">
        <f t="shared" si="10"/>
        <v>42</v>
      </c>
      <c r="AI49" s="629">
        <f t="shared" si="16"/>
        <v>0</v>
      </c>
      <c r="AJ49" s="632" t="str">
        <f t="shared" si="18"/>
        <v/>
      </c>
      <c r="AK49" s="630" t="str">
        <f t="shared" si="11"/>
        <v/>
      </c>
      <c r="AL49" s="630" t="str">
        <f t="shared" si="12"/>
        <v/>
      </c>
      <c r="AM49" s="632" t="str">
        <f t="shared" si="13"/>
        <v/>
      </c>
      <c r="AN49" s="633" t="str">
        <f t="shared" si="19"/>
        <v>YES</v>
      </c>
      <c r="AO49" s="511" t="s">
        <v>382</v>
      </c>
      <c r="AP49" s="127">
        <f>VLOOKUP(AO49,'Flags&amp;Qualifiers'!$B$2:$C$49,2)</f>
        <v>0</v>
      </c>
      <c r="AQ49" s="127">
        <f>VLOOKUP(AO49,'Flags&amp;Qualifiers'!$B$2:$D$49,3)</f>
        <v>0</v>
      </c>
      <c r="AR49" s="127">
        <f>VLOOKUP(AO49,'Flags&amp;Qualifiers'!$B$2:$E$49,4)</f>
        <v>0</v>
      </c>
      <c r="AS49" s="757" t="str">
        <f t="shared" si="17"/>
        <v>no</v>
      </c>
      <c r="AT49" s="743"/>
      <c r="AU49" s="743"/>
      <c r="AV49" s="743"/>
    </row>
    <row r="50" spans="1:48" s="634" customFormat="1" ht="11.25" customHeight="1" x14ac:dyDescent="0.2">
      <c r="A50" s="621">
        <f>(AirVision!A46)</f>
        <v>0</v>
      </c>
      <c r="B50" s="622">
        <f>(AirVision!B46)</f>
        <v>0</v>
      </c>
      <c r="C50" s="623" t="str">
        <f>IF(ISNUMBER(AirVision!R46),AirVision!R46, "")</f>
        <v/>
      </c>
      <c r="D50" s="624" t="str">
        <f>IF(AirVision!S46&lt;&gt;"",AirVision!S46, "")</f>
        <v/>
      </c>
      <c r="E50" s="623" t="str">
        <f>IF(ISNUMBER(AirVision!L46),AirVision!L46, "")</f>
        <v/>
      </c>
      <c r="F50" s="624" t="str">
        <f>IF(AirVision!M46&lt;&gt;"",AirVision!M46, "")</f>
        <v/>
      </c>
      <c r="G50" s="625" t="str">
        <f>IF(ISNUMBER(AirVision!C46),AirVision!C46,"")</f>
        <v/>
      </c>
      <c r="H50" s="624" t="str">
        <f>IF(AirVision!D46&lt;&gt;"",AirVision!D46, "")</f>
        <v/>
      </c>
      <c r="I50" s="624" t="str">
        <f>IF(ISNUMBER(AirVision!O46),AirVision!O46,"")</f>
        <v/>
      </c>
      <c r="J50" s="624" t="str">
        <f>IF(ISNUMBER(AirVision!P46),AirVision!P46,"")</f>
        <v/>
      </c>
      <c r="K50" s="624" t="str">
        <f>IF(ISNUMBER(AirVision!F46),AirVision!F46, "")</f>
        <v/>
      </c>
      <c r="L50" s="624" t="str">
        <f>IF(AirVision!G46&lt;&gt;"",AirVision!G46, "")</f>
        <v/>
      </c>
      <c r="M50" s="624" t="str">
        <f>IF(ISNUMBER(AirVision!U46),AirVision!U46, "")</f>
        <v/>
      </c>
      <c r="N50" s="624" t="str">
        <f>IF(AirVision!V46&lt;&gt;"",AirVision!V46, "")</f>
        <v/>
      </c>
      <c r="O50" s="625" t="str">
        <f>IF(ISNUMBER(AirVision!X46),AirVision!X46,"")</f>
        <v/>
      </c>
      <c r="P50" s="624" t="str">
        <f>IF(AirVision!Y46&lt;&gt;"",AirVision!Y46, "")</f>
        <v/>
      </c>
      <c r="Q50" s="624" t="str">
        <f>IF(ISNUMBER(AirVision!AA46),AirVision!AA46,"")</f>
        <v/>
      </c>
      <c r="R50" s="624" t="str">
        <f>IF(AirVision!AB46&lt;&gt;"",AirVision!AB46, "")</f>
        <v/>
      </c>
      <c r="S50" s="624" t="str">
        <f>IF(ISNUMBER(AirVision!AD46),AirVision!AD46,"")</f>
        <v/>
      </c>
      <c r="T50" s="624" t="str">
        <f>IF(AirVision!AE46&lt;&gt;"",AirVision!AE46, "")</f>
        <v/>
      </c>
      <c r="U50" s="624">
        <f t="shared" si="1"/>
        <v>0</v>
      </c>
      <c r="V50" s="624">
        <f t="shared" si="0"/>
        <v>1</v>
      </c>
      <c r="W50" s="624" t="str">
        <f>IF(D50&lt;&gt;"",(VLOOKUP(D50,'Flags&amp;Qualifiers'!$S$2:$U$55,3)),"")</f>
        <v/>
      </c>
      <c r="X50" s="624">
        <f t="shared" si="2"/>
        <v>0</v>
      </c>
      <c r="Y50" s="624" t="str">
        <f>IF(D50&lt;&gt;"",(VLOOKUP(D50,'Flags&amp;Qualifiers'!$S$2:$T$55,2)), "")</f>
        <v/>
      </c>
      <c r="Z50" s="624">
        <f t="shared" si="3"/>
        <v>1</v>
      </c>
      <c r="AA50" s="624">
        <f t="shared" si="4"/>
        <v>0</v>
      </c>
      <c r="AB50" s="624" t="str">
        <f t="shared" si="5"/>
        <v>NULL</v>
      </c>
      <c r="AC50" s="635" t="str">
        <f t="shared" si="20"/>
        <v>NULL</v>
      </c>
      <c r="AD50" s="625" t="str">
        <f t="shared" si="20"/>
        <v>NULL</v>
      </c>
      <c r="AE50" s="627">
        <f t="shared" si="21"/>
        <v>0</v>
      </c>
      <c r="AF50" s="628" t="str">
        <f t="shared" si="8"/>
        <v/>
      </c>
      <c r="AG50" s="629" t="str">
        <f t="shared" si="9"/>
        <v/>
      </c>
      <c r="AH50" s="630">
        <f t="shared" si="10"/>
        <v>43</v>
      </c>
      <c r="AI50" s="629">
        <f t="shared" si="16"/>
        <v>0</v>
      </c>
      <c r="AJ50" s="632" t="str">
        <f t="shared" si="18"/>
        <v/>
      </c>
      <c r="AK50" s="630" t="str">
        <f t="shared" si="11"/>
        <v/>
      </c>
      <c r="AL50" s="630" t="str">
        <f t="shared" si="12"/>
        <v/>
      </c>
      <c r="AM50" s="632" t="str">
        <f t="shared" si="13"/>
        <v/>
      </c>
      <c r="AN50" s="633" t="str">
        <f t="shared" si="19"/>
        <v>YES</v>
      </c>
      <c r="AO50" s="511" t="s">
        <v>382</v>
      </c>
      <c r="AP50" s="127">
        <f>VLOOKUP(AO50,'Flags&amp;Qualifiers'!$B$2:$C$49,2)</f>
        <v>0</v>
      </c>
      <c r="AQ50" s="127">
        <f>VLOOKUP(AO50,'Flags&amp;Qualifiers'!$B$2:$D$49,3)</f>
        <v>0</v>
      </c>
      <c r="AR50" s="127">
        <f>VLOOKUP(AO50,'Flags&amp;Qualifiers'!$B$2:$E$49,4)</f>
        <v>0</v>
      </c>
      <c r="AS50" s="757" t="str">
        <f t="shared" si="17"/>
        <v>no</v>
      </c>
      <c r="AT50" s="743"/>
      <c r="AU50" s="743"/>
      <c r="AV50" s="743"/>
    </row>
    <row r="51" spans="1:48" s="634" customFormat="1" ht="11.25" customHeight="1" x14ac:dyDescent="0.2">
      <c r="A51" s="621">
        <f>(AirVision!A47)</f>
        <v>0</v>
      </c>
      <c r="B51" s="622">
        <f>(AirVision!B47)</f>
        <v>0</v>
      </c>
      <c r="C51" s="623" t="str">
        <f>IF(ISNUMBER(AirVision!R47),AirVision!R47, "")</f>
        <v/>
      </c>
      <c r="D51" s="624" t="str">
        <f>IF(AirVision!S47&lt;&gt;"",AirVision!S47, "")</f>
        <v/>
      </c>
      <c r="E51" s="623" t="str">
        <f>IF(ISNUMBER(AirVision!L47),AirVision!L47, "")</f>
        <v/>
      </c>
      <c r="F51" s="624" t="str">
        <f>IF(AirVision!M47&lt;&gt;"",AirVision!M47, "")</f>
        <v/>
      </c>
      <c r="G51" s="625" t="str">
        <f>IF(ISNUMBER(AirVision!C47),AirVision!C47,"")</f>
        <v/>
      </c>
      <c r="H51" s="624" t="str">
        <f>IF(AirVision!D47&lt;&gt;"",AirVision!D47, "")</f>
        <v/>
      </c>
      <c r="I51" s="624" t="str">
        <f>IF(ISNUMBER(AirVision!O47),AirVision!O47,"")</f>
        <v/>
      </c>
      <c r="J51" s="624" t="str">
        <f>IF(ISNUMBER(AirVision!P47),AirVision!P47,"")</f>
        <v/>
      </c>
      <c r="K51" s="624" t="str">
        <f>IF(ISNUMBER(AirVision!F47),AirVision!F47, "")</f>
        <v/>
      </c>
      <c r="L51" s="624" t="str">
        <f>IF(AirVision!G47&lt;&gt;"",AirVision!G47, "")</f>
        <v/>
      </c>
      <c r="M51" s="624" t="str">
        <f>IF(ISNUMBER(AirVision!U47),AirVision!U47, "")</f>
        <v/>
      </c>
      <c r="N51" s="624" t="str">
        <f>IF(AirVision!V47&lt;&gt;"",AirVision!V47, "")</f>
        <v/>
      </c>
      <c r="O51" s="625" t="str">
        <f>IF(ISNUMBER(AirVision!X47),AirVision!X47,"")</f>
        <v/>
      </c>
      <c r="P51" s="624" t="str">
        <f>IF(AirVision!Y47&lt;&gt;"",AirVision!Y47, "")</f>
        <v/>
      </c>
      <c r="Q51" s="624" t="str">
        <f>IF(ISNUMBER(AirVision!AA47),AirVision!AA47,"")</f>
        <v/>
      </c>
      <c r="R51" s="624" t="str">
        <f>IF(AirVision!AB47&lt;&gt;"",AirVision!AB47, "")</f>
        <v/>
      </c>
      <c r="S51" s="624" t="str">
        <f>IF(ISNUMBER(AirVision!AD47),AirVision!AD47,"")</f>
        <v/>
      </c>
      <c r="T51" s="624" t="str">
        <f>IF(AirVision!AE47&lt;&gt;"",AirVision!AE47, "")</f>
        <v/>
      </c>
      <c r="U51" s="624">
        <f t="shared" si="1"/>
        <v>0</v>
      </c>
      <c r="V51" s="624">
        <f t="shared" si="0"/>
        <v>1</v>
      </c>
      <c r="W51" s="624" t="str">
        <f>IF(D51&lt;&gt;"",(VLOOKUP(D51,'Flags&amp;Qualifiers'!$S$2:$U$55,3)),"")</f>
        <v/>
      </c>
      <c r="X51" s="624">
        <f t="shared" si="2"/>
        <v>0</v>
      </c>
      <c r="Y51" s="624" t="str">
        <f>IF(D51&lt;&gt;"",(VLOOKUP(D51,'Flags&amp;Qualifiers'!$S$2:$T$55,2)), "")</f>
        <v/>
      </c>
      <c r="Z51" s="624">
        <f t="shared" si="3"/>
        <v>1</v>
      </c>
      <c r="AA51" s="624">
        <f t="shared" si="4"/>
        <v>0</v>
      </c>
      <c r="AB51" s="624" t="str">
        <f t="shared" si="5"/>
        <v>NULL</v>
      </c>
      <c r="AC51" s="635" t="str">
        <f t="shared" si="20"/>
        <v>NULL</v>
      </c>
      <c r="AD51" s="625" t="str">
        <f t="shared" si="20"/>
        <v>NULL</v>
      </c>
      <c r="AE51" s="627">
        <f t="shared" si="21"/>
        <v>0</v>
      </c>
      <c r="AF51" s="628" t="str">
        <f t="shared" si="8"/>
        <v/>
      </c>
      <c r="AG51" s="629" t="str">
        <f t="shared" si="9"/>
        <v/>
      </c>
      <c r="AH51" s="630">
        <f t="shared" si="10"/>
        <v>44</v>
      </c>
      <c r="AI51" s="629">
        <f t="shared" si="16"/>
        <v>0</v>
      </c>
      <c r="AJ51" s="632" t="str">
        <f t="shared" si="18"/>
        <v/>
      </c>
      <c r="AK51" s="630" t="str">
        <f t="shared" si="11"/>
        <v/>
      </c>
      <c r="AL51" s="630" t="str">
        <f t="shared" si="12"/>
        <v/>
      </c>
      <c r="AM51" s="632" t="str">
        <f t="shared" si="13"/>
        <v/>
      </c>
      <c r="AN51" s="633" t="str">
        <f t="shared" si="19"/>
        <v>YES</v>
      </c>
      <c r="AO51" s="511" t="s">
        <v>382</v>
      </c>
      <c r="AP51" s="127">
        <f>VLOOKUP(AO51,'Flags&amp;Qualifiers'!$B$2:$C$49,2)</f>
        <v>0</v>
      </c>
      <c r="AQ51" s="127">
        <f>VLOOKUP(AO51,'Flags&amp;Qualifiers'!$B$2:$D$49,3)</f>
        <v>0</v>
      </c>
      <c r="AR51" s="127">
        <f>VLOOKUP(AO51,'Flags&amp;Qualifiers'!$B$2:$E$49,4)</f>
        <v>0</v>
      </c>
      <c r="AS51" s="757" t="str">
        <f t="shared" si="17"/>
        <v>no</v>
      </c>
      <c r="AT51" s="743"/>
      <c r="AU51" s="743"/>
      <c r="AV51" s="743"/>
    </row>
    <row r="52" spans="1:48" s="634" customFormat="1" ht="11.25" customHeight="1" x14ac:dyDescent="0.2">
      <c r="A52" s="621">
        <f>(AirVision!A48)</f>
        <v>0</v>
      </c>
      <c r="B52" s="622">
        <f>(AirVision!B48)</f>
        <v>0</v>
      </c>
      <c r="C52" s="623" t="str">
        <f>IF(ISNUMBER(AirVision!R48),AirVision!R48, "")</f>
        <v/>
      </c>
      <c r="D52" s="624" t="str">
        <f>IF(AirVision!S48&lt;&gt;"",AirVision!S48, "")</f>
        <v/>
      </c>
      <c r="E52" s="623" t="str">
        <f>IF(ISNUMBER(AirVision!L48),AirVision!L48, "")</f>
        <v/>
      </c>
      <c r="F52" s="624" t="str">
        <f>IF(AirVision!M48&lt;&gt;"",AirVision!M48, "")</f>
        <v/>
      </c>
      <c r="G52" s="625" t="str">
        <f>IF(ISNUMBER(AirVision!C48),AirVision!C48,"")</f>
        <v/>
      </c>
      <c r="H52" s="624" t="str">
        <f>IF(AirVision!D48&lt;&gt;"",AirVision!D48, "")</f>
        <v/>
      </c>
      <c r="I52" s="624" t="str">
        <f>IF(ISNUMBER(AirVision!O48),AirVision!O48,"")</f>
        <v/>
      </c>
      <c r="J52" s="624" t="str">
        <f>IF(ISNUMBER(AirVision!P48),AirVision!P48,"")</f>
        <v/>
      </c>
      <c r="K52" s="624" t="str">
        <f>IF(ISNUMBER(AirVision!F48),AirVision!F48, "")</f>
        <v/>
      </c>
      <c r="L52" s="624" t="str">
        <f>IF(AirVision!G48&lt;&gt;"",AirVision!G48, "")</f>
        <v/>
      </c>
      <c r="M52" s="624" t="str">
        <f>IF(ISNUMBER(AirVision!U48),AirVision!U48, "")</f>
        <v/>
      </c>
      <c r="N52" s="624" t="str">
        <f>IF(AirVision!V48&lt;&gt;"",AirVision!V48, "")</f>
        <v/>
      </c>
      <c r="O52" s="625" t="str">
        <f>IF(ISNUMBER(AirVision!X48),AirVision!X48,"")</f>
        <v/>
      </c>
      <c r="P52" s="624" t="str">
        <f>IF(AirVision!Y48&lt;&gt;"",AirVision!Y48, "")</f>
        <v/>
      </c>
      <c r="Q52" s="624" t="str">
        <f>IF(ISNUMBER(AirVision!AA48),AirVision!AA48,"")</f>
        <v/>
      </c>
      <c r="R52" s="624" t="str">
        <f>IF(AirVision!AB48&lt;&gt;"",AirVision!AB48, "")</f>
        <v/>
      </c>
      <c r="S52" s="624" t="str">
        <f>IF(ISNUMBER(AirVision!AD48),AirVision!AD48,"")</f>
        <v/>
      </c>
      <c r="T52" s="624" t="str">
        <f>IF(AirVision!AE48&lt;&gt;"",AirVision!AE48, "")</f>
        <v/>
      </c>
      <c r="U52" s="624">
        <f t="shared" si="1"/>
        <v>0</v>
      </c>
      <c r="V52" s="624">
        <f t="shared" si="0"/>
        <v>1</v>
      </c>
      <c r="W52" s="624" t="str">
        <f>IF(D52&lt;&gt;"",(VLOOKUP(D52,'Flags&amp;Qualifiers'!$S$2:$U$55,3)),"")</f>
        <v/>
      </c>
      <c r="X52" s="624">
        <f t="shared" si="2"/>
        <v>0</v>
      </c>
      <c r="Y52" s="624" t="str">
        <f>IF(D52&lt;&gt;"",(VLOOKUP(D52,'Flags&amp;Qualifiers'!$S$2:$T$55,2)), "")</f>
        <v/>
      </c>
      <c r="Z52" s="624">
        <f t="shared" si="3"/>
        <v>1</v>
      </c>
      <c r="AA52" s="624">
        <f t="shared" si="4"/>
        <v>0</v>
      </c>
      <c r="AB52" s="624" t="str">
        <f t="shared" si="5"/>
        <v>NULL</v>
      </c>
      <c r="AC52" s="635" t="str">
        <f t="shared" si="20"/>
        <v>NULL</v>
      </c>
      <c r="AD52" s="625" t="str">
        <f t="shared" si="20"/>
        <v>NULL</v>
      </c>
      <c r="AE52" s="627">
        <f t="shared" si="21"/>
        <v>0</v>
      </c>
      <c r="AF52" s="628" t="str">
        <f t="shared" si="8"/>
        <v/>
      </c>
      <c r="AG52" s="629" t="str">
        <f t="shared" si="9"/>
        <v/>
      </c>
      <c r="AH52" s="630">
        <f t="shared" si="10"/>
        <v>45</v>
      </c>
      <c r="AI52" s="629">
        <f t="shared" si="16"/>
        <v>0</v>
      </c>
      <c r="AJ52" s="632" t="str">
        <f t="shared" si="18"/>
        <v/>
      </c>
      <c r="AK52" s="630" t="str">
        <f t="shared" si="11"/>
        <v/>
      </c>
      <c r="AL52" s="630" t="str">
        <f t="shared" si="12"/>
        <v/>
      </c>
      <c r="AM52" s="632" t="str">
        <f t="shared" si="13"/>
        <v/>
      </c>
      <c r="AN52" s="633" t="str">
        <f t="shared" si="19"/>
        <v>YES</v>
      </c>
      <c r="AO52" s="511" t="s">
        <v>382</v>
      </c>
      <c r="AP52" s="127">
        <f>VLOOKUP(AO52,'Flags&amp;Qualifiers'!$B$2:$C$49,2)</f>
        <v>0</v>
      </c>
      <c r="AQ52" s="127">
        <f>VLOOKUP(AO52,'Flags&amp;Qualifiers'!$B$2:$D$49,3)</f>
        <v>0</v>
      </c>
      <c r="AR52" s="127">
        <f>VLOOKUP(AO52,'Flags&amp;Qualifiers'!$B$2:$E$49,4)</f>
        <v>0</v>
      </c>
      <c r="AS52" s="757" t="str">
        <f t="shared" si="17"/>
        <v>no</v>
      </c>
      <c r="AT52" s="743"/>
      <c r="AU52" s="743"/>
      <c r="AV52" s="741"/>
    </row>
    <row r="53" spans="1:48" s="634" customFormat="1" ht="11.25" customHeight="1" x14ac:dyDescent="0.2">
      <c r="A53" s="621">
        <f>(AirVision!A49)</f>
        <v>0</v>
      </c>
      <c r="B53" s="622">
        <f>(AirVision!B49)</f>
        <v>0</v>
      </c>
      <c r="C53" s="623" t="str">
        <f>IF(ISNUMBER(AirVision!R49),AirVision!R49, "")</f>
        <v/>
      </c>
      <c r="D53" s="624" t="str">
        <f>IF(AirVision!S49&lt;&gt;"",AirVision!S49, "")</f>
        <v/>
      </c>
      <c r="E53" s="623" t="str">
        <f>IF(ISNUMBER(AirVision!L49),AirVision!L49, "")</f>
        <v/>
      </c>
      <c r="F53" s="624" t="str">
        <f>IF(AirVision!M49&lt;&gt;"",AirVision!M49, "")</f>
        <v/>
      </c>
      <c r="G53" s="625" t="str">
        <f>IF(ISNUMBER(AirVision!C49),AirVision!C49,"")</f>
        <v/>
      </c>
      <c r="H53" s="624" t="str">
        <f>IF(AirVision!D49&lt;&gt;"",AirVision!D49, "")</f>
        <v/>
      </c>
      <c r="I53" s="624" t="str">
        <f>IF(ISNUMBER(AirVision!O49),AirVision!O49,"")</f>
        <v/>
      </c>
      <c r="J53" s="624" t="str">
        <f>IF(ISNUMBER(AirVision!P49),AirVision!P49,"")</f>
        <v/>
      </c>
      <c r="K53" s="624" t="str">
        <f>IF(ISNUMBER(AirVision!F49),AirVision!F49, "")</f>
        <v/>
      </c>
      <c r="L53" s="624" t="str">
        <f>IF(AirVision!G49&lt;&gt;"",AirVision!G49, "")</f>
        <v/>
      </c>
      <c r="M53" s="624" t="str">
        <f>IF(ISNUMBER(AirVision!U49),AirVision!U49, "")</f>
        <v/>
      </c>
      <c r="N53" s="624" t="str">
        <f>IF(AirVision!V49&lt;&gt;"",AirVision!V49, "")</f>
        <v/>
      </c>
      <c r="O53" s="625" t="str">
        <f>IF(ISNUMBER(AirVision!X49),AirVision!X49,"")</f>
        <v/>
      </c>
      <c r="P53" s="624" t="str">
        <f>IF(AirVision!Y49&lt;&gt;"",AirVision!Y49, "")</f>
        <v/>
      </c>
      <c r="Q53" s="624" t="str">
        <f>IF(ISNUMBER(AirVision!AA49),AirVision!AA49,"")</f>
        <v/>
      </c>
      <c r="R53" s="624" t="str">
        <f>IF(AirVision!AB49&lt;&gt;"",AirVision!AB49, "")</f>
        <v/>
      </c>
      <c r="S53" s="624" t="str">
        <f>IF(ISNUMBER(AirVision!AD49),AirVision!AD49,"")</f>
        <v/>
      </c>
      <c r="T53" s="624" t="str">
        <f>IF(AirVision!AE49&lt;&gt;"",AirVision!AE49, "")</f>
        <v/>
      </c>
      <c r="U53" s="624">
        <f t="shared" si="1"/>
        <v>0</v>
      </c>
      <c r="V53" s="624">
        <f t="shared" si="0"/>
        <v>1</v>
      </c>
      <c r="W53" s="624" t="str">
        <f>IF(D53&lt;&gt;"",(VLOOKUP(D53,'Flags&amp;Qualifiers'!$S$2:$U$55,3)),"")</f>
        <v/>
      </c>
      <c r="X53" s="624">
        <f t="shared" si="2"/>
        <v>0</v>
      </c>
      <c r="Y53" s="624" t="str">
        <f>IF(D53&lt;&gt;"",(VLOOKUP(D53,'Flags&amp;Qualifiers'!$S$2:$T$55,2)), "")</f>
        <v/>
      </c>
      <c r="Z53" s="624">
        <f t="shared" si="3"/>
        <v>1</v>
      </c>
      <c r="AA53" s="624">
        <f t="shared" si="4"/>
        <v>0</v>
      </c>
      <c r="AB53" s="624" t="str">
        <f t="shared" si="5"/>
        <v>NULL</v>
      </c>
      <c r="AC53" s="635" t="str">
        <f t="shared" si="20"/>
        <v>NULL</v>
      </c>
      <c r="AD53" s="625" t="str">
        <f t="shared" si="20"/>
        <v>NULL</v>
      </c>
      <c r="AE53" s="627">
        <f t="shared" si="21"/>
        <v>0</v>
      </c>
      <c r="AF53" s="628" t="str">
        <f t="shared" si="8"/>
        <v/>
      </c>
      <c r="AG53" s="629" t="str">
        <f t="shared" si="9"/>
        <v/>
      </c>
      <c r="AH53" s="630">
        <f t="shared" si="10"/>
        <v>46</v>
      </c>
      <c r="AI53" s="629">
        <f t="shared" si="16"/>
        <v>0</v>
      </c>
      <c r="AJ53" s="632" t="str">
        <f t="shared" si="18"/>
        <v/>
      </c>
      <c r="AK53" s="630" t="str">
        <f t="shared" si="11"/>
        <v/>
      </c>
      <c r="AL53" s="630" t="str">
        <f t="shared" si="12"/>
        <v/>
      </c>
      <c r="AM53" s="632" t="str">
        <f t="shared" si="13"/>
        <v/>
      </c>
      <c r="AN53" s="633" t="str">
        <f t="shared" si="19"/>
        <v>YES</v>
      </c>
      <c r="AO53" s="511" t="s">
        <v>382</v>
      </c>
      <c r="AP53" s="127">
        <f>VLOOKUP(AO53,'Flags&amp;Qualifiers'!$B$2:$C$49,2)</f>
        <v>0</v>
      </c>
      <c r="AQ53" s="127">
        <f>VLOOKUP(AO53,'Flags&amp;Qualifiers'!$B$2:$D$49,3)</f>
        <v>0</v>
      </c>
      <c r="AR53" s="127">
        <f>VLOOKUP(AO53,'Flags&amp;Qualifiers'!$B$2:$E$49,4)</f>
        <v>0</v>
      </c>
      <c r="AS53" s="757" t="str">
        <f t="shared" si="17"/>
        <v>no</v>
      </c>
      <c r="AT53" s="1324"/>
      <c r="AU53" s="1324"/>
      <c r="AV53" s="1324"/>
    </row>
    <row r="54" spans="1:48" s="634" customFormat="1" ht="11.25" customHeight="1" x14ac:dyDescent="0.2">
      <c r="A54" s="621">
        <f>(AirVision!A50)</f>
        <v>0</v>
      </c>
      <c r="B54" s="622">
        <f>(AirVision!B50)</f>
        <v>0</v>
      </c>
      <c r="C54" s="623" t="str">
        <f>IF(ISNUMBER(AirVision!R50),AirVision!R50, "")</f>
        <v/>
      </c>
      <c r="D54" s="624" t="str">
        <f>IF(AirVision!S50&lt;&gt;"",AirVision!S50, "")</f>
        <v/>
      </c>
      <c r="E54" s="623" t="str">
        <f>IF(ISNUMBER(AirVision!L50),AirVision!L50, "")</f>
        <v/>
      </c>
      <c r="F54" s="624" t="str">
        <f>IF(AirVision!M50&lt;&gt;"",AirVision!M50, "")</f>
        <v/>
      </c>
      <c r="G54" s="625" t="str">
        <f>IF(ISNUMBER(AirVision!C50),AirVision!C50,"")</f>
        <v/>
      </c>
      <c r="H54" s="624" t="str">
        <f>IF(AirVision!D50&lt;&gt;"",AirVision!D50, "")</f>
        <v/>
      </c>
      <c r="I54" s="624" t="str">
        <f>IF(ISNUMBER(AirVision!O50),AirVision!O50,"")</f>
        <v/>
      </c>
      <c r="J54" s="624" t="str">
        <f>IF(ISNUMBER(AirVision!P50),AirVision!P50,"")</f>
        <v/>
      </c>
      <c r="K54" s="624" t="str">
        <f>IF(ISNUMBER(AirVision!F50),AirVision!F50, "")</f>
        <v/>
      </c>
      <c r="L54" s="624" t="str">
        <f>IF(AirVision!G50&lt;&gt;"",AirVision!G50, "")</f>
        <v/>
      </c>
      <c r="M54" s="624" t="str">
        <f>IF(ISNUMBER(AirVision!U50),AirVision!U50, "")</f>
        <v/>
      </c>
      <c r="N54" s="624" t="str">
        <f>IF(AirVision!V50&lt;&gt;"",AirVision!V50, "")</f>
        <v/>
      </c>
      <c r="O54" s="625" t="str">
        <f>IF(ISNUMBER(AirVision!X50),AirVision!X50,"")</f>
        <v/>
      </c>
      <c r="P54" s="624" t="str">
        <f>IF(AirVision!Y50&lt;&gt;"",AirVision!Y50, "")</f>
        <v/>
      </c>
      <c r="Q54" s="624" t="str">
        <f>IF(ISNUMBER(AirVision!AA50),AirVision!AA50,"")</f>
        <v/>
      </c>
      <c r="R54" s="624" t="str">
        <f>IF(AirVision!AB50&lt;&gt;"",AirVision!AB50, "")</f>
        <v/>
      </c>
      <c r="S54" s="624" t="str">
        <f>IF(ISNUMBER(AirVision!AD50),AirVision!AD50,"")</f>
        <v/>
      </c>
      <c r="T54" s="624" t="str">
        <f>IF(AirVision!AE50&lt;&gt;"",AirVision!AE50, "")</f>
        <v/>
      </c>
      <c r="U54" s="624">
        <f t="shared" si="1"/>
        <v>0</v>
      </c>
      <c r="V54" s="624">
        <f t="shared" si="0"/>
        <v>1</v>
      </c>
      <c r="W54" s="624" t="str">
        <f>IF(D54&lt;&gt;"",(VLOOKUP(D54,'Flags&amp;Qualifiers'!$S$2:$U$55,3)),"")</f>
        <v/>
      </c>
      <c r="X54" s="624">
        <f t="shared" si="2"/>
        <v>0</v>
      </c>
      <c r="Y54" s="624" t="str">
        <f>IF(D54&lt;&gt;"",(VLOOKUP(D54,'Flags&amp;Qualifiers'!$S$2:$T$55,2)), "")</f>
        <v/>
      </c>
      <c r="Z54" s="624">
        <f t="shared" si="3"/>
        <v>1</v>
      </c>
      <c r="AA54" s="624">
        <f t="shared" si="4"/>
        <v>0</v>
      </c>
      <c r="AB54" s="624" t="str">
        <f t="shared" si="5"/>
        <v>NULL</v>
      </c>
      <c r="AC54" s="635" t="str">
        <f t="shared" si="20"/>
        <v>NULL</v>
      </c>
      <c r="AD54" s="625" t="str">
        <f t="shared" si="20"/>
        <v>NULL</v>
      </c>
      <c r="AE54" s="627">
        <f t="shared" si="21"/>
        <v>0</v>
      </c>
      <c r="AF54" s="628" t="str">
        <f t="shared" si="8"/>
        <v/>
      </c>
      <c r="AG54" s="629" t="str">
        <f t="shared" si="9"/>
        <v/>
      </c>
      <c r="AH54" s="630">
        <f t="shared" si="10"/>
        <v>47</v>
      </c>
      <c r="AI54" s="629">
        <f t="shared" si="16"/>
        <v>0</v>
      </c>
      <c r="AJ54" s="632" t="str">
        <f t="shared" si="18"/>
        <v/>
      </c>
      <c r="AK54" s="630" t="str">
        <f t="shared" si="11"/>
        <v/>
      </c>
      <c r="AL54" s="630" t="str">
        <f t="shared" si="12"/>
        <v/>
      </c>
      <c r="AM54" s="632" t="str">
        <f t="shared" si="13"/>
        <v/>
      </c>
      <c r="AN54" s="633" t="str">
        <f t="shared" si="19"/>
        <v>YES</v>
      </c>
      <c r="AO54" s="511" t="s">
        <v>382</v>
      </c>
      <c r="AP54" s="127">
        <f>VLOOKUP(AO54,'Flags&amp;Qualifiers'!$B$2:$C$49,2)</f>
        <v>0</v>
      </c>
      <c r="AQ54" s="127">
        <f>VLOOKUP(AO54,'Flags&amp;Qualifiers'!$B$2:$D$49,3)</f>
        <v>0</v>
      </c>
      <c r="AR54" s="127">
        <f>VLOOKUP(AO54,'Flags&amp;Qualifiers'!$B$2:$E$49,4)</f>
        <v>0</v>
      </c>
      <c r="AS54" s="757" t="str">
        <f t="shared" si="17"/>
        <v>no</v>
      </c>
      <c r="AT54" s="743"/>
      <c r="AU54" s="743"/>
      <c r="AV54" s="741"/>
    </row>
    <row r="55" spans="1:48" s="634" customFormat="1" ht="11.25" customHeight="1" x14ac:dyDescent="0.2">
      <c r="A55" s="621">
        <f>(AirVision!A51)</f>
        <v>0</v>
      </c>
      <c r="B55" s="622">
        <f>(AirVision!B51)</f>
        <v>0</v>
      </c>
      <c r="C55" s="623" t="str">
        <f>IF(ISNUMBER(AirVision!R51),AirVision!R51, "")</f>
        <v/>
      </c>
      <c r="D55" s="624" t="str">
        <f>IF(AirVision!S51&lt;&gt;"",AirVision!S51, "")</f>
        <v/>
      </c>
      <c r="E55" s="623" t="str">
        <f>IF(ISNUMBER(AirVision!L51),AirVision!L51, "")</f>
        <v/>
      </c>
      <c r="F55" s="624" t="str">
        <f>IF(AirVision!M51&lt;&gt;"",AirVision!M51, "")</f>
        <v/>
      </c>
      <c r="G55" s="625" t="str">
        <f>IF(ISNUMBER(AirVision!C51),AirVision!C51,"")</f>
        <v/>
      </c>
      <c r="H55" s="624" t="str">
        <f>IF(AirVision!D51&lt;&gt;"",AirVision!D51, "")</f>
        <v/>
      </c>
      <c r="I55" s="624" t="str">
        <f>IF(ISNUMBER(AirVision!O51),AirVision!O51,"")</f>
        <v/>
      </c>
      <c r="J55" s="624" t="str">
        <f>IF(ISNUMBER(AirVision!P51),AirVision!P51,"")</f>
        <v/>
      </c>
      <c r="K55" s="624" t="str">
        <f>IF(ISNUMBER(AirVision!F51),AirVision!F51, "")</f>
        <v/>
      </c>
      <c r="L55" s="624" t="str">
        <f>IF(AirVision!G51&lt;&gt;"",AirVision!G51, "")</f>
        <v/>
      </c>
      <c r="M55" s="624" t="str">
        <f>IF(ISNUMBER(AirVision!U51),AirVision!U51, "")</f>
        <v/>
      </c>
      <c r="N55" s="624" t="str">
        <f>IF(AirVision!V51&lt;&gt;"",AirVision!V51, "")</f>
        <v/>
      </c>
      <c r="O55" s="625" t="str">
        <f>IF(ISNUMBER(AirVision!X51),AirVision!X51,"")</f>
        <v/>
      </c>
      <c r="P55" s="624" t="str">
        <f>IF(AirVision!Y51&lt;&gt;"",AirVision!Y51, "")</f>
        <v/>
      </c>
      <c r="Q55" s="624" t="str">
        <f>IF(ISNUMBER(AirVision!AA51),AirVision!AA51,"")</f>
        <v/>
      </c>
      <c r="R55" s="624" t="str">
        <f>IF(AirVision!AB51&lt;&gt;"",AirVision!AB51, "")</f>
        <v/>
      </c>
      <c r="S55" s="624" t="str">
        <f>IF(ISNUMBER(AirVision!AD51),AirVision!AD51,"")</f>
        <v/>
      </c>
      <c r="T55" s="624" t="str">
        <f>IF(AirVision!AE51&lt;&gt;"",AirVision!AE51, "")</f>
        <v/>
      </c>
      <c r="U55" s="624">
        <f t="shared" si="1"/>
        <v>0</v>
      </c>
      <c r="V55" s="624">
        <f t="shared" si="0"/>
        <v>1</v>
      </c>
      <c r="W55" s="624" t="str">
        <f>IF(D55&lt;&gt;"",(VLOOKUP(D55,'Flags&amp;Qualifiers'!$S$2:$U$55,3)),"")</f>
        <v/>
      </c>
      <c r="X55" s="624">
        <f t="shared" si="2"/>
        <v>0</v>
      </c>
      <c r="Y55" s="624" t="str">
        <f>IF(D55&lt;&gt;"",(VLOOKUP(D55,'Flags&amp;Qualifiers'!$S$2:$T$55,2)), "")</f>
        <v/>
      </c>
      <c r="Z55" s="624">
        <f t="shared" si="3"/>
        <v>1</v>
      </c>
      <c r="AA55" s="624">
        <f t="shared" si="4"/>
        <v>0</v>
      </c>
      <c r="AB55" s="624" t="str">
        <f t="shared" si="5"/>
        <v>NULL</v>
      </c>
      <c r="AC55" s="635" t="str">
        <f t="shared" si="20"/>
        <v>NULL</v>
      </c>
      <c r="AD55" s="625" t="str">
        <f t="shared" si="20"/>
        <v>NULL</v>
      </c>
      <c r="AE55" s="627">
        <f t="shared" si="21"/>
        <v>0</v>
      </c>
      <c r="AF55" s="628" t="str">
        <f t="shared" si="8"/>
        <v/>
      </c>
      <c r="AG55" s="629" t="str">
        <f t="shared" si="9"/>
        <v/>
      </c>
      <c r="AH55" s="630">
        <f t="shared" si="10"/>
        <v>48</v>
      </c>
      <c r="AI55" s="629">
        <f t="shared" si="16"/>
        <v>0</v>
      </c>
      <c r="AJ55" s="632" t="str">
        <f t="shared" si="18"/>
        <v/>
      </c>
      <c r="AK55" s="630" t="str">
        <f t="shared" si="11"/>
        <v/>
      </c>
      <c r="AL55" s="630" t="str">
        <f t="shared" si="12"/>
        <v/>
      </c>
      <c r="AM55" s="632" t="str">
        <f t="shared" si="13"/>
        <v/>
      </c>
      <c r="AN55" s="633" t="str">
        <f t="shared" si="19"/>
        <v>YES</v>
      </c>
      <c r="AO55" s="511" t="s">
        <v>382</v>
      </c>
      <c r="AP55" s="127">
        <f>VLOOKUP(AO55,'Flags&amp;Qualifiers'!$B$2:$C$49,2)</f>
        <v>0</v>
      </c>
      <c r="AQ55" s="127">
        <f>VLOOKUP(AO55,'Flags&amp;Qualifiers'!$B$2:$D$49,3)</f>
        <v>0</v>
      </c>
      <c r="AR55" s="127">
        <f>VLOOKUP(AO55,'Flags&amp;Qualifiers'!$B$2:$E$49,4)</f>
        <v>0</v>
      </c>
      <c r="AS55" s="757" t="str">
        <f t="shared" si="17"/>
        <v>no</v>
      </c>
      <c r="AT55" s="743"/>
      <c r="AU55" s="743"/>
      <c r="AV55" s="743"/>
    </row>
    <row r="56" spans="1:48" s="634" customFormat="1" ht="11.25" customHeight="1" x14ac:dyDescent="0.2">
      <c r="A56" s="621">
        <f>(AirVision!A52)</f>
        <v>0</v>
      </c>
      <c r="B56" s="622">
        <f>(AirVision!B52)</f>
        <v>0</v>
      </c>
      <c r="C56" s="623" t="str">
        <f>IF(ISNUMBER(AirVision!R52),AirVision!R52, "")</f>
        <v/>
      </c>
      <c r="D56" s="624" t="str">
        <f>IF(AirVision!S52&lt;&gt;"",AirVision!S52, "")</f>
        <v/>
      </c>
      <c r="E56" s="623" t="str">
        <f>IF(ISNUMBER(AirVision!L52),AirVision!L52, "")</f>
        <v/>
      </c>
      <c r="F56" s="624" t="str">
        <f>IF(AirVision!M52&lt;&gt;"",AirVision!M52, "")</f>
        <v/>
      </c>
      <c r="G56" s="625" t="str">
        <f>IF(ISNUMBER(AirVision!C52),AirVision!C52,"")</f>
        <v/>
      </c>
      <c r="H56" s="624" t="str">
        <f>IF(AirVision!D52&lt;&gt;"",AirVision!D52, "")</f>
        <v/>
      </c>
      <c r="I56" s="624" t="str">
        <f>IF(ISNUMBER(AirVision!O52),AirVision!O52,"")</f>
        <v/>
      </c>
      <c r="J56" s="624" t="str">
        <f>IF(ISNUMBER(AirVision!P52),AirVision!P52,"")</f>
        <v/>
      </c>
      <c r="K56" s="624" t="str">
        <f>IF(ISNUMBER(AirVision!F52),AirVision!F52, "")</f>
        <v/>
      </c>
      <c r="L56" s="624" t="str">
        <f>IF(AirVision!G52&lt;&gt;"",AirVision!G52, "")</f>
        <v/>
      </c>
      <c r="M56" s="624" t="str">
        <f>IF(ISNUMBER(AirVision!U52),AirVision!U52, "")</f>
        <v/>
      </c>
      <c r="N56" s="624" t="str">
        <f>IF(AirVision!V52&lt;&gt;"",AirVision!V52, "")</f>
        <v/>
      </c>
      <c r="O56" s="625" t="str">
        <f>IF(ISNUMBER(AirVision!X52),AirVision!X52,"")</f>
        <v/>
      </c>
      <c r="P56" s="624" t="str">
        <f>IF(AirVision!Y52&lt;&gt;"",AirVision!Y52, "")</f>
        <v/>
      </c>
      <c r="Q56" s="624" t="str">
        <f>IF(ISNUMBER(AirVision!AA52),AirVision!AA52,"")</f>
        <v/>
      </c>
      <c r="R56" s="624" t="str">
        <f>IF(AirVision!AB52&lt;&gt;"",AirVision!AB52, "")</f>
        <v/>
      </c>
      <c r="S56" s="624" t="str">
        <f>IF(ISNUMBER(AirVision!AD52),AirVision!AD52,"")</f>
        <v/>
      </c>
      <c r="T56" s="624" t="str">
        <f>IF(AirVision!AE52&lt;&gt;"",AirVision!AE52, "")</f>
        <v/>
      </c>
      <c r="U56" s="624">
        <f t="shared" si="1"/>
        <v>0</v>
      </c>
      <c r="V56" s="624">
        <f t="shared" si="0"/>
        <v>1</v>
      </c>
      <c r="W56" s="624" t="str">
        <f>IF(D56&lt;&gt;"",(VLOOKUP(D56,'Flags&amp;Qualifiers'!$S$2:$U$55,3)),"")</f>
        <v/>
      </c>
      <c r="X56" s="624">
        <f t="shared" si="2"/>
        <v>0</v>
      </c>
      <c r="Y56" s="624" t="str">
        <f>IF(D56&lt;&gt;"",(VLOOKUP(D56,'Flags&amp;Qualifiers'!$S$2:$T$55,2)), "")</f>
        <v/>
      </c>
      <c r="Z56" s="624">
        <f t="shared" si="3"/>
        <v>1</v>
      </c>
      <c r="AA56" s="624">
        <f t="shared" si="4"/>
        <v>0</v>
      </c>
      <c r="AB56" s="624" t="str">
        <f t="shared" si="5"/>
        <v>NULL</v>
      </c>
      <c r="AC56" s="635" t="str">
        <f>IF((COUNT($AB$56:$AB$79)&gt;17),(AVERAGE($AB$56:$AB$79)),"NULL")</f>
        <v>NULL</v>
      </c>
      <c r="AD56" s="625" t="str">
        <f>IF((COUNT($AB$56:$AB$79)&gt;17),(AVERAGE($AB$56:$AB$79)),"NULL")</f>
        <v>NULL</v>
      </c>
      <c r="AE56" s="627">
        <f>MAX($AB$56:$AB$79)</f>
        <v>0</v>
      </c>
      <c r="AF56" s="628" t="str">
        <f t="shared" si="8"/>
        <v/>
      </c>
      <c r="AG56" s="629" t="str">
        <f t="shared" si="9"/>
        <v/>
      </c>
      <c r="AH56" s="630">
        <f t="shared" si="10"/>
        <v>49</v>
      </c>
      <c r="AI56" s="629">
        <f t="shared" si="16"/>
        <v>0</v>
      </c>
      <c r="AJ56" s="632" t="str">
        <f t="shared" si="18"/>
        <v/>
      </c>
      <c r="AK56" s="630" t="str">
        <f t="shared" si="11"/>
        <v/>
      </c>
      <c r="AL56" s="630" t="str">
        <f t="shared" si="12"/>
        <v/>
      </c>
      <c r="AM56" s="632" t="str">
        <f t="shared" si="13"/>
        <v/>
      </c>
      <c r="AN56" s="633" t="str">
        <f t="shared" si="19"/>
        <v>YES</v>
      </c>
      <c r="AO56" s="511" t="s">
        <v>382</v>
      </c>
      <c r="AP56" s="127">
        <f>VLOOKUP(AO56,'Flags&amp;Qualifiers'!$B$2:$C$49,2)</f>
        <v>0</v>
      </c>
      <c r="AQ56" s="127">
        <f>VLOOKUP(AO56,'Flags&amp;Qualifiers'!$B$2:$D$49,3)</f>
        <v>0</v>
      </c>
      <c r="AR56" s="127">
        <f>VLOOKUP(AO56,'Flags&amp;Qualifiers'!$B$2:$E$49,4)</f>
        <v>0</v>
      </c>
      <c r="AS56" s="757" t="str">
        <f t="shared" si="17"/>
        <v>no</v>
      </c>
      <c r="AT56" s="743"/>
      <c r="AU56" s="743"/>
      <c r="AV56" s="743"/>
    </row>
    <row r="57" spans="1:48" s="634" customFormat="1" ht="11.25" customHeight="1" x14ac:dyDescent="0.2">
      <c r="A57" s="621">
        <f>(AirVision!A53)</f>
        <v>0</v>
      </c>
      <c r="B57" s="622">
        <f>(AirVision!B53)</f>
        <v>0</v>
      </c>
      <c r="C57" s="623" t="str">
        <f>IF(ISNUMBER(AirVision!R53),AirVision!R53, "")</f>
        <v/>
      </c>
      <c r="D57" s="624" t="str">
        <f>IF(AirVision!S53&lt;&gt;"",AirVision!S53, "")</f>
        <v/>
      </c>
      <c r="E57" s="623" t="str">
        <f>IF(ISNUMBER(AirVision!L53),AirVision!L53, "")</f>
        <v/>
      </c>
      <c r="F57" s="624" t="str">
        <f>IF(AirVision!M53&lt;&gt;"",AirVision!M53, "")</f>
        <v/>
      </c>
      <c r="G57" s="625" t="str">
        <f>IF(ISNUMBER(AirVision!C53),AirVision!C53,"")</f>
        <v/>
      </c>
      <c r="H57" s="624" t="str">
        <f>IF(AirVision!D53&lt;&gt;"",AirVision!D53, "")</f>
        <v/>
      </c>
      <c r="I57" s="624" t="str">
        <f>IF(ISNUMBER(AirVision!O53),AirVision!O53,"")</f>
        <v/>
      </c>
      <c r="J57" s="624" t="str">
        <f>IF(ISNUMBER(AirVision!P53),AirVision!P53,"")</f>
        <v/>
      </c>
      <c r="K57" s="624" t="str">
        <f>IF(ISNUMBER(AirVision!F53),AirVision!F53, "")</f>
        <v/>
      </c>
      <c r="L57" s="624" t="str">
        <f>IF(AirVision!G53&lt;&gt;"",AirVision!G53, "")</f>
        <v/>
      </c>
      <c r="M57" s="624" t="str">
        <f>IF(ISNUMBER(AirVision!U53),AirVision!U53, "")</f>
        <v/>
      </c>
      <c r="N57" s="624" t="str">
        <f>IF(AirVision!V53&lt;&gt;"",AirVision!V53, "")</f>
        <v/>
      </c>
      <c r="O57" s="625" t="str">
        <f>IF(ISNUMBER(AirVision!X53),AirVision!X53,"")</f>
        <v/>
      </c>
      <c r="P57" s="624" t="str">
        <f>IF(AirVision!Y53&lt;&gt;"",AirVision!Y53, "")</f>
        <v/>
      </c>
      <c r="Q57" s="624" t="str">
        <f>IF(ISNUMBER(AirVision!AA53),AirVision!AA53,"")</f>
        <v/>
      </c>
      <c r="R57" s="624" t="str">
        <f>IF(AirVision!AB53&lt;&gt;"",AirVision!AB53, "")</f>
        <v/>
      </c>
      <c r="S57" s="624" t="str">
        <f>IF(ISNUMBER(AirVision!AD53),AirVision!AD53,"")</f>
        <v/>
      </c>
      <c r="T57" s="624" t="str">
        <f>IF(AirVision!AE53&lt;&gt;"",AirVision!AE53, "")</f>
        <v/>
      </c>
      <c r="U57" s="624">
        <f t="shared" si="1"/>
        <v>0</v>
      </c>
      <c r="V57" s="624">
        <f t="shared" si="0"/>
        <v>1</v>
      </c>
      <c r="W57" s="624" t="str">
        <f>IF(D57&lt;&gt;"",(VLOOKUP(D57,'Flags&amp;Qualifiers'!$S$2:$U$55,3)),"")</f>
        <v/>
      </c>
      <c r="X57" s="624">
        <f t="shared" si="2"/>
        <v>0</v>
      </c>
      <c r="Y57" s="624" t="str">
        <f>IF(D57&lt;&gt;"",(VLOOKUP(D57,'Flags&amp;Qualifiers'!$S$2:$T$55,2)), "")</f>
        <v/>
      </c>
      <c r="Z57" s="624">
        <f t="shared" si="3"/>
        <v>1</v>
      </c>
      <c r="AA57" s="624">
        <f t="shared" si="4"/>
        <v>0</v>
      </c>
      <c r="AB57" s="624" t="str">
        <f t="shared" si="5"/>
        <v>NULL</v>
      </c>
      <c r="AC57" s="635" t="str">
        <f t="shared" ref="AC57:AD79" si="22">IF((COUNT($AB$56:$AB$79)&gt;17),(AVERAGE($AB$56:$AB$79)),"NULL")</f>
        <v>NULL</v>
      </c>
      <c r="AD57" s="625" t="str">
        <f t="shared" si="22"/>
        <v>NULL</v>
      </c>
      <c r="AE57" s="627">
        <f t="shared" ref="AE57:AE79" si="23">MAX($AB$56:$AB$79)</f>
        <v>0</v>
      </c>
      <c r="AF57" s="628" t="str">
        <f t="shared" si="8"/>
        <v/>
      </c>
      <c r="AG57" s="629" t="str">
        <f t="shared" si="9"/>
        <v/>
      </c>
      <c r="AH57" s="630">
        <f t="shared" si="10"/>
        <v>50</v>
      </c>
      <c r="AI57" s="629">
        <f t="shared" si="16"/>
        <v>0</v>
      </c>
      <c r="AJ57" s="632" t="str">
        <f t="shared" si="18"/>
        <v/>
      </c>
      <c r="AK57" s="630" t="str">
        <f t="shared" si="11"/>
        <v/>
      </c>
      <c r="AL57" s="630" t="str">
        <f t="shared" si="12"/>
        <v/>
      </c>
      <c r="AM57" s="632" t="str">
        <f t="shared" si="13"/>
        <v/>
      </c>
      <c r="AN57" s="633" t="str">
        <f t="shared" si="19"/>
        <v>YES</v>
      </c>
      <c r="AO57" s="511" t="s">
        <v>382</v>
      </c>
      <c r="AP57" s="127">
        <f>VLOOKUP(AO57,'Flags&amp;Qualifiers'!$B$2:$C$49,2)</f>
        <v>0</v>
      </c>
      <c r="AQ57" s="127">
        <f>VLOOKUP(AO57,'Flags&amp;Qualifiers'!$B$2:$D$49,3)</f>
        <v>0</v>
      </c>
      <c r="AR57" s="127">
        <f>VLOOKUP(AO57,'Flags&amp;Qualifiers'!$B$2:$E$49,4)</f>
        <v>0</v>
      </c>
      <c r="AS57" s="757" t="str">
        <f t="shared" si="17"/>
        <v>no</v>
      </c>
      <c r="AT57" s="743"/>
      <c r="AU57" s="743"/>
      <c r="AV57" s="743"/>
    </row>
    <row r="58" spans="1:48" s="634" customFormat="1" ht="11.25" customHeight="1" x14ac:dyDescent="0.2">
      <c r="A58" s="621">
        <f>(AirVision!A54)</f>
        <v>0</v>
      </c>
      <c r="B58" s="622">
        <f>(AirVision!B54)</f>
        <v>0</v>
      </c>
      <c r="C58" s="623" t="str">
        <f>IF(ISNUMBER(AirVision!R54),AirVision!R54, "")</f>
        <v/>
      </c>
      <c r="D58" s="624" t="str">
        <f>IF(AirVision!S54&lt;&gt;"",AirVision!S54, "")</f>
        <v/>
      </c>
      <c r="E58" s="623" t="str">
        <f>IF(ISNUMBER(AirVision!L54),AirVision!L54, "")</f>
        <v/>
      </c>
      <c r="F58" s="624" t="str">
        <f>IF(AirVision!M54&lt;&gt;"",AirVision!M54, "")</f>
        <v/>
      </c>
      <c r="G58" s="625" t="str">
        <f>IF(ISNUMBER(AirVision!C54),AirVision!C54,"")</f>
        <v/>
      </c>
      <c r="H58" s="624" t="str">
        <f>IF(AirVision!D54&lt;&gt;"",AirVision!D54, "")</f>
        <v/>
      </c>
      <c r="I58" s="624" t="str">
        <f>IF(ISNUMBER(AirVision!O54),AirVision!O54,"")</f>
        <v/>
      </c>
      <c r="J58" s="624" t="str">
        <f>IF(ISNUMBER(AirVision!P54),AirVision!P54,"")</f>
        <v/>
      </c>
      <c r="K58" s="624" t="str">
        <f>IF(ISNUMBER(AirVision!F54),AirVision!F54, "")</f>
        <v/>
      </c>
      <c r="L58" s="624" t="str">
        <f>IF(AirVision!G54&lt;&gt;"",AirVision!G54, "")</f>
        <v/>
      </c>
      <c r="M58" s="624" t="str">
        <f>IF(ISNUMBER(AirVision!U54),AirVision!U54, "")</f>
        <v/>
      </c>
      <c r="N58" s="624" t="str">
        <f>IF(AirVision!V54&lt;&gt;"",AirVision!V54, "")</f>
        <v/>
      </c>
      <c r="O58" s="625" t="str">
        <f>IF(ISNUMBER(AirVision!X54),AirVision!X54,"")</f>
        <v/>
      </c>
      <c r="P58" s="624" t="str">
        <f>IF(AirVision!Y54&lt;&gt;"",AirVision!Y54, "")</f>
        <v/>
      </c>
      <c r="Q58" s="624" t="str">
        <f>IF(ISNUMBER(AirVision!AA54),AirVision!AA54,"")</f>
        <v/>
      </c>
      <c r="R58" s="624" t="str">
        <f>IF(AirVision!AB54&lt;&gt;"",AirVision!AB54, "")</f>
        <v/>
      </c>
      <c r="S58" s="624" t="str">
        <f>IF(ISNUMBER(AirVision!AD54),AirVision!AD54,"")</f>
        <v/>
      </c>
      <c r="T58" s="624" t="str">
        <f>IF(AirVision!AE54&lt;&gt;"",AirVision!AE54, "")</f>
        <v/>
      </c>
      <c r="U58" s="624">
        <f t="shared" si="1"/>
        <v>0</v>
      </c>
      <c r="V58" s="624">
        <f t="shared" si="0"/>
        <v>1</v>
      </c>
      <c r="W58" s="624" t="str">
        <f>IF(D58&lt;&gt;"",(VLOOKUP(D58,'Flags&amp;Qualifiers'!$S$2:$U$55,3)),"")</f>
        <v/>
      </c>
      <c r="X58" s="624">
        <f t="shared" si="2"/>
        <v>0</v>
      </c>
      <c r="Y58" s="624" t="str">
        <f>IF(D58&lt;&gt;"",(VLOOKUP(D58,'Flags&amp;Qualifiers'!$S$2:$T$55,2)), "")</f>
        <v/>
      </c>
      <c r="Z58" s="624">
        <f t="shared" si="3"/>
        <v>1</v>
      </c>
      <c r="AA58" s="624">
        <f t="shared" si="4"/>
        <v>0</v>
      </c>
      <c r="AB58" s="624" t="str">
        <f t="shared" si="5"/>
        <v>NULL</v>
      </c>
      <c r="AC58" s="635" t="str">
        <f t="shared" si="22"/>
        <v>NULL</v>
      </c>
      <c r="AD58" s="625" t="str">
        <f t="shared" si="22"/>
        <v>NULL</v>
      </c>
      <c r="AE58" s="627">
        <f t="shared" si="23"/>
        <v>0</v>
      </c>
      <c r="AF58" s="628" t="str">
        <f t="shared" si="8"/>
        <v/>
      </c>
      <c r="AG58" s="629" t="str">
        <f t="shared" si="9"/>
        <v/>
      </c>
      <c r="AH58" s="630">
        <f t="shared" si="10"/>
        <v>51</v>
      </c>
      <c r="AI58" s="629">
        <f t="shared" si="16"/>
        <v>0</v>
      </c>
      <c r="AJ58" s="632" t="str">
        <f t="shared" si="18"/>
        <v/>
      </c>
      <c r="AK58" s="630" t="str">
        <f t="shared" si="11"/>
        <v/>
      </c>
      <c r="AL58" s="630" t="str">
        <f t="shared" si="12"/>
        <v/>
      </c>
      <c r="AM58" s="632" t="str">
        <f t="shared" si="13"/>
        <v/>
      </c>
      <c r="AN58" s="633" t="str">
        <f t="shared" si="19"/>
        <v>YES</v>
      </c>
      <c r="AO58" s="511" t="s">
        <v>382</v>
      </c>
      <c r="AP58" s="127">
        <f>VLOOKUP(AO58,'Flags&amp;Qualifiers'!$B$2:$C$49,2)</f>
        <v>0</v>
      </c>
      <c r="AQ58" s="127">
        <f>VLOOKUP(AO58,'Flags&amp;Qualifiers'!$B$2:$D$49,3)</f>
        <v>0</v>
      </c>
      <c r="AR58" s="127">
        <f>VLOOKUP(AO58,'Flags&amp;Qualifiers'!$B$2:$E$49,4)</f>
        <v>0</v>
      </c>
      <c r="AS58" s="757" t="str">
        <f t="shared" si="17"/>
        <v>no</v>
      </c>
      <c r="AT58" s="742"/>
      <c r="AU58" s="742"/>
      <c r="AV58" s="742"/>
    </row>
    <row r="59" spans="1:48" s="634" customFormat="1" ht="11.25" customHeight="1" x14ac:dyDescent="0.2">
      <c r="A59" s="621">
        <f>(AirVision!A55)</f>
        <v>0</v>
      </c>
      <c r="B59" s="622">
        <f>(AirVision!B55)</f>
        <v>0</v>
      </c>
      <c r="C59" s="623" t="str">
        <f>IF(ISNUMBER(AirVision!R55),AirVision!R55, "")</f>
        <v/>
      </c>
      <c r="D59" s="624" t="str">
        <f>IF(AirVision!S55&lt;&gt;"",AirVision!S55, "")</f>
        <v/>
      </c>
      <c r="E59" s="623" t="str">
        <f>IF(ISNUMBER(AirVision!L55),AirVision!L55, "")</f>
        <v/>
      </c>
      <c r="F59" s="624" t="str">
        <f>IF(AirVision!M55&lt;&gt;"",AirVision!M55, "")</f>
        <v/>
      </c>
      <c r="G59" s="625" t="str">
        <f>IF(ISNUMBER(AirVision!C55),AirVision!C55,"")</f>
        <v/>
      </c>
      <c r="H59" s="624" t="str">
        <f>IF(AirVision!D55&lt;&gt;"",AirVision!D55, "")</f>
        <v/>
      </c>
      <c r="I59" s="624" t="str">
        <f>IF(ISNUMBER(AirVision!O55),AirVision!O55,"")</f>
        <v/>
      </c>
      <c r="J59" s="624" t="str">
        <f>IF(ISNUMBER(AirVision!P55),AirVision!P55,"")</f>
        <v/>
      </c>
      <c r="K59" s="624" t="str">
        <f>IF(ISNUMBER(AirVision!F55),AirVision!F55, "")</f>
        <v/>
      </c>
      <c r="L59" s="624" t="str">
        <f>IF(AirVision!G55&lt;&gt;"",AirVision!G55, "")</f>
        <v/>
      </c>
      <c r="M59" s="624" t="str">
        <f>IF(ISNUMBER(AirVision!U55),AirVision!U55, "")</f>
        <v/>
      </c>
      <c r="N59" s="624" t="str">
        <f>IF(AirVision!V55&lt;&gt;"",AirVision!V55, "")</f>
        <v/>
      </c>
      <c r="O59" s="625" t="str">
        <f>IF(ISNUMBER(AirVision!X55),AirVision!X55,"")</f>
        <v/>
      </c>
      <c r="P59" s="624" t="str">
        <f>IF(AirVision!Y55&lt;&gt;"",AirVision!Y55, "")</f>
        <v/>
      </c>
      <c r="Q59" s="624" t="str">
        <f>IF(ISNUMBER(AirVision!AA55),AirVision!AA55,"")</f>
        <v/>
      </c>
      <c r="R59" s="624" t="str">
        <f>IF(AirVision!AB55&lt;&gt;"",AirVision!AB55, "")</f>
        <v/>
      </c>
      <c r="S59" s="624" t="str">
        <f>IF(ISNUMBER(AirVision!AD55),AirVision!AD55,"")</f>
        <v/>
      </c>
      <c r="T59" s="624" t="str">
        <f>IF(AirVision!AE55&lt;&gt;"",AirVision!AE55, "")</f>
        <v/>
      </c>
      <c r="U59" s="624">
        <f t="shared" si="1"/>
        <v>0</v>
      </c>
      <c r="V59" s="624">
        <f t="shared" si="0"/>
        <v>1</v>
      </c>
      <c r="W59" s="624" t="str">
        <f>IF(D59&lt;&gt;"",(VLOOKUP(D59,'Flags&amp;Qualifiers'!$S$2:$U$55,3)),"")</f>
        <v/>
      </c>
      <c r="X59" s="624">
        <f t="shared" si="2"/>
        <v>0</v>
      </c>
      <c r="Y59" s="624" t="str">
        <f>IF(D59&lt;&gt;"",(VLOOKUP(D59,'Flags&amp;Qualifiers'!$S$2:$T$55,2)), "")</f>
        <v/>
      </c>
      <c r="Z59" s="624">
        <f t="shared" si="3"/>
        <v>1</v>
      </c>
      <c r="AA59" s="624">
        <f t="shared" si="4"/>
        <v>0</v>
      </c>
      <c r="AB59" s="624" t="str">
        <f t="shared" si="5"/>
        <v>NULL</v>
      </c>
      <c r="AC59" s="635" t="str">
        <f t="shared" si="22"/>
        <v>NULL</v>
      </c>
      <c r="AD59" s="625" t="str">
        <f t="shared" si="22"/>
        <v>NULL</v>
      </c>
      <c r="AE59" s="627">
        <f t="shared" si="23"/>
        <v>0</v>
      </c>
      <c r="AF59" s="628" t="str">
        <f t="shared" si="8"/>
        <v/>
      </c>
      <c r="AG59" s="629" t="str">
        <f t="shared" si="9"/>
        <v/>
      </c>
      <c r="AH59" s="630">
        <f t="shared" si="10"/>
        <v>52</v>
      </c>
      <c r="AI59" s="629">
        <f t="shared" si="16"/>
        <v>0</v>
      </c>
      <c r="AJ59" s="632" t="str">
        <f t="shared" si="18"/>
        <v/>
      </c>
      <c r="AK59" s="630" t="str">
        <f t="shared" si="11"/>
        <v/>
      </c>
      <c r="AL59" s="630" t="str">
        <f t="shared" si="12"/>
        <v/>
      </c>
      <c r="AM59" s="632" t="str">
        <f t="shared" si="13"/>
        <v/>
      </c>
      <c r="AN59" s="633" t="str">
        <f t="shared" si="19"/>
        <v>YES</v>
      </c>
      <c r="AO59" s="511" t="s">
        <v>382</v>
      </c>
      <c r="AP59" s="127">
        <f>VLOOKUP(AO59,'Flags&amp;Qualifiers'!$B$2:$C$49,2)</f>
        <v>0</v>
      </c>
      <c r="AQ59" s="127">
        <f>VLOOKUP(AO59,'Flags&amp;Qualifiers'!$B$2:$D$49,3)</f>
        <v>0</v>
      </c>
      <c r="AR59" s="127">
        <f>VLOOKUP(AO59,'Flags&amp;Qualifiers'!$B$2:$E$49,4)</f>
        <v>0</v>
      </c>
      <c r="AS59" s="757" t="str">
        <f t="shared" si="17"/>
        <v>no</v>
      </c>
      <c r="AT59" s="742"/>
      <c r="AU59" s="742"/>
      <c r="AV59" s="742"/>
    </row>
    <row r="60" spans="1:48" s="634" customFormat="1" ht="11.25" customHeight="1" x14ac:dyDescent="0.2">
      <c r="A60" s="621">
        <f>(AirVision!A56)</f>
        <v>0</v>
      </c>
      <c r="B60" s="622">
        <f>(AirVision!B56)</f>
        <v>0</v>
      </c>
      <c r="C60" s="623" t="str">
        <f>IF(ISNUMBER(AirVision!R56),AirVision!R56, "")</f>
        <v/>
      </c>
      <c r="D60" s="624" t="str">
        <f>IF(AirVision!S56&lt;&gt;"",AirVision!S56, "")</f>
        <v/>
      </c>
      <c r="E60" s="623" t="str">
        <f>IF(ISNUMBER(AirVision!L56),AirVision!L56, "")</f>
        <v/>
      </c>
      <c r="F60" s="624" t="str">
        <f>IF(AirVision!M56&lt;&gt;"",AirVision!M56, "")</f>
        <v/>
      </c>
      <c r="G60" s="625" t="str">
        <f>IF(ISNUMBER(AirVision!C56),AirVision!C56,"")</f>
        <v/>
      </c>
      <c r="H60" s="624" t="str">
        <f>IF(AirVision!D56&lt;&gt;"",AirVision!D56, "")</f>
        <v/>
      </c>
      <c r="I60" s="624" t="str">
        <f>IF(ISNUMBER(AirVision!O56),AirVision!O56,"")</f>
        <v/>
      </c>
      <c r="J60" s="624" t="str">
        <f>IF(ISNUMBER(AirVision!P56),AirVision!P56,"")</f>
        <v/>
      </c>
      <c r="K60" s="624" t="str">
        <f>IF(ISNUMBER(AirVision!F56),AirVision!F56, "")</f>
        <v/>
      </c>
      <c r="L60" s="624" t="str">
        <f>IF(AirVision!G56&lt;&gt;"",AirVision!G56, "")</f>
        <v/>
      </c>
      <c r="M60" s="624" t="str">
        <f>IF(ISNUMBER(AirVision!U56),AirVision!U56, "")</f>
        <v/>
      </c>
      <c r="N60" s="624" t="str">
        <f>IF(AirVision!V56&lt;&gt;"",AirVision!V56, "")</f>
        <v/>
      </c>
      <c r="O60" s="625" t="str">
        <f>IF(ISNUMBER(AirVision!X56),AirVision!X56,"")</f>
        <v/>
      </c>
      <c r="P60" s="624" t="str">
        <f>IF(AirVision!Y56&lt;&gt;"",AirVision!Y56, "")</f>
        <v/>
      </c>
      <c r="Q60" s="624" t="str">
        <f>IF(ISNUMBER(AirVision!AA56),AirVision!AA56,"")</f>
        <v/>
      </c>
      <c r="R60" s="624" t="str">
        <f>IF(AirVision!AB56&lt;&gt;"",AirVision!AB56, "")</f>
        <v/>
      </c>
      <c r="S60" s="624" t="str">
        <f>IF(ISNUMBER(AirVision!AD56),AirVision!AD56,"")</f>
        <v/>
      </c>
      <c r="T60" s="624" t="str">
        <f>IF(AirVision!AE56&lt;&gt;"",AirVision!AE56, "")</f>
        <v/>
      </c>
      <c r="U60" s="624">
        <f t="shared" si="1"/>
        <v>0</v>
      </c>
      <c r="V60" s="624">
        <f t="shared" si="0"/>
        <v>1</v>
      </c>
      <c r="W60" s="624" t="str">
        <f>IF(D60&lt;&gt;"",(VLOOKUP(D60,'Flags&amp;Qualifiers'!$S$2:$U$55,3)),"")</f>
        <v/>
      </c>
      <c r="X60" s="624">
        <f t="shared" si="2"/>
        <v>0</v>
      </c>
      <c r="Y60" s="624" t="str">
        <f>IF(D60&lt;&gt;"",(VLOOKUP(D60,'Flags&amp;Qualifiers'!$S$2:$T$55,2)), "")</f>
        <v/>
      </c>
      <c r="Z60" s="624">
        <f t="shared" si="3"/>
        <v>1</v>
      </c>
      <c r="AA60" s="624">
        <f t="shared" si="4"/>
        <v>0</v>
      </c>
      <c r="AB60" s="624" t="str">
        <f t="shared" si="5"/>
        <v>NULL</v>
      </c>
      <c r="AC60" s="635" t="str">
        <f t="shared" si="22"/>
        <v>NULL</v>
      </c>
      <c r="AD60" s="625" t="str">
        <f t="shared" si="22"/>
        <v>NULL</v>
      </c>
      <c r="AE60" s="627">
        <f t="shared" si="23"/>
        <v>0</v>
      </c>
      <c r="AF60" s="628" t="str">
        <f t="shared" si="8"/>
        <v/>
      </c>
      <c r="AG60" s="629" t="str">
        <f t="shared" si="9"/>
        <v/>
      </c>
      <c r="AH60" s="630">
        <f t="shared" si="10"/>
        <v>53</v>
      </c>
      <c r="AI60" s="629">
        <f t="shared" si="16"/>
        <v>0</v>
      </c>
      <c r="AJ60" s="632" t="str">
        <f t="shared" si="18"/>
        <v/>
      </c>
      <c r="AK60" s="630" t="str">
        <f t="shared" si="11"/>
        <v/>
      </c>
      <c r="AL60" s="630" t="str">
        <f t="shared" si="12"/>
        <v/>
      </c>
      <c r="AM60" s="632" t="str">
        <f t="shared" si="13"/>
        <v/>
      </c>
      <c r="AN60" s="633" t="str">
        <f t="shared" si="19"/>
        <v>YES</v>
      </c>
      <c r="AO60" s="511" t="s">
        <v>382</v>
      </c>
      <c r="AP60" s="127">
        <f>VLOOKUP(AO60,'Flags&amp;Qualifiers'!$B$2:$C$49,2)</f>
        <v>0</v>
      </c>
      <c r="AQ60" s="127">
        <f>VLOOKUP(AO60,'Flags&amp;Qualifiers'!$B$2:$D$49,3)</f>
        <v>0</v>
      </c>
      <c r="AR60" s="127">
        <f>VLOOKUP(AO60,'Flags&amp;Qualifiers'!$B$2:$E$49,4)</f>
        <v>0</v>
      </c>
      <c r="AS60" s="757" t="str">
        <f t="shared" si="17"/>
        <v>no</v>
      </c>
      <c r="AT60" s="742"/>
      <c r="AU60" s="742"/>
      <c r="AV60" s="742"/>
    </row>
    <row r="61" spans="1:48" s="634" customFormat="1" ht="11.25" customHeight="1" x14ac:dyDescent="0.2">
      <c r="A61" s="621">
        <f>(AirVision!A57)</f>
        <v>0</v>
      </c>
      <c r="B61" s="622">
        <f>(AirVision!B57)</f>
        <v>0</v>
      </c>
      <c r="C61" s="623" t="str">
        <f>IF(ISNUMBER(AirVision!R57),AirVision!R57, "")</f>
        <v/>
      </c>
      <c r="D61" s="624" t="str">
        <f>IF(AirVision!S57&lt;&gt;"",AirVision!S57, "")</f>
        <v/>
      </c>
      <c r="E61" s="623" t="str">
        <f>IF(ISNUMBER(AirVision!L57),AirVision!L57, "")</f>
        <v/>
      </c>
      <c r="F61" s="624" t="str">
        <f>IF(AirVision!M57&lt;&gt;"",AirVision!M57, "")</f>
        <v/>
      </c>
      <c r="G61" s="625" t="str">
        <f>IF(ISNUMBER(AirVision!C57),AirVision!C57,"")</f>
        <v/>
      </c>
      <c r="H61" s="624" t="str">
        <f>IF(AirVision!D57&lt;&gt;"",AirVision!D57, "")</f>
        <v/>
      </c>
      <c r="I61" s="624" t="str">
        <f>IF(ISNUMBER(AirVision!O57),AirVision!O57,"")</f>
        <v/>
      </c>
      <c r="J61" s="624" t="str">
        <f>IF(ISNUMBER(AirVision!P57),AirVision!P57,"")</f>
        <v/>
      </c>
      <c r="K61" s="624" t="str">
        <f>IF(ISNUMBER(AirVision!F57),AirVision!F57, "")</f>
        <v/>
      </c>
      <c r="L61" s="624" t="str">
        <f>IF(AirVision!G57&lt;&gt;"",AirVision!G57, "")</f>
        <v/>
      </c>
      <c r="M61" s="624" t="str">
        <f>IF(ISNUMBER(AirVision!U57),AirVision!U57, "")</f>
        <v/>
      </c>
      <c r="N61" s="624" t="str">
        <f>IF(AirVision!V57&lt;&gt;"",AirVision!V57, "")</f>
        <v/>
      </c>
      <c r="O61" s="625" t="str">
        <f>IF(ISNUMBER(AirVision!X57),AirVision!X57,"")</f>
        <v/>
      </c>
      <c r="P61" s="624" t="str">
        <f>IF(AirVision!Y57&lt;&gt;"",AirVision!Y57, "")</f>
        <v/>
      </c>
      <c r="Q61" s="624" t="str">
        <f>IF(ISNUMBER(AirVision!AA57),AirVision!AA57,"")</f>
        <v/>
      </c>
      <c r="R61" s="624" t="str">
        <f>IF(AirVision!AB57&lt;&gt;"",AirVision!AB57, "")</f>
        <v/>
      </c>
      <c r="S61" s="624" t="str">
        <f>IF(ISNUMBER(AirVision!AD57),AirVision!AD57,"")</f>
        <v/>
      </c>
      <c r="T61" s="624" t="str">
        <f>IF(AirVision!AE57&lt;&gt;"",AirVision!AE57, "")</f>
        <v/>
      </c>
      <c r="U61" s="624">
        <f t="shared" si="1"/>
        <v>0</v>
      </c>
      <c r="V61" s="624">
        <f t="shared" si="0"/>
        <v>1</v>
      </c>
      <c r="W61" s="624" t="str">
        <f>IF(D61&lt;&gt;"",(VLOOKUP(D61,'Flags&amp;Qualifiers'!$S$2:$U$55,3)),"")</f>
        <v/>
      </c>
      <c r="X61" s="624">
        <f t="shared" si="2"/>
        <v>0</v>
      </c>
      <c r="Y61" s="624" t="str">
        <f>IF(D61&lt;&gt;"",(VLOOKUP(D61,'Flags&amp;Qualifiers'!$S$2:$T$55,2)), "")</f>
        <v/>
      </c>
      <c r="Z61" s="624">
        <f t="shared" si="3"/>
        <v>1</v>
      </c>
      <c r="AA61" s="624">
        <f t="shared" si="4"/>
        <v>0</v>
      </c>
      <c r="AB61" s="624" t="str">
        <f t="shared" si="5"/>
        <v>NULL</v>
      </c>
      <c r="AC61" s="635" t="str">
        <f t="shared" si="22"/>
        <v>NULL</v>
      </c>
      <c r="AD61" s="625" t="str">
        <f t="shared" si="22"/>
        <v>NULL</v>
      </c>
      <c r="AE61" s="627">
        <f t="shared" si="23"/>
        <v>0</v>
      </c>
      <c r="AF61" s="628" t="str">
        <f t="shared" si="8"/>
        <v/>
      </c>
      <c r="AG61" s="629" t="str">
        <f t="shared" si="9"/>
        <v/>
      </c>
      <c r="AH61" s="630">
        <f t="shared" si="10"/>
        <v>54</v>
      </c>
      <c r="AI61" s="629">
        <f t="shared" si="16"/>
        <v>0</v>
      </c>
      <c r="AJ61" s="632" t="str">
        <f t="shared" si="18"/>
        <v/>
      </c>
      <c r="AK61" s="630" t="str">
        <f t="shared" si="11"/>
        <v/>
      </c>
      <c r="AL61" s="630" t="str">
        <f t="shared" si="12"/>
        <v/>
      </c>
      <c r="AM61" s="632" t="str">
        <f t="shared" si="13"/>
        <v/>
      </c>
      <c r="AN61" s="633" t="str">
        <f t="shared" si="19"/>
        <v>YES</v>
      </c>
      <c r="AO61" s="511" t="s">
        <v>382</v>
      </c>
      <c r="AP61" s="127">
        <f>VLOOKUP(AO61,'Flags&amp;Qualifiers'!$B$2:$C$49,2)</f>
        <v>0</v>
      </c>
      <c r="AQ61" s="127">
        <f>VLOOKUP(AO61,'Flags&amp;Qualifiers'!$B$2:$D$49,3)</f>
        <v>0</v>
      </c>
      <c r="AR61" s="127">
        <f>VLOOKUP(AO61,'Flags&amp;Qualifiers'!$B$2:$E$49,4)</f>
        <v>0</v>
      </c>
      <c r="AS61" s="757" t="str">
        <f t="shared" si="17"/>
        <v>no</v>
      </c>
      <c r="AT61" s="742"/>
      <c r="AU61" s="742"/>
      <c r="AV61" s="742"/>
    </row>
    <row r="62" spans="1:48" s="634" customFormat="1" ht="11.25" customHeight="1" x14ac:dyDescent="0.2">
      <c r="A62" s="621">
        <f>(AirVision!A58)</f>
        <v>0</v>
      </c>
      <c r="B62" s="622">
        <f>(AirVision!B58)</f>
        <v>0</v>
      </c>
      <c r="C62" s="623" t="str">
        <f>IF(ISNUMBER(AirVision!R58),AirVision!R58, "")</f>
        <v/>
      </c>
      <c r="D62" s="624" t="str">
        <f>IF(AirVision!S58&lt;&gt;"",AirVision!S58, "")</f>
        <v/>
      </c>
      <c r="E62" s="623" t="str">
        <f>IF(ISNUMBER(AirVision!L58),AirVision!L58, "")</f>
        <v/>
      </c>
      <c r="F62" s="624" t="str">
        <f>IF(AirVision!M58&lt;&gt;"",AirVision!M58, "")</f>
        <v/>
      </c>
      <c r="G62" s="625" t="str">
        <f>IF(ISNUMBER(AirVision!C58),AirVision!C58,"")</f>
        <v/>
      </c>
      <c r="H62" s="624" t="str">
        <f>IF(AirVision!D58&lt;&gt;"",AirVision!D58, "")</f>
        <v/>
      </c>
      <c r="I62" s="624" t="str">
        <f>IF(ISNUMBER(AirVision!O58),AirVision!O58,"")</f>
        <v/>
      </c>
      <c r="J62" s="624" t="str">
        <f>IF(ISNUMBER(AirVision!P58),AirVision!P58,"")</f>
        <v/>
      </c>
      <c r="K62" s="624" t="str">
        <f>IF(ISNUMBER(AirVision!F58),AirVision!F58, "")</f>
        <v/>
      </c>
      <c r="L62" s="624" t="str">
        <f>IF(AirVision!G58&lt;&gt;"",AirVision!G58, "")</f>
        <v/>
      </c>
      <c r="M62" s="624" t="str">
        <f>IF(ISNUMBER(AirVision!U58),AirVision!U58, "")</f>
        <v/>
      </c>
      <c r="N62" s="624" t="str">
        <f>IF(AirVision!V58&lt;&gt;"",AirVision!V58, "")</f>
        <v/>
      </c>
      <c r="O62" s="625" t="str">
        <f>IF(ISNUMBER(AirVision!X58),AirVision!X58,"")</f>
        <v/>
      </c>
      <c r="P62" s="624" t="str">
        <f>IF(AirVision!Y58&lt;&gt;"",AirVision!Y58, "")</f>
        <v/>
      </c>
      <c r="Q62" s="624" t="str">
        <f>IF(ISNUMBER(AirVision!AA58),AirVision!AA58,"")</f>
        <v/>
      </c>
      <c r="R62" s="624" t="str">
        <f>IF(AirVision!AB58&lt;&gt;"",AirVision!AB58, "")</f>
        <v/>
      </c>
      <c r="S62" s="624" t="str">
        <f>IF(ISNUMBER(AirVision!AD58),AirVision!AD58,"")</f>
        <v/>
      </c>
      <c r="T62" s="624" t="str">
        <f>IF(AirVision!AE58&lt;&gt;"",AirVision!AE58, "")</f>
        <v/>
      </c>
      <c r="U62" s="624">
        <f t="shared" si="1"/>
        <v>0</v>
      </c>
      <c r="V62" s="624">
        <f t="shared" si="0"/>
        <v>1</v>
      </c>
      <c r="W62" s="624" t="str">
        <f>IF(D62&lt;&gt;"",(VLOOKUP(D62,'Flags&amp;Qualifiers'!$S$2:$U$55,3)),"")</f>
        <v/>
      </c>
      <c r="X62" s="624">
        <f t="shared" si="2"/>
        <v>0</v>
      </c>
      <c r="Y62" s="624" t="str">
        <f>IF(D62&lt;&gt;"",(VLOOKUP(D62,'Flags&amp;Qualifiers'!$S$2:$T$55,2)), "")</f>
        <v/>
      </c>
      <c r="Z62" s="624">
        <f t="shared" si="3"/>
        <v>1</v>
      </c>
      <c r="AA62" s="624">
        <f t="shared" si="4"/>
        <v>0</v>
      </c>
      <c r="AB62" s="624" t="str">
        <f t="shared" si="5"/>
        <v>NULL</v>
      </c>
      <c r="AC62" s="635" t="str">
        <f t="shared" si="22"/>
        <v>NULL</v>
      </c>
      <c r="AD62" s="625" t="str">
        <f t="shared" si="22"/>
        <v>NULL</v>
      </c>
      <c r="AE62" s="627">
        <f t="shared" si="23"/>
        <v>0</v>
      </c>
      <c r="AF62" s="628" t="str">
        <f t="shared" si="8"/>
        <v/>
      </c>
      <c r="AG62" s="629" t="str">
        <f t="shared" si="9"/>
        <v/>
      </c>
      <c r="AH62" s="630">
        <f t="shared" si="10"/>
        <v>55</v>
      </c>
      <c r="AI62" s="629">
        <f t="shared" si="16"/>
        <v>0</v>
      </c>
      <c r="AJ62" s="632" t="str">
        <f t="shared" si="18"/>
        <v/>
      </c>
      <c r="AK62" s="630" t="str">
        <f t="shared" si="11"/>
        <v/>
      </c>
      <c r="AL62" s="630" t="str">
        <f t="shared" si="12"/>
        <v/>
      </c>
      <c r="AM62" s="632" t="str">
        <f t="shared" si="13"/>
        <v/>
      </c>
      <c r="AN62" s="633" t="str">
        <f t="shared" si="19"/>
        <v>YES</v>
      </c>
      <c r="AO62" s="511" t="s">
        <v>382</v>
      </c>
      <c r="AP62" s="127">
        <f>VLOOKUP(AO62,'Flags&amp;Qualifiers'!$B$2:$C$49,2)</f>
        <v>0</v>
      </c>
      <c r="AQ62" s="127">
        <f>VLOOKUP(AO62,'Flags&amp;Qualifiers'!$B$2:$D$49,3)</f>
        <v>0</v>
      </c>
      <c r="AR62" s="127">
        <f>VLOOKUP(AO62,'Flags&amp;Qualifiers'!$B$2:$E$49,4)</f>
        <v>0</v>
      </c>
      <c r="AS62" s="757" t="str">
        <f t="shared" si="17"/>
        <v>no</v>
      </c>
      <c r="AT62" s="742"/>
      <c r="AU62" s="742"/>
      <c r="AV62" s="742"/>
    </row>
    <row r="63" spans="1:48" s="634" customFormat="1" ht="11.25" customHeight="1" x14ac:dyDescent="0.2">
      <c r="A63" s="621">
        <f>(AirVision!A59)</f>
        <v>0</v>
      </c>
      <c r="B63" s="622">
        <f>(AirVision!B59)</f>
        <v>0</v>
      </c>
      <c r="C63" s="623" t="str">
        <f>IF(ISNUMBER(AirVision!R59),AirVision!R59, "")</f>
        <v/>
      </c>
      <c r="D63" s="624" t="str">
        <f>IF(AirVision!S59&lt;&gt;"",AirVision!S59, "")</f>
        <v/>
      </c>
      <c r="E63" s="623" t="str">
        <f>IF(ISNUMBER(AirVision!L59),AirVision!L59, "")</f>
        <v/>
      </c>
      <c r="F63" s="624" t="str">
        <f>IF(AirVision!M59&lt;&gt;"",AirVision!M59, "")</f>
        <v/>
      </c>
      <c r="G63" s="625" t="str">
        <f>IF(ISNUMBER(AirVision!C59),AirVision!C59,"")</f>
        <v/>
      </c>
      <c r="H63" s="624" t="str">
        <f>IF(AirVision!D59&lt;&gt;"",AirVision!D59, "")</f>
        <v/>
      </c>
      <c r="I63" s="624" t="str">
        <f>IF(ISNUMBER(AirVision!O59),AirVision!O59,"")</f>
        <v/>
      </c>
      <c r="J63" s="624" t="str">
        <f>IF(ISNUMBER(AirVision!P59),AirVision!P59,"")</f>
        <v/>
      </c>
      <c r="K63" s="624" t="str">
        <f>IF(ISNUMBER(AirVision!F59),AirVision!F59, "")</f>
        <v/>
      </c>
      <c r="L63" s="624" t="str">
        <f>IF(AirVision!G59&lt;&gt;"",AirVision!G59, "")</f>
        <v/>
      </c>
      <c r="M63" s="624" t="str">
        <f>IF(ISNUMBER(AirVision!U59),AirVision!U59, "")</f>
        <v/>
      </c>
      <c r="N63" s="624" t="str">
        <f>IF(AirVision!V59&lt;&gt;"",AirVision!V59, "")</f>
        <v/>
      </c>
      <c r="O63" s="625" t="str">
        <f>IF(ISNUMBER(AirVision!X59),AirVision!X59,"")</f>
        <v/>
      </c>
      <c r="P63" s="624" t="str">
        <f>IF(AirVision!Y59&lt;&gt;"",AirVision!Y59, "")</f>
        <v/>
      </c>
      <c r="Q63" s="624" t="str">
        <f>IF(ISNUMBER(AirVision!AA59),AirVision!AA59,"")</f>
        <v/>
      </c>
      <c r="R63" s="624" t="str">
        <f>IF(AirVision!AB59&lt;&gt;"",AirVision!AB59, "")</f>
        <v/>
      </c>
      <c r="S63" s="624" t="str">
        <f>IF(ISNUMBER(AirVision!AD59),AirVision!AD59,"")</f>
        <v/>
      </c>
      <c r="T63" s="624" t="str">
        <f>IF(AirVision!AE59&lt;&gt;"",AirVision!AE59, "")</f>
        <v/>
      </c>
      <c r="U63" s="624">
        <f t="shared" si="1"/>
        <v>0</v>
      </c>
      <c r="V63" s="624">
        <f t="shared" si="0"/>
        <v>1</v>
      </c>
      <c r="W63" s="624" t="str">
        <f>IF(D63&lt;&gt;"",(VLOOKUP(D63,'Flags&amp;Qualifiers'!$S$2:$U$55,3)),"")</f>
        <v/>
      </c>
      <c r="X63" s="624">
        <f t="shared" si="2"/>
        <v>0</v>
      </c>
      <c r="Y63" s="624" t="str">
        <f>IF(D63&lt;&gt;"",(VLOOKUP(D63,'Flags&amp;Qualifiers'!$S$2:$T$55,2)), "")</f>
        <v/>
      </c>
      <c r="Z63" s="624">
        <f t="shared" si="3"/>
        <v>1</v>
      </c>
      <c r="AA63" s="624">
        <f t="shared" si="4"/>
        <v>0</v>
      </c>
      <c r="AB63" s="624" t="str">
        <f t="shared" si="5"/>
        <v>NULL</v>
      </c>
      <c r="AC63" s="635" t="str">
        <f t="shared" si="22"/>
        <v>NULL</v>
      </c>
      <c r="AD63" s="625" t="str">
        <f t="shared" si="22"/>
        <v>NULL</v>
      </c>
      <c r="AE63" s="627">
        <f t="shared" si="23"/>
        <v>0</v>
      </c>
      <c r="AF63" s="628" t="str">
        <f t="shared" si="8"/>
        <v/>
      </c>
      <c r="AG63" s="629" t="str">
        <f t="shared" si="9"/>
        <v/>
      </c>
      <c r="AH63" s="630">
        <f t="shared" si="10"/>
        <v>56</v>
      </c>
      <c r="AI63" s="629">
        <f t="shared" si="16"/>
        <v>0</v>
      </c>
      <c r="AJ63" s="632" t="str">
        <f t="shared" si="18"/>
        <v/>
      </c>
      <c r="AK63" s="630" t="str">
        <f t="shared" si="11"/>
        <v/>
      </c>
      <c r="AL63" s="630" t="str">
        <f t="shared" si="12"/>
        <v/>
      </c>
      <c r="AM63" s="632" t="str">
        <f t="shared" si="13"/>
        <v/>
      </c>
      <c r="AN63" s="633" t="str">
        <f t="shared" si="19"/>
        <v>YES</v>
      </c>
      <c r="AO63" s="511" t="s">
        <v>382</v>
      </c>
      <c r="AP63" s="127">
        <f>VLOOKUP(AO63,'Flags&amp;Qualifiers'!$B$2:$C$49,2)</f>
        <v>0</v>
      </c>
      <c r="AQ63" s="127">
        <f>VLOOKUP(AO63,'Flags&amp;Qualifiers'!$B$2:$D$49,3)</f>
        <v>0</v>
      </c>
      <c r="AR63" s="127">
        <f>VLOOKUP(AO63,'Flags&amp;Qualifiers'!$B$2:$E$49,4)</f>
        <v>0</v>
      </c>
      <c r="AS63" s="757" t="str">
        <f t="shared" si="17"/>
        <v>no</v>
      </c>
      <c r="AT63" s="742"/>
      <c r="AU63" s="742"/>
      <c r="AV63" s="742"/>
    </row>
    <row r="64" spans="1:48" s="634" customFormat="1" ht="11.25" customHeight="1" x14ac:dyDescent="0.2">
      <c r="A64" s="621">
        <f>(AirVision!A60)</f>
        <v>0</v>
      </c>
      <c r="B64" s="622">
        <f>(AirVision!B60)</f>
        <v>0</v>
      </c>
      <c r="C64" s="623" t="str">
        <f>IF(ISNUMBER(AirVision!R60),AirVision!R60, "")</f>
        <v/>
      </c>
      <c r="D64" s="624" t="str">
        <f>IF(AirVision!S60&lt;&gt;"",AirVision!S60, "")</f>
        <v/>
      </c>
      <c r="E64" s="623" t="str">
        <f>IF(ISNUMBER(AirVision!L60),AirVision!L60, "")</f>
        <v/>
      </c>
      <c r="F64" s="624" t="str">
        <f>IF(AirVision!M60&lt;&gt;"",AirVision!M60, "")</f>
        <v/>
      </c>
      <c r="G64" s="625" t="str">
        <f>IF(ISNUMBER(AirVision!C60),AirVision!C60,"")</f>
        <v/>
      </c>
      <c r="H64" s="624" t="str">
        <f>IF(AirVision!D60&lt;&gt;"",AirVision!D60, "")</f>
        <v/>
      </c>
      <c r="I64" s="624" t="str">
        <f>IF(ISNUMBER(AirVision!O60),AirVision!O60,"")</f>
        <v/>
      </c>
      <c r="J64" s="624" t="str">
        <f>IF(ISNUMBER(AirVision!P60),AirVision!P60,"")</f>
        <v/>
      </c>
      <c r="K64" s="624" t="str">
        <f>IF(ISNUMBER(AirVision!F60),AirVision!F60, "")</f>
        <v/>
      </c>
      <c r="L64" s="624" t="str">
        <f>IF(AirVision!G60&lt;&gt;"",AirVision!G60, "")</f>
        <v/>
      </c>
      <c r="M64" s="624" t="str">
        <f>IF(ISNUMBER(AirVision!U60),AirVision!U60, "")</f>
        <v/>
      </c>
      <c r="N64" s="624" t="str">
        <f>IF(AirVision!V60&lt;&gt;"",AirVision!V60, "")</f>
        <v/>
      </c>
      <c r="O64" s="625" t="str">
        <f>IF(ISNUMBER(AirVision!X60),AirVision!X60,"")</f>
        <v/>
      </c>
      <c r="P64" s="624" t="str">
        <f>IF(AirVision!Y60&lt;&gt;"",AirVision!Y60, "")</f>
        <v/>
      </c>
      <c r="Q64" s="624" t="str">
        <f>IF(ISNUMBER(AirVision!AA60),AirVision!AA60,"")</f>
        <v/>
      </c>
      <c r="R64" s="624" t="str">
        <f>IF(AirVision!AB60&lt;&gt;"",AirVision!AB60, "")</f>
        <v/>
      </c>
      <c r="S64" s="624" t="str">
        <f>IF(ISNUMBER(AirVision!AD60),AirVision!AD60,"")</f>
        <v/>
      </c>
      <c r="T64" s="624" t="str">
        <f>IF(AirVision!AE60&lt;&gt;"",AirVision!AE60, "")</f>
        <v/>
      </c>
      <c r="U64" s="624">
        <f t="shared" si="1"/>
        <v>0</v>
      </c>
      <c r="V64" s="624">
        <f t="shared" si="0"/>
        <v>1</v>
      </c>
      <c r="W64" s="624" t="str">
        <f>IF(D64&lt;&gt;"",(VLOOKUP(D64,'Flags&amp;Qualifiers'!$S$2:$U$55,3)),"")</f>
        <v/>
      </c>
      <c r="X64" s="624">
        <f t="shared" si="2"/>
        <v>0</v>
      </c>
      <c r="Y64" s="624" t="str">
        <f>IF(D64&lt;&gt;"",(VLOOKUP(D64,'Flags&amp;Qualifiers'!$S$2:$T$55,2)), "")</f>
        <v/>
      </c>
      <c r="Z64" s="624">
        <f t="shared" si="3"/>
        <v>1</v>
      </c>
      <c r="AA64" s="624">
        <f t="shared" si="4"/>
        <v>0</v>
      </c>
      <c r="AB64" s="624" t="str">
        <f t="shared" si="5"/>
        <v>NULL</v>
      </c>
      <c r="AC64" s="635" t="str">
        <f t="shared" si="22"/>
        <v>NULL</v>
      </c>
      <c r="AD64" s="625" t="str">
        <f t="shared" si="22"/>
        <v>NULL</v>
      </c>
      <c r="AE64" s="627">
        <f t="shared" si="23"/>
        <v>0</v>
      </c>
      <c r="AF64" s="628" t="str">
        <f t="shared" si="8"/>
        <v/>
      </c>
      <c r="AG64" s="629" t="str">
        <f t="shared" si="9"/>
        <v/>
      </c>
      <c r="AH64" s="630">
        <f t="shared" si="10"/>
        <v>57</v>
      </c>
      <c r="AI64" s="629">
        <f t="shared" si="16"/>
        <v>0</v>
      </c>
      <c r="AJ64" s="632" t="str">
        <f t="shared" si="18"/>
        <v/>
      </c>
      <c r="AK64" s="630" t="str">
        <f t="shared" si="11"/>
        <v/>
      </c>
      <c r="AL64" s="630" t="str">
        <f t="shared" si="12"/>
        <v/>
      </c>
      <c r="AM64" s="632" t="str">
        <f t="shared" si="13"/>
        <v/>
      </c>
      <c r="AN64" s="633" t="str">
        <f t="shared" si="19"/>
        <v>YES</v>
      </c>
      <c r="AO64" s="511" t="s">
        <v>382</v>
      </c>
      <c r="AP64" s="127">
        <f>VLOOKUP(AO64,'Flags&amp;Qualifiers'!$B$2:$C$49,2)</f>
        <v>0</v>
      </c>
      <c r="AQ64" s="127">
        <f>VLOOKUP(AO64,'Flags&amp;Qualifiers'!$B$2:$D$49,3)</f>
        <v>0</v>
      </c>
      <c r="AR64" s="127">
        <f>VLOOKUP(AO64,'Flags&amp;Qualifiers'!$B$2:$E$49,4)</f>
        <v>0</v>
      </c>
      <c r="AS64" s="757" t="str">
        <f t="shared" si="17"/>
        <v>no</v>
      </c>
      <c r="AT64" s="742"/>
      <c r="AU64" s="742"/>
      <c r="AV64" s="742"/>
    </row>
    <row r="65" spans="1:48" s="634" customFormat="1" ht="11.25" customHeight="1" x14ac:dyDescent="0.2">
      <c r="A65" s="621">
        <f>(AirVision!A61)</f>
        <v>0</v>
      </c>
      <c r="B65" s="622">
        <f>(AirVision!B61)</f>
        <v>0</v>
      </c>
      <c r="C65" s="623" t="str">
        <f>IF(ISNUMBER(AirVision!R61),AirVision!R61, "")</f>
        <v/>
      </c>
      <c r="D65" s="624" t="str">
        <f>IF(AirVision!S61&lt;&gt;"",AirVision!S61, "")</f>
        <v/>
      </c>
      <c r="E65" s="623" t="str">
        <f>IF(ISNUMBER(AirVision!L61),AirVision!L61, "")</f>
        <v/>
      </c>
      <c r="F65" s="624" t="str">
        <f>IF(AirVision!M61&lt;&gt;"",AirVision!M61, "")</f>
        <v/>
      </c>
      <c r="G65" s="625" t="str">
        <f>IF(ISNUMBER(AirVision!C61),AirVision!C61,"")</f>
        <v/>
      </c>
      <c r="H65" s="624" t="str">
        <f>IF(AirVision!D61&lt;&gt;"",AirVision!D61, "")</f>
        <v/>
      </c>
      <c r="I65" s="624" t="str">
        <f>IF(ISNUMBER(AirVision!O61),AirVision!O61,"")</f>
        <v/>
      </c>
      <c r="J65" s="624" t="str">
        <f>IF(ISNUMBER(AirVision!P61),AirVision!P61,"")</f>
        <v/>
      </c>
      <c r="K65" s="624" t="str">
        <f>IF(ISNUMBER(AirVision!F61),AirVision!F61, "")</f>
        <v/>
      </c>
      <c r="L65" s="624" t="str">
        <f>IF(AirVision!G61&lt;&gt;"",AirVision!G61, "")</f>
        <v/>
      </c>
      <c r="M65" s="624" t="str">
        <f>IF(ISNUMBER(AirVision!U61),AirVision!U61, "")</f>
        <v/>
      </c>
      <c r="N65" s="624" t="str">
        <f>IF(AirVision!V61&lt;&gt;"",AirVision!V61, "")</f>
        <v/>
      </c>
      <c r="O65" s="625" t="str">
        <f>IF(ISNUMBER(AirVision!X61),AirVision!X61,"")</f>
        <v/>
      </c>
      <c r="P65" s="624" t="str">
        <f>IF(AirVision!Y61&lt;&gt;"",AirVision!Y61, "")</f>
        <v/>
      </c>
      <c r="Q65" s="624" t="str">
        <f>IF(ISNUMBER(AirVision!AA61),AirVision!AA61,"")</f>
        <v/>
      </c>
      <c r="R65" s="624" t="str">
        <f>IF(AirVision!AB61&lt;&gt;"",AirVision!AB61, "")</f>
        <v/>
      </c>
      <c r="S65" s="624" t="str">
        <f>IF(ISNUMBER(AirVision!AD61),AirVision!AD61,"")</f>
        <v/>
      </c>
      <c r="T65" s="624" t="str">
        <f>IF(AirVision!AE61&lt;&gt;"",AirVision!AE61, "")</f>
        <v/>
      </c>
      <c r="U65" s="624">
        <f t="shared" si="1"/>
        <v>0</v>
      </c>
      <c r="V65" s="624">
        <f t="shared" si="0"/>
        <v>1</v>
      </c>
      <c r="W65" s="624" t="str">
        <f>IF(D65&lt;&gt;"",(VLOOKUP(D65,'Flags&amp;Qualifiers'!$S$2:$U$55,3)),"")</f>
        <v/>
      </c>
      <c r="X65" s="624">
        <f t="shared" si="2"/>
        <v>0</v>
      </c>
      <c r="Y65" s="624" t="str">
        <f>IF(D65&lt;&gt;"",(VLOOKUP(D65,'Flags&amp;Qualifiers'!$S$2:$T$55,2)), "")</f>
        <v/>
      </c>
      <c r="Z65" s="624">
        <f t="shared" si="3"/>
        <v>1</v>
      </c>
      <c r="AA65" s="624">
        <f t="shared" si="4"/>
        <v>0</v>
      </c>
      <c r="AB65" s="624" t="str">
        <f t="shared" si="5"/>
        <v>NULL</v>
      </c>
      <c r="AC65" s="635" t="str">
        <f t="shared" si="22"/>
        <v>NULL</v>
      </c>
      <c r="AD65" s="625" t="str">
        <f t="shared" si="22"/>
        <v>NULL</v>
      </c>
      <c r="AE65" s="627">
        <f t="shared" si="23"/>
        <v>0</v>
      </c>
      <c r="AF65" s="628" t="str">
        <f t="shared" si="8"/>
        <v/>
      </c>
      <c r="AG65" s="629" t="str">
        <f t="shared" si="9"/>
        <v/>
      </c>
      <c r="AH65" s="630">
        <f t="shared" si="10"/>
        <v>58</v>
      </c>
      <c r="AI65" s="629">
        <f t="shared" si="16"/>
        <v>0</v>
      </c>
      <c r="AJ65" s="632" t="str">
        <f t="shared" si="18"/>
        <v/>
      </c>
      <c r="AK65" s="630" t="str">
        <f t="shared" si="11"/>
        <v/>
      </c>
      <c r="AL65" s="630" t="str">
        <f t="shared" si="12"/>
        <v/>
      </c>
      <c r="AM65" s="632" t="str">
        <f t="shared" si="13"/>
        <v/>
      </c>
      <c r="AN65" s="633" t="str">
        <f t="shared" si="19"/>
        <v>YES</v>
      </c>
      <c r="AO65" s="511" t="s">
        <v>382</v>
      </c>
      <c r="AP65" s="127">
        <f>VLOOKUP(AO65,'Flags&amp;Qualifiers'!$B$2:$C$49,2)</f>
        <v>0</v>
      </c>
      <c r="AQ65" s="127">
        <f>VLOOKUP(AO65,'Flags&amp;Qualifiers'!$B$2:$D$49,3)</f>
        <v>0</v>
      </c>
      <c r="AR65" s="127">
        <f>VLOOKUP(AO65,'Flags&amp;Qualifiers'!$B$2:$E$49,4)</f>
        <v>0</v>
      </c>
      <c r="AS65" s="757" t="str">
        <f t="shared" si="17"/>
        <v>no</v>
      </c>
      <c r="AT65" s="742"/>
      <c r="AU65" s="742"/>
      <c r="AV65" s="742"/>
    </row>
    <row r="66" spans="1:48" s="634" customFormat="1" ht="11.25" customHeight="1" x14ac:dyDescent="0.2">
      <c r="A66" s="621">
        <f>(AirVision!A62)</f>
        <v>0</v>
      </c>
      <c r="B66" s="622">
        <f>(AirVision!B62)</f>
        <v>0</v>
      </c>
      <c r="C66" s="623" t="str">
        <f>IF(ISNUMBER(AirVision!R62),AirVision!R62, "")</f>
        <v/>
      </c>
      <c r="D66" s="624" t="str">
        <f>IF(AirVision!S62&lt;&gt;"",AirVision!S62, "")</f>
        <v/>
      </c>
      <c r="E66" s="623" t="str">
        <f>IF(ISNUMBER(AirVision!L62),AirVision!L62, "")</f>
        <v/>
      </c>
      <c r="F66" s="624" t="str">
        <f>IF(AirVision!M62&lt;&gt;"",AirVision!M62, "")</f>
        <v/>
      </c>
      <c r="G66" s="625" t="str">
        <f>IF(ISNUMBER(AirVision!C62),AirVision!C62,"")</f>
        <v/>
      </c>
      <c r="H66" s="624" t="str">
        <f>IF(AirVision!D62&lt;&gt;"",AirVision!D62, "")</f>
        <v/>
      </c>
      <c r="I66" s="624" t="str">
        <f>IF(ISNUMBER(AirVision!O62),AirVision!O62,"")</f>
        <v/>
      </c>
      <c r="J66" s="624" t="str">
        <f>IF(ISNUMBER(AirVision!P62),AirVision!P62,"")</f>
        <v/>
      </c>
      <c r="K66" s="624" t="str">
        <f>IF(ISNUMBER(AirVision!F62),AirVision!F62, "")</f>
        <v/>
      </c>
      <c r="L66" s="624" t="str">
        <f>IF(AirVision!G62&lt;&gt;"",AirVision!G62, "")</f>
        <v/>
      </c>
      <c r="M66" s="624" t="str">
        <f>IF(ISNUMBER(AirVision!U62),AirVision!U62, "")</f>
        <v/>
      </c>
      <c r="N66" s="624" t="str">
        <f>IF(AirVision!V62&lt;&gt;"",AirVision!V62, "")</f>
        <v/>
      </c>
      <c r="O66" s="625" t="str">
        <f>IF(ISNUMBER(AirVision!X62),AirVision!X62,"")</f>
        <v/>
      </c>
      <c r="P66" s="624" t="str">
        <f>IF(AirVision!Y62&lt;&gt;"",AirVision!Y62, "")</f>
        <v/>
      </c>
      <c r="Q66" s="624" t="str">
        <f>IF(ISNUMBER(AirVision!AA62),AirVision!AA62,"")</f>
        <v/>
      </c>
      <c r="R66" s="624" t="str">
        <f>IF(AirVision!AB62&lt;&gt;"",AirVision!AB62, "")</f>
        <v/>
      </c>
      <c r="S66" s="624" t="str">
        <f>IF(ISNUMBER(AirVision!AD62),AirVision!AD62,"")</f>
        <v/>
      </c>
      <c r="T66" s="624" t="str">
        <f>IF(AirVision!AE62&lt;&gt;"",AirVision!AE62, "")</f>
        <v/>
      </c>
      <c r="U66" s="624">
        <f t="shared" si="1"/>
        <v>0</v>
      </c>
      <c r="V66" s="624">
        <f t="shared" si="0"/>
        <v>1</v>
      </c>
      <c r="W66" s="624" t="str">
        <f>IF(D66&lt;&gt;"",(VLOOKUP(D66,'Flags&amp;Qualifiers'!$S$2:$U$55,3)),"")</f>
        <v/>
      </c>
      <c r="X66" s="624">
        <f t="shared" si="2"/>
        <v>0</v>
      </c>
      <c r="Y66" s="624" t="str">
        <f>IF(D66&lt;&gt;"",(VLOOKUP(D66,'Flags&amp;Qualifiers'!$S$2:$T$55,2)), "")</f>
        <v/>
      </c>
      <c r="Z66" s="624">
        <f t="shared" si="3"/>
        <v>1</v>
      </c>
      <c r="AA66" s="624">
        <f t="shared" si="4"/>
        <v>0</v>
      </c>
      <c r="AB66" s="624" t="str">
        <f t="shared" si="5"/>
        <v>NULL</v>
      </c>
      <c r="AC66" s="635" t="str">
        <f t="shared" si="22"/>
        <v>NULL</v>
      </c>
      <c r="AD66" s="625" t="str">
        <f t="shared" si="22"/>
        <v>NULL</v>
      </c>
      <c r="AE66" s="627">
        <f t="shared" si="23"/>
        <v>0</v>
      </c>
      <c r="AF66" s="628" t="str">
        <f t="shared" si="8"/>
        <v/>
      </c>
      <c r="AG66" s="629" t="str">
        <f t="shared" si="9"/>
        <v/>
      </c>
      <c r="AH66" s="630">
        <f t="shared" si="10"/>
        <v>59</v>
      </c>
      <c r="AI66" s="629">
        <f t="shared" si="16"/>
        <v>0</v>
      </c>
      <c r="AJ66" s="632" t="str">
        <f t="shared" si="18"/>
        <v/>
      </c>
      <c r="AK66" s="630" t="str">
        <f t="shared" si="11"/>
        <v/>
      </c>
      <c r="AL66" s="630" t="str">
        <f t="shared" si="12"/>
        <v/>
      </c>
      <c r="AM66" s="632" t="str">
        <f t="shared" si="13"/>
        <v/>
      </c>
      <c r="AN66" s="633" t="str">
        <f t="shared" si="19"/>
        <v>YES</v>
      </c>
      <c r="AO66" s="511" t="s">
        <v>382</v>
      </c>
      <c r="AP66" s="127">
        <f>VLOOKUP(AO66,'Flags&amp;Qualifiers'!$B$2:$C$49,2)</f>
        <v>0</v>
      </c>
      <c r="AQ66" s="127">
        <f>VLOOKUP(AO66,'Flags&amp;Qualifiers'!$B$2:$D$49,3)</f>
        <v>0</v>
      </c>
      <c r="AR66" s="127">
        <f>VLOOKUP(AO66,'Flags&amp;Qualifiers'!$B$2:$E$49,4)</f>
        <v>0</v>
      </c>
      <c r="AS66" s="757" t="str">
        <f t="shared" si="17"/>
        <v>no</v>
      </c>
      <c r="AT66" s="742"/>
      <c r="AU66" s="742"/>
      <c r="AV66" s="742"/>
    </row>
    <row r="67" spans="1:48" s="634" customFormat="1" ht="11.25" customHeight="1" x14ac:dyDescent="0.2">
      <c r="A67" s="621">
        <f>(AirVision!A63)</f>
        <v>0</v>
      </c>
      <c r="B67" s="622">
        <f>(AirVision!B63)</f>
        <v>0</v>
      </c>
      <c r="C67" s="623" t="str">
        <f>IF(ISNUMBER(AirVision!R63),AirVision!R63, "")</f>
        <v/>
      </c>
      <c r="D67" s="624" t="str">
        <f>IF(AirVision!S63&lt;&gt;"",AirVision!S63, "")</f>
        <v/>
      </c>
      <c r="E67" s="623" t="str">
        <f>IF(ISNUMBER(AirVision!L63),AirVision!L63, "")</f>
        <v/>
      </c>
      <c r="F67" s="624" t="str">
        <f>IF(AirVision!M63&lt;&gt;"",AirVision!M63, "")</f>
        <v/>
      </c>
      <c r="G67" s="625" t="str">
        <f>IF(ISNUMBER(AirVision!C63),AirVision!C63,"")</f>
        <v/>
      </c>
      <c r="H67" s="624" t="str">
        <f>IF(AirVision!D63&lt;&gt;"",AirVision!D63, "")</f>
        <v/>
      </c>
      <c r="I67" s="624" t="str">
        <f>IF(ISNUMBER(AirVision!O63),AirVision!O63,"")</f>
        <v/>
      </c>
      <c r="J67" s="624" t="str">
        <f>IF(ISNUMBER(AirVision!P63),AirVision!P63,"")</f>
        <v/>
      </c>
      <c r="K67" s="624" t="str">
        <f>IF(ISNUMBER(AirVision!F63),AirVision!F63, "")</f>
        <v/>
      </c>
      <c r="L67" s="624" t="str">
        <f>IF(AirVision!G63&lt;&gt;"",AirVision!G63, "")</f>
        <v/>
      </c>
      <c r="M67" s="624" t="str">
        <f>IF(ISNUMBER(AirVision!U63),AirVision!U63, "")</f>
        <v/>
      </c>
      <c r="N67" s="624" t="str">
        <f>IF(AirVision!V63&lt;&gt;"",AirVision!V63, "")</f>
        <v/>
      </c>
      <c r="O67" s="625" t="str">
        <f>IF(ISNUMBER(AirVision!X63),AirVision!X63,"")</f>
        <v/>
      </c>
      <c r="P67" s="624" t="str">
        <f>IF(AirVision!Y63&lt;&gt;"",AirVision!Y63, "")</f>
        <v/>
      </c>
      <c r="Q67" s="624" t="str">
        <f>IF(ISNUMBER(AirVision!AA63),AirVision!AA63,"")</f>
        <v/>
      </c>
      <c r="R67" s="624" t="str">
        <f>IF(AirVision!AB63&lt;&gt;"",AirVision!AB63, "")</f>
        <v/>
      </c>
      <c r="S67" s="624" t="str">
        <f>IF(ISNUMBER(AirVision!AD63),AirVision!AD63,"")</f>
        <v/>
      </c>
      <c r="T67" s="624" t="str">
        <f>IF(AirVision!AE63&lt;&gt;"",AirVision!AE63, "")</f>
        <v/>
      </c>
      <c r="U67" s="624">
        <f t="shared" si="1"/>
        <v>0</v>
      </c>
      <c r="V67" s="624">
        <f t="shared" si="0"/>
        <v>1</v>
      </c>
      <c r="W67" s="624" t="str">
        <f>IF(D67&lt;&gt;"",(VLOOKUP(D67,'Flags&amp;Qualifiers'!$S$2:$U$55,3)),"")</f>
        <v/>
      </c>
      <c r="X67" s="624">
        <f t="shared" si="2"/>
        <v>0</v>
      </c>
      <c r="Y67" s="624" t="str">
        <f>IF(D67&lt;&gt;"",(VLOOKUP(D67,'Flags&amp;Qualifiers'!$S$2:$T$55,2)), "")</f>
        <v/>
      </c>
      <c r="Z67" s="624">
        <f t="shared" si="3"/>
        <v>1</v>
      </c>
      <c r="AA67" s="624">
        <f t="shared" si="4"/>
        <v>0</v>
      </c>
      <c r="AB67" s="624" t="str">
        <f t="shared" si="5"/>
        <v>NULL</v>
      </c>
      <c r="AC67" s="635" t="str">
        <f t="shared" si="22"/>
        <v>NULL</v>
      </c>
      <c r="AD67" s="625" t="str">
        <f t="shared" si="22"/>
        <v>NULL</v>
      </c>
      <c r="AE67" s="627">
        <f t="shared" si="23"/>
        <v>0</v>
      </c>
      <c r="AF67" s="628" t="str">
        <f t="shared" si="8"/>
        <v/>
      </c>
      <c r="AG67" s="629" t="str">
        <f t="shared" si="9"/>
        <v/>
      </c>
      <c r="AH67" s="630">
        <f t="shared" si="10"/>
        <v>60</v>
      </c>
      <c r="AI67" s="629">
        <f t="shared" si="16"/>
        <v>0</v>
      </c>
      <c r="AJ67" s="632" t="str">
        <f t="shared" si="18"/>
        <v/>
      </c>
      <c r="AK67" s="630" t="str">
        <f t="shared" si="11"/>
        <v/>
      </c>
      <c r="AL67" s="630" t="str">
        <f t="shared" si="12"/>
        <v/>
      </c>
      <c r="AM67" s="632" t="str">
        <f t="shared" si="13"/>
        <v/>
      </c>
      <c r="AN67" s="633" t="str">
        <f t="shared" si="19"/>
        <v>YES</v>
      </c>
      <c r="AO67" s="511" t="s">
        <v>382</v>
      </c>
      <c r="AP67" s="127">
        <f>VLOOKUP(AO67,'Flags&amp;Qualifiers'!$B$2:$C$49,2)</f>
        <v>0</v>
      </c>
      <c r="AQ67" s="127">
        <f>VLOOKUP(AO67,'Flags&amp;Qualifiers'!$B$2:$D$49,3)</f>
        <v>0</v>
      </c>
      <c r="AR67" s="127">
        <f>VLOOKUP(AO67,'Flags&amp;Qualifiers'!$B$2:$E$49,4)</f>
        <v>0</v>
      </c>
      <c r="AS67" s="757" t="str">
        <f t="shared" si="17"/>
        <v>no</v>
      </c>
      <c r="AT67" s="742"/>
      <c r="AU67" s="742"/>
      <c r="AV67" s="742"/>
    </row>
    <row r="68" spans="1:48" s="634" customFormat="1" ht="11.25" customHeight="1" x14ac:dyDescent="0.2">
      <c r="A68" s="621">
        <f>(AirVision!A64)</f>
        <v>0</v>
      </c>
      <c r="B68" s="622">
        <f>(AirVision!B64)</f>
        <v>0</v>
      </c>
      <c r="C68" s="623" t="str">
        <f>IF(ISNUMBER(AirVision!R64),AirVision!R64, "")</f>
        <v/>
      </c>
      <c r="D68" s="624" t="str">
        <f>IF(AirVision!S64&lt;&gt;"",AirVision!S64, "")</f>
        <v/>
      </c>
      <c r="E68" s="623" t="str">
        <f>IF(ISNUMBER(AirVision!L64),AirVision!L64, "")</f>
        <v/>
      </c>
      <c r="F68" s="624" t="str">
        <f>IF(AirVision!M64&lt;&gt;"",AirVision!M64, "")</f>
        <v/>
      </c>
      <c r="G68" s="625" t="str">
        <f>IF(ISNUMBER(AirVision!C64),AirVision!C64,"")</f>
        <v/>
      </c>
      <c r="H68" s="624" t="str">
        <f>IF(AirVision!D64&lt;&gt;"",AirVision!D64, "")</f>
        <v/>
      </c>
      <c r="I68" s="624" t="str">
        <f>IF(ISNUMBER(AirVision!O64),AirVision!O64,"")</f>
        <v/>
      </c>
      <c r="J68" s="624" t="str">
        <f>IF(ISNUMBER(AirVision!P64),AirVision!P64,"")</f>
        <v/>
      </c>
      <c r="K68" s="624" t="str">
        <f>IF(ISNUMBER(AirVision!F64),AirVision!F64, "")</f>
        <v/>
      </c>
      <c r="L68" s="624" t="str">
        <f>IF(AirVision!G64&lt;&gt;"",AirVision!G64, "")</f>
        <v/>
      </c>
      <c r="M68" s="624" t="str">
        <f>IF(ISNUMBER(AirVision!U64),AirVision!U64, "")</f>
        <v/>
      </c>
      <c r="N68" s="624" t="str">
        <f>IF(AirVision!V64&lt;&gt;"",AirVision!V64, "")</f>
        <v/>
      </c>
      <c r="O68" s="625" t="str">
        <f>IF(ISNUMBER(AirVision!X64),AirVision!X64,"")</f>
        <v/>
      </c>
      <c r="P68" s="624" t="str">
        <f>IF(AirVision!Y64&lt;&gt;"",AirVision!Y64, "")</f>
        <v/>
      </c>
      <c r="Q68" s="624" t="str">
        <f>IF(ISNUMBER(AirVision!AA64),AirVision!AA64,"")</f>
        <v/>
      </c>
      <c r="R68" s="624" t="str">
        <f>IF(AirVision!AB64&lt;&gt;"",AirVision!AB64, "")</f>
        <v/>
      </c>
      <c r="S68" s="624" t="str">
        <f>IF(ISNUMBER(AirVision!AD64),AirVision!AD64,"")</f>
        <v/>
      </c>
      <c r="T68" s="624" t="str">
        <f>IF(AirVision!AE64&lt;&gt;"",AirVision!AE64, "")</f>
        <v/>
      </c>
      <c r="U68" s="624">
        <f t="shared" si="1"/>
        <v>0</v>
      </c>
      <c r="V68" s="624">
        <f t="shared" si="0"/>
        <v>1</v>
      </c>
      <c r="W68" s="624" t="str">
        <f>IF(D68&lt;&gt;"",(VLOOKUP(D68,'Flags&amp;Qualifiers'!$S$2:$U$55,3)),"")</f>
        <v/>
      </c>
      <c r="X68" s="624">
        <f t="shared" si="2"/>
        <v>0</v>
      </c>
      <c r="Y68" s="624" t="str">
        <f>IF(D68&lt;&gt;"",(VLOOKUP(D68,'Flags&amp;Qualifiers'!$S$2:$T$55,2)), "")</f>
        <v/>
      </c>
      <c r="Z68" s="624">
        <f t="shared" si="3"/>
        <v>1</v>
      </c>
      <c r="AA68" s="624">
        <f t="shared" si="4"/>
        <v>0</v>
      </c>
      <c r="AB68" s="624" t="str">
        <f t="shared" si="5"/>
        <v>NULL</v>
      </c>
      <c r="AC68" s="635" t="str">
        <f t="shared" si="22"/>
        <v>NULL</v>
      </c>
      <c r="AD68" s="625" t="str">
        <f t="shared" si="22"/>
        <v>NULL</v>
      </c>
      <c r="AE68" s="627">
        <f t="shared" si="23"/>
        <v>0</v>
      </c>
      <c r="AF68" s="628" t="str">
        <f t="shared" si="8"/>
        <v/>
      </c>
      <c r="AG68" s="629" t="str">
        <f t="shared" si="9"/>
        <v/>
      </c>
      <c r="AH68" s="630">
        <f t="shared" si="10"/>
        <v>61</v>
      </c>
      <c r="AI68" s="629">
        <f t="shared" si="16"/>
        <v>0</v>
      </c>
      <c r="AJ68" s="632" t="str">
        <f t="shared" si="18"/>
        <v/>
      </c>
      <c r="AK68" s="630" t="str">
        <f t="shared" si="11"/>
        <v/>
      </c>
      <c r="AL68" s="630" t="str">
        <f t="shared" si="12"/>
        <v/>
      </c>
      <c r="AM68" s="632" t="str">
        <f t="shared" si="13"/>
        <v/>
      </c>
      <c r="AN68" s="633" t="str">
        <f t="shared" si="19"/>
        <v>YES</v>
      </c>
      <c r="AO68" s="511" t="s">
        <v>382</v>
      </c>
      <c r="AP68" s="127">
        <f>VLOOKUP(AO68,'Flags&amp;Qualifiers'!$B$2:$C$49,2)</f>
        <v>0</v>
      </c>
      <c r="AQ68" s="127">
        <f>VLOOKUP(AO68,'Flags&amp;Qualifiers'!$B$2:$D$49,3)</f>
        <v>0</v>
      </c>
      <c r="AR68" s="127">
        <f>VLOOKUP(AO68,'Flags&amp;Qualifiers'!$B$2:$E$49,4)</f>
        <v>0</v>
      </c>
      <c r="AS68" s="757" t="str">
        <f t="shared" si="17"/>
        <v>no</v>
      </c>
      <c r="AT68" s="742"/>
      <c r="AU68" s="742"/>
      <c r="AV68" s="742"/>
    </row>
    <row r="69" spans="1:48" s="634" customFormat="1" ht="11.25" customHeight="1" x14ac:dyDescent="0.2">
      <c r="A69" s="621">
        <f>(AirVision!A65)</f>
        <v>0</v>
      </c>
      <c r="B69" s="622">
        <f>(AirVision!B65)</f>
        <v>0</v>
      </c>
      <c r="C69" s="623" t="str">
        <f>IF(ISNUMBER(AirVision!R65),AirVision!R65, "")</f>
        <v/>
      </c>
      <c r="D69" s="624" t="str">
        <f>IF(AirVision!S65&lt;&gt;"",AirVision!S65, "")</f>
        <v/>
      </c>
      <c r="E69" s="623" t="str">
        <f>IF(ISNUMBER(AirVision!L65),AirVision!L65, "")</f>
        <v/>
      </c>
      <c r="F69" s="624" t="str">
        <f>IF(AirVision!M65&lt;&gt;"",AirVision!M65, "")</f>
        <v/>
      </c>
      <c r="G69" s="625" t="str">
        <f>IF(ISNUMBER(AirVision!C65),AirVision!C65,"")</f>
        <v/>
      </c>
      <c r="H69" s="624" t="str">
        <f>IF(AirVision!D65&lt;&gt;"",AirVision!D65, "")</f>
        <v/>
      </c>
      <c r="I69" s="624" t="str">
        <f>IF(ISNUMBER(AirVision!O65),AirVision!O65,"")</f>
        <v/>
      </c>
      <c r="J69" s="624" t="str">
        <f>IF(ISNUMBER(AirVision!P65),AirVision!P65,"")</f>
        <v/>
      </c>
      <c r="K69" s="624" t="str">
        <f>IF(ISNUMBER(AirVision!F65),AirVision!F65, "")</f>
        <v/>
      </c>
      <c r="L69" s="624" t="str">
        <f>IF(AirVision!G65&lt;&gt;"",AirVision!G65, "")</f>
        <v/>
      </c>
      <c r="M69" s="624" t="str">
        <f>IF(ISNUMBER(AirVision!U65),AirVision!U65, "")</f>
        <v/>
      </c>
      <c r="N69" s="624" t="str">
        <f>IF(AirVision!V65&lt;&gt;"",AirVision!V65, "")</f>
        <v/>
      </c>
      <c r="O69" s="625" t="str">
        <f>IF(ISNUMBER(AirVision!X65),AirVision!X65,"")</f>
        <v/>
      </c>
      <c r="P69" s="624" t="str">
        <f>IF(AirVision!Y65&lt;&gt;"",AirVision!Y65, "")</f>
        <v/>
      </c>
      <c r="Q69" s="624" t="str">
        <f>IF(ISNUMBER(AirVision!AA65),AirVision!AA65,"")</f>
        <v/>
      </c>
      <c r="R69" s="624" t="str">
        <f>IF(AirVision!AB65&lt;&gt;"",AirVision!AB65, "")</f>
        <v/>
      </c>
      <c r="S69" s="624" t="str">
        <f>IF(ISNUMBER(AirVision!AD65),AirVision!AD65,"")</f>
        <v/>
      </c>
      <c r="T69" s="624" t="str">
        <f>IF(AirVision!AE65&lt;&gt;"",AirVision!AE65, "")</f>
        <v/>
      </c>
      <c r="U69" s="624">
        <f t="shared" si="1"/>
        <v>0</v>
      </c>
      <c r="V69" s="624">
        <f t="shared" si="0"/>
        <v>1</v>
      </c>
      <c r="W69" s="624" t="str">
        <f>IF(D69&lt;&gt;"",(VLOOKUP(D69,'Flags&amp;Qualifiers'!$S$2:$U$55,3)),"")</f>
        <v/>
      </c>
      <c r="X69" s="624">
        <f t="shared" si="2"/>
        <v>0</v>
      </c>
      <c r="Y69" s="624" t="str">
        <f>IF(D69&lt;&gt;"",(VLOOKUP(D69,'Flags&amp;Qualifiers'!$S$2:$T$55,2)), "")</f>
        <v/>
      </c>
      <c r="Z69" s="624">
        <f t="shared" si="3"/>
        <v>1</v>
      </c>
      <c r="AA69" s="624">
        <f t="shared" si="4"/>
        <v>0</v>
      </c>
      <c r="AB69" s="624" t="str">
        <f t="shared" si="5"/>
        <v>NULL</v>
      </c>
      <c r="AC69" s="635" t="str">
        <f t="shared" si="22"/>
        <v>NULL</v>
      </c>
      <c r="AD69" s="625" t="str">
        <f t="shared" si="22"/>
        <v>NULL</v>
      </c>
      <c r="AE69" s="627">
        <f t="shared" si="23"/>
        <v>0</v>
      </c>
      <c r="AF69" s="628" t="str">
        <f t="shared" si="8"/>
        <v/>
      </c>
      <c r="AG69" s="629" t="str">
        <f t="shared" si="9"/>
        <v/>
      </c>
      <c r="AH69" s="630">
        <f t="shared" si="10"/>
        <v>62</v>
      </c>
      <c r="AI69" s="629">
        <f t="shared" si="16"/>
        <v>0</v>
      </c>
      <c r="AJ69" s="632" t="str">
        <f t="shared" si="18"/>
        <v/>
      </c>
      <c r="AK69" s="630" t="str">
        <f t="shared" si="11"/>
        <v/>
      </c>
      <c r="AL69" s="630" t="str">
        <f t="shared" si="12"/>
        <v/>
      </c>
      <c r="AM69" s="632" t="str">
        <f t="shared" si="13"/>
        <v/>
      </c>
      <c r="AN69" s="633" t="str">
        <f t="shared" si="19"/>
        <v>YES</v>
      </c>
      <c r="AO69" s="511" t="s">
        <v>382</v>
      </c>
      <c r="AP69" s="127">
        <f>VLOOKUP(AO69,'Flags&amp;Qualifiers'!$B$2:$C$49,2)</f>
        <v>0</v>
      </c>
      <c r="AQ69" s="127">
        <f>VLOOKUP(AO69,'Flags&amp;Qualifiers'!$B$2:$D$49,3)</f>
        <v>0</v>
      </c>
      <c r="AR69" s="127">
        <f>VLOOKUP(AO69,'Flags&amp;Qualifiers'!$B$2:$E$49,4)</f>
        <v>0</v>
      </c>
      <c r="AS69" s="757" t="str">
        <f t="shared" si="17"/>
        <v>no</v>
      </c>
      <c r="AT69" s="742"/>
      <c r="AU69" s="742"/>
      <c r="AV69" s="742"/>
    </row>
    <row r="70" spans="1:48" s="634" customFormat="1" ht="11.25" customHeight="1" x14ac:dyDescent="0.2">
      <c r="A70" s="621">
        <f>(AirVision!A66)</f>
        <v>0</v>
      </c>
      <c r="B70" s="622">
        <f>(AirVision!B66)</f>
        <v>0</v>
      </c>
      <c r="C70" s="623" t="str">
        <f>IF(ISNUMBER(AirVision!R66),AirVision!R66, "")</f>
        <v/>
      </c>
      <c r="D70" s="624" t="str">
        <f>IF(AirVision!S66&lt;&gt;"",AirVision!S66, "")</f>
        <v/>
      </c>
      <c r="E70" s="623" t="str">
        <f>IF(ISNUMBER(AirVision!L66),AirVision!L66, "")</f>
        <v/>
      </c>
      <c r="F70" s="624" t="str">
        <f>IF(AirVision!M66&lt;&gt;"",AirVision!M66, "")</f>
        <v/>
      </c>
      <c r="G70" s="625" t="str">
        <f>IF(ISNUMBER(AirVision!C66),AirVision!C66,"")</f>
        <v/>
      </c>
      <c r="H70" s="624" t="str">
        <f>IF(AirVision!D66&lt;&gt;"",AirVision!D66, "")</f>
        <v/>
      </c>
      <c r="I70" s="624" t="str">
        <f>IF(ISNUMBER(AirVision!O66),AirVision!O66,"")</f>
        <v/>
      </c>
      <c r="J70" s="624" t="str">
        <f>IF(ISNUMBER(AirVision!P66),AirVision!P66,"")</f>
        <v/>
      </c>
      <c r="K70" s="624" t="str">
        <f>IF(ISNUMBER(AirVision!F66),AirVision!F66, "")</f>
        <v/>
      </c>
      <c r="L70" s="624" t="str">
        <f>IF(AirVision!G66&lt;&gt;"",AirVision!G66, "")</f>
        <v/>
      </c>
      <c r="M70" s="624" t="str">
        <f>IF(ISNUMBER(AirVision!U66),AirVision!U66, "")</f>
        <v/>
      </c>
      <c r="N70" s="624" t="str">
        <f>IF(AirVision!V66&lt;&gt;"",AirVision!V66, "")</f>
        <v/>
      </c>
      <c r="O70" s="625" t="str">
        <f>IF(ISNUMBER(AirVision!X66),AirVision!X66,"")</f>
        <v/>
      </c>
      <c r="P70" s="624" t="str">
        <f>IF(AirVision!Y66&lt;&gt;"",AirVision!Y66, "")</f>
        <v/>
      </c>
      <c r="Q70" s="624" t="str">
        <f>IF(ISNUMBER(AirVision!AA66),AirVision!AA66,"")</f>
        <v/>
      </c>
      <c r="R70" s="624" t="str">
        <f>IF(AirVision!AB66&lt;&gt;"",AirVision!AB66, "")</f>
        <v/>
      </c>
      <c r="S70" s="624" t="str">
        <f>IF(ISNUMBER(AirVision!AD66),AirVision!AD66,"")</f>
        <v/>
      </c>
      <c r="T70" s="624" t="str">
        <f>IF(AirVision!AE66&lt;&gt;"",AirVision!AE66, "")</f>
        <v/>
      </c>
      <c r="U70" s="624">
        <f t="shared" si="1"/>
        <v>0</v>
      </c>
      <c r="V70" s="624">
        <f t="shared" si="0"/>
        <v>1</v>
      </c>
      <c r="W70" s="624" t="str">
        <f>IF(D70&lt;&gt;"",(VLOOKUP(D70,'Flags&amp;Qualifiers'!$S$2:$U$55,3)),"")</f>
        <v/>
      </c>
      <c r="X70" s="624">
        <f t="shared" si="2"/>
        <v>0</v>
      </c>
      <c r="Y70" s="624" t="str">
        <f>IF(D70&lt;&gt;"",(VLOOKUP(D70,'Flags&amp;Qualifiers'!$S$2:$T$55,2)), "")</f>
        <v/>
      </c>
      <c r="Z70" s="624">
        <f t="shared" si="3"/>
        <v>1</v>
      </c>
      <c r="AA70" s="624">
        <f t="shared" si="4"/>
        <v>0</v>
      </c>
      <c r="AB70" s="624" t="str">
        <f t="shared" si="5"/>
        <v>NULL</v>
      </c>
      <c r="AC70" s="635" t="str">
        <f t="shared" si="22"/>
        <v>NULL</v>
      </c>
      <c r="AD70" s="625" t="str">
        <f t="shared" si="22"/>
        <v>NULL</v>
      </c>
      <c r="AE70" s="627">
        <f t="shared" si="23"/>
        <v>0</v>
      </c>
      <c r="AF70" s="628" t="str">
        <f t="shared" si="8"/>
        <v/>
      </c>
      <c r="AG70" s="629" t="str">
        <f t="shared" si="9"/>
        <v/>
      </c>
      <c r="AH70" s="630">
        <f t="shared" si="10"/>
        <v>63</v>
      </c>
      <c r="AI70" s="629">
        <f t="shared" si="16"/>
        <v>0</v>
      </c>
      <c r="AJ70" s="632" t="str">
        <f t="shared" si="18"/>
        <v/>
      </c>
      <c r="AK70" s="630" t="str">
        <f t="shared" si="11"/>
        <v/>
      </c>
      <c r="AL70" s="630" t="str">
        <f t="shared" si="12"/>
        <v/>
      </c>
      <c r="AM70" s="632" t="str">
        <f t="shared" si="13"/>
        <v/>
      </c>
      <c r="AN70" s="633" t="str">
        <f t="shared" si="19"/>
        <v>YES</v>
      </c>
      <c r="AO70" s="511" t="s">
        <v>382</v>
      </c>
      <c r="AP70" s="127">
        <f>VLOOKUP(AO70,'Flags&amp;Qualifiers'!$B$2:$C$49,2)</f>
        <v>0</v>
      </c>
      <c r="AQ70" s="127">
        <f>VLOOKUP(AO70,'Flags&amp;Qualifiers'!$B$2:$D$49,3)</f>
        <v>0</v>
      </c>
      <c r="AR70" s="127">
        <f>VLOOKUP(AO70,'Flags&amp;Qualifiers'!$B$2:$E$49,4)</f>
        <v>0</v>
      </c>
      <c r="AS70" s="757" t="str">
        <f t="shared" si="17"/>
        <v>no</v>
      </c>
      <c r="AT70" s="742"/>
      <c r="AU70" s="742"/>
      <c r="AV70" s="742"/>
    </row>
    <row r="71" spans="1:48" s="634" customFormat="1" ht="11.25" customHeight="1" x14ac:dyDescent="0.2">
      <c r="A71" s="621">
        <f>(AirVision!A67)</f>
        <v>0</v>
      </c>
      <c r="B71" s="622">
        <f>(AirVision!B67)</f>
        <v>0</v>
      </c>
      <c r="C71" s="623" t="str">
        <f>IF(ISNUMBER(AirVision!R67),AirVision!R67, "")</f>
        <v/>
      </c>
      <c r="D71" s="624" t="str">
        <f>IF(AirVision!S67&lt;&gt;"",AirVision!S67, "")</f>
        <v/>
      </c>
      <c r="E71" s="623" t="str">
        <f>IF(ISNUMBER(AirVision!L67),AirVision!L67, "")</f>
        <v/>
      </c>
      <c r="F71" s="624" t="str">
        <f>IF(AirVision!M67&lt;&gt;"",AirVision!M67, "")</f>
        <v/>
      </c>
      <c r="G71" s="625" t="str">
        <f>IF(ISNUMBER(AirVision!C67),AirVision!C67,"")</f>
        <v/>
      </c>
      <c r="H71" s="624" t="str">
        <f>IF(AirVision!D67&lt;&gt;"",AirVision!D67, "")</f>
        <v/>
      </c>
      <c r="I71" s="624" t="str">
        <f>IF(ISNUMBER(AirVision!O67),AirVision!O67,"")</f>
        <v/>
      </c>
      <c r="J71" s="624" t="str">
        <f>IF(ISNUMBER(AirVision!P67),AirVision!P67,"")</f>
        <v/>
      </c>
      <c r="K71" s="624" t="str">
        <f>IF(ISNUMBER(AirVision!F67),AirVision!F67, "")</f>
        <v/>
      </c>
      <c r="L71" s="624" t="str">
        <f>IF(AirVision!G67&lt;&gt;"",AirVision!G67, "")</f>
        <v/>
      </c>
      <c r="M71" s="624" t="str">
        <f>IF(ISNUMBER(AirVision!U67),AirVision!U67, "")</f>
        <v/>
      </c>
      <c r="N71" s="624" t="str">
        <f>IF(AirVision!V67&lt;&gt;"",AirVision!V67, "")</f>
        <v/>
      </c>
      <c r="O71" s="625" t="str">
        <f>IF(ISNUMBER(AirVision!X67),AirVision!X67,"")</f>
        <v/>
      </c>
      <c r="P71" s="624" t="str">
        <f>IF(AirVision!Y67&lt;&gt;"",AirVision!Y67, "")</f>
        <v/>
      </c>
      <c r="Q71" s="624" t="str">
        <f>IF(ISNUMBER(AirVision!AA67),AirVision!AA67,"")</f>
        <v/>
      </c>
      <c r="R71" s="624" t="str">
        <f>IF(AirVision!AB67&lt;&gt;"",AirVision!AB67, "")</f>
        <v/>
      </c>
      <c r="S71" s="624" t="str">
        <f>IF(ISNUMBER(AirVision!AD67),AirVision!AD67,"")</f>
        <v/>
      </c>
      <c r="T71" s="624" t="str">
        <f>IF(AirVision!AE67&lt;&gt;"",AirVision!AE67, "")</f>
        <v/>
      </c>
      <c r="U71" s="624">
        <f t="shared" si="1"/>
        <v>0</v>
      </c>
      <c r="V71" s="624">
        <f t="shared" si="0"/>
        <v>1</v>
      </c>
      <c r="W71" s="624" t="str">
        <f>IF(D71&lt;&gt;"",(VLOOKUP(D71,'Flags&amp;Qualifiers'!$S$2:$U$55,3)),"")</f>
        <v/>
      </c>
      <c r="X71" s="624">
        <f t="shared" si="2"/>
        <v>0</v>
      </c>
      <c r="Y71" s="624" t="str">
        <f>IF(D71&lt;&gt;"",(VLOOKUP(D71,'Flags&amp;Qualifiers'!$S$2:$T$55,2)), "")</f>
        <v/>
      </c>
      <c r="Z71" s="624">
        <f t="shared" si="3"/>
        <v>1</v>
      </c>
      <c r="AA71" s="624">
        <f t="shared" si="4"/>
        <v>0</v>
      </c>
      <c r="AB71" s="624" t="str">
        <f t="shared" si="5"/>
        <v>NULL</v>
      </c>
      <c r="AC71" s="635" t="str">
        <f t="shared" si="22"/>
        <v>NULL</v>
      </c>
      <c r="AD71" s="625" t="str">
        <f t="shared" si="22"/>
        <v>NULL</v>
      </c>
      <c r="AE71" s="627">
        <f t="shared" si="23"/>
        <v>0</v>
      </c>
      <c r="AF71" s="628" t="str">
        <f t="shared" si="8"/>
        <v/>
      </c>
      <c r="AG71" s="629" t="str">
        <f t="shared" si="9"/>
        <v/>
      </c>
      <c r="AH71" s="630">
        <f t="shared" si="10"/>
        <v>64</v>
      </c>
      <c r="AI71" s="629">
        <f t="shared" si="16"/>
        <v>0</v>
      </c>
      <c r="AJ71" s="632" t="str">
        <f t="shared" si="18"/>
        <v/>
      </c>
      <c r="AK71" s="630" t="str">
        <f t="shared" si="11"/>
        <v/>
      </c>
      <c r="AL71" s="630" t="str">
        <f t="shared" si="12"/>
        <v/>
      </c>
      <c r="AM71" s="632" t="str">
        <f t="shared" si="13"/>
        <v/>
      </c>
      <c r="AN71" s="633" t="str">
        <f t="shared" si="19"/>
        <v>YES</v>
      </c>
      <c r="AO71" s="511" t="s">
        <v>382</v>
      </c>
      <c r="AP71" s="127">
        <f>VLOOKUP(AO71,'Flags&amp;Qualifiers'!$B$2:$C$49,2)</f>
        <v>0</v>
      </c>
      <c r="AQ71" s="127">
        <f>VLOOKUP(AO71,'Flags&amp;Qualifiers'!$B$2:$D$49,3)</f>
        <v>0</v>
      </c>
      <c r="AR71" s="127">
        <f>VLOOKUP(AO71,'Flags&amp;Qualifiers'!$B$2:$E$49,4)</f>
        <v>0</v>
      </c>
      <c r="AS71" s="757" t="str">
        <f t="shared" si="17"/>
        <v>no</v>
      </c>
      <c r="AT71" s="742"/>
      <c r="AU71" s="742"/>
      <c r="AV71" s="742"/>
    </row>
    <row r="72" spans="1:48" s="634" customFormat="1" ht="11.25" customHeight="1" x14ac:dyDescent="0.2">
      <c r="A72" s="621">
        <f>(AirVision!A68)</f>
        <v>0</v>
      </c>
      <c r="B72" s="622">
        <f>(AirVision!B68)</f>
        <v>0</v>
      </c>
      <c r="C72" s="623" t="str">
        <f>IF(ISNUMBER(AirVision!R68),AirVision!R68, "")</f>
        <v/>
      </c>
      <c r="D72" s="624" t="str">
        <f>IF(AirVision!S68&lt;&gt;"",AirVision!S68, "")</f>
        <v/>
      </c>
      <c r="E72" s="623" t="str">
        <f>IF(ISNUMBER(AirVision!L68),AirVision!L68, "")</f>
        <v/>
      </c>
      <c r="F72" s="624" t="str">
        <f>IF(AirVision!M68&lt;&gt;"",AirVision!M68, "")</f>
        <v/>
      </c>
      <c r="G72" s="625" t="str">
        <f>IF(ISNUMBER(AirVision!C68),AirVision!C68,"")</f>
        <v/>
      </c>
      <c r="H72" s="624" t="str">
        <f>IF(AirVision!D68&lt;&gt;"",AirVision!D68, "")</f>
        <v/>
      </c>
      <c r="I72" s="624" t="str">
        <f>IF(ISNUMBER(AirVision!O68),AirVision!O68,"")</f>
        <v/>
      </c>
      <c r="J72" s="624" t="str">
        <f>IF(ISNUMBER(AirVision!P68),AirVision!P68,"")</f>
        <v/>
      </c>
      <c r="K72" s="624" t="str">
        <f>IF(ISNUMBER(AirVision!F68),AirVision!F68, "")</f>
        <v/>
      </c>
      <c r="L72" s="624" t="str">
        <f>IF(AirVision!G68&lt;&gt;"",AirVision!G68, "")</f>
        <v/>
      </c>
      <c r="M72" s="624" t="str">
        <f>IF(ISNUMBER(AirVision!U68),AirVision!U68, "")</f>
        <v/>
      </c>
      <c r="N72" s="624" t="str">
        <f>IF(AirVision!V68&lt;&gt;"",AirVision!V68, "")</f>
        <v/>
      </c>
      <c r="O72" s="625" t="str">
        <f>IF(ISNUMBER(AirVision!X68),AirVision!X68,"")</f>
        <v/>
      </c>
      <c r="P72" s="624" t="str">
        <f>IF(AirVision!Y68&lt;&gt;"",AirVision!Y68, "")</f>
        <v/>
      </c>
      <c r="Q72" s="624" t="str">
        <f>IF(ISNUMBER(AirVision!AA68),AirVision!AA68,"")</f>
        <v/>
      </c>
      <c r="R72" s="624" t="str">
        <f>IF(AirVision!AB68&lt;&gt;"",AirVision!AB68, "")</f>
        <v/>
      </c>
      <c r="S72" s="624" t="str">
        <f>IF(ISNUMBER(AirVision!AD68),AirVision!AD68,"")</f>
        <v/>
      </c>
      <c r="T72" s="624" t="str">
        <f>IF(AirVision!AE68&lt;&gt;"",AirVision!AE68, "")</f>
        <v/>
      </c>
      <c r="U72" s="624">
        <f t="shared" si="1"/>
        <v>0</v>
      </c>
      <c r="V72" s="624">
        <f t="shared" ref="V72:V135" si="24">COUNTBLANK(C72)</f>
        <v>1</v>
      </c>
      <c r="W72" s="624" t="str">
        <f>IF(D72&lt;&gt;"",(VLOOKUP(D72,'Flags&amp;Qualifiers'!$S$2:$U$55,3)),"")</f>
        <v/>
      </c>
      <c r="X72" s="624">
        <f t="shared" si="2"/>
        <v>0</v>
      </c>
      <c r="Y72" s="624" t="str">
        <f>IF(D72&lt;&gt;"",(VLOOKUP(D72,'Flags&amp;Qualifiers'!$S$2:$T$55,2)), "")</f>
        <v/>
      </c>
      <c r="Z72" s="624">
        <f t="shared" si="3"/>
        <v>1</v>
      </c>
      <c r="AA72" s="624">
        <f t="shared" si="4"/>
        <v>0</v>
      </c>
      <c r="AB72" s="624" t="str">
        <f t="shared" si="5"/>
        <v>NULL</v>
      </c>
      <c r="AC72" s="635" t="str">
        <f t="shared" si="22"/>
        <v>NULL</v>
      </c>
      <c r="AD72" s="625" t="str">
        <f t="shared" si="22"/>
        <v>NULL</v>
      </c>
      <c r="AE72" s="627">
        <f t="shared" si="23"/>
        <v>0</v>
      </c>
      <c r="AF72" s="628" t="str">
        <f t="shared" si="8"/>
        <v/>
      </c>
      <c r="AG72" s="629" t="str">
        <f t="shared" si="9"/>
        <v/>
      </c>
      <c r="AH72" s="630">
        <f t="shared" si="10"/>
        <v>65</v>
      </c>
      <c r="AI72" s="629">
        <f t="shared" si="16"/>
        <v>0</v>
      </c>
      <c r="AJ72" s="632" t="str">
        <f t="shared" si="18"/>
        <v/>
      </c>
      <c r="AK72" s="630" t="str">
        <f t="shared" si="11"/>
        <v/>
      </c>
      <c r="AL72" s="630" t="str">
        <f t="shared" si="12"/>
        <v/>
      </c>
      <c r="AM72" s="632" t="str">
        <f t="shared" si="13"/>
        <v/>
      </c>
      <c r="AN72" s="633" t="str">
        <f t="shared" si="19"/>
        <v>YES</v>
      </c>
      <c r="AO72" s="511" t="s">
        <v>382</v>
      </c>
      <c r="AP72" s="127">
        <f>VLOOKUP(AO72,'Flags&amp;Qualifiers'!$B$2:$C$49,2)</f>
        <v>0</v>
      </c>
      <c r="AQ72" s="127">
        <f>VLOOKUP(AO72,'Flags&amp;Qualifiers'!$B$2:$D$49,3)</f>
        <v>0</v>
      </c>
      <c r="AR72" s="127">
        <f>VLOOKUP(AO72,'Flags&amp;Qualifiers'!$B$2:$E$49,4)</f>
        <v>0</v>
      </c>
      <c r="AS72" s="757" t="str">
        <f t="shared" si="17"/>
        <v>no</v>
      </c>
      <c r="AT72" s="742"/>
      <c r="AU72" s="742"/>
      <c r="AV72" s="742"/>
    </row>
    <row r="73" spans="1:48" s="634" customFormat="1" ht="11.25" customHeight="1" x14ac:dyDescent="0.2">
      <c r="A73" s="621">
        <f>(AirVision!A69)</f>
        <v>0</v>
      </c>
      <c r="B73" s="622">
        <f>(AirVision!B69)</f>
        <v>0</v>
      </c>
      <c r="C73" s="623" t="str">
        <f>IF(ISNUMBER(AirVision!R69),AirVision!R69, "")</f>
        <v/>
      </c>
      <c r="D73" s="624" t="str">
        <f>IF(AirVision!S69&lt;&gt;"",AirVision!S69, "")</f>
        <v/>
      </c>
      <c r="E73" s="623" t="str">
        <f>IF(ISNUMBER(AirVision!L69),AirVision!L69, "")</f>
        <v/>
      </c>
      <c r="F73" s="624" t="str">
        <f>IF(AirVision!M69&lt;&gt;"",AirVision!M69, "")</f>
        <v/>
      </c>
      <c r="G73" s="625" t="str">
        <f>IF(ISNUMBER(AirVision!C69),AirVision!C69,"")</f>
        <v/>
      </c>
      <c r="H73" s="624" t="str">
        <f>IF(AirVision!D69&lt;&gt;"",AirVision!D69, "")</f>
        <v/>
      </c>
      <c r="I73" s="624" t="str">
        <f>IF(ISNUMBER(AirVision!O69),AirVision!O69,"")</f>
        <v/>
      </c>
      <c r="J73" s="624" t="str">
        <f>IF(ISNUMBER(AirVision!P69),AirVision!P69,"")</f>
        <v/>
      </c>
      <c r="K73" s="624" t="str">
        <f>IF(ISNUMBER(AirVision!F69),AirVision!F69, "")</f>
        <v/>
      </c>
      <c r="L73" s="624" t="str">
        <f>IF(AirVision!G69&lt;&gt;"",AirVision!G69, "")</f>
        <v/>
      </c>
      <c r="M73" s="624" t="str">
        <f>IF(ISNUMBER(AirVision!U69),AirVision!U69, "")</f>
        <v/>
      </c>
      <c r="N73" s="624" t="str">
        <f>IF(AirVision!V69&lt;&gt;"",AirVision!V69, "")</f>
        <v/>
      </c>
      <c r="O73" s="625" t="str">
        <f>IF(ISNUMBER(AirVision!X69),AirVision!X69,"")</f>
        <v/>
      </c>
      <c r="P73" s="624" t="str">
        <f>IF(AirVision!Y69&lt;&gt;"",AirVision!Y69, "")</f>
        <v/>
      </c>
      <c r="Q73" s="624" t="str">
        <f>IF(ISNUMBER(AirVision!AA69),AirVision!AA69,"")</f>
        <v/>
      </c>
      <c r="R73" s="624" t="str">
        <f>IF(AirVision!AB69&lt;&gt;"",AirVision!AB69, "")</f>
        <v/>
      </c>
      <c r="S73" s="624" t="str">
        <f>IF(ISNUMBER(AirVision!AD69),AirVision!AD69,"")</f>
        <v/>
      </c>
      <c r="T73" s="624" t="str">
        <f>IF(AirVision!AE69&lt;&gt;"",AirVision!AE69, "")</f>
        <v/>
      </c>
      <c r="U73" s="624">
        <f t="shared" ref="U73:U136" si="25">IF(C73=985,1,0)</f>
        <v>0</v>
      </c>
      <c r="V73" s="624">
        <f t="shared" si="24"/>
        <v>1</v>
      </c>
      <c r="W73" s="624" t="str">
        <f>IF(D73&lt;&gt;"",(VLOOKUP(D73,'Flags&amp;Qualifiers'!$S$2:$U$55,3)),"")</f>
        <v/>
      </c>
      <c r="X73" s="624">
        <f t="shared" ref="X73:X136" si="26">IF(D73="&lt;",1,0)</f>
        <v>0</v>
      </c>
      <c r="Y73" s="624" t="str">
        <f>IF(D73&lt;&gt;"",(VLOOKUP(D73,'Flags&amp;Qualifiers'!$S$2:$T$55,2)), "")</f>
        <v/>
      </c>
      <c r="Z73" s="624">
        <f t="shared" ref="Z73:Z136" si="27">SUM(U73:V73,X73)</f>
        <v>1</v>
      </c>
      <c r="AA73" s="624">
        <f t="shared" ref="AA73:AA136" si="28">SUM(W73)</f>
        <v>0</v>
      </c>
      <c r="AB73" s="624" t="str">
        <f t="shared" ref="AB73:AB136" si="29">IF(OR(Z73&gt;0,ISTEXT(AP73)),"NULL",(C73))</f>
        <v>NULL</v>
      </c>
      <c r="AC73" s="635" t="str">
        <f t="shared" si="22"/>
        <v>NULL</v>
      </c>
      <c r="AD73" s="625" t="str">
        <f t="shared" si="22"/>
        <v>NULL</v>
      </c>
      <c r="AE73" s="627">
        <f t="shared" si="23"/>
        <v>0</v>
      </c>
      <c r="AF73" s="628" t="str">
        <f t="shared" ref="AF73:AF136" si="30">IF(E73&lt;0.7,"Flow","")</f>
        <v/>
      </c>
      <c r="AG73" s="629" t="str">
        <f t="shared" ref="AG73:AG136" si="31">IF(AB73&lt;0,"MDL","")</f>
        <v/>
      </c>
      <c r="AH73" s="630">
        <f t="shared" ref="AH73:AH136" si="32">IF(C73=C72,AH72+1,1)</f>
        <v>66</v>
      </c>
      <c r="AI73" s="629">
        <f t="shared" si="16"/>
        <v>0</v>
      </c>
      <c r="AJ73" s="632" t="str">
        <f t="shared" si="18"/>
        <v/>
      </c>
      <c r="AK73" s="630" t="str">
        <f t="shared" ref="AK73:AK136" si="33">IF(ISNUMBER(S73), (S73*2.23694),"")</f>
        <v/>
      </c>
      <c r="AL73" s="630" t="str">
        <f t="shared" ref="AL73:AL136" si="34">IF(AND(Q73&gt;-1,Q73&lt;24),"N",)&amp;IF(AND(Q73&gt;23.99,Q73&lt;65),"NE",)&amp;IF(AND(Q73&gt;64.99,Q73&lt;114),"E",)&amp;IF(AND(Q73&gt;113.99,Q73&lt;157),"SE",)&amp;IF(AND(Q73&gt;156.99,Q73&lt;204),"S",)&amp;IF(AND(Q73&gt;203.99,Q73&lt;247),"SW",)&amp;IF(AND(Q73&gt;246.99,Q73&lt;294),"W",)&amp;IF(AND(Q73&gt;293.99,Q73&lt;336),"NW",)&amp;IF(AND(Q73&gt;335.99,Q73&lt;361),"N",)</f>
        <v/>
      </c>
      <c r="AM73" s="632" t="str">
        <f t="shared" ref="AM73:AM136" si="35">IF(ISNUMBER(G73),(CONVERT(G73,"C","F")), "")</f>
        <v/>
      </c>
      <c r="AN73" s="633" t="str">
        <f t="shared" si="19"/>
        <v>YES</v>
      </c>
      <c r="AO73" s="511" t="s">
        <v>382</v>
      </c>
      <c r="AP73" s="127">
        <f>VLOOKUP(AO73,'Flags&amp;Qualifiers'!$B$2:$C$49,2)</f>
        <v>0</v>
      </c>
      <c r="AQ73" s="127">
        <f>VLOOKUP(AO73,'Flags&amp;Qualifiers'!$B$2:$D$49,3)</f>
        <v>0</v>
      </c>
      <c r="AR73" s="127">
        <f>VLOOKUP(AO73,'Flags&amp;Qualifiers'!$B$2:$E$49,4)</f>
        <v>0</v>
      </c>
      <c r="AS73" s="757" t="str">
        <f t="shared" si="17"/>
        <v>no</v>
      </c>
      <c r="AT73" s="742"/>
      <c r="AU73" s="742"/>
      <c r="AV73" s="742"/>
    </row>
    <row r="74" spans="1:48" s="634" customFormat="1" ht="11.25" customHeight="1" x14ac:dyDescent="0.2">
      <c r="A74" s="621">
        <f>(AirVision!A70)</f>
        <v>0</v>
      </c>
      <c r="B74" s="622">
        <f>(AirVision!B70)</f>
        <v>0</v>
      </c>
      <c r="C74" s="623" t="str">
        <f>IF(ISNUMBER(AirVision!R70),AirVision!R70, "")</f>
        <v/>
      </c>
      <c r="D74" s="624" t="str">
        <f>IF(AirVision!S70&lt;&gt;"",AirVision!S70, "")</f>
        <v/>
      </c>
      <c r="E74" s="623" t="str">
        <f>IF(ISNUMBER(AirVision!L70),AirVision!L70, "")</f>
        <v/>
      </c>
      <c r="F74" s="624" t="str">
        <f>IF(AirVision!M70&lt;&gt;"",AirVision!M70, "")</f>
        <v/>
      </c>
      <c r="G74" s="625" t="str">
        <f>IF(ISNUMBER(AirVision!C70),AirVision!C70,"")</f>
        <v/>
      </c>
      <c r="H74" s="624" t="str">
        <f>IF(AirVision!D70&lt;&gt;"",AirVision!D70, "")</f>
        <v/>
      </c>
      <c r="I74" s="624" t="str">
        <f>IF(ISNUMBER(AirVision!O70),AirVision!O70,"")</f>
        <v/>
      </c>
      <c r="J74" s="624" t="str">
        <f>IF(ISNUMBER(AirVision!P70),AirVision!P70,"")</f>
        <v/>
      </c>
      <c r="K74" s="624" t="str">
        <f>IF(ISNUMBER(AirVision!F70),AirVision!F70, "")</f>
        <v/>
      </c>
      <c r="L74" s="624" t="str">
        <f>IF(AirVision!G70&lt;&gt;"",AirVision!G70, "")</f>
        <v/>
      </c>
      <c r="M74" s="624" t="str">
        <f>IF(ISNUMBER(AirVision!U70),AirVision!U70, "")</f>
        <v/>
      </c>
      <c r="N74" s="624" t="str">
        <f>IF(AirVision!V70&lt;&gt;"",AirVision!V70, "")</f>
        <v/>
      </c>
      <c r="O74" s="625" t="str">
        <f>IF(ISNUMBER(AirVision!X70),AirVision!X70,"")</f>
        <v/>
      </c>
      <c r="P74" s="624" t="str">
        <f>IF(AirVision!Y70&lt;&gt;"",AirVision!Y70, "")</f>
        <v/>
      </c>
      <c r="Q74" s="624" t="str">
        <f>IF(ISNUMBER(AirVision!AA70),AirVision!AA70,"")</f>
        <v/>
      </c>
      <c r="R74" s="624" t="str">
        <f>IF(AirVision!AB70&lt;&gt;"",AirVision!AB70, "")</f>
        <v/>
      </c>
      <c r="S74" s="624" t="str">
        <f>IF(ISNUMBER(AirVision!AD70),AirVision!AD70,"")</f>
        <v/>
      </c>
      <c r="T74" s="624" t="str">
        <f>IF(AirVision!AE70&lt;&gt;"",AirVision!AE70, "")</f>
        <v/>
      </c>
      <c r="U74" s="624">
        <f t="shared" si="25"/>
        <v>0</v>
      </c>
      <c r="V74" s="624">
        <f t="shared" si="24"/>
        <v>1</v>
      </c>
      <c r="W74" s="624" t="str">
        <f>IF(D74&lt;&gt;"",(VLOOKUP(D74,'Flags&amp;Qualifiers'!$S$2:$U$55,3)),"")</f>
        <v/>
      </c>
      <c r="X74" s="624">
        <f t="shared" si="26"/>
        <v>0</v>
      </c>
      <c r="Y74" s="624" t="str">
        <f>IF(D74&lt;&gt;"",(VLOOKUP(D74,'Flags&amp;Qualifiers'!$S$2:$T$55,2)), "")</f>
        <v/>
      </c>
      <c r="Z74" s="624">
        <f t="shared" si="27"/>
        <v>1</v>
      </c>
      <c r="AA74" s="624">
        <f t="shared" si="28"/>
        <v>0</v>
      </c>
      <c r="AB74" s="624" t="str">
        <f t="shared" si="29"/>
        <v>NULL</v>
      </c>
      <c r="AC74" s="635" t="str">
        <f t="shared" si="22"/>
        <v>NULL</v>
      </c>
      <c r="AD74" s="625" t="str">
        <f t="shared" si="22"/>
        <v>NULL</v>
      </c>
      <c r="AE74" s="627">
        <f t="shared" si="23"/>
        <v>0</v>
      </c>
      <c r="AF74" s="628" t="str">
        <f t="shared" si="30"/>
        <v/>
      </c>
      <c r="AG74" s="629" t="str">
        <f t="shared" si="31"/>
        <v/>
      </c>
      <c r="AH74" s="630">
        <f t="shared" si="32"/>
        <v>67</v>
      </c>
      <c r="AI74" s="629">
        <f t="shared" ref="AI74:AI137" si="36">IF(OR(AB73="NULL",AB74="NULL"),0, (AB74-AB73))</f>
        <v>0</v>
      </c>
      <c r="AJ74" s="632" t="str">
        <f t="shared" si="18"/>
        <v/>
      </c>
      <c r="AK74" s="630" t="str">
        <f t="shared" si="33"/>
        <v/>
      </c>
      <c r="AL74" s="630" t="str">
        <f t="shared" si="34"/>
        <v/>
      </c>
      <c r="AM74" s="632" t="str">
        <f t="shared" si="35"/>
        <v/>
      </c>
      <c r="AN74" s="633" t="str">
        <f t="shared" si="19"/>
        <v>YES</v>
      </c>
      <c r="AO74" s="511" t="s">
        <v>382</v>
      </c>
      <c r="AP74" s="127">
        <f>VLOOKUP(AO74,'Flags&amp;Qualifiers'!$B$2:$C$49,2)</f>
        <v>0</v>
      </c>
      <c r="AQ74" s="127">
        <f>VLOOKUP(AO74,'Flags&amp;Qualifiers'!$B$2:$D$49,3)</f>
        <v>0</v>
      </c>
      <c r="AR74" s="127">
        <f>VLOOKUP(AO74,'Flags&amp;Qualifiers'!$B$2:$E$49,4)</f>
        <v>0</v>
      </c>
      <c r="AS74" s="757" t="str">
        <f t="shared" si="17"/>
        <v>no</v>
      </c>
      <c r="AT74" s="742"/>
      <c r="AU74" s="742"/>
      <c r="AV74" s="742"/>
    </row>
    <row r="75" spans="1:48" s="634" customFormat="1" ht="11.25" customHeight="1" x14ac:dyDescent="0.2">
      <c r="A75" s="621">
        <f>(AirVision!A71)</f>
        <v>0</v>
      </c>
      <c r="B75" s="622">
        <f>(AirVision!B71)</f>
        <v>0</v>
      </c>
      <c r="C75" s="623" t="str">
        <f>IF(ISNUMBER(AirVision!R71),AirVision!R71, "")</f>
        <v/>
      </c>
      <c r="D75" s="624" t="str">
        <f>IF(AirVision!S71&lt;&gt;"",AirVision!S71, "")</f>
        <v/>
      </c>
      <c r="E75" s="623" t="str">
        <f>IF(ISNUMBER(AirVision!L71),AirVision!L71, "")</f>
        <v/>
      </c>
      <c r="F75" s="624" t="str">
        <f>IF(AirVision!M71&lt;&gt;"",AirVision!M71, "")</f>
        <v/>
      </c>
      <c r="G75" s="625" t="str">
        <f>IF(ISNUMBER(AirVision!C71),AirVision!C71,"")</f>
        <v/>
      </c>
      <c r="H75" s="624" t="str">
        <f>IF(AirVision!D71&lt;&gt;"",AirVision!D71, "")</f>
        <v/>
      </c>
      <c r="I75" s="624" t="str">
        <f>IF(ISNUMBER(AirVision!O71),AirVision!O71,"")</f>
        <v/>
      </c>
      <c r="J75" s="624" t="str">
        <f>IF(ISNUMBER(AirVision!P71),AirVision!P71,"")</f>
        <v/>
      </c>
      <c r="K75" s="624" t="str">
        <f>IF(ISNUMBER(AirVision!F71),AirVision!F71, "")</f>
        <v/>
      </c>
      <c r="L75" s="624" t="str">
        <f>IF(AirVision!G71&lt;&gt;"",AirVision!G71, "")</f>
        <v/>
      </c>
      <c r="M75" s="624" t="str">
        <f>IF(ISNUMBER(AirVision!U71),AirVision!U71, "")</f>
        <v/>
      </c>
      <c r="N75" s="624" t="str">
        <f>IF(AirVision!V71&lt;&gt;"",AirVision!V71, "")</f>
        <v/>
      </c>
      <c r="O75" s="625" t="str">
        <f>IF(ISNUMBER(AirVision!X71),AirVision!X71,"")</f>
        <v/>
      </c>
      <c r="P75" s="624" t="str">
        <f>IF(AirVision!Y71&lt;&gt;"",AirVision!Y71, "")</f>
        <v/>
      </c>
      <c r="Q75" s="624" t="str">
        <f>IF(ISNUMBER(AirVision!AA71),AirVision!AA71,"")</f>
        <v/>
      </c>
      <c r="R75" s="624" t="str">
        <f>IF(AirVision!AB71&lt;&gt;"",AirVision!AB71, "")</f>
        <v/>
      </c>
      <c r="S75" s="624" t="str">
        <f>IF(ISNUMBER(AirVision!AD71),AirVision!AD71,"")</f>
        <v/>
      </c>
      <c r="T75" s="624" t="str">
        <f>IF(AirVision!AE71&lt;&gt;"",AirVision!AE71, "")</f>
        <v/>
      </c>
      <c r="U75" s="624">
        <f t="shared" si="25"/>
        <v>0</v>
      </c>
      <c r="V75" s="624">
        <f t="shared" si="24"/>
        <v>1</v>
      </c>
      <c r="W75" s="624" t="str">
        <f>IF(D75&lt;&gt;"",(VLOOKUP(D75,'Flags&amp;Qualifiers'!$S$2:$U$55,3)),"")</f>
        <v/>
      </c>
      <c r="X75" s="624">
        <f t="shared" si="26"/>
        <v>0</v>
      </c>
      <c r="Y75" s="624" t="str">
        <f>IF(D75&lt;&gt;"",(VLOOKUP(D75,'Flags&amp;Qualifiers'!$S$2:$T$55,2)), "")</f>
        <v/>
      </c>
      <c r="Z75" s="624">
        <f t="shared" si="27"/>
        <v>1</v>
      </c>
      <c r="AA75" s="624">
        <f t="shared" si="28"/>
        <v>0</v>
      </c>
      <c r="AB75" s="624" t="str">
        <f t="shared" si="29"/>
        <v>NULL</v>
      </c>
      <c r="AC75" s="635" t="str">
        <f t="shared" si="22"/>
        <v>NULL</v>
      </c>
      <c r="AD75" s="625" t="str">
        <f t="shared" si="22"/>
        <v>NULL</v>
      </c>
      <c r="AE75" s="627">
        <f t="shared" si="23"/>
        <v>0</v>
      </c>
      <c r="AF75" s="628" t="str">
        <f t="shared" si="30"/>
        <v/>
      </c>
      <c r="AG75" s="629" t="str">
        <f t="shared" si="31"/>
        <v/>
      </c>
      <c r="AH75" s="630">
        <f t="shared" si="32"/>
        <v>68</v>
      </c>
      <c r="AI75" s="629">
        <f t="shared" si="36"/>
        <v>0</v>
      </c>
      <c r="AJ75" s="632" t="str">
        <f t="shared" si="18"/>
        <v/>
      </c>
      <c r="AK75" s="630" t="str">
        <f t="shared" si="33"/>
        <v/>
      </c>
      <c r="AL75" s="630" t="str">
        <f t="shared" si="34"/>
        <v/>
      </c>
      <c r="AM75" s="632" t="str">
        <f t="shared" si="35"/>
        <v/>
      </c>
      <c r="AN75" s="633" t="str">
        <f t="shared" si="19"/>
        <v>YES</v>
      </c>
      <c r="AO75" s="511" t="s">
        <v>382</v>
      </c>
      <c r="AP75" s="127">
        <f>VLOOKUP(AO75,'Flags&amp;Qualifiers'!$B$2:$C$49,2)</f>
        <v>0</v>
      </c>
      <c r="AQ75" s="127">
        <f>VLOOKUP(AO75,'Flags&amp;Qualifiers'!$B$2:$D$49,3)</f>
        <v>0</v>
      </c>
      <c r="AR75" s="127">
        <f>VLOOKUP(AO75,'Flags&amp;Qualifiers'!$B$2:$E$49,4)</f>
        <v>0</v>
      </c>
      <c r="AS75" s="757" t="str">
        <f t="shared" si="17"/>
        <v>no</v>
      </c>
      <c r="AT75" s="742"/>
      <c r="AU75" s="742"/>
      <c r="AV75" s="742"/>
    </row>
    <row r="76" spans="1:48" s="634" customFormat="1" ht="11.25" customHeight="1" x14ac:dyDescent="0.2">
      <c r="A76" s="621">
        <f>(AirVision!A72)</f>
        <v>0</v>
      </c>
      <c r="B76" s="622">
        <f>(AirVision!B72)</f>
        <v>0</v>
      </c>
      <c r="C76" s="623" t="str">
        <f>IF(ISNUMBER(AirVision!R72),AirVision!R72, "")</f>
        <v/>
      </c>
      <c r="D76" s="624" t="str">
        <f>IF(AirVision!S72&lt;&gt;"",AirVision!S72, "")</f>
        <v/>
      </c>
      <c r="E76" s="623" t="str">
        <f>IF(ISNUMBER(AirVision!L72),AirVision!L72, "")</f>
        <v/>
      </c>
      <c r="F76" s="624" t="str">
        <f>IF(AirVision!M72&lt;&gt;"",AirVision!M72, "")</f>
        <v/>
      </c>
      <c r="G76" s="625" t="str">
        <f>IF(ISNUMBER(AirVision!C72),AirVision!C72,"")</f>
        <v/>
      </c>
      <c r="H76" s="624" t="str">
        <f>IF(AirVision!D72&lt;&gt;"",AirVision!D72, "")</f>
        <v/>
      </c>
      <c r="I76" s="624" t="str">
        <f>IF(ISNUMBER(AirVision!O72),AirVision!O72,"")</f>
        <v/>
      </c>
      <c r="J76" s="624" t="str">
        <f>IF(ISNUMBER(AirVision!P72),AirVision!P72,"")</f>
        <v/>
      </c>
      <c r="K76" s="624" t="str">
        <f>IF(ISNUMBER(AirVision!F72),AirVision!F72, "")</f>
        <v/>
      </c>
      <c r="L76" s="624" t="str">
        <f>IF(AirVision!G72&lt;&gt;"",AirVision!G72, "")</f>
        <v/>
      </c>
      <c r="M76" s="624" t="str">
        <f>IF(ISNUMBER(AirVision!U72),AirVision!U72, "")</f>
        <v/>
      </c>
      <c r="N76" s="624" t="str">
        <f>IF(AirVision!V72&lt;&gt;"",AirVision!V72, "")</f>
        <v/>
      </c>
      <c r="O76" s="625" t="str">
        <f>IF(ISNUMBER(AirVision!X72),AirVision!X72,"")</f>
        <v/>
      </c>
      <c r="P76" s="624" t="str">
        <f>IF(AirVision!Y72&lt;&gt;"",AirVision!Y72, "")</f>
        <v/>
      </c>
      <c r="Q76" s="624" t="str">
        <f>IF(ISNUMBER(AirVision!AA72),AirVision!AA72,"")</f>
        <v/>
      </c>
      <c r="R76" s="624" t="str">
        <f>IF(AirVision!AB72&lt;&gt;"",AirVision!AB72, "")</f>
        <v/>
      </c>
      <c r="S76" s="624" t="str">
        <f>IF(ISNUMBER(AirVision!AD72),AirVision!AD72,"")</f>
        <v/>
      </c>
      <c r="T76" s="624" t="str">
        <f>IF(AirVision!AE72&lt;&gt;"",AirVision!AE72, "")</f>
        <v/>
      </c>
      <c r="U76" s="624">
        <f t="shared" si="25"/>
        <v>0</v>
      </c>
      <c r="V76" s="624">
        <f t="shared" si="24"/>
        <v>1</v>
      </c>
      <c r="W76" s="624" t="str">
        <f>IF(D76&lt;&gt;"",(VLOOKUP(D76,'Flags&amp;Qualifiers'!$S$2:$U$55,3)),"")</f>
        <v/>
      </c>
      <c r="X76" s="624">
        <f t="shared" si="26"/>
        <v>0</v>
      </c>
      <c r="Y76" s="624" t="str">
        <f>IF(D76&lt;&gt;"",(VLOOKUP(D76,'Flags&amp;Qualifiers'!$S$2:$T$55,2)), "")</f>
        <v/>
      </c>
      <c r="Z76" s="624">
        <f t="shared" si="27"/>
        <v>1</v>
      </c>
      <c r="AA76" s="624">
        <f t="shared" si="28"/>
        <v>0</v>
      </c>
      <c r="AB76" s="624" t="str">
        <f t="shared" si="29"/>
        <v>NULL</v>
      </c>
      <c r="AC76" s="635" t="str">
        <f t="shared" si="22"/>
        <v>NULL</v>
      </c>
      <c r="AD76" s="625" t="str">
        <f t="shared" si="22"/>
        <v>NULL</v>
      </c>
      <c r="AE76" s="627">
        <f t="shared" si="23"/>
        <v>0</v>
      </c>
      <c r="AF76" s="628" t="str">
        <f t="shared" si="30"/>
        <v/>
      </c>
      <c r="AG76" s="629" t="str">
        <f t="shared" si="31"/>
        <v/>
      </c>
      <c r="AH76" s="630">
        <f t="shared" si="32"/>
        <v>69</v>
      </c>
      <c r="AI76" s="629">
        <f t="shared" si="36"/>
        <v>0</v>
      </c>
      <c r="AJ76" s="632" t="str">
        <f t="shared" si="18"/>
        <v/>
      </c>
      <c r="AK76" s="630" t="str">
        <f t="shared" si="33"/>
        <v/>
      </c>
      <c r="AL76" s="630" t="str">
        <f t="shared" si="34"/>
        <v/>
      </c>
      <c r="AM76" s="632" t="str">
        <f t="shared" si="35"/>
        <v/>
      </c>
      <c r="AN76" s="633" t="str">
        <f t="shared" si="19"/>
        <v>YES</v>
      </c>
      <c r="AO76" s="511" t="s">
        <v>382</v>
      </c>
      <c r="AP76" s="127">
        <f>VLOOKUP(AO76,'Flags&amp;Qualifiers'!$B$2:$C$49,2)</f>
        <v>0</v>
      </c>
      <c r="AQ76" s="127">
        <f>VLOOKUP(AO76,'Flags&amp;Qualifiers'!$B$2:$D$49,3)</f>
        <v>0</v>
      </c>
      <c r="AR76" s="127">
        <f>VLOOKUP(AO76,'Flags&amp;Qualifiers'!$B$2:$E$49,4)</f>
        <v>0</v>
      </c>
      <c r="AS76" s="757" t="str">
        <f t="shared" si="17"/>
        <v>no</v>
      </c>
      <c r="AT76" s="742"/>
      <c r="AU76" s="742"/>
      <c r="AV76" s="742"/>
    </row>
    <row r="77" spans="1:48" s="634" customFormat="1" ht="11.25" customHeight="1" x14ac:dyDescent="0.2">
      <c r="A77" s="621">
        <f>(AirVision!A73)</f>
        <v>0</v>
      </c>
      <c r="B77" s="622">
        <f>(AirVision!B73)</f>
        <v>0</v>
      </c>
      <c r="C77" s="623" t="str">
        <f>IF(ISNUMBER(AirVision!R73),AirVision!R73, "")</f>
        <v/>
      </c>
      <c r="D77" s="624" t="str">
        <f>IF(AirVision!S73&lt;&gt;"",AirVision!S73, "")</f>
        <v/>
      </c>
      <c r="E77" s="623" t="str">
        <f>IF(ISNUMBER(AirVision!L73),AirVision!L73, "")</f>
        <v/>
      </c>
      <c r="F77" s="624" t="str">
        <f>IF(AirVision!M73&lt;&gt;"",AirVision!M73, "")</f>
        <v/>
      </c>
      <c r="G77" s="625" t="str">
        <f>IF(ISNUMBER(AirVision!C73),AirVision!C73,"")</f>
        <v/>
      </c>
      <c r="H77" s="624" t="str">
        <f>IF(AirVision!D73&lt;&gt;"",AirVision!D73, "")</f>
        <v/>
      </c>
      <c r="I77" s="624" t="str">
        <f>IF(ISNUMBER(AirVision!O73),AirVision!O73,"")</f>
        <v/>
      </c>
      <c r="J77" s="624" t="str">
        <f>IF(ISNUMBER(AirVision!P73),AirVision!P73,"")</f>
        <v/>
      </c>
      <c r="K77" s="624" t="str">
        <f>IF(ISNUMBER(AirVision!F73),AirVision!F73, "")</f>
        <v/>
      </c>
      <c r="L77" s="624" t="str">
        <f>IF(AirVision!G73&lt;&gt;"",AirVision!G73, "")</f>
        <v/>
      </c>
      <c r="M77" s="624" t="str">
        <f>IF(ISNUMBER(AirVision!U73),AirVision!U73, "")</f>
        <v/>
      </c>
      <c r="N77" s="624" t="str">
        <f>IF(AirVision!V73&lt;&gt;"",AirVision!V73, "")</f>
        <v/>
      </c>
      <c r="O77" s="625" t="str">
        <f>IF(ISNUMBER(AirVision!X73),AirVision!X73,"")</f>
        <v/>
      </c>
      <c r="P77" s="624" t="str">
        <f>IF(AirVision!Y73&lt;&gt;"",AirVision!Y73, "")</f>
        <v/>
      </c>
      <c r="Q77" s="624" t="str">
        <f>IF(ISNUMBER(AirVision!AA73),AirVision!AA73,"")</f>
        <v/>
      </c>
      <c r="R77" s="624" t="str">
        <f>IF(AirVision!AB73&lt;&gt;"",AirVision!AB73, "")</f>
        <v/>
      </c>
      <c r="S77" s="624" t="str">
        <f>IF(ISNUMBER(AirVision!AD73),AirVision!AD73,"")</f>
        <v/>
      </c>
      <c r="T77" s="624" t="str">
        <f>IF(AirVision!AE73&lt;&gt;"",AirVision!AE73, "")</f>
        <v/>
      </c>
      <c r="U77" s="624">
        <f t="shared" si="25"/>
        <v>0</v>
      </c>
      <c r="V77" s="624">
        <f t="shared" si="24"/>
        <v>1</v>
      </c>
      <c r="W77" s="624" t="str">
        <f>IF(D77&lt;&gt;"",(VLOOKUP(D77,'Flags&amp;Qualifiers'!$S$2:$U$55,3)),"")</f>
        <v/>
      </c>
      <c r="X77" s="624">
        <f t="shared" si="26"/>
        <v>0</v>
      </c>
      <c r="Y77" s="624" t="str">
        <f>IF(D77&lt;&gt;"",(VLOOKUP(D77,'Flags&amp;Qualifiers'!$S$2:$T$55,2)), "")</f>
        <v/>
      </c>
      <c r="Z77" s="624">
        <f t="shared" si="27"/>
        <v>1</v>
      </c>
      <c r="AA77" s="624">
        <f t="shared" si="28"/>
        <v>0</v>
      </c>
      <c r="AB77" s="624" t="str">
        <f t="shared" si="29"/>
        <v>NULL</v>
      </c>
      <c r="AC77" s="635" t="str">
        <f t="shared" si="22"/>
        <v>NULL</v>
      </c>
      <c r="AD77" s="625" t="str">
        <f t="shared" si="22"/>
        <v>NULL</v>
      </c>
      <c r="AE77" s="627">
        <f t="shared" si="23"/>
        <v>0</v>
      </c>
      <c r="AF77" s="628" t="str">
        <f t="shared" si="30"/>
        <v/>
      </c>
      <c r="AG77" s="629" t="str">
        <f t="shared" si="31"/>
        <v/>
      </c>
      <c r="AH77" s="630">
        <f t="shared" si="32"/>
        <v>70</v>
      </c>
      <c r="AI77" s="629">
        <f t="shared" si="36"/>
        <v>0</v>
      </c>
      <c r="AJ77" s="632" t="str">
        <f t="shared" si="18"/>
        <v/>
      </c>
      <c r="AK77" s="630" t="str">
        <f t="shared" si="33"/>
        <v/>
      </c>
      <c r="AL77" s="630" t="str">
        <f t="shared" si="34"/>
        <v/>
      </c>
      <c r="AM77" s="632" t="str">
        <f t="shared" si="35"/>
        <v/>
      </c>
      <c r="AN77" s="633" t="str">
        <f t="shared" si="19"/>
        <v>YES</v>
      </c>
      <c r="AO77" s="511" t="s">
        <v>382</v>
      </c>
      <c r="AP77" s="127">
        <f>VLOOKUP(AO77,'Flags&amp;Qualifiers'!$B$2:$C$49,2)</f>
        <v>0</v>
      </c>
      <c r="AQ77" s="127">
        <f>VLOOKUP(AO77,'Flags&amp;Qualifiers'!$B$2:$D$49,3)</f>
        <v>0</v>
      </c>
      <c r="AR77" s="127">
        <f>VLOOKUP(AO77,'Flags&amp;Qualifiers'!$B$2:$E$49,4)</f>
        <v>0</v>
      </c>
      <c r="AS77" s="757" t="str">
        <f t="shared" si="17"/>
        <v>no</v>
      </c>
      <c r="AT77" s="742"/>
      <c r="AU77" s="742"/>
      <c r="AV77" s="742"/>
    </row>
    <row r="78" spans="1:48" s="634" customFormat="1" ht="11.25" customHeight="1" x14ac:dyDescent="0.2">
      <c r="A78" s="621">
        <f>(AirVision!A74)</f>
        <v>0</v>
      </c>
      <c r="B78" s="622">
        <f>(AirVision!B74)</f>
        <v>0</v>
      </c>
      <c r="C78" s="623" t="str">
        <f>IF(ISNUMBER(AirVision!R74),AirVision!R74, "")</f>
        <v/>
      </c>
      <c r="D78" s="624" t="str">
        <f>IF(AirVision!S74&lt;&gt;"",AirVision!S74, "")</f>
        <v/>
      </c>
      <c r="E78" s="623" t="str">
        <f>IF(ISNUMBER(AirVision!L74),AirVision!L74, "")</f>
        <v/>
      </c>
      <c r="F78" s="624" t="str">
        <f>IF(AirVision!M74&lt;&gt;"",AirVision!M74, "")</f>
        <v/>
      </c>
      <c r="G78" s="625" t="str">
        <f>IF(ISNUMBER(AirVision!C74),AirVision!C74,"")</f>
        <v/>
      </c>
      <c r="H78" s="624" t="str">
        <f>IF(AirVision!D74&lt;&gt;"",AirVision!D74, "")</f>
        <v/>
      </c>
      <c r="I78" s="624" t="str">
        <f>IF(ISNUMBER(AirVision!O74),AirVision!O74,"")</f>
        <v/>
      </c>
      <c r="J78" s="624" t="str">
        <f>IF(ISNUMBER(AirVision!P74),AirVision!P74,"")</f>
        <v/>
      </c>
      <c r="K78" s="624" t="str">
        <f>IF(ISNUMBER(AirVision!F74),AirVision!F74, "")</f>
        <v/>
      </c>
      <c r="L78" s="624" t="str">
        <f>IF(AirVision!G74&lt;&gt;"",AirVision!G74, "")</f>
        <v/>
      </c>
      <c r="M78" s="624" t="str">
        <f>IF(ISNUMBER(AirVision!U74),AirVision!U74, "")</f>
        <v/>
      </c>
      <c r="N78" s="624" t="str">
        <f>IF(AirVision!V74&lt;&gt;"",AirVision!V74, "")</f>
        <v/>
      </c>
      <c r="O78" s="625" t="str">
        <f>IF(ISNUMBER(AirVision!X74),AirVision!X74,"")</f>
        <v/>
      </c>
      <c r="P78" s="624" t="str">
        <f>IF(AirVision!Y74&lt;&gt;"",AirVision!Y74, "")</f>
        <v/>
      </c>
      <c r="Q78" s="624" t="str">
        <f>IF(ISNUMBER(AirVision!AA74),AirVision!AA74,"")</f>
        <v/>
      </c>
      <c r="R78" s="624" t="str">
        <f>IF(AirVision!AB74&lt;&gt;"",AirVision!AB74, "")</f>
        <v/>
      </c>
      <c r="S78" s="624" t="str">
        <f>IF(ISNUMBER(AirVision!AD74),AirVision!AD74,"")</f>
        <v/>
      </c>
      <c r="T78" s="624" t="str">
        <f>IF(AirVision!AE74&lt;&gt;"",AirVision!AE74, "")</f>
        <v/>
      </c>
      <c r="U78" s="624">
        <f t="shared" si="25"/>
        <v>0</v>
      </c>
      <c r="V78" s="624">
        <f t="shared" si="24"/>
        <v>1</v>
      </c>
      <c r="W78" s="624" t="str">
        <f>IF(D78&lt;&gt;"",(VLOOKUP(D78,'Flags&amp;Qualifiers'!$S$2:$U$55,3)),"")</f>
        <v/>
      </c>
      <c r="X78" s="624">
        <f t="shared" si="26"/>
        <v>0</v>
      </c>
      <c r="Y78" s="624" t="str">
        <f>IF(D78&lt;&gt;"",(VLOOKUP(D78,'Flags&amp;Qualifiers'!$S$2:$T$55,2)), "")</f>
        <v/>
      </c>
      <c r="Z78" s="624">
        <f t="shared" si="27"/>
        <v>1</v>
      </c>
      <c r="AA78" s="624">
        <f t="shared" si="28"/>
        <v>0</v>
      </c>
      <c r="AB78" s="624" t="str">
        <f t="shared" si="29"/>
        <v>NULL</v>
      </c>
      <c r="AC78" s="635" t="str">
        <f t="shared" si="22"/>
        <v>NULL</v>
      </c>
      <c r="AD78" s="625" t="str">
        <f t="shared" si="22"/>
        <v>NULL</v>
      </c>
      <c r="AE78" s="627">
        <f t="shared" si="23"/>
        <v>0</v>
      </c>
      <c r="AF78" s="628" t="str">
        <f t="shared" si="30"/>
        <v/>
      </c>
      <c r="AG78" s="629" t="str">
        <f t="shared" si="31"/>
        <v/>
      </c>
      <c r="AH78" s="630">
        <f t="shared" si="32"/>
        <v>71</v>
      </c>
      <c r="AI78" s="629">
        <f t="shared" si="36"/>
        <v>0</v>
      </c>
      <c r="AJ78" s="632" t="str">
        <f t="shared" si="18"/>
        <v/>
      </c>
      <c r="AK78" s="630" t="str">
        <f t="shared" si="33"/>
        <v/>
      </c>
      <c r="AL78" s="630" t="str">
        <f t="shared" si="34"/>
        <v/>
      </c>
      <c r="AM78" s="632" t="str">
        <f t="shared" si="35"/>
        <v/>
      </c>
      <c r="AN78" s="633" t="str">
        <f t="shared" si="19"/>
        <v>YES</v>
      </c>
      <c r="AO78" s="511" t="s">
        <v>382</v>
      </c>
      <c r="AP78" s="127">
        <f>VLOOKUP(AO78,'Flags&amp;Qualifiers'!$B$2:$C$49,2)</f>
        <v>0</v>
      </c>
      <c r="AQ78" s="127">
        <f>VLOOKUP(AO78,'Flags&amp;Qualifiers'!$B$2:$D$49,3)</f>
        <v>0</v>
      </c>
      <c r="AR78" s="127">
        <f>VLOOKUP(AO78,'Flags&amp;Qualifiers'!$B$2:$E$49,4)</f>
        <v>0</v>
      </c>
      <c r="AS78" s="757" t="str">
        <f t="shared" si="17"/>
        <v>no</v>
      </c>
      <c r="AT78" s="742"/>
      <c r="AU78" s="742"/>
      <c r="AV78" s="742"/>
    </row>
    <row r="79" spans="1:48" s="634" customFormat="1" ht="11.25" customHeight="1" x14ac:dyDescent="0.2">
      <c r="A79" s="621">
        <f>(AirVision!A75)</f>
        <v>0</v>
      </c>
      <c r="B79" s="622">
        <f>(AirVision!B75)</f>
        <v>0</v>
      </c>
      <c r="C79" s="623" t="str">
        <f>IF(ISNUMBER(AirVision!R75),AirVision!R75, "")</f>
        <v/>
      </c>
      <c r="D79" s="624" t="str">
        <f>IF(AirVision!S75&lt;&gt;"",AirVision!S75, "")</f>
        <v/>
      </c>
      <c r="E79" s="623" t="str">
        <f>IF(ISNUMBER(AirVision!L75),AirVision!L75, "")</f>
        <v/>
      </c>
      <c r="F79" s="624" t="str">
        <f>IF(AirVision!M75&lt;&gt;"",AirVision!M75, "")</f>
        <v/>
      </c>
      <c r="G79" s="625" t="str">
        <f>IF(ISNUMBER(AirVision!C75),AirVision!C75,"")</f>
        <v/>
      </c>
      <c r="H79" s="624" t="str">
        <f>IF(AirVision!D75&lt;&gt;"",AirVision!D75, "")</f>
        <v/>
      </c>
      <c r="I79" s="624" t="str">
        <f>IF(ISNUMBER(AirVision!O75),AirVision!O75,"")</f>
        <v/>
      </c>
      <c r="J79" s="624" t="str">
        <f>IF(ISNUMBER(AirVision!P75),AirVision!P75,"")</f>
        <v/>
      </c>
      <c r="K79" s="624" t="str">
        <f>IF(ISNUMBER(AirVision!F75),AirVision!F75, "")</f>
        <v/>
      </c>
      <c r="L79" s="624" t="str">
        <f>IF(AirVision!G75&lt;&gt;"",AirVision!G75, "")</f>
        <v/>
      </c>
      <c r="M79" s="624" t="str">
        <f>IF(ISNUMBER(AirVision!U75),AirVision!U75, "")</f>
        <v/>
      </c>
      <c r="N79" s="624" t="str">
        <f>IF(AirVision!V75&lt;&gt;"",AirVision!V75, "")</f>
        <v/>
      </c>
      <c r="O79" s="625" t="str">
        <f>IF(ISNUMBER(AirVision!X75),AirVision!X75,"")</f>
        <v/>
      </c>
      <c r="P79" s="624" t="str">
        <f>IF(AirVision!Y75&lt;&gt;"",AirVision!Y75, "")</f>
        <v/>
      </c>
      <c r="Q79" s="624" t="str">
        <f>IF(ISNUMBER(AirVision!AA75),AirVision!AA75,"")</f>
        <v/>
      </c>
      <c r="R79" s="624" t="str">
        <f>IF(AirVision!AB75&lt;&gt;"",AirVision!AB75, "")</f>
        <v/>
      </c>
      <c r="S79" s="624" t="str">
        <f>IF(ISNUMBER(AirVision!AD75),AirVision!AD75,"")</f>
        <v/>
      </c>
      <c r="T79" s="624" t="str">
        <f>IF(AirVision!AE75&lt;&gt;"",AirVision!AE75, "")</f>
        <v/>
      </c>
      <c r="U79" s="624">
        <f t="shared" si="25"/>
        <v>0</v>
      </c>
      <c r="V79" s="624">
        <f t="shared" si="24"/>
        <v>1</v>
      </c>
      <c r="W79" s="624" t="str">
        <f>IF(D79&lt;&gt;"",(VLOOKUP(D79,'Flags&amp;Qualifiers'!$S$2:$U$55,3)),"")</f>
        <v/>
      </c>
      <c r="X79" s="624">
        <f t="shared" si="26"/>
        <v>0</v>
      </c>
      <c r="Y79" s="624" t="str">
        <f>IF(D79&lt;&gt;"",(VLOOKUP(D79,'Flags&amp;Qualifiers'!$S$2:$T$55,2)), "")</f>
        <v/>
      </c>
      <c r="Z79" s="624">
        <f t="shared" si="27"/>
        <v>1</v>
      </c>
      <c r="AA79" s="624">
        <f t="shared" si="28"/>
        <v>0</v>
      </c>
      <c r="AB79" s="624" t="str">
        <f t="shared" si="29"/>
        <v>NULL</v>
      </c>
      <c r="AC79" s="635" t="str">
        <f t="shared" si="22"/>
        <v>NULL</v>
      </c>
      <c r="AD79" s="625" t="str">
        <f t="shared" si="22"/>
        <v>NULL</v>
      </c>
      <c r="AE79" s="627">
        <f t="shared" si="23"/>
        <v>0</v>
      </c>
      <c r="AF79" s="628" t="str">
        <f t="shared" si="30"/>
        <v/>
      </c>
      <c r="AG79" s="629" t="str">
        <f t="shared" si="31"/>
        <v/>
      </c>
      <c r="AH79" s="630">
        <f t="shared" si="32"/>
        <v>72</v>
      </c>
      <c r="AI79" s="629">
        <f t="shared" si="36"/>
        <v>0</v>
      </c>
      <c r="AJ79" s="632" t="str">
        <f t="shared" si="18"/>
        <v/>
      </c>
      <c r="AK79" s="630" t="str">
        <f t="shared" si="33"/>
        <v/>
      </c>
      <c r="AL79" s="630" t="str">
        <f t="shared" si="34"/>
        <v/>
      </c>
      <c r="AM79" s="632" t="str">
        <f t="shared" si="35"/>
        <v/>
      </c>
      <c r="AN79" s="633" t="str">
        <f t="shared" si="19"/>
        <v>YES</v>
      </c>
      <c r="AO79" s="511" t="s">
        <v>382</v>
      </c>
      <c r="AP79" s="127">
        <f>VLOOKUP(AO79,'Flags&amp;Qualifiers'!$B$2:$C$49,2)</f>
        <v>0</v>
      </c>
      <c r="AQ79" s="127">
        <f>VLOOKUP(AO79,'Flags&amp;Qualifiers'!$B$2:$D$49,3)</f>
        <v>0</v>
      </c>
      <c r="AR79" s="127">
        <f>VLOOKUP(AO79,'Flags&amp;Qualifiers'!$B$2:$E$49,4)</f>
        <v>0</v>
      </c>
      <c r="AS79" s="757" t="str">
        <f t="shared" ref="AS79:AS142" si="37">IF(AND(AN79="YES",AO79="-"),"no","")</f>
        <v>no</v>
      </c>
      <c r="AT79" s="742"/>
      <c r="AU79" s="742"/>
      <c r="AV79" s="742"/>
    </row>
    <row r="80" spans="1:48" s="634" customFormat="1" ht="11.25" customHeight="1" x14ac:dyDescent="0.2">
      <c r="A80" s="621">
        <f>(AirVision!A76)</f>
        <v>0</v>
      </c>
      <c r="B80" s="622">
        <f>(AirVision!B76)</f>
        <v>0</v>
      </c>
      <c r="C80" s="623" t="str">
        <f>IF(ISNUMBER(AirVision!R76),AirVision!R76, "")</f>
        <v/>
      </c>
      <c r="D80" s="624" t="str">
        <f>IF(AirVision!S76&lt;&gt;"",AirVision!S76, "")</f>
        <v/>
      </c>
      <c r="E80" s="623" t="str">
        <f>IF(ISNUMBER(AirVision!L76),AirVision!L76, "")</f>
        <v/>
      </c>
      <c r="F80" s="624" t="str">
        <f>IF(AirVision!M76&lt;&gt;"",AirVision!M76, "")</f>
        <v/>
      </c>
      <c r="G80" s="625" t="str">
        <f>IF(ISNUMBER(AirVision!C76),AirVision!C76,"")</f>
        <v/>
      </c>
      <c r="H80" s="624" t="str">
        <f>IF(AirVision!D76&lt;&gt;"",AirVision!D76, "")</f>
        <v/>
      </c>
      <c r="I80" s="624" t="str">
        <f>IF(ISNUMBER(AirVision!O76),AirVision!O76,"")</f>
        <v/>
      </c>
      <c r="J80" s="624" t="str">
        <f>IF(ISNUMBER(AirVision!P76),AirVision!P76,"")</f>
        <v/>
      </c>
      <c r="K80" s="624" t="str">
        <f>IF(ISNUMBER(AirVision!F76),AirVision!F76, "")</f>
        <v/>
      </c>
      <c r="L80" s="624" t="str">
        <f>IF(AirVision!G76&lt;&gt;"",AirVision!G76, "")</f>
        <v/>
      </c>
      <c r="M80" s="624" t="str">
        <f>IF(ISNUMBER(AirVision!U76),AirVision!U76, "")</f>
        <v/>
      </c>
      <c r="N80" s="624" t="str">
        <f>IF(AirVision!V76&lt;&gt;"",AirVision!V76, "")</f>
        <v/>
      </c>
      <c r="O80" s="625" t="str">
        <f>IF(ISNUMBER(AirVision!X76),AirVision!X76,"")</f>
        <v/>
      </c>
      <c r="P80" s="624" t="str">
        <f>IF(AirVision!Y76&lt;&gt;"",AirVision!Y76, "")</f>
        <v/>
      </c>
      <c r="Q80" s="624" t="str">
        <f>IF(ISNUMBER(AirVision!AA76),AirVision!AA76,"")</f>
        <v/>
      </c>
      <c r="R80" s="624" t="str">
        <f>IF(AirVision!AB76&lt;&gt;"",AirVision!AB76, "")</f>
        <v/>
      </c>
      <c r="S80" s="624" t="str">
        <f>IF(ISNUMBER(AirVision!AD76),AirVision!AD76,"")</f>
        <v/>
      </c>
      <c r="T80" s="624" t="str">
        <f>IF(AirVision!AE76&lt;&gt;"",AirVision!AE76, "")</f>
        <v/>
      </c>
      <c r="U80" s="624">
        <f t="shared" si="25"/>
        <v>0</v>
      </c>
      <c r="V80" s="624">
        <f t="shared" si="24"/>
        <v>1</v>
      </c>
      <c r="W80" s="624" t="str">
        <f>IF(D80&lt;&gt;"",(VLOOKUP(D80,'Flags&amp;Qualifiers'!$S$2:$U$55,3)),"")</f>
        <v/>
      </c>
      <c r="X80" s="624">
        <f t="shared" si="26"/>
        <v>0</v>
      </c>
      <c r="Y80" s="624" t="str">
        <f>IF(D80&lt;&gt;"",(VLOOKUP(D80,'Flags&amp;Qualifiers'!$S$2:$T$55,2)), "")</f>
        <v/>
      </c>
      <c r="Z80" s="624">
        <f t="shared" si="27"/>
        <v>1</v>
      </c>
      <c r="AA80" s="624">
        <f t="shared" si="28"/>
        <v>0</v>
      </c>
      <c r="AB80" s="624" t="str">
        <f t="shared" si="29"/>
        <v>NULL</v>
      </c>
      <c r="AC80" s="635" t="str">
        <f>IF((COUNT($AB$80:$AB$103)&gt;17),(AVERAGE($AB$80:$AB$103)),"NULL")</f>
        <v>NULL</v>
      </c>
      <c r="AD80" s="625" t="str">
        <f>IF((COUNT($AB$80:$AB$103)&gt;17),(AVERAGE($AB$80:$AB$103)),"NULL")</f>
        <v>NULL</v>
      </c>
      <c r="AE80" s="627">
        <f>MAX($AB$80:$AB$103)</f>
        <v>0</v>
      </c>
      <c r="AF80" s="628" t="str">
        <f t="shared" si="30"/>
        <v/>
      </c>
      <c r="AG80" s="629" t="str">
        <f t="shared" si="31"/>
        <v/>
      </c>
      <c r="AH80" s="630">
        <f t="shared" si="32"/>
        <v>73</v>
      </c>
      <c r="AI80" s="629">
        <f t="shared" si="36"/>
        <v>0</v>
      </c>
      <c r="AJ80" s="632" t="str">
        <f t="shared" si="18"/>
        <v/>
      </c>
      <c r="AK80" s="630" t="str">
        <f t="shared" si="33"/>
        <v/>
      </c>
      <c r="AL80" s="630" t="str">
        <f t="shared" si="34"/>
        <v/>
      </c>
      <c r="AM80" s="632" t="str">
        <f t="shared" si="35"/>
        <v/>
      </c>
      <c r="AN80" s="633" t="str">
        <f t="shared" si="19"/>
        <v>YES</v>
      </c>
      <c r="AO80" s="511" t="s">
        <v>382</v>
      </c>
      <c r="AP80" s="127">
        <f>VLOOKUP(AO80,'Flags&amp;Qualifiers'!$B$2:$C$49,2)</f>
        <v>0</v>
      </c>
      <c r="AQ80" s="127">
        <f>VLOOKUP(AO80,'Flags&amp;Qualifiers'!$B$2:$D$49,3)</f>
        <v>0</v>
      </c>
      <c r="AR80" s="127">
        <f>VLOOKUP(AO80,'Flags&amp;Qualifiers'!$B$2:$E$49,4)</f>
        <v>0</v>
      </c>
      <c r="AS80" s="757" t="str">
        <f t="shared" si="37"/>
        <v>no</v>
      </c>
      <c r="AT80" s="742"/>
      <c r="AU80" s="742"/>
      <c r="AV80" s="742"/>
    </row>
    <row r="81" spans="1:48" s="634" customFormat="1" ht="11.25" customHeight="1" x14ac:dyDescent="0.2">
      <c r="A81" s="621">
        <f>(AirVision!A77)</f>
        <v>0</v>
      </c>
      <c r="B81" s="622">
        <f>(AirVision!B77)</f>
        <v>0</v>
      </c>
      <c r="C81" s="623" t="str">
        <f>IF(ISNUMBER(AirVision!R77),AirVision!R77, "")</f>
        <v/>
      </c>
      <c r="D81" s="624" t="str">
        <f>IF(AirVision!S77&lt;&gt;"",AirVision!S77, "")</f>
        <v/>
      </c>
      <c r="E81" s="623" t="str">
        <f>IF(ISNUMBER(AirVision!L77),AirVision!L77, "")</f>
        <v/>
      </c>
      <c r="F81" s="624" t="str">
        <f>IF(AirVision!M77&lt;&gt;"",AirVision!M77, "")</f>
        <v/>
      </c>
      <c r="G81" s="625" t="str">
        <f>IF(ISNUMBER(AirVision!C77),AirVision!C77,"")</f>
        <v/>
      </c>
      <c r="H81" s="624" t="str">
        <f>IF(AirVision!D77&lt;&gt;"",AirVision!D77, "")</f>
        <v/>
      </c>
      <c r="I81" s="624" t="str">
        <f>IF(ISNUMBER(AirVision!O77),AirVision!O77,"")</f>
        <v/>
      </c>
      <c r="J81" s="624" t="str">
        <f>IF(ISNUMBER(AirVision!P77),AirVision!P77,"")</f>
        <v/>
      </c>
      <c r="K81" s="624" t="str">
        <f>IF(ISNUMBER(AirVision!F77),AirVision!F77, "")</f>
        <v/>
      </c>
      <c r="L81" s="624" t="str">
        <f>IF(AirVision!G77&lt;&gt;"",AirVision!G77, "")</f>
        <v/>
      </c>
      <c r="M81" s="624" t="str">
        <f>IF(ISNUMBER(AirVision!U77),AirVision!U77, "")</f>
        <v/>
      </c>
      <c r="N81" s="624" t="str">
        <f>IF(AirVision!V77&lt;&gt;"",AirVision!V77, "")</f>
        <v/>
      </c>
      <c r="O81" s="625" t="str">
        <f>IF(ISNUMBER(AirVision!X77),AirVision!X77,"")</f>
        <v/>
      </c>
      <c r="P81" s="624" t="str">
        <f>IF(AirVision!Y77&lt;&gt;"",AirVision!Y77, "")</f>
        <v/>
      </c>
      <c r="Q81" s="624" t="str">
        <f>IF(ISNUMBER(AirVision!AA77),AirVision!AA77,"")</f>
        <v/>
      </c>
      <c r="R81" s="624" t="str">
        <f>IF(AirVision!AB77&lt;&gt;"",AirVision!AB77, "")</f>
        <v/>
      </c>
      <c r="S81" s="624" t="str">
        <f>IF(ISNUMBER(AirVision!AD77),AirVision!AD77,"")</f>
        <v/>
      </c>
      <c r="T81" s="624" t="str">
        <f>IF(AirVision!AE77&lt;&gt;"",AirVision!AE77, "")</f>
        <v/>
      </c>
      <c r="U81" s="624">
        <f t="shared" si="25"/>
        <v>0</v>
      </c>
      <c r="V81" s="624">
        <f t="shared" si="24"/>
        <v>1</v>
      </c>
      <c r="W81" s="624" t="str">
        <f>IF(D81&lt;&gt;"",(VLOOKUP(D81,'Flags&amp;Qualifiers'!$S$2:$U$55,3)),"")</f>
        <v/>
      </c>
      <c r="X81" s="624">
        <f t="shared" si="26"/>
        <v>0</v>
      </c>
      <c r="Y81" s="624" t="str">
        <f>IF(D81&lt;&gt;"",(VLOOKUP(D81,'Flags&amp;Qualifiers'!$S$2:$T$55,2)), "")</f>
        <v/>
      </c>
      <c r="Z81" s="624">
        <f t="shared" si="27"/>
        <v>1</v>
      </c>
      <c r="AA81" s="624">
        <f t="shared" si="28"/>
        <v>0</v>
      </c>
      <c r="AB81" s="624" t="str">
        <f t="shared" si="29"/>
        <v>NULL</v>
      </c>
      <c r="AC81" s="635" t="str">
        <f t="shared" ref="AC81:AD103" si="38">IF((COUNT($AB$80:$AB$103)&gt;17),(AVERAGE($AB$80:$AB$103)),"NULL")</f>
        <v>NULL</v>
      </c>
      <c r="AD81" s="625" t="str">
        <f t="shared" si="38"/>
        <v>NULL</v>
      </c>
      <c r="AE81" s="627">
        <f t="shared" ref="AE81:AE103" si="39">MAX($AB$80:$AB$103)</f>
        <v>0</v>
      </c>
      <c r="AF81" s="628" t="str">
        <f t="shared" si="30"/>
        <v/>
      </c>
      <c r="AG81" s="629" t="str">
        <f t="shared" si="31"/>
        <v/>
      </c>
      <c r="AH81" s="630">
        <f t="shared" si="32"/>
        <v>74</v>
      </c>
      <c r="AI81" s="629">
        <f t="shared" si="36"/>
        <v>0</v>
      </c>
      <c r="AJ81" s="632" t="str">
        <f t="shared" si="18"/>
        <v/>
      </c>
      <c r="AK81" s="630" t="str">
        <f t="shared" si="33"/>
        <v/>
      </c>
      <c r="AL81" s="630" t="str">
        <f t="shared" si="34"/>
        <v/>
      </c>
      <c r="AM81" s="632" t="str">
        <f t="shared" si="35"/>
        <v/>
      </c>
      <c r="AN81" s="633" t="str">
        <f t="shared" si="19"/>
        <v>YES</v>
      </c>
      <c r="AO81" s="511" t="s">
        <v>382</v>
      </c>
      <c r="AP81" s="127">
        <f>VLOOKUP(AO81,'Flags&amp;Qualifiers'!$B$2:$C$49,2)</f>
        <v>0</v>
      </c>
      <c r="AQ81" s="127">
        <f>VLOOKUP(AO81,'Flags&amp;Qualifiers'!$B$2:$D$49,3)</f>
        <v>0</v>
      </c>
      <c r="AR81" s="127">
        <f>VLOOKUP(AO81,'Flags&amp;Qualifiers'!$B$2:$E$49,4)</f>
        <v>0</v>
      </c>
      <c r="AS81" s="757" t="str">
        <f t="shared" si="37"/>
        <v>no</v>
      </c>
      <c r="AT81" s="742"/>
      <c r="AU81" s="742"/>
      <c r="AV81" s="742"/>
    </row>
    <row r="82" spans="1:48" s="634" customFormat="1" ht="11.25" customHeight="1" x14ac:dyDescent="0.2">
      <c r="A82" s="621">
        <f>(AirVision!A78)</f>
        <v>0</v>
      </c>
      <c r="B82" s="622">
        <f>(AirVision!B78)</f>
        <v>0</v>
      </c>
      <c r="C82" s="623" t="str">
        <f>IF(ISNUMBER(AirVision!R78),AirVision!R78, "")</f>
        <v/>
      </c>
      <c r="D82" s="624" t="str">
        <f>IF(AirVision!S78&lt;&gt;"",AirVision!S78, "")</f>
        <v/>
      </c>
      <c r="E82" s="623" t="str">
        <f>IF(ISNUMBER(AirVision!L78),AirVision!L78, "")</f>
        <v/>
      </c>
      <c r="F82" s="624" t="str">
        <f>IF(AirVision!M78&lt;&gt;"",AirVision!M78, "")</f>
        <v/>
      </c>
      <c r="G82" s="625" t="str">
        <f>IF(ISNUMBER(AirVision!C78),AirVision!C78,"")</f>
        <v/>
      </c>
      <c r="H82" s="624" t="str">
        <f>IF(AirVision!D78&lt;&gt;"",AirVision!D78, "")</f>
        <v/>
      </c>
      <c r="I82" s="624" t="str">
        <f>IF(ISNUMBER(AirVision!O78),AirVision!O78,"")</f>
        <v/>
      </c>
      <c r="J82" s="624" t="str">
        <f>IF(ISNUMBER(AirVision!P78),AirVision!P78,"")</f>
        <v/>
      </c>
      <c r="K82" s="624" t="str">
        <f>IF(ISNUMBER(AirVision!F78),AirVision!F78, "")</f>
        <v/>
      </c>
      <c r="L82" s="624" t="str">
        <f>IF(AirVision!G78&lt;&gt;"",AirVision!G78, "")</f>
        <v/>
      </c>
      <c r="M82" s="624" t="str">
        <f>IF(ISNUMBER(AirVision!U78),AirVision!U78, "")</f>
        <v/>
      </c>
      <c r="N82" s="624" t="str">
        <f>IF(AirVision!V78&lt;&gt;"",AirVision!V78, "")</f>
        <v/>
      </c>
      <c r="O82" s="625" t="str">
        <f>IF(ISNUMBER(AirVision!X78),AirVision!X78,"")</f>
        <v/>
      </c>
      <c r="P82" s="624" t="str">
        <f>IF(AirVision!Y78&lt;&gt;"",AirVision!Y78, "")</f>
        <v/>
      </c>
      <c r="Q82" s="624" t="str">
        <f>IF(ISNUMBER(AirVision!AA78),AirVision!AA78,"")</f>
        <v/>
      </c>
      <c r="R82" s="624" t="str">
        <f>IF(AirVision!AB78&lt;&gt;"",AirVision!AB78, "")</f>
        <v/>
      </c>
      <c r="S82" s="624" t="str">
        <f>IF(ISNUMBER(AirVision!AD78),AirVision!AD78,"")</f>
        <v/>
      </c>
      <c r="T82" s="624" t="str">
        <f>IF(AirVision!AE78&lt;&gt;"",AirVision!AE78, "")</f>
        <v/>
      </c>
      <c r="U82" s="624">
        <f t="shared" si="25"/>
        <v>0</v>
      </c>
      <c r="V82" s="624">
        <f t="shared" si="24"/>
        <v>1</v>
      </c>
      <c r="W82" s="624" t="str">
        <f>IF(D82&lt;&gt;"",(VLOOKUP(D82,'Flags&amp;Qualifiers'!$S$2:$U$55,3)),"")</f>
        <v/>
      </c>
      <c r="X82" s="624">
        <f t="shared" si="26"/>
        <v>0</v>
      </c>
      <c r="Y82" s="624" t="str">
        <f>IF(D82&lt;&gt;"",(VLOOKUP(D82,'Flags&amp;Qualifiers'!$S$2:$T$55,2)), "")</f>
        <v/>
      </c>
      <c r="Z82" s="624">
        <f t="shared" si="27"/>
        <v>1</v>
      </c>
      <c r="AA82" s="624">
        <f t="shared" si="28"/>
        <v>0</v>
      </c>
      <c r="AB82" s="624" t="str">
        <f t="shared" si="29"/>
        <v>NULL</v>
      </c>
      <c r="AC82" s="635" t="str">
        <f t="shared" si="38"/>
        <v>NULL</v>
      </c>
      <c r="AD82" s="625" t="str">
        <f t="shared" si="38"/>
        <v>NULL</v>
      </c>
      <c r="AE82" s="627">
        <f t="shared" si="39"/>
        <v>0</v>
      </c>
      <c r="AF82" s="628" t="str">
        <f t="shared" si="30"/>
        <v/>
      </c>
      <c r="AG82" s="629" t="str">
        <f t="shared" si="31"/>
        <v/>
      </c>
      <c r="AH82" s="630">
        <f t="shared" si="32"/>
        <v>75</v>
      </c>
      <c r="AI82" s="629">
        <f t="shared" si="36"/>
        <v>0</v>
      </c>
      <c r="AJ82" s="632" t="str">
        <f t="shared" si="18"/>
        <v/>
      </c>
      <c r="AK82" s="630" t="str">
        <f t="shared" si="33"/>
        <v/>
      </c>
      <c r="AL82" s="630" t="str">
        <f t="shared" si="34"/>
        <v/>
      </c>
      <c r="AM82" s="632" t="str">
        <f t="shared" si="35"/>
        <v/>
      </c>
      <c r="AN82" s="633" t="str">
        <f t="shared" si="19"/>
        <v>YES</v>
      </c>
      <c r="AO82" s="511" t="s">
        <v>382</v>
      </c>
      <c r="AP82" s="127">
        <f>VLOOKUP(AO82,'Flags&amp;Qualifiers'!$B$2:$C$49,2)</f>
        <v>0</v>
      </c>
      <c r="AQ82" s="127">
        <f>VLOOKUP(AO82,'Flags&amp;Qualifiers'!$B$2:$D$49,3)</f>
        <v>0</v>
      </c>
      <c r="AR82" s="127">
        <f>VLOOKUP(AO82,'Flags&amp;Qualifiers'!$B$2:$E$49,4)</f>
        <v>0</v>
      </c>
      <c r="AS82" s="757" t="str">
        <f t="shared" si="37"/>
        <v>no</v>
      </c>
      <c r="AT82" s="742"/>
      <c r="AU82" s="742"/>
      <c r="AV82" s="742"/>
    </row>
    <row r="83" spans="1:48" s="634" customFormat="1" ht="11.25" customHeight="1" x14ac:dyDescent="0.2">
      <c r="A83" s="621">
        <f>(AirVision!A79)</f>
        <v>0</v>
      </c>
      <c r="B83" s="622">
        <f>(AirVision!B79)</f>
        <v>0</v>
      </c>
      <c r="C83" s="623" t="str">
        <f>IF(ISNUMBER(AirVision!R79),AirVision!R79, "")</f>
        <v/>
      </c>
      <c r="D83" s="624" t="str">
        <f>IF(AirVision!S79&lt;&gt;"",AirVision!S79, "")</f>
        <v/>
      </c>
      <c r="E83" s="623" t="str">
        <f>IF(ISNUMBER(AirVision!L79),AirVision!L79, "")</f>
        <v/>
      </c>
      <c r="F83" s="624" t="str">
        <f>IF(AirVision!M79&lt;&gt;"",AirVision!M79, "")</f>
        <v/>
      </c>
      <c r="G83" s="625" t="str">
        <f>IF(ISNUMBER(AirVision!C79),AirVision!C79,"")</f>
        <v/>
      </c>
      <c r="H83" s="624" t="str">
        <f>IF(AirVision!D79&lt;&gt;"",AirVision!D79, "")</f>
        <v/>
      </c>
      <c r="I83" s="624" t="str">
        <f>IF(ISNUMBER(AirVision!O79),AirVision!O79,"")</f>
        <v/>
      </c>
      <c r="J83" s="624" t="str">
        <f>IF(ISNUMBER(AirVision!P79),AirVision!P79,"")</f>
        <v/>
      </c>
      <c r="K83" s="624" t="str">
        <f>IF(ISNUMBER(AirVision!F79),AirVision!F79, "")</f>
        <v/>
      </c>
      <c r="L83" s="624" t="str">
        <f>IF(AirVision!G79&lt;&gt;"",AirVision!G79, "")</f>
        <v/>
      </c>
      <c r="M83" s="624" t="str">
        <f>IF(ISNUMBER(AirVision!U79),AirVision!U79, "")</f>
        <v/>
      </c>
      <c r="N83" s="624" t="str">
        <f>IF(AirVision!V79&lt;&gt;"",AirVision!V79, "")</f>
        <v/>
      </c>
      <c r="O83" s="625" t="str">
        <f>IF(ISNUMBER(AirVision!X79),AirVision!X79,"")</f>
        <v/>
      </c>
      <c r="P83" s="624" t="str">
        <f>IF(AirVision!Y79&lt;&gt;"",AirVision!Y79, "")</f>
        <v/>
      </c>
      <c r="Q83" s="624" t="str">
        <f>IF(ISNUMBER(AirVision!AA79),AirVision!AA79,"")</f>
        <v/>
      </c>
      <c r="R83" s="624" t="str">
        <f>IF(AirVision!AB79&lt;&gt;"",AirVision!AB79, "")</f>
        <v/>
      </c>
      <c r="S83" s="624" t="str">
        <f>IF(ISNUMBER(AirVision!AD79),AirVision!AD79,"")</f>
        <v/>
      </c>
      <c r="T83" s="624" t="str">
        <f>IF(AirVision!AE79&lt;&gt;"",AirVision!AE79, "")</f>
        <v/>
      </c>
      <c r="U83" s="624">
        <f t="shared" si="25"/>
        <v>0</v>
      </c>
      <c r="V83" s="624">
        <f t="shared" si="24"/>
        <v>1</v>
      </c>
      <c r="W83" s="624" t="str">
        <f>IF(D83&lt;&gt;"",(VLOOKUP(D83,'Flags&amp;Qualifiers'!$S$2:$U$55,3)),"")</f>
        <v/>
      </c>
      <c r="X83" s="624">
        <f t="shared" si="26"/>
        <v>0</v>
      </c>
      <c r="Y83" s="624" t="str">
        <f>IF(D83&lt;&gt;"",(VLOOKUP(D83,'Flags&amp;Qualifiers'!$S$2:$T$55,2)), "")</f>
        <v/>
      </c>
      <c r="Z83" s="624">
        <f t="shared" si="27"/>
        <v>1</v>
      </c>
      <c r="AA83" s="624">
        <f t="shared" si="28"/>
        <v>0</v>
      </c>
      <c r="AB83" s="624" t="str">
        <f t="shared" si="29"/>
        <v>NULL</v>
      </c>
      <c r="AC83" s="635" t="str">
        <f t="shared" si="38"/>
        <v>NULL</v>
      </c>
      <c r="AD83" s="625" t="str">
        <f t="shared" si="38"/>
        <v>NULL</v>
      </c>
      <c r="AE83" s="627">
        <f t="shared" si="39"/>
        <v>0</v>
      </c>
      <c r="AF83" s="628" t="str">
        <f t="shared" si="30"/>
        <v/>
      </c>
      <c r="AG83" s="629" t="str">
        <f t="shared" si="31"/>
        <v/>
      </c>
      <c r="AH83" s="630">
        <f t="shared" si="32"/>
        <v>76</v>
      </c>
      <c r="AI83" s="629">
        <f t="shared" si="36"/>
        <v>0</v>
      </c>
      <c r="AJ83" s="632" t="str">
        <f t="shared" si="18"/>
        <v/>
      </c>
      <c r="AK83" s="630" t="str">
        <f t="shared" si="33"/>
        <v/>
      </c>
      <c r="AL83" s="630" t="str">
        <f t="shared" si="34"/>
        <v/>
      </c>
      <c r="AM83" s="632" t="str">
        <f t="shared" si="35"/>
        <v/>
      </c>
      <c r="AN83" s="633" t="str">
        <f t="shared" si="19"/>
        <v>YES</v>
      </c>
      <c r="AO83" s="511" t="s">
        <v>382</v>
      </c>
      <c r="AP83" s="127">
        <f>VLOOKUP(AO83,'Flags&amp;Qualifiers'!$B$2:$C$49,2)</f>
        <v>0</v>
      </c>
      <c r="AQ83" s="127">
        <f>VLOOKUP(AO83,'Flags&amp;Qualifiers'!$B$2:$D$49,3)</f>
        <v>0</v>
      </c>
      <c r="AR83" s="127">
        <f>VLOOKUP(AO83,'Flags&amp;Qualifiers'!$B$2:$E$49,4)</f>
        <v>0</v>
      </c>
      <c r="AS83" s="757" t="str">
        <f t="shared" si="37"/>
        <v>no</v>
      </c>
      <c r="AT83" s="742"/>
      <c r="AU83" s="742"/>
      <c r="AV83" s="742"/>
    </row>
    <row r="84" spans="1:48" s="634" customFormat="1" ht="11.25" customHeight="1" x14ac:dyDescent="0.2">
      <c r="A84" s="621">
        <f>(AirVision!A80)</f>
        <v>0</v>
      </c>
      <c r="B84" s="622">
        <f>(AirVision!B80)</f>
        <v>0</v>
      </c>
      <c r="C84" s="623" t="str">
        <f>IF(ISNUMBER(AirVision!R80),AirVision!R80, "")</f>
        <v/>
      </c>
      <c r="D84" s="624" t="str">
        <f>IF(AirVision!S80&lt;&gt;"",AirVision!S80, "")</f>
        <v/>
      </c>
      <c r="E84" s="623" t="str">
        <f>IF(ISNUMBER(AirVision!L80),AirVision!L80, "")</f>
        <v/>
      </c>
      <c r="F84" s="624" t="str">
        <f>IF(AirVision!M80&lt;&gt;"",AirVision!M80, "")</f>
        <v/>
      </c>
      <c r="G84" s="625" t="str">
        <f>IF(ISNUMBER(AirVision!C80),AirVision!C80,"")</f>
        <v/>
      </c>
      <c r="H84" s="624" t="str">
        <f>IF(AirVision!D80&lt;&gt;"",AirVision!D80, "")</f>
        <v/>
      </c>
      <c r="I84" s="624" t="str">
        <f>IF(ISNUMBER(AirVision!O80),AirVision!O80,"")</f>
        <v/>
      </c>
      <c r="J84" s="624" t="str">
        <f>IF(ISNUMBER(AirVision!P80),AirVision!P80,"")</f>
        <v/>
      </c>
      <c r="K84" s="624" t="str">
        <f>IF(ISNUMBER(AirVision!F80),AirVision!F80, "")</f>
        <v/>
      </c>
      <c r="L84" s="624" t="str">
        <f>IF(AirVision!G80&lt;&gt;"",AirVision!G80, "")</f>
        <v/>
      </c>
      <c r="M84" s="624" t="str">
        <f>IF(ISNUMBER(AirVision!U80),AirVision!U80, "")</f>
        <v/>
      </c>
      <c r="N84" s="624" t="str">
        <f>IF(AirVision!V80&lt;&gt;"",AirVision!V80, "")</f>
        <v/>
      </c>
      <c r="O84" s="625" t="str">
        <f>IF(ISNUMBER(AirVision!X80),AirVision!X80,"")</f>
        <v/>
      </c>
      <c r="P84" s="624" t="str">
        <f>IF(AirVision!Y80&lt;&gt;"",AirVision!Y80, "")</f>
        <v/>
      </c>
      <c r="Q84" s="624" t="str">
        <f>IF(ISNUMBER(AirVision!AA80),AirVision!AA80,"")</f>
        <v/>
      </c>
      <c r="R84" s="624" t="str">
        <f>IF(AirVision!AB80&lt;&gt;"",AirVision!AB80, "")</f>
        <v/>
      </c>
      <c r="S84" s="624" t="str">
        <f>IF(ISNUMBER(AirVision!AD80),AirVision!AD80,"")</f>
        <v/>
      </c>
      <c r="T84" s="624" t="str">
        <f>IF(AirVision!AE80&lt;&gt;"",AirVision!AE80, "")</f>
        <v/>
      </c>
      <c r="U84" s="624">
        <f t="shared" si="25"/>
        <v>0</v>
      </c>
      <c r="V84" s="624">
        <f t="shared" si="24"/>
        <v>1</v>
      </c>
      <c r="W84" s="624" t="str">
        <f>IF(D84&lt;&gt;"",(VLOOKUP(D84,'Flags&amp;Qualifiers'!$S$2:$U$55,3)),"")</f>
        <v/>
      </c>
      <c r="X84" s="624">
        <f t="shared" si="26"/>
        <v>0</v>
      </c>
      <c r="Y84" s="624" t="str">
        <f>IF(D84&lt;&gt;"",(VLOOKUP(D84,'Flags&amp;Qualifiers'!$S$2:$T$55,2)), "")</f>
        <v/>
      </c>
      <c r="Z84" s="624">
        <f t="shared" si="27"/>
        <v>1</v>
      </c>
      <c r="AA84" s="624">
        <f t="shared" si="28"/>
        <v>0</v>
      </c>
      <c r="AB84" s="624" t="str">
        <f t="shared" si="29"/>
        <v>NULL</v>
      </c>
      <c r="AC84" s="635" t="str">
        <f t="shared" si="38"/>
        <v>NULL</v>
      </c>
      <c r="AD84" s="625" t="str">
        <f t="shared" si="38"/>
        <v>NULL</v>
      </c>
      <c r="AE84" s="627">
        <f t="shared" si="39"/>
        <v>0</v>
      </c>
      <c r="AF84" s="628" t="str">
        <f t="shared" si="30"/>
        <v/>
      </c>
      <c r="AG84" s="629" t="str">
        <f t="shared" si="31"/>
        <v/>
      </c>
      <c r="AH84" s="630">
        <f t="shared" si="32"/>
        <v>77</v>
      </c>
      <c r="AI84" s="629">
        <f t="shared" si="36"/>
        <v>0</v>
      </c>
      <c r="AJ84" s="632" t="str">
        <f t="shared" si="18"/>
        <v/>
      </c>
      <c r="AK84" s="630" t="str">
        <f t="shared" si="33"/>
        <v/>
      </c>
      <c r="AL84" s="630" t="str">
        <f t="shared" si="34"/>
        <v/>
      </c>
      <c r="AM84" s="632" t="str">
        <f t="shared" si="35"/>
        <v/>
      </c>
      <c r="AN84" s="633" t="str">
        <f t="shared" si="19"/>
        <v>YES</v>
      </c>
      <c r="AO84" s="511" t="s">
        <v>382</v>
      </c>
      <c r="AP84" s="127">
        <f>VLOOKUP(AO84,'Flags&amp;Qualifiers'!$B$2:$C$49,2)</f>
        <v>0</v>
      </c>
      <c r="AQ84" s="127">
        <f>VLOOKUP(AO84,'Flags&amp;Qualifiers'!$B$2:$D$49,3)</f>
        <v>0</v>
      </c>
      <c r="AR84" s="127">
        <f>VLOOKUP(AO84,'Flags&amp;Qualifiers'!$B$2:$E$49,4)</f>
        <v>0</v>
      </c>
      <c r="AS84" s="757" t="str">
        <f t="shared" si="37"/>
        <v>no</v>
      </c>
      <c r="AT84" s="742"/>
      <c r="AU84" s="742"/>
      <c r="AV84" s="742"/>
    </row>
    <row r="85" spans="1:48" s="634" customFormat="1" ht="11.25" customHeight="1" x14ac:dyDescent="0.2">
      <c r="A85" s="621">
        <f>(AirVision!A81)</f>
        <v>0</v>
      </c>
      <c r="B85" s="622">
        <f>(AirVision!B81)</f>
        <v>0</v>
      </c>
      <c r="C85" s="623" t="str">
        <f>IF(ISNUMBER(AirVision!R81),AirVision!R81, "")</f>
        <v/>
      </c>
      <c r="D85" s="624" t="str">
        <f>IF(AirVision!S81&lt;&gt;"",AirVision!S81, "")</f>
        <v/>
      </c>
      <c r="E85" s="623" t="str">
        <f>IF(ISNUMBER(AirVision!L81),AirVision!L81, "")</f>
        <v/>
      </c>
      <c r="F85" s="624" t="str">
        <f>IF(AirVision!M81&lt;&gt;"",AirVision!M81, "")</f>
        <v/>
      </c>
      <c r="G85" s="625" t="str">
        <f>IF(ISNUMBER(AirVision!C81),AirVision!C81,"")</f>
        <v/>
      </c>
      <c r="H85" s="624" t="str">
        <f>IF(AirVision!D81&lt;&gt;"",AirVision!D81, "")</f>
        <v/>
      </c>
      <c r="I85" s="624" t="str">
        <f>IF(ISNUMBER(AirVision!O81),AirVision!O81,"")</f>
        <v/>
      </c>
      <c r="J85" s="624" t="str">
        <f>IF(ISNUMBER(AirVision!P81),AirVision!P81,"")</f>
        <v/>
      </c>
      <c r="K85" s="624" t="str">
        <f>IF(ISNUMBER(AirVision!F81),AirVision!F81, "")</f>
        <v/>
      </c>
      <c r="L85" s="624" t="str">
        <f>IF(AirVision!G81&lt;&gt;"",AirVision!G81, "")</f>
        <v/>
      </c>
      <c r="M85" s="624" t="str">
        <f>IF(ISNUMBER(AirVision!U81),AirVision!U81, "")</f>
        <v/>
      </c>
      <c r="N85" s="624" t="str">
        <f>IF(AirVision!V81&lt;&gt;"",AirVision!V81, "")</f>
        <v/>
      </c>
      <c r="O85" s="625" t="str">
        <f>IF(ISNUMBER(AirVision!X81),AirVision!X81,"")</f>
        <v/>
      </c>
      <c r="P85" s="624" t="str">
        <f>IF(AirVision!Y81&lt;&gt;"",AirVision!Y81, "")</f>
        <v/>
      </c>
      <c r="Q85" s="624" t="str">
        <f>IF(ISNUMBER(AirVision!AA81),AirVision!AA81,"")</f>
        <v/>
      </c>
      <c r="R85" s="624" t="str">
        <f>IF(AirVision!AB81&lt;&gt;"",AirVision!AB81, "")</f>
        <v/>
      </c>
      <c r="S85" s="624" t="str">
        <f>IF(ISNUMBER(AirVision!AD81),AirVision!AD81,"")</f>
        <v/>
      </c>
      <c r="T85" s="624" t="str">
        <f>IF(AirVision!AE81&lt;&gt;"",AirVision!AE81, "")</f>
        <v/>
      </c>
      <c r="U85" s="624">
        <f t="shared" si="25"/>
        <v>0</v>
      </c>
      <c r="V85" s="624">
        <f t="shared" si="24"/>
        <v>1</v>
      </c>
      <c r="W85" s="624" t="str">
        <f>IF(D85&lt;&gt;"",(VLOOKUP(D85,'Flags&amp;Qualifiers'!$S$2:$U$55,3)),"")</f>
        <v/>
      </c>
      <c r="X85" s="624">
        <f t="shared" si="26"/>
        <v>0</v>
      </c>
      <c r="Y85" s="624" t="str">
        <f>IF(D85&lt;&gt;"",(VLOOKUP(D85,'Flags&amp;Qualifiers'!$S$2:$T$55,2)), "")</f>
        <v/>
      </c>
      <c r="Z85" s="624">
        <f t="shared" si="27"/>
        <v>1</v>
      </c>
      <c r="AA85" s="624">
        <f t="shared" si="28"/>
        <v>0</v>
      </c>
      <c r="AB85" s="624" t="str">
        <f t="shared" si="29"/>
        <v>NULL</v>
      </c>
      <c r="AC85" s="635" t="str">
        <f t="shared" si="38"/>
        <v>NULL</v>
      </c>
      <c r="AD85" s="625" t="str">
        <f t="shared" si="38"/>
        <v>NULL</v>
      </c>
      <c r="AE85" s="627">
        <f t="shared" si="39"/>
        <v>0</v>
      </c>
      <c r="AF85" s="628" t="str">
        <f t="shared" si="30"/>
        <v/>
      </c>
      <c r="AG85" s="629" t="str">
        <f t="shared" si="31"/>
        <v/>
      </c>
      <c r="AH85" s="630">
        <f t="shared" si="32"/>
        <v>78</v>
      </c>
      <c r="AI85" s="629">
        <f t="shared" si="36"/>
        <v>0</v>
      </c>
      <c r="AJ85" s="632" t="str">
        <f t="shared" si="18"/>
        <v/>
      </c>
      <c r="AK85" s="630" t="str">
        <f t="shared" si="33"/>
        <v/>
      </c>
      <c r="AL85" s="630" t="str">
        <f t="shared" si="34"/>
        <v/>
      </c>
      <c r="AM85" s="632" t="str">
        <f t="shared" si="35"/>
        <v/>
      </c>
      <c r="AN85" s="633" t="str">
        <f t="shared" si="19"/>
        <v>YES</v>
      </c>
      <c r="AO85" s="511" t="s">
        <v>382</v>
      </c>
      <c r="AP85" s="127">
        <f>VLOOKUP(AO85,'Flags&amp;Qualifiers'!$B$2:$C$49,2)</f>
        <v>0</v>
      </c>
      <c r="AQ85" s="127">
        <f>VLOOKUP(AO85,'Flags&amp;Qualifiers'!$B$2:$D$49,3)</f>
        <v>0</v>
      </c>
      <c r="AR85" s="127">
        <f>VLOOKUP(AO85,'Flags&amp;Qualifiers'!$B$2:$E$49,4)</f>
        <v>0</v>
      </c>
      <c r="AS85" s="757" t="str">
        <f t="shared" si="37"/>
        <v>no</v>
      </c>
      <c r="AT85" s="742"/>
      <c r="AU85" s="742"/>
      <c r="AV85" s="742"/>
    </row>
    <row r="86" spans="1:48" s="634" customFormat="1" ht="11.25" customHeight="1" x14ac:dyDescent="0.2">
      <c r="A86" s="621">
        <f>(AirVision!A82)</f>
        <v>0</v>
      </c>
      <c r="B86" s="622">
        <f>(AirVision!B82)</f>
        <v>0</v>
      </c>
      <c r="C86" s="623" t="str">
        <f>IF(ISNUMBER(AirVision!R82),AirVision!R82, "")</f>
        <v/>
      </c>
      <c r="D86" s="624" t="str">
        <f>IF(AirVision!S82&lt;&gt;"",AirVision!S82, "")</f>
        <v/>
      </c>
      <c r="E86" s="623" t="str">
        <f>IF(ISNUMBER(AirVision!L82),AirVision!L82, "")</f>
        <v/>
      </c>
      <c r="F86" s="624" t="str">
        <f>IF(AirVision!M82&lt;&gt;"",AirVision!M82, "")</f>
        <v/>
      </c>
      <c r="G86" s="625" t="str">
        <f>IF(ISNUMBER(AirVision!C82),AirVision!C82,"")</f>
        <v/>
      </c>
      <c r="H86" s="624" t="str">
        <f>IF(AirVision!D82&lt;&gt;"",AirVision!D82, "")</f>
        <v/>
      </c>
      <c r="I86" s="624" t="str">
        <f>IF(ISNUMBER(AirVision!O82),AirVision!O82,"")</f>
        <v/>
      </c>
      <c r="J86" s="624" t="str">
        <f>IF(ISNUMBER(AirVision!P82),AirVision!P82,"")</f>
        <v/>
      </c>
      <c r="K86" s="624" t="str">
        <f>IF(ISNUMBER(AirVision!F82),AirVision!F82, "")</f>
        <v/>
      </c>
      <c r="L86" s="624" t="str">
        <f>IF(AirVision!G82&lt;&gt;"",AirVision!G82, "")</f>
        <v/>
      </c>
      <c r="M86" s="624" t="str">
        <f>IF(ISNUMBER(AirVision!U82),AirVision!U82, "")</f>
        <v/>
      </c>
      <c r="N86" s="624" t="str">
        <f>IF(AirVision!V82&lt;&gt;"",AirVision!V82, "")</f>
        <v/>
      </c>
      <c r="O86" s="625" t="str">
        <f>IF(ISNUMBER(AirVision!X82),AirVision!X82,"")</f>
        <v/>
      </c>
      <c r="P86" s="624" t="str">
        <f>IF(AirVision!Y82&lt;&gt;"",AirVision!Y82, "")</f>
        <v/>
      </c>
      <c r="Q86" s="624" t="str">
        <f>IF(ISNUMBER(AirVision!AA82),AirVision!AA82,"")</f>
        <v/>
      </c>
      <c r="R86" s="624" t="str">
        <f>IF(AirVision!AB82&lt;&gt;"",AirVision!AB82, "")</f>
        <v/>
      </c>
      <c r="S86" s="624" t="str">
        <f>IF(ISNUMBER(AirVision!AD82),AirVision!AD82,"")</f>
        <v/>
      </c>
      <c r="T86" s="624" t="str">
        <f>IF(AirVision!AE82&lt;&gt;"",AirVision!AE82, "")</f>
        <v/>
      </c>
      <c r="U86" s="624">
        <f t="shared" si="25"/>
        <v>0</v>
      </c>
      <c r="V86" s="624">
        <f t="shared" si="24"/>
        <v>1</v>
      </c>
      <c r="W86" s="624" t="str">
        <f>IF(D86&lt;&gt;"",(VLOOKUP(D86,'Flags&amp;Qualifiers'!$S$2:$U$55,3)),"")</f>
        <v/>
      </c>
      <c r="X86" s="624">
        <f t="shared" si="26"/>
        <v>0</v>
      </c>
      <c r="Y86" s="624" t="str">
        <f>IF(D86&lt;&gt;"",(VLOOKUP(D86,'Flags&amp;Qualifiers'!$S$2:$T$55,2)), "")</f>
        <v/>
      </c>
      <c r="Z86" s="624">
        <f t="shared" si="27"/>
        <v>1</v>
      </c>
      <c r="AA86" s="624">
        <f t="shared" si="28"/>
        <v>0</v>
      </c>
      <c r="AB86" s="624" t="str">
        <f t="shared" si="29"/>
        <v>NULL</v>
      </c>
      <c r="AC86" s="635" t="str">
        <f t="shared" si="38"/>
        <v>NULL</v>
      </c>
      <c r="AD86" s="625" t="str">
        <f t="shared" si="38"/>
        <v>NULL</v>
      </c>
      <c r="AE86" s="627">
        <f t="shared" si="39"/>
        <v>0</v>
      </c>
      <c r="AF86" s="628" t="str">
        <f t="shared" si="30"/>
        <v/>
      </c>
      <c r="AG86" s="629" t="str">
        <f t="shared" si="31"/>
        <v/>
      </c>
      <c r="AH86" s="630">
        <f t="shared" si="32"/>
        <v>79</v>
      </c>
      <c r="AI86" s="629">
        <f t="shared" si="36"/>
        <v>0</v>
      </c>
      <c r="AJ86" s="632" t="str">
        <f t="shared" si="18"/>
        <v/>
      </c>
      <c r="AK86" s="630" t="str">
        <f t="shared" si="33"/>
        <v/>
      </c>
      <c r="AL86" s="630" t="str">
        <f t="shared" si="34"/>
        <v/>
      </c>
      <c r="AM86" s="632" t="str">
        <f t="shared" si="35"/>
        <v/>
      </c>
      <c r="AN86" s="633" t="str">
        <f t="shared" si="19"/>
        <v>YES</v>
      </c>
      <c r="AO86" s="511" t="s">
        <v>382</v>
      </c>
      <c r="AP86" s="127">
        <f>VLOOKUP(AO86,'Flags&amp;Qualifiers'!$B$2:$C$49,2)</f>
        <v>0</v>
      </c>
      <c r="AQ86" s="127">
        <f>VLOOKUP(AO86,'Flags&amp;Qualifiers'!$B$2:$D$49,3)</f>
        <v>0</v>
      </c>
      <c r="AR86" s="127">
        <f>VLOOKUP(AO86,'Flags&amp;Qualifiers'!$B$2:$E$49,4)</f>
        <v>0</v>
      </c>
      <c r="AS86" s="757" t="str">
        <f t="shared" si="37"/>
        <v>no</v>
      </c>
      <c r="AT86" s="742"/>
      <c r="AU86" s="742"/>
      <c r="AV86" s="742"/>
    </row>
    <row r="87" spans="1:48" s="634" customFormat="1" ht="11.25" customHeight="1" x14ac:dyDescent="0.2">
      <c r="A87" s="621">
        <f>(AirVision!A83)</f>
        <v>0</v>
      </c>
      <c r="B87" s="622">
        <f>(AirVision!B83)</f>
        <v>0</v>
      </c>
      <c r="C87" s="623" t="str">
        <f>IF(ISNUMBER(AirVision!R83),AirVision!R83, "")</f>
        <v/>
      </c>
      <c r="D87" s="624" t="str">
        <f>IF(AirVision!S83&lt;&gt;"",AirVision!S83, "")</f>
        <v/>
      </c>
      <c r="E87" s="623" t="str">
        <f>IF(ISNUMBER(AirVision!L83),AirVision!L83, "")</f>
        <v/>
      </c>
      <c r="F87" s="624" t="str">
        <f>IF(AirVision!M83&lt;&gt;"",AirVision!M83, "")</f>
        <v/>
      </c>
      <c r="G87" s="625" t="str">
        <f>IF(ISNUMBER(AirVision!C83),AirVision!C83,"")</f>
        <v/>
      </c>
      <c r="H87" s="624" t="str">
        <f>IF(AirVision!D83&lt;&gt;"",AirVision!D83, "")</f>
        <v/>
      </c>
      <c r="I87" s="624" t="str">
        <f>IF(ISNUMBER(AirVision!O83),AirVision!O83,"")</f>
        <v/>
      </c>
      <c r="J87" s="624" t="str">
        <f>IF(ISNUMBER(AirVision!P83),AirVision!P83,"")</f>
        <v/>
      </c>
      <c r="K87" s="624" t="str">
        <f>IF(ISNUMBER(AirVision!F83),AirVision!F83, "")</f>
        <v/>
      </c>
      <c r="L87" s="624" t="str">
        <f>IF(AirVision!G83&lt;&gt;"",AirVision!G83, "")</f>
        <v/>
      </c>
      <c r="M87" s="624" t="str">
        <f>IF(ISNUMBER(AirVision!U83),AirVision!U83, "")</f>
        <v/>
      </c>
      <c r="N87" s="624" t="str">
        <f>IF(AirVision!V83&lt;&gt;"",AirVision!V83, "")</f>
        <v/>
      </c>
      <c r="O87" s="625" t="str">
        <f>IF(ISNUMBER(AirVision!X83),AirVision!X83,"")</f>
        <v/>
      </c>
      <c r="P87" s="624" t="str">
        <f>IF(AirVision!Y83&lt;&gt;"",AirVision!Y83, "")</f>
        <v/>
      </c>
      <c r="Q87" s="624" t="str">
        <f>IF(ISNUMBER(AirVision!AA83),AirVision!AA83,"")</f>
        <v/>
      </c>
      <c r="R87" s="624" t="str">
        <f>IF(AirVision!AB83&lt;&gt;"",AirVision!AB83, "")</f>
        <v/>
      </c>
      <c r="S87" s="624" t="str">
        <f>IF(ISNUMBER(AirVision!AD83),AirVision!AD83,"")</f>
        <v/>
      </c>
      <c r="T87" s="624" t="str">
        <f>IF(AirVision!AE83&lt;&gt;"",AirVision!AE83, "")</f>
        <v/>
      </c>
      <c r="U87" s="624">
        <f t="shared" si="25"/>
        <v>0</v>
      </c>
      <c r="V87" s="624">
        <f t="shared" si="24"/>
        <v>1</v>
      </c>
      <c r="W87" s="624" t="str">
        <f>IF(D87&lt;&gt;"",(VLOOKUP(D87,'Flags&amp;Qualifiers'!$S$2:$U$55,3)),"")</f>
        <v/>
      </c>
      <c r="X87" s="624">
        <f t="shared" si="26"/>
        <v>0</v>
      </c>
      <c r="Y87" s="624" t="str">
        <f>IF(D87&lt;&gt;"",(VLOOKUP(D87,'Flags&amp;Qualifiers'!$S$2:$T$55,2)), "")</f>
        <v/>
      </c>
      <c r="Z87" s="624">
        <f t="shared" si="27"/>
        <v>1</v>
      </c>
      <c r="AA87" s="624">
        <f t="shared" si="28"/>
        <v>0</v>
      </c>
      <c r="AB87" s="624" t="str">
        <f t="shared" si="29"/>
        <v>NULL</v>
      </c>
      <c r="AC87" s="635" t="str">
        <f t="shared" si="38"/>
        <v>NULL</v>
      </c>
      <c r="AD87" s="625" t="str">
        <f t="shared" si="38"/>
        <v>NULL</v>
      </c>
      <c r="AE87" s="627">
        <f t="shared" si="39"/>
        <v>0</v>
      </c>
      <c r="AF87" s="628" t="str">
        <f t="shared" si="30"/>
        <v/>
      </c>
      <c r="AG87" s="629" t="str">
        <f t="shared" si="31"/>
        <v/>
      </c>
      <c r="AH87" s="630">
        <f t="shared" si="32"/>
        <v>80</v>
      </c>
      <c r="AI87" s="629">
        <f t="shared" si="36"/>
        <v>0</v>
      </c>
      <c r="AJ87" s="632" t="str">
        <f t="shared" si="18"/>
        <v/>
      </c>
      <c r="AK87" s="630" t="str">
        <f t="shared" si="33"/>
        <v/>
      </c>
      <c r="AL87" s="630" t="str">
        <f t="shared" si="34"/>
        <v/>
      </c>
      <c r="AM87" s="632" t="str">
        <f t="shared" si="35"/>
        <v/>
      </c>
      <c r="AN87" s="633" t="str">
        <f t="shared" si="19"/>
        <v>YES</v>
      </c>
      <c r="AO87" s="511" t="s">
        <v>382</v>
      </c>
      <c r="AP87" s="127">
        <f>VLOOKUP(AO87,'Flags&amp;Qualifiers'!$B$2:$C$49,2)</f>
        <v>0</v>
      </c>
      <c r="AQ87" s="127">
        <f>VLOOKUP(AO87,'Flags&amp;Qualifiers'!$B$2:$D$49,3)</f>
        <v>0</v>
      </c>
      <c r="AR87" s="127">
        <f>VLOOKUP(AO87,'Flags&amp;Qualifiers'!$B$2:$E$49,4)</f>
        <v>0</v>
      </c>
      <c r="AS87" s="757" t="str">
        <f t="shared" si="37"/>
        <v>no</v>
      </c>
      <c r="AT87" s="742"/>
      <c r="AU87" s="742"/>
      <c r="AV87" s="742"/>
    </row>
    <row r="88" spans="1:48" s="634" customFormat="1" ht="11.25" customHeight="1" x14ac:dyDescent="0.2">
      <c r="A88" s="621">
        <f>(AirVision!A84)</f>
        <v>0</v>
      </c>
      <c r="B88" s="622">
        <f>(AirVision!B84)</f>
        <v>0</v>
      </c>
      <c r="C88" s="623" t="str">
        <f>IF(ISNUMBER(AirVision!R84),AirVision!R84, "")</f>
        <v/>
      </c>
      <c r="D88" s="624" t="str">
        <f>IF(AirVision!S84&lt;&gt;"",AirVision!S84, "")</f>
        <v/>
      </c>
      <c r="E88" s="623" t="str">
        <f>IF(ISNUMBER(AirVision!L84),AirVision!L84, "")</f>
        <v/>
      </c>
      <c r="F88" s="624" t="str">
        <f>IF(AirVision!M84&lt;&gt;"",AirVision!M84, "")</f>
        <v/>
      </c>
      <c r="G88" s="625" t="str">
        <f>IF(ISNUMBER(AirVision!C84),AirVision!C84,"")</f>
        <v/>
      </c>
      <c r="H88" s="624" t="str">
        <f>IF(AirVision!D84&lt;&gt;"",AirVision!D84, "")</f>
        <v/>
      </c>
      <c r="I88" s="624" t="str">
        <f>IF(ISNUMBER(AirVision!O84),AirVision!O84,"")</f>
        <v/>
      </c>
      <c r="J88" s="624" t="str">
        <f>IF(ISNUMBER(AirVision!P84),AirVision!P84,"")</f>
        <v/>
      </c>
      <c r="K88" s="624" t="str">
        <f>IF(ISNUMBER(AirVision!F84),AirVision!F84, "")</f>
        <v/>
      </c>
      <c r="L88" s="624" t="str">
        <f>IF(AirVision!G84&lt;&gt;"",AirVision!G84, "")</f>
        <v/>
      </c>
      <c r="M88" s="624" t="str">
        <f>IF(ISNUMBER(AirVision!U84),AirVision!U84, "")</f>
        <v/>
      </c>
      <c r="N88" s="624" t="str">
        <f>IF(AirVision!V84&lt;&gt;"",AirVision!V84, "")</f>
        <v/>
      </c>
      <c r="O88" s="625" t="str">
        <f>IF(ISNUMBER(AirVision!X84),AirVision!X84,"")</f>
        <v/>
      </c>
      <c r="P88" s="624" t="str">
        <f>IF(AirVision!Y84&lt;&gt;"",AirVision!Y84, "")</f>
        <v/>
      </c>
      <c r="Q88" s="624" t="str">
        <f>IF(ISNUMBER(AirVision!AA84),AirVision!AA84,"")</f>
        <v/>
      </c>
      <c r="R88" s="624" t="str">
        <f>IF(AirVision!AB84&lt;&gt;"",AirVision!AB84, "")</f>
        <v/>
      </c>
      <c r="S88" s="624" t="str">
        <f>IF(ISNUMBER(AirVision!AD84),AirVision!AD84,"")</f>
        <v/>
      </c>
      <c r="T88" s="624" t="str">
        <f>IF(AirVision!AE84&lt;&gt;"",AirVision!AE84, "")</f>
        <v/>
      </c>
      <c r="U88" s="624">
        <f t="shared" si="25"/>
        <v>0</v>
      </c>
      <c r="V88" s="624">
        <f t="shared" si="24"/>
        <v>1</v>
      </c>
      <c r="W88" s="624" t="str">
        <f>IF(D88&lt;&gt;"",(VLOOKUP(D88,'Flags&amp;Qualifiers'!$S$2:$U$55,3)),"")</f>
        <v/>
      </c>
      <c r="X88" s="624">
        <f t="shared" si="26"/>
        <v>0</v>
      </c>
      <c r="Y88" s="624" t="str">
        <f>IF(D88&lt;&gt;"",(VLOOKUP(D88,'Flags&amp;Qualifiers'!$S$2:$T$55,2)), "")</f>
        <v/>
      </c>
      <c r="Z88" s="624">
        <f t="shared" si="27"/>
        <v>1</v>
      </c>
      <c r="AA88" s="624">
        <f t="shared" si="28"/>
        <v>0</v>
      </c>
      <c r="AB88" s="624" t="str">
        <f t="shared" si="29"/>
        <v>NULL</v>
      </c>
      <c r="AC88" s="635" t="str">
        <f t="shared" si="38"/>
        <v>NULL</v>
      </c>
      <c r="AD88" s="625" t="str">
        <f t="shared" si="38"/>
        <v>NULL</v>
      </c>
      <c r="AE88" s="627">
        <f t="shared" si="39"/>
        <v>0</v>
      </c>
      <c r="AF88" s="628" t="str">
        <f t="shared" si="30"/>
        <v/>
      </c>
      <c r="AG88" s="629" t="str">
        <f t="shared" si="31"/>
        <v/>
      </c>
      <c r="AH88" s="630">
        <f t="shared" si="32"/>
        <v>81</v>
      </c>
      <c r="AI88" s="629">
        <f t="shared" si="36"/>
        <v>0</v>
      </c>
      <c r="AJ88" s="632" t="str">
        <f t="shared" si="18"/>
        <v/>
      </c>
      <c r="AK88" s="630" t="str">
        <f t="shared" si="33"/>
        <v/>
      </c>
      <c r="AL88" s="630" t="str">
        <f t="shared" si="34"/>
        <v/>
      </c>
      <c r="AM88" s="632" t="str">
        <f t="shared" si="35"/>
        <v/>
      </c>
      <c r="AN88" s="633" t="str">
        <f t="shared" si="19"/>
        <v>YES</v>
      </c>
      <c r="AO88" s="511" t="s">
        <v>382</v>
      </c>
      <c r="AP88" s="127">
        <f>VLOOKUP(AO88,'Flags&amp;Qualifiers'!$B$2:$C$49,2)</f>
        <v>0</v>
      </c>
      <c r="AQ88" s="127">
        <f>VLOOKUP(AO88,'Flags&amp;Qualifiers'!$B$2:$D$49,3)</f>
        <v>0</v>
      </c>
      <c r="AR88" s="127">
        <f>VLOOKUP(AO88,'Flags&amp;Qualifiers'!$B$2:$E$49,4)</f>
        <v>0</v>
      </c>
      <c r="AS88" s="757" t="str">
        <f t="shared" si="37"/>
        <v>no</v>
      </c>
      <c r="AT88" s="742"/>
      <c r="AU88" s="742"/>
      <c r="AV88" s="742"/>
    </row>
    <row r="89" spans="1:48" s="634" customFormat="1" ht="11.25" customHeight="1" x14ac:dyDescent="0.2">
      <c r="A89" s="621">
        <f>(AirVision!A85)</f>
        <v>0</v>
      </c>
      <c r="B89" s="622">
        <f>(AirVision!B85)</f>
        <v>0</v>
      </c>
      <c r="C89" s="623" t="str">
        <f>IF(ISNUMBER(AirVision!R85),AirVision!R85, "")</f>
        <v/>
      </c>
      <c r="D89" s="624" t="str">
        <f>IF(AirVision!S85&lt;&gt;"",AirVision!S85, "")</f>
        <v/>
      </c>
      <c r="E89" s="623" t="str">
        <f>IF(ISNUMBER(AirVision!L85),AirVision!L85, "")</f>
        <v/>
      </c>
      <c r="F89" s="624" t="str">
        <f>IF(AirVision!M85&lt;&gt;"",AirVision!M85, "")</f>
        <v/>
      </c>
      <c r="G89" s="625" t="str">
        <f>IF(ISNUMBER(AirVision!C85),AirVision!C85,"")</f>
        <v/>
      </c>
      <c r="H89" s="624" t="str">
        <f>IF(AirVision!D85&lt;&gt;"",AirVision!D85, "")</f>
        <v/>
      </c>
      <c r="I89" s="624" t="str">
        <f>IF(ISNUMBER(AirVision!O85),AirVision!O85,"")</f>
        <v/>
      </c>
      <c r="J89" s="624" t="str">
        <f>IF(ISNUMBER(AirVision!P85),AirVision!P85,"")</f>
        <v/>
      </c>
      <c r="K89" s="624" t="str">
        <f>IF(ISNUMBER(AirVision!F85),AirVision!F85, "")</f>
        <v/>
      </c>
      <c r="L89" s="624" t="str">
        <f>IF(AirVision!G85&lt;&gt;"",AirVision!G85, "")</f>
        <v/>
      </c>
      <c r="M89" s="624" t="str">
        <f>IF(ISNUMBER(AirVision!U85),AirVision!U85, "")</f>
        <v/>
      </c>
      <c r="N89" s="624" t="str">
        <f>IF(AirVision!V85&lt;&gt;"",AirVision!V85, "")</f>
        <v/>
      </c>
      <c r="O89" s="625" t="str">
        <f>IF(ISNUMBER(AirVision!X85),AirVision!X85,"")</f>
        <v/>
      </c>
      <c r="P89" s="624" t="str">
        <f>IF(AirVision!Y85&lt;&gt;"",AirVision!Y85, "")</f>
        <v/>
      </c>
      <c r="Q89" s="624" t="str">
        <f>IF(ISNUMBER(AirVision!AA85),AirVision!AA85,"")</f>
        <v/>
      </c>
      <c r="R89" s="624" t="str">
        <f>IF(AirVision!AB85&lt;&gt;"",AirVision!AB85, "")</f>
        <v/>
      </c>
      <c r="S89" s="624" t="str">
        <f>IF(ISNUMBER(AirVision!AD85),AirVision!AD85,"")</f>
        <v/>
      </c>
      <c r="T89" s="624" t="str">
        <f>IF(AirVision!AE85&lt;&gt;"",AirVision!AE85, "")</f>
        <v/>
      </c>
      <c r="U89" s="624">
        <f t="shared" si="25"/>
        <v>0</v>
      </c>
      <c r="V89" s="624">
        <f t="shared" si="24"/>
        <v>1</v>
      </c>
      <c r="W89" s="624" t="str">
        <f>IF(D89&lt;&gt;"",(VLOOKUP(D89,'Flags&amp;Qualifiers'!$S$2:$U$55,3)),"")</f>
        <v/>
      </c>
      <c r="X89" s="624">
        <f t="shared" si="26"/>
        <v>0</v>
      </c>
      <c r="Y89" s="624" t="str">
        <f>IF(D89&lt;&gt;"",(VLOOKUP(D89,'Flags&amp;Qualifiers'!$S$2:$T$55,2)), "")</f>
        <v/>
      </c>
      <c r="Z89" s="624">
        <f t="shared" si="27"/>
        <v>1</v>
      </c>
      <c r="AA89" s="624">
        <f t="shared" si="28"/>
        <v>0</v>
      </c>
      <c r="AB89" s="624" t="str">
        <f t="shared" si="29"/>
        <v>NULL</v>
      </c>
      <c r="AC89" s="635" t="str">
        <f t="shared" si="38"/>
        <v>NULL</v>
      </c>
      <c r="AD89" s="625" t="str">
        <f t="shared" si="38"/>
        <v>NULL</v>
      </c>
      <c r="AE89" s="627">
        <f t="shared" si="39"/>
        <v>0</v>
      </c>
      <c r="AF89" s="628" t="str">
        <f t="shared" si="30"/>
        <v/>
      </c>
      <c r="AG89" s="629" t="str">
        <f t="shared" si="31"/>
        <v/>
      </c>
      <c r="AH89" s="630">
        <f t="shared" si="32"/>
        <v>82</v>
      </c>
      <c r="AI89" s="629">
        <f t="shared" si="36"/>
        <v>0</v>
      </c>
      <c r="AJ89" s="632" t="str">
        <f t="shared" si="18"/>
        <v/>
      </c>
      <c r="AK89" s="630" t="str">
        <f t="shared" si="33"/>
        <v/>
      </c>
      <c r="AL89" s="630" t="str">
        <f t="shared" si="34"/>
        <v/>
      </c>
      <c r="AM89" s="632" t="str">
        <f t="shared" si="35"/>
        <v/>
      </c>
      <c r="AN89" s="633" t="str">
        <f t="shared" si="19"/>
        <v>YES</v>
      </c>
      <c r="AO89" s="511" t="s">
        <v>382</v>
      </c>
      <c r="AP89" s="127">
        <f>VLOOKUP(AO89,'Flags&amp;Qualifiers'!$B$2:$C$49,2)</f>
        <v>0</v>
      </c>
      <c r="AQ89" s="127">
        <f>VLOOKUP(AO89,'Flags&amp;Qualifiers'!$B$2:$D$49,3)</f>
        <v>0</v>
      </c>
      <c r="AR89" s="127">
        <f>VLOOKUP(AO89,'Flags&amp;Qualifiers'!$B$2:$E$49,4)</f>
        <v>0</v>
      </c>
      <c r="AS89" s="757" t="str">
        <f t="shared" si="37"/>
        <v>no</v>
      </c>
      <c r="AT89" s="742"/>
      <c r="AU89" s="742"/>
      <c r="AV89" s="742"/>
    </row>
    <row r="90" spans="1:48" s="634" customFormat="1" ht="11.25" customHeight="1" x14ac:dyDescent="0.2">
      <c r="A90" s="621">
        <f>(AirVision!A86)</f>
        <v>0</v>
      </c>
      <c r="B90" s="622">
        <f>(AirVision!B86)</f>
        <v>0</v>
      </c>
      <c r="C90" s="623" t="str">
        <f>IF(ISNUMBER(AirVision!R86),AirVision!R86, "")</f>
        <v/>
      </c>
      <c r="D90" s="624" t="str">
        <f>IF(AirVision!S86&lt;&gt;"",AirVision!S86, "")</f>
        <v/>
      </c>
      <c r="E90" s="623" t="str">
        <f>IF(ISNUMBER(AirVision!L86),AirVision!L86, "")</f>
        <v/>
      </c>
      <c r="F90" s="624" t="str">
        <f>IF(AirVision!M86&lt;&gt;"",AirVision!M86, "")</f>
        <v/>
      </c>
      <c r="G90" s="625" t="str">
        <f>IF(ISNUMBER(AirVision!C86),AirVision!C86,"")</f>
        <v/>
      </c>
      <c r="H90" s="624" t="str">
        <f>IF(AirVision!D86&lt;&gt;"",AirVision!D86, "")</f>
        <v/>
      </c>
      <c r="I90" s="624" t="str">
        <f>IF(ISNUMBER(AirVision!O86),AirVision!O86,"")</f>
        <v/>
      </c>
      <c r="J90" s="624" t="str">
        <f>IF(ISNUMBER(AirVision!P86),AirVision!P86,"")</f>
        <v/>
      </c>
      <c r="K90" s="624" t="str">
        <f>IF(ISNUMBER(AirVision!F86),AirVision!F86, "")</f>
        <v/>
      </c>
      <c r="L90" s="624" t="str">
        <f>IF(AirVision!G86&lt;&gt;"",AirVision!G86, "")</f>
        <v/>
      </c>
      <c r="M90" s="624" t="str">
        <f>IF(ISNUMBER(AirVision!U86),AirVision!U86, "")</f>
        <v/>
      </c>
      <c r="N90" s="624" t="str">
        <f>IF(AirVision!V86&lt;&gt;"",AirVision!V86, "")</f>
        <v/>
      </c>
      <c r="O90" s="625" t="str">
        <f>IF(ISNUMBER(AirVision!X86),AirVision!X86,"")</f>
        <v/>
      </c>
      <c r="P90" s="624" t="str">
        <f>IF(AirVision!Y86&lt;&gt;"",AirVision!Y86, "")</f>
        <v/>
      </c>
      <c r="Q90" s="624" t="str">
        <f>IF(ISNUMBER(AirVision!AA86),AirVision!AA86,"")</f>
        <v/>
      </c>
      <c r="R90" s="624" t="str">
        <f>IF(AirVision!AB86&lt;&gt;"",AirVision!AB86, "")</f>
        <v/>
      </c>
      <c r="S90" s="624" t="str">
        <f>IF(ISNUMBER(AirVision!AD86),AirVision!AD86,"")</f>
        <v/>
      </c>
      <c r="T90" s="624" t="str">
        <f>IF(AirVision!AE86&lt;&gt;"",AirVision!AE86, "")</f>
        <v/>
      </c>
      <c r="U90" s="624">
        <f t="shared" si="25"/>
        <v>0</v>
      </c>
      <c r="V90" s="624">
        <f t="shared" si="24"/>
        <v>1</v>
      </c>
      <c r="W90" s="624" t="str">
        <f>IF(D90&lt;&gt;"",(VLOOKUP(D90,'Flags&amp;Qualifiers'!$S$2:$U$55,3)),"")</f>
        <v/>
      </c>
      <c r="X90" s="624">
        <f t="shared" si="26"/>
        <v>0</v>
      </c>
      <c r="Y90" s="624" t="str">
        <f>IF(D90&lt;&gt;"",(VLOOKUP(D90,'Flags&amp;Qualifiers'!$S$2:$T$55,2)), "")</f>
        <v/>
      </c>
      <c r="Z90" s="624">
        <f t="shared" si="27"/>
        <v>1</v>
      </c>
      <c r="AA90" s="624">
        <f t="shared" si="28"/>
        <v>0</v>
      </c>
      <c r="AB90" s="624" t="str">
        <f t="shared" si="29"/>
        <v>NULL</v>
      </c>
      <c r="AC90" s="635" t="str">
        <f t="shared" si="38"/>
        <v>NULL</v>
      </c>
      <c r="AD90" s="625" t="str">
        <f t="shared" si="38"/>
        <v>NULL</v>
      </c>
      <c r="AE90" s="627">
        <f t="shared" si="39"/>
        <v>0</v>
      </c>
      <c r="AF90" s="628" t="str">
        <f t="shared" si="30"/>
        <v/>
      </c>
      <c r="AG90" s="629" t="str">
        <f t="shared" si="31"/>
        <v/>
      </c>
      <c r="AH90" s="630">
        <f t="shared" si="32"/>
        <v>83</v>
      </c>
      <c r="AI90" s="629">
        <f t="shared" si="36"/>
        <v>0</v>
      </c>
      <c r="AJ90" s="632" t="str">
        <f t="shared" si="18"/>
        <v/>
      </c>
      <c r="AK90" s="630" t="str">
        <f t="shared" si="33"/>
        <v/>
      </c>
      <c r="AL90" s="630" t="str">
        <f t="shared" si="34"/>
        <v/>
      </c>
      <c r="AM90" s="632" t="str">
        <f t="shared" si="35"/>
        <v/>
      </c>
      <c r="AN90" s="633" t="str">
        <f t="shared" si="19"/>
        <v>YES</v>
      </c>
      <c r="AO90" s="511" t="s">
        <v>382</v>
      </c>
      <c r="AP90" s="127">
        <f>VLOOKUP(AO90,'Flags&amp;Qualifiers'!$B$2:$C$49,2)</f>
        <v>0</v>
      </c>
      <c r="AQ90" s="127">
        <f>VLOOKUP(AO90,'Flags&amp;Qualifiers'!$B$2:$D$49,3)</f>
        <v>0</v>
      </c>
      <c r="AR90" s="127">
        <f>VLOOKUP(AO90,'Flags&amp;Qualifiers'!$B$2:$E$49,4)</f>
        <v>0</v>
      </c>
      <c r="AS90" s="757" t="str">
        <f t="shared" si="37"/>
        <v>no</v>
      </c>
      <c r="AT90" s="742"/>
      <c r="AU90" s="742"/>
      <c r="AV90" s="742"/>
    </row>
    <row r="91" spans="1:48" s="634" customFormat="1" ht="11.25" customHeight="1" x14ac:dyDescent="0.2">
      <c r="A91" s="621">
        <f>(AirVision!A87)</f>
        <v>0</v>
      </c>
      <c r="B91" s="622">
        <f>(AirVision!B87)</f>
        <v>0</v>
      </c>
      <c r="C91" s="623" t="str">
        <f>IF(ISNUMBER(AirVision!R87),AirVision!R87, "")</f>
        <v/>
      </c>
      <c r="D91" s="624" t="str">
        <f>IF(AirVision!S87&lt;&gt;"",AirVision!S87, "")</f>
        <v/>
      </c>
      <c r="E91" s="623" t="str">
        <f>IF(ISNUMBER(AirVision!L87),AirVision!L87, "")</f>
        <v/>
      </c>
      <c r="F91" s="624" t="str">
        <f>IF(AirVision!M87&lt;&gt;"",AirVision!M87, "")</f>
        <v/>
      </c>
      <c r="G91" s="625" t="str">
        <f>IF(ISNUMBER(AirVision!C87),AirVision!C87,"")</f>
        <v/>
      </c>
      <c r="H91" s="624" t="str">
        <f>IF(AirVision!D87&lt;&gt;"",AirVision!D87, "")</f>
        <v/>
      </c>
      <c r="I91" s="624" t="str">
        <f>IF(ISNUMBER(AirVision!O87),AirVision!O87,"")</f>
        <v/>
      </c>
      <c r="J91" s="624" t="str">
        <f>IF(ISNUMBER(AirVision!P87),AirVision!P87,"")</f>
        <v/>
      </c>
      <c r="K91" s="624" t="str">
        <f>IF(ISNUMBER(AirVision!F87),AirVision!F87, "")</f>
        <v/>
      </c>
      <c r="L91" s="624" t="str">
        <f>IF(AirVision!G87&lt;&gt;"",AirVision!G87, "")</f>
        <v/>
      </c>
      <c r="M91" s="624" t="str">
        <f>IF(ISNUMBER(AirVision!U87),AirVision!U87, "")</f>
        <v/>
      </c>
      <c r="N91" s="624" t="str">
        <f>IF(AirVision!V87&lt;&gt;"",AirVision!V87, "")</f>
        <v/>
      </c>
      <c r="O91" s="625" t="str">
        <f>IF(ISNUMBER(AirVision!X87),AirVision!X87,"")</f>
        <v/>
      </c>
      <c r="P91" s="624" t="str">
        <f>IF(AirVision!Y87&lt;&gt;"",AirVision!Y87, "")</f>
        <v/>
      </c>
      <c r="Q91" s="624" t="str">
        <f>IF(ISNUMBER(AirVision!AA87),AirVision!AA87,"")</f>
        <v/>
      </c>
      <c r="R91" s="624" t="str">
        <f>IF(AirVision!AB87&lt;&gt;"",AirVision!AB87, "")</f>
        <v/>
      </c>
      <c r="S91" s="624" t="str">
        <f>IF(ISNUMBER(AirVision!AD87),AirVision!AD87,"")</f>
        <v/>
      </c>
      <c r="T91" s="624" t="str">
        <f>IF(AirVision!AE87&lt;&gt;"",AirVision!AE87, "")</f>
        <v/>
      </c>
      <c r="U91" s="624">
        <f t="shared" si="25"/>
        <v>0</v>
      </c>
      <c r="V91" s="624">
        <f t="shared" si="24"/>
        <v>1</v>
      </c>
      <c r="W91" s="624" t="str">
        <f>IF(D91&lt;&gt;"",(VLOOKUP(D91,'Flags&amp;Qualifiers'!$S$2:$U$55,3)),"")</f>
        <v/>
      </c>
      <c r="X91" s="624">
        <f t="shared" si="26"/>
        <v>0</v>
      </c>
      <c r="Y91" s="624" t="str">
        <f>IF(D91&lt;&gt;"",(VLOOKUP(D91,'Flags&amp;Qualifiers'!$S$2:$T$55,2)), "")</f>
        <v/>
      </c>
      <c r="Z91" s="624">
        <f t="shared" si="27"/>
        <v>1</v>
      </c>
      <c r="AA91" s="624">
        <f t="shared" si="28"/>
        <v>0</v>
      </c>
      <c r="AB91" s="624" t="str">
        <f t="shared" si="29"/>
        <v>NULL</v>
      </c>
      <c r="AC91" s="635" t="str">
        <f t="shared" si="38"/>
        <v>NULL</v>
      </c>
      <c r="AD91" s="625" t="str">
        <f t="shared" si="38"/>
        <v>NULL</v>
      </c>
      <c r="AE91" s="627">
        <f t="shared" si="39"/>
        <v>0</v>
      </c>
      <c r="AF91" s="628" t="str">
        <f t="shared" si="30"/>
        <v/>
      </c>
      <c r="AG91" s="629" t="str">
        <f t="shared" si="31"/>
        <v/>
      </c>
      <c r="AH91" s="630">
        <f t="shared" si="32"/>
        <v>84</v>
      </c>
      <c r="AI91" s="629">
        <f t="shared" si="36"/>
        <v>0</v>
      </c>
      <c r="AJ91" s="632" t="str">
        <f t="shared" si="18"/>
        <v/>
      </c>
      <c r="AK91" s="630" t="str">
        <f t="shared" si="33"/>
        <v/>
      </c>
      <c r="AL91" s="630" t="str">
        <f t="shared" si="34"/>
        <v/>
      </c>
      <c r="AM91" s="632" t="str">
        <f t="shared" si="35"/>
        <v/>
      </c>
      <c r="AN91" s="633" t="str">
        <f t="shared" si="19"/>
        <v>YES</v>
      </c>
      <c r="AO91" s="511" t="s">
        <v>382</v>
      </c>
      <c r="AP91" s="127">
        <f>VLOOKUP(AO91,'Flags&amp;Qualifiers'!$B$2:$C$49,2)</f>
        <v>0</v>
      </c>
      <c r="AQ91" s="127">
        <f>VLOOKUP(AO91,'Flags&amp;Qualifiers'!$B$2:$D$49,3)</f>
        <v>0</v>
      </c>
      <c r="AR91" s="127">
        <f>VLOOKUP(AO91,'Flags&amp;Qualifiers'!$B$2:$E$49,4)</f>
        <v>0</v>
      </c>
      <c r="AS91" s="757" t="str">
        <f t="shared" si="37"/>
        <v>no</v>
      </c>
      <c r="AT91" s="742"/>
      <c r="AU91" s="742"/>
      <c r="AV91" s="742"/>
    </row>
    <row r="92" spans="1:48" s="634" customFormat="1" ht="11.25" customHeight="1" x14ac:dyDescent="0.2">
      <c r="A92" s="621">
        <f>(AirVision!A88)</f>
        <v>0</v>
      </c>
      <c r="B92" s="622">
        <f>(AirVision!B88)</f>
        <v>0</v>
      </c>
      <c r="C92" s="623" t="str">
        <f>IF(ISNUMBER(AirVision!R88),AirVision!R88, "")</f>
        <v/>
      </c>
      <c r="D92" s="624" t="str">
        <f>IF(AirVision!S88&lt;&gt;"",AirVision!S88, "")</f>
        <v/>
      </c>
      <c r="E92" s="623" t="str">
        <f>IF(ISNUMBER(AirVision!L88),AirVision!L88, "")</f>
        <v/>
      </c>
      <c r="F92" s="624" t="str">
        <f>IF(AirVision!M88&lt;&gt;"",AirVision!M88, "")</f>
        <v/>
      </c>
      <c r="G92" s="625" t="str">
        <f>IF(ISNUMBER(AirVision!C88),AirVision!C88,"")</f>
        <v/>
      </c>
      <c r="H92" s="624" t="str">
        <f>IF(AirVision!D88&lt;&gt;"",AirVision!D88, "")</f>
        <v/>
      </c>
      <c r="I92" s="624" t="str">
        <f>IF(ISNUMBER(AirVision!O88),AirVision!O88,"")</f>
        <v/>
      </c>
      <c r="J92" s="624" t="str">
        <f>IF(ISNUMBER(AirVision!P88),AirVision!P88,"")</f>
        <v/>
      </c>
      <c r="K92" s="624" t="str">
        <f>IF(ISNUMBER(AirVision!F88),AirVision!F88, "")</f>
        <v/>
      </c>
      <c r="L92" s="624" t="str">
        <f>IF(AirVision!G88&lt;&gt;"",AirVision!G88, "")</f>
        <v/>
      </c>
      <c r="M92" s="624" t="str">
        <f>IF(ISNUMBER(AirVision!U88),AirVision!U88, "")</f>
        <v/>
      </c>
      <c r="N92" s="624" t="str">
        <f>IF(AirVision!V88&lt;&gt;"",AirVision!V88, "")</f>
        <v/>
      </c>
      <c r="O92" s="625" t="str">
        <f>IF(ISNUMBER(AirVision!X88),AirVision!X88,"")</f>
        <v/>
      </c>
      <c r="P92" s="624" t="str">
        <f>IF(AirVision!Y88&lt;&gt;"",AirVision!Y88, "")</f>
        <v/>
      </c>
      <c r="Q92" s="624" t="str">
        <f>IF(ISNUMBER(AirVision!AA88),AirVision!AA88,"")</f>
        <v/>
      </c>
      <c r="R92" s="624" t="str">
        <f>IF(AirVision!AB88&lt;&gt;"",AirVision!AB88, "")</f>
        <v/>
      </c>
      <c r="S92" s="624" t="str">
        <f>IF(ISNUMBER(AirVision!AD88),AirVision!AD88,"")</f>
        <v/>
      </c>
      <c r="T92" s="624" t="str">
        <f>IF(AirVision!AE88&lt;&gt;"",AirVision!AE88, "")</f>
        <v/>
      </c>
      <c r="U92" s="624">
        <f t="shared" si="25"/>
        <v>0</v>
      </c>
      <c r="V92" s="624">
        <f t="shared" si="24"/>
        <v>1</v>
      </c>
      <c r="W92" s="624" t="str">
        <f>IF(D92&lt;&gt;"",(VLOOKUP(D92,'Flags&amp;Qualifiers'!$S$2:$U$55,3)),"")</f>
        <v/>
      </c>
      <c r="X92" s="624">
        <f t="shared" si="26"/>
        <v>0</v>
      </c>
      <c r="Y92" s="624" t="str">
        <f>IF(D92&lt;&gt;"",(VLOOKUP(D92,'Flags&amp;Qualifiers'!$S$2:$T$55,2)), "")</f>
        <v/>
      </c>
      <c r="Z92" s="624">
        <f t="shared" si="27"/>
        <v>1</v>
      </c>
      <c r="AA92" s="624">
        <f t="shared" si="28"/>
        <v>0</v>
      </c>
      <c r="AB92" s="624" t="str">
        <f t="shared" si="29"/>
        <v>NULL</v>
      </c>
      <c r="AC92" s="635" t="str">
        <f t="shared" si="38"/>
        <v>NULL</v>
      </c>
      <c r="AD92" s="625" t="str">
        <f t="shared" si="38"/>
        <v>NULL</v>
      </c>
      <c r="AE92" s="627">
        <f t="shared" si="39"/>
        <v>0</v>
      </c>
      <c r="AF92" s="628" t="str">
        <f t="shared" si="30"/>
        <v/>
      </c>
      <c r="AG92" s="629" t="str">
        <f t="shared" si="31"/>
        <v/>
      </c>
      <c r="AH92" s="630">
        <f t="shared" si="32"/>
        <v>85</v>
      </c>
      <c r="AI92" s="629">
        <f t="shared" si="36"/>
        <v>0</v>
      </c>
      <c r="AJ92" s="632" t="str">
        <f t="shared" si="18"/>
        <v/>
      </c>
      <c r="AK92" s="630" t="str">
        <f t="shared" si="33"/>
        <v/>
      </c>
      <c r="AL92" s="630" t="str">
        <f t="shared" si="34"/>
        <v/>
      </c>
      <c r="AM92" s="632" t="str">
        <f t="shared" si="35"/>
        <v/>
      </c>
      <c r="AN92" s="633" t="str">
        <f t="shared" si="19"/>
        <v>YES</v>
      </c>
      <c r="AO92" s="511" t="s">
        <v>382</v>
      </c>
      <c r="AP92" s="127">
        <f>VLOOKUP(AO92,'Flags&amp;Qualifiers'!$B$2:$C$49,2)</f>
        <v>0</v>
      </c>
      <c r="AQ92" s="127">
        <f>VLOOKUP(AO92,'Flags&amp;Qualifiers'!$B$2:$D$49,3)</f>
        <v>0</v>
      </c>
      <c r="AR92" s="127">
        <f>VLOOKUP(AO92,'Flags&amp;Qualifiers'!$B$2:$E$49,4)</f>
        <v>0</v>
      </c>
      <c r="AS92" s="757" t="str">
        <f t="shared" si="37"/>
        <v>no</v>
      </c>
      <c r="AT92" s="742"/>
      <c r="AU92" s="742"/>
      <c r="AV92" s="742"/>
    </row>
    <row r="93" spans="1:48" s="634" customFormat="1" ht="11.25" customHeight="1" x14ac:dyDescent="0.2">
      <c r="A93" s="621">
        <f>(AirVision!A89)</f>
        <v>0</v>
      </c>
      <c r="B93" s="622">
        <f>(AirVision!B89)</f>
        <v>0</v>
      </c>
      <c r="C93" s="623" t="str">
        <f>IF(ISNUMBER(AirVision!R89),AirVision!R89, "")</f>
        <v/>
      </c>
      <c r="D93" s="624" t="str">
        <f>IF(AirVision!S89&lt;&gt;"",AirVision!S89, "")</f>
        <v/>
      </c>
      <c r="E93" s="623" t="str">
        <f>IF(ISNUMBER(AirVision!L89),AirVision!L89, "")</f>
        <v/>
      </c>
      <c r="F93" s="624" t="str">
        <f>IF(AirVision!M89&lt;&gt;"",AirVision!M89, "")</f>
        <v/>
      </c>
      <c r="G93" s="625" t="str">
        <f>IF(ISNUMBER(AirVision!C89),AirVision!C89,"")</f>
        <v/>
      </c>
      <c r="H93" s="624" t="str">
        <f>IF(AirVision!D89&lt;&gt;"",AirVision!D89, "")</f>
        <v/>
      </c>
      <c r="I93" s="624" t="str">
        <f>IF(ISNUMBER(AirVision!O89),AirVision!O89,"")</f>
        <v/>
      </c>
      <c r="J93" s="624" t="str">
        <f>IF(ISNUMBER(AirVision!P89),AirVision!P89,"")</f>
        <v/>
      </c>
      <c r="K93" s="624" t="str">
        <f>IF(ISNUMBER(AirVision!F89),AirVision!F89, "")</f>
        <v/>
      </c>
      <c r="L93" s="624" t="str">
        <f>IF(AirVision!G89&lt;&gt;"",AirVision!G89, "")</f>
        <v/>
      </c>
      <c r="M93" s="624" t="str">
        <f>IF(ISNUMBER(AirVision!U89),AirVision!U89, "")</f>
        <v/>
      </c>
      <c r="N93" s="624" t="str">
        <f>IF(AirVision!V89&lt;&gt;"",AirVision!V89, "")</f>
        <v/>
      </c>
      <c r="O93" s="625" t="str">
        <f>IF(ISNUMBER(AirVision!X89),AirVision!X89,"")</f>
        <v/>
      </c>
      <c r="P93" s="624" t="str">
        <f>IF(AirVision!Y89&lt;&gt;"",AirVision!Y89, "")</f>
        <v/>
      </c>
      <c r="Q93" s="624" t="str">
        <f>IF(ISNUMBER(AirVision!AA89),AirVision!AA89,"")</f>
        <v/>
      </c>
      <c r="R93" s="624" t="str">
        <f>IF(AirVision!AB89&lt;&gt;"",AirVision!AB89, "")</f>
        <v/>
      </c>
      <c r="S93" s="624" t="str">
        <f>IF(ISNUMBER(AirVision!AD89),AirVision!AD89,"")</f>
        <v/>
      </c>
      <c r="T93" s="624" t="str">
        <f>IF(AirVision!AE89&lt;&gt;"",AirVision!AE89, "")</f>
        <v/>
      </c>
      <c r="U93" s="624">
        <f t="shared" si="25"/>
        <v>0</v>
      </c>
      <c r="V93" s="624">
        <f t="shared" si="24"/>
        <v>1</v>
      </c>
      <c r="W93" s="624" t="str">
        <f>IF(D93&lt;&gt;"",(VLOOKUP(D93,'Flags&amp;Qualifiers'!$S$2:$U$55,3)),"")</f>
        <v/>
      </c>
      <c r="X93" s="624">
        <f t="shared" si="26"/>
        <v>0</v>
      </c>
      <c r="Y93" s="624" t="str">
        <f>IF(D93&lt;&gt;"",(VLOOKUP(D93,'Flags&amp;Qualifiers'!$S$2:$T$55,2)), "")</f>
        <v/>
      </c>
      <c r="Z93" s="624">
        <f t="shared" si="27"/>
        <v>1</v>
      </c>
      <c r="AA93" s="624">
        <f t="shared" si="28"/>
        <v>0</v>
      </c>
      <c r="AB93" s="624" t="str">
        <f t="shared" si="29"/>
        <v>NULL</v>
      </c>
      <c r="AC93" s="635" t="str">
        <f t="shared" si="38"/>
        <v>NULL</v>
      </c>
      <c r="AD93" s="625" t="str">
        <f t="shared" si="38"/>
        <v>NULL</v>
      </c>
      <c r="AE93" s="627">
        <f t="shared" si="39"/>
        <v>0</v>
      </c>
      <c r="AF93" s="628" t="str">
        <f t="shared" si="30"/>
        <v/>
      </c>
      <c r="AG93" s="629" t="str">
        <f t="shared" si="31"/>
        <v/>
      </c>
      <c r="AH93" s="630">
        <f t="shared" si="32"/>
        <v>86</v>
      </c>
      <c r="AI93" s="629">
        <f t="shared" si="36"/>
        <v>0</v>
      </c>
      <c r="AJ93" s="632" t="str">
        <f t="shared" si="18"/>
        <v/>
      </c>
      <c r="AK93" s="630" t="str">
        <f t="shared" si="33"/>
        <v/>
      </c>
      <c r="AL93" s="630" t="str">
        <f t="shared" si="34"/>
        <v/>
      </c>
      <c r="AM93" s="632" t="str">
        <f t="shared" si="35"/>
        <v/>
      </c>
      <c r="AN93" s="633" t="str">
        <f t="shared" si="19"/>
        <v>YES</v>
      </c>
      <c r="AO93" s="511" t="s">
        <v>382</v>
      </c>
      <c r="AP93" s="127">
        <f>VLOOKUP(AO93,'Flags&amp;Qualifiers'!$B$2:$C$49,2)</f>
        <v>0</v>
      </c>
      <c r="AQ93" s="127">
        <f>VLOOKUP(AO93,'Flags&amp;Qualifiers'!$B$2:$D$49,3)</f>
        <v>0</v>
      </c>
      <c r="AR93" s="127">
        <f>VLOOKUP(AO93,'Flags&amp;Qualifiers'!$B$2:$E$49,4)</f>
        <v>0</v>
      </c>
      <c r="AS93" s="757" t="str">
        <f t="shared" si="37"/>
        <v>no</v>
      </c>
      <c r="AT93" s="742"/>
      <c r="AU93" s="742"/>
      <c r="AV93" s="742"/>
    </row>
    <row r="94" spans="1:48" s="634" customFormat="1" ht="11.25" customHeight="1" x14ac:dyDescent="0.2">
      <c r="A94" s="621">
        <f>(AirVision!A90)</f>
        <v>0</v>
      </c>
      <c r="B94" s="622">
        <f>(AirVision!B90)</f>
        <v>0</v>
      </c>
      <c r="C94" s="623" t="str">
        <f>IF(ISNUMBER(AirVision!R90),AirVision!R90, "")</f>
        <v/>
      </c>
      <c r="D94" s="624" t="str">
        <f>IF(AirVision!S90&lt;&gt;"",AirVision!S90, "")</f>
        <v/>
      </c>
      <c r="E94" s="623" t="str">
        <f>IF(ISNUMBER(AirVision!L90),AirVision!L90, "")</f>
        <v/>
      </c>
      <c r="F94" s="624" t="str">
        <f>IF(AirVision!M90&lt;&gt;"",AirVision!M90, "")</f>
        <v/>
      </c>
      <c r="G94" s="625" t="str">
        <f>IF(ISNUMBER(AirVision!C90),AirVision!C90,"")</f>
        <v/>
      </c>
      <c r="H94" s="624" t="str">
        <f>IF(AirVision!D90&lt;&gt;"",AirVision!D90, "")</f>
        <v/>
      </c>
      <c r="I94" s="624" t="str">
        <f>IF(ISNUMBER(AirVision!O90),AirVision!O90,"")</f>
        <v/>
      </c>
      <c r="J94" s="624" t="str">
        <f>IF(ISNUMBER(AirVision!P90),AirVision!P90,"")</f>
        <v/>
      </c>
      <c r="K94" s="624" t="str">
        <f>IF(ISNUMBER(AirVision!F90),AirVision!F90, "")</f>
        <v/>
      </c>
      <c r="L94" s="624" t="str">
        <f>IF(AirVision!G90&lt;&gt;"",AirVision!G90, "")</f>
        <v/>
      </c>
      <c r="M94" s="624" t="str">
        <f>IF(ISNUMBER(AirVision!U90),AirVision!U90, "")</f>
        <v/>
      </c>
      <c r="N94" s="624" t="str">
        <f>IF(AirVision!V90&lt;&gt;"",AirVision!V90, "")</f>
        <v/>
      </c>
      <c r="O94" s="625" t="str">
        <f>IF(ISNUMBER(AirVision!X90),AirVision!X90,"")</f>
        <v/>
      </c>
      <c r="P94" s="624" t="str">
        <f>IF(AirVision!Y90&lt;&gt;"",AirVision!Y90, "")</f>
        <v/>
      </c>
      <c r="Q94" s="624" t="str">
        <f>IF(ISNUMBER(AirVision!AA90),AirVision!AA90,"")</f>
        <v/>
      </c>
      <c r="R94" s="624" t="str">
        <f>IF(AirVision!AB90&lt;&gt;"",AirVision!AB90, "")</f>
        <v/>
      </c>
      <c r="S94" s="624" t="str">
        <f>IF(ISNUMBER(AirVision!AD90),AirVision!AD90,"")</f>
        <v/>
      </c>
      <c r="T94" s="624" t="str">
        <f>IF(AirVision!AE90&lt;&gt;"",AirVision!AE90, "")</f>
        <v/>
      </c>
      <c r="U94" s="624">
        <f t="shared" si="25"/>
        <v>0</v>
      </c>
      <c r="V94" s="624">
        <f t="shared" si="24"/>
        <v>1</v>
      </c>
      <c r="W94" s="624" t="str">
        <f>IF(D94&lt;&gt;"",(VLOOKUP(D94,'Flags&amp;Qualifiers'!$S$2:$U$55,3)),"")</f>
        <v/>
      </c>
      <c r="X94" s="624">
        <f t="shared" si="26"/>
        <v>0</v>
      </c>
      <c r="Y94" s="624" t="str">
        <f>IF(D94&lt;&gt;"",(VLOOKUP(D94,'Flags&amp;Qualifiers'!$S$2:$T$55,2)), "")</f>
        <v/>
      </c>
      <c r="Z94" s="624">
        <f t="shared" si="27"/>
        <v>1</v>
      </c>
      <c r="AA94" s="624">
        <f t="shared" si="28"/>
        <v>0</v>
      </c>
      <c r="AB94" s="624" t="str">
        <f t="shared" si="29"/>
        <v>NULL</v>
      </c>
      <c r="AC94" s="635" t="str">
        <f t="shared" si="38"/>
        <v>NULL</v>
      </c>
      <c r="AD94" s="625" t="str">
        <f t="shared" si="38"/>
        <v>NULL</v>
      </c>
      <c r="AE94" s="627">
        <f t="shared" si="39"/>
        <v>0</v>
      </c>
      <c r="AF94" s="628" t="str">
        <f t="shared" si="30"/>
        <v/>
      </c>
      <c r="AG94" s="629" t="str">
        <f t="shared" si="31"/>
        <v/>
      </c>
      <c r="AH94" s="630">
        <f t="shared" si="32"/>
        <v>87</v>
      </c>
      <c r="AI94" s="629">
        <f t="shared" si="36"/>
        <v>0</v>
      </c>
      <c r="AJ94" s="632" t="str">
        <f t="shared" si="18"/>
        <v/>
      </c>
      <c r="AK94" s="630" t="str">
        <f t="shared" si="33"/>
        <v/>
      </c>
      <c r="AL94" s="630" t="str">
        <f t="shared" si="34"/>
        <v/>
      </c>
      <c r="AM94" s="632" t="str">
        <f t="shared" si="35"/>
        <v/>
      </c>
      <c r="AN94" s="633" t="str">
        <f t="shared" si="19"/>
        <v>YES</v>
      </c>
      <c r="AO94" s="511" t="s">
        <v>382</v>
      </c>
      <c r="AP94" s="127">
        <f>VLOOKUP(AO94,'Flags&amp;Qualifiers'!$B$2:$C$49,2)</f>
        <v>0</v>
      </c>
      <c r="AQ94" s="127">
        <f>VLOOKUP(AO94,'Flags&amp;Qualifiers'!$B$2:$D$49,3)</f>
        <v>0</v>
      </c>
      <c r="AR94" s="127">
        <f>VLOOKUP(AO94,'Flags&amp;Qualifiers'!$B$2:$E$49,4)</f>
        <v>0</v>
      </c>
      <c r="AS94" s="757" t="str">
        <f t="shared" si="37"/>
        <v>no</v>
      </c>
      <c r="AT94" s="742"/>
      <c r="AU94" s="742"/>
      <c r="AV94" s="742"/>
    </row>
    <row r="95" spans="1:48" s="634" customFormat="1" ht="11.25" customHeight="1" x14ac:dyDescent="0.2">
      <c r="A95" s="621">
        <f>(AirVision!A91)</f>
        <v>0</v>
      </c>
      <c r="B95" s="622">
        <f>(AirVision!B91)</f>
        <v>0</v>
      </c>
      <c r="C95" s="623" t="str">
        <f>IF(ISNUMBER(AirVision!R91),AirVision!R91, "")</f>
        <v/>
      </c>
      <c r="D95" s="624" t="str">
        <f>IF(AirVision!S91&lt;&gt;"",AirVision!S91, "")</f>
        <v/>
      </c>
      <c r="E95" s="623" t="str">
        <f>IF(ISNUMBER(AirVision!L91),AirVision!L91, "")</f>
        <v/>
      </c>
      <c r="F95" s="624" t="str">
        <f>IF(AirVision!M91&lt;&gt;"",AirVision!M91, "")</f>
        <v/>
      </c>
      <c r="G95" s="625" t="str">
        <f>IF(ISNUMBER(AirVision!C91),AirVision!C91,"")</f>
        <v/>
      </c>
      <c r="H95" s="624" t="str">
        <f>IF(AirVision!D91&lt;&gt;"",AirVision!D91, "")</f>
        <v/>
      </c>
      <c r="I95" s="624" t="str">
        <f>IF(ISNUMBER(AirVision!O91),AirVision!O91,"")</f>
        <v/>
      </c>
      <c r="J95" s="624" t="str">
        <f>IF(ISNUMBER(AirVision!P91),AirVision!P91,"")</f>
        <v/>
      </c>
      <c r="K95" s="624" t="str">
        <f>IF(ISNUMBER(AirVision!F91),AirVision!F91, "")</f>
        <v/>
      </c>
      <c r="L95" s="624" t="str">
        <f>IF(AirVision!G91&lt;&gt;"",AirVision!G91, "")</f>
        <v/>
      </c>
      <c r="M95" s="624" t="str">
        <f>IF(ISNUMBER(AirVision!U91),AirVision!U91, "")</f>
        <v/>
      </c>
      <c r="N95" s="624" t="str">
        <f>IF(AirVision!V91&lt;&gt;"",AirVision!V91, "")</f>
        <v/>
      </c>
      <c r="O95" s="625" t="str">
        <f>IF(ISNUMBER(AirVision!X91),AirVision!X91,"")</f>
        <v/>
      </c>
      <c r="P95" s="624" t="str">
        <f>IF(AirVision!Y91&lt;&gt;"",AirVision!Y91, "")</f>
        <v/>
      </c>
      <c r="Q95" s="624" t="str">
        <f>IF(ISNUMBER(AirVision!AA91),AirVision!AA91,"")</f>
        <v/>
      </c>
      <c r="R95" s="624" t="str">
        <f>IF(AirVision!AB91&lt;&gt;"",AirVision!AB91, "")</f>
        <v/>
      </c>
      <c r="S95" s="624" t="str">
        <f>IF(ISNUMBER(AirVision!AD91),AirVision!AD91,"")</f>
        <v/>
      </c>
      <c r="T95" s="624" t="str">
        <f>IF(AirVision!AE91&lt;&gt;"",AirVision!AE91, "")</f>
        <v/>
      </c>
      <c r="U95" s="624">
        <f t="shared" si="25"/>
        <v>0</v>
      </c>
      <c r="V95" s="624">
        <f t="shared" si="24"/>
        <v>1</v>
      </c>
      <c r="W95" s="624" t="str">
        <f>IF(D95&lt;&gt;"",(VLOOKUP(D95,'Flags&amp;Qualifiers'!$S$2:$U$55,3)),"")</f>
        <v/>
      </c>
      <c r="X95" s="624">
        <f t="shared" si="26"/>
        <v>0</v>
      </c>
      <c r="Y95" s="624" t="str">
        <f>IF(D95&lt;&gt;"",(VLOOKUP(D95,'Flags&amp;Qualifiers'!$S$2:$T$55,2)), "")</f>
        <v/>
      </c>
      <c r="Z95" s="624">
        <f t="shared" si="27"/>
        <v>1</v>
      </c>
      <c r="AA95" s="624">
        <f t="shared" si="28"/>
        <v>0</v>
      </c>
      <c r="AB95" s="624" t="str">
        <f t="shared" si="29"/>
        <v>NULL</v>
      </c>
      <c r="AC95" s="635" t="str">
        <f t="shared" si="38"/>
        <v>NULL</v>
      </c>
      <c r="AD95" s="625" t="str">
        <f t="shared" si="38"/>
        <v>NULL</v>
      </c>
      <c r="AE95" s="627">
        <f t="shared" si="39"/>
        <v>0</v>
      </c>
      <c r="AF95" s="628" t="str">
        <f t="shared" si="30"/>
        <v/>
      </c>
      <c r="AG95" s="629" t="str">
        <f t="shared" si="31"/>
        <v/>
      </c>
      <c r="AH95" s="630">
        <f t="shared" si="32"/>
        <v>88</v>
      </c>
      <c r="AI95" s="629">
        <f t="shared" si="36"/>
        <v>0</v>
      </c>
      <c r="AJ95" s="632" t="str">
        <f t="shared" si="18"/>
        <v/>
      </c>
      <c r="AK95" s="630" t="str">
        <f t="shared" si="33"/>
        <v/>
      </c>
      <c r="AL95" s="630" t="str">
        <f t="shared" si="34"/>
        <v/>
      </c>
      <c r="AM95" s="632" t="str">
        <f t="shared" si="35"/>
        <v/>
      </c>
      <c r="AN95" s="633" t="str">
        <f t="shared" si="19"/>
        <v>YES</v>
      </c>
      <c r="AO95" s="511" t="s">
        <v>382</v>
      </c>
      <c r="AP95" s="127">
        <f>VLOOKUP(AO95,'Flags&amp;Qualifiers'!$B$2:$C$49,2)</f>
        <v>0</v>
      </c>
      <c r="AQ95" s="127">
        <f>VLOOKUP(AO95,'Flags&amp;Qualifiers'!$B$2:$D$49,3)</f>
        <v>0</v>
      </c>
      <c r="AR95" s="127">
        <f>VLOOKUP(AO95,'Flags&amp;Qualifiers'!$B$2:$E$49,4)</f>
        <v>0</v>
      </c>
      <c r="AS95" s="757" t="str">
        <f t="shared" si="37"/>
        <v>no</v>
      </c>
      <c r="AT95" s="742"/>
      <c r="AU95" s="742"/>
      <c r="AV95" s="742"/>
    </row>
    <row r="96" spans="1:48" s="634" customFormat="1" ht="11.25" customHeight="1" x14ac:dyDescent="0.2">
      <c r="A96" s="621">
        <f>(AirVision!A92)</f>
        <v>0</v>
      </c>
      <c r="B96" s="622">
        <f>(AirVision!B92)</f>
        <v>0</v>
      </c>
      <c r="C96" s="623" t="str">
        <f>IF(ISNUMBER(AirVision!R92),AirVision!R92, "")</f>
        <v/>
      </c>
      <c r="D96" s="624" t="str">
        <f>IF(AirVision!S92&lt;&gt;"",AirVision!S92, "")</f>
        <v/>
      </c>
      <c r="E96" s="623" t="str">
        <f>IF(ISNUMBER(AirVision!L92),AirVision!L92, "")</f>
        <v/>
      </c>
      <c r="F96" s="624" t="str">
        <f>IF(AirVision!M92&lt;&gt;"",AirVision!M92, "")</f>
        <v/>
      </c>
      <c r="G96" s="625" t="str">
        <f>IF(ISNUMBER(AirVision!C92),AirVision!C92,"")</f>
        <v/>
      </c>
      <c r="H96" s="624" t="str">
        <f>IF(AirVision!D92&lt;&gt;"",AirVision!D92, "")</f>
        <v/>
      </c>
      <c r="I96" s="624" t="str">
        <f>IF(ISNUMBER(AirVision!O92),AirVision!O92,"")</f>
        <v/>
      </c>
      <c r="J96" s="624" t="str">
        <f>IF(ISNUMBER(AirVision!P92),AirVision!P92,"")</f>
        <v/>
      </c>
      <c r="K96" s="624" t="str">
        <f>IF(ISNUMBER(AirVision!F92),AirVision!F92, "")</f>
        <v/>
      </c>
      <c r="L96" s="624" t="str">
        <f>IF(AirVision!G92&lt;&gt;"",AirVision!G92, "")</f>
        <v/>
      </c>
      <c r="M96" s="624" t="str">
        <f>IF(ISNUMBER(AirVision!U92),AirVision!U92, "")</f>
        <v/>
      </c>
      <c r="N96" s="624" t="str">
        <f>IF(AirVision!V92&lt;&gt;"",AirVision!V92, "")</f>
        <v/>
      </c>
      <c r="O96" s="625" t="str">
        <f>IF(ISNUMBER(AirVision!X92),AirVision!X92,"")</f>
        <v/>
      </c>
      <c r="P96" s="624" t="str">
        <f>IF(AirVision!Y92&lt;&gt;"",AirVision!Y92, "")</f>
        <v/>
      </c>
      <c r="Q96" s="624" t="str">
        <f>IF(ISNUMBER(AirVision!AA92),AirVision!AA92,"")</f>
        <v/>
      </c>
      <c r="R96" s="624" t="str">
        <f>IF(AirVision!AB92&lt;&gt;"",AirVision!AB92, "")</f>
        <v/>
      </c>
      <c r="S96" s="624" t="str">
        <f>IF(ISNUMBER(AirVision!AD92),AirVision!AD92,"")</f>
        <v/>
      </c>
      <c r="T96" s="624" t="str">
        <f>IF(AirVision!AE92&lt;&gt;"",AirVision!AE92, "")</f>
        <v/>
      </c>
      <c r="U96" s="624">
        <f t="shared" si="25"/>
        <v>0</v>
      </c>
      <c r="V96" s="624">
        <f t="shared" si="24"/>
        <v>1</v>
      </c>
      <c r="W96" s="624" t="str">
        <f>IF(D96&lt;&gt;"",(VLOOKUP(D96,'Flags&amp;Qualifiers'!$S$2:$U$55,3)),"")</f>
        <v/>
      </c>
      <c r="X96" s="624">
        <f t="shared" si="26"/>
        <v>0</v>
      </c>
      <c r="Y96" s="624" t="str">
        <f>IF(D96&lt;&gt;"",(VLOOKUP(D96,'Flags&amp;Qualifiers'!$S$2:$T$55,2)), "")</f>
        <v/>
      </c>
      <c r="Z96" s="624">
        <f t="shared" si="27"/>
        <v>1</v>
      </c>
      <c r="AA96" s="624">
        <f t="shared" si="28"/>
        <v>0</v>
      </c>
      <c r="AB96" s="624" t="str">
        <f t="shared" si="29"/>
        <v>NULL</v>
      </c>
      <c r="AC96" s="635" t="str">
        <f t="shared" si="38"/>
        <v>NULL</v>
      </c>
      <c r="AD96" s="625" t="str">
        <f t="shared" si="38"/>
        <v>NULL</v>
      </c>
      <c r="AE96" s="627">
        <f t="shared" si="39"/>
        <v>0</v>
      </c>
      <c r="AF96" s="628" t="str">
        <f t="shared" si="30"/>
        <v/>
      </c>
      <c r="AG96" s="629" t="str">
        <f t="shared" si="31"/>
        <v/>
      </c>
      <c r="AH96" s="630">
        <f t="shared" si="32"/>
        <v>89</v>
      </c>
      <c r="AI96" s="629">
        <f t="shared" si="36"/>
        <v>0</v>
      </c>
      <c r="AJ96" s="632" t="str">
        <f t="shared" ref="AJ96:AJ159" si="40">IF(ISNUMBER(O96),_xlfn.STDEV.S(O73:O96),"")</f>
        <v/>
      </c>
      <c r="AK96" s="630" t="str">
        <f t="shared" si="33"/>
        <v/>
      </c>
      <c r="AL96" s="630" t="str">
        <f t="shared" si="34"/>
        <v/>
      </c>
      <c r="AM96" s="632" t="str">
        <f t="shared" si="35"/>
        <v/>
      </c>
      <c r="AN96" s="633" t="str">
        <f t="shared" ref="AN96:AN159" si="41">IF(OR(Z96&gt;0,AA96&gt;0,AB96&gt;35,AB96&lt;0,AB96="NULL",AF96="Flow",AG96="MDL",AH96&gt;9,AI96&gt;14,AI96&lt;-14,AJ96&gt;2.15,AK96&gt;25),"YES", "")</f>
        <v>YES</v>
      </c>
      <c r="AO96" s="511" t="s">
        <v>382</v>
      </c>
      <c r="AP96" s="127">
        <f>VLOOKUP(AO96,'Flags&amp;Qualifiers'!$B$2:$C$49,2)</f>
        <v>0</v>
      </c>
      <c r="AQ96" s="127">
        <f>VLOOKUP(AO96,'Flags&amp;Qualifiers'!$B$2:$D$49,3)</f>
        <v>0</v>
      </c>
      <c r="AR96" s="127">
        <f>VLOOKUP(AO96,'Flags&amp;Qualifiers'!$B$2:$E$49,4)</f>
        <v>0</v>
      </c>
      <c r="AS96" s="757" t="str">
        <f t="shared" si="37"/>
        <v>no</v>
      </c>
      <c r="AT96" s="742"/>
      <c r="AU96" s="742"/>
      <c r="AV96" s="742"/>
    </row>
    <row r="97" spans="1:48" s="634" customFormat="1" ht="11.25" customHeight="1" x14ac:dyDescent="0.2">
      <c r="A97" s="621">
        <f>(AirVision!A93)</f>
        <v>0</v>
      </c>
      <c r="B97" s="622">
        <f>(AirVision!B93)</f>
        <v>0</v>
      </c>
      <c r="C97" s="623" t="str">
        <f>IF(ISNUMBER(AirVision!R93),AirVision!R93, "")</f>
        <v/>
      </c>
      <c r="D97" s="624" t="str">
        <f>IF(AirVision!S93&lt;&gt;"",AirVision!S93, "")</f>
        <v/>
      </c>
      <c r="E97" s="623" t="str">
        <f>IF(ISNUMBER(AirVision!L93),AirVision!L93, "")</f>
        <v/>
      </c>
      <c r="F97" s="624" t="str">
        <f>IF(AirVision!M93&lt;&gt;"",AirVision!M93, "")</f>
        <v/>
      </c>
      <c r="G97" s="625" t="str">
        <f>IF(ISNUMBER(AirVision!C93),AirVision!C93,"")</f>
        <v/>
      </c>
      <c r="H97" s="624" t="str">
        <f>IF(AirVision!D93&lt;&gt;"",AirVision!D93, "")</f>
        <v/>
      </c>
      <c r="I97" s="624" t="str">
        <f>IF(ISNUMBER(AirVision!O93),AirVision!O93,"")</f>
        <v/>
      </c>
      <c r="J97" s="624" t="str">
        <f>IF(ISNUMBER(AirVision!P93),AirVision!P93,"")</f>
        <v/>
      </c>
      <c r="K97" s="624" t="str">
        <f>IF(ISNUMBER(AirVision!F93),AirVision!F93, "")</f>
        <v/>
      </c>
      <c r="L97" s="624" t="str">
        <f>IF(AirVision!G93&lt;&gt;"",AirVision!G93, "")</f>
        <v/>
      </c>
      <c r="M97" s="624" t="str">
        <f>IF(ISNUMBER(AirVision!U93),AirVision!U93, "")</f>
        <v/>
      </c>
      <c r="N97" s="624" t="str">
        <f>IF(AirVision!V93&lt;&gt;"",AirVision!V93, "")</f>
        <v/>
      </c>
      <c r="O97" s="625" t="str">
        <f>IF(ISNUMBER(AirVision!X93),AirVision!X93,"")</f>
        <v/>
      </c>
      <c r="P97" s="624" t="str">
        <f>IF(AirVision!Y93&lt;&gt;"",AirVision!Y93, "")</f>
        <v/>
      </c>
      <c r="Q97" s="624" t="str">
        <f>IF(ISNUMBER(AirVision!AA93),AirVision!AA93,"")</f>
        <v/>
      </c>
      <c r="R97" s="624" t="str">
        <f>IF(AirVision!AB93&lt;&gt;"",AirVision!AB93, "")</f>
        <v/>
      </c>
      <c r="S97" s="624" t="str">
        <f>IF(ISNUMBER(AirVision!AD93),AirVision!AD93,"")</f>
        <v/>
      </c>
      <c r="T97" s="624" t="str">
        <f>IF(AirVision!AE93&lt;&gt;"",AirVision!AE93, "")</f>
        <v/>
      </c>
      <c r="U97" s="624">
        <f t="shared" si="25"/>
        <v>0</v>
      </c>
      <c r="V97" s="624">
        <f t="shared" si="24"/>
        <v>1</v>
      </c>
      <c r="W97" s="624" t="str">
        <f>IF(D97&lt;&gt;"",(VLOOKUP(D97,'Flags&amp;Qualifiers'!$S$2:$U$55,3)),"")</f>
        <v/>
      </c>
      <c r="X97" s="624">
        <f t="shared" si="26"/>
        <v>0</v>
      </c>
      <c r="Y97" s="624" t="str">
        <f>IF(D97&lt;&gt;"",(VLOOKUP(D97,'Flags&amp;Qualifiers'!$S$2:$T$55,2)), "")</f>
        <v/>
      </c>
      <c r="Z97" s="624">
        <f t="shared" si="27"/>
        <v>1</v>
      </c>
      <c r="AA97" s="624">
        <f t="shared" si="28"/>
        <v>0</v>
      </c>
      <c r="AB97" s="624" t="str">
        <f t="shared" si="29"/>
        <v>NULL</v>
      </c>
      <c r="AC97" s="635" t="str">
        <f t="shared" si="38"/>
        <v>NULL</v>
      </c>
      <c r="AD97" s="625" t="str">
        <f t="shared" si="38"/>
        <v>NULL</v>
      </c>
      <c r="AE97" s="627">
        <f t="shared" si="39"/>
        <v>0</v>
      </c>
      <c r="AF97" s="628" t="str">
        <f t="shared" si="30"/>
        <v/>
      </c>
      <c r="AG97" s="629" t="str">
        <f t="shared" si="31"/>
        <v/>
      </c>
      <c r="AH97" s="630">
        <f t="shared" si="32"/>
        <v>90</v>
      </c>
      <c r="AI97" s="629">
        <f t="shared" si="36"/>
        <v>0</v>
      </c>
      <c r="AJ97" s="632" t="str">
        <f t="shared" si="40"/>
        <v/>
      </c>
      <c r="AK97" s="630" t="str">
        <f t="shared" si="33"/>
        <v/>
      </c>
      <c r="AL97" s="630" t="str">
        <f t="shared" si="34"/>
        <v/>
      </c>
      <c r="AM97" s="632" t="str">
        <f t="shared" si="35"/>
        <v/>
      </c>
      <c r="AN97" s="633" t="str">
        <f t="shared" si="41"/>
        <v>YES</v>
      </c>
      <c r="AO97" s="511" t="s">
        <v>382</v>
      </c>
      <c r="AP97" s="127">
        <f>VLOOKUP(AO97,'Flags&amp;Qualifiers'!$B$2:$C$49,2)</f>
        <v>0</v>
      </c>
      <c r="AQ97" s="127">
        <f>VLOOKUP(AO97,'Flags&amp;Qualifiers'!$B$2:$D$49,3)</f>
        <v>0</v>
      </c>
      <c r="AR97" s="127">
        <f>VLOOKUP(AO97,'Flags&amp;Qualifiers'!$B$2:$E$49,4)</f>
        <v>0</v>
      </c>
      <c r="AS97" s="757" t="str">
        <f t="shared" si="37"/>
        <v>no</v>
      </c>
      <c r="AT97" s="742"/>
      <c r="AU97" s="742"/>
      <c r="AV97" s="742"/>
    </row>
    <row r="98" spans="1:48" s="634" customFormat="1" ht="11.25" customHeight="1" x14ac:dyDescent="0.2">
      <c r="A98" s="621">
        <f>(AirVision!A94)</f>
        <v>0</v>
      </c>
      <c r="B98" s="622">
        <f>(AirVision!B94)</f>
        <v>0</v>
      </c>
      <c r="C98" s="623" t="str">
        <f>IF(ISNUMBER(AirVision!R94),AirVision!R94, "")</f>
        <v/>
      </c>
      <c r="D98" s="624" t="str">
        <f>IF(AirVision!S94&lt;&gt;"",AirVision!S94, "")</f>
        <v/>
      </c>
      <c r="E98" s="623" t="str">
        <f>IF(ISNUMBER(AirVision!L94),AirVision!L94, "")</f>
        <v/>
      </c>
      <c r="F98" s="624" t="str">
        <f>IF(AirVision!M94&lt;&gt;"",AirVision!M94, "")</f>
        <v/>
      </c>
      <c r="G98" s="625" t="str">
        <f>IF(ISNUMBER(AirVision!C94),AirVision!C94,"")</f>
        <v/>
      </c>
      <c r="H98" s="624" t="str">
        <f>IF(AirVision!D94&lt;&gt;"",AirVision!D94, "")</f>
        <v/>
      </c>
      <c r="I98" s="624" t="str">
        <f>IF(ISNUMBER(AirVision!O94),AirVision!O94,"")</f>
        <v/>
      </c>
      <c r="J98" s="624" t="str">
        <f>IF(ISNUMBER(AirVision!P94),AirVision!P94,"")</f>
        <v/>
      </c>
      <c r="K98" s="624" t="str">
        <f>IF(ISNUMBER(AirVision!F94),AirVision!F94, "")</f>
        <v/>
      </c>
      <c r="L98" s="624" t="str">
        <f>IF(AirVision!G94&lt;&gt;"",AirVision!G94, "")</f>
        <v/>
      </c>
      <c r="M98" s="624" t="str">
        <f>IF(ISNUMBER(AirVision!U94),AirVision!U94, "")</f>
        <v/>
      </c>
      <c r="N98" s="624" t="str">
        <f>IF(AirVision!V94&lt;&gt;"",AirVision!V94, "")</f>
        <v/>
      </c>
      <c r="O98" s="625" t="str">
        <f>IF(ISNUMBER(AirVision!X94),AirVision!X94,"")</f>
        <v/>
      </c>
      <c r="P98" s="624" t="str">
        <f>IF(AirVision!Y94&lt;&gt;"",AirVision!Y94, "")</f>
        <v/>
      </c>
      <c r="Q98" s="624" t="str">
        <f>IF(ISNUMBER(AirVision!AA94),AirVision!AA94,"")</f>
        <v/>
      </c>
      <c r="R98" s="624" t="str">
        <f>IF(AirVision!AB94&lt;&gt;"",AirVision!AB94, "")</f>
        <v/>
      </c>
      <c r="S98" s="624" t="str">
        <f>IF(ISNUMBER(AirVision!AD94),AirVision!AD94,"")</f>
        <v/>
      </c>
      <c r="T98" s="624" t="str">
        <f>IF(AirVision!AE94&lt;&gt;"",AirVision!AE94, "")</f>
        <v/>
      </c>
      <c r="U98" s="624">
        <f t="shared" si="25"/>
        <v>0</v>
      </c>
      <c r="V98" s="624">
        <f t="shared" si="24"/>
        <v>1</v>
      </c>
      <c r="W98" s="624" t="str">
        <f>IF(D98&lt;&gt;"",(VLOOKUP(D98,'Flags&amp;Qualifiers'!$S$2:$U$55,3)),"")</f>
        <v/>
      </c>
      <c r="X98" s="624">
        <f t="shared" si="26"/>
        <v>0</v>
      </c>
      <c r="Y98" s="624" t="str">
        <f>IF(D98&lt;&gt;"",(VLOOKUP(D98,'Flags&amp;Qualifiers'!$S$2:$T$55,2)), "")</f>
        <v/>
      </c>
      <c r="Z98" s="624">
        <f t="shared" si="27"/>
        <v>1</v>
      </c>
      <c r="AA98" s="624">
        <f t="shared" si="28"/>
        <v>0</v>
      </c>
      <c r="AB98" s="624" t="str">
        <f t="shared" si="29"/>
        <v>NULL</v>
      </c>
      <c r="AC98" s="635" t="str">
        <f t="shared" si="38"/>
        <v>NULL</v>
      </c>
      <c r="AD98" s="625" t="str">
        <f t="shared" si="38"/>
        <v>NULL</v>
      </c>
      <c r="AE98" s="627">
        <f t="shared" si="39"/>
        <v>0</v>
      </c>
      <c r="AF98" s="628" t="str">
        <f t="shared" si="30"/>
        <v/>
      </c>
      <c r="AG98" s="629" t="str">
        <f t="shared" si="31"/>
        <v/>
      </c>
      <c r="AH98" s="630">
        <f t="shared" si="32"/>
        <v>91</v>
      </c>
      <c r="AI98" s="629">
        <f t="shared" si="36"/>
        <v>0</v>
      </c>
      <c r="AJ98" s="632" t="str">
        <f t="shared" si="40"/>
        <v/>
      </c>
      <c r="AK98" s="630" t="str">
        <f t="shared" si="33"/>
        <v/>
      </c>
      <c r="AL98" s="630" t="str">
        <f t="shared" si="34"/>
        <v/>
      </c>
      <c r="AM98" s="632" t="str">
        <f t="shared" si="35"/>
        <v/>
      </c>
      <c r="AN98" s="633" t="str">
        <f t="shared" si="41"/>
        <v>YES</v>
      </c>
      <c r="AO98" s="511" t="s">
        <v>382</v>
      </c>
      <c r="AP98" s="127">
        <f>VLOOKUP(AO98,'Flags&amp;Qualifiers'!$B$2:$C$49,2)</f>
        <v>0</v>
      </c>
      <c r="AQ98" s="127">
        <f>VLOOKUP(AO98,'Flags&amp;Qualifiers'!$B$2:$D$49,3)</f>
        <v>0</v>
      </c>
      <c r="AR98" s="127">
        <f>VLOOKUP(AO98,'Flags&amp;Qualifiers'!$B$2:$E$49,4)</f>
        <v>0</v>
      </c>
      <c r="AS98" s="757" t="str">
        <f t="shared" si="37"/>
        <v>no</v>
      </c>
      <c r="AT98" s="742"/>
      <c r="AU98" s="742"/>
      <c r="AV98" s="742"/>
    </row>
    <row r="99" spans="1:48" s="634" customFormat="1" ht="11.25" customHeight="1" x14ac:dyDescent="0.2">
      <c r="A99" s="621">
        <f>(AirVision!A95)</f>
        <v>0</v>
      </c>
      <c r="B99" s="622">
        <f>(AirVision!B95)</f>
        <v>0</v>
      </c>
      <c r="C99" s="623" t="str">
        <f>IF(ISNUMBER(AirVision!R95),AirVision!R95, "")</f>
        <v/>
      </c>
      <c r="D99" s="624" t="str">
        <f>IF(AirVision!S95&lt;&gt;"",AirVision!S95, "")</f>
        <v/>
      </c>
      <c r="E99" s="623" t="str">
        <f>IF(ISNUMBER(AirVision!L95),AirVision!L95, "")</f>
        <v/>
      </c>
      <c r="F99" s="624" t="str">
        <f>IF(AirVision!M95&lt;&gt;"",AirVision!M95, "")</f>
        <v/>
      </c>
      <c r="G99" s="625" t="str">
        <f>IF(ISNUMBER(AirVision!C95),AirVision!C95,"")</f>
        <v/>
      </c>
      <c r="H99" s="624" t="str">
        <f>IF(AirVision!D95&lt;&gt;"",AirVision!D95, "")</f>
        <v/>
      </c>
      <c r="I99" s="624" t="str">
        <f>IF(ISNUMBER(AirVision!O95),AirVision!O95,"")</f>
        <v/>
      </c>
      <c r="J99" s="624" t="str">
        <f>IF(ISNUMBER(AirVision!P95),AirVision!P95,"")</f>
        <v/>
      </c>
      <c r="K99" s="624" t="str">
        <f>IF(ISNUMBER(AirVision!F95),AirVision!F95, "")</f>
        <v/>
      </c>
      <c r="L99" s="624" t="str">
        <f>IF(AirVision!G95&lt;&gt;"",AirVision!G95, "")</f>
        <v/>
      </c>
      <c r="M99" s="624" t="str">
        <f>IF(ISNUMBER(AirVision!U95),AirVision!U95, "")</f>
        <v/>
      </c>
      <c r="N99" s="624" t="str">
        <f>IF(AirVision!V95&lt;&gt;"",AirVision!V95, "")</f>
        <v/>
      </c>
      <c r="O99" s="625" t="str">
        <f>IF(ISNUMBER(AirVision!X95),AirVision!X95,"")</f>
        <v/>
      </c>
      <c r="P99" s="624" t="str">
        <f>IF(AirVision!Y95&lt;&gt;"",AirVision!Y95, "")</f>
        <v/>
      </c>
      <c r="Q99" s="624" t="str">
        <f>IF(ISNUMBER(AirVision!AA95),AirVision!AA95,"")</f>
        <v/>
      </c>
      <c r="R99" s="624" t="str">
        <f>IF(AirVision!AB95&lt;&gt;"",AirVision!AB95, "")</f>
        <v/>
      </c>
      <c r="S99" s="624" t="str">
        <f>IF(ISNUMBER(AirVision!AD95),AirVision!AD95,"")</f>
        <v/>
      </c>
      <c r="T99" s="624" t="str">
        <f>IF(AirVision!AE95&lt;&gt;"",AirVision!AE95, "")</f>
        <v/>
      </c>
      <c r="U99" s="624">
        <f t="shared" si="25"/>
        <v>0</v>
      </c>
      <c r="V99" s="624">
        <f t="shared" si="24"/>
        <v>1</v>
      </c>
      <c r="W99" s="624" t="str">
        <f>IF(D99&lt;&gt;"",(VLOOKUP(D99,'Flags&amp;Qualifiers'!$S$2:$U$55,3)),"")</f>
        <v/>
      </c>
      <c r="X99" s="624">
        <f t="shared" si="26"/>
        <v>0</v>
      </c>
      <c r="Y99" s="624" t="str">
        <f>IF(D99&lt;&gt;"",(VLOOKUP(D99,'Flags&amp;Qualifiers'!$S$2:$T$55,2)), "")</f>
        <v/>
      </c>
      <c r="Z99" s="624">
        <f t="shared" si="27"/>
        <v>1</v>
      </c>
      <c r="AA99" s="624">
        <f t="shared" si="28"/>
        <v>0</v>
      </c>
      <c r="AB99" s="624" t="str">
        <f t="shared" si="29"/>
        <v>NULL</v>
      </c>
      <c r="AC99" s="635" t="str">
        <f t="shared" si="38"/>
        <v>NULL</v>
      </c>
      <c r="AD99" s="625" t="str">
        <f t="shared" si="38"/>
        <v>NULL</v>
      </c>
      <c r="AE99" s="627">
        <f t="shared" si="39"/>
        <v>0</v>
      </c>
      <c r="AF99" s="628" t="str">
        <f t="shared" si="30"/>
        <v/>
      </c>
      <c r="AG99" s="629" t="str">
        <f t="shared" si="31"/>
        <v/>
      </c>
      <c r="AH99" s="630">
        <f t="shared" si="32"/>
        <v>92</v>
      </c>
      <c r="AI99" s="629">
        <f t="shared" si="36"/>
        <v>0</v>
      </c>
      <c r="AJ99" s="632" t="str">
        <f t="shared" si="40"/>
        <v/>
      </c>
      <c r="AK99" s="630" t="str">
        <f t="shared" si="33"/>
        <v/>
      </c>
      <c r="AL99" s="630" t="str">
        <f t="shared" si="34"/>
        <v/>
      </c>
      <c r="AM99" s="632" t="str">
        <f t="shared" si="35"/>
        <v/>
      </c>
      <c r="AN99" s="633" t="str">
        <f t="shared" si="41"/>
        <v>YES</v>
      </c>
      <c r="AO99" s="511" t="s">
        <v>382</v>
      </c>
      <c r="AP99" s="127">
        <f>VLOOKUP(AO99,'Flags&amp;Qualifiers'!$B$2:$C$49,2)</f>
        <v>0</v>
      </c>
      <c r="AQ99" s="127">
        <f>VLOOKUP(AO99,'Flags&amp;Qualifiers'!$B$2:$D$49,3)</f>
        <v>0</v>
      </c>
      <c r="AR99" s="127">
        <f>VLOOKUP(AO99,'Flags&amp;Qualifiers'!$B$2:$E$49,4)</f>
        <v>0</v>
      </c>
      <c r="AS99" s="757" t="str">
        <f t="shared" si="37"/>
        <v>no</v>
      </c>
      <c r="AT99" s="742"/>
      <c r="AU99" s="742"/>
      <c r="AV99" s="742"/>
    </row>
    <row r="100" spans="1:48" s="634" customFormat="1" ht="11.25" customHeight="1" x14ac:dyDescent="0.2">
      <c r="A100" s="621">
        <f>(AirVision!A96)</f>
        <v>0</v>
      </c>
      <c r="B100" s="622">
        <f>(AirVision!B96)</f>
        <v>0</v>
      </c>
      <c r="C100" s="623" t="str">
        <f>IF(ISNUMBER(AirVision!R96),AirVision!R96, "")</f>
        <v/>
      </c>
      <c r="D100" s="624" t="str">
        <f>IF(AirVision!S96&lt;&gt;"",AirVision!S96, "")</f>
        <v/>
      </c>
      <c r="E100" s="623" t="str">
        <f>IF(ISNUMBER(AirVision!L96),AirVision!L96, "")</f>
        <v/>
      </c>
      <c r="F100" s="624" t="str">
        <f>IF(AirVision!M96&lt;&gt;"",AirVision!M96, "")</f>
        <v/>
      </c>
      <c r="G100" s="625" t="str">
        <f>IF(ISNUMBER(AirVision!C96),AirVision!C96,"")</f>
        <v/>
      </c>
      <c r="H100" s="624" t="str">
        <f>IF(AirVision!D96&lt;&gt;"",AirVision!D96, "")</f>
        <v/>
      </c>
      <c r="I100" s="624" t="str">
        <f>IF(ISNUMBER(AirVision!O96),AirVision!O96,"")</f>
        <v/>
      </c>
      <c r="J100" s="624" t="str">
        <f>IF(ISNUMBER(AirVision!P96),AirVision!P96,"")</f>
        <v/>
      </c>
      <c r="K100" s="624" t="str">
        <f>IF(ISNUMBER(AirVision!F96),AirVision!F96, "")</f>
        <v/>
      </c>
      <c r="L100" s="624" t="str">
        <f>IF(AirVision!G96&lt;&gt;"",AirVision!G96, "")</f>
        <v/>
      </c>
      <c r="M100" s="624" t="str">
        <f>IF(ISNUMBER(AirVision!U96),AirVision!U96, "")</f>
        <v/>
      </c>
      <c r="N100" s="624" t="str">
        <f>IF(AirVision!V96&lt;&gt;"",AirVision!V96, "")</f>
        <v/>
      </c>
      <c r="O100" s="625" t="str">
        <f>IF(ISNUMBER(AirVision!X96),AirVision!X96,"")</f>
        <v/>
      </c>
      <c r="P100" s="624" t="str">
        <f>IF(AirVision!Y96&lt;&gt;"",AirVision!Y96, "")</f>
        <v/>
      </c>
      <c r="Q100" s="624" t="str">
        <f>IF(ISNUMBER(AirVision!AA96),AirVision!AA96,"")</f>
        <v/>
      </c>
      <c r="R100" s="624" t="str">
        <f>IF(AirVision!AB96&lt;&gt;"",AirVision!AB96, "")</f>
        <v/>
      </c>
      <c r="S100" s="624" t="str">
        <f>IF(ISNUMBER(AirVision!AD96),AirVision!AD96,"")</f>
        <v/>
      </c>
      <c r="T100" s="624" t="str">
        <f>IF(AirVision!AE96&lt;&gt;"",AirVision!AE96, "")</f>
        <v/>
      </c>
      <c r="U100" s="624">
        <f t="shared" si="25"/>
        <v>0</v>
      </c>
      <c r="V100" s="624">
        <f t="shared" si="24"/>
        <v>1</v>
      </c>
      <c r="W100" s="624" t="str">
        <f>IF(D100&lt;&gt;"",(VLOOKUP(D100,'Flags&amp;Qualifiers'!$S$2:$U$55,3)),"")</f>
        <v/>
      </c>
      <c r="X100" s="624">
        <f t="shared" si="26"/>
        <v>0</v>
      </c>
      <c r="Y100" s="624" t="str">
        <f>IF(D100&lt;&gt;"",(VLOOKUP(D100,'Flags&amp;Qualifiers'!$S$2:$T$55,2)), "")</f>
        <v/>
      </c>
      <c r="Z100" s="624">
        <f t="shared" si="27"/>
        <v>1</v>
      </c>
      <c r="AA100" s="624">
        <f t="shared" si="28"/>
        <v>0</v>
      </c>
      <c r="AB100" s="624" t="str">
        <f t="shared" si="29"/>
        <v>NULL</v>
      </c>
      <c r="AC100" s="635" t="str">
        <f t="shared" si="38"/>
        <v>NULL</v>
      </c>
      <c r="AD100" s="625" t="str">
        <f t="shared" si="38"/>
        <v>NULL</v>
      </c>
      <c r="AE100" s="627">
        <f t="shared" si="39"/>
        <v>0</v>
      </c>
      <c r="AF100" s="628" t="str">
        <f t="shared" si="30"/>
        <v/>
      </c>
      <c r="AG100" s="629" t="str">
        <f t="shared" si="31"/>
        <v/>
      </c>
      <c r="AH100" s="630">
        <f t="shared" si="32"/>
        <v>93</v>
      </c>
      <c r="AI100" s="629">
        <f t="shared" si="36"/>
        <v>0</v>
      </c>
      <c r="AJ100" s="632" t="str">
        <f t="shared" si="40"/>
        <v/>
      </c>
      <c r="AK100" s="630" t="str">
        <f t="shared" si="33"/>
        <v/>
      </c>
      <c r="AL100" s="630" t="str">
        <f t="shared" si="34"/>
        <v/>
      </c>
      <c r="AM100" s="632" t="str">
        <f t="shared" si="35"/>
        <v/>
      </c>
      <c r="AN100" s="633" t="str">
        <f t="shared" si="41"/>
        <v>YES</v>
      </c>
      <c r="AO100" s="511" t="s">
        <v>382</v>
      </c>
      <c r="AP100" s="127">
        <f>VLOOKUP(AO100,'Flags&amp;Qualifiers'!$B$2:$C$49,2)</f>
        <v>0</v>
      </c>
      <c r="AQ100" s="127">
        <f>VLOOKUP(AO100,'Flags&amp;Qualifiers'!$B$2:$D$49,3)</f>
        <v>0</v>
      </c>
      <c r="AR100" s="127">
        <f>VLOOKUP(AO100,'Flags&amp;Qualifiers'!$B$2:$E$49,4)</f>
        <v>0</v>
      </c>
      <c r="AS100" s="757" t="str">
        <f t="shared" si="37"/>
        <v>no</v>
      </c>
      <c r="AT100" s="742"/>
      <c r="AU100" s="742"/>
      <c r="AV100" s="742"/>
    </row>
    <row r="101" spans="1:48" s="634" customFormat="1" ht="11.25" customHeight="1" x14ac:dyDescent="0.2">
      <c r="A101" s="621">
        <f>(AirVision!A97)</f>
        <v>0</v>
      </c>
      <c r="B101" s="622">
        <f>(AirVision!B97)</f>
        <v>0</v>
      </c>
      <c r="C101" s="623" t="str">
        <f>IF(ISNUMBER(AirVision!R97),AirVision!R97, "")</f>
        <v/>
      </c>
      <c r="D101" s="624" t="str">
        <f>IF(AirVision!S97&lt;&gt;"",AirVision!S97, "")</f>
        <v/>
      </c>
      <c r="E101" s="623" t="str">
        <f>IF(ISNUMBER(AirVision!L97),AirVision!L97, "")</f>
        <v/>
      </c>
      <c r="F101" s="624" t="str">
        <f>IF(AirVision!M97&lt;&gt;"",AirVision!M97, "")</f>
        <v/>
      </c>
      <c r="G101" s="625" t="str">
        <f>IF(ISNUMBER(AirVision!C97),AirVision!C97,"")</f>
        <v/>
      </c>
      <c r="H101" s="624" t="str">
        <f>IF(AirVision!D97&lt;&gt;"",AirVision!D97, "")</f>
        <v/>
      </c>
      <c r="I101" s="624" t="str">
        <f>IF(ISNUMBER(AirVision!O97),AirVision!O97,"")</f>
        <v/>
      </c>
      <c r="J101" s="624" t="str">
        <f>IF(ISNUMBER(AirVision!P97),AirVision!P97,"")</f>
        <v/>
      </c>
      <c r="K101" s="624" t="str">
        <f>IF(ISNUMBER(AirVision!F97),AirVision!F97, "")</f>
        <v/>
      </c>
      <c r="L101" s="624" t="str">
        <f>IF(AirVision!G97&lt;&gt;"",AirVision!G97, "")</f>
        <v/>
      </c>
      <c r="M101" s="624" t="str">
        <f>IF(ISNUMBER(AirVision!U97),AirVision!U97, "")</f>
        <v/>
      </c>
      <c r="N101" s="624" t="str">
        <f>IF(AirVision!V97&lt;&gt;"",AirVision!V97, "")</f>
        <v/>
      </c>
      <c r="O101" s="625" t="str">
        <f>IF(ISNUMBER(AirVision!X97),AirVision!X97,"")</f>
        <v/>
      </c>
      <c r="P101" s="624" t="str">
        <f>IF(AirVision!Y97&lt;&gt;"",AirVision!Y97, "")</f>
        <v/>
      </c>
      <c r="Q101" s="624" t="str">
        <f>IF(ISNUMBER(AirVision!AA97),AirVision!AA97,"")</f>
        <v/>
      </c>
      <c r="R101" s="624" t="str">
        <f>IF(AirVision!AB97&lt;&gt;"",AirVision!AB97, "")</f>
        <v/>
      </c>
      <c r="S101" s="624" t="str">
        <f>IF(ISNUMBER(AirVision!AD97),AirVision!AD97,"")</f>
        <v/>
      </c>
      <c r="T101" s="624" t="str">
        <f>IF(AirVision!AE97&lt;&gt;"",AirVision!AE97, "")</f>
        <v/>
      </c>
      <c r="U101" s="624">
        <f t="shared" si="25"/>
        <v>0</v>
      </c>
      <c r="V101" s="624">
        <f t="shared" si="24"/>
        <v>1</v>
      </c>
      <c r="W101" s="624" t="str">
        <f>IF(D101&lt;&gt;"",(VLOOKUP(D101,'Flags&amp;Qualifiers'!$S$2:$U$55,3)),"")</f>
        <v/>
      </c>
      <c r="X101" s="624">
        <f t="shared" si="26"/>
        <v>0</v>
      </c>
      <c r="Y101" s="624" t="str">
        <f>IF(D101&lt;&gt;"",(VLOOKUP(D101,'Flags&amp;Qualifiers'!$S$2:$T$55,2)), "")</f>
        <v/>
      </c>
      <c r="Z101" s="624">
        <f t="shared" si="27"/>
        <v>1</v>
      </c>
      <c r="AA101" s="624">
        <f t="shared" si="28"/>
        <v>0</v>
      </c>
      <c r="AB101" s="624" t="str">
        <f t="shared" si="29"/>
        <v>NULL</v>
      </c>
      <c r="AC101" s="635" t="str">
        <f t="shared" si="38"/>
        <v>NULL</v>
      </c>
      <c r="AD101" s="625" t="str">
        <f t="shared" si="38"/>
        <v>NULL</v>
      </c>
      <c r="AE101" s="627">
        <f t="shared" si="39"/>
        <v>0</v>
      </c>
      <c r="AF101" s="628" t="str">
        <f t="shared" si="30"/>
        <v/>
      </c>
      <c r="AG101" s="629" t="str">
        <f t="shared" si="31"/>
        <v/>
      </c>
      <c r="AH101" s="630">
        <f t="shared" si="32"/>
        <v>94</v>
      </c>
      <c r="AI101" s="629">
        <f t="shared" si="36"/>
        <v>0</v>
      </c>
      <c r="AJ101" s="632" t="str">
        <f t="shared" si="40"/>
        <v/>
      </c>
      <c r="AK101" s="630" t="str">
        <f t="shared" si="33"/>
        <v/>
      </c>
      <c r="AL101" s="630" t="str">
        <f t="shared" si="34"/>
        <v/>
      </c>
      <c r="AM101" s="632" t="str">
        <f t="shared" si="35"/>
        <v/>
      </c>
      <c r="AN101" s="633" t="str">
        <f t="shared" si="41"/>
        <v>YES</v>
      </c>
      <c r="AO101" s="511" t="s">
        <v>382</v>
      </c>
      <c r="AP101" s="127">
        <f>VLOOKUP(AO101,'Flags&amp;Qualifiers'!$B$2:$C$49,2)</f>
        <v>0</v>
      </c>
      <c r="AQ101" s="127">
        <f>VLOOKUP(AO101,'Flags&amp;Qualifiers'!$B$2:$D$49,3)</f>
        <v>0</v>
      </c>
      <c r="AR101" s="127">
        <f>VLOOKUP(AO101,'Flags&amp;Qualifiers'!$B$2:$E$49,4)</f>
        <v>0</v>
      </c>
      <c r="AS101" s="757" t="str">
        <f t="shared" si="37"/>
        <v>no</v>
      </c>
      <c r="AT101" s="742"/>
      <c r="AU101" s="742"/>
      <c r="AV101" s="742"/>
    </row>
    <row r="102" spans="1:48" s="634" customFormat="1" ht="11.25" customHeight="1" x14ac:dyDescent="0.2">
      <c r="A102" s="621">
        <f>(AirVision!A98)</f>
        <v>0</v>
      </c>
      <c r="B102" s="622">
        <f>(AirVision!B98)</f>
        <v>0</v>
      </c>
      <c r="C102" s="623" t="str">
        <f>IF(ISNUMBER(AirVision!R98),AirVision!R98, "")</f>
        <v/>
      </c>
      <c r="D102" s="624" t="str">
        <f>IF(AirVision!S98&lt;&gt;"",AirVision!S98, "")</f>
        <v/>
      </c>
      <c r="E102" s="623" t="str">
        <f>IF(ISNUMBER(AirVision!L98),AirVision!L98, "")</f>
        <v/>
      </c>
      <c r="F102" s="624" t="str">
        <f>IF(AirVision!M98&lt;&gt;"",AirVision!M98, "")</f>
        <v/>
      </c>
      <c r="G102" s="625" t="str">
        <f>IF(ISNUMBER(AirVision!C98),AirVision!C98,"")</f>
        <v/>
      </c>
      <c r="H102" s="624" t="str">
        <f>IF(AirVision!D98&lt;&gt;"",AirVision!D98, "")</f>
        <v/>
      </c>
      <c r="I102" s="624" t="str">
        <f>IF(ISNUMBER(AirVision!O98),AirVision!O98,"")</f>
        <v/>
      </c>
      <c r="J102" s="624" t="str">
        <f>IF(ISNUMBER(AirVision!P98),AirVision!P98,"")</f>
        <v/>
      </c>
      <c r="K102" s="624" t="str">
        <f>IF(ISNUMBER(AirVision!F98),AirVision!F98, "")</f>
        <v/>
      </c>
      <c r="L102" s="624" t="str">
        <f>IF(AirVision!G98&lt;&gt;"",AirVision!G98, "")</f>
        <v/>
      </c>
      <c r="M102" s="624" t="str">
        <f>IF(ISNUMBER(AirVision!U98),AirVision!U98, "")</f>
        <v/>
      </c>
      <c r="N102" s="624" t="str">
        <f>IF(AirVision!V98&lt;&gt;"",AirVision!V98, "")</f>
        <v/>
      </c>
      <c r="O102" s="625" t="str">
        <f>IF(ISNUMBER(AirVision!X98),AirVision!X98,"")</f>
        <v/>
      </c>
      <c r="P102" s="624" t="str">
        <f>IF(AirVision!Y98&lt;&gt;"",AirVision!Y98, "")</f>
        <v/>
      </c>
      <c r="Q102" s="624" t="str">
        <f>IF(ISNUMBER(AirVision!AA98),AirVision!AA98,"")</f>
        <v/>
      </c>
      <c r="R102" s="624" t="str">
        <f>IF(AirVision!AB98&lt;&gt;"",AirVision!AB98, "")</f>
        <v/>
      </c>
      <c r="S102" s="624" t="str">
        <f>IF(ISNUMBER(AirVision!AD98),AirVision!AD98,"")</f>
        <v/>
      </c>
      <c r="T102" s="624" t="str">
        <f>IF(AirVision!AE98&lt;&gt;"",AirVision!AE98, "")</f>
        <v/>
      </c>
      <c r="U102" s="624">
        <f t="shared" si="25"/>
        <v>0</v>
      </c>
      <c r="V102" s="624">
        <f t="shared" si="24"/>
        <v>1</v>
      </c>
      <c r="W102" s="624" t="str">
        <f>IF(D102&lt;&gt;"",(VLOOKUP(D102,'Flags&amp;Qualifiers'!$S$2:$U$55,3)),"")</f>
        <v/>
      </c>
      <c r="X102" s="624">
        <f t="shared" si="26"/>
        <v>0</v>
      </c>
      <c r="Y102" s="624" t="str">
        <f>IF(D102&lt;&gt;"",(VLOOKUP(D102,'Flags&amp;Qualifiers'!$S$2:$T$55,2)), "")</f>
        <v/>
      </c>
      <c r="Z102" s="624">
        <f t="shared" si="27"/>
        <v>1</v>
      </c>
      <c r="AA102" s="624">
        <f t="shared" si="28"/>
        <v>0</v>
      </c>
      <c r="AB102" s="624" t="str">
        <f t="shared" si="29"/>
        <v>NULL</v>
      </c>
      <c r="AC102" s="635" t="str">
        <f t="shared" si="38"/>
        <v>NULL</v>
      </c>
      <c r="AD102" s="625" t="str">
        <f t="shared" si="38"/>
        <v>NULL</v>
      </c>
      <c r="AE102" s="627">
        <f t="shared" si="39"/>
        <v>0</v>
      </c>
      <c r="AF102" s="628" t="str">
        <f t="shared" si="30"/>
        <v/>
      </c>
      <c r="AG102" s="629" t="str">
        <f t="shared" si="31"/>
        <v/>
      </c>
      <c r="AH102" s="630">
        <f t="shared" si="32"/>
        <v>95</v>
      </c>
      <c r="AI102" s="629">
        <f t="shared" si="36"/>
        <v>0</v>
      </c>
      <c r="AJ102" s="632" t="str">
        <f t="shared" si="40"/>
        <v/>
      </c>
      <c r="AK102" s="630" t="str">
        <f t="shared" si="33"/>
        <v/>
      </c>
      <c r="AL102" s="630" t="str">
        <f t="shared" si="34"/>
        <v/>
      </c>
      <c r="AM102" s="632" t="str">
        <f t="shared" si="35"/>
        <v/>
      </c>
      <c r="AN102" s="633" t="str">
        <f t="shared" si="41"/>
        <v>YES</v>
      </c>
      <c r="AO102" s="511" t="s">
        <v>382</v>
      </c>
      <c r="AP102" s="127">
        <f>VLOOKUP(AO102,'Flags&amp;Qualifiers'!$B$2:$C$49,2)</f>
        <v>0</v>
      </c>
      <c r="AQ102" s="127">
        <f>VLOOKUP(AO102,'Flags&amp;Qualifiers'!$B$2:$D$49,3)</f>
        <v>0</v>
      </c>
      <c r="AR102" s="127">
        <f>VLOOKUP(AO102,'Flags&amp;Qualifiers'!$B$2:$E$49,4)</f>
        <v>0</v>
      </c>
      <c r="AS102" s="757" t="str">
        <f t="shared" si="37"/>
        <v>no</v>
      </c>
      <c r="AT102" s="742"/>
      <c r="AU102" s="742"/>
      <c r="AV102" s="742"/>
    </row>
    <row r="103" spans="1:48" s="634" customFormat="1" ht="11.25" customHeight="1" x14ac:dyDescent="0.2">
      <c r="A103" s="621">
        <f>(AirVision!A99)</f>
        <v>0</v>
      </c>
      <c r="B103" s="622">
        <f>(AirVision!B99)</f>
        <v>0</v>
      </c>
      <c r="C103" s="623" t="str">
        <f>IF(ISNUMBER(AirVision!R99),AirVision!R99, "")</f>
        <v/>
      </c>
      <c r="D103" s="624" t="str">
        <f>IF(AirVision!S99&lt;&gt;"",AirVision!S99, "")</f>
        <v/>
      </c>
      <c r="E103" s="623" t="str">
        <f>IF(ISNUMBER(AirVision!L99),AirVision!L99, "")</f>
        <v/>
      </c>
      <c r="F103" s="624" t="str">
        <f>IF(AirVision!M99&lt;&gt;"",AirVision!M99, "")</f>
        <v/>
      </c>
      <c r="G103" s="625" t="str">
        <f>IF(ISNUMBER(AirVision!C99),AirVision!C99,"")</f>
        <v/>
      </c>
      <c r="H103" s="624" t="str">
        <f>IF(AirVision!D99&lt;&gt;"",AirVision!D99, "")</f>
        <v/>
      </c>
      <c r="I103" s="624" t="str">
        <f>IF(ISNUMBER(AirVision!O99),AirVision!O99,"")</f>
        <v/>
      </c>
      <c r="J103" s="624" t="str">
        <f>IF(ISNUMBER(AirVision!P99),AirVision!P99,"")</f>
        <v/>
      </c>
      <c r="K103" s="624" t="str">
        <f>IF(ISNUMBER(AirVision!F99),AirVision!F99, "")</f>
        <v/>
      </c>
      <c r="L103" s="624" t="str">
        <f>IF(AirVision!G99&lt;&gt;"",AirVision!G99, "")</f>
        <v/>
      </c>
      <c r="M103" s="624" t="str">
        <f>IF(ISNUMBER(AirVision!U99),AirVision!U99, "")</f>
        <v/>
      </c>
      <c r="N103" s="624" t="str">
        <f>IF(AirVision!V99&lt;&gt;"",AirVision!V99, "")</f>
        <v/>
      </c>
      <c r="O103" s="625" t="str">
        <f>IF(ISNUMBER(AirVision!X99),AirVision!X99,"")</f>
        <v/>
      </c>
      <c r="P103" s="624" t="str">
        <f>IF(AirVision!Y99&lt;&gt;"",AirVision!Y99, "")</f>
        <v/>
      </c>
      <c r="Q103" s="624" t="str">
        <f>IF(ISNUMBER(AirVision!AA99),AirVision!AA99,"")</f>
        <v/>
      </c>
      <c r="R103" s="624" t="str">
        <f>IF(AirVision!AB99&lt;&gt;"",AirVision!AB99, "")</f>
        <v/>
      </c>
      <c r="S103" s="624" t="str">
        <f>IF(ISNUMBER(AirVision!AD99),AirVision!AD99,"")</f>
        <v/>
      </c>
      <c r="T103" s="624" t="str">
        <f>IF(AirVision!AE99&lt;&gt;"",AirVision!AE99, "")</f>
        <v/>
      </c>
      <c r="U103" s="624">
        <f t="shared" si="25"/>
        <v>0</v>
      </c>
      <c r="V103" s="624">
        <f t="shared" si="24"/>
        <v>1</v>
      </c>
      <c r="W103" s="624" t="str">
        <f>IF(D103&lt;&gt;"",(VLOOKUP(D103,'Flags&amp;Qualifiers'!$S$2:$U$55,3)),"")</f>
        <v/>
      </c>
      <c r="X103" s="624">
        <f t="shared" si="26"/>
        <v>0</v>
      </c>
      <c r="Y103" s="624" t="str">
        <f>IF(D103&lt;&gt;"",(VLOOKUP(D103,'Flags&amp;Qualifiers'!$S$2:$T$55,2)), "")</f>
        <v/>
      </c>
      <c r="Z103" s="624">
        <f t="shared" si="27"/>
        <v>1</v>
      </c>
      <c r="AA103" s="624">
        <f t="shared" si="28"/>
        <v>0</v>
      </c>
      <c r="AB103" s="624" t="str">
        <f t="shared" si="29"/>
        <v>NULL</v>
      </c>
      <c r="AC103" s="635" t="str">
        <f t="shared" si="38"/>
        <v>NULL</v>
      </c>
      <c r="AD103" s="625" t="str">
        <f t="shared" si="38"/>
        <v>NULL</v>
      </c>
      <c r="AE103" s="627">
        <f t="shared" si="39"/>
        <v>0</v>
      </c>
      <c r="AF103" s="628" t="str">
        <f t="shared" si="30"/>
        <v/>
      </c>
      <c r="AG103" s="629" t="str">
        <f t="shared" si="31"/>
        <v/>
      </c>
      <c r="AH103" s="630">
        <f t="shared" si="32"/>
        <v>96</v>
      </c>
      <c r="AI103" s="629">
        <f t="shared" si="36"/>
        <v>0</v>
      </c>
      <c r="AJ103" s="632" t="str">
        <f t="shared" si="40"/>
        <v/>
      </c>
      <c r="AK103" s="630" t="str">
        <f t="shared" si="33"/>
        <v/>
      </c>
      <c r="AL103" s="630" t="str">
        <f t="shared" si="34"/>
        <v/>
      </c>
      <c r="AM103" s="632" t="str">
        <f t="shared" si="35"/>
        <v/>
      </c>
      <c r="AN103" s="633" t="str">
        <f t="shared" si="41"/>
        <v>YES</v>
      </c>
      <c r="AO103" s="511" t="s">
        <v>382</v>
      </c>
      <c r="AP103" s="127">
        <f>VLOOKUP(AO103,'Flags&amp;Qualifiers'!$B$2:$C$49,2)</f>
        <v>0</v>
      </c>
      <c r="AQ103" s="127">
        <f>VLOOKUP(AO103,'Flags&amp;Qualifiers'!$B$2:$D$49,3)</f>
        <v>0</v>
      </c>
      <c r="AR103" s="127">
        <f>VLOOKUP(AO103,'Flags&amp;Qualifiers'!$B$2:$E$49,4)</f>
        <v>0</v>
      </c>
      <c r="AS103" s="757" t="str">
        <f t="shared" si="37"/>
        <v>no</v>
      </c>
      <c r="AT103" s="742"/>
      <c r="AU103" s="742"/>
      <c r="AV103" s="742"/>
    </row>
    <row r="104" spans="1:48" s="634" customFormat="1" ht="11.25" customHeight="1" x14ac:dyDescent="0.2">
      <c r="A104" s="621">
        <f>(AirVision!A100)</f>
        <v>0</v>
      </c>
      <c r="B104" s="622">
        <f>(AirVision!B100)</f>
        <v>0</v>
      </c>
      <c r="C104" s="623" t="str">
        <f>IF(ISNUMBER(AirVision!R100),AirVision!R100, "")</f>
        <v/>
      </c>
      <c r="D104" s="624" t="str">
        <f>IF(AirVision!S100&lt;&gt;"",AirVision!S100, "")</f>
        <v/>
      </c>
      <c r="E104" s="623" t="str">
        <f>IF(ISNUMBER(AirVision!L100),AirVision!L100, "")</f>
        <v/>
      </c>
      <c r="F104" s="624" t="str">
        <f>IF(AirVision!M100&lt;&gt;"",AirVision!M100, "")</f>
        <v/>
      </c>
      <c r="G104" s="625" t="str">
        <f>IF(ISNUMBER(AirVision!C100),AirVision!C100,"")</f>
        <v/>
      </c>
      <c r="H104" s="624" t="str">
        <f>IF(AirVision!D100&lt;&gt;"",AirVision!D100, "")</f>
        <v/>
      </c>
      <c r="I104" s="624" t="str">
        <f>IF(ISNUMBER(AirVision!O100),AirVision!O100,"")</f>
        <v/>
      </c>
      <c r="J104" s="624" t="str">
        <f>IF(ISNUMBER(AirVision!P100),AirVision!P100,"")</f>
        <v/>
      </c>
      <c r="K104" s="624" t="str">
        <f>IF(ISNUMBER(AirVision!F100),AirVision!F100, "")</f>
        <v/>
      </c>
      <c r="L104" s="624" t="str">
        <f>IF(AirVision!G100&lt;&gt;"",AirVision!G100, "")</f>
        <v/>
      </c>
      <c r="M104" s="624" t="str">
        <f>IF(ISNUMBER(AirVision!U100),AirVision!U100, "")</f>
        <v/>
      </c>
      <c r="N104" s="624" t="str">
        <f>IF(AirVision!V100&lt;&gt;"",AirVision!V100, "")</f>
        <v/>
      </c>
      <c r="O104" s="625" t="str">
        <f>IF(ISNUMBER(AirVision!X100),AirVision!X100,"")</f>
        <v/>
      </c>
      <c r="P104" s="624" t="str">
        <f>IF(AirVision!Y100&lt;&gt;"",AirVision!Y100, "")</f>
        <v/>
      </c>
      <c r="Q104" s="624" t="str">
        <f>IF(ISNUMBER(AirVision!AA100),AirVision!AA100,"")</f>
        <v/>
      </c>
      <c r="R104" s="624" t="str">
        <f>IF(AirVision!AB100&lt;&gt;"",AirVision!AB100, "")</f>
        <v/>
      </c>
      <c r="S104" s="624" t="str">
        <f>IF(ISNUMBER(AirVision!AD100),AirVision!AD100,"")</f>
        <v/>
      </c>
      <c r="T104" s="624" t="str">
        <f>IF(AirVision!AE100&lt;&gt;"",AirVision!AE100, "")</f>
        <v/>
      </c>
      <c r="U104" s="624">
        <f t="shared" si="25"/>
        <v>0</v>
      </c>
      <c r="V104" s="624">
        <f t="shared" si="24"/>
        <v>1</v>
      </c>
      <c r="W104" s="624" t="str">
        <f>IF(D104&lt;&gt;"",(VLOOKUP(D104,'Flags&amp;Qualifiers'!$S$2:$U$55,3)),"")</f>
        <v/>
      </c>
      <c r="X104" s="624">
        <f t="shared" si="26"/>
        <v>0</v>
      </c>
      <c r="Y104" s="624" t="str">
        <f>IF(D104&lt;&gt;"",(VLOOKUP(D104,'Flags&amp;Qualifiers'!$S$2:$T$55,2)), "")</f>
        <v/>
      </c>
      <c r="Z104" s="624">
        <f t="shared" si="27"/>
        <v>1</v>
      </c>
      <c r="AA104" s="624">
        <f t="shared" si="28"/>
        <v>0</v>
      </c>
      <c r="AB104" s="624" t="str">
        <f t="shared" si="29"/>
        <v>NULL</v>
      </c>
      <c r="AC104" s="635" t="str">
        <f>IF((COUNT($AB$104:$AB$127)&gt;17),(AVERAGE($AB$104:$AB$127)),"NULL")</f>
        <v>NULL</v>
      </c>
      <c r="AD104" s="625" t="str">
        <f>IF((COUNT($AB$104:$AB$127)&gt;17),(AVERAGE($AB$104:$AB$127)),"NULL")</f>
        <v>NULL</v>
      </c>
      <c r="AE104" s="627">
        <f>MAX($AB$104:$AB$127)</f>
        <v>0</v>
      </c>
      <c r="AF104" s="628" t="str">
        <f t="shared" si="30"/>
        <v/>
      </c>
      <c r="AG104" s="629" t="str">
        <f t="shared" si="31"/>
        <v/>
      </c>
      <c r="AH104" s="630">
        <f t="shared" si="32"/>
        <v>97</v>
      </c>
      <c r="AI104" s="629">
        <f t="shared" si="36"/>
        <v>0</v>
      </c>
      <c r="AJ104" s="632" t="str">
        <f t="shared" si="40"/>
        <v/>
      </c>
      <c r="AK104" s="630" t="str">
        <f t="shared" si="33"/>
        <v/>
      </c>
      <c r="AL104" s="630" t="str">
        <f t="shared" si="34"/>
        <v/>
      </c>
      <c r="AM104" s="632" t="str">
        <f t="shared" si="35"/>
        <v/>
      </c>
      <c r="AN104" s="633" t="str">
        <f t="shared" si="41"/>
        <v>YES</v>
      </c>
      <c r="AO104" s="511" t="s">
        <v>382</v>
      </c>
      <c r="AP104" s="127">
        <f>VLOOKUP(AO104,'Flags&amp;Qualifiers'!$B$2:$C$49,2)</f>
        <v>0</v>
      </c>
      <c r="AQ104" s="127">
        <f>VLOOKUP(AO104,'Flags&amp;Qualifiers'!$B$2:$D$49,3)</f>
        <v>0</v>
      </c>
      <c r="AR104" s="127">
        <f>VLOOKUP(AO104,'Flags&amp;Qualifiers'!$B$2:$E$49,4)</f>
        <v>0</v>
      </c>
      <c r="AS104" s="757" t="str">
        <f t="shared" si="37"/>
        <v>no</v>
      </c>
      <c r="AT104" s="742"/>
      <c r="AU104" s="742"/>
      <c r="AV104" s="742"/>
    </row>
    <row r="105" spans="1:48" s="634" customFormat="1" ht="11.25" customHeight="1" x14ac:dyDescent="0.2">
      <c r="A105" s="621">
        <f>(AirVision!A101)</f>
        <v>0</v>
      </c>
      <c r="B105" s="622">
        <f>(AirVision!B101)</f>
        <v>0</v>
      </c>
      <c r="C105" s="623" t="str">
        <f>IF(ISNUMBER(AirVision!R101),AirVision!R101, "")</f>
        <v/>
      </c>
      <c r="D105" s="624" t="str">
        <f>IF(AirVision!S101&lt;&gt;"",AirVision!S101, "")</f>
        <v/>
      </c>
      <c r="E105" s="623" t="str">
        <f>IF(ISNUMBER(AirVision!L101),AirVision!L101, "")</f>
        <v/>
      </c>
      <c r="F105" s="624" t="str">
        <f>IF(AirVision!M101&lt;&gt;"",AirVision!M101, "")</f>
        <v/>
      </c>
      <c r="G105" s="625" t="str">
        <f>IF(ISNUMBER(AirVision!C101),AirVision!C101,"")</f>
        <v/>
      </c>
      <c r="H105" s="624" t="str">
        <f>IF(AirVision!D101&lt;&gt;"",AirVision!D101, "")</f>
        <v/>
      </c>
      <c r="I105" s="624" t="str">
        <f>IF(ISNUMBER(AirVision!O101),AirVision!O101,"")</f>
        <v/>
      </c>
      <c r="J105" s="624" t="str">
        <f>IF(ISNUMBER(AirVision!P101),AirVision!P101,"")</f>
        <v/>
      </c>
      <c r="K105" s="624" t="str">
        <f>IF(ISNUMBER(AirVision!F101),AirVision!F101, "")</f>
        <v/>
      </c>
      <c r="L105" s="624" t="str">
        <f>IF(AirVision!G101&lt;&gt;"",AirVision!G101, "")</f>
        <v/>
      </c>
      <c r="M105" s="624" t="str">
        <f>IF(ISNUMBER(AirVision!U101),AirVision!U101, "")</f>
        <v/>
      </c>
      <c r="N105" s="624" t="str">
        <f>IF(AirVision!V101&lt;&gt;"",AirVision!V101, "")</f>
        <v/>
      </c>
      <c r="O105" s="625" t="str">
        <f>IF(ISNUMBER(AirVision!X101),AirVision!X101,"")</f>
        <v/>
      </c>
      <c r="P105" s="624" t="str">
        <f>IF(AirVision!Y101&lt;&gt;"",AirVision!Y101, "")</f>
        <v/>
      </c>
      <c r="Q105" s="624" t="str">
        <f>IF(ISNUMBER(AirVision!AA101),AirVision!AA101,"")</f>
        <v/>
      </c>
      <c r="R105" s="624" t="str">
        <f>IF(AirVision!AB101&lt;&gt;"",AirVision!AB101, "")</f>
        <v/>
      </c>
      <c r="S105" s="624" t="str">
        <f>IF(ISNUMBER(AirVision!AD101),AirVision!AD101,"")</f>
        <v/>
      </c>
      <c r="T105" s="624" t="str">
        <f>IF(AirVision!AE101&lt;&gt;"",AirVision!AE101, "")</f>
        <v/>
      </c>
      <c r="U105" s="624">
        <f t="shared" si="25"/>
        <v>0</v>
      </c>
      <c r="V105" s="624">
        <f t="shared" si="24"/>
        <v>1</v>
      </c>
      <c r="W105" s="624" t="str">
        <f>IF(D105&lt;&gt;"",(VLOOKUP(D105,'Flags&amp;Qualifiers'!$S$2:$U$55,3)),"")</f>
        <v/>
      </c>
      <c r="X105" s="624">
        <f t="shared" si="26"/>
        <v>0</v>
      </c>
      <c r="Y105" s="624" t="str">
        <f>IF(D105&lt;&gt;"",(VLOOKUP(D105,'Flags&amp;Qualifiers'!$S$2:$T$55,2)), "")</f>
        <v/>
      </c>
      <c r="Z105" s="624">
        <f t="shared" si="27"/>
        <v>1</v>
      </c>
      <c r="AA105" s="624">
        <f t="shared" si="28"/>
        <v>0</v>
      </c>
      <c r="AB105" s="624" t="str">
        <f t="shared" si="29"/>
        <v>NULL</v>
      </c>
      <c r="AC105" s="635" t="str">
        <f t="shared" ref="AC105:AD127" si="42">IF((COUNT($AB$104:$AB$127)&gt;17),(AVERAGE($AB$104:$AB$127)),"NULL")</f>
        <v>NULL</v>
      </c>
      <c r="AD105" s="625" t="str">
        <f t="shared" si="42"/>
        <v>NULL</v>
      </c>
      <c r="AE105" s="627">
        <f t="shared" ref="AE105:AE127" si="43">MAX($AB$104:$AB$127)</f>
        <v>0</v>
      </c>
      <c r="AF105" s="628" t="str">
        <f t="shared" si="30"/>
        <v/>
      </c>
      <c r="AG105" s="629" t="str">
        <f t="shared" si="31"/>
        <v/>
      </c>
      <c r="AH105" s="630">
        <f t="shared" si="32"/>
        <v>98</v>
      </c>
      <c r="AI105" s="629">
        <f t="shared" si="36"/>
        <v>0</v>
      </c>
      <c r="AJ105" s="632" t="str">
        <f t="shared" si="40"/>
        <v/>
      </c>
      <c r="AK105" s="630" t="str">
        <f t="shared" si="33"/>
        <v/>
      </c>
      <c r="AL105" s="630" t="str">
        <f t="shared" si="34"/>
        <v/>
      </c>
      <c r="AM105" s="632" t="str">
        <f t="shared" si="35"/>
        <v/>
      </c>
      <c r="AN105" s="633" t="str">
        <f t="shared" si="41"/>
        <v>YES</v>
      </c>
      <c r="AO105" s="511" t="s">
        <v>382</v>
      </c>
      <c r="AP105" s="127">
        <f>VLOOKUP(AO105,'Flags&amp;Qualifiers'!$B$2:$C$49,2)</f>
        <v>0</v>
      </c>
      <c r="AQ105" s="127">
        <f>VLOOKUP(AO105,'Flags&amp;Qualifiers'!$B$2:$D$49,3)</f>
        <v>0</v>
      </c>
      <c r="AR105" s="127">
        <f>VLOOKUP(AO105,'Flags&amp;Qualifiers'!$B$2:$E$49,4)</f>
        <v>0</v>
      </c>
      <c r="AS105" s="757" t="str">
        <f t="shared" si="37"/>
        <v>no</v>
      </c>
      <c r="AT105" s="742"/>
      <c r="AU105" s="742"/>
      <c r="AV105" s="742"/>
    </row>
    <row r="106" spans="1:48" s="634" customFormat="1" ht="11.25" customHeight="1" x14ac:dyDescent="0.2">
      <c r="A106" s="621">
        <f>(AirVision!A102)</f>
        <v>0</v>
      </c>
      <c r="B106" s="622">
        <f>(AirVision!B102)</f>
        <v>0</v>
      </c>
      <c r="C106" s="623" t="str">
        <f>IF(ISNUMBER(AirVision!R102),AirVision!R102, "")</f>
        <v/>
      </c>
      <c r="D106" s="624" t="str">
        <f>IF(AirVision!S102&lt;&gt;"",AirVision!S102, "")</f>
        <v/>
      </c>
      <c r="E106" s="623" t="str">
        <f>IF(ISNUMBER(AirVision!L102),AirVision!L102, "")</f>
        <v/>
      </c>
      <c r="F106" s="624" t="str">
        <f>IF(AirVision!M102&lt;&gt;"",AirVision!M102, "")</f>
        <v/>
      </c>
      <c r="G106" s="625" t="str">
        <f>IF(ISNUMBER(AirVision!C102),AirVision!C102,"")</f>
        <v/>
      </c>
      <c r="H106" s="624" t="str">
        <f>IF(AirVision!D102&lt;&gt;"",AirVision!D102, "")</f>
        <v/>
      </c>
      <c r="I106" s="624" t="str">
        <f>IF(ISNUMBER(AirVision!O102),AirVision!O102,"")</f>
        <v/>
      </c>
      <c r="J106" s="624" t="str">
        <f>IF(ISNUMBER(AirVision!P102),AirVision!P102,"")</f>
        <v/>
      </c>
      <c r="K106" s="624" t="str">
        <f>IF(ISNUMBER(AirVision!F102),AirVision!F102, "")</f>
        <v/>
      </c>
      <c r="L106" s="624" t="str">
        <f>IF(AirVision!G102&lt;&gt;"",AirVision!G102, "")</f>
        <v/>
      </c>
      <c r="M106" s="624" t="str">
        <f>IF(ISNUMBER(AirVision!U102),AirVision!U102, "")</f>
        <v/>
      </c>
      <c r="N106" s="624" t="str">
        <f>IF(AirVision!V102&lt;&gt;"",AirVision!V102, "")</f>
        <v/>
      </c>
      <c r="O106" s="625" t="str">
        <f>IF(ISNUMBER(AirVision!X102),AirVision!X102,"")</f>
        <v/>
      </c>
      <c r="P106" s="624" t="str">
        <f>IF(AirVision!Y102&lt;&gt;"",AirVision!Y102, "")</f>
        <v/>
      </c>
      <c r="Q106" s="624" t="str">
        <f>IF(ISNUMBER(AirVision!AA102),AirVision!AA102,"")</f>
        <v/>
      </c>
      <c r="R106" s="624" t="str">
        <f>IF(AirVision!AB102&lt;&gt;"",AirVision!AB102, "")</f>
        <v/>
      </c>
      <c r="S106" s="624" t="str">
        <f>IF(ISNUMBER(AirVision!AD102),AirVision!AD102,"")</f>
        <v/>
      </c>
      <c r="T106" s="624" t="str">
        <f>IF(AirVision!AE102&lt;&gt;"",AirVision!AE102, "")</f>
        <v/>
      </c>
      <c r="U106" s="624">
        <f t="shared" si="25"/>
        <v>0</v>
      </c>
      <c r="V106" s="624">
        <f t="shared" si="24"/>
        <v>1</v>
      </c>
      <c r="W106" s="624" t="str">
        <f>IF(D106&lt;&gt;"",(VLOOKUP(D106,'Flags&amp;Qualifiers'!$S$2:$U$55,3)),"")</f>
        <v/>
      </c>
      <c r="X106" s="624">
        <f t="shared" si="26"/>
        <v>0</v>
      </c>
      <c r="Y106" s="624" t="str">
        <f>IF(D106&lt;&gt;"",(VLOOKUP(D106,'Flags&amp;Qualifiers'!$S$2:$T$55,2)), "")</f>
        <v/>
      </c>
      <c r="Z106" s="624">
        <f t="shared" si="27"/>
        <v>1</v>
      </c>
      <c r="AA106" s="624">
        <f t="shared" si="28"/>
        <v>0</v>
      </c>
      <c r="AB106" s="624" t="str">
        <f t="shared" si="29"/>
        <v>NULL</v>
      </c>
      <c r="AC106" s="635" t="str">
        <f t="shared" si="42"/>
        <v>NULL</v>
      </c>
      <c r="AD106" s="625" t="str">
        <f t="shared" si="42"/>
        <v>NULL</v>
      </c>
      <c r="AE106" s="627">
        <f t="shared" si="43"/>
        <v>0</v>
      </c>
      <c r="AF106" s="628" t="str">
        <f t="shared" si="30"/>
        <v/>
      </c>
      <c r="AG106" s="629" t="str">
        <f t="shared" si="31"/>
        <v/>
      </c>
      <c r="AH106" s="630">
        <f t="shared" si="32"/>
        <v>99</v>
      </c>
      <c r="AI106" s="629">
        <f t="shared" si="36"/>
        <v>0</v>
      </c>
      <c r="AJ106" s="632" t="str">
        <f t="shared" si="40"/>
        <v/>
      </c>
      <c r="AK106" s="630" t="str">
        <f t="shared" si="33"/>
        <v/>
      </c>
      <c r="AL106" s="630" t="str">
        <f t="shared" si="34"/>
        <v/>
      </c>
      <c r="AM106" s="632" t="str">
        <f t="shared" si="35"/>
        <v/>
      </c>
      <c r="AN106" s="633" t="str">
        <f t="shared" si="41"/>
        <v>YES</v>
      </c>
      <c r="AO106" s="511" t="s">
        <v>382</v>
      </c>
      <c r="AP106" s="127">
        <f>VLOOKUP(AO106,'Flags&amp;Qualifiers'!$B$2:$C$49,2)</f>
        <v>0</v>
      </c>
      <c r="AQ106" s="127">
        <f>VLOOKUP(AO106,'Flags&amp;Qualifiers'!$B$2:$D$49,3)</f>
        <v>0</v>
      </c>
      <c r="AR106" s="127">
        <f>VLOOKUP(AO106,'Flags&amp;Qualifiers'!$B$2:$E$49,4)</f>
        <v>0</v>
      </c>
      <c r="AS106" s="757" t="str">
        <f t="shared" si="37"/>
        <v>no</v>
      </c>
      <c r="AT106" s="742"/>
      <c r="AU106" s="742"/>
      <c r="AV106" s="742"/>
    </row>
    <row r="107" spans="1:48" s="634" customFormat="1" ht="11.25" customHeight="1" x14ac:dyDescent="0.2">
      <c r="A107" s="621">
        <f>(AirVision!A103)</f>
        <v>0</v>
      </c>
      <c r="B107" s="622">
        <f>(AirVision!B103)</f>
        <v>0</v>
      </c>
      <c r="C107" s="623" t="str">
        <f>IF(ISNUMBER(AirVision!R103),AirVision!R103, "")</f>
        <v/>
      </c>
      <c r="D107" s="624" t="str">
        <f>IF(AirVision!S103&lt;&gt;"",AirVision!S103, "")</f>
        <v/>
      </c>
      <c r="E107" s="623" t="str">
        <f>IF(ISNUMBER(AirVision!L103),AirVision!L103, "")</f>
        <v/>
      </c>
      <c r="F107" s="624" t="str">
        <f>IF(AirVision!M103&lt;&gt;"",AirVision!M103, "")</f>
        <v/>
      </c>
      <c r="G107" s="625" t="str">
        <f>IF(ISNUMBER(AirVision!C103),AirVision!C103,"")</f>
        <v/>
      </c>
      <c r="H107" s="624" t="str">
        <f>IF(AirVision!D103&lt;&gt;"",AirVision!D103, "")</f>
        <v/>
      </c>
      <c r="I107" s="624" t="str">
        <f>IF(ISNUMBER(AirVision!O103),AirVision!O103,"")</f>
        <v/>
      </c>
      <c r="J107" s="624" t="str">
        <f>IF(ISNUMBER(AirVision!P103),AirVision!P103,"")</f>
        <v/>
      </c>
      <c r="K107" s="624" t="str">
        <f>IF(ISNUMBER(AirVision!F103),AirVision!F103, "")</f>
        <v/>
      </c>
      <c r="L107" s="624" t="str">
        <f>IF(AirVision!G103&lt;&gt;"",AirVision!G103, "")</f>
        <v/>
      </c>
      <c r="M107" s="624" t="str">
        <f>IF(ISNUMBER(AirVision!U103),AirVision!U103, "")</f>
        <v/>
      </c>
      <c r="N107" s="624" t="str">
        <f>IF(AirVision!V103&lt;&gt;"",AirVision!V103, "")</f>
        <v/>
      </c>
      <c r="O107" s="625" t="str">
        <f>IF(ISNUMBER(AirVision!X103),AirVision!X103,"")</f>
        <v/>
      </c>
      <c r="P107" s="624" t="str">
        <f>IF(AirVision!Y103&lt;&gt;"",AirVision!Y103, "")</f>
        <v/>
      </c>
      <c r="Q107" s="624" t="str">
        <f>IF(ISNUMBER(AirVision!AA103),AirVision!AA103,"")</f>
        <v/>
      </c>
      <c r="R107" s="624" t="str">
        <f>IF(AirVision!AB103&lt;&gt;"",AirVision!AB103, "")</f>
        <v/>
      </c>
      <c r="S107" s="624" t="str">
        <f>IF(ISNUMBER(AirVision!AD103),AirVision!AD103,"")</f>
        <v/>
      </c>
      <c r="T107" s="624" t="str">
        <f>IF(AirVision!AE103&lt;&gt;"",AirVision!AE103, "")</f>
        <v/>
      </c>
      <c r="U107" s="624">
        <f t="shared" si="25"/>
        <v>0</v>
      </c>
      <c r="V107" s="624">
        <f t="shared" si="24"/>
        <v>1</v>
      </c>
      <c r="W107" s="624" t="str">
        <f>IF(D107&lt;&gt;"",(VLOOKUP(D107,'Flags&amp;Qualifiers'!$S$2:$U$55,3)),"")</f>
        <v/>
      </c>
      <c r="X107" s="624">
        <f t="shared" si="26"/>
        <v>0</v>
      </c>
      <c r="Y107" s="624" t="str">
        <f>IF(D107&lt;&gt;"",(VLOOKUP(D107,'Flags&amp;Qualifiers'!$S$2:$T$55,2)), "")</f>
        <v/>
      </c>
      <c r="Z107" s="624">
        <f t="shared" si="27"/>
        <v>1</v>
      </c>
      <c r="AA107" s="624">
        <f t="shared" si="28"/>
        <v>0</v>
      </c>
      <c r="AB107" s="624" t="str">
        <f t="shared" si="29"/>
        <v>NULL</v>
      </c>
      <c r="AC107" s="635" t="str">
        <f t="shared" si="42"/>
        <v>NULL</v>
      </c>
      <c r="AD107" s="625" t="str">
        <f t="shared" si="42"/>
        <v>NULL</v>
      </c>
      <c r="AE107" s="627">
        <f t="shared" si="43"/>
        <v>0</v>
      </c>
      <c r="AF107" s="628" t="str">
        <f t="shared" si="30"/>
        <v/>
      </c>
      <c r="AG107" s="629" t="str">
        <f t="shared" si="31"/>
        <v/>
      </c>
      <c r="AH107" s="630">
        <f t="shared" si="32"/>
        <v>100</v>
      </c>
      <c r="AI107" s="629">
        <f t="shared" si="36"/>
        <v>0</v>
      </c>
      <c r="AJ107" s="632" t="str">
        <f t="shared" si="40"/>
        <v/>
      </c>
      <c r="AK107" s="630" t="str">
        <f t="shared" si="33"/>
        <v/>
      </c>
      <c r="AL107" s="630" t="str">
        <f t="shared" si="34"/>
        <v/>
      </c>
      <c r="AM107" s="632" t="str">
        <f t="shared" si="35"/>
        <v/>
      </c>
      <c r="AN107" s="633" t="str">
        <f t="shared" si="41"/>
        <v>YES</v>
      </c>
      <c r="AO107" s="511" t="s">
        <v>382</v>
      </c>
      <c r="AP107" s="127">
        <f>VLOOKUP(AO107,'Flags&amp;Qualifiers'!$B$2:$C$49,2)</f>
        <v>0</v>
      </c>
      <c r="AQ107" s="127">
        <f>VLOOKUP(AO107,'Flags&amp;Qualifiers'!$B$2:$D$49,3)</f>
        <v>0</v>
      </c>
      <c r="AR107" s="127">
        <f>VLOOKUP(AO107,'Flags&amp;Qualifiers'!$B$2:$E$49,4)</f>
        <v>0</v>
      </c>
      <c r="AS107" s="757" t="str">
        <f t="shared" si="37"/>
        <v>no</v>
      </c>
      <c r="AT107" s="742"/>
      <c r="AU107" s="742"/>
      <c r="AV107" s="742"/>
    </row>
    <row r="108" spans="1:48" s="634" customFormat="1" ht="11.25" customHeight="1" x14ac:dyDescent="0.2">
      <c r="A108" s="621">
        <f>(AirVision!A104)</f>
        <v>0</v>
      </c>
      <c r="B108" s="622">
        <f>(AirVision!B104)</f>
        <v>0</v>
      </c>
      <c r="C108" s="623" t="str">
        <f>IF(ISNUMBER(AirVision!R104),AirVision!R104, "")</f>
        <v/>
      </c>
      <c r="D108" s="624" t="str">
        <f>IF(AirVision!S104&lt;&gt;"",AirVision!S104, "")</f>
        <v/>
      </c>
      <c r="E108" s="623" t="str">
        <f>IF(ISNUMBER(AirVision!L104),AirVision!L104, "")</f>
        <v/>
      </c>
      <c r="F108" s="624" t="str">
        <f>IF(AirVision!M104&lt;&gt;"",AirVision!M104, "")</f>
        <v/>
      </c>
      <c r="G108" s="625" t="str">
        <f>IF(ISNUMBER(AirVision!C104),AirVision!C104,"")</f>
        <v/>
      </c>
      <c r="H108" s="624" t="str">
        <f>IF(AirVision!D104&lt;&gt;"",AirVision!D104, "")</f>
        <v/>
      </c>
      <c r="I108" s="624" t="str">
        <f>IF(ISNUMBER(AirVision!O104),AirVision!O104,"")</f>
        <v/>
      </c>
      <c r="J108" s="624" t="str">
        <f>IF(ISNUMBER(AirVision!P104),AirVision!P104,"")</f>
        <v/>
      </c>
      <c r="K108" s="624" t="str">
        <f>IF(ISNUMBER(AirVision!F104),AirVision!F104, "")</f>
        <v/>
      </c>
      <c r="L108" s="624" t="str">
        <f>IF(AirVision!G104&lt;&gt;"",AirVision!G104, "")</f>
        <v/>
      </c>
      <c r="M108" s="624" t="str">
        <f>IF(ISNUMBER(AirVision!U104),AirVision!U104, "")</f>
        <v/>
      </c>
      <c r="N108" s="624" t="str">
        <f>IF(AirVision!V104&lt;&gt;"",AirVision!V104, "")</f>
        <v/>
      </c>
      <c r="O108" s="625" t="str">
        <f>IF(ISNUMBER(AirVision!X104),AirVision!X104,"")</f>
        <v/>
      </c>
      <c r="P108" s="624" t="str">
        <f>IF(AirVision!Y104&lt;&gt;"",AirVision!Y104, "")</f>
        <v/>
      </c>
      <c r="Q108" s="624" t="str">
        <f>IF(ISNUMBER(AirVision!AA104),AirVision!AA104,"")</f>
        <v/>
      </c>
      <c r="R108" s="624" t="str">
        <f>IF(AirVision!AB104&lt;&gt;"",AirVision!AB104, "")</f>
        <v/>
      </c>
      <c r="S108" s="624" t="str">
        <f>IF(ISNUMBER(AirVision!AD104),AirVision!AD104,"")</f>
        <v/>
      </c>
      <c r="T108" s="624" t="str">
        <f>IF(AirVision!AE104&lt;&gt;"",AirVision!AE104, "")</f>
        <v/>
      </c>
      <c r="U108" s="624">
        <f t="shared" si="25"/>
        <v>0</v>
      </c>
      <c r="V108" s="624">
        <f t="shared" si="24"/>
        <v>1</v>
      </c>
      <c r="W108" s="624" t="str">
        <f>IF(D108&lt;&gt;"",(VLOOKUP(D108,'Flags&amp;Qualifiers'!$S$2:$U$55,3)),"")</f>
        <v/>
      </c>
      <c r="X108" s="624">
        <f t="shared" si="26"/>
        <v>0</v>
      </c>
      <c r="Y108" s="624" t="str">
        <f>IF(D108&lt;&gt;"",(VLOOKUP(D108,'Flags&amp;Qualifiers'!$S$2:$T$55,2)), "")</f>
        <v/>
      </c>
      <c r="Z108" s="624">
        <f t="shared" si="27"/>
        <v>1</v>
      </c>
      <c r="AA108" s="624">
        <f t="shared" si="28"/>
        <v>0</v>
      </c>
      <c r="AB108" s="624" t="str">
        <f t="shared" si="29"/>
        <v>NULL</v>
      </c>
      <c r="AC108" s="635" t="str">
        <f t="shared" si="42"/>
        <v>NULL</v>
      </c>
      <c r="AD108" s="625" t="str">
        <f t="shared" si="42"/>
        <v>NULL</v>
      </c>
      <c r="AE108" s="627">
        <f t="shared" si="43"/>
        <v>0</v>
      </c>
      <c r="AF108" s="628" t="str">
        <f t="shared" si="30"/>
        <v/>
      </c>
      <c r="AG108" s="629" t="str">
        <f t="shared" si="31"/>
        <v/>
      </c>
      <c r="AH108" s="630">
        <f t="shared" si="32"/>
        <v>101</v>
      </c>
      <c r="AI108" s="629">
        <f t="shared" si="36"/>
        <v>0</v>
      </c>
      <c r="AJ108" s="632" t="str">
        <f t="shared" si="40"/>
        <v/>
      </c>
      <c r="AK108" s="630" t="str">
        <f t="shared" si="33"/>
        <v/>
      </c>
      <c r="AL108" s="630" t="str">
        <f t="shared" si="34"/>
        <v/>
      </c>
      <c r="AM108" s="632" t="str">
        <f t="shared" si="35"/>
        <v/>
      </c>
      <c r="AN108" s="633" t="str">
        <f t="shared" si="41"/>
        <v>YES</v>
      </c>
      <c r="AO108" s="511" t="s">
        <v>382</v>
      </c>
      <c r="AP108" s="127">
        <f>VLOOKUP(AO108,'Flags&amp;Qualifiers'!$B$2:$C$49,2)</f>
        <v>0</v>
      </c>
      <c r="AQ108" s="127">
        <f>VLOOKUP(AO108,'Flags&amp;Qualifiers'!$B$2:$D$49,3)</f>
        <v>0</v>
      </c>
      <c r="AR108" s="127">
        <f>VLOOKUP(AO108,'Flags&amp;Qualifiers'!$B$2:$E$49,4)</f>
        <v>0</v>
      </c>
      <c r="AS108" s="757" t="str">
        <f t="shared" si="37"/>
        <v>no</v>
      </c>
      <c r="AT108" s="742"/>
      <c r="AU108" s="742"/>
      <c r="AV108" s="742"/>
    </row>
    <row r="109" spans="1:48" s="634" customFormat="1" ht="11.25" customHeight="1" x14ac:dyDescent="0.2">
      <c r="A109" s="621">
        <f>(AirVision!A105)</f>
        <v>0</v>
      </c>
      <c r="B109" s="622">
        <f>(AirVision!B105)</f>
        <v>0</v>
      </c>
      <c r="C109" s="623" t="str">
        <f>IF(ISNUMBER(AirVision!R105),AirVision!R105, "")</f>
        <v/>
      </c>
      <c r="D109" s="624" t="str">
        <f>IF(AirVision!S105&lt;&gt;"",AirVision!S105, "")</f>
        <v/>
      </c>
      <c r="E109" s="623" t="str">
        <f>IF(ISNUMBER(AirVision!L105),AirVision!L105, "")</f>
        <v/>
      </c>
      <c r="F109" s="624" t="str">
        <f>IF(AirVision!M105&lt;&gt;"",AirVision!M105, "")</f>
        <v/>
      </c>
      <c r="G109" s="625" t="str">
        <f>IF(ISNUMBER(AirVision!C105),AirVision!C105,"")</f>
        <v/>
      </c>
      <c r="H109" s="624" t="str">
        <f>IF(AirVision!D105&lt;&gt;"",AirVision!D105, "")</f>
        <v/>
      </c>
      <c r="I109" s="624" t="str">
        <f>IF(ISNUMBER(AirVision!O105),AirVision!O105,"")</f>
        <v/>
      </c>
      <c r="J109" s="624" t="str">
        <f>IF(ISNUMBER(AirVision!P105),AirVision!P105,"")</f>
        <v/>
      </c>
      <c r="K109" s="624" t="str">
        <f>IF(ISNUMBER(AirVision!F105),AirVision!F105, "")</f>
        <v/>
      </c>
      <c r="L109" s="624" t="str">
        <f>IF(AirVision!G105&lt;&gt;"",AirVision!G105, "")</f>
        <v/>
      </c>
      <c r="M109" s="624" t="str">
        <f>IF(ISNUMBER(AirVision!U105),AirVision!U105, "")</f>
        <v/>
      </c>
      <c r="N109" s="624" t="str">
        <f>IF(AirVision!V105&lt;&gt;"",AirVision!V105, "")</f>
        <v/>
      </c>
      <c r="O109" s="625" t="str">
        <f>IF(ISNUMBER(AirVision!X105),AirVision!X105,"")</f>
        <v/>
      </c>
      <c r="P109" s="624" t="str">
        <f>IF(AirVision!Y105&lt;&gt;"",AirVision!Y105, "")</f>
        <v/>
      </c>
      <c r="Q109" s="624" t="str">
        <f>IF(ISNUMBER(AirVision!AA105),AirVision!AA105,"")</f>
        <v/>
      </c>
      <c r="R109" s="624" t="str">
        <f>IF(AirVision!AB105&lt;&gt;"",AirVision!AB105, "")</f>
        <v/>
      </c>
      <c r="S109" s="624" t="str">
        <f>IF(ISNUMBER(AirVision!AD105),AirVision!AD105,"")</f>
        <v/>
      </c>
      <c r="T109" s="624" t="str">
        <f>IF(AirVision!AE105&lt;&gt;"",AirVision!AE105, "")</f>
        <v/>
      </c>
      <c r="U109" s="624">
        <f t="shared" si="25"/>
        <v>0</v>
      </c>
      <c r="V109" s="624">
        <f t="shared" si="24"/>
        <v>1</v>
      </c>
      <c r="W109" s="624" t="str">
        <f>IF(D109&lt;&gt;"",(VLOOKUP(D109,'Flags&amp;Qualifiers'!$S$2:$U$55,3)),"")</f>
        <v/>
      </c>
      <c r="X109" s="624">
        <f t="shared" si="26"/>
        <v>0</v>
      </c>
      <c r="Y109" s="624" t="str">
        <f>IF(D109&lt;&gt;"",(VLOOKUP(D109,'Flags&amp;Qualifiers'!$S$2:$T$55,2)), "")</f>
        <v/>
      </c>
      <c r="Z109" s="624">
        <f t="shared" si="27"/>
        <v>1</v>
      </c>
      <c r="AA109" s="624">
        <f t="shared" si="28"/>
        <v>0</v>
      </c>
      <c r="AB109" s="624" t="str">
        <f t="shared" si="29"/>
        <v>NULL</v>
      </c>
      <c r="AC109" s="635" t="str">
        <f t="shared" si="42"/>
        <v>NULL</v>
      </c>
      <c r="AD109" s="625" t="str">
        <f t="shared" si="42"/>
        <v>NULL</v>
      </c>
      <c r="AE109" s="627">
        <f t="shared" si="43"/>
        <v>0</v>
      </c>
      <c r="AF109" s="628" t="str">
        <f t="shared" si="30"/>
        <v/>
      </c>
      <c r="AG109" s="629" t="str">
        <f t="shared" si="31"/>
        <v/>
      </c>
      <c r="AH109" s="630">
        <f t="shared" si="32"/>
        <v>102</v>
      </c>
      <c r="AI109" s="629">
        <f t="shared" si="36"/>
        <v>0</v>
      </c>
      <c r="AJ109" s="632" t="str">
        <f t="shared" si="40"/>
        <v/>
      </c>
      <c r="AK109" s="630" t="str">
        <f t="shared" si="33"/>
        <v/>
      </c>
      <c r="AL109" s="630" t="str">
        <f t="shared" si="34"/>
        <v/>
      </c>
      <c r="AM109" s="632" t="str">
        <f t="shared" si="35"/>
        <v/>
      </c>
      <c r="AN109" s="633" t="str">
        <f t="shared" si="41"/>
        <v>YES</v>
      </c>
      <c r="AO109" s="511" t="s">
        <v>382</v>
      </c>
      <c r="AP109" s="127">
        <f>VLOOKUP(AO109,'Flags&amp;Qualifiers'!$B$2:$C$49,2)</f>
        <v>0</v>
      </c>
      <c r="AQ109" s="127">
        <f>VLOOKUP(AO109,'Flags&amp;Qualifiers'!$B$2:$D$49,3)</f>
        <v>0</v>
      </c>
      <c r="AR109" s="127">
        <f>VLOOKUP(AO109,'Flags&amp;Qualifiers'!$B$2:$E$49,4)</f>
        <v>0</v>
      </c>
      <c r="AS109" s="757" t="str">
        <f t="shared" si="37"/>
        <v>no</v>
      </c>
      <c r="AT109" s="742"/>
      <c r="AU109" s="742"/>
      <c r="AV109" s="742"/>
    </row>
    <row r="110" spans="1:48" s="634" customFormat="1" ht="11.25" customHeight="1" x14ac:dyDescent="0.2">
      <c r="A110" s="621">
        <f>(AirVision!A106)</f>
        <v>0</v>
      </c>
      <c r="B110" s="622">
        <f>(AirVision!B106)</f>
        <v>0</v>
      </c>
      <c r="C110" s="623" t="str">
        <f>IF(ISNUMBER(AirVision!R106),AirVision!R106, "")</f>
        <v/>
      </c>
      <c r="D110" s="624" t="str">
        <f>IF(AirVision!S106&lt;&gt;"",AirVision!S106, "")</f>
        <v/>
      </c>
      <c r="E110" s="623" t="str">
        <f>IF(ISNUMBER(AirVision!L106),AirVision!L106, "")</f>
        <v/>
      </c>
      <c r="F110" s="624" t="str">
        <f>IF(AirVision!M106&lt;&gt;"",AirVision!M106, "")</f>
        <v/>
      </c>
      <c r="G110" s="625" t="str">
        <f>IF(ISNUMBER(AirVision!C106),AirVision!C106,"")</f>
        <v/>
      </c>
      <c r="H110" s="624" t="str">
        <f>IF(AirVision!D106&lt;&gt;"",AirVision!D106, "")</f>
        <v/>
      </c>
      <c r="I110" s="624" t="str">
        <f>IF(ISNUMBER(AirVision!O106),AirVision!O106,"")</f>
        <v/>
      </c>
      <c r="J110" s="624" t="str">
        <f>IF(ISNUMBER(AirVision!P106),AirVision!P106,"")</f>
        <v/>
      </c>
      <c r="K110" s="624" t="str">
        <f>IF(ISNUMBER(AirVision!F106),AirVision!F106, "")</f>
        <v/>
      </c>
      <c r="L110" s="624" t="str">
        <f>IF(AirVision!G106&lt;&gt;"",AirVision!G106, "")</f>
        <v/>
      </c>
      <c r="M110" s="624" t="str">
        <f>IF(ISNUMBER(AirVision!U106),AirVision!U106, "")</f>
        <v/>
      </c>
      <c r="N110" s="624" t="str">
        <f>IF(AirVision!V106&lt;&gt;"",AirVision!V106, "")</f>
        <v/>
      </c>
      <c r="O110" s="625" t="str">
        <f>IF(ISNUMBER(AirVision!X106),AirVision!X106,"")</f>
        <v/>
      </c>
      <c r="P110" s="624" t="str">
        <f>IF(AirVision!Y106&lt;&gt;"",AirVision!Y106, "")</f>
        <v/>
      </c>
      <c r="Q110" s="624" t="str">
        <f>IF(ISNUMBER(AirVision!AA106),AirVision!AA106,"")</f>
        <v/>
      </c>
      <c r="R110" s="624" t="str">
        <f>IF(AirVision!AB106&lt;&gt;"",AirVision!AB106, "")</f>
        <v/>
      </c>
      <c r="S110" s="624" t="str">
        <f>IF(ISNUMBER(AirVision!AD106),AirVision!AD106,"")</f>
        <v/>
      </c>
      <c r="T110" s="624" t="str">
        <f>IF(AirVision!AE106&lt;&gt;"",AirVision!AE106, "")</f>
        <v/>
      </c>
      <c r="U110" s="624">
        <f t="shared" si="25"/>
        <v>0</v>
      </c>
      <c r="V110" s="624">
        <f t="shared" si="24"/>
        <v>1</v>
      </c>
      <c r="W110" s="624" t="str">
        <f>IF(D110&lt;&gt;"",(VLOOKUP(D110,'Flags&amp;Qualifiers'!$S$2:$U$55,3)),"")</f>
        <v/>
      </c>
      <c r="X110" s="624">
        <f t="shared" si="26"/>
        <v>0</v>
      </c>
      <c r="Y110" s="624" t="str">
        <f>IF(D110&lt;&gt;"",(VLOOKUP(D110,'Flags&amp;Qualifiers'!$S$2:$T$55,2)), "")</f>
        <v/>
      </c>
      <c r="Z110" s="624">
        <f t="shared" si="27"/>
        <v>1</v>
      </c>
      <c r="AA110" s="624">
        <f t="shared" si="28"/>
        <v>0</v>
      </c>
      <c r="AB110" s="624" t="str">
        <f t="shared" si="29"/>
        <v>NULL</v>
      </c>
      <c r="AC110" s="635" t="str">
        <f t="shared" si="42"/>
        <v>NULL</v>
      </c>
      <c r="AD110" s="625" t="str">
        <f t="shared" si="42"/>
        <v>NULL</v>
      </c>
      <c r="AE110" s="627">
        <f t="shared" si="43"/>
        <v>0</v>
      </c>
      <c r="AF110" s="628" t="str">
        <f t="shared" si="30"/>
        <v/>
      </c>
      <c r="AG110" s="629" t="str">
        <f t="shared" si="31"/>
        <v/>
      </c>
      <c r="AH110" s="630">
        <f t="shared" si="32"/>
        <v>103</v>
      </c>
      <c r="AI110" s="629">
        <f t="shared" si="36"/>
        <v>0</v>
      </c>
      <c r="AJ110" s="632" t="str">
        <f t="shared" si="40"/>
        <v/>
      </c>
      <c r="AK110" s="630" t="str">
        <f t="shared" si="33"/>
        <v/>
      </c>
      <c r="AL110" s="630" t="str">
        <f t="shared" si="34"/>
        <v/>
      </c>
      <c r="AM110" s="632" t="str">
        <f t="shared" si="35"/>
        <v/>
      </c>
      <c r="AN110" s="633" t="str">
        <f t="shared" si="41"/>
        <v>YES</v>
      </c>
      <c r="AO110" s="511" t="s">
        <v>382</v>
      </c>
      <c r="AP110" s="127">
        <f>VLOOKUP(AO110,'Flags&amp;Qualifiers'!$B$2:$C$49,2)</f>
        <v>0</v>
      </c>
      <c r="AQ110" s="127">
        <f>VLOOKUP(AO110,'Flags&amp;Qualifiers'!$B$2:$D$49,3)</f>
        <v>0</v>
      </c>
      <c r="AR110" s="127">
        <f>VLOOKUP(AO110,'Flags&amp;Qualifiers'!$B$2:$E$49,4)</f>
        <v>0</v>
      </c>
      <c r="AS110" s="757" t="str">
        <f t="shared" si="37"/>
        <v>no</v>
      </c>
      <c r="AT110" s="742"/>
      <c r="AU110" s="742"/>
      <c r="AV110" s="742"/>
    </row>
    <row r="111" spans="1:48" s="634" customFormat="1" ht="11.25" customHeight="1" x14ac:dyDescent="0.2">
      <c r="A111" s="621">
        <f>(AirVision!A107)</f>
        <v>0</v>
      </c>
      <c r="B111" s="622">
        <f>(AirVision!B107)</f>
        <v>0</v>
      </c>
      <c r="C111" s="623" t="str">
        <f>IF(ISNUMBER(AirVision!R107),AirVision!R107, "")</f>
        <v/>
      </c>
      <c r="D111" s="624" t="str">
        <f>IF(AirVision!S107&lt;&gt;"",AirVision!S107, "")</f>
        <v/>
      </c>
      <c r="E111" s="623" t="str">
        <f>IF(ISNUMBER(AirVision!L107),AirVision!L107, "")</f>
        <v/>
      </c>
      <c r="F111" s="624" t="str">
        <f>IF(AirVision!M107&lt;&gt;"",AirVision!M107, "")</f>
        <v/>
      </c>
      <c r="G111" s="625" t="str">
        <f>IF(ISNUMBER(AirVision!C107),AirVision!C107,"")</f>
        <v/>
      </c>
      <c r="H111" s="624" t="str">
        <f>IF(AirVision!D107&lt;&gt;"",AirVision!D107, "")</f>
        <v/>
      </c>
      <c r="I111" s="624" t="str">
        <f>IF(ISNUMBER(AirVision!O107),AirVision!O107,"")</f>
        <v/>
      </c>
      <c r="J111" s="624" t="str">
        <f>IF(ISNUMBER(AirVision!P107),AirVision!P107,"")</f>
        <v/>
      </c>
      <c r="K111" s="624" t="str">
        <f>IF(ISNUMBER(AirVision!F107),AirVision!F107, "")</f>
        <v/>
      </c>
      <c r="L111" s="624" t="str">
        <f>IF(AirVision!G107&lt;&gt;"",AirVision!G107, "")</f>
        <v/>
      </c>
      <c r="M111" s="624" t="str">
        <f>IF(ISNUMBER(AirVision!U107),AirVision!U107, "")</f>
        <v/>
      </c>
      <c r="N111" s="624" t="str">
        <f>IF(AirVision!V107&lt;&gt;"",AirVision!V107, "")</f>
        <v/>
      </c>
      <c r="O111" s="625" t="str">
        <f>IF(ISNUMBER(AirVision!X107),AirVision!X107,"")</f>
        <v/>
      </c>
      <c r="P111" s="624" t="str">
        <f>IF(AirVision!Y107&lt;&gt;"",AirVision!Y107, "")</f>
        <v/>
      </c>
      <c r="Q111" s="624" t="str">
        <f>IF(ISNUMBER(AirVision!AA107),AirVision!AA107,"")</f>
        <v/>
      </c>
      <c r="R111" s="624" t="str">
        <f>IF(AirVision!AB107&lt;&gt;"",AirVision!AB107, "")</f>
        <v/>
      </c>
      <c r="S111" s="624" t="str">
        <f>IF(ISNUMBER(AirVision!AD107),AirVision!AD107,"")</f>
        <v/>
      </c>
      <c r="T111" s="624" t="str">
        <f>IF(AirVision!AE107&lt;&gt;"",AirVision!AE107, "")</f>
        <v/>
      </c>
      <c r="U111" s="624">
        <f t="shared" si="25"/>
        <v>0</v>
      </c>
      <c r="V111" s="624">
        <f t="shared" si="24"/>
        <v>1</v>
      </c>
      <c r="W111" s="624" t="str">
        <f>IF(D111&lt;&gt;"",(VLOOKUP(D111,'Flags&amp;Qualifiers'!$S$2:$U$55,3)),"")</f>
        <v/>
      </c>
      <c r="X111" s="624">
        <f t="shared" si="26"/>
        <v>0</v>
      </c>
      <c r="Y111" s="624" t="str">
        <f>IF(D111&lt;&gt;"",(VLOOKUP(D111,'Flags&amp;Qualifiers'!$S$2:$T$55,2)), "")</f>
        <v/>
      </c>
      <c r="Z111" s="624">
        <f t="shared" si="27"/>
        <v>1</v>
      </c>
      <c r="AA111" s="624">
        <f t="shared" si="28"/>
        <v>0</v>
      </c>
      <c r="AB111" s="624" t="str">
        <f t="shared" si="29"/>
        <v>NULL</v>
      </c>
      <c r="AC111" s="635" t="str">
        <f t="shared" si="42"/>
        <v>NULL</v>
      </c>
      <c r="AD111" s="625" t="str">
        <f t="shared" si="42"/>
        <v>NULL</v>
      </c>
      <c r="AE111" s="627">
        <f t="shared" si="43"/>
        <v>0</v>
      </c>
      <c r="AF111" s="628" t="str">
        <f t="shared" si="30"/>
        <v/>
      </c>
      <c r="AG111" s="629" t="str">
        <f t="shared" si="31"/>
        <v/>
      </c>
      <c r="AH111" s="630">
        <f t="shared" si="32"/>
        <v>104</v>
      </c>
      <c r="AI111" s="629">
        <f t="shared" si="36"/>
        <v>0</v>
      </c>
      <c r="AJ111" s="632" t="str">
        <f t="shared" si="40"/>
        <v/>
      </c>
      <c r="AK111" s="630" t="str">
        <f t="shared" si="33"/>
        <v/>
      </c>
      <c r="AL111" s="630" t="str">
        <f t="shared" si="34"/>
        <v/>
      </c>
      <c r="AM111" s="632" t="str">
        <f t="shared" si="35"/>
        <v/>
      </c>
      <c r="AN111" s="633" t="str">
        <f t="shared" si="41"/>
        <v>YES</v>
      </c>
      <c r="AO111" s="511" t="s">
        <v>382</v>
      </c>
      <c r="AP111" s="127">
        <f>VLOOKUP(AO111,'Flags&amp;Qualifiers'!$B$2:$C$49,2)</f>
        <v>0</v>
      </c>
      <c r="AQ111" s="127">
        <f>VLOOKUP(AO111,'Flags&amp;Qualifiers'!$B$2:$D$49,3)</f>
        <v>0</v>
      </c>
      <c r="AR111" s="127">
        <f>VLOOKUP(AO111,'Flags&amp;Qualifiers'!$B$2:$E$49,4)</f>
        <v>0</v>
      </c>
      <c r="AS111" s="757" t="str">
        <f t="shared" si="37"/>
        <v>no</v>
      </c>
      <c r="AT111" s="742"/>
      <c r="AU111" s="742"/>
      <c r="AV111" s="742"/>
    </row>
    <row r="112" spans="1:48" s="634" customFormat="1" ht="11.25" customHeight="1" x14ac:dyDescent="0.2">
      <c r="A112" s="621">
        <f>(AirVision!A108)</f>
        <v>0</v>
      </c>
      <c r="B112" s="622">
        <f>(AirVision!B108)</f>
        <v>0</v>
      </c>
      <c r="C112" s="623" t="str">
        <f>IF(ISNUMBER(AirVision!R108),AirVision!R108, "")</f>
        <v/>
      </c>
      <c r="D112" s="624" t="str">
        <f>IF(AirVision!S108&lt;&gt;"",AirVision!S108, "")</f>
        <v/>
      </c>
      <c r="E112" s="623" t="str">
        <f>IF(ISNUMBER(AirVision!L108),AirVision!L108, "")</f>
        <v/>
      </c>
      <c r="F112" s="624" t="str">
        <f>IF(AirVision!M108&lt;&gt;"",AirVision!M108, "")</f>
        <v/>
      </c>
      <c r="G112" s="625" t="str">
        <f>IF(ISNUMBER(AirVision!C108),AirVision!C108,"")</f>
        <v/>
      </c>
      <c r="H112" s="624" t="str">
        <f>IF(AirVision!D108&lt;&gt;"",AirVision!D108, "")</f>
        <v/>
      </c>
      <c r="I112" s="624" t="str">
        <f>IF(ISNUMBER(AirVision!O108),AirVision!O108,"")</f>
        <v/>
      </c>
      <c r="J112" s="624" t="str">
        <f>IF(ISNUMBER(AirVision!P108),AirVision!P108,"")</f>
        <v/>
      </c>
      <c r="K112" s="624" t="str">
        <f>IF(ISNUMBER(AirVision!F108),AirVision!F108, "")</f>
        <v/>
      </c>
      <c r="L112" s="624" t="str">
        <f>IF(AirVision!G108&lt;&gt;"",AirVision!G108, "")</f>
        <v/>
      </c>
      <c r="M112" s="624" t="str">
        <f>IF(ISNUMBER(AirVision!U108),AirVision!U108, "")</f>
        <v/>
      </c>
      <c r="N112" s="624" t="str">
        <f>IF(AirVision!V108&lt;&gt;"",AirVision!V108, "")</f>
        <v/>
      </c>
      <c r="O112" s="625" t="str">
        <f>IF(ISNUMBER(AirVision!X108),AirVision!X108,"")</f>
        <v/>
      </c>
      <c r="P112" s="624" t="str">
        <f>IF(AirVision!Y108&lt;&gt;"",AirVision!Y108, "")</f>
        <v/>
      </c>
      <c r="Q112" s="624" t="str">
        <f>IF(ISNUMBER(AirVision!AA108),AirVision!AA108,"")</f>
        <v/>
      </c>
      <c r="R112" s="624" t="str">
        <f>IF(AirVision!AB108&lt;&gt;"",AirVision!AB108, "")</f>
        <v/>
      </c>
      <c r="S112" s="624" t="str">
        <f>IF(ISNUMBER(AirVision!AD108),AirVision!AD108,"")</f>
        <v/>
      </c>
      <c r="T112" s="624" t="str">
        <f>IF(AirVision!AE108&lt;&gt;"",AirVision!AE108, "")</f>
        <v/>
      </c>
      <c r="U112" s="624">
        <f t="shared" si="25"/>
        <v>0</v>
      </c>
      <c r="V112" s="624">
        <f t="shared" si="24"/>
        <v>1</v>
      </c>
      <c r="W112" s="624" t="str">
        <f>IF(D112&lt;&gt;"",(VLOOKUP(D112,'Flags&amp;Qualifiers'!$S$2:$U$55,3)),"")</f>
        <v/>
      </c>
      <c r="X112" s="624">
        <f t="shared" si="26"/>
        <v>0</v>
      </c>
      <c r="Y112" s="624" t="str">
        <f>IF(D112&lt;&gt;"",(VLOOKUP(D112,'Flags&amp;Qualifiers'!$S$2:$T$55,2)), "")</f>
        <v/>
      </c>
      <c r="Z112" s="624">
        <f t="shared" si="27"/>
        <v>1</v>
      </c>
      <c r="AA112" s="624">
        <f t="shared" si="28"/>
        <v>0</v>
      </c>
      <c r="AB112" s="624" t="str">
        <f t="shared" si="29"/>
        <v>NULL</v>
      </c>
      <c r="AC112" s="635" t="str">
        <f t="shared" si="42"/>
        <v>NULL</v>
      </c>
      <c r="AD112" s="625" t="str">
        <f t="shared" si="42"/>
        <v>NULL</v>
      </c>
      <c r="AE112" s="627">
        <f t="shared" si="43"/>
        <v>0</v>
      </c>
      <c r="AF112" s="628" t="str">
        <f t="shared" si="30"/>
        <v/>
      </c>
      <c r="AG112" s="629" t="str">
        <f t="shared" si="31"/>
        <v/>
      </c>
      <c r="AH112" s="630">
        <f t="shared" si="32"/>
        <v>105</v>
      </c>
      <c r="AI112" s="629">
        <f t="shared" si="36"/>
        <v>0</v>
      </c>
      <c r="AJ112" s="632" t="str">
        <f t="shared" si="40"/>
        <v/>
      </c>
      <c r="AK112" s="630" t="str">
        <f t="shared" si="33"/>
        <v/>
      </c>
      <c r="AL112" s="630" t="str">
        <f t="shared" si="34"/>
        <v/>
      </c>
      <c r="AM112" s="632" t="str">
        <f t="shared" si="35"/>
        <v/>
      </c>
      <c r="AN112" s="633" t="str">
        <f t="shared" si="41"/>
        <v>YES</v>
      </c>
      <c r="AO112" s="511" t="s">
        <v>382</v>
      </c>
      <c r="AP112" s="127">
        <f>VLOOKUP(AO112,'Flags&amp;Qualifiers'!$B$2:$C$49,2)</f>
        <v>0</v>
      </c>
      <c r="AQ112" s="127">
        <f>VLOOKUP(AO112,'Flags&amp;Qualifiers'!$B$2:$D$49,3)</f>
        <v>0</v>
      </c>
      <c r="AR112" s="127">
        <f>VLOOKUP(AO112,'Flags&amp;Qualifiers'!$B$2:$E$49,4)</f>
        <v>0</v>
      </c>
      <c r="AS112" s="757" t="str">
        <f t="shared" si="37"/>
        <v>no</v>
      </c>
      <c r="AT112" s="742"/>
      <c r="AU112" s="742"/>
      <c r="AV112" s="742"/>
    </row>
    <row r="113" spans="1:48" s="634" customFormat="1" ht="11.25" customHeight="1" x14ac:dyDescent="0.2">
      <c r="A113" s="621">
        <f>(AirVision!A109)</f>
        <v>0</v>
      </c>
      <c r="B113" s="622">
        <f>(AirVision!B109)</f>
        <v>0</v>
      </c>
      <c r="C113" s="623" t="str">
        <f>IF(ISNUMBER(AirVision!R109),AirVision!R109, "")</f>
        <v/>
      </c>
      <c r="D113" s="624" t="str">
        <f>IF(AirVision!S109&lt;&gt;"",AirVision!S109, "")</f>
        <v/>
      </c>
      <c r="E113" s="623" t="str">
        <f>IF(ISNUMBER(AirVision!L109),AirVision!L109, "")</f>
        <v/>
      </c>
      <c r="F113" s="624" t="str">
        <f>IF(AirVision!M109&lt;&gt;"",AirVision!M109, "")</f>
        <v/>
      </c>
      <c r="G113" s="625" t="str">
        <f>IF(ISNUMBER(AirVision!C109),AirVision!C109,"")</f>
        <v/>
      </c>
      <c r="H113" s="624" t="str">
        <f>IF(AirVision!D109&lt;&gt;"",AirVision!D109, "")</f>
        <v/>
      </c>
      <c r="I113" s="624" t="str">
        <f>IF(ISNUMBER(AirVision!O109),AirVision!O109,"")</f>
        <v/>
      </c>
      <c r="J113" s="624" t="str">
        <f>IF(ISNUMBER(AirVision!P109),AirVision!P109,"")</f>
        <v/>
      </c>
      <c r="K113" s="624" t="str">
        <f>IF(ISNUMBER(AirVision!F109),AirVision!F109, "")</f>
        <v/>
      </c>
      <c r="L113" s="624" t="str">
        <f>IF(AirVision!G109&lt;&gt;"",AirVision!G109, "")</f>
        <v/>
      </c>
      <c r="M113" s="624" t="str">
        <f>IF(ISNUMBER(AirVision!U109),AirVision!U109, "")</f>
        <v/>
      </c>
      <c r="N113" s="624" t="str">
        <f>IF(AirVision!V109&lt;&gt;"",AirVision!V109, "")</f>
        <v/>
      </c>
      <c r="O113" s="625" t="str">
        <f>IF(ISNUMBER(AirVision!X109),AirVision!X109,"")</f>
        <v/>
      </c>
      <c r="P113" s="624" t="str">
        <f>IF(AirVision!Y109&lt;&gt;"",AirVision!Y109, "")</f>
        <v/>
      </c>
      <c r="Q113" s="624" t="str">
        <f>IF(ISNUMBER(AirVision!AA109),AirVision!AA109,"")</f>
        <v/>
      </c>
      <c r="R113" s="624" t="str">
        <f>IF(AirVision!AB109&lt;&gt;"",AirVision!AB109, "")</f>
        <v/>
      </c>
      <c r="S113" s="624" t="str">
        <f>IF(ISNUMBER(AirVision!AD109),AirVision!AD109,"")</f>
        <v/>
      </c>
      <c r="T113" s="624" t="str">
        <f>IF(AirVision!AE109&lt;&gt;"",AirVision!AE109, "")</f>
        <v/>
      </c>
      <c r="U113" s="624">
        <f t="shared" si="25"/>
        <v>0</v>
      </c>
      <c r="V113" s="624">
        <f t="shared" si="24"/>
        <v>1</v>
      </c>
      <c r="W113" s="624" t="str">
        <f>IF(D113&lt;&gt;"",(VLOOKUP(D113,'Flags&amp;Qualifiers'!$S$2:$U$55,3)),"")</f>
        <v/>
      </c>
      <c r="X113" s="624">
        <f t="shared" si="26"/>
        <v>0</v>
      </c>
      <c r="Y113" s="624" t="str">
        <f>IF(D113&lt;&gt;"",(VLOOKUP(D113,'Flags&amp;Qualifiers'!$S$2:$T$55,2)), "")</f>
        <v/>
      </c>
      <c r="Z113" s="624">
        <f t="shared" si="27"/>
        <v>1</v>
      </c>
      <c r="AA113" s="624">
        <f t="shared" si="28"/>
        <v>0</v>
      </c>
      <c r="AB113" s="624" t="str">
        <f t="shared" si="29"/>
        <v>NULL</v>
      </c>
      <c r="AC113" s="635" t="str">
        <f t="shared" si="42"/>
        <v>NULL</v>
      </c>
      <c r="AD113" s="625" t="str">
        <f t="shared" si="42"/>
        <v>NULL</v>
      </c>
      <c r="AE113" s="627">
        <f t="shared" si="43"/>
        <v>0</v>
      </c>
      <c r="AF113" s="628" t="str">
        <f t="shared" si="30"/>
        <v/>
      </c>
      <c r="AG113" s="629" t="str">
        <f t="shared" si="31"/>
        <v/>
      </c>
      <c r="AH113" s="630">
        <f t="shared" si="32"/>
        <v>106</v>
      </c>
      <c r="AI113" s="629">
        <f t="shared" si="36"/>
        <v>0</v>
      </c>
      <c r="AJ113" s="632" t="str">
        <f t="shared" si="40"/>
        <v/>
      </c>
      <c r="AK113" s="630" t="str">
        <f t="shared" si="33"/>
        <v/>
      </c>
      <c r="AL113" s="630" t="str">
        <f t="shared" si="34"/>
        <v/>
      </c>
      <c r="AM113" s="632" t="str">
        <f t="shared" si="35"/>
        <v/>
      </c>
      <c r="AN113" s="633" t="str">
        <f t="shared" si="41"/>
        <v>YES</v>
      </c>
      <c r="AO113" s="511" t="s">
        <v>382</v>
      </c>
      <c r="AP113" s="127">
        <f>VLOOKUP(AO113,'Flags&amp;Qualifiers'!$B$2:$C$49,2)</f>
        <v>0</v>
      </c>
      <c r="AQ113" s="127">
        <f>VLOOKUP(AO113,'Flags&amp;Qualifiers'!$B$2:$D$49,3)</f>
        <v>0</v>
      </c>
      <c r="AR113" s="127">
        <f>VLOOKUP(AO113,'Flags&amp;Qualifiers'!$B$2:$E$49,4)</f>
        <v>0</v>
      </c>
      <c r="AS113" s="757" t="str">
        <f t="shared" si="37"/>
        <v>no</v>
      </c>
      <c r="AT113" s="742"/>
      <c r="AU113" s="742"/>
      <c r="AV113" s="742"/>
    </row>
    <row r="114" spans="1:48" s="634" customFormat="1" ht="11.25" customHeight="1" x14ac:dyDescent="0.2">
      <c r="A114" s="621">
        <f>(AirVision!A110)</f>
        <v>0</v>
      </c>
      <c r="B114" s="622">
        <f>(AirVision!B110)</f>
        <v>0</v>
      </c>
      <c r="C114" s="623" t="str">
        <f>IF(ISNUMBER(AirVision!R110),AirVision!R110, "")</f>
        <v/>
      </c>
      <c r="D114" s="624" t="str">
        <f>IF(AirVision!S110&lt;&gt;"",AirVision!S110, "")</f>
        <v/>
      </c>
      <c r="E114" s="623" t="str">
        <f>IF(ISNUMBER(AirVision!L110),AirVision!L110, "")</f>
        <v/>
      </c>
      <c r="F114" s="624" t="str">
        <f>IF(AirVision!M110&lt;&gt;"",AirVision!M110, "")</f>
        <v/>
      </c>
      <c r="G114" s="625" t="str">
        <f>IF(ISNUMBER(AirVision!C110),AirVision!C110,"")</f>
        <v/>
      </c>
      <c r="H114" s="624" t="str">
        <f>IF(AirVision!D110&lt;&gt;"",AirVision!D110, "")</f>
        <v/>
      </c>
      <c r="I114" s="624" t="str">
        <f>IF(ISNUMBER(AirVision!O110),AirVision!O110,"")</f>
        <v/>
      </c>
      <c r="J114" s="624" t="str">
        <f>IF(ISNUMBER(AirVision!P110),AirVision!P110,"")</f>
        <v/>
      </c>
      <c r="K114" s="624" t="str">
        <f>IF(ISNUMBER(AirVision!F110),AirVision!F110, "")</f>
        <v/>
      </c>
      <c r="L114" s="624" t="str">
        <f>IF(AirVision!G110&lt;&gt;"",AirVision!G110, "")</f>
        <v/>
      </c>
      <c r="M114" s="624" t="str">
        <f>IF(ISNUMBER(AirVision!U110),AirVision!U110, "")</f>
        <v/>
      </c>
      <c r="N114" s="624" t="str">
        <f>IF(AirVision!V110&lt;&gt;"",AirVision!V110, "")</f>
        <v/>
      </c>
      <c r="O114" s="625" t="str">
        <f>IF(ISNUMBER(AirVision!X110),AirVision!X110,"")</f>
        <v/>
      </c>
      <c r="P114" s="624" t="str">
        <f>IF(AirVision!Y110&lt;&gt;"",AirVision!Y110, "")</f>
        <v/>
      </c>
      <c r="Q114" s="624" t="str">
        <f>IF(ISNUMBER(AirVision!AA110),AirVision!AA110,"")</f>
        <v/>
      </c>
      <c r="R114" s="624" t="str">
        <f>IF(AirVision!AB110&lt;&gt;"",AirVision!AB110, "")</f>
        <v/>
      </c>
      <c r="S114" s="624" t="str">
        <f>IF(ISNUMBER(AirVision!AD110),AirVision!AD110,"")</f>
        <v/>
      </c>
      <c r="T114" s="624" t="str">
        <f>IF(AirVision!AE110&lt;&gt;"",AirVision!AE110, "")</f>
        <v/>
      </c>
      <c r="U114" s="624">
        <f t="shared" si="25"/>
        <v>0</v>
      </c>
      <c r="V114" s="624">
        <f t="shared" si="24"/>
        <v>1</v>
      </c>
      <c r="W114" s="624" t="str">
        <f>IF(D114&lt;&gt;"",(VLOOKUP(D114,'Flags&amp;Qualifiers'!$S$2:$U$55,3)),"")</f>
        <v/>
      </c>
      <c r="X114" s="624">
        <f t="shared" si="26"/>
        <v>0</v>
      </c>
      <c r="Y114" s="624" t="str">
        <f>IF(D114&lt;&gt;"",(VLOOKUP(D114,'Flags&amp;Qualifiers'!$S$2:$T$55,2)), "")</f>
        <v/>
      </c>
      <c r="Z114" s="624">
        <f t="shared" si="27"/>
        <v>1</v>
      </c>
      <c r="AA114" s="624">
        <f t="shared" si="28"/>
        <v>0</v>
      </c>
      <c r="AB114" s="624" t="str">
        <f t="shared" si="29"/>
        <v>NULL</v>
      </c>
      <c r="AC114" s="635" t="str">
        <f t="shared" si="42"/>
        <v>NULL</v>
      </c>
      <c r="AD114" s="625" t="str">
        <f t="shared" si="42"/>
        <v>NULL</v>
      </c>
      <c r="AE114" s="627">
        <f t="shared" si="43"/>
        <v>0</v>
      </c>
      <c r="AF114" s="628" t="str">
        <f t="shared" si="30"/>
        <v/>
      </c>
      <c r="AG114" s="629" t="str">
        <f t="shared" si="31"/>
        <v/>
      </c>
      <c r="AH114" s="630">
        <f t="shared" si="32"/>
        <v>107</v>
      </c>
      <c r="AI114" s="629">
        <f t="shared" si="36"/>
        <v>0</v>
      </c>
      <c r="AJ114" s="632" t="str">
        <f t="shared" si="40"/>
        <v/>
      </c>
      <c r="AK114" s="630" t="str">
        <f t="shared" si="33"/>
        <v/>
      </c>
      <c r="AL114" s="630" t="str">
        <f t="shared" si="34"/>
        <v/>
      </c>
      <c r="AM114" s="632" t="str">
        <f t="shared" si="35"/>
        <v/>
      </c>
      <c r="AN114" s="633" t="str">
        <f t="shared" si="41"/>
        <v>YES</v>
      </c>
      <c r="AO114" s="511" t="s">
        <v>382</v>
      </c>
      <c r="AP114" s="127">
        <f>VLOOKUP(AO114,'Flags&amp;Qualifiers'!$B$2:$C$49,2)</f>
        <v>0</v>
      </c>
      <c r="AQ114" s="127">
        <f>VLOOKUP(AO114,'Flags&amp;Qualifiers'!$B$2:$D$49,3)</f>
        <v>0</v>
      </c>
      <c r="AR114" s="127">
        <f>VLOOKUP(AO114,'Flags&amp;Qualifiers'!$B$2:$E$49,4)</f>
        <v>0</v>
      </c>
      <c r="AS114" s="757" t="str">
        <f t="shared" si="37"/>
        <v>no</v>
      </c>
      <c r="AT114" s="742"/>
      <c r="AU114" s="742"/>
      <c r="AV114" s="742"/>
    </row>
    <row r="115" spans="1:48" s="634" customFormat="1" ht="11.25" customHeight="1" x14ac:dyDescent="0.2">
      <c r="A115" s="621">
        <f>(AirVision!A111)</f>
        <v>0</v>
      </c>
      <c r="B115" s="622">
        <f>(AirVision!B111)</f>
        <v>0</v>
      </c>
      <c r="C115" s="623" t="str">
        <f>IF(ISNUMBER(AirVision!R111),AirVision!R111, "")</f>
        <v/>
      </c>
      <c r="D115" s="624" t="str">
        <f>IF(AirVision!S111&lt;&gt;"",AirVision!S111, "")</f>
        <v/>
      </c>
      <c r="E115" s="623" t="str">
        <f>IF(ISNUMBER(AirVision!L111),AirVision!L111, "")</f>
        <v/>
      </c>
      <c r="F115" s="624" t="str">
        <f>IF(AirVision!M111&lt;&gt;"",AirVision!M111, "")</f>
        <v/>
      </c>
      <c r="G115" s="625" t="str">
        <f>IF(ISNUMBER(AirVision!C111),AirVision!C111,"")</f>
        <v/>
      </c>
      <c r="H115" s="624" t="str">
        <f>IF(AirVision!D111&lt;&gt;"",AirVision!D111, "")</f>
        <v/>
      </c>
      <c r="I115" s="624" t="str">
        <f>IF(ISNUMBER(AirVision!O111),AirVision!O111,"")</f>
        <v/>
      </c>
      <c r="J115" s="624" t="str">
        <f>IF(ISNUMBER(AirVision!P111),AirVision!P111,"")</f>
        <v/>
      </c>
      <c r="K115" s="624" t="str">
        <f>IF(ISNUMBER(AirVision!F111),AirVision!F111, "")</f>
        <v/>
      </c>
      <c r="L115" s="624" t="str">
        <f>IF(AirVision!G111&lt;&gt;"",AirVision!G111, "")</f>
        <v/>
      </c>
      <c r="M115" s="624" t="str">
        <f>IF(ISNUMBER(AirVision!U111),AirVision!U111, "")</f>
        <v/>
      </c>
      <c r="N115" s="624" t="str">
        <f>IF(AirVision!V111&lt;&gt;"",AirVision!V111, "")</f>
        <v/>
      </c>
      <c r="O115" s="625" t="str">
        <f>IF(ISNUMBER(AirVision!X111),AirVision!X111,"")</f>
        <v/>
      </c>
      <c r="P115" s="624" t="str">
        <f>IF(AirVision!Y111&lt;&gt;"",AirVision!Y111, "")</f>
        <v/>
      </c>
      <c r="Q115" s="624" t="str">
        <f>IF(ISNUMBER(AirVision!AA111),AirVision!AA111,"")</f>
        <v/>
      </c>
      <c r="R115" s="624" t="str">
        <f>IF(AirVision!AB111&lt;&gt;"",AirVision!AB111, "")</f>
        <v/>
      </c>
      <c r="S115" s="624" t="str">
        <f>IF(ISNUMBER(AirVision!AD111),AirVision!AD111,"")</f>
        <v/>
      </c>
      <c r="T115" s="624" t="str">
        <f>IF(AirVision!AE111&lt;&gt;"",AirVision!AE111, "")</f>
        <v/>
      </c>
      <c r="U115" s="624">
        <f t="shared" si="25"/>
        <v>0</v>
      </c>
      <c r="V115" s="624">
        <f t="shared" si="24"/>
        <v>1</v>
      </c>
      <c r="W115" s="624" t="str">
        <f>IF(D115&lt;&gt;"",(VLOOKUP(D115,'Flags&amp;Qualifiers'!$S$2:$U$55,3)),"")</f>
        <v/>
      </c>
      <c r="X115" s="624">
        <f t="shared" si="26"/>
        <v>0</v>
      </c>
      <c r="Y115" s="624" t="str">
        <f>IF(D115&lt;&gt;"",(VLOOKUP(D115,'Flags&amp;Qualifiers'!$S$2:$T$55,2)), "")</f>
        <v/>
      </c>
      <c r="Z115" s="624">
        <f t="shared" si="27"/>
        <v>1</v>
      </c>
      <c r="AA115" s="624">
        <f t="shared" si="28"/>
        <v>0</v>
      </c>
      <c r="AB115" s="624" t="str">
        <f t="shared" si="29"/>
        <v>NULL</v>
      </c>
      <c r="AC115" s="635" t="str">
        <f t="shared" si="42"/>
        <v>NULL</v>
      </c>
      <c r="AD115" s="625" t="str">
        <f t="shared" si="42"/>
        <v>NULL</v>
      </c>
      <c r="AE115" s="627">
        <f t="shared" si="43"/>
        <v>0</v>
      </c>
      <c r="AF115" s="628" t="str">
        <f t="shared" si="30"/>
        <v/>
      </c>
      <c r="AG115" s="629" t="str">
        <f t="shared" si="31"/>
        <v/>
      </c>
      <c r="AH115" s="630">
        <f t="shared" si="32"/>
        <v>108</v>
      </c>
      <c r="AI115" s="629">
        <f t="shared" si="36"/>
        <v>0</v>
      </c>
      <c r="AJ115" s="632" t="str">
        <f t="shared" si="40"/>
        <v/>
      </c>
      <c r="AK115" s="630" t="str">
        <f t="shared" si="33"/>
        <v/>
      </c>
      <c r="AL115" s="630" t="str">
        <f t="shared" si="34"/>
        <v/>
      </c>
      <c r="AM115" s="632" t="str">
        <f t="shared" si="35"/>
        <v/>
      </c>
      <c r="AN115" s="633" t="str">
        <f t="shared" si="41"/>
        <v>YES</v>
      </c>
      <c r="AO115" s="511" t="s">
        <v>382</v>
      </c>
      <c r="AP115" s="127">
        <f>VLOOKUP(AO115,'Flags&amp;Qualifiers'!$B$2:$C$49,2)</f>
        <v>0</v>
      </c>
      <c r="AQ115" s="127">
        <f>VLOOKUP(AO115,'Flags&amp;Qualifiers'!$B$2:$D$49,3)</f>
        <v>0</v>
      </c>
      <c r="AR115" s="127">
        <f>VLOOKUP(AO115,'Flags&amp;Qualifiers'!$B$2:$E$49,4)</f>
        <v>0</v>
      </c>
      <c r="AS115" s="757" t="str">
        <f t="shared" si="37"/>
        <v>no</v>
      </c>
      <c r="AT115" s="742"/>
      <c r="AU115" s="742"/>
      <c r="AV115" s="742"/>
    </row>
    <row r="116" spans="1:48" s="634" customFormat="1" ht="11.25" customHeight="1" x14ac:dyDescent="0.2">
      <c r="A116" s="621">
        <f>(AirVision!A112)</f>
        <v>0</v>
      </c>
      <c r="B116" s="622">
        <f>(AirVision!B112)</f>
        <v>0</v>
      </c>
      <c r="C116" s="623" t="str">
        <f>IF(ISNUMBER(AirVision!R112),AirVision!R112, "")</f>
        <v/>
      </c>
      <c r="D116" s="624" t="str">
        <f>IF(AirVision!S112&lt;&gt;"",AirVision!S112, "")</f>
        <v/>
      </c>
      <c r="E116" s="623" t="str">
        <f>IF(ISNUMBER(AirVision!L112),AirVision!L112, "")</f>
        <v/>
      </c>
      <c r="F116" s="624" t="str">
        <f>IF(AirVision!M112&lt;&gt;"",AirVision!M112, "")</f>
        <v/>
      </c>
      <c r="G116" s="625" t="str">
        <f>IF(ISNUMBER(AirVision!C112),AirVision!C112,"")</f>
        <v/>
      </c>
      <c r="H116" s="624" t="str">
        <f>IF(AirVision!D112&lt;&gt;"",AirVision!D112, "")</f>
        <v/>
      </c>
      <c r="I116" s="624" t="str">
        <f>IF(ISNUMBER(AirVision!O112),AirVision!O112,"")</f>
        <v/>
      </c>
      <c r="J116" s="624" t="str">
        <f>IF(ISNUMBER(AirVision!P112),AirVision!P112,"")</f>
        <v/>
      </c>
      <c r="K116" s="624" t="str">
        <f>IF(ISNUMBER(AirVision!F112),AirVision!F112, "")</f>
        <v/>
      </c>
      <c r="L116" s="624" t="str">
        <f>IF(AirVision!G112&lt;&gt;"",AirVision!G112, "")</f>
        <v/>
      </c>
      <c r="M116" s="624" t="str">
        <f>IF(ISNUMBER(AirVision!U112),AirVision!U112, "")</f>
        <v/>
      </c>
      <c r="N116" s="624" t="str">
        <f>IF(AirVision!V112&lt;&gt;"",AirVision!V112, "")</f>
        <v/>
      </c>
      <c r="O116" s="625" t="str">
        <f>IF(ISNUMBER(AirVision!X112),AirVision!X112,"")</f>
        <v/>
      </c>
      <c r="P116" s="624" t="str">
        <f>IF(AirVision!Y112&lt;&gt;"",AirVision!Y112, "")</f>
        <v/>
      </c>
      <c r="Q116" s="624" t="str">
        <f>IF(ISNUMBER(AirVision!AA112),AirVision!AA112,"")</f>
        <v/>
      </c>
      <c r="R116" s="624" t="str">
        <f>IF(AirVision!AB112&lt;&gt;"",AirVision!AB112, "")</f>
        <v/>
      </c>
      <c r="S116" s="624" t="str">
        <f>IF(ISNUMBER(AirVision!AD112),AirVision!AD112,"")</f>
        <v/>
      </c>
      <c r="T116" s="624" t="str">
        <f>IF(AirVision!AE112&lt;&gt;"",AirVision!AE112, "")</f>
        <v/>
      </c>
      <c r="U116" s="624">
        <f t="shared" si="25"/>
        <v>0</v>
      </c>
      <c r="V116" s="624">
        <f t="shared" si="24"/>
        <v>1</v>
      </c>
      <c r="W116" s="624" t="str">
        <f>IF(D116&lt;&gt;"",(VLOOKUP(D116,'Flags&amp;Qualifiers'!$S$2:$U$55,3)),"")</f>
        <v/>
      </c>
      <c r="X116" s="624">
        <f t="shared" si="26"/>
        <v>0</v>
      </c>
      <c r="Y116" s="624" t="str">
        <f>IF(D116&lt;&gt;"",(VLOOKUP(D116,'Flags&amp;Qualifiers'!$S$2:$T$55,2)), "")</f>
        <v/>
      </c>
      <c r="Z116" s="624">
        <f t="shared" si="27"/>
        <v>1</v>
      </c>
      <c r="AA116" s="624">
        <f t="shared" si="28"/>
        <v>0</v>
      </c>
      <c r="AB116" s="624" t="str">
        <f t="shared" si="29"/>
        <v>NULL</v>
      </c>
      <c r="AC116" s="635" t="str">
        <f t="shared" si="42"/>
        <v>NULL</v>
      </c>
      <c r="AD116" s="625" t="str">
        <f t="shared" si="42"/>
        <v>NULL</v>
      </c>
      <c r="AE116" s="627">
        <f t="shared" si="43"/>
        <v>0</v>
      </c>
      <c r="AF116" s="628" t="str">
        <f t="shared" si="30"/>
        <v/>
      </c>
      <c r="AG116" s="629" t="str">
        <f t="shared" si="31"/>
        <v/>
      </c>
      <c r="AH116" s="630">
        <f t="shared" si="32"/>
        <v>109</v>
      </c>
      <c r="AI116" s="629">
        <f t="shared" si="36"/>
        <v>0</v>
      </c>
      <c r="AJ116" s="632" t="str">
        <f t="shared" si="40"/>
        <v/>
      </c>
      <c r="AK116" s="630" t="str">
        <f t="shared" si="33"/>
        <v/>
      </c>
      <c r="AL116" s="630" t="str">
        <f t="shared" si="34"/>
        <v/>
      </c>
      <c r="AM116" s="632" t="str">
        <f t="shared" si="35"/>
        <v/>
      </c>
      <c r="AN116" s="633" t="str">
        <f t="shared" si="41"/>
        <v>YES</v>
      </c>
      <c r="AO116" s="511" t="s">
        <v>382</v>
      </c>
      <c r="AP116" s="127">
        <f>VLOOKUP(AO116,'Flags&amp;Qualifiers'!$B$2:$C$49,2)</f>
        <v>0</v>
      </c>
      <c r="AQ116" s="127">
        <f>VLOOKUP(AO116,'Flags&amp;Qualifiers'!$B$2:$D$49,3)</f>
        <v>0</v>
      </c>
      <c r="AR116" s="127">
        <f>VLOOKUP(AO116,'Flags&amp;Qualifiers'!$B$2:$E$49,4)</f>
        <v>0</v>
      </c>
      <c r="AS116" s="757" t="str">
        <f t="shared" si="37"/>
        <v>no</v>
      </c>
      <c r="AT116" s="742"/>
      <c r="AU116" s="742"/>
      <c r="AV116" s="742"/>
    </row>
    <row r="117" spans="1:48" s="634" customFormat="1" ht="11.25" customHeight="1" x14ac:dyDescent="0.2">
      <c r="A117" s="621">
        <f>(AirVision!A113)</f>
        <v>0</v>
      </c>
      <c r="B117" s="622">
        <f>(AirVision!B113)</f>
        <v>0</v>
      </c>
      <c r="C117" s="623" t="str">
        <f>IF(ISNUMBER(AirVision!R113),AirVision!R113, "")</f>
        <v/>
      </c>
      <c r="D117" s="624" t="str">
        <f>IF(AirVision!S113&lt;&gt;"",AirVision!S113, "")</f>
        <v/>
      </c>
      <c r="E117" s="623" t="str">
        <f>IF(ISNUMBER(AirVision!L113),AirVision!L113, "")</f>
        <v/>
      </c>
      <c r="F117" s="624" t="str">
        <f>IF(AirVision!M113&lt;&gt;"",AirVision!M113, "")</f>
        <v/>
      </c>
      <c r="G117" s="625" t="str">
        <f>IF(ISNUMBER(AirVision!C113),AirVision!C113,"")</f>
        <v/>
      </c>
      <c r="H117" s="624" t="str">
        <f>IF(AirVision!D113&lt;&gt;"",AirVision!D113, "")</f>
        <v/>
      </c>
      <c r="I117" s="624" t="str">
        <f>IF(ISNUMBER(AirVision!O113),AirVision!O113,"")</f>
        <v/>
      </c>
      <c r="J117" s="624" t="str">
        <f>IF(ISNUMBER(AirVision!P113),AirVision!P113,"")</f>
        <v/>
      </c>
      <c r="K117" s="624" t="str">
        <f>IF(ISNUMBER(AirVision!F113),AirVision!F113, "")</f>
        <v/>
      </c>
      <c r="L117" s="624" t="str">
        <f>IF(AirVision!G113&lt;&gt;"",AirVision!G113, "")</f>
        <v/>
      </c>
      <c r="M117" s="624" t="str">
        <f>IF(ISNUMBER(AirVision!U113),AirVision!U113, "")</f>
        <v/>
      </c>
      <c r="N117" s="624" t="str">
        <f>IF(AirVision!V113&lt;&gt;"",AirVision!V113, "")</f>
        <v/>
      </c>
      <c r="O117" s="625" t="str">
        <f>IF(ISNUMBER(AirVision!X113),AirVision!X113,"")</f>
        <v/>
      </c>
      <c r="P117" s="624" t="str">
        <f>IF(AirVision!Y113&lt;&gt;"",AirVision!Y113, "")</f>
        <v/>
      </c>
      <c r="Q117" s="624" t="str">
        <f>IF(ISNUMBER(AirVision!AA113),AirVision!AA113,"")</f>
        <v/>
      </c>
      <c r="R117" s="624" t="str">
        <f>IF(AirVision!AB113&lt;&gt;"",AirVision!AB113, "")</f>
        <v/>
      </c>
      <c r="S117" s="624" t="str">
        <f>IF(ISNUMBER(AirVision!AD113),AirVision!AD113,"")</f>
        <v/>
      </c>
      <c r="T117" s="624" t="str">
        <f>IF(AirVision!AE113&lt;&gt;"",AirVision!AE113, "")</f>
        <v/>
      </c>
      <c r="U117" s="624">
        <f t="shared" si="25"/>
        <v>0</v>
      </c>
      <c r="V117" s="624">
        <f t="shared" si="24"/>
        <v>1</v>
      </c>
      <c r="W117" s="624" t="str">
        <f>IF(D117&lt;&gt;"",(VLOOKUP(D117,'Flags&amp;Qualifiers'!$S$2:$U$55,3)),"")</f>
        <v/>
      </c>
      <c r="X117" s="624">
        <f t="shared" si="26"/>
        <v>0</v>
      </c>
      <c r="Y117" s="624" t="str">
        <f>IF(D117&lt;&gt;"",(VLOOKUP(D117,'Flags&amp;Qualifiers'!$S$2:$T$55,2)), "")</f>
        <v/>
      </c>
      <c r="Z117" s="624">
        <f t="shared" si="27"/>
        <v>1</v>
      </c>
      <c r="AA117" s="624">
        <f t="shared" si="28"/>
        <v>0</v>
      </c>
      <c r="AB117" s="624" t="str">
        <f t="shared" si="29"/>
        <v>NULL</v>
      </c>
      <c r="AC117" s="635" t="str">
        <f t="shared" si="42"/>
        <v>NULL</v>
      </c>
      <c r="AD117" s="625" t="str">
        <f t="shared" si="42"/>
        <v>NULL</v>
      </c>
      <c r="AE117" s="627">
        <f t="shared" si="43"/>
        <v>0</v>
      </c>
      <c r="AF117" s="628" t="str">
        <f t="shared" si="30"/>
        <v/>
      </c>
      <c r="AG117" s="629" t="str">
        <f t="shared" si="31"/>
        <v/>
      </c>
      <c r="AH117" s="630">
        <f t="shared" si="32"/>
        <v>110</v>
      </c>
      <c r="AI117" s="629">
        <f t="shared" si="36"/>
        <v>0</v>
      </c>
      <c r="AJ117" s="632" t="str">
        <f t="shared" si="40"/>
        <v/>
      </c>
      <c r="AK117" s="630" t="str">
        <f t="shared" si="33"/>
        <v/>
      </c>
      <c r="AL117" s="630" t="str">
        <f t="shared" si="34"/>
        <v/>
      </c>
      <c r="AM117" s="632" t="str">
        <f t="shared" si="35"/>
        <v/>
      </c>
      <c r="AN117" s="633" t="str">
        <f t="shared" si="41"/>
        <v>YES</v>
      </c>
      <c r="AO117" s="511" t="s">
        <v>382</v>
      </c>
      <c r="AP117" s="127">
        <f>VLOOKUP(AO117,'Flags&amp;Qualifiers'!$B$2:$C$49,2)</f>
        <v>0</v>
      </c>
      <c r="AQ117" s="127">
        <f>VLOOKUP(AO117,'Flags&amp;Qualifiers'!$B$2:$D$49,3)</f>
        <v>0</v>
      </c>
      <c r="AR117" s="127">
        <f>VLOOKUP(AO117,'Flags&amp;Qualifiers'!$B$2:$E$49,4)</f>
        <v>0</v>
      </c>
      <c r="AS117" s="757" t="str">
        <f t="shared" si="37"/>
        <v>no</v>
      </c>
      <c r="AT117" s="742"/>
      <c r="AU117" s="742"/>
      <c r="AV117" s="742"/>
    </row>
    <row r="118" spans="1:48" s="634" customFormat="1" ht="11.25" customHeight="1" x14ac:dyDescent="0.2">
      <c r="A118" s="621">
        <f>(AirVision!A114)</f>
        <v>0</v>
      </c>
      <c r="B118" s="622">
        <f>(AirVision!B114)</f>
        <v>0</v>
      </c>
      <c r="C118" s="623" t="str">
        <f>IF(ISNUMBER(AirVision!R114),AirVision!R114, "")</f>
        <v/>
      </c>
      <c r="D118" s="624" t="str">
        <f>IF(AirVision!S114&lt;&gt;"",AirVision!S114, "")</f>
        <v/>
      </c>
      <c r="E118" s="623" t="str">
        <f>IF(ISNUMBER(AirVision!L114),AirVision!L114, "")</f>
        <v/>
      </c>
      <c r="F118" s="624" t="str">
        <f>IF(AirVision!M114&lt;&gt;"",AirVision!M114, "")</f>
        <v/>
      </c>
      <c r="G118" s="625" t="str">
        <f>IF(ISNUMBER(AirVision!C114),AirVision!C114,"")</f>
        <v/>
      </c>
      <c r="H118" s="624" t="str">
        <f>IF(AirVision!D114&lt;&gt;"",AirVision!D114, "")</f>
        <v/>
      </c>
      <c r="I118" s="624" t="str">
        <f>IF(ISNUMBER(AirVision!O114),AirVision!O114,"")</f>
        <v/>
      </c>
      <c r="J118" s="624" t="str">
        <f>IF(ISNUMBER(AirVision!P114),AirVision!P114,"")</f>
        <v/>
      </c>
      <c r="K118" s="624" t="str">
        <f>IF(ISNUMBER(AirVision!F114),AirVision!F114, "")</f>
        <v/>
      </c>
      <c r="L118" s="624" t="str">
        <f>IF(AirVision!G114&lt;&gt;"",AirVision!G114, "")</f>
        <v/>
      </c>
      <c r="M118" s="624" t="str">
        <f>IF(ISNUMBER(AirVision!U114),AirVision!U114, "")</f>
        <v/>
      </c>
      <c r="N118" s="624" t="str">
        <f>IF(AirVision!V114&lt;&gt;"",AirVision!V114, "")</f>
        <v/>
      </c>
      <c r="O118" s="625" t="str">
        <f>IF(ISNUMBER(AirVision!X114),AirVision!X114,"")</f>
        <v/>
      </c>
      <c r="P118" s="624" t="str">
        <f>IF(AirVision!Y114&lt;&gt;"",AirVision!Y114, "")</f>
        <v/>
      </c>
      <c r="Q118" s="624" t="str">
        <f>IF(ISNUMBER(AirVision!AA114),AirVision!AA114,"")</f>
        <v/>
      </c>
      <c r="R118" s="624" t="str">
        <f>IF(AirVision!AB114&lt;&gt;"",AirVision!AB114, "")</f>
        <v/>
      </c>
      <c r="S118" s="624" t="str">
        <f>IF(ISNUMBER(AirVision!AD114),AirVision!AD114,"")</f>
        <v/>
      </c>
      <c r="T118" s="624" t="str">
        <f>IF(AirVision!AE114&lt;&gt;"",AirVision!AE114, "")</f>
        <v/>
      </c>
      <c r="U118" s="624">
        <f t="shared" si="25"/>
        <v>0</v>
      </c>
      <c r="V118" s="624">
        <f t="shared" si="24"/>
        <v>1</v>
      </c>
      <c r="W118" s="624" t="str">
        <f>IF(D118&lt;&gt;"",(VLOOKUP(D118,'Flags&amp;Qualifiers'!$S$2:$U$55,3)),"")</f>
        <v/>
      </c>
      <c r="X118" s="624">
        <f t="shared" si="26"/>
        <v>0</v>
      </c>
      <c r="Y118" s="624" t="str">
        <f>IF(D118&lt;&gt;"",(VLOOKUP(D118,'Flags&amp;Qualifiers'!$S$2:$T$55,2)), "")</f>
        <v/>
      </c>
      <c r="Z118" s="624">
        <f t="shared" si="27"/>
        <v>1</v>
      </c>
      <c r="AA118" s="624">
        <f t="shared" si="28"/>
        <v>0</v>
      </c>
      <c r="AB118" s="624" t="str">
        <f t="shared" si="29"/>
        <v>NULL</v>
      </c>
      <c r="AC118" s="635" t="str">
        <f t="shared" si="42"/>
        <v>NULL</v>
      </c>
      <c r="AD118" s="625" t="str">
        <f t="shared" si="42"/>
        <v>NULL</v>
      </c>
      <c r="AE118" s="627">
        <f t="shared" si="43"/>
        <v>0</v>
      </c>
      <c r="AF118" s="628" t="str">
        <f t="shared" si="30"/>
        <v/>
      </c>
      <c r="AG118" s="629" t="str">
        <f t="shared" si="31"/>
        <v/>
      </c>
      <c r="AH118" s="630">
        <f t="shared" si="32"/>
        <v>111</v>
      </c>
      <c r="AI118" s="629">
        <f t="shared" si="36"/>
        <v>0</v>
      </c>
      <c r="AJ118" s="632" t="str">
        <f t="shared" si="40"/>
        <v/>
      </c>
      <c r="AK118" s="630" t="str">
        <f t="shared" si="33"/>
        <v/>
      </c>
      <c r="AL118" s="630" t="str">
        <f t="shared" si="34"/>
        <v/>
      </c>
      <c r="AM118" s="632" t="str">
        <f t="shared" si="35"/>
        <v/>
      </c>
      <c r="AN118" s="633" t="str">
        <f t="shared" si="41"/>
        <v>YES</v>
      </c>
      <c r="AO118" s="511" t="s">
        <v>382</v>
      </c>
      <c r="AP118" s="127">
        <f>VLOOKUP(AO118,'Flags&amp;Qualifiers'!$B$2:$C$49,2)</f>
        <v>0</v>
      </c>
      <c r="AQ118" s="127">
        <f>VLOOKUP(AO118,'Flags&amp;Qualifiers'!$B$2:$D$49,3)</f>
        <v>0</v>
      </c>
      <c r="AR118" s="127">
        <f>VLOOKUP(AO118,'Flags&amp;Qualifiers'!$B$2:$E$49,4)</f>
        <v>0</v>
      </c>
      <c r="AS118" s="757" t="str">
        <f t="shared" si="37"/>
        <v>no</v>
      </c>
      <c r="AT118" s="742"/>
      <c r="AU118" s="742"/>
      <c r="AV118" s="742"/>
    </row>
    <row r="119" spans="1:48" s="634" customFormat="1" ht="11.25" customHeight="1" x14ac:dyDescent="0.2">
      <c r="A119" s="621">
        <f>(AirVision!A115)</f>
        <v>0</v>
      </c>
      <c r="B119" s="622">
        <f>(AirVision!B115)</f>
        <v>0</v>
      </c>
      <c r="C119" s="623" t="str">
        <f>IF(ISNUMBER(AirVision!R115),AirVision!R115, "")</f>
        <v/>
      </c>
      <c r="D119" s="624" t="str">
        <f>IF(AirVision!S115&lt;&gt;"",AirVision!S115, "")</f>
        <v/>
      </c>
      <c r="E119" s="623" t="str">
        <f>IF(ISNUMBER(AirVision!L115),AirVision!L115, "")</f>
        <v/>
      </c>
      <c r="F119" s="624" t="str">
        <f>IF(AirVision!M115&lt;&gt;"",AirVision!M115, "")</f>
        <v/>
      </c>
      <c r="G119" s="625" t="str">
        <f>IF(ISNUMBER(AirVision!C115),AirVision!C115,"")</f>
        <v/>
      </c>
      <c r="H119" s="624" t="str">
        <f>IF(AirVision!D115&lt;&gt;"",AirVision!D115, "")</f>
        <v/>
      </c>
      <c r="I119" s="624" t="str">
        <f>IF(ISNUMBER(AirVision!O115),AirVision!O115,"")</f>
        <v/>
      </c>
      <c r="J119" s="624" t="str">
        <f>IF(ISNUMBER(AirVision!P115),AirVision!P115,"")</f>
        <v/>
      </c>
      <c r="K119" s="624" t="str">
        <f>IF(ISNUMBER(AirVision!F115),AirVision!F115, "")</f>
        <v/>
      </c>
      <c r="L119" s="624" t="str">
        <f>IF(AirVision!G115&lt;&gt;"",AirVision!G115, "")</f>
        <v/>
      </c>
      <c r="M119" s="624" t="str">
        <f>IF(ISNUMBER(AirVision!U115),AirVision!U115, "")</f>
        <v/>
      </c>
      <c r="N119" s="624" t="str">
        <f>IF(AirVision!V115&lt;&gt;"",AirVision!V115, "")</f>
        <v/>
      </c>
      <c r="O119" s="625" t="str">
        <f>IF(ISNUMBER(AirVision!X115),AirVision!X115,"")</f>
        <v/>
      </c>
      <c r="P119" s="624" t="str">
        <f>IF(AirVision!Y115&lt;&gt;"",AirVision!Y115, "")</f>
        <v/>
      </c>
      <c r="Q119" s="624" t="str">
        <f>IF(ISNUMBER(AirVision!AA115),AirVision!AA115,"")</f>
        <v/>
      </c>
      <c r="R119" s="624" t="str">
        <f>IF(AirVision!AB115&lt;&gt;"",AirVision!AB115, "")</f>
        <v/>
      </c>
      <c r="S119" s="624" t="str">
        <f>IF(ISNUMBER(AirVision!AD115),AirVision!AD115,"")</f>
        <v/>
      </c>
      <c r="T119" s="624" t="str">
        <f>IF(AirVision!AE115&lt;&gt;"",AirVision!AE115, "")</f>
        <v/>
      </c>
      <c r="U119" s="624">
        <f t="shared" si="25"/>
        <v>0</v>
      </c>
      <c r="V119" s="624">
        <f t="shared" si="24"/>
        <v>1</v>
      </c>
      <c r="W119" s="624" t="str">
        <f>IF(D119&lt;&gt;"",(VLOOKUP(D119,'Flags&amp;Qualifiers'!$S$2:$U$55,3)),"")</f>
        <v/>
      </c>
      <c r="X119" s="624">
        <f t="shared" si="26"/>
        <v>0</v>
      </c>
      <c r="Y119" s="624" t="str">
        <f>IF(D119&lt;&gt;"",(VLOOKUP(D119,'Flags&amp;Qualifiers'!$S$2:$T$55,2)), "")</f>
        <v/>
      </c>
      <c r="Z119" s="624">
        <f t="shared" si="27"/>
        <v>1</v>
      </c>
      <c r="AA119" s="624">
        <f t="shared" si="28"/>
        <v>0</v>
      </c>
      <c r="AB119" s="624" t="str">
        <f t="shared" si="29"/>
        <v>NULL</v>
      </c>
      <c r="AC119" s="635" t="str">
        <f t="shared" si="42"/>
        <v>NULL</v>
      </c>
      <c r="AD119" s="625" t="str">
        <f t="shared" si="42"/>
        <v>NULL</v>
      </c>
      <c r="AE119" s="627">
        <f t="shared" si="43"/>
        <v>0</v>
      </c>
      <c r="AF119" s="628" t="str">
        <f t="shared" si="30"/>
        <v/>
      </c>
      <c r="AG119" s="629" t="str">
        <f t="shared" si="31"/>
        <v/>
      </c>
      <c r="AH119" s="630">
        <f t="shared" si="32"/>
        <v>112</v>
      </c>
      <c r="AI119" s="629">
        <f t="shared" si="36"/>
        <v>0</v>
      </c>
      <c r="AJ119" s="632" t="str">
        <f t="shared" si="40"/>
        <v/>
      </c>
      <c r="AK119" s="630" t="str">
        <f t="shared" si="33"/>
        <v/>
      </c>
      <c r="AL119" s="630" t="str">
        <f t="shared" si="34"/>
        <v/>
      </c>
      <c r="AM119" s="632" t="str">
        <f t="shared" si="35"/>
        <v/>
      </c>
      <c r="AN119" s="633" t="str">
        <f t="shared" si="41"/>
        <v>YES</v>
      </c>
      <c r="AO119" s="511" t="s">
        <v>382</v>
      </c>
      <c r="AP119" s="127">
        <f>VLOOKUP(AO119,'Flags&amp;Qualifiers'!$B$2:$C$49,2)</f>
        <v>0</v>
      </c>
      <c r="AQ119" s="127">
        <f>VLOOKUP(AO119,'Flags&amp;Qualifiers'!$B$2:$D$49,3)</f>
        <v>0</v>
      </c>
      <c r="AR119" s="127">
        <f>VLOOKUP(AO119,'Flags&amp;Qualifiers'!$B$2:$E$49,4)</f>
        <v>0</v>
      </c>
      <c r="AS119" s="757" t="str">
        <f t="shared" si="37"/>
        <v>no</v>
      </c>
      <c r="AT119" s="742"/>
      <c r="AU119" s="742"/>
      <c r="AV119" s="742"/>
    </row>
    <row r="120" spans="1:48" s="634" customFormat="1" ht="11.25" customHeight="1" x14ac:dyDescent="0.2">
      <c r="A120" s="621">
        <f>(AirVision!A116)</f>
        <v>0</v>
      </c>
      <c r="B120" s="622">
        <f>(AirVision!B116)</f>
        <v>0</v>
      </c>
      <c r="C120" s="623" t="str">
        <f>IF(ISNUMBER(AirVision!R116),AirVision!R116, "")</f>
        <v/>
      </c>
      <c r="D120" s="624" t="str">
        <f>IF(AirVision!S116&lt;&gt;"",AirVision!S116, "")</f>
        <v/>
      </c>
      <c r="E120" s="623" t="str">
        <f>IF(ISNUMBER(AirVision!L116),AirVision!L116, "")</f>
        <v/>
      </c>
      <c r="F120" s="624" t="str">
        <f>IF(AirVision!M116&lt;&gt;"",AirVision!M116, "")</f>
        <v/>
      </c>
      <c r="G120" s="625" t="str">
        <f>IF(ISNUMBER(AirVision!C116),AirVision!C116,"")</f>
        <v/>
      </c>
      <c r="H120" s="624" t="str">
        <f>IF(AirVision!D116&lt;&gt;"",AirVision!D116, "")</f>
        <v/>
      </c>
      <c r="I120" s="624" t="str">
        <f>IF(ISNUMBER(AirVision!O116),AirVision!O116,"")</f>
        <v/>
      </c>
      <c r="J120" s="624" t="str">
        <f>IF(ISNUMBER(AirVision!P116),AirVision!P116,"")</f>
        <v/>
      </c>
      <c r="K120" s="624" t="str">
        <f>IF(ISNUMBER(AirVision!F116),AirVision!F116, "")</f>
        <v/>
      </c>
      <c r="L120" s="624" t="str">
        <f>IF(AirVision!G116&lt;&gt;"",AirVision!G116, "")</f>
        <v/>
      </c>
      <c r="M120" s="624" t="str">
        <f>IF(ISNUMBER(AirVision!U116),AirVision!U116, "")</f>
        <v/>
      </c>
      <c r="N120" s="624" t="str">
        <f>IF(AirVision!V116&lt;&gt;"",AirVision!V116, "")</f>
        <v/>
      </c>
      <c r="O120" s="625" t="str">
        <f>IF(ISNUMBER(AirVision!X116),AirVision!X116,"")</f>
        <v/>
      </c>
      <c r="P120" s="624" t="str">
        <f>IF(AirVision!Y116&lt;&gt;"",AirVision!Y116, "")</f>
        <v/>
      </c>
      <c r="Q120" s="624" t="str">
        <f>IF(ISNUMBER(AirVision!AA116),AirVision!AA116,"")</f>
        <v/>
      </c>
      <c r="R120" s="624" t="str">
        <f>IF(AirVision!AB116&lt;&gt;"",AirVision!AB116, "")</f>
        <v/>
      </c>
      <c r="S120" s="624" t="str">
        <f>IF(ISNUMBER(AirVision!AD116),AirVision!AD116,"")</f>
        <v/>
      </c>
      <c r="T120" s="624" t="str">
        <f>IF(AirVision!AE116&lt;&gt;"",AirVision!AE116, "")</f>
        <v/>
      </c>
      <c r="U120" s="624">
        <f t="shared" si="25"/>
        <v>0</v>
      </c>
      <c r="V120" s="624">
        <f t="shared" si="24"/>
        <v>1</v>
      </c>
      <c r="W120" s="624" t="str">
        <f>IF(D120&lt;&gt;"",(VLOOKUP(D120,'Flags&amp;Qualifiers'!$S$2:$U$55,3)),"")</f>
        <v/>
      </c>
      <c r="X120" s="624">
        <f t="shared" si="26"/>
        <v>0</v>
      </c>
      <c r="Y120" s="624" t="str">
        <f>IF(D120&lt;&gt;"",(VLOOKUP(D120,'Flags&amp;Qualifiers'!$S$2:$T$55,2)), "")</f>
        <v/>
      </c>
      <c r="Z120" s="624">
        <f t="shared" si="27"/>
        <v>1</v>
      </c>
      <c r="AA120" s="624">
        <f t="shared" si="28"/>
        <v>0</v>
      </c>
      <c r="AB120" s="624" t="str">
        <f t="shared" si="29"/>
        <v>NULL</v>
      </c>
      <c r="AC120" s="635" t="str">
        <f t="shared" si="42"/>
        <v>NULL</v>
      </c>
      <c r="AD120" s="625" t="str">
        <f t="shared" si="42"/>
        <v>NULL</v>
      </c>
      <c r="AE120" s="627">
        <f t="shared" si="43"/>
        <v>0</v>
      </c>
      <c r="AF120" s="628" t="str">
        <f t="shared" si="30"/>
        <v/>
      </c>
      <c r="AG120" s="629" t="str">
        <f t="shared" si="31"/>
        <v/>
      </c>
      <c r="AH120" s="630">
        <f t="shared" si="32"/>
        <v>113</v>
      </c>
      <c r="AI120" s="629">
        <f t="shared" si="36"/>
        <v>0</v>
      </c>
      <c r="AJ120" s="632" t="str">
        <f t="shared" si="40"/>
        <v/>
      </c>
      <c r="AK120" s="630" t="str">
        <f t="shared" si="33"/>
        <v/>
      </c>
      <c r="AL120" s="630" t="str">
        <f t="shared" si="34"/>
        <v/>
      </c>
      <c r="AM120" s="632" t="str">
        <f t="shared" si="35"/>
        <v/>
      </c>
      <c r="AN120" s="633" t="str">
        <f t="shared" si="41"/>
        <v>YES</v>
      </c>
      <c r="AO120" s="511" t="s">
        <v>382</v>
      </c>
      <c r="AP120" s="127">
        <f>VLOOKUP(AO120,'Flags&amp;Qualifiers'!$B$2:$C$49,2)</f>
        <v>0</v>
      </c>
      <c r="AQ120" s="127">
        <f>VLOOKUP(AO120,'Flags&amp;Qualifiers'!$B$2:$D$49,3)</f>
        <v>0</v>
      </c>
      <c r="AR120" s="127">
        <f>VLOOKUP(AO120,'Flags&amp;Qualifiers'!$B$2:$E$49,4)</f>
        <v>0</v>
      </c>
      <c r="AS120" s="757" t="str">
        <f t="shared" si="37"/>
        <v>no</v>
      </c>
      <c r="AT120" s="742"/>
      <c r="AU120" s="742"/>
      <c r="AV120" s="742"/>
    </row>
    <row r="121" spans="1:48" s="634" customFormat="1" ht="11.25" customHeight="1" x14ac:dyDescent="0.2">
      <c r="A121" s="621">
        <f>(AirVision!A117)</f>
        <v>0</v>
      </c>
      <c r="B121" s="622">
        <f>(AirVision!B117)</f>
        <v>0</v>
      </c>
      <c r="C121" s="623" t="str">
        <f>IF(ISNUMBER(AirVision!R117),AirVision!R117, "")</f>
        <v/>
      </c>
      <c r="D121" s="624" t="str">
        <f>IF(AirVision!S117&lt;&gt;"",AirVision!S117, "")</f>
        <v/>
      </c>
      <c r="E121" s="623" t="str">
        <f>IF(ISNUMBER(AirVision!L117),AirVision!L117, "")</f>
        <v/>
      </c>
      <c r="F121" s="624" t="str">
        <f>IF(AirVision!M117&lt;&gt;"",AirVision!M117, "")</f>
        <v/>
      </c>
      <c r="G121" s="625" t="str">
        <f>IF(ISNUMBER(AirVision!C117),AirVision!C117,"")</f>
        <v/>
      </c>
      <c r="H121" s="624" t="str">
        <f>IF(AirVision!D117&lt;&gt;"",AirVision!D117, "")</f>
        <v/>
      </c>
      <c r="I121" s="624" t="str">
        <f>IF(ISNUMBER(AirVision!O117),AirVision!O117,"")</f>
        <v/>
      </c>
      <c r="J121" s="624" t="str">
        <f>IF(ISNUMBER(AirVision!P117),AirVision!P117,"")</f>
        <v/>
      </c>
      <c r="K121" s="624" t="str">
        <f>IF(ISNUMBER(AirVision!F117),AirVision!F117, "")</f>
        <v/>
      </c>
      <c r="L121" s="624" t="str">
        <f>IF(AirVision!G117&lt;&gt;"",AirVision!G117, "")</f>
        <v/>
      </c>
      <c r="M121" s="624" t="str">
        <f>IF(ISNUMBER(AirVision!U117),AirVision!U117, "")</f>
        <v/>
      </c>
      <c r="N121" s="624" t="str">
        <f>IF(AirVision!V117&lt;&gt;"",AirVision!V117, "")</f>
        <v/>
      </c>
      <c r="O121" s="625" t="str">
        <f>IF(ISNUMBER(AirVision!X117),AirVision!X117,"")</f>
        <v/>
      </c>
      <c r="P121" s="624" t="str">
        <f>IF(AirVision!Y117&lt;&gt;"",AirVision!Y117, "")</f>
        <v/>
      </c>
      <c r="Q121" s="624" t="str">
        <f>IF(ISNUMBER(AirVision!AA117),AirVision!AA117,"")</f>
        <v/>
      </c>
      <c r="R121" s="624" t="str">
        <f>IF(AirVision!AB117&lt;&gt;"",AirVision!AB117, "")</f>
        <v/>
      </c>
      <c r="S121" s="624" t="str">
        <f>IF(ISNUMBER(AirVision!AD117),AirVision!AD117,"")</f>
        <v/>
      </c>
      <c r="T121" s="624" t="str">
        <f>IF(AirVision!AE117&lt;&gt;"",AirVision!AE117, "")</f>
        <v/>
      </c>
      <c r="U121" s="624">
        <f t="shared" si="25"/>
        <v>0</v>
      </c>
      <c r="V121" s="624">
        <f t="shared" si="24"/>
        <v>1</v>
      </c>
      <c r="W121" s="624" t="str">
        <f>IF(D121&lt;&gt;"",(VLOOKUP(D121,'Flags&amp;Qualifiers'!$S$2:$U$55,3)),"")</f>
        <v/>
      </c>
      <c r="X121" s="624">
        <f t="shared" si="26"/>
        <v>0</v>
      </c>
      <c r="Y121" s="624" t="str">
        <f>IF(D121&lt;&gt;"",(VLOOKUP(D121,'Flags&amp;Qualifiers'!$S$2:$T$55,2)), "")</f>
        <v/>
      </c>
      <c r="Z121" s="624">
        <f t="shared" si="27"/>
        <v>1</v>
      </c>
      <c r="AA121" s="624">
        <f t="shared" si="28"/>
        <v>0</v>
      </c>
      <c r="AB121" s="624" t="str">
        <f t="shared" si="29"/>
        <v>NULL</v>
      </c>
      <c r="AC121" s="635" t="str">
        <f t="shared" si="42"/>
        <v>NULL</v>
      </c>
      <c r="AD121" s="625" t="str">
        <f t="shared" si="42"/>
        <v>NULL</v>
      </c>
      <c r="AE121" s="627">
        <f t="shared" si="43"/>
        <v>0</v>
      </c>
      <c r="AF121" s="628" t="str">
        <f t="shared" si="30"/>
        <v/>
      </c>
      <c r="AG121" s="629" t="str">
        <f t="shared" si="31"/>
        <v/>
      </c>
      <c r="AH121" s="630">
        <f t="shared" si="32"/>
        <v>114</v>
      </c>
      <c r="AI121" s="629">
        <f t="shared" si="36"/>
        <v>0</v>
      </c>
      <c r="AJ121" s="632" t="str">
        <f t="shared" si="40"/>
        <v/>
      </c>
      <c r="AK121" s="630" t="str">
        <f t="shared" si="33"/>
        <v/>
      </c>
      <c r="AL121" s="630" t="str">
        <f t="shared" si="34"/>
        <v/>
      </c>
      <c r="AM121" s="632" t="str">
        <f t="shared" si="35"/>
        <v/>
      </c>
      <c r="AN121" s="633" t="str">
        <f t="shared" si="41"/>
        <v>YES</v>
      </c>
      <c r="AO121" s="511" t="s">
        <v>382</v>
      </c>
      <c r="AP121" s="127">
        <f>VLOOKUP(AO121,'Flags&amp;Qualifiers'!$B$2:$C$49,2)</f>
        <v>0</v>
      </c>
      <c r="AQ121" s="127">
        <f>VLOOKUP(AO121,'Flags&amp;Qualifiers'!$B$2:$D$49,3)</f>
        <v>0</v>
      </c>
      <c r="AR121" s="127">
        <f>VLOOKUP(AO121,'Flags&amp;Qualifiers'!$B$2:$E$49,4)</f>
        <v>0</v>
      </c>
      <c r="AS121" s="757" t="str">
        <f t="shared" si="37"/>
        <v>no</v>
      </c>
      <c r="AT121" s="742"/>
      <c r="AU121" s="742"/>
      <c r="AV121" s="742"/>
    </row>
    <row r="122" spans="1:48" s="634" customFormat="1" ht="11.25" customHeight="1" x14ac:dyDescent="0.2">
      <c r="A122" s="621">
        <f>(AirVision!A118)</f>
        <v>0</v>
      </c>
      <c r="B122" s="622">
        <f>(AirVision!B118)</f>
        <v>0</v>
      </c>
      <c r="C122" s="623" t="str">
        <f>IF(ISNUMBER(AirVision!R118),AirVision!R118, "")</f>
        <v/>
      </c>
      <c r="D122" s="624" t="str">
        <f>IF(AirVision!S118&lt;&gt;"",AirVision!S118, "")</f>
        <v/>
      </c>
      <c r="E122" s="623" t="str">
        <f>IF(ISNUMBER(AirVision!L118),AirVision!L118, "")</f>
        <v/>
      </c>
      <c r="F122" s="624" t="str">
        <f>IF(AirVision!M118&lt;&gt;"",AirVision!M118, "")</f>
        <v/>
      </c>
      <c r="G122" s="625" t="str">
        <f>IF(ISNUMBER(AirVision!C118),AirVision!C118,"")</f>
        <v/>
      </c>
      <c r="H122" s="624" t="str">
        <f>IF(AirVision!D118&lt;&gt;"",AirVision!D118, "")</f>
        <v/>
      </c>
      <c r="I122" s="624" t="str">
        <f>IF(ISNUMBER(AirVision!O118),AirVision!O118,"")</f>
        <v/>
      </c>
      <c r="J122" s="624" t="str">
        <f>IF(ISNUMBER(AirVision!P118),AirVision!P118,"")</f>
        <v/>
      </c>
      <c r="K122" s="624" t="str">
        <f>IF(ISNUMBER(AirVision!F118),AirVision!F118, "")</f>
        <v/>
      </c>
      <c r="L122" s="624" t="str">
        <f>IF(AirVision!G118&lt;&gt;"",AirVision!G118, "")</f>
        <v/>
      </c>
      <c r="M122" s="624" t="str">
        <f>IF(ISNUMBER(AirVision!U118),AirVision!U118, "")</f>
        <v/>
      </c>
      <c r="N122" s="624" t="str">
        <f>IF(AirVision!V118&lt;&gt;"",AirVision!V118, "")</f>
        <v/>
      </c>
      <c r="O122" s="625" t="str">
        <f>IF(ISNUMBER(AirVision!X118),AirVision!X118,"")</f>
        <v/>
      </c>
      <c r="P122" s="624" t="str">
        <f>IF(AirVision!Y118&lt;&gt;"",AirVision!Y118, "")</f>
        <v/>
      </c>
      <c r="Q122" s="624" t="str">
        <f>IF(ISNUMBER(AirVision!AA118),AirVision!AA118,"")</f>
        <v/>
      </c>
      <c r="R122" s="624" t="str">
        <f>IF(AirVision!AB118&lt;&gt;"",AirVision!AB118, "")</f>
        <v/>
      </c>
      <c r="S122" s="624" t="str">
        <f>IF(ISNUMBER(AirVision!AD118),AirVision!AD118,"")</f>
        <v/>
      </c>
      <c r="T122" s="624" t="str">
        <f>IF(AirVision!AE118&lt;&gt;"",AirVision!AE118, "")</f>
        <v/>
      </c>
      <c r="U122" s="624">
        <f t="shared" si="25"/>
        <v>0</v>
      </c>
      <c r="V122" s="624">
        <f t="shared" si="24"/>
        <v>1</v>
      </c>
      <c r="W122" s="624" t="str">
        <f>IF(D122&lt;&gt;"",(VLOOKUP(D122,'Flags&amp;Qualifiers'!$S$2:$U$55,3)),"")</f>
        <v/>
      </c>
      <c r="X122" s="624">
        <f t="shared" si="26"/>
        <v>0</v>
      </c>
      <c r="Y122" s="624" t="str">
        <f>IF(D122&lt;&gt;"",(VLOOKUP(D122,'Flags&amp;Qualifiers'!$S$2:$T$55,2)), "")</f>
        <v/>
      </c>
      <c r="Z122" s="624">
        <f t="shared" si="27"/>
        <v>1</v>
      </c>
      <c r="AA122" s="624">
        <f t="shared" si="28"/>
        <v>0</v>
      </c>
      <c r="AB122" s="624" t="str">
        <f t="shared" si="29"/>
        <v>NULL</v>
      </c>
      <c r="AC122" s="635" t="str">
        <f t="shared" si="42"/>
        <v>NULL</v>
      </c>
      <c r="AD122" s="625" t="str">
        <f t="shared" si="42"/>
        <v>NULL</v>
      </c>
      <c r="AE122" s="627">
        <f t="shared" si="43"/>
        <v>0</v>
      </c>
      <c r="AF122" s="628" t="str">
        <f t="shared" si="30"/>
        <v/>
      </c>
      <c r="AG122" s="629" t="str">
        <f t="shared" si="31"/>
        <v/>
      </c>
      <c r="AH122" s="630">
        <f t="shared" si="32"/>
        <v>115</v>
      </c>
      <c r="AI122" s="629">
        <f t="shared" si="36"/>
        <v>0</v>
      </c>
      <c r="AJ122" s="632" t="str">
        <f t="shared" si="40"/>
        <v/>
      </c>
      <c r="AK122" s="630" t="str">
        <f t="shared" si="33"/>
        <v/>
      </c>
      <c r="AL122" s="630" t="str">
        <f t="shared" si="34"/>
        <v/>
      </c>
      <c r="AM122" s="632" t="str">
        <f t="shared" si="35"/>
        <v/>
      </c>
      <c r="AN122" s="633" t="str">
        <f t="shared" si="41"/>
        <v>YES</v>
      </c>
      <c r="AO122" s="511" t="s">
        <v>382</v>
      </c>
      <c r="AP122" s="127">
        <f>VLOOKUP(AO122,'Flags&amp;Qualifiers'!$B$2:$C$49,2)</f>
        <v>0</v>
      </c>
      <c r="AQ122" s="127">
        <f>VLOOKUP(AO122,'Flags&amp;Qualifiers'!$B$2:$D$49,3)</f>
        <v>0</v>
      </c>
      <c r="AR122" s="127">
        <f>VLOOKUP(AO122,'Flags&amp;Qualifiers'!$B$2:$E$49,4)</f>
        <v>0</v>
      </c>
      <c r="AS122" s="757" t="str">
        <f t="shared" si="37"/>
        <v>no</v>
      </c>
      <c r="AT122" s="742"/>
      <c r="AU122" s="742"/>
      <c r="AV122" s="742"/>
    </row>
    <row r="123" spans="1:48" s="634" customFormat="1" ht="11.25" customHeight="1" x14ac:dyDescent="0.2">
      <c r="A123" s="621">
        <f>(AirVision!A119)</f>
        <v>0</v>
      </c>
      <c r="B123" s="622">
        <f>(AirVision!B119)</f>
        <v>0</v>
      </c>
      <c r="C123" s="623" t="str">
        <f>IF(ISNUMBER(AirVision!R119),AirVision!R119, "")</f>
        <v/>
      </c>
      <c r="D123" s="624" t="str">
        <f>IF(AirVision!S119&lt;&gt;"",AirVision!S119, "")</f>
        <v/>
      </c>
      <c r="E123" s="623" t="str">
        <f>IF(ISNUMBER(AirVision!L119),AirVision!L119, "")</f>
        <v/>
      </c>
      <c r="F123" s="624" t="str">
        <f>IF(AirVision!M119&lt;&gt;"",AirVision!M119, "")</f>
        <v/>
      </c>
      <c r="G123" s="625" t="str">
        <f>IF(ISNUMBER(AirVision!C119),AirVision!C119,"")</f>
        <v/>
      </c>
      <c r="H123" s="624" t="str">
        <f>IF(AirVision!D119&lt;&gt;"",AirVision!D119, "")</f>
        <v/>
      </c>
      <c r="I123" s="624" t="str">
        <f>IF(ISNUMBER(AirVision!O119),AirVision!O119,"")</f>
        <v/>
      </c>
      <c r="J123" s="624" t="str">
        <f>IF(ISNUMBER(AirVision!P119),AirVision!P119,"")</f>
        <v/>
      </c>
      <c r="K123" s="624" t="str">
        <f>IF(ISNUMBER(AirVision!F119),AirVision!F119, "")</f>
        <v/>
      </c>
      <c r="L123" s="624" t="str">
        <f>IF(AirVision!G119&lt;&gt;"",AirVision!G119, "")</f>
        <v/>
      </c>
      <c r="M123" s="624" t="str">
        <f>IF(ISNUMBER(AirVision!U119),AirVision!U119, "")</f>
        <v/>
      </c>
      <c r="N123" s="624" t="str">
        <f>IF(AirVision!V119&lt;&gt;"",AirVision!V119, "")</f>
        <v/>
      </c>
      <c r="O123" s="625" t="str">
        <f>IF(ISNUMBER(AirVision!X119),AirVision!X119,"")</f>
        <v/>
      </c>
      <c r="P123" s="624" t="str">
        <f>IF(AirVision!Y119&lt;&gt;"",AirVision!Y119, "")</f>
        <v/>
      </c>
      <c r="Q123" s="624" t="str">
        <f>IF(ISNUMBER(AirVision!AA119),AirVision!AA119,"")</f>
        <v/>
      </c>
      <c r="R123" s="624" t="str">
        <f>IF(AirVision!AB119&lt;&gt;"",AirVision!AB119, "")</f>
        <v/>
      </c>
      <c r="S123" s="624" t="str">
        <f>IF(ISNUMBER(AirVision!AD119),AirVision!AD119,"")</f>
        <v/>
      </c>
      <c r="T123" s="624" t="str">
        <f>IF(AirVision!AE119&lt;&gt;"",AirVision!AE119, "")</f>
        <v/>
      </c>
      <c r="U123" s="624">
        <f t="shared" si="25"/>
        <v>0</v>
      </c>
      <c r="V123" s="624">
        <f t="shared" si="24"/>
        <v>1</v>
      </c>
      <c r="W123" s="624" t="str">
        <f>IF(D123&lt;&gt;"",(VLOOKUP(D123,'Flags&amp;Qualifiers'!$S$2:$U$55,3)),"")</f>
        <v/>
      </c>
      <c r="X123" s="624">
        <f t="shared" si="26"/>
        <v>0</v>
      </c>
      <c r="Y123" s="624" t="str">
        <f>IF(D123&lt;&gt;"",(VLOOKUP(D123,'Flags&amp;Qualifiers'!$S$2:$T$55,2)), "")</f>
        <v/>
      </c>
      <c r="Z123" s="624">
        <f t="shared" si="27"/>
        <v>1</v>
      </c>
      <c r="AA123" s="624">
        <f t="shared" si="28"/>
        <v>0</v>
      </c>
      <c r="AB123" s="624" t="str">
        <f t="shared" si="29"/>
        <v>NULL</v>
      </c>
      <c r="AC123" s="635" t="str">
        <f t="shared" si="42"/>
        <v>NULL</v>
      </c>
      <c r="AD123" s="625" t="str">
        <f t="shared" si="42"/>
        <v>NULL</v>
      </c>
      <c r="AE123" s="627">
        <f t="shared" si="43"/>
        <v>0</v>
      </c>
      <c r="AF123" s="628" t="str">
        <f t="shared" si="30"/>
        <v/>
      </c>
      <c r="AG123" s="629" t="str">
        <f t="shared" si="31"/>
        <v/>
      </c>
      <c r="AH123" s="630">
        <f t="shared" si="32"/>
        <v>116</v>
      </c>
      <c r="AI123" s="629">
        <f t="shared" si="36"/>
        <v>0</v>
      </c>
      <c r="AJ123" s="632" t="str">
        <f t="shared" si="40"/>
        <v/>
      </c>
      <c r="AK123" s="630" t="str">
        <f t="shared" si="33"/>
        <v/>
      </c>
      <c r="AL123" s="630" t="str">
        <f t="shared" si="34"/>
        <v/>
      </c>
      <c r="AM123" s="632" t="str">
        <f t="shared" si="35"/>
        <v/>
      </c>
      <c r="AN123" s="633" t="str">
        <f t="shared" si="41"/>
        <v>YES</v>
      </c>
      <c r="AO123" s="511" t="s">
        <v>382</v>
      </c>
      <c r="AP123" s="127">
        <f>VLOOKUP(AO123,'Flags&amp;Qualifiers'!$B$2:$C$49,2)</f>
        <v>0</v>
      </c>
      <c r="AQ123" s="127">
        <f>VLOOKUP(AO123,'Flags&amp;Qualifiers'!$B$2:$D$49,3)</f>
        <v>0</v>
      </c>
      <c r="AR123" s="127">
        <f>VLOOKUP(AO123,'Flags&amp;Qualifiers'!$B$2:$E$49,4)</f>
        <v>0</v>
      </c>
      <c r="AS123" s="757" t="str">
        <f t="shared" si="37"/>
        <v>no</v>
      </c>
      <c r="AT123" s="742"/>
      <c r="AU123" s="742"/>
      <c r="AV123" s="742"/>
    </row>
    <row r="124" spans="1:48" s="634" customFormat="1" ht="11.25" customHeight="1" x14ac:dyDescent="0.2">
      <c r="A124" s="621">
        <f>(AirVision!A120)</f>
        <v>0</v>
      </c>
      <c r="B124" s="622">
        <f>(AirVision!B120)</f>
        <v>0</v>
      </c>
      <c r="C124" s="623" t="str">
        <f>IF(ISNUMBER(AirVision!R120),AirVision!R120, "")</f>
        <v/>
      </c>
      <c r="D124" s="624" t="str">
        <f>IF(AirVision!S120&lt;&gt;"",AirVision!S120, "")</f>
        <v/>
      </c>
      <c r="E124" s="623" t="str">
        <f>IF(ISNUMBER(AirVision!L120),AirVision!L120, "")</f>
        <v/>
      </c>
      <c r="F124" s="624" t="str">
        <f>IF(AirVision!M120&lt;&gt;"",AirVision!M120, "")</f>
        <v/>
      </c>
      <c r="G124" s="625" t="str">
        <f>IF(ISNUMBER(AirVision!C120),AirVision!C120,"")</f>
        <v/>
      </c>
      <c r="H124" s="624" t="str">
        <f>IF(AirVision!D120&lt;&gt;"",AirVision!D120, "")</f>
        <v/>
      </c>
      <c r="I124" s="624" t="str">
        <f>IF(ISNUMBER(AirVision!O120),AirVision!O120,"")</f>
        <v/>
      </c>
      <c r="J124" s="624" t="str">
        <f>IF(ISNUMBER(AirVision!P120),AirVision!P120,"")</f>
        <v/>
      </c>
      <c r="K124" s="624" t="str">
        <f>IF(ISNUMBER(AirVision!F120),AirVision!F120, "")</f>
        <v/>
      </c>
      <c r="L124" s="624" t="str">
        <f>IF(AirVision!G120&lt;&gt;"",AirVision!G120, "")</f>
        <v/>
      </c>
      <c r="M124" s="624" t="str">
        <f>IF(ISNUMBER(AirVision!U120),AirVision!U120, "")</f>
        <v/>
      </c>
      <c r="N124" s="624" t="str">
        <f>IF(AirVision!V120&lt;&gt;"",AirVision!V120, "")</f>
        <v/>
      </c>
      <c r="O124" s="625" t="str">
        <f>IF(ISNUMBER(AirVision!X120),AirVision!X120,"")</f>
        <v/>
      </c>
      <c r="P124" s="624" t="str">
        <f>IF(AirVision!Y120&lt;&gt;"",AirVision!Y120, "")</f>
        <v/>
      </c>
      <c r="Q124" s="624" t="str">
        <f>IF(ISNUMBER(AirVision!AA120),AirVision!AA120,"")</f>
        <v/>
      </c>
      <c r="R124" s="624" t="str">
        <f>IF(AirVision!AB120&lt;&gt;"",AirVision!AB120, "")</f>
        <v/>
      </c>
      <c r="S124" s="624" t="str">
        <f>IF(ISNUMBER(AirVision!AD120),AirVision!AD120,"")</f>
        <v/>
      </c>
      <c r="T124" s="624" t="str">
        <f>IF(AirVision!AE120&lt;&gt;"",AirVision!AE120, "")</f>
        <v/>
      </c>
      <c r="U124" s="624">
        <f t="shared" si="25"/>
        <v>0</v>
      </c>
      <c r="V124" s="624">
        <f t="shared" si="24"/>
        <v>1</v>
      </c>
      <c r="W124" s="624" t="str">
        <f>IF(D124&lt;&gt;"",(VLOOKUP(D124,'Flags&amp;Qualifiers'!$S$2:$U$55,3)),"")</f>
        <v/>
      </c>
      <c r="X124" s="624">
        <f t="shared" si="26"/>
        <v>0</v>
      </c>
      <c r="Y124" s="624" t="str">
        <f>IF(D124&lt;&gt;"",(VLOOKUP(D124,'Flags&amp;Qualifiers'!$S$2:$T$55,2)), "")</f>
        <v/>
      </c>
      <c r="Z124" s="624">
        <f t="shared" si="27"/>
        <v>1</v>
      </c>
      <c r="AA124" s="624">
        <f t="shared" si="28"/>
        <v>0</v>
      </c>
      <c r="AB124" s="624" t="str">
        <f t="shared" si="29"/>
        <v>NULL</v>
      </c>
      <c r="AC124" s="635" t="str">
        <f t="shared" si="42"/>
        <v>NULL</v>
      </c>
      <c r="AD124" s="625" t="str">
        <f t="shared" si="42"/>
        <v>NULL</v>
      </c>
      <c r="AE124" s="627">
        <f t="shared" si="43"/>
        <v>0</v>
      </c>
      <c r="AF124" s="628" t="str">
        <f t="shared" si="30"/>
        <v/>
      </c>
      <c r="AG124" s="629" t="str">
        <f t="shared" si="31"/>
        <v/>
      </c>
      <c r="AH124" s="630">
        <f t="shared" si="32"/>
        <v>117</v>
      </c>
      <c r="AI124" s="629">
        <f t="shared" si="36"/>
        <v>0</v>
      </c>
      <c r="AJ124" s="632" t="str">
        <f t="shared" si="40"/>
        <v/>
      </c>
      <c r="AK124" s="630" t="str">
        <f t="shared" si="33"/>
        <v/>
      </c>
      <c r="AL124" s="630" t="str">
        <f t="shared" si="34"/>
        <v/>
      </c>
      <c r="AM124" s="632" t="str">
        <f t="shared" si="35"/>
        <v/>
      </c>
      <c r="AN124" s="633" t="str">
        <f t="shared" si="41"/>
        <v>YES</v>
      </c>
      <c r="AO124" s="511" t="s">
        <v>382</v>
      </c>
      <c r="AP124" s="127">
        <f>VLOOKUP(AO124,'Flags&amp;Qualifiers'!$B$2:$C$49,2)</f>
        <v>0</v>
      </c>
      <c r="AQ124" s="127">
        <f>VLOOKUP(AO124,'Flags&amp;Qualifiers'!$B$2:$D$49,3)</f>
        <v>0</v>
      </c>
      <c r="AR124" s="127">
        <f>VLOOKUP(AO124,'Flags&amp;Qualifiers'!$B$2:$E$49,4)</f>
        <v>0</v>
      </c>
      <c r="AS124" s="757" t="str">
        <f t="shared" si="37"/>
        <v>no</v>
      </c>
      <c r="AT124" s="742"/>
      <c r="AU124" s="742"/>
      <c r="AV124" s="742"/>
    </row>
    <row r="125" spans="1:48" s="634" customFormat="1" ht="11.25" customHeight="1" x14ac:dyDescent="0.2">
      <c r="A125" s="621">
        <f>(AirVision!A121)</f>
        <v>0</v>
      </c>
      <c r="B125" s="622">
        <f>(AirVision!B121)</f>
        <v>0</v>
      </c>
      <c r="C125" s="623" t="str">
        <f>IF(ISNUMBER(AirVision!R121),AirVision!R121, "")</f>
        <v/>
      </c>
      <c r="D125" s="624" t="str">
        <f>IF(AirVision!S121&lt;&gt;"",AirVision!S121, "")</f>
        <v/>
      </c>
      <c r="E125" s="623" t="str">
        <f>IF(ISNUMBER(AirVision!L121),AirVision!L121, "")</f>
        <v/>
      </c>
      <c r="F125" s="624" t="str">
        <f>IF(AirVision!M121&lt;&gt;"",AirVision!M121, "")</f>
        <v/>
      </c>
      <c r="G125" s="625" t="str">
        <f>IF(ISNUMBER(AirVision!C121),AirVision!C121,"")</f>
        <v/>
      </c>
      <c r="H125" s="624" t="str">
        <f>IF(AirVision!D121&lt;&gt;"",AirVision!D121, "")</f>
        <v/>
      </c>
      <c r="I125" s="624" t="str">
        <f>IF(ISNUMBER(AirVision!O121),AirVision!O121,"")</f>
        <v/>
      </c>
      <c r="J125" s="624" t="str">
        <f>IF(ISNUMBER(AirVision!P121),AirVision!P121,"")</f>
        <v/>
      </c>
      <c r="K125" s="624" t="str">
        <f>IF(ISNUMBER(AirVision!F121),AirVision!F121, "")</f>
        <v/>
      </c>
      <c r="L125" s="624" t="str">
        <f>IF(AirVision!G121&lt;&gt;"",AirVision!G121, "")</f>
        <v/>
      </c>
      <c r="M125" s="624" t="str">
        <f>IF(ISNUMBER(AirVision!U121),AirVision!U121, "")</f>
        <v/>
      </c>
      <c r="N125" s="624" t="str">
        <f>IF(AirVision!V121&lt;&gt;"",AirVision!V121, "")</f>
        <v/>
      </c>
      <c r="O125" s="625" t="str">
        <f>IF(ISNUMBER(AirVision!X121),AirVision!X121,"")</f>
        <v/>
      </c>
      <c r="P125" s="624" t="str">
        <f>IF(AirVision!Y121&lt;&gt;"",AirVision!Y121, "")</f>
        <v/>
      </c>
      <c r="Q125" s="624" t="str">
        <f>IF(ISNUMBER(AirVision!AA121),AirVision!AA121,"")</f>
        <v/>
      </c>
      <c r="R125" s="624" t="str">
        <f>IF(AirVision!AB121&lt;&gt;"",AirVision!AB121, "")</f>
        <v/>
      </c>
      <c r="S125" s="624" t="str">
        <f>IF(ISNUMBER(AirVision!AD121),AirVision!AD121,"")</f>
        <v/>
      </c>
      <c r="T125" s="624" t="str">
        <f>IF(AirVision!AE121&lt;&gt;"",AirVision!AE121, "")</f>
        <v/>
      </c>
      <c r="U125" s="624">
        <f t="shared" si="25"/>
        <v>0</v>
      </c>
      <c r="V125" s="624">
        <f t="shared" si="24"/>
        <v>1</v>
      </c>
      <c r="W125" s="624" t="str">
        <f>IF(D125&lt;&gt;"",(VLOOKUP(D125,'Flags&amp;Qualifiers'!$S$2:$U$55,3)),"")</f>
        <v/>
      </c>
      <c r="X125" s="624">
        <f t="shared" si="26"/>
        <v>0</v>
      </c>
      <c r="Y125" s="624" t="str">
        <f>IF(D125&lt;&gt;"",(VLOOKUP(D125,'Flags&amp;Qualifiers'!$S$2:$T$55,2)), "")</f>
        <v/>
      </c>
      <c r="Z125" s="624">
        <f t="shared" si="27"/>
        <v>1</v>
      </c>
      <c r="AA125" s="624">
        <f t="shared" si="28"/>
        <v>0</v>
      </c>
      <c r="AB125" s="624" t="str">
        <f t="shared" si="29"/>
        <v>NULL</v>
      </c>
      <c r="AC125" s="635" t="str">
        <f t="shared" si="42"/>
        <v>NULL</v>
      </c>
      <c r="AD125" s="625" t="str">
        <f t="shared" si="42"/>
        <v>NULL</v>
      </c>
      <c r="AE125" s="627">
        <f t="shared" si="43"/>
        <v>0</v>
      </c>
      <c r="AF125" s="628" t="str">
        <f t="shared" si="30"/>
        <v/>
      </c>
      <c r="AG125" s="629" t="str">
        <f t="shared" si="31"/>
        <v/>
      </c>
      <c r="AH125" s="630">
        <f t="shared" si="32"/>
        <v>118</v>
      </c>
      <c r="AI125" s="629">
        <f t="shared" si="36"/>
        <v>0</v>
      </c>
      <c r="AJ125" s="632" t="str">
        <f t="shared" si="40"/>
        <v/>
      </c>
      <c r="AK125" s="630" t="str">
        <f t="shared" si="33"/>
        <v/>
      </c>
      <c r="AL125" s="630" t="str">
        <f t="shared" si="34"/>
        <v/>
      </c>
      <c r="AM125" s="632" t="str">
        <f t="shared" si="35"/>
        <v/>
      </c>
      <c r="AN125" s="633" t="str">
        <f t="shared" si="41"/>
        <v>YES</v>
      </c>
      <c r="AO125" s="511" t="s">
        <v>382</v>
      </c>
      <c r="AP125" s="127">
        <f>VLOOKUP(AO125,'Flags&amp;Qualifiers'!$B$2:$C$49,2)</f>
        <v>0</v>
      </c>
      <c r="AQ125" s="127">
        <f>VLOOKUP(AO125,'Flags&amp;Qualifiers'!$B$2:$D$49,3)</f>
        <v>0</v>
      </c>
      <c r="AR125" s="127">
        <f>VLOOKUP(AO125,'Flags&amp;Qualifiers'!$B$2:$E$49,4)</f>
        <v>0</v>
      </c>
      <c r="AS125" s="757" t="str">
        <f t="shared" si="37"/>
        <v>no</v>
      </c>
      <c r="AT125" s="742"/>
      <c r="AU125" s="742"/>
      <c r="AV125" s="742"/>
    </row>
    <row r="126" spans="1:48" s="634" customFormat="1" ht="11.25" customHeight="1" x14ac:dyDescent="0.2">
      <c r="A126" s="621">
        <f>(AirVision!A122)</f>
        <v>0</v>
      </c>
      <c r="B126" s="622">
        <f>(AirVision!B122)</f>
        <v>0</v>
      </c>
      <c r="C126" s="623" t="str">
        <f>IF(ISNUMBER(AirVision!R122),AirVision!R122, "")</f>
        <v/>
      </c>
      <c r="D126" s="624" t="str">
        <f>IF(AirVision!S122&lt;&gt;"",AirVision!S122, "")</f>
        <v/>
      </c>
      <c r="E126" s="623" t="str">
        <f>IF(ISNUMBER(AirVision!L122),AirVision!L122, "")</f>
        <v/>
      </c>
      <c r="F126" s="624" t="str">
        <f>IF(AirVision!M122&lt;&gt;"",AirVision!M122, "")</f>
        <v/>
      </c>
      <c r="G126" s="625" t="str">
        <f>IF(ISNUMBER(AirVision!C122),AirVision!C122,"")</f>
        <v/>
      </c>
      <c r="H126" s="624" t="str">
        <f>IF(AirVision!D122&lt;&gt;"",AirVision!D122, "")</f>
        <v/>
      </c>
      <c r="I126" s="624" t="str">
        <f>IF(ISNUMBER(AirVision!O122),AirVision!O122,"")</f>
        <v/>
      </c>
      <c r="J126" s="624" t="str">
        <f>IF(ISNUMBER(AirVision!P122),AirVision!P122,"")</f>
        <v/>
      </c>
      <c r="K126" s="624" t="str">
        <f>IF(ISNUMBER(AirVision!F122),AirVision!F122, "")</f>
        <v/>
      </c>
      <c r="L126" s="624" t="str">
        <f>IF(AirVision!G122&lt;&gt;"",AirVision!G122, "")</f>
        <v/>
      </c>
      <c r="M126" s="624" t="str">
        <f>IF(ISNUMBER(AirVision!U122),AirVision!U122, "")</f>
        <v/>
      </c>
      <c r="N126" s="624" t="str">
        <f>IF(AirVision!V122&lt;&gt;"",AirVision!V122, "")</f>
        <v/>
      </c>
      <c r="O126" s="625" t="str">
        <f>IF(ISNUMBER(AirVision!X122),AirVision!X122,"")</f>
        <v/>
      </c>
      <c r="P126" s="624" t="str">
        <f>IF(AirVision!Y122&lt;&gt;"",AirVision!Y122, "")</f>
        <v/>
      </c>
      <c r="Q126" s="624" t="str">
        <f>IF(ISNUMBER(AirVision!AA122),AirVision!AA122,"")</f>
        <v/>
      </c>
      <c r="R126" s="624" t="str">
        <f>IF(AirVision!AB122&lt;&gt;"",AirVision!AB122, "")</f>
        <v/>
      </c>
      <c r="S126" s="624" t="str">
        <f>IF(ISNUMBER(AirVision!AD122),AirVision!AD122,"")</f>
        <v/>
      </c>
      <c r="T126" s="624" t="str">
        <f>IF(AirVision!AE122&lt;&gt;"",AirVision!AE122, "")</f>
        <v/>
      </c>
      <c r="U126" s="624">
        <f t="shared" si="25"/>
        <v>0</v>
      </c>
      <c r="V126" s="624">
        <f t="shared" si="24"/>
        <v>1</v>
      </c>
      <c r="W126" s="624" t="str">
        <f>IF(D126&lt;&gt;"",(VLOOKUP(D126,'Flags&amp;Qualifiers'!$S$2:$U$55,3)),"")</f>
        <v/>
      </c>
      <c r="X126" s="624">
        <f t="shared" si="26"/>
        <v>0</v>
      </c>
      <c r="Y126" s="624" t="str">
        <f>IF(D126&lt;&gt;"",(VLOOKUP(D126,'Flags&amp;Qualifiers'!$S$2:$T$55,2)), "")</f>
        <v/>
      </c>
      <c r="Z126" s="624">
        <f t="shared" si="27"/>
        <v>1</v>
      </c>
      <c r="AA126" s="624">
        <f t="shared" si="28"/>
        <v>0</v>
      </c>
      <c r="AB126" s="624" t="str">
        <f t="shared" si="29"/>
        <v>NULL</v>
      </c>
      <c r="AC126" s="635" t="str">
        <f t="shared" si="42"/>
        <v>NULL</v>
      </c>
      <c r="AD126" s="625" t="str">
        <f t="shared" si="42"/>
        <v>NULL</v>
      </c>
      <c r="AE126" s="627">
        <f t="shared" si="43"/>
        <v>0</v>
      </c>
      <c r="AF126" s="628" t="str">
        <f t="shared" si="30"/>
        <v/>
      </c>
      <c r="AG126" s="629" t="str">
        <f t="shared" si="31"/>
        <v/>
      </c>
      <c r="AH126" s="630">
        <f t="shared" si="32"/>
        <v>119</v>
      </c>
      <c r="AI126" s="629">
        <f t="shared" si="36"/>
        <v>0</v>
      </c>
      <c r="AJ126" s="632" t="str">
        <f t="shared" si="40"/>
        <v/>
      </c>
      <c r="AK126" s="630" t="str">
        <f t="shared" si="33"/>
        <v/>
      </c>
      <c r="AL126" s="630" t="str">
        <f t="shared" si="34"/>
        <v/>
      </c>
      <c r="AM126" s="632" t="str">
        <f t="shared" si="35"/>
        <v/>
      </c>
      <c r="AN126" s="633" t="str">
        <f t="shared" si="41"/>
        <v>YES</v>
      </c>
      <c r="AO126" s="511" t="s">
        <v>382</v>
      </c>
      <c r="AP126" s="127">
        <f>VLOOKUP(AO126,'Flags&amp;Qualifiers'!$B$2:$C$49,2)</f>
        <v>0</v>
      </c>
      <c r="AQ126" s="127">
        <f>VLOOKUP(AO126,'Flags&amp;Qualifiers'!$B$2:$D$49,3)</f>
        <v>0</v>
      </c>
      <c r="AR126" s="127">
        <f>VLOOKUP(AO126,'Flags&amp;Qualifiers'!$B$2:$E$49,4)</f>
        <v>0</v>
      </c>
      <c r="AS126" s="757" t="str">
        <f t="shared" si="37"/>
        <v>no</v>
      </c>
      <c r="AT126" s="742"/>
      <c r="AU126" s="742"/>
      <c r="AV126" s="742"/>
    </row>
    <row r="127" spans="1:48" s="634" customFormat="1" ht="11.25" customHeight="1" x14ac:dyDescent="0.2">
      <c r="A127" s="621">
        <f>(AirVision!A123)</f>
        <v>0</v>
      </c>
      <c r="B127" s="622">
        <f>(AirVision!B123)</f>
        <v>0</v>
      </c>
      <c r="C127" s="623" t="str">
        <f>IF(ISNUMBER(AirVision!R123),AirVision!R123, "")</f>
        <v/>
      </c>
      <c r="D127" s="624" t="str">
        <f>IF(AirVision!S123&lt;&gt;"",AirVision!S123, "")</f>
        <v/>
      </c>
      <c r="E127" s="623" t="str">
        <f>IF(ISNUMBER(AirVision!L123),AirVision!L123, "")</f>
        <v/>
      </c>
      <c r="F127" s="624" t="str">
        <f>IF(AirVision!M123&lt;&gt;"",AirVision!M123, "")</f>
        <v/>
      </c>
      <c r="G127" s="625" t="str">
        <f>IF(ISNUMBER(AirVision!C123),AirVision!C123,"")</f>
        <v/>
      </c>
      <c r="H127" s="624" t="str">
        <f>IF(AirVision!D123&lt;&gt;"",AirVision!D123, "")</f>
        <v/>
      </c>
      <c r="I127" s="624" t="str">
        <f>IF(ISNUMBER(AirVision!O123),AirVision!O123,"")</f>
        <v/>
      </c>
      <c r="J127" s="624" t="str">
        <f>IF(ISNUMBER(AirVision!P123),AirVision!P123,"")</f>
        <v/>
      </c>
      <c r="K127" s="624" t="str">
        <f>IF(ISNUMBER(AirVision!F123),AirVision!F123, "")</f>
        <v/>
      </c>
      <c r="L127" s="624" t="str">
        <f>IF(AirVision!G123&lt;&gt;"",AirVision!G123, "")</f>
        <v/>
      </c>
      <c r="M127" s="624" t="str">
        <f>IF(ISNUMBER(AirVision!U123),AirVision!U123, "")</f>
        <v/>
      </c>
      <c r="N127" s="624" t="str">
        <f>IF(AirVision!V123&lt;&gt;"",AirVision!V123, "")</f>
        <v/>
      </c>
      <c r="O127" s="625" t="str">
        <f>IF(ISNUMBER(AirVision!X123),AirVision!X123,"")</f>
        <v/>
      </c>
      <c r="P127" s="624" t="str">
        <f>IF(AirVision!Y123&lt;&gt;"",AirVision!Y123, "")</f>
        <v/>
      </c>
      <c r="Q127" s="624" t="str">
        <f>IF(ISNUMBER(AirVision!AA123),AirVision!AA123,"")</f>
        <v/>
      </c>
      <c r="R127" s="624" t="str">
        <f>IF(AirVision!AB123&lt;&gt;"",AirVision!AB123, "")</f>
        <v/>
      </c>
      <c r="S127" s="624" t="str">
        <f>IF(ISNUMBER(AirVision!AD123),AirVision!AD123,"")</f>
        <v/>
      </c>
      <c r="T127" s="624" t="str">
        <f>IF(AirVision!AE123&lt;&gt;"",AirVision!AE123, "")</f>
        <v/>
      </c>
      <c r="U127" s="624">
        <f t="shared" si="25"/>
        <v>0</v>
      </c>
      <c r="V127" s="624">
        <f t="shared" si="24"/>
        <v>1</v>
      </c>
      <c r="W127" s="624" t="str">
        <f>IF(D127&lt;&gt;"",(VLOOKUP(D127,'Flags&amp;Qualifiers'!$S$2:$U$55,3)),"")</f>
        <v/>
      </c>
      <c r="X127" s="624">
        <f t="shared" si="26"/>
        <v>0</v>
      </c>
      <c r="Y127" s="624" t="str">
        <f>IF(D127&lt;&gt;"",(VLOOKUP(D127,'Flags&amp;Qualifiers'!$S$2:$T$55,2)), "")</f>
        <v/>
      </c>
      <c r="Z127" s="624">
        <f t="shared" si="27"/>
        <v>1</v>
      </c>
      <c r="AA127" s="624">
        <f t="shared" si="28"/>
        <v>0</v>
      </c>
      <c r="AB127" s="624" t="str">
        <f t="shared" si="29"/>
        <v>NULL</v>
      </c>
      <c r="AC127" s="635" t="str">
        <f t="shared" si="42"/>
        <v>NULL</v>
      </c>
      <c r="AD127" s="625" t="str">
        <f t="shared" si="42"/>
        <v>NULL</v>
      </c>
      <c r="AE127" s="627">
        <f t="shared" si="43"/>
        <v>0</v>
      </c>
      <c r="AF127" s="628" t="str">
        <f t="shared" si="30"/>
        <v/>
      </c>
      <c r="AG127" s="629" t="str">
        <f t="shared" si="31"/>
        <v/>
      </c>
      <c r="AH127" s="630">
        <f t="shared" si="32"/>
        <v>120</v>
      </c>
      <c r="AI127" s="629">
        <f t="shared" si="36"/>
        <v>0</v>
      </c>
      <c r="AJ127" s="632" t="str">
        <f t="shared" si="40"/>
        <v/>
      </c>
      <c r="AK127" s="630" t="str">
        <f t="shared" si="33"/>
        <v/>
      </c>
      <c r="AL127" s="630" t="str">
        <f t="shared" si="34"/>
        <v/>
      </c>
      <c r="AM127" s="632" t="str">
        <f t="shared" si="35"/>
        <v/>
      </c>
      <c r="AN127" s="633" t="str">
        <f t="shared" si="41"/>
        <v>YES</v>
      </c>
      <c r="AO127" s="511" t="s">
        <v>382</v>
      </c>
      <c r="AP127" s="127">
        <f>VLOOKUP(AO127,'Flags&amp;Qualifiers'!$B$2:$C$49,2)</f>
        <v>0</v>
      </c>
      <c r="AQ127" s="127">
        <f>VLOOKUP(AO127,'Flags&amp;Qualifiers'!$B$2:$D$49,3)</f>
        <v>0</v>
      </c>
      <c r="AR127" s="127">
        <f>VLOOKUP(AO127,'Flags&amp;Qualifiers'!$B$2:$E$49,4)</f>
        <v>0</v>
      </c>
      <c r="AS127" s="757" t="str">
        <f t="shared" si="37"/>
        <v>no</v>
      </c>
      <c r="AT127" s="742"/>
      <c r="AU127" s="742"/>
      <c r="AV127" s="742"/>
    </row>
    <row r="128" spans="1:48" s="634" customFormat="1" ht="11.25" customHeight="1" x14ac:dyDescent="0.2">
      <c r="A128" s="621">
        <f>(AirVision!A124)</f>
        <v>0</v>
      </c>
      <c r="B128" s="622">
        <f>(AirVision!B124)</f>
        <v>0</v>
      </c>
      <c r="C128" s="623" t="str">
        <f>IF(ISNUMBER(AirVision!R124),AirVision!R124, "")</f>
        <v/>
      </c>
      <c r="D128" s="624" t="str">
        <f>IF(AirVision!S124&lt;&gt;"",AirVision!S124, "")</f>
        <v/>
      </c>
      <c r="E128" s="623" t="str">
        <f>IF(ISNUMBER(AirVision!L124),AirVision!L124, "")</f>
        <v/>
      </c>
      <c r="F128" s="624" t="str">
        <f>IF(AirVision!M124&lt;&gt;"",AirVision!M124, "")</f>
        <v/>
      </c>
      <c r="G128" s="625" t="str">
        <f>IF(ISNUMBER(AirVision!C124),AirVision!C124,"")</f>
        <v/>
      </c>
      <c r="H128" s="624" t="str">
        <f>IF(AirVision!D124&lt;&gt;"",AirVision!D124, "")</f>
        <v/>
      </c>
      <c r="I128" s="624" t="str">
        <f>IF(ISNUMBER(AirVision!O124),AirVision!O124,"")</f>
        <v/>
      </c>
      <c r="J128" s="624" t="str">
        <f>IF(ISNUMBER(AirVision!P124),AirVision!P124,"")</f>
        <v/>
      </c>
      <c r="K128" s="624" t="str">
        <f>IF(ISNUMBER(AirVision!F124),AirVision!F124, "")</f>
        <v/>
      </c>
      <c r="L128" s="624" t="str">
        <f>IF(AirVision!G124&lt;&gt;"",AirVision!G124, "")</f>
        <v/>
      </c>
      <c r="M128" s="624" t="str">
        <f>IF(ISNUMBER(AirVision!U124),AirVision!U124, "")</f>
        <v/>
      </c>
      <c r="N128" s="624" t="str">
        <f>IF(AirVision!V124&lt;&gt;"",AirVision!V124, "")</f>
        <v/>
      </c>
      <c r="O128" s="625" t="str">
        <f>IF(ISNUMBER(AirVision!X124),AirVision!X124,"")</f>
        <v/>
      </c>
      <c r="P128" s="624" t="str">
        <f>IF(AirVision!Y124&lt;&gt;"",AirVision!Y124, "")</f>
        <v/>
      </c>
      <c r="Q128" s="624" t="str">
        <f>IF(ISNUMBER(AirVision!AA124),AirVision!AA124,"")</f>
        <v/>
      </c>
      <c r="R128" s="624" t="str">
        <f>IF(AirVision!AB124&lt;&gt;"",AirVision!AB124, "")</f>
        <v/>
      </c>
      <c r="S128" s="624" t="str">
        <f>IF(ISNUMBER(AirVision!AD124),AirVision!AD124,"")</f>
        <v/>
      </c>
      <c r="T128" s="624" t="str">
        <f>IF(AirVision!AE124&lt;&gt;"",AirVision!AE124, "")</f>
        <v/>
      </c>
      <c r="U128" s="624">
        <f t="shared" si="25"/>
        <v>0</v>
      </c>
      <c r="V128" s="624">
        <f t="shared" si="24"/>
        <v>1</v>
      </c>
      <c r="W128" s="624" t="str">
        <f>IF(D128&lt;&gt;"",(VLOOKUP(D128,'Flags&amp;Qualifiers'!$S$2:$U$55,3)),"")</f>
        <v/>
      </c>
      <c r="X128" s="624">
        <f t="shared" si="26"/>
        <v>0</v>
      </c>
      <c r="Y128" s="624" t="str">
        <f>IF(D128&lt;&gt;"",(VLOOKUP(D128,'Flags&amp;Qualifiers'!$S$2:$T$55,2)), "")</f>
        <v/>
      </c>
      <c r="Z128" s="624">
        <f t="shared" si="27"/>
        <v>1</v>
      </c>
      <c r="AA128" s="624">
        <f t="shared" si="28"/>
        <v>0</v>
      </c>
      <c r="AB128" s="624" t="str">
        <f t="shared" si="29"/>
        <v>NULL</v>
      </c>
      <c r="AC128" s="635" t="str">
        <f>IF((COUNT($AB$128:$AB$151)&gt;17),(AVERAGE($AB$128:$AB$151)),"NULL")</f>
        <v>NULL</v>
      </c>
      <c r="AD128" s="625" t="str">
        <f>IF((COUNT($AB$128:$AB$151)&gt;17),(AVERAGE($AB$128:$AB$151)),"NULL")</f>
        <v>NULL</v>
      </c>
      <c r="AE128" s="627">
        <f>MAX($AB$128:$AB$151)</f>
        <v>0</v>
      </c>
      <c r="AF128" s="628" t="str">
        <f t="shared" si="30"/>
        <v/>
      </c>
      <c r="AG128" s="629" t="str">
        <f t="shared" si="31"/>
        <v/>
      </c>
      <c r="AH128" s="630">
        <f t="shared" si="32"/>
        <v>121</v>
      </c>
      <c r="AI128" s="629">
        <f t="shared" si="36"/>
        <v>0</v>
      </c>
      <c r="AJ128" s="632" t="str">
        <f t="shared" si="40"/>
        <v/>
      </c>
      <c r="AK128" s="630" t="str">
        <f t="shared" si="33"/>
        <v/>
      </c>
      <c r="AL128" s="630" t="str">
        <f t="shared" si="34"/>
        <v/>
      </c>
      <c r="AM128" s="632" t="str">
        <f t="shared" si="35"/>
        <v/>
      </c>
      <c r="AN128" s="633" t="str">
        <f t="shared" si="41"/>
        <v>YES</v>
      </c>
      <c r="AO128" s="511" t="s">
        <v>382</v>
      </c>
      <c r="AP128" s="127">
        <f>VLOOKUP(AO128,'Flags&amp;Qualifiers'!$B$2:$C$49,2)</f>
        <v>0</v>
      </c>
      <c r="AQ128" s="127">
        <f>VLOOKUP(AO128,'Flags&amp;Qualifiers'!$B$2:$D$49,3)</f>
        <v>0</v>
      </c>
      <c r="AR128" s="127">
        <f>VLOOKUP(AO128,'Flags&amp;Qualifiers'!$B$2:$E$49,4)</f>
        <v>0</v>
      </c>
      <c r="AS128" s="757" t="str">
        <f t="shared" si="37"/>
        <v>no</v>
      </c>
      <c r="AT128" s="742"/>
      <c r="AU128" s="742"/>
      <c r="AV128" s="742"/>
    </row>
    <row r="129" spans="1:48" s="634" customFormat="1" ht="11.25" customHeight="1" x14ac:dyDescent="0.2">
      <c r="A129" s="621">
        <f>(AirVision!A125)</f>
        <v>0</v>
      </c>
      <c r="B129" s="622">
        <f>(AirVision!B125)</f>
        <v>0</v>
      </c>
      <c r="C129" s="623" t="str">
        <f>IF(ISNUMBER(AirVision!R125),AirVision!R125, "")</f>
        <v/>
      </c>
      <c r="D129" s="624" t="str">
        <f>IF(AirVision!S125&lt;&gt;"",AirVision!S125, "")</f>
        <v/>
      </c>
      <c r="E129" s="623" t="str">
        <f>IF(ISNUMBER(AirVision!L125),AirVision!L125, "")</f>
        <v/>
      </c>
      <c r="F129" s="624" t="str">
        <f>IF(AirVision!M125&lt;&gt;"",AirVision!M125, "")</f>
        <v/>
      </c>
      <c r="G129" s="625" t="str">
        <f>IF(ISNUMBER(AirVision!C125),AirVision!C125,"")</f>
        <v/>
      </c>
      <c r="H129" s="624" t="str">
        <f>IF(AirVision!D125&lt;&gt;"",AirVision!D125, "")</f>
        <v/>
      </c>
      <c r="I129" s="624" t="str">
        <f>IF(ISNUMBER(AirVision!O125),AirVision!O125,"")</f>
        <v/>
      </c>
      <c r="J129" s="624" t="str">
        <f>IF(ISNUMBER(AirVision!P125),AirVision!P125,"")</f>
        <v/>
      </c>
      <c r="K129" s="624" t="str">
        <f>IF(ISNUMBER(AirVision!F125),AirVision!F125, "")</f>
        <v/>
      </c>
      <c r="L129" s="624" t="str">
        <f>IF(AirVision!G125&lt;&gt;"",AirVision!G125, "")</f>
        <v/>
      </c>
      <c r="M129" s="624" t="str">
        <f>IF(ISNUMBER(AirVision!U125),AirVision!U125, "")</f>
        <v/>
      </c>
      <c r="N129" s="624" t="str">
        <f>IF(AirVision!V125&lt;&gt;"",AirVision!V125, "")</f>
        <v/>
      </c>
      <c r="O129" s="625" t="str">
        <f>IF(ISNUMBER(AirVision!X125),AirVision!X125,"")</f>
        <v/>
      </c>
      <c r="P129" s="624" t="str">
        <f>IF(AirVision!Y125&lt;&gt;"",AirVision!Y125, "")</f>
        <v/>
      </c>
      <c r="Q129" s="624" t="str">
        <f>IF(ISNUMBER(AirVision!AA125),AirVision!AA125,"")</f>
        <v/>
      </c>
      <c r="R129" s="624" t="str">
        <f>IF(AirVision!AB125&lt;&gt;"",AirVision!AB125, "")</f>
        <v/>
      </c>
      <c r="S129" s="624" t="str">
        <f>IF(ISNUMBER(AirVision!AD125),AirVision!AD125,"")</f>
        <v/>
      </c>
      <c r="T129" s="624" t="str">
        <f>IF(AirVision!AE125&lt;&gt;"",AirVision!AE125, "")</f>
        <v/>
      </c>
      <c r="U129" s="624">
        <f t="shared" si="25"/>
        <v>0</v>
      </c>
      <c r="V129" s="624">
        <f t="shared" si="24"/>
        <v>1</v>
      </c>
      <c r="W129" s="624" t="str">
        <f>IF(D129&lt;&gt;"",(VLOOKUP(D129,'Flags&amp;Qualifiers'!$S$2:$U$55,3)),"")</f>
        <v/>
      </c>
      <c r="X129" s="624">
        <f t="shared" si="26"/>
        <v>0</v>
      </c>
      <c r="Y129" s="624" t="str">
        <f>IF(D129&lt;&gt;"",(VLOOKUP(D129,'Flags&amp;Qualifiers'!$S$2:$T$55,2)), "")</f>
        <v/>
      </c>
      <c r="Z129" s="624">
        <f t="shared" si="27"/>
        <v>1</v>
      </c>
      <c r="AA129" s="624">
        <f t="shared" si="28"/>
        <v>0</v>
      </c>
      <c r="AB129" s="624" t="str">
        <f t="shared" si="29"/>
        <v>NULL</v>
      </c>
      <c r="AC129" s="635" t="str">
        <f t="shared" ref="AC129:AD151" si="44">IF((COUNT($AB$128:$AB$151)&gt;17),(AVERAGE($AB$128:$AB$151)),"NULL")</f>
        <v>NULL</v>
      </c>
      <c r="AD129" s="625" t="str">
        <f t="shared" si="44"/>
        <v>NULL</v>
      </c>
      <c r="AE129" s="627">
        <f t="shared" ref="AE129:AE151" si="45">MAX($AB$128:$AB$151)</f>
        <v>0</v>
      </c>
      <c r="AF129" s="628" t="str">
        <f t="shared" si="30"/>
        <v/>
      </c>
      <c r="AG129" s="629" t="str">
        <f t="shared" si="31"/>
        <v/>
      </c>
      <c r="AH129" s="630">
        <f t="shared" si="32"/>
        <v>122</v>
      </c>
      <c r="AI129" s="629">
        <f t="shared" si="36"/>
        <v>0</v>
      </c>
      <c r="AJ129" s="632" t="str">
        <f t="shared" si="40"/>
        <v/>
      </c>
      <c r="AK129" s="630" t="str">
        <f t="shared" si="33"/>
        <v/>
      </c>
      <c r="AL129" s="630" t="str">
        <f t="shared" si="34"/>
        <v/>
      </c>
      <c r="AM129" s="632" t="str">
        <f t="shared" si="35"/>
        <v/>
      </c>
      <c r="AN129" s="633" t="str">
        <f t="shared" si="41"/>
        <v>YES</v>
      </c>
      <c r="AO129" s="511" t="s">
        <v>382</v>
      </c>
      <c r="AP129" s="127">
        <f>VLOOKUP(AO129,'Flags&amp;Qualifiers'!$B$2:$C$49,2)</f>
        <v>0</v>
      </c>
      <c r="AQ129" s="127">
        <f>VLOOKUP(AO129,'Flags&amp;Qualifiers'!$B$2:$D$49,3)</f>
        <v>0</v>
      </c>
      <c r="AR129" s="127">
        <f>VLOOKUP(AO129,'Flags&amp;Qualifiers'!$B$2:$E$49,4)</f>
        <v>0</v>
      </c>
      <c r="AS129" s="757" t="str">
        <f t="shared" si="37"/>
        <v>no</v>
      </c>
      <c r="AT129" s="742"/>
      <c r="AU129" s="742"/>
      <c r="AV129" s="742"/>
    </row>
    <row r="130" spans="1:48" s="634" customFormat="1" ht="11.25" customHeight="1" x14ac:dyDescent="0.2">
      <c r="A130" s="621">
        <f>(AirVision!A126)</f>
        <v>0</v>
      </c>
      <c r="B130" s="622">
        <f>(AirVision!B126)</f>
        <v>0</v>
      </c>
      <c r="C130" s="623" t="str">
        <f>IF(ISNUMBER(AirVision!R126),AirVision!R126, "")</f>
        <v/>
      </c>
      <c r="D130" s="624" t="str">
        <f>IF(AirVision!S126&lt;&gt;"",AirVision!S126, "")</f>
        <v/>
      </c>
      <c r="E130" s="623" t="str">
        <f>IF(ISNUMBER(AirVision!L126),AirVision!L126, "")</f>
        <v/>
      </c>
      <c r="F130" s="624" t="str">
        <f>IF(AirVision!M126&lt;&gt;"",AirVision!M126, "")</f>
        <v/>
      </c>
      <c r="G130" s="625" t="str">
        <f>IF(ISNUMBER(AirVision!C126),AirVision!C126,"")</f>
        <v/>
      </c>
      <c r="H130" s="624" t="str">
        <f>IF(AirVision!D126&lt;&gt;"",AirVision!D126, "")</f>
        <v/>
      </c>
      <c r="I130" s="624" t="str">
        <f>IF(ISNUMBER(AirVision!O126),AirVision!O126,"")</f>
        <v/>
      </c>
      <c r="J130" s="624" t="str">
        <f>IF(ISNUMBER(AirVision!P126),AirVision!P126,"")</f>
        <v/>
      </c>
      <c r="K130" s="624" t="str">
        <f>IF(ISNUMBER(AirVision!F126),AirVision!F126, "")</f>
        <v/>
      </c>
      <c r="L130" s="624" t="str">
        <f>IF(AirVision!G126&lt;&gt;"",AirVision!G126, "")</f>
        <v/>
      </c>
      <c r="M130" s="624" t="str">
        <f>IF(ISNUMBER(AirVision!U126),AirVision!U126, "")</f>
        <v/>
      </c>
      <c r="N130" s="624" t="str">
        <f>IF(AirVision!V126&lt;&gt;"",AirVision!V126, "")</f>
        <v/>
      </c>
      <c r="O130" s="625" t="str">
        <f>IF(ISNUMBER(AirVision!X126),AirVision!X126,"")</f>
        <v/>
      </c>
      <c r="P130" s="624" t="str">
        <f>IF(AirVision!Y126&lt;&gt;"",AirVision!Y126, "")</f>
        <v/>
      </c>
      <c r="Q130" s="624" t="str">
        <f>IF(ISNUMBER(AirVision!AA126),AirVision!AA126,"")</f>
        <v/>
      </c>
      <c r="R130" s="624" t="str">
        <f>IF(AirVision!AB126&lt;&gt;"",AirVision!AB126, "")</f>
        <v/>
      </c>
      <c r="S130" s="624" t="str">
        <f>IF(ISNUMBER(AirVision!AD126),AirVision!AD126,"")</f>
        <v/>
      </c>
      <c r="T130" s="624" t="str">
        <f>IF(AirVision!AE126&lt;&gt;"",AirVision!AE126, "")</f>
        <v/>
      </c>
      <c r="U130" s="624">
        <f t="shared" si="25"/>
        <v>0</v>
      </c>
      <c r="V130" s="624">
        <f t="shared" si="24"/>
        <v>1</v>
      </c>
      <c r="W130" s="624" t="str">
        <f>IF(D130&lt;&gt;"",(VLOOKUP(D130,'Flags&amp;Qualifiers'!$S$2:$U$55,3)),"")</f>
        <v/>
      </c>
      <c r="X130" s="624">
        <f t="shared" si="26"/>
        <v>0</v>
      </c>
      <c r="Y130" s="624" t="str">
        <f>IF(D130&lt;&gt;"",(VLOOKUP(D130,'Flags&amp;Qualifiers'!$S$2:$T$55,2)), "")</f>
        <v/>
      </c>
      <c r="Z130" s="624">
        <f t="shared" si="27"/>
        <v>1</v>
      </c>
      <c r="AA130" s="624">
        <f t="shared" si="28"/>
        <v>0</v>
      </c>
      <c r="AB130" s="624" t="str">
        <f t="shared" si="29"/>
        <v>NULL</v>
      </c>
      <c r="AC130" s="635" t="str">
        <f t="shared" si="44"/>
        <v>NULL</v>
      </c>
      <c r="AD130" s="625" t="str">
        <f t="shared" si="44"/>
        <v>NULL</v>
      </c>
      <c r="AE130" s="627">
        <f t="shared" si="45"/>
        <v>0</v>
      </c>
      <c r="AF130" s="628" t="str">
        <f t="shared" si="30"/>
        <v/>
      </c>
      <c r="AG130" s="629" t="str">
        <f t="shared" si="31"/>
        <v/>
      </c>
      <c r="AH130" s="630">
        <f t="shared" si="32"/>
        <v>123</v>
      </c>
      <c r="AI130" s="629">
        <f t="shared" si="36"/>
        <v>0</v>
      </c>
      <c r="AJ130" s="632" t="str">
        <f t="shared" si="40"/>
        <v/>
      </c>
      <c r="AK130" s="630" t="str">
        <f t="shared" si="33"/>
        <v/>
      </c>
      <c r="AL130" s="630" t="str">
        <f t="shared" si="34"/>
        <v/>
      </c>
      <c r="AM130" s="632" t="str">
        <f t="shared" si="35"/>
        <v/>
      </c>
      <c r="AN130" s="633" t="str">
        <f t="shared" si="41"/>
        <v>YES</v>
      </c>
      <c r="AO130" s="511" t="s">
        <v>382</v>
      </c>
      <c r="AP130" s="127">
        <f>VLOOKUP(AO130,'Flags&amp;Qualifiers'!$B$2:$C$49,2)</f>
        <v>0</v>
      </c>
      <c r="AQ130" s="127">
        <f>VLOOKUP(AO130,'Flags&amp;Qualifiers'!$B$2:$D$49,3)</f>
        <v>0</v>
      </c>
      <c r="AR130" s="127">
        <f>VLOOKUP(AO130,'Flags&amp;Qualifiers'!$B$2:$E$49,4)</f>
        <v>0</v>
      </c>
      <c r="AS130" s="757" t="str">
        <f t="shared" si="37"/>
        <v>no</v>
      </c>
      <c r="AT130" s="742"/>
      <c r="AU130" s="742"/>
      <c r="AV130" s="742"/>
    </row>
    <row r="131" spans="1:48" s="634" customFormat="1" ht="11.25" customHeight="1" x14ac:dyDescent="0.2">
      <c r="A131" s="621">
        <f>(AirVision!A127)</f>
        <v>0</v>
      </c>
      <c r="B131" s="622">
        <f>(AirVision!B127)</f>
        <v>0</v>
      </c>
      <c r="C131" s="623" t="str">
        <f>IF(ISNUMBER(AirVision!R127),AirVision!R127, "")</f>
        <v/>
      </c>
      <c r="D131" s="624" t="str">
        <f>IF(AirVision!S127&lt;&gt;"",AirVision!S127, "")</f>
        <v/>
      </c>
      <c r="E131" s="623" t="str">
        <f>IF(ISNUMBER(AirVision!L127),AirVision!L127, "")</f>
        <v/>
      </c>
      <c r="F131" s="624" t="str">
        <f>IF(AirVision!M127&lt;&gt;"",AirVision!M127, "")</f>
        <v/>
      </c>
      <c r="G131" s="625" t="str">
        <f>IF(ISNUMBER(AirVision!C127),AirVision!C127,"")</f>
        <v/>
      </c>
      <c r="H131" s="624" t="str">
        <f>IF(AirVision!D127&lt;&gt;"",AirVision!D127, "")</f>
        <v/>
      </c>
      <c r="I131" s="624" t="str">
        <f>IF(ISNUMBER(AirVision!O127),AirVision!O127,"")</f>
        <v/>
      </c>
      <c r="J131" s="624" t="str">
        <f>IF(ISNUMBER(AirVision!P127),AirVision!P127,"")</f>
        <v/>
      </c>
      <c r="K131" s="624" t="str">
        <f>IF(ISNUMBER(AirVision!F127),AirVision!F127, "")</f>
        <v/>
      </c>
      <c r="L131" s="624" t="str">
        <f>IF(AirVision!G127&lt;&gt;"",AirVision!G127, "")</f>
        <v/>
      </c>
      <c r="M131" s="624" t="str">
        <f>IF(ISNUMBER(AirVision!U127),AirVision!U127, "")</f>
        <v/>
      </c>
      <c r="N131" s="624" t="str">
        <f>IF(AirVision!V127&lt;&gt;"",AirVision!V127, "")</f>
        <v/>
      </c>
      <c r="O131" s="625" t="str">
        <f>IF(ISNUMBER(AirVision!X127),AirVision!X127,"")</f>
        <v/>
      </c>
      <c r="P131" s="624" t="str">
        <f>IF(AirVision!Y127&lt;&gt;"",AirVision!Y127, "")</f>
        <v/>
      </c>
      <c r="Q131" s="624" t="str">
        <f>IF(ISNUMBER(AirVision!AA127),AirVision!AA127,"")</f>
        <v/>
      </c>
      <c r="R131" s="624" t="str">
        <f>IF(AirVision!AB127&lt;&gt;"",AirVision!AB127, "")</f>
        <v/>
      </c>
      <c r="S131" s="624" t="str">
        <f>IF(ISNUMBER(AirVision!AD127),AirVision!AD127,"")</f>
        <v/>
      </c>
      <c r="T131" s="624" t="str">
        <f>IF(AirVision!AE127&lt;&gt;"",AirVision!AE127, "")</f>
        <v/>
      </c>
      <c r="U131" s="624">
        <f t="shared" si="25"/>
        <v>0</v>
      </c>
      <c r="V131" s="624">
        <f t="shared" si="24"/>
        <v>1</v>
      </c>
      <c r="W131" s="624" t="str">
        <f>IF(D131&lt;&gt;"",(VLOOKUP(D131,'Flags&amp;Qualifiers'!$S$2:$U$55,3)),"")</f>
        <v/>
      </c>
      <c r="X131" s="624">
        <f t="shared" si="26"/>
        <v>0</v>
      </c>
      <c r="Y131" s="624" t="str">
        <f>IF(D131&lt;&gt;"",(VLOOKUP(D131,'Flags&amp;Qualifiers'!$S$2:$T$55,2)), "")</f>
        <v/>
      </c>
      <c r="Z131" s="624">
        <f t="shared" si="27"/>
        <v>1</v>
      </c>
      <c r="AA131" s="624">
        <f t="shared" si="28"/>
        <v>0</v>
      </c>
      <c r="AB131" s="624" t="str">
        <f t="shared" si="29"/>
        <v>NULL</v>
      </c>
      <c r="AC131" s="635" t="str">
        <f t="shared" si="44"/>
        <v>NULL</v>
      </c>
      <c r="AD131" s="625" t="str">
        <f t="shared" si="44"/>
        <v>NULL</v>
      </c>
      <c r="AE131" s="627">
        <f t="shared" si="45"/>
        <v>0</v>
      </c>
      <c r="AF131" s="628" t="str">
        <f t="shared" si="30"/>
        <v/>
      </c>
      <c r="AG131" s="629" t="str">
        <f t="shared" si="31"/>
        <v/>
      </c>
      <c r="AH131" s="630">
        <f t="shared" si="32"/>
        <v>124</v>
      </c>
      <c r="AI131" s="629">
        <f t="shared" si="36"/>
        <v>0</v>
      </c>
      <c r="AJ131" s="632" t="str">
        <f t="shared" si="40"/>
        <v/>
      </c>
      <c r="AK131" s="630" t="str">
        <f t="shared" si="33"/>
        <v/>
      </c>
      <c r="AL131" s="630" t="str">
        <f t="shared" si="34"/>
        <v/>
      </c>
      <c r="AM131" s="632" t="str">
        <f t="shared" si="35"/>
        <v/>
      </c>
      <c r="AN131" s="633" t="str">
        <f t="shared" si="41"/>
        <v>YES</v>
      </c>
      <c r="AO131" s="511" t="s">
        <v>382</v>
      </c>
      <c r="AP131" s="127">
        <f>VLOOKUP(AO131,'Flags&amp;Qualifiers'!$B$2:$C$49,2)</f>
        <v>0</v>
      </c>
      <c r="AQ131" s="127">
        <f>VLOOKUP(AO131,'Flags&amp;Qualifiers'!$B$2:$D$49,3)</f>
        <v>0</v>
      </c>
      <c r="AR131" s="127">
        <f>VLOOKUP(AO131,'Flags&amp;Qualifiers'!$B$2:$E$49,4)</f>
        <v>0</v>
      </c>
      <c r="AS131" s="757" t="str">
        <f t="shared" si="37"/>
        <v>no</v>
      </c>
      <c r="AT131" s="742"/>
      <c r="AU131" s="742"/>
      <c r="AV131" s="742"/>
    </row>
    <row r="132" spans="1:48" s="634" customFormat="1" ht="11.25" customHeight="1" x14ac:dyDescent="0.2">
      <c r="A132" s="621">
        <f>(AirVision!A128)</f>
        <v>0</v>
      </c>
      <c r="B132" s="622">
        <f>(AirVision!B128)</f>
        <v>0</v>
      </c>
      <c r="C132" s="623" t="str">
        <f>IF(ISNUMBER(AirVision!R128),AirVision!R128, "")</f>
        <v/>
      </c>
      <c r="D132" s="624" t="str">
        <f>IF(AirVision!S128&lt;&gt;"",AirVision!S128, "")</f>
        <v/>
      </c>
      <c r="E132" s="623" t="str">
        <f>IF(ISNUMBER(AirVision!L128),AirVision!L128, "")</f>
        <v/>
      </c>
      <c r="F132" s="624" t="str">
        <f>IF(AirVision!M128&lt;&gt;"",AirVision!M128, "")</f>
        <v/>
      </c>
      <c r="G132" s="625" t="str">
        <f>IF(ISNUMBER(AirVision!C128),AirVision!C128,"")</f>
        <v/>
      </c>
      <c r="H132" s="624" t="str">
        <f>IF(AirVision!D128&lt;&gt;"",AirVision!D128, "")</f>
        <v/>
      </c>
      <c r="I132" s="624" t="str">
        <f>IF(ISNUMBER(AirVision!O128),AirVision!O128,"")</f>
        <v/>
      </c>
      <c r="J132" s="624" t="str">
        <f>IF(ISNUMBER(AirVision!P128),AirVision!P128,"")</f>
        <v/>
      </c>
      <c r="K132" s="624" t="str">
        <f>IF(ISNUMBER(AirVision!F128),AirVision!F128, "")</f>
        <v/>
      </c>
      <c r="L132" s="624" t="str">
        <f>IF(AirVision!G128&lt;&gt;"",AirVision!G128, "")</f>
        <v/>
      </c>
      <c r="M132" s="624" t="str">
        <f>IF(ISNUMBER(AirVision!U128),AirVision!U128, "")</f>
        <v/>
      </c>
      <c r="N132" s="624" t="str">
        <f>IF(AirVision!V128&lt;&gt;"",AirVision!V128, "")</f>
        <v/>
      </c>
      <c r="O132" s="625" t="str">
        <f>IF(ISNUMBER(AirVision!X128),AirVision!X128,"")</f>
        <v/>
      </c>
      <c r="P132" s="624" t="str">
        <f>IF(AirVision!Y128&lt;&gt;"",AirVision!Y128, "")</f>
        <v/>
      </c>
      <c r="Q132" s="624" t="str">
        <f>IF(ISNUMBER(AirVision!AA128),AirVision!AA128,"")</f>
        <v/>
      </c>
      <c r="R132" s="624" t="str">
        <f>IF(AirVision!AB128&lt;&gt;"",AirVision!AB128, "")</f>
        <v/>
      </c>
      <c r="S132" s="624" t="str">
        <f>IF(ISNUMBER(AirVision!AD128),AirVision!AD128,"")</f>
        <v/>
      </c>
      <c r="T132" s="624" t="str">
        <f>IF(AirVision!AE128&lt;&gt;"",AirVision!AE128, "")</f>
        <v/>
      </c>
      <c r="U132" s="624">
        <f t="shared" si="25"/>
        <v>0</v>
      </c>
      <c r="V132" s="624">
        <f t="shared" si="24"/>
        <v>1</v>
      </c>
      <c r="W132" s="624" t="str">
        <f>IF(D132&lt;&gt;"",(VLOOKUP(D132,'Flags&amp;Qualifiers'!$S$2:$U$55,3)),"")</f>
        <v/>
      </c>
      <c r="X132" s="624">
        <f t="shared" si="26"/>
        <v>0</v>
      </c>
      <c r="Y132" s="624" t="str">
        <f>IF(D132&lt;&gt;"",(VLOOKUP(D132,'Flags&amp;Qualifiers'!$S$2:$T$55,2)), "")</f>
        <v/>
      </c>
      <c r="Z132" s="624">
        <f t="shared" si="27"/>
        <v>1</v>
      </c>
      <c r="AA132" s="624">
        <f t="shared" si="28"/>
        <v>0</v>
      </c>
      <c r="AB132" s="624" t="str">
        <f t="shared" si="29"/>
        <v>NULL</v>
      </c>
      <c r="AC132" s="635" t="str">
        <f t="shared" si="44"/>
        <v>NULL</v>
      </c>
      <c r="AD132" s="625" t="str">
        <f t="shared" si="44"/>
        <v>NULL</v>
      </c>
      <c r="AE132" s="627">
        <f t="shared" si="45"/>
        <v>0</v>
      </c>
      <c r="AF132" s="628" t="str">
        <f t="shared" si="30"/>
        <v/>
      </c>
      <c r="AG132" s="629" t="str">
        <f t="shared" si="31"/>
        <v/>
      </c>
      <c r="AH132" s="630">
        <f t="shared" si="32"/>
        <v>125</v>
      </c>
      <c r="AI132" s="629">
        <f t="shared" si="36"/>
        <v>0</v>
      </c>
      <c r="AJ132" s="632" t="str">
        <f t="shared" si="40"/>
        <v/>
      </c>
      <c r="AK132" s="630" t="str">
        <f t="shared" si="33"/>
        <v/>
      </c>
      <c r="AL132" s="630" t="str">
        <f t="shared" si="34"/>
        <v/>
      </c>
      <c r="AM132" s="632" t="str">
        <f t="shared" si="35"/>
        <v/>
      </c>
      <c r="AN132" s="633" t="str">
        <f t="shared" si="41"/>
        <v>YES</v>
      </c>
      <c r="AO132" s="511" t="s">
        <v>382</v>
      </c>
      <c r="AP132" s="127">
        <f>VLOOKUP(AO132,'Flags&amp;Qualifiers'!$B$2:$C$49,2)</f>
        <v>0</v>
      </c>
      <c r="AQ132" s="127">
        <f>VLOOKUP(AO132,'Flags&amp;Qualifiers'!$B$2:$D$49,3)</f>
        <v>0</v>
      </c>
      <c r="AR132" s="127">
        <f>VLOOKUP(AO132,'Flags&amp;Qualifiers'!$B$2:$E$49,4)</f>
        <v>0</v>
      </c>
      <c r="AS132" s="757" t="str">
        <f t="shared" si="37"/>
        <v>no</v>
      </c>
      <c r="AT132" s="742"/>
      <c r="AU132" s="742"/>
      <c r="AV132" s="742"/>
    </row>
    <row r="133" spans="1:48" s="634" customFormat="1" ht="11.25" customHeight="1" x14ac:dyDescent="0.2">
      <c r="A133" s="621">
        <f>(AirVision!A129)</f>
        <v>0</v>
      </c>
      <c r="B133" s="622">
        <f>(AirVision!B129)</f>
        <v>0</v>
      </c>
      <c r="C133" s="623" t="str">
        <f>IF(ISNUMBER(AirVision!R129),AirVision!R129, "")</f>
        <v/>
      </c>
      <c r="D133" s="624" t="str">
        <f>IF(AirVision!S129&lt;&gt;"",AirVision!S129, "")</f>
        <v/>
      </c>
      <c r="E133" s="623" t="str">
        <f>IF(ISNUMBER(AirVision!L129),AirVision!L129, "")</f>
        <v/>
      </c>
      <c r="F133" s="624" t="str">
        <f>IF(AirVision!M129&lt;&gt;"",AirVision!M129, "")</f>
        <v/>
      </c>
      <c r="G133" s="625" t="str">
        <f>IF(ISNUMBER(AirVision!C129),AirVision!C129,"")</f>
        <v/>
      </c>
      <c r="H133" s="624" t="str">
        <f>IF(AirVision!D129&lt;&gt;"",AirVision!D129, "")</f>
        <v/>
      </c>
      <c r="I133" s="624" t="str">
        <f>IF(ISNUMBER(AirVision!O129),AirVision!O129,"")</f>
        <v/>
      </c>
      <c r="J133" s="624" t="str">
        <f>IF(ISNUMBER(AirVision!P129),AirVision!P129,"")</f>
        <v/>
      </c>
      <c r="K133" s="624" t="str">
        <f>IF(ISNUMBER(AirVision!F129),AirVision!F129, "")</f>
        <v/>
      </c>
      <c r="L133" s="624" t="str">
        <f>IF(AirVision!G129&lt;&gt;"",AirVision!G129, "")</f>
        <v/>
      </c>
      <c r="M133" s="624" t="str">
        <f>IF(ISNUMBER(AirVision!U129),AirVision!U129, "")</f>
        <v/>
      </c>
      <c r="N133" s="624" t="str">
        <f>IF(AirVision!V129&lt;&gt;"",AirVision!V129, "")</f>
        <v/>
      </c>
      <c r="O133" s="625" t="str">
        <f>IF(ISNUMBER(AirVision!X129),AirVision!X129,"")</f>
        <v/>
      </c>
      <c r="P133" s="624" t="str">
        <f>IF(AirVision!Y129&lt;&gt;"",AirVision!Y129, "")</f>
        <v/>
      </c>
      <c r="Q133" s="624" t="str">
        <f>IF(ISNUMBER(AirVision!AA129),AirVision!AA129,"")</f>
        <v/>
      </c>
      <c r="R133" s="624" t="str">
        <f>IF(AirVision!AB129&lt;&gt;"",AirVision!AB129, "")</f>
        <v/>
      </c>
      <c r="S133" s="624" t="str">
        <f>IF(ISNUMBER(AirVision!AD129),AirVision!AD129,"")</f>
        <v/>
      </c>
      <c r="T133" s="624" t="str">
        <f>IF(AirVision!AE129&lt;&gt;"",AirVision!AE129, "")</f>
        <v/>
      </c>
      <c r="U133" s="624">
        <f t="shared" si="25"/>
        <v>0</v>
      </c>
      <c r="V133" s="624">
        <f t="shared" si="24"/>
        <v>1</v>
      </c>
      <c r="W133" s="624" t="str">
        <f>IF(D133&lt;&gt;"",(VLOOKUP(D133,'Flags&amp;Qualifiers'!$S$2:$U$55,3)),"")</f>
        <v/>
      </c>
      <c r="X133" s="624">
        <f t="shared" si="26"/>
        <v>0</v>
      </c>
      <c r="Y133" s="624" t="str">
        <f>IF(D133&lt;&gt;"",(VLOOKUP(D133,'Flags&amp;Qualifiers'!$S$2:$T$55,2)), "")</f>
        <v/>
      </c>
      <c r="Z133" s="624">
        <f t="shared" si="27"/>
        <v>1</v>
      </c>
      <c r="AA133" s="624">
        <f t="shared" si="28"/>
        <v>0</v>
      </c>
      <c r="AB133" s="624" t="str">
        <f t="shared" si="29"/>
        <v>NULL</v>
      </c>
      <c r="AC133" s="635" t="str">
        <f t="shared" si="44"/>
        <v>NULL</v>
      </c>
      <c r="AD133" s="625" t="str">
        <f t="shared" si="44"/>
        <v>NULL</v>
      </c>
      <c r="AE133" s="627">
        <f t="shared" si="45"/>
        <v>0</v>
      </c>
      <c r="AF133" s="628" t="str">
        <f t="shared" si="30"/>
        <v/>
      </c>
      <c r="AG133" s="629" t="str">
        <f t="shared" si="31"/>
        <v/>
      </c>
      <c r="AH133" s="630">
        <f t="shared" si="32"/>
        <v>126</v>
      </c>
      <c r="AI133" s="629">
        <f t="shared" si="36"/>
        <v>0</v>
      </c>
      <c r="AJ133" s="632" t="str">
        <f t="shared" si="40"/>
        <v/>
      </c>
      <c r="AK133" s="630" t="str">
        <f t="shared" si="33"/>
        <v/>
      </c>
      <c r="AL133" s="630" t="str">
        <f t="shared" si="34"/>
        <v/>
      </c>
      <c r="AM133" s="632" t="str">
        <f t="shared" si="35"/>
        <v/>
      </c>
      <c r="AN133" s="633" t="str">
        <f t="shared" si="41"/>
        <v>YES</v>
      </c>
      <c r="AO133" s="511" t="s">
        <v>382</v>
      </c>
      <c r="AP133" s="127">
        <f>VLOOKUP(AO133,'Flags&amp;Qualifiers'!$B$2:$C$49,2)</f>
        <v>0</v>
      </c>
      <c r="AQ133" s="127">
        <f>VLOOKUP(AO133,'Flags&amp;Qualifiers'!$B$2:$D$49,3)</f>
        <v>0</v>
      </c>
      <c r="AR133" s="127">
        <f>VLOOKUP(AO133,'Flags&amp;Qualifiers'!$B$2:$E$49,4)</f>
        <v>0</v>
      </c>
      <c r="AS133" s="757" t="str">
        <f t="shared" si="37"/>
        <v>no</v>
      </c>
      <c r="AT133" s="742"/>
      <c r="AU133" s="742"/>
      <c r="AV133" s="742"/>
    </row>
    <row r="134" spans="1:48" s="634" customFormat="1" ht="11.25" customHeight="1" x14ac:dyDescent="0.2">
      <c r="A134" s="621">
        <f>(AirVision!A130)</f>
        <v>0</v>
      </c>
      <c r="B134" s="622">
        <f>(AirVision!B130)</f>
        <v>0</v>
      </c>
      <c r="C134" s="623" t="str">
        <f>IF(ISNUMBER(AirVision!R130),AirVision!R130, "")</f>
        <v/>
      </c>
      <c r="D134" s="624" t="str">
        <f>IF(AirVision!S130&lt;&gt;"",AirVision!S130, "")</f>
        <v/>
      </c>
      <c r="E134" s="623" t="str">
        <f>IF(ISNUMBER(AirVision!L130),AirVision!L130, "")</f>
        <v/>
      </c>
      <c r="F134" s="624" t="str">
        <f>IF(AirVision!M130&lt;&gt;"",AirVision!M130, "")</f>
        <v/>
      </c>
      <c r="G134" s="625" t="str">
        <f>IF(ISNUMBER(AirVision!C130),AirVision!C130,"")</f>
        <v/>
      </c>
      <c r="H134" s="624" t="str">
        <f>IF(AirVision!D130&lt;&gt;"",AirVision!D130, "")</f>
        <v/>
      </c>
      <c r="I134" s="624" t="str">
        <f>IF(ISNUMBER(AirVision!O130),AirVision!O130,"")</f>
        <v/>
      </c>
      <c r="J134" s="624" t="str">
        <f>IF(ISNUMBER(AirVision!P130),AirVision!P130,"")</f>
        <v/>
      </c>
      <c r="K134" s="624" t="str">
        <f>IF(ISNUMBER(AirVision!F130),AirVision!F130, "")</f>
        <v/>
      </c>
      <c r="L134" s="624" t="str">
        <f>IF(AirVision!G130&lt;&gt;"",AirVision!G130, "")</f>
        <v/>
      </c>
      <c r="M134" s="624" t="str">
        <f>IF(ISNUMBER(AirVision!U130),AirVision!U130, "")</f>
        <v/>
      </c>
      <c r="N134" s="624" t="str">
        <f>IF(AirVision!V130&lt;&gt;"",AirVision!V130, "")</f>
        <v/>
      </c>
      <c r="O134" s="625" t="str">
        <f>IF(ISNUMBER(AirVision!X130),AirVision!X130,"")</f>
        <v/>
      </c>
      <c r="P134" s="624" t="str">
        <f>IF(AirVision!Y130&lt;&gt;"",AirVision!Y130, "")</f>
        <v/>
      </c>
      <c r="Q134" s="624" t="str">
        <f>IF(ISNUMBER(AirVision!AA130),AirVision!AA130,"")</f>
        <v/>
      </c>
      <c r="R134" s="624" t="str">
        <f>IF(AirVision!AB130&lt;&gt;"",AirVision!AB130, "")</f>
        <v/>
      </c>
      <c r="S134" s="624" t="str">
        <f>IF(ISNUMBER(AirVision!AD130),AirVision!AD130,"")</f>
        <v/>
      </c>
      <c r="T134" s="624" t="str">
        <f>IF(AirVision!AE130&lt;&gt;"",AirVision!AE130, "")</f>
        <v/>
      </c>
      <c r="U134" s="624">
        <f t="shared" si="25"/>
        <v>0</v>
      </c>
      <c r="V134" s="624">
        <f t="shared" si="24"/>
        <v>1</v>
      </c>
      <c r="W134" s="624" t="str">
        <f>IF(D134&lt;&gt;"",(VLOOKUP(D134,'Flags&amp;Qualifiers'!$S$2:$U$55,3)),"")</f>
        <v/>
      </c>
      <c r="X134" s="624">
        <f t="shared" si="26"/>
        <v>0</v>
      </c>
      <c r="Y134" s="624" t="str">
        <f>IF(D134&lt;&gt;"",(VLOOKUP(D134,'Flags&amp;Qualifiers'!$S$2:$T$55,2)), "")</f>
        <v/>
      </c>
      <c r="Z134" s="624">
        <f t="shared" si="27"/>
        <v>1</v>
      </c>
      <c r="AA134" s="624">
        <f t="shared" si="28"/>
        <v>0</v>
      </c>
      <c r="AB134" s="624" t="str">
        <f t="shared" si="29"/>
        <v>NULL</v>
      </c>
      <c r="AC134" s="635" t="str">
        <f t="shared" si="44"/>
        <v>NULL</v>
      </c>
      <c r="AD134" s="625" t="str">
        <f t="shared" si="44"/>
        <v>NULL</v>
      </c>
      <c r="AE134" s="627">
        <f t="shared" si="45"/>
        <v>0</v>
      </c>
      <c r="AF134" s="628" t="str">
        <f t="shared" si="30"/>
        <v/>
      </c>
      <c r="AG134" s="629" t="str">
        <f t="shared" si="31"/>
        <v/>
      </c>
      <c r="AH134" s="630">
        <f t="shared" si="32"/>
        <v>127</v>
      </c>
      <c r="AI134" s="629">
        <f t="shared" si="36"/>
        <v>0</v>
      </c>
      <c r="AJ134" s="632" t="str">
        <f t="shared" si="40"/>
        <v/>
      </c>
      <c r="AK134" s="630" t="str">
        <f t="shared" si="33"/>
        <v/>
      </c>
      <c r="AL134" s="630" t="str">
        <f t="shared" si="34"/>
        <v/>
      </c>
      <c r="AM134" s="632" t="str">
        <f t="shared" si="35"/>
        <v/>
      </c>
      <c r="AN134" s="633" t="str">
        <f t="shared" si="41"/>
        <v>YES</v>
      </c>
      <c r="AO134" s="511" t="s">
        <v>382</v>
      </c>
      <c r="AP134" s="127">
        <f>VLOOKUP(AO134,'Flags&amp;Qualifiers'!$B$2:$C$49,2)</f>
        <v>0</v>
      </c>
      <c r="AQ134" s="127">
        <f>VLOOKUP(AO134,'Flags&amp;Qualifiers'!$B$2:$D$49,3)</f>
        <v>0</v>
      </c>
      <c r="AR134" s="127">
        <f>VLOOKUP(AO134,'Flags&amp;Qualifiers'!$B$2:$E$49,4)</f>
        <v>0</v>
      </c>
      <c r="AS134" s="757" t="str">
        <f t="shared" si="37"/>
        <v>no</v>
      </c>
      <c r="AT134" s="742"/>
      <c r="AU134" s="742"/>
      <c r="AV134" s="742"/>
    </row>
    <row r="135" spans="1:48" s="634" customFormat="1" ht="11.25" customHeight="1" x14ac:dyDescent="0.2">
      <c r="A135" s="621">
        <f>(AirVision!A131)</f>
        <v>0</v>
      </c>
      <c r="B135" s="622">
        <f>(AirVision!B131)</f>
        <v>0</v>
      </c>
      <c r="C135" s="623" t="str">
        <f>IF(ISNUMBER(AirVision!R131),AirVision!R131, "")</f>
        <v/>
      </c>
      <c r="D135" s="624" t="str">
        <f>IF(AirVision!S131&lt;&gt;"",AirVision!S131, "")</f>
        <v/>
      </c>
      <c r="E135" s="623" t="str">
        <f>IF(ISNUMBER(AirVision!L131),AirVision!L131, "")</f>
        <v/>
      </c>
      <c r="F135" s="624" t="str">
        <f>IF(AirVision!M131&lt;&gt;"",AirVision!M131, "")</f>
        <v/>
      </c>
      <c r="G135" s="625" t="str">
        <f>IF(ISNUMBER(AirVision!C131),AirVision!C131,"")</f>
        <v/>
      </c>
      <c r="H135" s="624" t="str">
        <f>IF(AirVision!D131&lt;&gt;"",AirVision!D131, "")</f>
        <v/>
      </c>
      <c r="I135" s="624" t="str">
        <f>IF(ISNUMBER(AirVision!O131),AirVision!O131,"")</f>
        <v/>
      </c>
      <c r="J135" s="624" t="str">
        <f>IF(ISNUMBER(AirVision!P131),AirVision!P131,"")</f>
        <v/>
      </c>
      <c r="K135" s="624" t="str">
        <f>IF(ISNUMBER(AirVision!F131),AirVision!F131, "")</f>
        <v/>
      </c>
      <c r="L135" s="624" t="str">
        <f>IF(AirVision!G131&lt;&gt;"",AirVision!G131, "")</f>
        <v/>
      </c>
      <c r="M135" s="624" t="str">
        <f>IF(ISNUMBER(AirVision!U131),AirVision!U131, "")</f>
        <v/>
      </c>
      <c r="N135" s="624" t="str">
        <f>IF(AirVision!V131&lt;&gt;"",AirVision!V131, "")</f>
        <v/>
      </c>
      <c r="O135" s="625" t="str">
        <f>IF(ISNUMBER(AirVision!X131),AirVision!X131,"")</f>
        <v/>
      </c>
      <c r="P135" s="624" t="str">
        <f>IF(AirVision!Y131&lt;&gt;"",AirVision!Y131, "")</f>
        <v/>
      </c>
      <c r="Q135" s="624" t="str">
        <f>IF(ISNUMBER(AirVision!AA131),AirVision!AA131,"")</f>
        <v/>
      </c>
      <c r="R135" s="624" t="str">
        <f>IF(AirVision!AB131&lt;&gt;"",AirVision!AB131, "")</f>
        <v/>
      </c>
      <c r="S135" s="624" t="str">
        <f>IF(ISNUMBER(AirVision!AD131),AirVision!AD131,"")</f>
        <v/>
      </c>
      <c r="T135" s="624" t="str">
        <f>IF(AirVision!AE131&lt;&gt;"",AirVision!AE131, "")</f>
        <v/>
      </c>
      <c r="U135" s="624">
        <f t="shared" si="25"/>
        <v>0</v>
      </c>
      <c r="V135" s="624">
        <f t="shared" si="24"/>
        <v>1</v>
      </c>
      <c r="W135" s="624" t="str">
        <f>IF(D135&lt;&gt;"",(VLOOKUP(D135,'Flags&amp;Qualifiers'!$S$2:$U$55,3)),"")</f>
        <v/>
      </c>
      <c r="X135" s="624">
        <f t="shared" si="26"/>
        <v>0</v>
      </c>
      <c r="Y135" s="624" t="str">
        <f>IF(D135&lt;&gt;"",(VLOOKUP(D135,'Flags&amp;Qualifiers'!$S$2:$T$55,2)), "")</f>
        <v/>
      </c>
      <c r="Z135" s="624">
        <f t="shared" si="27"/>
        <v>1</v>
      </c>
      <c r="AA135" s="624">
        <f t="shared" si="28"/>
        <v>0</v>
      </c>
      <c r="AB135" s="624" t="str">
        <f t="shared" si="29"/>
        <v>NULL</v>
      </c>
      <c r="AC135" s="635" t="str">
        <f t="shared" si="44"/>
        <v>NULL</v>
      </c>
      <c r="AD135" s="625" t="str">
        <f t="shared" si="44"/>
        <v>NULL</v>
      </c>
      <c r="AE135" s="627">
        <f t="shared" si="45"/>
        <v>0</v>
      </c>
      <c r="AF135" s="628" t="str">
        <f t="shared" si="30"/>
        <v/>
      </c>
      <c r="AG135" s="629" t="str">
        <f t="shared" si="31"/>
        <v/>
      </c>
      <c r="AH135" s="630">
        <f t="shared" si="32"/>
        <v>128</v>
      </c>
      <c r="AI135" s="629">
        <f t="shared" si="36"/>
        <v>0</v>
      </c>
      <c r="AJ135" s="632" t="str">
        <f t="shared" si="40"/>
        <v/>
      </c>
      <c r="AK135" s="630" t="str">
        <f t="shared" si="33"/>
        <v/>
      </c>
      <c r="AL135" s="630" t="str">
        <f t="shared" si="34"/>
        <v/>
      </c>
      <c r="AM135" s="632" t="str">
        <f t="shared" si="35"/>
        <v/>
      </c>
      <c r="AN135" s="633" t="str">
        <f t="shared" si="41"/>
        <v>YES</v>
      </c>
      <c r="AO135" s="511" t="s">
        <v>382</v>
      </c>
      <c r="AP135" s="127">
        <f>VLOOKUP(AO135,'Flags&amp;Qualifiers'!$B$2:$C$49,2)</f>
        <v>0</v>
      </c>
      <c r="AQ135" s="127">
        <f>VLOOKUP(AO135,'Flags&amp;Qualifiers'!$B$2:$D$49,3)</f>
        <v>0</v>
      </c>
      <c r="AR135" s="127">
        <f>VLOOKUP(AO135,'Flags&amp;Qualifiers'!$B$2:$E$49,4)</f>
        <v>0</v>
      </c>
      <c r="AS135" s="757" t="str">
        <f t="shared" si="37"/>
        <v>no</v>
      </c>
      <c r="AT135" s="742"/>
      <c r="AU135" s="742"/>
      <c r="AV135" s="742"/>
    </row>
    <row r="136" spans="1:48" s="634" customFormat="1" ht="11.25" customHeight="1" x14ac:dyDescent="0.2">
      <c r="A136" s="621">
        <f>(AirVision!A132)</f>
        <v>0</v>
      </c>
      <c r="B136" s="622">
        <f>(AirVision!B132)</f>
        <v>0</v>
      </c>
      <c r="C136" s="623" t="str">
        <f>IF(ISNUMBER(AirVision!R132),AirVision!R132, "")</f>
        <v/>
      </c>
      <c r="D136" s="624" t="str">
        <f>IF(AirVision!S132&lt;&gt;"",AirVision!S132, "")</f>
        <v/>
      </c>
      <c r="E136" s="623" t="str">
        <f>IF(ISNUMBER(AirVision!L132),AirVision!L132, "")</f>
        <v/>
      </c>
      <c r="F136" s="624" t="str">
        <f>IF(AirVision!M132&lt;&gt;"",AirVision!M132, "")</f>
        <v/>
      </c>
      <c r="G136" s="625" t="str">
        <f>IF(ISNUMBER(AirVision!C132),AirVision!C132,"")</f>
        <v/>
      </c>
      <c r="H136" s="624" t="str">
        <f>IF(AirVision!D132&lt;&gt;"",AirVision!D132, "")</f>
        <v/>
      </c>
      <c r="I136" s="624" t="str">
        <f>IF(ISNUMBER(AirVision!O132),AirVision!O132,"")</f>
        <v/>
      </c>
      <c r="J136" s="624" t="str">
        <f>IF(ISNUMBER(AirVision!P132),AirVision!P132,"")</f>
        <v/>
      </c>
      <c r="K136" s="624" t="str">
        <f>IF(ISNUMBER(AirVision!F132),AirVision!F132, "")</f>
        <v/>
      </c>
      <c r="L136" s="624" t="str">
        <f>IF(AirVision!G132&lt;&gt;"",AirVision!G132, "")</f>
        <v/>
      </c>
      <c r="M136" s="624" t="str">
        <f>IF(ISNUMBER(AirVision!U132),AirVision!U132, "")</f>
        <v/>
      </c>
      <c r="N136" s="624" t="str">
        <f>IF(AirVision!V132&lt;&gt;"",AirVision!V132, "")</f>
        <v/>
      </c>
      <c r="O136" s="625" t="str">
        <f>IF(ISNUMBER(AirVision!X132),AirVision!X132,"")</f>
        <v/>
      </c>
      <c r="P136" s="624" t="str">
        <f>IF(AirVision!Y132&lt;&gt;"",AirVision!Y132, "")</f>
        <v/>
      </c>
      <c r="Q136" s="624" t="str">
        <f>IF(ISNUMBER(AirVision!AA132),AirVision!AA132,"")</f>
        <v/>
      </c>
      <c r="R136" s="624" t="str">
        <f>IF(AirVision!AB132&lt;&gt;"",AirVision!AB132, "")</f>
        <v/>
      </c>
      <c r="S136" s="624" t="str">
        <f>IF(ISNUMBER(AirVision!AD132),AirVision!AD132,"")</f>
        <v/>
      </c>
      <c r="T136" s="624" t="str">
        <f>IF(AirVision!AE132&lt;&gt;"",AirVision!AE132, "")</f>
        <v/>
      </c>
      <c r="U136" s="624">
        <f t="shared" si="25"/>
        <v>0</v>
      </c>
      <c r="V136" s="624">
        <f t="shared" ref="V136:V199" si="46">COUNTBLANK(C136)</f>
        <v>1</v>
      </c>
      <c r="W136" s="624" t="str">
        <f>IF(D136&lt;&gt;"",(VLOOKUP(D136,'Flags&amp;Qualifiers'!$S$2:$U$55,3)),"")</f>
        <v/>
      </c>
      <c r="X136" s="624">
        <f t="shared" si="26"/>
        <v>0</v>
      </c>
      <c r="Y136" s="624" t="str">
        <f>IF(D136&lt;&gt;"",(VLOOKUP(D136,'Flags&amp;Qualifiers'!$S$2:$T$55,2)), "")</f>
        <v/>
      </c>
      <c r="Z136" s="624">
        <f t="shared" si="27"/>
        <v>1</v>
      </c>
      <c r="AA136" s="624">
        <f t="shared" si="28"/>
        <v>0</v>
      </c>
      <c r="AB136" s="624" t="str">
        <f t="shared" si="29"/>
        <v>NULL</v>
      </c>
      <c r="AC136" s="635" t="str">
        <f t="shared" si="44"/>
        <v>NULL</v>
      </c>
      <c r="AD136" s="625" t="str">
        <f t="shared" si="44"/>
        <v>NULL</v>
      </c>
      <c r="AE136" s="627">
        <f t="shared" si="45"/>
        <v>0</v>
      </c>
      <c r="AF136" s="628" t="str">
        <f t="shared" si="30"/>
        <v/>
      </c>
      <c r="AG136" s="629" t="str">
        <f t="shared" si="31"/>
        <v/>
      </c>
      <c r="AH136" s="630">
        <f t="shared" si="32"/>
        <v>129</v>
      </c>
      <c r="AI136" s="629">
        <f t="shared" si="36"/>
        <v>0</v>
      </c>
      <c r="AJ136" s="632" t="str">
        <f t="shared" si="40"/>
        <v/>
      </c>
      <c r="AK136" s="630" t="str">
        <f t="shared" si="33"/>
        <v/>
      </c>
      <c r="AL136" s="630" t="str">
        <f t="shared" si="34"/>
        <v/>
      </c>
      <c r="AM136" s="632" t="str">
        <f t="shared" si="35"/>
        <v/>
      </c>
      <c r="AN136" s="633" t="str">
        <f t="shared" si="41"/>
        <v>YES</v>
      </c>
      <c r="AO136" s="511" t="s">
        <v>382</v>
      </c>
      <c r="AP136" s="127">
        <f>VLOOKUP(AO136,'Flags&amp;Qualifiers'!$B$2:$C$49,2)</f>
        <v>0</v>
      </c>
      <c r="AQ136" s="127">
        <f>VLOOKUP(AO136,'Flags&amp;Qualifiers'!$B$2:$D$49,3)</f>
        <v>0</v>
      </c>
      <c r="AR136" s="127">
        <f>VLOOKUP(AO136,'Flags&amp;Qualifiers'!$B$2:$E$49,4)</f>
        <v>0</v>
      </c>
      <c r="AS136" s="757" t="str">
        <f t="shared" si="37"/>
        <v>no</v>
      </c>
      <c r="AT136" s="742"/>
      <c r="AU136" s="742"/>
      <c r="AV136" s="742"/>
    </row>
    <row r="137" spans="1:48" s="634" customFormat="1" ht="11.25" customHeight="1" x14ac:dyDescent="0.2">
      <c r="A137" s="621">
        <f>(AirVision!A133)</f>
        <v>0</v>
      </c>
      <c r="B137" s="622">
        <f>(AirVision!B133)</f>
        <v>0</v>
      </c>
      <c r="C137" s="623" t="str">
        <f>IF(ISNUMBER(AirVision!R133),AirVision!R133, "")</f>
        <v/>
      </c>
      <c r="D137" s="624" t="str">
        <f>IF(AirVision!S133&lt;&gt;"",AirVision!S133, "")</f>
        <v/>
      </c>
      <c r="E137" s="623" t="str">
        <f>IF(ISNUMBER(AirVision!L133),AirVision!L133, "")</f>
        <v/>
      </c>
      <c r="F137" s="624" t="str">
        <f>IF(AirVision!M133&lt;&gt;"",AirVision!M133, "")</f>
        <v/>
      </c>
      <c r="G137" s="625" t="str">
        <f>IF(ISNUMBER(AirVision!C133),AirVision!C133,"")</f>
        <v/>
      </c>
      <c r="H137" s="624" t="str">
        <f>IF(AirVision!D133&lt;&gt;"",AirVision!D133, "")</f>
        <v/>
      </c>
      <c r="I137" s="624" t="str">
        <f>IF(ISNUMBER(AirVision!O133),AirVision!O133,"")</f>
        <v/>
      </c>
      <c r="J137" s="624" t="str">
        <f>IF(ISNUMBER(AirVision!P133),AirVision!P133,"")</f>
        <v/>
      </c>
      <c r="K137" s="624" t="str">
        <f>IF(ISNUMBER(AirVision!F133),AirVision!F133, "")</f>
        <v/>
      </c>
      <c r="L137" s="624" t="str">
        <f>IF(AirVision!G133&lt;&gt;"",AirVision!G133, "")</f>
        <v/>
      </c>
      <c r="M137" s="624" t="str">
        <f>IF(ISNUMBER(AirVision!U133),AirVision!U133, "")</f>
        <v/>
      </c>
      <c r="N137" s="624" t="str">
        <f>IF(AirVision!V133&lt;&gt;"",AirVision!V133, "")</f>
        <v/>
      </c>
      <c r="O137" s="625" t="str">
        <f>IF(ISNUMBER(AirVision!X133),AirVision!X133,"")</f>
        <v/>
      </c>
      <c r="P137" s="624" t="str">
        <f>IF(AirVision!Y133&lt;&gt;"",AirVision!Y133, "")</f>
        <v/>
      </c>
      <c r="Q137" s="624" t="str">
        <f>IF(ISNUMBER(AirVision!AA133),AirVision!AA133,"")</f>
        <v/>
      </c>
      <c r="R137" s="624" t="str">
        <f>IF(AirVision!AB133&lt;&gt;"",AirVision!AB133, "")</f>
        <v/>
      </c>
      <c r="S137" s="624" t="str">
        <f>IF(ISNUMBER(AirVision!AD133),AirVision!AD133,"")</f>
        <v/>
      </c>
      <c r="T137" s="624" t="str">
        <f>IF(AirVision!AE133&lt;&gt;"",AirVision!AE133, "")</f>
        <v/>
      </c>
      <c r="U137" s="624">
        <f t="shared" ref="U137:U200" si="47">IF(C137=985,1,0)</f>
        <v>0</v>
      </c>
      <c r="V137" s="624">
        <f t="shared" si="46"/>
        <v>1</v>
      </c>
      <c r="W137" s="624" t="str">
        <f>IF(D137&lt;&gt;"",(VLOOKUP(D137,'Flags&amp;Qualifiers'!$S$2:$U$55,3)),"")</f>
        <v/>
      </c>
      <c r="X137" s="624">
        <f t="shared" ref="X137:X200" si="48">IF(D137="&lt;",1,0)</f>
        <v>0</v>
      </c>
      <c r="Y137" s="624" t="str">
        <f>IF(D137&lt;&gt;"",(VLOOKUP(D137,'Flags&amp;Qualifiers'!$S$2:$T$55,2)), "")</f>
        <v/>
      </c>
      <c r="Z137" s="624">
        <f t="shared" ref="Z137:Z200" si="49">SUM(U137:V137,X137)</f>
        <v>1</v>
      </c>
      <c r="AA137" s="624">
        <f t="shared" ref="AA137:AA200" si="50">SUM(W137)</f>
        <v>0</v>
      </c>
      <c r="AB137" s="624" t="str">
        <f t="shared" ref="AB137:AB200" si="51">IF(OR(Z137&gt;0,ISTEXT(AP137)),"NULL",(C137))</f>
        <v>NULL</v>
      </c>
      <c r="AC137" s="635" t="str">
        <f t="shared" si="44"/>
        <v>NULL</v>
      </c>
      <c r="AD137" s="625" t="str">
        <f t="shared" si="44"/>
        <v>NULL</v>
      </c>
      <c r="AE137" s="627">
        <f t="shared" si="45"/>
        <v>0</v>
      </c>
      <c r="AF137" s="628" t="str">
        <f t="shared" ref="AF137:AF200" si="52">IF(E137&lt;0.7,"Flow","")</f>
        <v/>
      </c>
      <c r="AG137" s="629" t="str">
        <f t="shared" ref="AG137:AG200" si="53">IF(AB137&lt;0,"MDL","")</f>
        <v/>
      </c>
      <c r="AH137" s="630">
        <f t="shared" ref="AH137:AH200" si="54">IF(C137=C136,AH136+1,1)</f>
        <v>130</v>
      </c>
      <c r="AI137" s="629">
        <f t="shared" si="36"/>
        <v>0</v>
      </c>
      <c r="AJ137" s="632" t="str">
        <f t="shared" si="40"/>
        <v/>
      </c>
      <c r="AK137" s="630" t="str">
        <f t="shared" ref="AK137:AK200" si="55">IF(ISNUMBER(S137), (S137*2.23694),"")</f>
        <v/>
      </c>
      <c r="AL137" s="630" t="str">
        <f t="shared" ref="AL137:AL200" si="56">IF(AND(Q137&gt;-1,Q137&lt;24),"N",)&amp;IF(AND(Q137&gt;23.99,Q137&lt;65),"NE",)&amp;IF(AND(Q137&gt;64.99,Q137&lt;114),"E",)&amp;IF(AND(Q137&gt;113.99,Q137&lt;157),"SE",)&amp;IF(AND(Q137&gt;156.99,Q137&lt;204),"S",)&amp;IF(AND(Q137&gt;203.99,Q137&lt;247),"SW",)&amp;IF(AND(Q137&gt;246.99,Q137&lt;294),"W",)&amp;IF(AND(Q137&gt;293.99,Q137&lt;336),"NW",)&amp;IF(AND(Q137&gt;335.99,Q137&lt;361),"N",)</f>
        <v/>
      </c>
      <c r="AM137" s="632" t="str">
        <f t="shared" ref="AM137:AM200" si="57">IF(ISNUMBER(G137),(CONVERT(G137,"C","F")), "")</f>
        <v/>
      </c>
      <c r="AN137" s="633" t="str">
        <f t="shared" si="41"/>
        <v>YES</v>
      </c>
      <c r="AO137" s="511" t="s">
        <v>382</v>
      </c>
      <c r="AP137" s="127">
        <f>VLOOKUP(AO137,'Flags&amp;Qualifiers'!$B$2:$C$49,2)</f>
        <v>0</v>
      </c>
      <c r="AQ137" s="127">
        <f>VLOOKUP(AO137,'Flags&amp;Qualifiers'!$B$2:$D$49,3)</f>
        <v>0</v>
      </c>
      <c r="AR137" s="127">
        <f>VLOOKUP(AO137,'Flags&amp;Qualifiers'!$B$2:$E$49,4)</f>
        <v>0</v>
      </c>
      <c r="AS137" s="757" t="str">
        <f t="shared" si="37"/>
        <v>no</v>
      </c>
      <c r="AT137" s="742"/>
      <c r="AU137" s="742"/>
      <c r="AV137" s="742"/>
    </row>
    <row r="138" spans="1:48" s="634" customFormat="1" ht="11.25" customHeight="1" x14ac:dyDescent="0.2">
      <c r="A138" s="621">
        <f>(AirVision!A134)</f>
        <v>0</v>
      </c>
      <c r="B138" s="622">
        <f>(AirVision!B134)</f>
        <v>0</v>
      </c>
      <c r="C138" s="623" t="str">
        <f>IF(ISNUMBER(AirVision!R134),AirVision!R134, "")</f>
        <v/>
      </c>
      <c r="D138" s="624" t="str">
        <f>IF(AirVision!S134&lt;&gt;"",AirVision!S134, "")</f>
        <v/>
      </c>
      <c r="E138" s="623" t="str">
        <f>IF(ISNUMBER(AirVision!L134),AirVision!L134, "")</f>
        <v/>
      </c>
      <c r="F138" s="624" t="str">
        <f>IF(AirVision!M134&lt;&gt;"",AirVision!M134, "")</f>
        <v/>
      </c>
      <c r="G138" s="625" t="str">
        <f>IF(ISNUMBER(AirVision!C134),AirVision!C134,"")</f>
        <v/>
      </c>
      <c r="H138" s="624" t="str">
        <f>IF(AirVision!D134&lt;&gt;"",AirVision!D134, "")</f>
        <v/>
      </c>
      <c r="I138" s="624" t="str">
        <f>IF(ISNUMBER(AirVision!O134),AirVision!O134,"")</f>
        <v/>
      </c>
      <c r="J138" s="624" t="str">
        <f>IF(ISNUMBER(AirVision!P134),AirVision!P134,"")</f>
        <v/>
      </c>
      <c r="K138" s="624" t="str">
        <f>IF(ISNUMBER(AirVision!F134),AirVision!F134, "")</f>
        <v/>
      </c>
      <c r="L138" s="624" t="str">
        <f>IF(AirVision!G134&lt;&gt;"",AirVision!G134, "")</f>
        <v/>
      </c>
      <c r="M138" s="624" t="str">
        <f>IF(ISNUMBER(AirVision!U134),AirVision!U134, "")</f>
        <v/>
      </c>
      <c r="N138" s="624" t="str">
        <f>IF(AirVision!V134&lt;&gt;"",AirVision!V134, "")</f>
        <v/>
      </c>
      <c r="O138" s="625" t="str">
        <f>IF(ISNUMBER(AirVision!X134),AirVision!X134,"")</f>
        <v/>
      </c>
      <c r="P138" s="624" t="str">
        <f>IF(AirVision!Y134&lt;&gt;"",AirVision!Y134, "")</f>
        <v/>
      </c>
      <c r="Q138" s="624" t="str">
        <f>IF(ISNUMBER(AirVision!AA134),AirVision!AA134,"")</f>
        <v/>
      </c>
      <c r="R138" s="624" t="str">
        <f>IF(AirVision!AB134&lt;&gt;"",AirVision!AB134, "")</f>
        <v/>
      </c>
      <c r="S138" s="624" t="str">
        <f>IF(ISNUMBER(AirVision!AD134),AirVision!AD134,"")</f>
        <v/>
      </c>
      <c r="T138" s="624" t="str">
        <f>IF(AirVision!AE134&lt;&gt;"",AirVision!AE134, "")</f>
        <v/>
      </c>
      <c r="U138" s="624">
        <f t="shared" si="47"/>
        <v>0</v>
      </c>
      <c r="V138" s="624">
        <f t="shared" si="46"/>
        <v>1</v>
      </c>
      <c r="W138" s="624" t="str">
        <f>IF(D138&lt;&gt;"",(VLOOKUP(D138,'Flags&amp;Qualifiers'!$S$2:$U$55,3)),"")</f>
        <v/>
      </c>
      <c r="X138" s="624">
        <f t="shared" si="48"/>
        <v>0</v>
      </c>
      <c r="Y138" s="624" t="str">
        <f>IF(D138&lt;&gt;"",(VLOOKUP(D138,'Flags&amp;Qualifiers'!$S$2:$T$55,2)), "")</f>
        <v/>
      </c>
      <c r="Z138" s="624">
        <f t="shared" si="49"/>
        <v>1</v>
      </c>
      <c r="AA138" s="624">
        <f t="shared" si="50"/>
        <v>0</v>
      </c>
      <c r="AB138" s="624" t="str">
        <f t="shared" si="51"/>
        <v>NULL</v>
      </c>
      <c r="AC138" s="635" t="str">
        <f t="shared" si="44"/>
        <v>NULL</v>
      </c>
      <c r="AD138" s="625" t="str">
        <f t="shared" si="44"/>
        <v>NULL</v>
      </c>
      <c r="AE138" s="627">
        <f t="shared" si="45"/>
        <v>0</v>
      </c>
      <c r="AF138" s="628" t="str">
        <f t="shared" si="52"/>
        <v/>
      </c>
      <c r="AG138" s="629" t="str">
        <f t="shared" si="53"/>
        <v/>
      </c>
      <c r="AH138" s="630">
        <f t="shared" si="54"/>
        <v>131</v>
      </c>
      <c r="AI138" s="629">
        <f t="shared" ref="AI138:AI201" si="58">IF(OR(AB137="NULL",AB138="NULL"),0, (AB138-AB137))</f>
        <v>0</v>
      </c>
      <c r="AJ138" s="632" t="str">
        <f t="shared" si="40"/>
        <v/>
      </c>
      <c r="AK138" s="630" t="str">
        <f t="shared" si="55"/>
        <v/>
      </c>
      <c r="AL138" s="630" t="str">
        <f t="shared" si="56"/>
        <v/>
      </c>
      <c r="AM138" s="632" t="str">
        <f t="shared" si="57"/>
        <v/>
      </c>
      <c r="AN138" s="633" t="str">
        <f t="shared" si="41"/>
        <v>YES</v>
      </c>
      <c r="AO138" s="511" t="s">
        <v>382</v>
      </c>
      <c r="AP138" s="127">
        <f>VLOOKUP(AO138,'Flags&amp;Qualifiers'!$B$2:$C$49,2)</f>
        <v>0</v>
      </c>
      <c r="AQ138" s="127">
        <f>VLOOKUP(AO138,'Flags&amp;Qualifiers'!$B$2:$D$49,3)</f>
        <v>0</v>
      </c>
      <c r="AR138" s="127">
        <f>VLOOKUP(AO138,'Flags&amp;Qualifiers'!$B$2:$E$49,4)</f>
        <v>0</v>
      </c>
      <c r="AS138" s="757" t="str">
        <f t="shared" si="37"/>
        <v>no</v>
      </c>
      <c r="AT138" s="742"/>
      <c r="AU138" s="742"/>
      <c r="AV138" s="742"/>
    </row>
    <row r="139" spans="1:48" s="634" customFormat="1" ht="11.25" customHeight="1" x14ac:dyDescent="0.2">
      <c r="A139" s="621">
        <f>(AirVision!A135)</f>
        <v>0</v>
      </c>
      <c r="B139" s="622">
        <f>(AirVision!B135)</f>
        <v>0</v>
      </c>
      <c r="C139" s="623" t="str">
        <f>IF(ISNUMBER(AirVision!R135),AirVision!R135, "")</f>
        <v/>
      </c>
      <c r="D139" s="624" t="str">
        <f>IF(AirVision!S135&lt;&gt;"",AirVision!S135, "")</f>
        <v/>
      </c>
      <c r="E139" s="623" t="str">
        <f>IF(ISNUMBER(AirVision!L135),AirVision!L135, "")</f>
        <v/>
      </c>
      <c r="F139" s="624" t="str">
        <f>IF(AirVision!M135&lt;&gt;"",AirVision!M135, "")</f>
        <v/>
      </c>
      <c r="G139" s="625" t="str">
        <f>IF(ISNUMBER(AirVision!C135),AirVision!C135,"")</f>
        <v/>
      </c>
      <c r="H139" s="624" t="str">
        <f>IF(AirVision!D135&lt;&gt;"",AirVision!D135, "")</f>
        <v/>
      </c>
      <c r="I139" s="624" t="str">
        <f>IF(ISNUMBER(AirVision!O135),AirVision!O135,"")</f>
        <v/>
      </c>
      <c r="J139" s="624" t="str">
        <f>IF(ISNUMBER(AirVision!P135),AirVision!P135,"")</f>
        <v/>
      </c>
      <c r="K139" s="624" t="str">
        <f>IF(ISNUMBER(AirVision!F135),AirVision!F135, "")</f>
        <v/>
      </c>
      <c r="L139" s="624" t="str">
        <f>IF(AirVision!G135&lt;&gt;"",AirVision!G135, "")</f>
        <v/>
      </c>
      <c r="M139" s="624" t="str">
        <f>IF(ISNUMBER(AirVision!U135),AirVision!U135, "")</f>
        <v/>
      </c>
      <c r="N139" s="624" t="str">
        <f>IF(AirVision!V135&lt;&gt;"",AirVision!V135, "")</f>
        <v/>
      </c>
      <c r="O139" s="625" t="str">
        <f>IF(ISNUMBER(AirVision!X135),AirVision!X135,"")</f>
        <v/>
      </c>
      <c r="P139" s="624" t="str">
        <f>IF(AirVision!Y135&lt;&gt;"",AirVision!Y135, "")</f>
        <v/>
      </c>
      <c r="Q139" s="624" t="str">
        <f>IF(ISNUMBER(AirVision!AA135),AirVision!AA135,"")</f>
        <v/>
      </c>
      <c r="R139" s="624" t="str">
        <f>IF(AirVision!AB135&lt;&gt;"",AirVision!AB135, "")</f>
        <v/>
      </c>
      <c r="S139" s="624" t="str">
        <f>IF(ISNUMBER(AirVision!AD135),AirVision!AD135,"")</f>
        <v/>
      </c>
      <c r="T139" s="624" t="str">
        <f>IF(AirVision!AE135&lt;&gt;"",AirVision!AE135, "")</f>
        <v/>
      </c>
      <c r="U139" s="624">
        <f t="shared" si="47"/>
        <v>0</v>
      </c>
      <c r="V139" s="624">
        <f t="shared" si="46"/>
        <v>1</v>
      </c>
      <c r="W139" s="624" t="str">
        <f>IF(D139&lt;&gt;"",(VLOOKUP(D139,'Flags&amp;Qualifiers'!$S$2:$U$55,3)),"")</f>
        <v/>
      </c>
      <c r="X139" s="624">
        <f t="shared" si="48"/>
        <v>0</v>
      </c>
      <c r="Y139" s="624" t="str">
        <f>IF(D139&lt;&gt;"",(VLOOKUP(D139,'Flags&amp;Qualifiers'!$S$2:$T$55,2)), "")</f>
        <v/>
      </c>
      <c r="Z139" s="624">
        <f t="shared" si="49"/>
        <v>1</v>
      </c>
      <c r="AA139" s="624">
        <f t="shared" si="50"/>
        <v>0</v>
      </c>
      <c r="AB139" s="624" t="str">
        <f t="shared" si="51"/>
        <v>NULL</v>
      </c>
      <c r="AC139" s="635" t="str">
        <f t="shared" si="44"/>
        <v>NULL</v>
      </c>
      <c r="AD139" s="625" t="str">
        <f t="shared" si="44"/>
        <v>NULL</v>
      </c>
      <c r="AE139" s="627">
        <f t="shared" si="45"/>
        <v>0</v>
      </c>
      <c r="AF139" s="628" t="str">
        <f t="shared" si="52"/>
        <v/>
      </c>
      <c r="AG139" s="629" t="str">
        <f t="shared" si="53"/>
        <v/>
      </c>
      <c r="AH139" s="630">
        <f t="shared" si="54"/>
        <v>132</v>
      </c>
      <c r="AI139" s="629">
        <f t="shared" si="58"/>
        <v>0</v>
      </c>
      <c r="AJ139" s="632" t="str">
        <f t="shared" si="40"/>
        <v/>
      </c>
      <c r="AK139" s="630" t="str">
        <f t="shared" si="55"/>
        <v/>
      </c>
      <c r="AL139" s="630" t="str">
        <f t="shared" si="56"/>
        <v/>
      </c>
      <c r="AM139" s="632" t="str">
        <f t="shared" si="57"/>
        <v/>
      </c>
      <c r="AN139" s="633" t="str">
        <f t="shared" si="41"/>
        <v>YES</v>
      </c>
      <c r="AO139" s="511" t="s">
        <v>382</v>
      </c>
      <c r="AP139" s="127">
        <f>VLOOKUP(AO139,'Flags&amp;Qualifiers'!$B$2:$C$49,2)</f>
        <v>0</v>
      </c>
      <c r="AQ139" s="127">
        <f>VLOOKUP(AO139,'Flags&amp;Qualifiers'!$B$2:$D$49,3)</f>
        <v>0</v>
      </c>
      <c r="AR139" s="127">
        <f>VLOOKUP(AO139,'Flags&amp;Qualifiers'!$B$2:$E$49,4)</f>
        <v>0</v>
      </c>
      <c r="AS139" s="757" t="str">
        <f t="shared" si="37"/>
        <v>no</v>
      </c>
      <c r="AT139" s="742"/>
      <c r="AU139" s="742"/>
      <c r="AV139" s="742"/>
    </row>
    <row r="140" spans="1:48" s="634" customFormat="1" ht="11.25" customHeight="1" x14ac:dyDescent="0.2">
      <c r="A140" s="621">
        <f>(AirVision!A136)</f>
        <v>0</v>
      </c>
      <c r="B140" s="622">
        <f>(AirVision!B136)</f>
        <v>0</v>
      </c>
      <c r="C140" s="623" t="str">
        <f>IF(ISNUMBER(AirVision!R136),AirVision!R136, "")</f>
        <v/>
      </c>
      <c r="D140" s="624" t="str">
        <f>IF(AirVision!S136&lt;&gt;"",AirVision!S136, "")</f>
        <v/>
      </c>
      <c r="E140" s="623" t="str">
        <f>IF(ISNUMBER(AirVision!L136),AirVision!L136, "")</f>
        <v/>
      </c>
      <c r="F140" s="624" t="str">
        <f>IF(AirVision!M136&lt;&gt;"",AirVision!M136, "")</f>
        <v/>
      </c>
      <c r="G140" s="625" t="str">
        <f>IF(ISNUMBER(AirVision!C136),AirVision!C136,"")</f>
        <v/>
      </c>
      <c r="H140" s="624" t="str">
        <f>IF(AirVision!D136&lt;&gt;"",AirVision!D136, "")</f>
        <v/>
      </c>
      <c r="I140" s="624" t="str">
        <f>IF(ISNUMBER(AirVision!O136),AirVision!O136,"")</f>
        <v/>
      </c>
      <c r="J140" s="624" t="str">
        <f>IF(ISNUMBER(AirVision!P136),AirVision!P136,"")</f>
        <v/>
      </c>
      <c r="K140" s="624" t="str">
        <f>IF(ISNUMBER(AirVision!F136),AirVision!F136, "")</f>
        <v/>
      </c>
      <c r="L140" s="624" t="str">
        <f>IF(AirVision!G136&lt;&gt;"",AirVision!G136, "")</f>
        <v/>
      </c>
      <c r="M140" s="624" t="str">
        <f>IF(ISNUMBER(AirVision!U136),AirVision!U136, "")</f>
        <v/>
      </c>
      <c r="N140" s="624" t="str">
        <f>IF(AirVision!V136&lt;&gt;"",AirVision!V136, "")</f>
        <v/>
      </c>
      <c r="O140" s="625" t="str">
        <f>IF(ISNUMBER(AirVision!X136),AirVision!X136,"")</f>
        <v/>
      </c>
      <c r="P140" s="624" t="str">
        <f>IF(AirVision!Y136&lt;&gt;"",AirVision!Y136, "")</f>
        <v/>
      </c>
      <c r="Q140" s="624" t="str">
        <f>IF(ISNUMBER(AirVision!AA136),AirVision!AA136,"")</f>
        <v/>
      </c>
      <c r="R140" s="624" t="str">
        <f>IF(AirVision!AB136&lt;&gt;"",AirVision!AB136, "")</f>
        <v/>
      </c>
      <c r="S140" s="624" t="str">
        <f>IF(ISNUMBER(AirVision!AD136),AirVision!AD136,"")</f>
        <v/>
      </c>
      <c r="T140" s="624" t="str">
        <f>IF(AirVision!AE136&lt;&gt;"",AirVision!AE136, "")</f>
        <v/>
      </c>
      <c r="U140" s="624">
        <f t="shared" si="47"/>
        <v>0</v>
      </c>
      <c r="V140" s="624">
        <f t="shared" si="46"/>
        <v>1</v>
      </c>
      <c r="W140" s="624" t="str">
        <f>IF(D140&lt;&gt;"",(VLOOKUP(D140,'Flags&amp;Qualifiers'!$S$2:$U$55,3)),"")</f>
        <v/>
      </c>
      <c r="X140" s="624">
        <f t="shared" si="48"/>
        <v>0</v>
      </c>
      <c r="Y140" s="624" t="str">
        <f>IF(D140&lt;&gt;"",(VLOOKUP(D140,'Flags&amp;Qualifiers'!$S$2:$T$55,2)), "")</f>
        <v/>
      </c>
      <c r="Z140" s="624">
        <f t="shared" si="49"/>
        <v>1</v>
      </c>
      <c r="AA140" s="624">
        <f t="shared" si="50"/>
        <v>0</v>
      </c>
      <c r="AB140" s="624" t="str">
        <f t="shared" si="51"/>
        <v>NULL</v>
      </c>
      <c r="AC140" s="635" t="str">
        <f t="shared" si="44"/>
        <v>NULL</v>
      </c>
      <c r="AD140" s="625" t="str">
        <f t="shared" si="44"/>
        <v>NULL</v>
      </c>
      <c r="AE140" s="627">
        <f t="shared" si="45"/>
        <v>0</v>
      </c>
      <c r="AF140" s="628" t="str">
        <f t="shared" si="52"/>
        <v/>
      </c>
      <c r="AG140" s="629" t="str">
        <f t="shared" si="53"/>
        <v/>
      </c>
      <c r="AH140" s="630">
        <f t="shared" si="54"/>
        <v>133</v>
      </c>
      <c r="AI140" s="629">
        <f t="shared" si="58"/>
        <v>0</v>
      </c>
      <c r="AJ140" s="632" t="str">
        <f t="shared" si="40"/>
        <v/>
      </c>
      <c r="AK140" s="630" t="str">
        <f t="shared" si="55"/>
        <v/>
      </c>
      <c r="AL140" s="630" t="str">
        <f t="shared" si="56"/>
        <v/>
      </c>
      <c r="AM140" s="632" t="str">
        <f t="shared" si="57"/>
        <v/>
      </c>
      <c r="AN140" s="633" t="str">
        <f t="shared" si="41"/>
        <v>YES</v>
      </c>
      <c r="AO140" s="511" t="s">
        <v>382</v>
      </c>
      <c r="AP140" s="127">
        <f>VLOOKUP(AO140,'Flags&amp;Qualifiers'!$B$2:$C$49,2)</f>
        <v>0</v>
      </c>
      <c r="AQ140" s="127">
        <f>VLOOKUP(AO140,'Flags&amp;Qualifiers'!$B$2:$D$49,3)</f>
        <v>0</v>
      </c>
      <c r="AR140" s="127">
        <f>VLOOKUP(AO140,'Flags&amp;Qualifiers'!$B$2:$E$49,4)</f>
        <v>0</v>
      </c>
      <c r="AS140" s="757" t="str">
        <f t="shared" si="37"/>
        <v>no</v>
      </c>
      <c r="AT140" s="742"/>
      <c r="AU140" s="742"/>
      <c r="AV140" s="742"/>
    </row>
    <row r="141" spans="1:48" s="634" customFormat="1" ht="11.25" customHeight="1" x14ac:dyDescent="0.2">
      <c r="A141" s="621">
        <f>(AirVision!A137)</f>
        <v>0</v>
      </c>
      <c r="B141" s="622">
        <f>(AirVision!B137)</f>
        <v>0</v>
      </c>
      <c r="C141" s="623" t="str">
        <f>IF(ISNUMBER(AirVision!R137),AirVision!R137, "")</f>
        <v/>
      </c>
      <c r="D141" s="624" t="str">
        <f>IF(AirVision!S137&lt;&gt;"",AirVision!S137, "")</f>
        <v/>
      </c>
      <c r="E141" s="623" t="str">
        <f>IF(ISNUMBER(AirVision!L137),AirVision!L137, "")</f>
        <v/>
      </c>
      <c r="F141" s="624" t="str">
        <f>IF(AirVision!M137&lt;&gt;"",AirVision!M137, "")</f>
        <v/>
      </c>
      <c r="G141" s="625" t="str">
        <f>IF(ISNUMBER(AirVision!C137),AirVision!C137,"")</f>
        <v/>
      </c>
      <c r="H141" s="624" t="str">
        <f>IF(AirVision!D137&lt;&gt;"",AirVision!D137, "")</f>
        <v/>
      </c>
      <c r="I141" s="624" t="str">
        <f>IF(ISNUMBER(AirVision!O137),AirVision!O137,"")</f>
        <v/>
      </c>
      <c r="J141" s="624" t="str">
        <f>IF(ISNUMBER(AirVision!P137),AirVision!P137,"")</f>
        <v/>
      </c>
      <c r="K141" s="624" t="str">
        <f>IF(ISNUMBER(AirVision!F137),AirVision!F137, "")</f>
        <v/>
      </c>
      <c r="L141" s="624" t="str">
        <f>IF(AirVision!G137&lt;&gt;"",AirVision!G137, "")</f>
        <v/>
      </c>
      <c r="M141" s="624" t="str">
        <f>IF(ISNUMBER(AirVision!U137),AirVision!U137, "")</f>
        <v/>
      </c>
      <c r="N141" s="624" t="str">
        <f>IF(AirVision!V137&lt;&gt;"",AirVision!V137, "")</f>
        <v/>
      </c>
      <c r="O141" s="625" t="str">
        <f>IF(ISNUMBER(AirVision!X137),AirVision!X137,"")</f>
        <v/>
      </c>
      <c r="P141" s="624" t="str">
        <f>IF(AirVision!Y137&lt;&gt;"",AirVision!Y137, "")</f>
        <v/>
      </c>
      <c r="Q141" s="624" t="str">
        <f>IF(ISNUMBER(AirVision!AA137),AirVision!AA137,"")</f>
        <v/>
      </c>
      <c r="R141" s="624" t="str">
        <f>IF(AirVision!AB137&lt;&gt;"",AirVision!AB137, "")</f>
        <v/>
      </c>
      <c r="S141" s="624" t="str">
        <f>IF(ISNUMBER(AirVision!AD137),AirVision!AD137,"")</f>
        <v/>
      </c>
      <c r="T141" s="624" t="str">
        <f>IF(AirVision!AE137&lt;&gt;"",AirVision!AE137, "")</f>
        <v/>
      </c>
      <c r="U141" s="624">
        <f t="shared" si="47"/>
        <v>0</v>
      </c>
      <c r="V141" s="624">
        <f t="shared" si="46"/>
        <v>1</v>
      </c>
      <c r="W141" s="624" t="str">
        <f>IF(D141&lt;&gt;"",(VLOOKUP(D141,'Flags&amp;Qualifiers'!$S$2:$U$55,3)),"")</f>
        <v/>
      </c>
      <c r="X141" s="624">
        <f t="shared" si="48"/>
        <v>0</v>
      </c>
      <c r="Y141" s="624" t="str">
        <f>IF(D141&lt;&gt;"",(VLOOKUP(D141,'Flags&amp;Qualifiers'!$S$2:$T$55,2)), "")</f>
        <v/>
      </c>
      <c r="Z141" s="624">
        <f t="shared" si="49"/>
        <v>1</v>
      </c>
      <c r="AA141" s="624">
        <f t="shared" si="50"/>
        <v>0</v>
      </c>
      <c r="AB141" s="624" t="str">
        <f t="shared" si="51"/>
        <v>NULL</v>
      </c>
      <c r="AC141" s="635" t="str">
        <f t="shared" si="44"/>
        <v>NULL</v>
      </c>
      <c r="AD141" s="625" t="str">
        <f t="shared" si="44"/>
        <v>NULL</v>
      </c>
      <c r="AE141" s="627">
        <f t="shared" si="45"/>
        <v>0</v>
      </c>
      <c r="AF141" s="628" t="str">
        <f t="shared" si="52"/>
        <v/>
      </c>
      <c r="AG141" s="629" t="str">
        <f t="shared" si="53"/>
        <v/>
      </c>
      <c r="AH141" s="630">
        <f t="shared" si="54"/>
        <v>134</v>
      </c>
      <c r="AI141" s="629">
        <f t="shared" si="58"/>
        <v>0</v>
      </c>
      <c r="AJ141" s="632" t="str">
        <f t="shared" si="40"/>
        <v/>
      </c>
      <c r="AK141" s="630" t="str">
        <f t="shared" si="55"/>
        <v/>
      </c>
      <c r="AL141" s="630" t="str">
        <f t="shared" si="56"/>
        <v/>
      </c>
      <c r="AM141" s="632" t="str">
        <f t="shared" si="57"/>
        <v/>
      </c>
      <c r="AN141" s="633" t="str">
        <f t="shared" si="41"/>
        <v>YES</v>
      </c>
      <c r="AO141" s="511" t="s">
        <v>382</v>
      </c>
      <c r="AP141" s="127">
        <f>VLOOKUP(AO141,'Flags&amp;Qualifiers'!$B$2:$C$49,2)</f>
        <v>0</v>
      </c>
      <c r="AQ141" s="127">
        <f>VLOOKUP(AO141,'Flags&amp;Qualifiers'!$B$2:$D$49,3)</f>
        <v>0</v>
      </c>
      <c r="AR141" s="127">
        <f>VLOOKUP(AO141,'Flags&amp;Qualifiers'!$B$2:$E$49,4)</f>
        <v>0</v>
      </c>
      <c r="AS141" s="757" t="str">
        <f t="shared" si="37"/>
        <v>no</v>
      </c>
      <c r="AT141" s="742"/>
      <c r="AU141" s="742"/>
      <c r="AV141" s="742"/>
    </row>
    <row r="142" spans="1:48" s="634" customFormat="1" ht="11.25" customHeight="1" x14ac:dyDescent="0.2">
      <c r="A142" s="621">
        <f>(AirVision!A138)</f>
        <v>0</v>
      </c>
      <c r="B142" s="622">
        <f>(AirVision!B138)</f>
        <v>0</v>
      </c>
      <c r="C142" s="623" t="str">
        <f>IF(ISNUMBER(AirVision!R138),AirVision!R138, "")</f>
        <v/>
      </c>
      <c r="D142" s="624" t="str">
        <f>IF(AirVision!S138&lt;&gt;"",AirVision!S138, "")</f>
        <v/>
      </c>
      <c r="E142" s="623" t="str">
        <f>IF(ISNUMBER(AirVision!L138),AirVision!L138, "")</f>
        <v/>
      </c>
      <c r="F142" s="624" t="str">
        <f>IF(AirVision!M138&lt;&gt;"",AirVision!M138, "")</f>
        <v/>
      </c>
      <c r="G142" s="625" t="str">
        <f>IF(ISNUMBER(AirVision!C138),AirVision!C138,"")</f>
        <v/>
      </c>
      <c r="H142" s="624" t="str">
        <f>IF(AirVision!D138&lt;&gt;"",AirVision!D138, "")</f>
        <v/>
      </c>
      <c r="I142" s="624" t="str">
        <f>IF(ISNUMBER(AirVision!O138),AirVision!O138,"")</f>
        <v/>
      </c>
      <c r="J142" s="624" t="str">
        <f>IF(ISNUMBER(AirVision!P138),AirVision!P138,"")</f>
        <v/>
      </c>
      <c r="K142" s="624" t="str">
        <f>IF(ISNUMBER(AirVision!F138),AirVision!F138, "")</f>
        <v/>
      </c>
      <c r="L142" s="624" t="str">
        <f>IF(AirVision!G138&lt;&gt;"",AirVision!G138, "")</f>
        <v/>
      </c>
      <c r="M142" s="624" t="str">
        <f>IF(ISNUMBER(AirVision!U138),AirVision!U138, "")</f>
        <v/>
      </c>
      <c r="N142" s="624" t="str">
        <f>IF(AirVision!V138&lt;&gt;"",AirVision!V138, "")</f>
        <v/>
      </c>
      <c r="O142" s="625" t="str">
        <f>IF(ISNUMBER(AirVision!X138),AirVision!X138,"")</f>
        <v/>
      </c>
      <c r="P142" s="624" t="str">
        <f>IF(AirVision!Y138&lt;&gt;"",AirVision!Y138, "")</f>
        <v/>
      </c>
      <c r="Q142" s="624" t="str">
        <f>IF(ISNUMBER(AirVision!AA138),AirVision!AA138,"")</f>
        <v/>
      </c>
      <c r="R142" s="624" t="str">
        <f>IF(AirVision!AB138&lt;&gt;"",AirVision!AB138, "")</f>
        <v/>
      </c>
      <c r="S142" s="624" t="str">
        <f>IF(ISNUMBER(AirVision!AD138),AirVision!AD138,"")</f>
        <v/>
      </c>
      <c r="T142" s="624" t="str">
        <f>IF(AirVision!AE138&lt;&gt;"",AirVision!AE138, "")</f>
        <v/>
      </c>
      <c r="U142" s="624">
        <f t="shared" si="47"/>
        <v>0</v>
      </c>
      <c r="V142" s="624">
        <f t="shared" si="46"/>
        <v>1</v>
      </c>
      <c r="W142" s="624" t="str">
        <f>IF(D142&lt;&gt;"",(VLOOKUP(D142,'Flags&amp;Qualifiers'!$S$2:$U$55,3)),"")</f>
        <v/>
      </c>
      <c r="X142" s="624">
        <f t="shared" si="48"/>
        <v>0</v>
      </c>
      <c r="Y142" s="624" t="str">
        <f>IF(D142&lt;&gt;"",(VLOOKUP(D142,'Flags&amp;Qualifiers'!$S$2:$T$55,2)), "")</f>
        <v/>
      </c>
      <c r="Z142" s="624">
        <f t="shared" si="49"/>
        <v>1</v>
      </c>
      <c r="AA142" s="624">
        <f t="shared" si="50"/>
        <v>0</v>
      </c>
      <c r="AB142" s="624" t="str">
        <f t="shared" si="51"/>
        <v>NULL</v>
      </c>
      <c r="AC142" s="635" t="str">
        <f t="shared" si="44"/>
        <v>NULL</v>
      </c>
      <c r="AD142" s="625" t="str">
        <f t="shared" si="44"/>
        <v>NULL</v>
      </c>
      <c r="AE142" s="627">
        <f t="shared" si="45"/>
        <v>0</v>
      </c>
      <c r="AF142" s="628" t="str">
        <f t="shared" si="52"/>
        <v/>
      </c>
      <c r="AG142" s="629" t="str">
        <f t="shared" si="53"/>
        <v/>
      </c>
      <c r="AH142" s="630">
        <f t="shared" si="54"/>
        <v>135</v>
      </c>
      <c r="AI142" s="629">
        <f t="shared" si="58"/>
        <v>0</v>
      </c>
      <c r="AJ142" s="632" t="str">
        <f t="shared" si="40"/>
        <v/>
      </c>
      <c r="AK142" s="630" t="str">
        <f t="shared" si="55"/>
        <v/>
      </c>
      <c r="AL142" s="630" t="str">
        <f t="shared" si="56"/>
        <v/>
      </c>
      <c r="AM142" s="632" t="str">
        <f t="shared" si="57"/>
        <v/>
      </c>
      <c r="AN142" s="633" t="str">
        <f t="shared" si="41"/>
        <v>YES</v>
      </c>
      <c r="AO142" s="511" t="s">
        <v>382</v>
      </c>
      <c r="AP142" s="127">
        <f>VLOOKUP(AO142,'Flags&amp;Qualifiers'!$B$2:$C$49,2)</f>
        <v>0</v>
      </c>
      <c r="AQ142" s="127">
        <f>VLOOKUP(AO142,'Flags&amp;Qualifiers'!$B$2:$D$49,3)</f>
        <v>0</v>
      </c>
      <c r="AR142" s="127">
        <f>VLOOKUP(AO142,'Flags&amp;Qualifiers'!$B$2:$E$49,4)</f>
        <v>0</v>
      </c>
      <c r="AS142" s="757" t="str">
        <f t="shared" si="37"/>
        <v>no</v>
      </c>
      <c r="AT142" s="742"/>
      <c r="AU142" s="742"/>
      <c r="AV142" s="742"/>
    </row>
    <row r="143" spans="1:48" s="634" customFormat="1" ht="11.25" customHeight="1" x14ac:dyDescent="0.2">
      <c r="A143" s="621">
        <f>(AirVision!A139)</f>
        <v>0</v>
      </c>
      <c r="B143" s="622">
        <f>(AirVision!B139)</f>
        <v>0</v>
      </c>
      <c r="C143" s="623" t="str">
        <f>IF(ISNUMBER(AirVision!R139),AirVision!R139, "")</f>
        <v/>
      </c>
      <c r="D143" s="624" t="str">
        <f>IF(AirVision!S139&lt;&gt;"",AirVision!S139, "")</f>
        <v/>
      </c>
      <c r="E143" s="623" t="str">
        <f>IF(ISNUMBER(AirVision!L139),AirVision!L139, "")</f>
        <v/>
      </c>
      <c r="F143" s="624" t="str">
        <f>IF(AirVision!M139&lt;&gt;"",AirVision!M139, "")</f>
        <v/>
      </c>
      <c r="G143" s="625" t="str">
        <f>IF(ISNUMBER(AirVision!C139),AirVision!C139,"")</f>
        <v/>
      </c>
      <c r="H143" s="624" t="str">
        <f>IF(AirVision!D139&lt;&gt;"",AirVision!D139, "")</f>
        <v/>
      </c>
      <c r="I143" s="624" t="str">
        <f>IF(ISNUMBER(AirVision!O139),AirVision!O139,"")</f>
        <v/>
      </c>
      <c r="J143" s="624" t="str">
        <f>IF(ISNUMBER(AirVision!P139),AirVision!P139,"")</f>
        <v/>
      </c>
      <c r="K143" s="624" t="str">
        <f>IF(ISNUMBER(AirVision!F139),AirVision!F139, "")</f>
        <v/>
      </c>
      <c r="L143" s="624" t="str">
        <f>IF(AirVision!G139&lt;&gt;"",AirVision!G139, "")</f>
        <v/>
      </c>
      <c r="M143" s="624" t="str">
        <f>IF(ISNUMBER(AirVision!U139),AirVision!U139, "")</f>
        <v/>
      </c>
      <c r="N143" s="624" t="str">
        <f>IF(AirVision!V139&lt;&gt;"",AirVision!V139, "")</f>
        <v/>
      </c>
      <c r="O143" s="625" t="str">
        <f>IF(ISNUMBER(AirVision!X139),AirVision!X139,"")</f>
        <v/>
      </c>
      <c r="P143" s="624" t="str">
        <f>IF(AirVision!Y139&lt;&gt;"",AirVision!Y139, "")</f>
        <v/>
      </c>
      <c r="Q143" s="624" t="str">
        <f>IF(ISNUMBER(AirVision!AA139),AirVision!AA139,"")</f>
        <v/>
      </c>
      <c r="R143" s="624" t="str">
        <f>IF(AirVision!AB139&lt;&gt;"",AirVision!AB139, "")</f>
        <v/>
      </c>
      <c r="S143" s="624" t="str">
        <f>IF(ISNUMBER(AirVision!AD139),AirVision!AD139,"")</f>
        <v/>
      </c>
      <c r="T143" s="624" t="str">
        <f>IF(AirVision!AE139&lt;&gt;"",AirVision!AE139, "")</f>
        <v/>
      </c>
      <c r="U143" s="624">
        <f t="shared" si="47"/>
        <v>0</v>
      </c>
      <c r="V143" s="624">
        <f t="shared" si="46"/>
        <v>1</v>
      </c>
      <c r="W143" s="624" t="str">
        <f>IF(D143&lt;&gt;"",(VLOOKUP(D143,'Flags&amp;Qualifiers'!$S$2:$U$55,3)),"")</f>
        <v/>
      </c>
      <c r="X143" s="624">
        <f t="shared" si="48"/>
        <v>0</v>
      </c>
      <c r="Y143" s="624" t="str">
        <f>IF(D143&lt;&gt;"",(VLOOKUP(D143,'Flags&amp;Qualifiers'!$S$2:$T$55,2)), "")</f>
        <v/>
      </c>
      <c r="Z143" s="624">
        <f t="shared" si="49"/>
        <v>1</v>
      </c>
      <c r="AA143" s="624">
        <f t="shared" si="50"/>
        <v>0</v>
      </c>
      <c r="AB143" s="624" t="str">
        <f t="shared" si="51"/>
        <v>NULL</v>
      </c>
      <c r="AC143" s="635" t="str">
        <f t="shared" si="44"/>
        <v>NULL</v>
      </c>
      <c r="AD143" s="625" t="str">
        <f t="shared" si="44"/>
        <v>NULL</v>
      </c>
      <c r="AE143" s="627">
        <f t="shared" si="45"/>
        <v>0</v>
      </c>
      <c r="AF143" s="628" t="str">
        <f t="shared" si="52"/>
        <v/>
      </c>
      <c r="AG143" s="629" t="str">
        <f t="shared" si="53"/>
        <v/>
      </c>
      <c r="AH143" s="630">
        <f t="shared" si="54"/>
        <v>136</v>
      </c>
      <c r="AI143" s="629">
        <f t="shared" si="58"/>
        <v>0</v>
      </c>
      <c r="AJ143" s="632" t="str">
        <f t="shared" si="40"/>
        <v/>
      </c>
      <c r="AK143" s="630" t="str">
        <f t="shared" si="55"/>
        <v/>
      </c>
      <c r="AL143" s="630" t="str">
        <f t="shared" si="56"/>
        <v/>
      </c>
      <c r="AM143" s="632" t="str">
        <f t="shared" si="57"/>
        <v/>
      </c>
      <c r="AN143" s="633" t="str">
        <f t="shared" si="41"/>
        <v>YES</v>
      </c>
      <c r="AO143" s="511" t="s">
        <v>382</v>
      </c>
      <c r="AP143" s="127">
        <f>VLOOKUP(AO143,'Flags&amp;Qualifiers'!$B$2:$C$49,2)</f>
        <v>0</v>
      </c>
      <c r="AQ143" s="127">
        <f>VLOOKUP(AO143,'Flags&amp;Qualifiers'!$B$2:$D$49,3)</f>
        <v>0</v>
      </c>
      <c r="AR143" s="127">
        <f>VLOOKUP(AO143,'Flags&amp;Qualifiers'!$B$2:$E$49,4)</f>
        <v>0</v>
      </c>
      <c r="AS143" s="757" t="str">
        <f t="shared" ref="AS143:AS206" si="59">IF(AND(AN143="YES",AO143="-"),"no","")</f>
        <v>no</v>
      </c>
      <c r="AT143" s="742"/>
      <c r="AU143" s="742"/>
      <c r="AV143" s="742"/>
    </row>
    <row r="144" spans="1:48" s="634" customFormat="1" ht="11.25" customHeight="1" x14ac:dyDescent="0.2">
      <c r="A144" s="621">
        <f>(AirVision!A140)</f>
        <v>0</v>
      </c>
      <c r="B144" s="622">
        <f>(AirVision!B140)</f>
        <v>0</v>
      </c>
      <c r="C144" s="623" t="str">
        <f>IF(ISNUMBER(AirVision!R140),AirVision!R140, "")</f>
        <v/>
      </c>
      <c r="D144" s="624" t="str">
        <f>IF(AirVision!S140&lt;&gt;"",AirVision!S140, "")</f>
        <v/>
      </c>
      <c r="E144" s="623" t="str">
        <f>IF(ISNUMBER(AirVision!L140),AirVision!L140, "")</f>
        <v/>
      </c>
      <c r="F144" s="624" t="str">
        <f>IF(AirVision!M140&lt;&gt;"",AirVision!M140, "")</f>
        <v/>
      </c>
      <c r="G144" s="625" t="str">
        <f>IF(ISNUMBER(AirVision!C140),AirVision!C140,"")</f>
        <v/>
      </c>
      <c r="H144" s="624" t="str">
        <f>IF(AirVision!D140&lt;&gt;"",AirVision!D140, "")</f>
        <v/>
      </c>
      <c r="I144" s="624" t="str">
        <f>IF(ISNUMBER(AirVision!O140),AirVision!O140,"")</f>
        <v/>
      </c>
      <c r="J144" s="624" t="str">
        <f>IF(ISNUMBER(AirVision!P140),AirVision!P140,"")</f>
        <v/>
      </c>
      <c r="K144" s="624" t="str">
        <f>IF(ISNUMBER(AirVision!F140),AirVision!F140, "")</f>
        <v/>
      </c>
      <c r="L144" s="624" t="str">
        <f>IF(AirVision!G140&lt;&gt;"",AirVision!G140, "")</f>
        <v/>
      </c>
      <c r="M144" s="624" t="str">
        <f>IF(ISNUMBER(AirVision!U140),AirVision!U140, "")</f>
        <v/>
      </c>
      <c r="N144" s="624" t="str">
        <f>IF(AirVision!V140&lt;&gt;"",AirVision!V140, "")</f>
        <v/>
      </c>
      <c r="O144" s="625" t="str">
        <f>IF(ISNUMBER(AirVision!X140),AirVision!X140,"")</f>
        <v/>
      </c>
      <c r="P144" s="624" t="str">
        <f>IF(AirVision!Y140&lt;&gt;"",AirVision!Y140, "")</f>
        <v/>
      </c>
      <c r="Q144" s="624" t="str">
        <f>IF(ISNUMBER(AirVision!AA140),AirVision!AA140,"")</f>
        <v/>
      </c>
      <c r="R144" s="624" t="str">
        <f>IF(AirVision!AB140&lt;&gt;"",AirVision!AB140, "")</f>
        <v/>
      </c>
      <c r="S144" s="624" t="str">
        <f>IF(ISNUMBER(AirVision!AD140),AirVision!AD140,"")</f>
        <v/>
      </c>
      <c r="T144" s="624" t="str">
        <f>IF(AirVision!AE140&lt;&gt;"",AirVision!AE140, "")</f>
        <v/>
      </c>
      <c r="U144" s="624">
        <f t="shared" si="47"/>
        <v>0</v>
      </c>
      <c r="V144" s="624">
        <f t="shared" si="46"/>
        <v>1</v>
      </c>
      <c r="W144" s="624" t="str">
        <f>IF(D144&lt;&gt;"",(VLOOKUP(D144,'Flags&amp;Qualifiers'!$S$2:$U$55,3)),"")</f>
        <v/>
      </c>
      <c r="X144" s="624">
        <f t="shared" si="48"/>
        <v>0</v>
      </c>
      <c r="Y144" s="624" t="str">
        <f>IF(D144&lt;&gt;"",(VLOOKUP(D144,'Flags&amp;Qualifiers'!$S$2:$T$55,2)), "")</f>
        <v/>
      </c>
      <c r="Z144" s="624">
        <f t="shared" si="49"/>
        <v>1</v>
      </c>
      <c r="AA144" s="624">
        <f t="shared" si="50"/>
        <v>0</v>
      </c>
      <c r="AB144" s="624" t="str">
        <f t="shared" si="51"/>
        <v>NULL</v>
      </c>
      <c r="AC144" s="635" t="str">
        <f t="shared" si="44"/>
        <v>NULL</v>
      </c>
      <c r="AD144" s="625" t="str">
        <f t="shared" si="44"/>
        <v>NULL</v>
      </c>
      <c r="AE144" s="627">
        <f t="shared" si="45"/>
        <v>0</v>
      </c>
      <c r="AF144" s="628" t="str">
        <f t="shared" si="52"/>
        <v/>
      </c>
      <c r="AG144" s="629" t="str">
        <f t="shared" si="53"/>
        <v/>
      </c>
      <c r="AH144" s="630">
        <f t="shared" si="54"/>
        <v>137</v>
      </c>
      <c r="AI144" s="629">
        <f t="shared" si="58"/>
        <v>0</v>
      </c>
      <c r="AJ144" s="632" t="str">
        <f t="shared" si="40"/>
        <v/>
      </c>
      <c r="AK144" s="630" t="str">
        <f t="shared" si="55"/>
        <v/>
      </c>
      <c r="AL144" s="630" t="str">
        <f t="shared" si="56"/>
        <v/>
      </c>
      <c r="AM144" s="632" t="str">
        <f t="shared" si="57"/>
        <v/>
      </c>
      <c r="AN144" s="633" t="str">
        <f t="shared" si="41"/>
        <v>YES</v>
      </c>
      <c r="AO144" s="511" t="s">
        <v>382</v>
      </c>
      <c r="AP144" s="127">
        <f>VLOOKUP(AO144,'Flags&amp;Qualifiers'!$B$2:$C$49,2)</f>
        <v>0</v>
      </c>
      <c r="AQ144" s="127">
        <f>VLOOKUP(AO144,'Flags&amp;Qualifiers'!$B$2:$D$49,3)</f>
        <v>0</v>
      </c>
      <c r="AR144" s="127">
        <f>VLOOKUP(AO144,'Flags&amp;Qualifiers'!$B$2:$E$49,4)</f>
        <v>0</v>
      </c>
      <c r="AS144" s="757" t="str">
        <f t="shared" si="59"/>
        <v>no</v>
      </c>
      <c r="AT144" s="742"/>
      <c r="AU144" s="742"/>
      <c r="AV144" s="742"/>
    </row>
    <row r="145" spans="1:48" s="634" customFormat="1" ht="11.25" customHeight="1" x14ac:dyDescent="0.2">
      <c r="A145" s="621">
        <f>(AirVision!A141)</f>
        <v>0</v>
      </c>
      <c r="B145" s="622">
        <f>(AirVision!B141)</f>
        <v>0</v>
      </c>
      <c r="C145" s="623" t="str">
        <f>IF(ISNUMBER(AirVision!R141),AirVision!R141, "")</f>
        <v/>
      </c>
      <c r="D145" s="624" t="str">
        <f>IF(AirVision!S141&lt;&gt;"",AirVision!S141, "")</f>
        <v/>
      </c>
      <c r="E145" s="623" t="str">
        <f>IF(ISNUMBER(AirVision!L141),AirVision!L141, "")</f>
        <v/>
      </c>
      <c r="F145" s="624" t="str">
        <f>IF(AirVision!M141&lt;&gt;"",AirVision!M141, "")</f>
        <v/>
      </c>
      <c r="G145" s="625" t="str">
        <f>IF(ISNUMBER(AirVision!C141),AirVision!C141,"")</f>
        <v/>
      </c>
      <c r="H145" s="624" t="str">
        <f>IF(AirVision!D141&lt;&gt;"",AirVision!D141, "")</f>
        <v/>
      </c>
      <c r="I145" s="624" t="str">
        <f>IF(ISNUMBER(AirVision!O141),AirVision!O141,"")</f>
        <v/>
      </c>
      <c r="J145" s="624" t="str">
        <f>IF(ISNUMBER(AirVision!P141),AirVision!P141,"")</f>
        <v/>
      </c>
      <c r="K145" s="624" t="str">
        <f>IF(ISNUMBER(AirVision!F141),AirVision!F141, "")</f>
        <v/>
      </c>
      <c r="L145" s="624" t="str">
        <f>IF(AirVision!G141&lt;&gt;"",AirVision!G141, "")</f>
        <v/>
      </c>
      <c r="M145" s="624" t="str">
        <f>IF(ISNUMBER(AirVision!U141),AirVision!U141, "")</f>
        <v/>
      </c>
      <c r="N145" s="624" t="str">
        <f>IF(AirVision!V141&lt;&gt;"",AirVision!V141, "")</f>
        <v/>
      </c>
      <c r="O145" s="625" t="str">
        <f>IF(ISNUMBER(AirVision!X141),AirVision!X141,"")</f>
        <v/>
      </c>
      <c r="P145" s="624" t="str">
        <f>IF(AirVision!Y141&lt;&gt;"",AirVision!Y141, "")</f>
        <v/>
      </c>
      <c r="Q145" s="624" t="str">
        <f>IF(ISNUMBER(AirVision!AA141),AirVision!AA141,"")</f>
        <v/>
      </c>
      <c r="R145" s="624" t="str">
        <f>IF(AirVision!AB141&lt;&gt;"",AirVision!AB141, "")</f>
        <v/>
      </c>
      <c r="S145" s="624" t="str">
        <f>IF(ISNUMBER(AirVision!AD141),AirVision!AD141,"")</f>
        <v/>
      </c>
      <c r="T145" s="624" t="str">
        <f>IF(AirVision!AE141&lt;&gt;"",AirVision!AE141, "")</f>
        <v/>
      </c>
      <c r="U145" s="624">
        <f t="shared" si="47"/>
        <v>0</v>
      </c>
      <c r="V145" s="624">
        <f t="shared" si="46"/>
        <v>1</v>
      </c>
      <c r="W145" s="624" t="str">
        <f>IF(D145&lt;&gt;"",(VLOOKUP(D145,'Flags&amp;Qualifiers'!$S$2:$U$55,3)),"")</f>
        <v/>
      </c>
      <c r="X145" s="624">
        <f t="shared" si="48"/>
        <v>0</v>
      </c>
      <c r="Y145" s="624" t="str">
        <f>IF(D145&lt;&gt;"",(VLOOKUP(D145,'Flags&amp;Qualifiers'!$S$2:$T$55,2)), "")</f>
        <v/>
      </c>
      <c r="Z145" s="624">
        <f t="shared" si="49"/>
        <v>1</v>
      </c>
      <c r="AA145" s="624">
        <f t="shared" si="50"/>
        <v>0</v>
      </c>
      <c r="AB145" s="624" t="str">
        <f t="shared" si="51"/>
        <v>NULL</v>
      </c>
      <c r="AC145" s="635" t="str">
        <f t="shared" si="44"/>
        <v>NULL</v>
      </c>
      <c r="AD145" s="625" t="str">
        <f t="shared" si="44"/>
        <v>NULL</v>
      </c>
      <c r="AE145" s="627">
        <f t="shared" si="45"/>
        <v>0</v>
      </c>
      <c r="AF145" s="628" t="str">
        <f t="shared" si="52"/>
        <v/>
      </c>
      <c r="AG145" s="629" t="str">
        <f t="shared" si="53"/>
        <v/>
      </c>
      <c r="AH145" s="630">
        <f t="shared" si="54"/>
        <v>138</v>
      </c>
      <c r="AI145" s="629">
        <f t="shared" si="58"/>
        <v>0</v>
      </c>
      <c r="AJ145" s="632" t="str">
        <f t="shared" si="40"/>
        <v/>
      </c>
      <c r="AK145" s="630" t="str">
        <f t="shared" si="55"/>
        <v/>
      </c>
      <c r="AL145" s="630" t="str">
        <f t="shared" si="56"/>
        <v/>
      </c>
      <c r="AM145" s="632" t="str">
        <f t="shared" si="57"/>
        <v/>
      </c>
      <c r="AN145" s="633" t="str">
        <f t="shared" si="41"/>
        <v>YES</v>
      </c>
      <c r="AO145" s="511" t="s">
        <v>382</v>
      </c>
      <c r="AP145" s="127">
        <f>VLOOKUP(AO145,'Flags&amp;Qualifiers'!$B$2:$C$49,2)</f>
        <v>0</v>
      </c>
      <c r="AQ145" s="127">
        <f>VLOOKUP(AO145,'Flags&amp;Qualifiers'!$B$2:$D$49,3)</f>
        <v>0</v>
      </c>
      <c r="AR145" s="127">
        <f>VLOOKUP(AO145,'Flags&amp;Qualifiers'!$B$2:$E$49,4)</f>
        <v>0</v>
      </c>
      <c r="AS145" s="757" t="str">
        <f t="shared" si="59"/>
        <v>no</v>
      </c>
      <c r="AT145" s="742"/>
      <c r="AU145" s="742"/>
      <c r="AV145" s="742"/>
    </row>
    <row r="146" spans="1:48" s="634" customFormat="1" ht="11.25" customHeight="1" x14ac:dyDescent="0.2">
      <c r="A146" s="621">
        <f>(AirVision!A142)</f>
        <v>0</v>
      </c>
      <c r="B146" s="622">
        <f>(AirVision!B142)</f>
        <v>0</v>
      </c>
      <c r="C146" s="623" t="str">
        <f>IF(ISNUMBER(AirVision!R142),AirVision!R142, "")</f>
        <v/>
      </c>
      <c r="D146" s="624" t="str">
        <f>IF(AirVision!S142&lt;&gt;"",AirVision!S142, "")</f>
        <v/>
      </c>
      <c r="E146" s="623" t="str">
        <f>IF(ISNUMBER(AirVision!L142),AirVision!L142, "")</f>
        <v/>
      </c>
      <c r="F146" s="624" t="str">
        <f>IF(AirVision!M142&lt;&gt;"",AirVision!M142, "")</f>
        <v/>
      </c>
      <c r="G146" s="625" t="str">
        <f>IF(ISNUMBER(AirVision!C142),AirVision!C142,"")</f>
        <v/>
      </c>
      <c r="H146" s="624" t="str">
        <f>IF(AirVision!D142&lt;&gt;"",AirVision!D142, "")</f>
        <v/>
      </c>
      <c r="I146" s="624" t="str">
        <f>IF(ISNUMBER(AirVision!O142),AirVision!O142,"")</f>
        <v/>
      </c>
      <c r="J146" s="624" t="str">
        <f>IF(ISNUMBER(AirVision!P142),AirVision!P142,"")</f>
        <v/>
      </c>
      <c r="K146" s="624" t="str">
        <f>IF(ISNUMBER(AirVision!F142),AirVision!F142, "")</f>
        <v/>
      </c>
      <c r="L146" s="624" t="str">
        <f>IF(AirVision!G142&lt;&gt;"",AirVision!G142, "")</f>
        <v/>
      </c>
      <c r="M146" s="624" t="str">
        <f>IF(ISNUMBER(AirVision!U142),AirVision!U142, "")</f>
        <v/>
      </c>
      <c r="N146" s="624" t="str">
        <f>IF(AirVision!V142&lt;&gt;"",AirVision!V142, "")</f>
        <v/>
      </c>
      <c r="O146" s="625" t="str">
        <f>IF(ISNUMBER(AirVision!X142),AirVision!X142,"")</f>
        <v/>
      </c>
      <c r="P146" s="624" t="str">
        <f>IF(AirVision!Y142&lt;&gt;"",AirVision!Y142, "")</f>
        <v/>
      </c>
      <c r="Q146" s="624" t="str">
        <f>IF(ISNUMBER(AirVision!AA142),AirVision!AA142,"")</f>
        <v/>
      </c>
      <c r="R146" s="624" t="str">
        <f>IF(AirVision!AB142&lt;&gt;"",AirVision!AB142, "")</f>
        <v/>
      </c>
      <c r="S146" s="624" t="str">
        <f>IF(ISNUMBER(AirVision!AD142),AirVision!AD142,"")</f>
        <v/>
      </c>
      <c r="T146" s="624" t="str">
        <f>IF(AirVision!AE142&lt;&gt;"",AirVision!AE142, "")</f>
        <v/>
      </c>
      <c r="U146" s="624">
        <f t="shared" si="47"/>
        <v>0</v>
      </c>
      <c r="V146" s="624">
        <f t="shared" si="46"/>
        <v>1</v>
      </c>
      <c r="W146" s="624" t="str">
        <f>IF(D146&lt;&gt;"",(VLOOKUP(D146,'Flags&amp;Qualifiers'!$S$2:$U$55,3)),"")</f>
        <v/>
      </c>
      <c r="X146" s="624">
        <f t="shared" si="48"/>
        <v>0</v>
      </c>
      <c r="Y146" s="624" t="str">
        <f>IF(D146&lt;&gt;"",(VLOOKUP(D146,'Flags&amp;Qualifiers'!$S$2:$T$55,2)), "")</f>
        <v/>
      </c>
      <c r="Z146" s="624">
        <f t="shared" si="49"/>
        <v>1</v>
      </c>
      <c r="AA146" s="624">
        <f t="shared" si="50"/>
        <v>0</v>
      </c>
      <c r="AB146" s="624" t="str">
        <f t="shared" si="51"/>
        <v>NULL</v>
      </c>
      <c r="AC146" s="635" t="str">
        <f t="shared" si="44"/>
        <v>NULL</v>
      </c>
      <c r="AD146" s="625" t="str">
        <f t="shared" si="44"/>
        <v>NULL</v>
      </c>
      <c r="AE146" s="627">
        <f t="shared" si="45"/>
        <v>0</v>
      </c>
      <c r="AF146" s="628" t="str">
        <f t="shared" si="52"/>
        <v/>
      </c>
      <c r="AG146" s="629" t="str">
        <f t="shared" si="53"/>
        <v/>
      </c>
      <c r="AH146" s="630">
        <f t="shared" si="54"/>
        <v>139</v>
      </c>
      <c r="AI146" s="629">
        <f t="shared" si="58"/>
        <v>0</v>
      </c>
      <c r="AJ146" s="632" t="str">
        <f t="shared" si="40"/>
        <v/>
      </c>
      <c r="AK146" s="630" t="str">
        <f t="shared" si="55"/>
        <v/>
      </c>
      <c r="AL146" s="630" t="str">
        <f t="shared" si="56"/>
        <v/>
      </c>
      <c r="AM146" s="632" t="str">
        <f t="shared" si="57"/>
        <v/>
      </c>
      <c r="AN146" s="633" t="str">
        <f t="shared" si="41"/>
        <v>YES</v>
      </c>
      <c r="AO146" s="511" t="s">
        <v>382</v>
      </c>
      <c r="AP146" s="127">
        <f>VLOOKUP(AO146,'Flags&amp;Qualifiers'!$B$2:$C$49,2)</f>
        <v>0</v>
      </c>
      <c r="AQ146" s="127">
        <f>VLOOKUP(AO146,'Flags&amp;Qualifiers'!$B$2:$D$49,3)</f>
        <v>0</v>
      </c>
      <c r="AR146" s="127">
        <f>VLOOKUP(AO146,'Flags&amp;Qualifiers'!$B$2:$E$49,4)</f>
        <v>0</v>
      </c>
      <c r="AS146" s="757" t="str">
        <f t="shared" si="59"/>
        <v>no</v>
      </c>
      <c r="AT146" s="742"/>
      <c r="AU146" s="742"/>
      <c r="AV146" s="742"/>
    </row>
    <row r="147" spans="1:48" s="634" customFormat="1" ht="11.25" customHeight="1" x14ac:dyDescent="0.2">
      <c r="A147" s="621">
        <f>(AirVision!A143)</f>
        <v>0</v>
      </c>
      <c r="B147" s="622">
        <f>(AirVision!B143)</f>
        <v>0</v>
      </c>
      <c r="C147" s="623" t="str">
        <f>IF(ISNUMBER(AirVision!R143),AirVision!R143, "")</f>
        <v/>
      </c>
      <c r="D147" s="624" t="str">
        <f>IF(AirVision!S143&lt;&gt;"",AirVision!S143, "")</f>
        <v/>
      </c>
      <c r="E147" s="623" t="str">
        <f>IF(ISNUMBER(AirVision!L143),AirVision!L143, "")</f>
        <v/>
      </c>
      <c r="F147" s="624" t="str">
        <f>IF(AirVision!M143&lt;&gt;"",AirVision!M143, "")</f>
        <v/>
      </c>
      <c r="G147" s="625" t="str">
        <f>IF(ISNUMBER(AirVision!C143),AirVision!C143,"")</f>
        <v/>
      </c>
      <c r="H147" s="624" t="str">
        <f>IF(AirVision!D143&lt;&gt;"",AirVision!D143, "")</f>
        <v/>
      </c>
      <c r="I147" s="624" t="str">
        <f>IF(ISNUMBER(AirVision!O143),AirVision!O143,"")</f>
        <v/>
      </c>
      <c r="J147" s="624" t="str">
        <f>IF(ISNUMBER(AirVision!P143),AirVision!P143,"")</f>
        <v/>
      </c>
      <c r="K147" s="624" t="str">
        <f>IF(ISNUMBER(AirVision!F143),AirVision!F143, "")</f>
        <v/>
      </c>
      <c r="L147" s="624" t="str">
        <f>IF(AirVision!G143&lt;&gt;"",AirVision!G143, "")</f>
        <v/>
      </c>
      <c r="M147" s="624" t="str">
        <f>IF(ISNUMBER(AirVision!U143),AirVision!U143, "")</f>
        <v/>
      </c>
      <c r="N147" s="624" t="str">
        <f>IF(AirVision!V143&lt;&gt;"",AirVision!V143, "")</f>
        <v/>
      </c>
      <c r="O147" s="625" t="str">
        <f>IF(ISNUMBER(AirVision!X143),AirVision!X143,"")</f>
        <v/>
      </c>
      <c r="P147" s="624" t="str">
        <f>IF(AirVision!Y143&lt;&gt;"",AirVision!Y143, "")</f>
        <v/>
      </c>
      <c r="Q147" s="624" t="str">
        <f>IF(ISNUMBER(AirVision!AA143),AirVision!AA143,"")</f>
        <v/>
      </c>
      <c r="R147" s="624" t="str">
        <f>IF(AirVision!AB143&lt;&gt;"",AirVision!AB143, "")</f>
        <v/>
      </c>
      <c r="S147" s="624" t="str">
        <f>IF(ISNUMBER(AirVision!AD143),AirVision!AD143,"")</f>
        <v/>
      </c>
      <c r="T147" s="624" t="str">
        <f>IF(AirVision!AE143&lt;&gt;"",AirVision!AE143, "")</f>
        <v/>
      </c>
      <c r="U147" s="624">
        <f t="shared" si="47"/>
        <v>0</v>
      </c>
      <c r="V147" s="624">
        <f t="shared" si="46"/>
        <v>1</v>
      </c>
      <c r="W147" s="624" t="str">
        <f>IF(D147&lt;&gt;"",(VLOOKUP(D147,'Flags&amp;Qualifiers'!$S$2:$U$55,3)),"")</f>
        <v/>
      </c>
      <c r="X147" s="624">
        <f t="shared" si="48"/>
        <v>0</v>
      </c>
      <c r="Y147" s="624" t="str">
        <f>IF(D147&lt;&gt;"",(VLOOKUP(D147,'Flags&amp;Qualifiers'!$S$2:$T$55,2)), "")</f>
        <v/>
      </c>
      <c r="Z147" s="624">
        <f t="shared" si="49"/>
        <v>1</v>
      </c>
      <c r="AA147" s="624">
        <f t="shared" si="50"/>
        <v>0</v>
      </c>
      <c r="AB147" s="624" t="str">
        <f t="shared" si="51"/>
        <v>NULL</v>
      </c>
      <c r="AC147" s="635" t="str">
        <f t="shared" si="44"/>
        <v>NULL</v>
      </c>
      <c r="AD147" s="625" t="str">
        <f t="shared" si="44"/>
        <v>NULL</v>
      </c>
      <c r="AE147" s="627">
        <f t="shared" si="45"/>
        <v>0</v>
      </c>
      <c r="AF147" s="628" t="str">
        <f t="shared" si="52"/>
        <v/>
      </c>
      <c r="AG147" s="629" t="str">
        <f t="shared" si="53"/>
        <v/>
      </c>
      <c r="AH147" s="630">
        <f t="shared" si="54"/>
        <v>140</v>
      </c>
      <c r="AI147" s="629">
        <f t="shared" si="58"/>
        <v>0</v>
      </c>
      <c r="AJ147" s="632" t="str">
        <f t="shared" si="40"/>
        <v/>
      </c>
      <c r="AK147" s="630" t="str">
        <f t="shared" si="55"/>
        <v/>
      </c>
      <c r="AL147" s="630" t="str">
        <f t="shared" si="56"/>
        <v/>
      </c>
      <c r="AM147" s="632" t="str">
        <f t="shared" si="57"/>
        <v/>
      </c>
      <c r="AN147" s="633" t="str">
        <f t="shared" si="41"/>
        <v>YES</v>
      </c>
      <c r="AO147" s="511" t="s">
        <v>382</v>
      </c>
      <c r="AP147" s="127">
        <f>VLOOKUP(AO147,'Flags&amp;Qualifiers'!$B$2:$C$49,2)</f>
        <v>0</v>
      </c>
      <c r="AQ147" s="127">
        <f>VLOOKUP(AO147,'Flags&amp;Qualifiers'!$B$2:$D$49,3)</f>
        <v>0</v>
      </c>
      <c r="AR147" s="127">
        <f>VLOOKUP(AO147,'Flags&amp;Qualifiers'!$B$2:$E$49,4)</f>
        <v>0</v>
      </c>
      <c r="AS147" s="757" t="str">
        <f t="shared" si="59"/>
        <v>no</v>
      </c>
      <c r="AT147" s="742"/>
      <c r="AU147" s="742"/>
      <c r="AV147" s="742"/>
    </row>
    <row r="148" spans="1:48" s="634" customFormat="1" ht="11.25" customHeight="1" x14ac:dyDescent="0.2">
      <c r="A148" s="621">
        <f>(AirVision!A144)</f>
        <v>0</v>
      </c>
      <c r="B148" s="622">
        <f>(AirVision!B144)</f>
        <v>0</v>
      </c>
      <c r="C148" s="623" t="str">
        <f>IF(ISNUMBER(AirVision!R144),AirVision!R144, "")</f>
        <v/>
      </c>
      <c r="D148" s="624" t="str">
        <f>IF(AirVision!S144&lt;&gt;"",AirVision!S144, "")</f>
        <v/>
      </c>
      <c r="E148" s="623" t="str">
        <f>IF(ISNUMBER(AirVision!L144),AirVision!L144, "")</f>
        <v/>
      </c>
      <c r="F148" s="624" t="str">
        <f>IF(AirVision!M144&lt;&gt;"",AirVision!M144, "")</f>
        <v/>
      </c>
      <c r="G148" s="625" t="str">
        <f>IF(ISNUMBER(AirVision!C144),AirVision!C144,"")</f>
        <v/>
      </c>
      <c r="H148" s="624" t="str">
        <f>IF(AirVision!D144&lt;&gt;"",AirVision!D144, "")</f>
        <v/>
      </c>
      <c r="I148" s="624" t="str">
        <f>IF(ISNUMBER(AirVision!O144),AirVision!O144,"")</f>
        <v/>
      </c>
      <c r="J148" s="624" t="str">
        <f>IF(ISNUMBER(AirVision!P144),AirVision!P144,"")</f>
        <v/>
      </c>
      <c r="K148" s="624" t="str">
        <f>IF(ISNUMBER(AirVision!F144),AirVision!F144, "")</f>
        <v/>
      </c>
      <c r="L148" s="624" t="str">
        <f>IF(AirVision!G144&lt;&gt;"",AirVision!G144, "")</f>
        <v/>
      </c>
      <c r="M148" s="624" t="str">
        <f>IF(ISNUMBER(AirVision!U144),AirVision!U144, "")</f>
        <v/>
      </c>
      <c r="N148" s="624" t="str">
        <f>IF(AirVision!V144&lt;&gt;"",AirVision!V144, "")</f>
        <v/>
      </c>
      <c r="O148" s="625" t="str">
        <f>IF(ISNUMBER(AirVision!X144),AirVision!X144,"")</f>
        <v/>
      </c>
      <c r="P148" s="624" t="str">
        <f>IF(AirVision!Y144&lt;&gt;"",AirVision!Y144, "")</f>
        <v/>
      </c>
      <c r="Q148" s="624" t="str">
        <f>IF(ISNUMBER(AirVision!AA144),AirVision!AA144,"")</f>
        <v/>
      </c>
      <c r="R148" s="624" t="str">
        <f>IF(AirVision!AB144&lt;&gt;"",AirVision!AB144, "")</f>
        <v/>
      </c>
      <c r="S148" s="624" t="str">
        <f>IF(ISNUMBER(AirVision!AD144),AirVision!AD144,"")</f>
        <v/>
      </c>
      <c r="T148" s="624" t="str">
        <f>IF(AirVision!AE144&lt;&gt;"",AirVision!AE144, "")</f>
        <v/>
      </c>
      <c r="U148" s="624">
        <f t="shared" si="47"/>
        <v>0</v>
      </c>
      <c r="V148" s="624">
        <f t="shared" si="46"/>
        <v>1</v>
      </c>
      <c r="W148" s="624" t="str">
        <f>IF(D148&lt;&gt;"",(VLOOKUP(D148,'Flags&amp;Qualifiers'!$S$2:$U$55,3)),"")</f>
        <v/>
      </c>
      <c r="X148" s="624">
        <f t="shared" si="48"/>
        <v>0</v>
      </c>
      <c r="Y148" s="624" t="str">
        <f>IF(D148&lt;&gt;"",(VLOOKUP(D148,'Flags&amp;Qualifiers'!$S$2:$T$55,2)), "")</f>
        <v/>
      </c>
      <c r="Z148" s="624">
        <f t="shared" si="49"/>
        <v>1</v>
      </c>
      <c r="AA148" s="624">
        <f t="shared" si="50"/>
        <v>0</v>
      </c>
      <c r="AB148" s="624" t="str">
        <f t="shared" si="51"/>
        <v>NULL</v>
      </c>
      <c r="AC148" s="635" t="str">
        <f t="shared" si="44"/>
        <v>NULL</v>
      </c>
      <c r="AD148" s="625" t="str">
        <f t="shared" si="44"/>
        <v>NULL</v>
      </c>
      <c r="AE148" s="627">
        <f t="shared" si="45"/>
        <v>0</v>
      </c>
      <c r="AF148" s="628" t="str">
        <f t="shared" si="52"/>
        <v/>
      </c>
      <c r="AG148" s="629" t="str">
        <f t="shared" si="53"/>
        <v/>
      </c>
      <c r="AH148" s="630">
        <f t="shared" si="54"/>
        <v>141</v>
      </c>
      <c r="AI148" s="629">
        <f t="shared" si="58"/>
        <v>0</v>
      </c>
      <c r="AJ148" s="632" t="str">
        <f t="shared" si="40"/>
        <v/>
      </c>
      <c r="AK148" s="630" t="str">
        <f t="shared" si="55"/>
        <v/>
      </c>
      <c r="AL148" s="630" t="str">
        <f t="shared" si="56"/>
        <v/>
      </c>
      <c r="AM148" s="632" t="str">
        <f t="shared" si="57"/>
        <v/>
      </c>
      <c r="AN148" s="633" t="str">
        <f t="shared" si="41"/>
        <v>YES</v>
      </c>
      <c r="AO148" s="511" t="s">
        <v>382</v>
      </c>
      <c r="AP148" s="127">
        <f>VLOOKUP(AO148,'Flags&amp;Qualifiers'!$B$2:$C$49,2)</f>
        <v>0</v>
      </c>
      <c r="AQ148" s="127">
        <f>VLOOKUP(AO148,'Flags&amp;Qualifiers'!$B$2:$D$49,3)</f>
        <v>0</v>
      </c>
      <c r="AR148" s="127">
        <f>VLOOKUP(AO148,'Flags&amp;Qualifiers'!$B$2:$E$49,4)</f>
        <v>0</v>
      </c>
      <c r="AS148" s="757" t="str">
        <f t="shared" si="59"/>
        <v>no</v>
      </c>
      <c r="AT148" s="742"/>
      <c r="AU148" s="742"/>
      <c r="AV148" s="742"/>
    </row>
    <row r="149" spans="1:48" s="634" customFormat="1" ht="11.25" customHeight="1" x14ac:dyDescent="0.2">
      <c r="A149" s="621">
        <f>(AirVision!A145)</f>
        <v>0</v>
      </c>
      <c r="B149" s="622">
        <f>(AirVision!B145)</f>
        <v>0</v>
      </c>
      <c r="C149" s="623" t="str">
        <f>IF(ISNUMBER(AirVision!R145),AirVision!R145, "")</f>
        <v/>
      </c>
      <c r="D149" s="624" t="str">
        <f>IF(AirVision!S145&lt;&gt;"",AirVision!S145, "")</f>
        <v/>
      </c>
      <c r="E149" s="623" t="str">
        <f>IF(ISNUMBER(AirVision!L145),AirVision!L145, "")</f>
        <v/>
      </c>
      <c r="F149" s="624" t="str">
        <f>IF(AirVision!M145&lt;&gt;"",AirVision!M145, "")</f>
        <v/>
      </c>
      <c r="G149" s="625" t="str">
        <f>IF(ISNUMBER(AirVision!C145),AirVision!C145,"")</f>
        <v/>
      </c>
      <c r="H149" s="624" t="str">
        <f>IF(AirVision!D145&lt;&gt;"",AirVision!D145, "")</f>
        <v/>
      </c>
      <c r="I149" s="624" t="str">
        <f>IF(ISNUMBER(AirVision!O145),AirVision!O145,"")</f>
        <v/>
      </c>
      <c r="J149" s="624" t="str">
        <f>IF(ISNUMBER(AirVision!P145),AirVision!P145,"")</f>
        <v/>
      </c>
      <c r="K149" s="624" t="str">
        <f>IF(ISNUMBER(AirVision!F145),AirVision!F145, "")</f>
        <v/>
      </c>
      <c r="L149" s="624" t="str">
        <f>IF(AirVision!G145&lt;&gt;"",AirVision!G145, "")</f>
        <v/>
      </c>
      <c r="M149" s="624" t="str">
        <f>IF(ISNUMBER(AirVision!U145),AirVision!U145, "")</f>
        <v/>
      </c>
      <c r="N149" s="624" t="str">
        <f>IF(AirVision!V145&lt;&gt;"",AirVision!V145, "")</f>
        <v/>
      </c>
      <c r="O149" s="625" t="str">
        <f>IF(ISNUMBER(AirVision!X145),AirVision!X145,"")</f>
        <v/>
      </c>
      <c r="P149" s="624" t="str">
        <f>IF(AirVision!Y145&lt;&gt;"",AirVision!Y145, "")</f>
        <v/>
      </c>
      <c r="Q149" s="624" t="str">
        <f>IF(ISNUMBER(AirVision!AA145),AirVision!AA145,"")</f>
        <v/>
      </c>
      <c r="R149" s="624" t="str">
        <f>IF(AirVision!AB145&lt;&gt;"",AirVision!AB145, "")</f>
        <v/>
      </c>
      <c r="S149" s="624" t="str">
        <f>IF(ISNUMBER(AirVision!AD145),AirVision!AD145,"")</f>
        <v/>
      </c>
      <c r="T149" s="624" t="str">
        <f>IF(AirVision!AE145&lt;&gt;"",AirVision!AE145, "")</f>
        <v/>
      </c>
      <c r="U149" s="624">
        <f t="shared" si="47"/>
        <v>0</v>
      </c>
      <c r="V149" s="624">
        <f t="shared" si="46"/>
        <v>1</v>
      </c>
      <c r="W149" s="624" t="str">
        <f>IF(D149&lt;&gt;"",(VLOOKUP(D149,'Flags&amp;Qualifiers'!$S$2:$U$55,3)),"")</f>
        <v/>
      </c>
      <c r="X149" s="624">
        <f t="shared" si="48"/>
        <v>0</v>
      </c>
      <c r="Y149" s="624" t="str">
        <f>IF(D149&lt;&gt;"",(VLOOKUP(D149,'Flags&amp;Qualifiers'!$S$2:$T$55,2)), "")</f>
        <v/>
      </c>
      <c r="Z149" s="624">
        <f t="shared" si="49"/>
        <v>1</v>
      </c>
      <c r="AA149" s="624">
        <f t="shared" si="50"/>
        <v>0</v>
      </c>
      <c r="AB149" s="624" t="str">
        <f t="shared" si="51"/>
        <v>NULL</v>
      </c>
      <c r="AC149" s="635" t="str">
        <f t="shared" si="44"/>
        <v>NULL</v>
      </c>
      <c r="AD149" s="625" t="str">
        <f t="shared" si="44"/>
        <v>NULL</v>
      </c>
      <c r="AE149" s="627">
        <f t="shared" si="45"/>
        <v>0</v>
      </c>
      <c r="AF149" s="628" t="str">
        <f t="shared" si="52"/>
        <v/>
      </c>
      <c r="AG149" s="629" t="str">
        <f t="shared" si="53"/>
        <v/>
      </c>
      <c r="AH149" s="630">
        <f t="shared" si="54"/>
        <v>142</v>
      </c>
      <c r="AI149" s="629">
        <f t="shared" si="58"/>
        <v>0</v>
      </c>
      <c r="AJ149" s="632" t="str">
        <f t="shared" si="40"/>
        <v/>
      </c>
      <c r="AK149" s="630" t="str">
        <f t="shared" si="55"/>
        <v/>
      </c>
      <c r="AL149" s="630" t="str">
        <f t="shared" si="56"/>
        <v/>
      </c>
      <c r="AM149" s="632" t="str">
        <f t="shared" si="57"/>
        <v/>
      </c>
      <c r="AN149" s="633" t="str">
        <f t="shared" si="41"/>
        <v>YES</v>
      </c>
      <c r="AO149" s="511" t="s">
        <v>382</v>
      </c>
      <c r="AP149" s="127">
        <f>VLOOKUP(AO149,'Flags&amp;Qualifiers'!$B$2:$C$49,2)</f>
        <v>0</v>
      </c>
      <c r="AQ149" s="127">
        <f>VLOOKUP(AO149,'Flags&amp;Qualifiers'!$B$2:$D$49,3)</f>
        <v>0</v>
      </c>
      <c r="AR149" s="127">
        <f>VLOOKUP(AO149,'Flags&amp;Qualifiers'!$B$2:$E$49,4)</f>
        <v>0</v>
      </c>
      <c r="AS149" s="757" t="str">
        <f t="shared" si="59"/>
        <v>no</v>
      </c>
      <c r="AT149" s="742"/>
      <c r="AU149" s="742"/>
      <c r="AV149" s="742"/>
    </row>
    <row r="150" spans="1:48" s="634" customFormat="1" ht="11.25" customHeight="1" x14ac:dyDescent="0.2">
      <c r="A150" s="621">
        <f>(AirVision!A146)</f>
        <v>0</v>
      </c>
      <c r="B150" s="622">
        <f>(AirVision!B146)</f>
        <v>0</v>
      </c>
      <c r="C150" s="623" t="str">
        <f>IF(ISNUMBER(AirVision!R146),AirVision!R146, "")</f>
        <v/>
      </c>
      <c r="D150" s="624" t="str">
        <f>IF(AirVision!S146&lt;&gt;"",AirVision!S146, "")</f>
        <v/>
      </c>
      <c r="E150" s="623" t="str">
        <f>IF(ISNUMBER(AirVision!L146),AirVision!L146, "")</f>
        <v/>
      </c>
      <c r="F150" s="624" t="str">
        <f>IF(AirVision!M146&lt;&gt;"",AirVision!M146, "")</f>
        <v/>
      </c>
      <c r="G150" s="625" t="str">
        <f>IF(ISNUMBER(AirVision!C146),AirVision!C146,"")</f>
        <v/>
      </c>
      <c r="H150" s="624" t="str">
        <f>IF(AirVision!D146&lt;&gt;"",AirVision!D146, "")</f>
        <v/>
      </c>
      <c r="I150" s="624" t="str">
        <f>IF(ISNUMBER(AirVision!O146),AirVision!O146,"")</f>
        <v/>
      </c>
      <c r="J150" s="624" t="str">
        <f>IF(ISNUMBER(AirVision!P146),AirVision!P146,"")</f>
        <v/>
      </c>
      <c r="K150" s="624" t="str">
        <f>IF(ISNUMBER(AirVision!F146),AirVision!F146, "")</f>
        <v/>
      </c>
      <c r="L150" s="624" t="str">
        <f>IF(AirVision!G146&lt;&gt;"",AirVision!G146, "")</f>
        <v/>
      </c>
      <c r="M150" s="624" t="str">
        <f>IF(ISNUMBER(AirVision!U146),AirVision!U146, "")</f>
        <v/>
      </c>
      <c r="N150" s="624" t="str">
        <f>IF(AirVision!V146&lt;&gt;"",AirVision!V146, "")</f>
        <v/>
      </c>
      <c r="O150" s="625" t="str">
        <f>IF(ISNUMBER(AirVision!X146),AirVision!X146,"")</f>
        <v/>
      </c>
      <c r="P150" s="624" t="str">
        <f>IF(AirVision!Y146&lt;&gt;"",AirVision!Y146, "")</f>
        <v/>
      </c>
      <c r="Q150" s="624" t="str">
        <f>IF(ISNUMBER(AirVision!AA146),AirVision!AA146,"")</f>
        <v/>
      </c>
      <c r="R150" s="624" t="str">
        <f>IF(AirVision!AB146&lt;&gt;"",AirVision!AB146, "")</f>
        <v/>
      </c>
      <c r="S150" s="624" t="str">
        <f>IF(ISNUMBER(AirVision!AD146),AirVision!AD146,"")</f>
        <v/>
      </c>
      <c r="T150" s="624" t="str">
        <f>IF(AirVision!AE146&lt;&gt;"",AirVision!AE146, "")</f>
        <v/>
      </c>
      <c r="U150" s="624">
        <f t="shared" si="47"/>
        <v>0</v>
      </c>
      <c r="V150" s="624">
        <f t="shared" si="46"/>
        <v>1</v>
      </c>
      <c r="W150" s="624" t="str">
        <f>IF(D150&lt;&gt;"",(VLOOKUP(D150,'Flags&amp;Qualifiers'!$S$2:$U$55,3)),"")</f>
        <v/>
      </c>
      <c r="X150" s="624">
        <f t="shared" si="48"/>
        <v>0</v>
      </c>
      <c r="Y150" s="624" t="str">
        <f>IF(D150&lt;&gt;"",(VLOOKUP(D150,'Flags&amp;Qualifiers'!$S$2:$T$55,2)), "")</f>
        <v/>
      </c>
      <c r="Z150" s="624">
        <f t="shared" si="49"/>
        <v>1</v>
      </c>
      <c r="AA150" s="624">
        <f t="shared" si="50"/>
        <v>0</v>
      </c>
      <c r="AB150" s="624" t="str">
        <f t="shared" si="51"/>
        <v>NULL</v>
      </c>
      <c r="AC150" s="635" t="str">
        <f t="shared" si="44"/>
        <v>NULL</v>
      </c>
      <c r="AD150" s="625" t="str">
        <f t="shared" si="44"/>
        <v>NULL</v>
      </c>
      <c r="AE150" s="627">
        <f t="shared" si="45"/>
        <v>0</v>
      </c>
      <c r="AF150" s="628" t="str">
        <f t="shared" si="52"/>
        <v/>
      </c>
      <c r="AG150" s="629" t="str">
        <f t="shared" si="53"/>
        <v/>
      </c>
      <c r="AH150" s="630">
        <f t="shared" si="54"/>
        <v>143</v>
      </c>
      <c r="AI150" s="629">
        <f t="shared" si="58"/>
        <v>0</v>
      </c>
      <c r="AJ150" s="632" t="str">
        <f t="shared" si="40"/>
        <v/>
      </c>
      <c r="AK150" s="630" t="str">
        <f t="shared" si="55"/>
        <v/>
      </c>
      <c r="AL150" s="630" t="str">
        <f t="shared" si="56"/>
        <v/>
      </c>
      <c r="AM150" s="632" t="str">
        <f t="shared" si="57"/>
        <v/>
      </c>
      <c r="AN150" s="633" t="str">
        <f t="shared" si="41"/>
        <v>YES</v>
      </c>
      <c r="AO150" s="511" t="s">
        <v>382</v>
      </c>
      <c r="AP150" s="127">
        <f>VLOOKUP(AO150,'Flags&amp;Qualifiers'!$B$2:$C$49,2)</f>
        <v>0</v>
      </c>
      <c r="AQ150" s="127">
        <f>VLOOKUP(AO150,'Flags&amp;Qualifiers'!$B$2:$D$49,3)</f>
        <v>0</v>
      </c>
      <c r="AR150" s="127">
        <f>VLOOKUP(AO150,'Flags&amp;Qualifiers'!$B$2:$E$49,4)</f>
        <v>0</v>
      </c>
      <c r="AS150" s="757" t="str">
        <f t="shared" si="59"/>
        <v>no</v>
      </c>
      <c r="AT150" s="742"/>
      <c r="AU150" s="742"/>
      <c r="AV150" s="742"/>
    </row>
    <row r="151" spans="1:48" s="634" customFormat="1" ht="11.25" customHeight="1" x14ac:dyDescent="0.2">
      <c r="A151" s="621">
        <f>(AirVision!A147)</f>
        <v>0</v>
      </c>
      <c r="B151" s="622">
        <f>(AirVision!B147)</f>
        <v>0</v>
      </c>
      <c r="C151" s="623" t="str">
        <f>IF(ISNUMBER(AirVision!R147),AirVision!R147, "")</f>
        <v/>
      </c>
      <c r="D151" s="624" t="str">
        <f>IF(AirVision!S147&lt;&gt;"",AirVision!S147, "")</f>
        <v/>
      </c>
      <c r="E151" s="623" t="str">
        <f>IF(ISNUMBER(AirVision!L147),AirVision!L147, "")</f>
        <v/>
      </c>
      <c r="F151" s="624" t="str">
        <f>IF(AirVision!M147&lt;&gt;"",AirVision!M147, "")</f>
        <v/>
      </c>
      <c r="G151" s="625" t="str">
        <f>IF(ISNUMBER(AirVision!C147),AirVision!C147,"")</f>
        <v/>
      </c>
      <c r="H151" s="624" t="str">
        <f>IF(AirVision!D147&lt;&gt;"",AirVision!D147, "")</f>
        <v/>
      </c>
      <c r="I151" s="624" t="str">
        <f>IF(ISNUMBER(AirVision!O147),AirVision!O147,"")</f>
        <v/>
      </c>
      <c r="J151" s="624" t="str">
        <f>IF(ISNUMBER(AirVision!P147),AirVision!P147,"")</f>
        <v/>
      </c>
      <c r="K151" s="624" t="str">
        <f>IF(ISNUMBER(AirVision!F147),AirVision!F147, "")</f>
        <v/>
      </c>
      <c r="L151" s="624" t="str">
        <f>IF(AirVision!G147&lt;&gt;"",AirVision!G147, "")</f>
        <v/>
      </c>
      <c r="M151" s="624" t="str">
        <f>IF(ISNUMBER(AirVision!U147),AirVision!U147, "")</f>
        <v/>
      </c>
      <c r="N151" s="624" t="str">
        <f>IF(AirVision!V147&lt;&gt;"",AirVision!V147, "")</f>
        <v/>
      </c>
      <c r="O151" s="625" t="str">
        <f>IF(ISNUMBER(AirVision!X147),AirVision!X147,"")</f>
        <v/>
      </c>
      <c r="P151" s="624" t="str">
        <f>IF(AirVision!Y147&lt;&gt;"",AirVision!Y147, "")</f>
        <v/>
      </c>
      <c r="Q151" s="624" t="str">
        <f>IF(ISNUMBER(AirVision!AA147),AirVision!AA147,"")</f>
        <v/>
      </c>
      <c r="R151" s="624" t="str">
        <f>IF(AirVision!AB147&lt;&gt;"",AirVision!AB147, "")</f>
        <v/>
      </c>
      <c r="S151" s="624" t="str">
        <f>IF(ISNUMBER(AirVision!AD147),AirVision!AD147,"")</f>
        <v/>
      </c>
      <c r="T151" s="624" t="str">
        <f>IF(AirVision!AE147&lt;&gt;"",AirVision!AE147, "")</f>
        <v/>
      </c>
      <c r="U151" s="624">
        <f t="shared" si="47"/>
        <v>0</v>
      </c>
      <c r="V151" s="624">
        <f t="shared" si="46"/>
        <v>1</v>
      </c>
      <c r="W151" s="624" t="str">
        <f>IF(D151&lt;&gt;"",(VLOOKUP(D151,'Flags&amp;Qualifiers'!$S$2:$U$55,3)),"")</f>
        <v/>
      </c>
      <c r="X151" s="624">
        <f t="shared" si="48"/>
        <v>0</v>
      </c>
      <c r="Y151" s="624" t="str">
        <f>IF(D151&lt;&gt;"",(VLOOKUP(D151,'Flags&amp;Qualifiers'!$S$2:$T$55,2)), "")</f>
        <v/>
      </c>
      <c r="Z151" s="624">
        <f t="shared" si="49"/>
        <v>1</v>
      </c>
      <c r="AA151" s="624">
        <f t="shared" si="50"/>
        <v>0</v>
      </c>
      <c r="AB151" s="624" t="str">
        <f t="shared" si="51"/>
        <v>NULL</v>
      </c>
      <c r="AC151" s="635" t="str">
        <f t="shared" si="44"/>
        <v>NULL</v>
      </c>
      <c r="AD151" s="625" t="str">
        <f t="shared" si="44"/>
        <v>NULL</v>
      </c>
      <c r="AE151" s="627">
        <f t="shared" si="45"/>
        <v>0</v>
      </c>
      <c r="AF151" s="628" t="str">
        <f t="shared" si="52"/>
        <v/>
      </c>
      <c r="AG151" s="629" t="str">
        <f t="shared" si="53"/>
        <v/>
      </c>
      <c r="AH151" s="630">
        <f t="shared" si="54"/>
        <v>144</v>
      </c>
      <c r="AI151" s="629">
        <f t="shared" si="58"/>
        <v>0</v>
      </c>
      <c r="AJ151" s="632" t="str">
        <f t="shared" si="40"/>
        <v/>
      </c>
      <c r="AK151" s="630" t="str">
        <f t="shared" si="55"/>
        <v/>
      </c>
      <c r="AL151" s="630" t="str">
        <f t="shared" si="56"/>
        <v/>
      </c>
      <c r="AM151" s="632" t="str">
        <f t="shared" si="57"/>
        <v/>
      </c>
      <c r="AN151" s="633" t="str">
        <f t="shared" si="41"/>
        <v>YES</v>
      </c>
      <c r="AO151" s="511" t="s">
        <v>382</v>
      </c>
      <c r="AP151" s="127">
        <f>VLOOKUP(AO151,'Flags&amp;Qualifiers'!$B$2:$C$49,2)</f>
        <v>0</v>
      </c>
      <c r="AQ151" s="127">
        <f>VLOOKUP(AO151,'Flags&amp;Qualifiers'!$B$2:$D$49,3)</f>
        <v>0</v>
      </c>
      <c r="AR151" s="127">
        <f>VLOOKUP(AO151,'Flags&amp;Qualifiers'!$B$2:$E$49,4)</f>
        <v>0</v>
      </c>
      <c r="AS151" s="757" t="str">
        <f t="shared" si="59"/>
        <v>no</v>
      </c>
      <c r="AT151" s="742"/>
      <c r="AU151" s="742"/>
      <c r="AV151" s="742"/>
    </row>
    <row r="152" spans="1:48" s="634" customFormat="1" ht="11.25" customHeight="1" x14ac:dyDescent="0.2">
      <c r="A152" s="621">
        <f>(AirVision!A148)</f>
        <v>0</v>
      </c>
      <c r="B152" s="622">
        <f>(AirVision!B148)</f>
        <v>0</v>
      </c>
      <c r="C152" s="623" t="str">
        <f>IF(ISNUMBER(AirVision!R148),AirVision!R148, "")</f>
        <v/>
      </c>
      <c r="D152" s="624" t="str">
        <f>IF(AirVision!S148&lt;&gt;"",AirVision!S148, "")</f>
        <v/>
      </c>
      <c r="E152" s="623" t="str">
        <f>IF(ISNUMBER(AirVision!L148),AirVision!L148, "")</f>
        <v/>
      </c>
      <c r="F152" s="624" t="str">
        <f>IF(AirVision!M148&lt;&gt;"",AirVision!M148, "")</f>
        <v/>
      </c>
      <c r="G152" s="625" t="str">
        <f>IF(ISNUMBER(AirVision!C148),AirVision!C148,"")</f>
        <v/>
      </c>
      <c r="H152" s="624" t="str">
        <f>IF(AirVision!D148&lt;&gt;"",AirVision!D148, "")</f>
        <v/>
      </c>
      <c r="I152" s="624" t="str">
        <f>IF(ISNUMBER(AirVision!O148),AirVision!O148,"")</f>
        <v/>
      </c>
      <c r="J152" s="624" t="str">
        <f>IF(ISNUMBER(AirVision!P148),AirVision!P148,"")</f>
        <v/>
      </c>
      <c r="K152" s="624" t="str">
        <f>IF(ISNUMBER(AirVision!F148),AirVision!F148, "")</f>
        <v/>
      </c>
      <c r="L152" s="624" t="str">
        <f>IF(AirVision!G148&lt;&gt;"",AirVision!G148, "")</f>
        <v/>
      </c>
      <c r="M152" s="624" t="str">
        <f>IF(ISNUMBER(AirVision!U148),AirVision!U148, "")</f>
        <v/>
      </c>
      <c r="N152" s="624" t="str">
        <f>IF(AirVision!V148&lt;&gt;"",AirVision!V148, "")</f>
        <v/>
      </c>
      <c r="O152" s="625" t="str">
        <f>IF(ISNUMBER(AirVision!X148),AirVision!X148,"")</f>
        <v/>
      </c>
      <c r="P152" s="624" t="str">
        <f>IF(AirVision!Y148&lt;&gt;"",AirVision!Y148, "")</f>
        <v/>
      </c>
      <c r="Q152" s="624" t="str">
        <f>IF(ISNUMBER(AirVision!AA148),AirVision!AA148,"")</f>
        <v/>
      </c>
      <c r="R152" s="624" t="str">
        <f>IF(AirVision!AB148&lt;&gt;"",AirVision!AB148, "")</f>
        <v/>
      </c>
      <c r="S152" s="624" t="str">
        <f>IF(ISNUMBER(AirVision!AD148),AirVision!AD148,"")</f>
        <v/>
      </c>
      <c r="T152" s="624" t="str">
        <f>IF(AirVision!AE148&lt;&gt;"",AirVision!AE148, "")</f>
        <v/>
      </c>
      <c r="U152" s="624">
        <f t="shared" si="47"/>
        <v>0</v>
      </c>
      <c r="V152" s="624">
        <f t="shared" si="46"/>
        <v>1</v>
      </c>
      <c r="W152" s="624" t="str">
        <f>IF(D152&lt;&gt;"",(VLOOKUP(D152,'Flags&amp;Qualifiers'!$S$2:$U$55,3)),"")</f>
        <v/>
      </c>
      <c r="X152" s="624">
        <f t="shared" si="48"/>
        <v>0</v>
      </c>
      <c r="Y152" s="624" t="str">
        <f>IF(D152&lt;&gt;"",(VLOOKUP(D152,'Flags&amp;Qualifiers'!$S$2:$T$55,2)), "")</f>
        <v/>
      </c>
      <c r="Z152" s="624">
        <f t="shared" si="49"/>
        <v>1</v>
      </c>
      <c r="AA152" s="624">
        <f t="shared" si="50"/>
        <v>0</v>
      </c>
      <c r="AB152" s="624" t="str">
        <f t="shared" si="51"/>
        <v>NULL</v>
      </c>
      <c r="AC152" s="635" t="str">
        <f>IF((COUNT($AB$152:$AB$175)&gt;17),(AVERAGE($AB$152:$AB$175)),"NULL")</f>
        <v>NULL</v>
      </c>
      <c r="AD152" s="625" t="str">
        <f>IF((COUNT($AB$152:$AB$175)&gt;17),(AVERAGE($AB$152:$AB$175)),"NULL")</f>
        <v>NULL</v>
      </c>
      <c r="AE152" s="627">
        <f t="shared" ref="AE152:AE174" si="60">MAX($AB$152:$AB$175)</f>
        <v>0</v>
      </c>
      <c r="AF152" s="628" t="str">
        <f t="shared" si="52"/>
        <v/>
      </c>
      <c r="AG152" s="629" t="str">
        <f t="shared" si="53"/>
        <v/>
      </c>
      <c r="AH152" s="630">
        <f t="shared" si="54"/>
        <v>145</v>
      </c>
      <c r="AI152" s="629">
        <f t="shared" si="58"/>
        <v>0</v>
      </c>
      <c r="AJ152" s="632" t="str">
        <f t="shared" si="40"/>
        <v/>
      </c>
      <c r="AK152" s="630" t="str">
        <f t="shared" si="55"/>
        <v/>
      </c>
      <c r="AL152" s="630" t="str">
        <f t="shared" si="56"/>
        <v/>
      </c>
      <c r="AM152" s="632" t="str">
        <f t="shared" si="57"/>
        <v/>
      </c>
      <c r="AN152" s="633" t="str">
        <f t="shared" si="41"/>
        <v>YES</v>
      </c>
      <c r="AO152" s="511" t="s">
        <v>382</v>
      </c>
      <c r="AP152" s="127">
        <f>VLOOKUP(AO152,'Flags&amp;Qualifiers'!$B$2:$C$49,2)</f>
        <v>0</v>
      </c>
      <c r="AQ152" s="127">
        <f>VLOOKUP(AO152,'Flags&amp;Qualifiers'!$B$2:$D$49,3)</f>
        <v>0</v>
      </c>
      <c r="AR152" s="127">
        <f>VLOOKUP(AO152,'Flags&amp;Qualifiers'!$B$2:$E$49,4)</f>
        <v>0</v>
      </c>
      <c r="AS152" s="757" t="str">
        <f t="shared" si="59"/>
        <v>no</v>
      </c>
      <c r="AT152" s="742"/>
      <c r="AU152" s="742"/>
      <c r="AV152" s="742"/>
    </row>
    <row r="153" spans="1:48" s="634" customFormat="1" ht="11.25" customHeight="1" x14ac:dyDescent="0.2">
      <c r="A153" s="621">
        <f>(AirVision!A149)</f>
        <v>0</v>
      </c>
      <c r="B153" s="622">
        <f>(AirVision!B149)</f>
        <v>0</v>
      </c>
      <c r="C153" s="623" t="str">
        <f>IF(ISNUMBER(AirVision!R149),AirVision!R149, "")</f>
        <v/>
      </c>
      <c r="D153" s="624" t="str">
        <f>IF(AirVision!S149&lt;&gt;"",AirVision!S149, "")</f>
        <v/>
      </c>
      <c r="E153" s="623" t="str">
        <f>IF(ISNUMBER(AirVision!L149),AirVision!L149, "")</f>
        <v/>
      </c>
      <c r="F153" s="624" t="str">
        <f>IF(AirVision!M149&lt;&gt;"",AirVision!M149, "")</f>
        <v/>
      </c>
      <c r="G153" s="625" t="str">
        <f>IF(ISNUMBER(AirVision!C149),AirVision!C149,"")</f>
        <v/>
      </c>
      <c r="H153" s="624" t="str">
        <f>IF(AirVision!D149&lt;&gt;"",AirVision!D149, "")</f>
        <v/>
      </c>
      <c r="I153" s="624" t="str">
        <f>IF(ISNUMBER(AirVision!O149),AirVision!O149,"")</f>
        <v/>
      </c>
      <c r="J153" s="624" t="str">
        <f>IF(ISNUMBER(AirVision!P149),AirVision!P149,"")</f>
        <v/>
      </c>
      <c r="K153" s="624" t="str">
        <f>IF(ISNUMBER(AirVision!F149),AirVision!F149, "")</f>
        <v/>
      </c>
      <c r="L153" s="624" t="str">
        <f>IF(AirVision!G149&lt;&gt;"",AirVision!G149, "")</f>
        <v/>
      </c>
      <c r="M153" s="624" t="str">
        <f>IF(ISNUMBER(AirVision!U149),AirVision!U149, "")</f>
        <v/>
      </c>
      <c r="N153" s="624" t="str">
        <f>IF(AirVision!V149&lt;&gt;"",AirVision!V149, "")</f>
        <v/>
      </c>
      <c r="O153" s="625" t="str">
        <f>IF(ISNUMBER(AirVision!X149),AirVision!X149,"")</f>
        <v/>
      </c>
      <c r="P153" s="624" t="str">
        <f>IF(AirVision!Y149&lt;&gt;"",AirVision!Y149, "")</f>
        <v/>
      </c>
      <c r="Q153" s="624" t="str">
        <f>IF(ISNUMBER(AirVision!AA149),AirVision!AA149,"")</f>
        <v/>
      </c>
      <c r="R153" s="624" t="str">
        <f>IF(AirVision!AB149&lt;&gt;"",AirVision!AB149, "")</f>
        <v/>
      </c>
      <c r="S153" s="624" t="str">
        <f>IF(ISNUMBER(AirVision!AD149),AirVision!AD149,"")</f>
        <v/>
      </c>
      <c r="T153" s="624" t="str">
        <f>IF(AirVision!AE149&lt;&gt;"",AirVision!AE149, "")</f>
        <v/>
      </c>
      <c r="U153" s="624">
        <f t="shared" si="47"/>
        <v>0</v>
      </c>
      <c r="V153" s="624">
        <f t="shared" si="46"/>
        <v>1</v>
      </c>
      <c r="W153" s="624" t="str">
        <f>IF(D153&lt;&gt;"",(VLOOKUP(D153,'Flags&amp;Qualifiers'!$S$2:$U$55,3)),"")</f>
        <v/>
      </c>
      <c r="X153" s="624">
        <f t="shared" si="48"/>
        <v>0</v>
      </c>
      <c r="Y153" s="624" t="str">
        <f>IF(D153&lt;&gt;"",(VLOOKUP(D153,'Flags&amp;Qualifiers'!$S$2:$T$55,2)), "")</f>
        <v/>
      </c>
      <c r="Z153" s="624">
        <f t="shared" si="49"/>
        <v>1</v>
      </c>
      <c r="AA153" s="624">
        <f t="shared" si="50"/>
        <v>0</v>
      </c>
      <c r="AB153" s="624" t="str">
        <f t="shared" si="51"/>
        <v>NULL</v>
      </c>
      <c r="AC153" s="635" t="str">
        <f t="shared" ref="AC153:AD175" si="61">IF((COUNT($AB$152:$AB$175)&gt;17),(AVERAGE($AB$152:$AB$175)),"NULL")</f>
        <v>NULL</v>
      </c>
      <c r="AD153" s="625" t="str">
        <f t="shared" si="61"/>
        <v>NULL</v>
      </c>
      <c r="AE153" s="627">
        <f t="shared" si="60"/>
        <v>0</v>
      </c>
      <c r="AF153" s="628" t="str">
        <f t="shared" si="52"/>
        <v/>
      </c>
      <c r="AG153" s="629" t="str">
        <f t="shared" si="53"/>
        <v/>
      </c>
      <c r="AH153" s="630">
        <f t="shared" si="54"/>
        <v>146</v>
      </c>
      <c r="AI153" s="629">
        <f t="shared" si="58"/>
        <v>0</v>
      </c>
      <c r="AJ153" s="632" t="str">
        <f t="shared" si="40"/>
        <v/>
      </c>
      <c r="AK153" s="630" t="str">
        <f t="shared" si="55"/>
        <v/>
      </c>
      <c r="AL153" s="630" t="str">
        <f t="shared" si="56"/>
        <v/>
      </c>
      <c r="AM153" s="632" t="str">
        <f t="shared" si="57"/>
        <v/>
      </c>
      <c r="AN153" s="633" t="str">
        <f t="shared" si="41"/>
        <v>YES</v>
      </c>
      <c r="AO153" s="511" t="s">
        <v>382</v>
      </c>
      <c r="AP153" s="127">
        <f>VLOOKUP(AO153,'Flags&amp;Qualifiers'!$B$2:$C$49,2)</f>
        <v>0</v>
      </c>
      <c r="AQ153" s="127">
        <f>VLOOKUP(AO153,'Flags&amp;Qualifiers'!$B$2:$D$49,3)</f>
        <v>0</v>
      </c>
      <c r="AR153" s="127">
        <f>VLOOKUP(AO153,'Flags&amp;Qualifiers'!$B$2:$E$49,4)</f>
        <v>0</v>
      </c>
      <c r="AS153" s="757" t="str">
        <f t="shared" si="59"/>
        <v>no</v>
      </c>
      <c r="AT153" s="742"/>
      <c r="AU153" s="742"/>
      <c r="AV153" s="742"/>
    </row>
    <row r="154" spans="1:48" s="634" customFormat="1" ht="11.25" customHeight="1" x14ac:dyDescent="0.2">
      <c r="A154" s="621">
        <f>(AirVision!A150)</f>
        <v>0</v>
      </c>
      <c r="B154" s="622">
        <f>(AirVision!B150)</f>
        <v>0</v>
      </c>
      <c r="C154" s="623" t="str">
        <f>IF(ISNUMBER(AirVision!R150),AirVision!R150, "")</f>
        <v/>
      </c>
      <c r="D154" s="624" t="str">
        <f>IF(AirVision!S150&lt;&gt;"",AirVision!S150, "")</f>
        <v/>
      </c>
      <c r="E154" s="623" t="str">
        <f>IF(ISNUMBER(AirVision!L150),AirVision!L150, "")</f>
        <v/>
      </c>
      <c r="F154" s="624" t="str">
        <f>IF(AirVision!M150&lt;&gt;"",AirVision!M150, "")</f>
        <v/>
      </c>
      <c r="G154" s="625" t="str">
        <f>IF(ISNUMBER(AirVision!C150),AirVision!C150,"")</f>
        <v/>
      </c>
      <c r="H154" s="624" t="str">
        <f>IF(AirVision!D150&lt;&gt;"",AirVision!D150, "")</f>
        <v/>
      </c>
      <c r="I154" s="624" t="str">
        <f>IF(ISNUMBER(AirVision!O150),AirVision!O150,"")</f>
        <v/>
      </c>
      <c r="J154" s="624" t="str">
        <f>IF(ISNUMBER(AirVision!P150),AirVision!P150,"")</f>
        <v/>
      </c>
      <c r="K154" s="624" t="str">
        <f>IF(ISNUMBER(AirVision!F150),AirVision!F150, "")</f>
        <v/>
      </c>
      <c r="L154" s="624" t="str">
        <f>IF(AirVision!G150&lt;&gt;"",AirVision!G150, "")</f>
        <v/>
      </c>
      <c r="M154" s="624" t="str">
        <f>IF(ISNUMBER(AirVision!U150),AirVision!U150, "")</f>
        <v/>
      </c>
      <c r="N154" s="624" t="str">
        <f>IF(AirVision!V150&lt;&gt;"",AirVision!V150, "")</f>
        <v/>
      </c>
      <c r="O154" s="625" t="str">
        <f>IF(ISNUMBER(AirVision!X150),AirVision!X150,"")</f>
        <v/>
      </c>
      <c r="P154" s="624" t="str">
        <f>IF(AirVision!Y150&lt;&gt;"",AirVision!Y150, "")</f>
        <v/>
      </c>
      <c r="Q154" s="624" t="str">
        <f>IF(ISNUMBER(AirVision!AA150),AirVision!AA150,"")</f>
        <v/>
      </c>
      <c r="R154" s="624" t="str">
        <f>IF(AirVision!AB150&lt;&gt;"",AirVision!AB150, "")</f>
        <v/>
      </c>
      <c r="S154" s="624" t="str">
        <f>IF(ISNUMBER(AirVision!AD150),AirVision!AD150,"")</f>
        <v/>
      </c>
      <c r="T154" s="624" t="str">
        <f>IF(AirVision!AE150&lt;&gt;"",AirVision!AE150, "")</f>
        <v/>
      </c>
      <c r="U154" s="624">
        <f t="shared" si="47"/>
        <v>0</v>
      </c>
      <c r="V154" s="624">
        <f t="shared" si="46"/>
        <v>1</v>
      </c>
      <c r="W154" s="624" t="str">
        <f>IF(D154&lt;&gt;"",(VLOOKUP(D154,'Flags&amp;Qualifiers'!$S$2:$U$55,3)),"")</f>
        <v/>
      </c>
      <c r="X154" s="624">
        <f t="shared" si="48"/>
        <v>0</v>
      </c>
      <c r="Y154" s="624" t="str">
        <f>IF(D154&lt;&gt;"",(VLOOKUP(D154,'Flags&amp;Qualifiers'!$S$2:$T$55,2)), "")</f>
        <v/>
      </c>
      <c r="Z154" s="624">
        <f t="shared" si="49"/>
        <v>1</v>
      </c>
      <c r="AA154" s="624">
        <f t="shared" si="50"/>
        <v>0</v>
      </c>
      <c r="AB154" s="624" t="str">
        <f t="shared" si="51"/>
        <v>NULL</v>
      </c>
      <c r="AC154" s="635" t="str">
        <f t="shared" si="61"/>
        <v>NULL</v>
      </c>
      <c r="AD154" s="625" t="str">
        <f t="shared" si="61"/>
        <v>NULL</v>
      </c>
      <c r="AE154" s="627">
        <f t="shared" si="60"/>
        <v>0</v>
      </c>
      <c r="AF154" s="628" t="str">
        <f t="shared" si="52"/>
        <v/>
      </c>
      <c r="AG154" s="629" t="str">
        <f t="shared" si="53"/>
        <v/>
      </c>
      <c r="AH154" s="630">
        <f t="shared" si="54"/>
        <v>147</v>
      </c>
      <c r="AI154" s="629">
        <f t="shared" si="58"/>
        <v>0</v>
      </c>
      <c r="AJ154" s="632" t="str">
        <f t="shared" si="40"/>
        <v/>
      </c>
      <c r="AK154" s="630" t="str">
        <f t="shared" si="55"/>
        <v/>
      </c>
      <c r="AL154" s="630" t="str">
        <f t="shared" si="56"/>
        <v/>
      </c>
      <c r="AM154" s="632" t="str">
        <f t="shared" si="57"/>
        <v/>
      </c>
      <c r="AN154" s="633" t="str">
        <f t="shared" si="41"/>
        <v>YES</v>
      </c>
      <c r="AO154" s="511" t="s">
        <v>382</v>
      </c>
      <c r="AP154" s="127">
        <f>VLOOKUP(AO154,'Flags&amp;Qualifiers'!$B$2:$C$49,2)</f>
        <v>0</v>
      </c>
      <c r="AQ154" s="127">
        <f>VLOOKUP(AO154,'Flags&amp;Qualifiers'!$B$2:$D$49,3)</f>
        <v>0</v>
      </c>
      <c r="AR154" s="127">
        <f>VLOOKUP(AO154,'Flags&amp;Qualifiers'!$B$2:$E$49,4)</f>
        <v>0</v>
      </c>
      <c r="AS154" s="757" t="str">
        <f t="shared" si="59"/>
        <v>no</v>
      </c>
      <c r="AT154" s="742"/>
      <c r="AU154" s="742"/>
      <c r="AV154" s="742"/>
    </row>
    <row r="155" spans="1:48" s="634" customFormat="1" ht="11.25" customHeight="1" x14ac:dyDescent="0.2">
      <c r="A155" s="621">
        <f>(AirVision!A151)</f>
        <v>0</v>
      </c>
      <c r="B155" s="622">
        <f>(AirVision!B151)</f>
        <v>0</v>
      </c>
      <c r="C155" s="623" t="str">
        <f>IF(ISNUMBER(AirVision!R151),AirVision!R151, "")</f>
        <v/>
      </c>
      <c r="D155" s="624" t="str">
        <f>IF(AirVision!S151&lt;&gt;"",AirVision!S151, "")</f>
        <v/>
      </c>
      <c r="E155" s="623" t="str">
        <f>IF(ISNUMBER(AirVision!L151),AirVision!L151, "")</f>
        <v/>
      </c>
      <c r="F155" s="624" t="str">
        <f>IF(AirVision!M151&lt;&gt;"",AirVision!M151, "")</f>
        <v/>
      </c>
      <c r="G155" s="625" t="str">
        <f>IF(ISNUMBER(AirVision!C151),AirVision!C151,"")</f>
        <v/>
      </c>
      <c r="H155" s="624" t="str">
        <f>IF(AirVision!D151&lt;&gt;"",AirVision!D151, "")</f>
        <v/>
      </c>
      <c r="I155" s="624" t="str">
        <f>IF(ISNUMBER(AirVision!O151),AirVision!O151,"")</f>
        <v/>
      </c>
      <c r="J155" s="624" t="str">
        <f>IF(ISNUMBER(AirVision!P151),AirVision!P151,"")</f>
        <v/>
      </c>
      <c r="K155" s="624" t="str">
        <f>IF(ISNUMBER(AirVision!F151),AirVision!F151, "")</f>
        <v/>
      </c>
      <c r="L155" s="624" t="str">
        <f>IF(AirVision!G151&lt;&gt;"",AirVision!G151, "")</f>
        <v/>
      </c>
      <c r="M155" s="624" t="str">
        <f>IF(ISNUMBER(AirVision!U151),AirVision!U151, "")</f>
        <v/>
      </c>
      <c r="N155" s="624" t="str">
        <f>IF(AirVision!V151&lt;&gt;"",AirVision!V151, "")</f>
        <v/>
      </c>
      <c r="O155" s="625" t="str">
        <f>IF(ISNUMBER(AirVision!X151),AirVision!X151,"")</f>
        <v/>
      </c>
      <c r="P155" s="624" t="str">
        <f>IF(AirVision!Y151&lt;&gt;"",AirVision!Y151, "")</f>
        <v/>
      </c>
      <c r="Q155" s="624" t="str">
        <f>IF(ISNUMBER(AirVision!AA151),AirVision!AA151,"")</f>
        <v/>
      </c>
      <c r="R155" s="624" t="str">
        <f>IF(AirVision!AB151&lt;&gt;"",AirVision!AB151, "")</f>
        <v/>
      </c>
      <c r="S155" s="624" t="str">
        <f>IF(ISNUMBER(AirVision!AD151),AirVision!AD151,"")</f>
        <v/>
      </c>
      <c r="T155" s="624" t="str">
        <f>IF(AirVision!AE151&lt;&gt;"",AirVision!AE151, "")</f>
        <v/>
      </c>
      <c r="U155" s="624">
        <f t="shared" si="47"/>
        <v>0</v>
      </c>
      <c r="V155" s="624">
        <f t="shared" si="46"/>
        <v>1</v>
      </c>
      <c r="W155" s="624" t="str">
        <f>IF(D155&lt;&gt;"",(VLOOKUP(D155,'Flags&amp;Qualifiers'!$S$2:$U$55,3)),"")</f>
        <v/>
      </c>
      <c r="X155" s="624">
        <f t="shared" si="48"/>
        <v>0</v>
      </c>
      <c r="Y155" s="624" t="str">
        <f>IF(D155&lt;&gt;"",(VLOOKUP(D155,'Flags&amp;Qualifiers'!$S$2:$T$55,2)), "")</f>
        <v/>
      </c>
      <c r="Z155" s="624">
        <f t="shared" si="49"/>
        <v>1</v>
      </c>
      <c r="AA155" s="624">
        <f t="shared" si="50"/>
        <v>0</v>
      </c>
      <c r="AB155" s="624" t="str">
        <f t="shared" si="51"/>
        <v>NULL</v>
      </c>
      <c r="AC155" s="635" t="str">
        <f t="shared" si="61"/>
        <v>NULL</v>
      </c>
      <c r="AD155" s="625" t="str">
        <f t="shared" si="61"/>
        <v>NULL</v>
      </c>
      <c r="AE155" s="627">
        <f t="shared" si="60"/>
        <v>0</v>
      </c>
      <c r="AF155" s="628" t="str">
        <f t="shared" si="52"/>
        <v/>
      </c>
      <c r="AG155" s="629" t="str">
        <f t="shared" si="53"/>
        <v/>
      </c>
      <c r="AH155" s="630">
        <f t="shared" si="54"/>
        <v>148</v>
      </c>
      <c r="AI155" s="629">
        <f t="shared" si="58"/>
        <v>0</v>
      </c>
      <c r="AJ155" s="632" t="str">
        <f t="shared" si="40"/>
        <v/>
      </c>
      <c r="AK155" s="630" t="str">
        <f t="shared" si="55"/>
        <v/>
      </c>
      <c r="AL155" s="630" t="str">
        <f t="shared" si="56"/>
        <v/>
      </c>
      <c r="AM155" s="632" t="str">
        <f t="shared" si="57"/>
        <v/>
      </c>
      <c r="AN155" s="633" t="str">
        <f t="shared" si="41"/>
        <v>YES</v>
      </c>
      <c r="AO155" s="511" t="s">
        <v>382</v>
      </c>
      <c r="AP155" s="127">
        <f>VLOOKUP(AO155,'Flags&amp;Qualifiers'!$B$2:$C$49,2)</f>
        <v>0</v>
      </c>
      <c r="AQ155" s="127">
        <f>VLOOKUP(AO155,'Flags&amp;Qualifiers'!$B$2:$D$49,3)</f>
        <v>0</v>
      </c>
      <c r="AR155" s="127">
        <f>VLOOKUP(AO155,'Flags&amp;Qualifiers'!$B$2:$E$49,4)</f>
        <v>0</v>
      </c>
      <c r="AS155" s="757" t="str">
        <f t="shared" si="59"/>
        <v>no</v>
      </c>
      <c r="AT155" s="742"/>
      <c r="AU155" s="742"/>
      <c r="AV155" s="742"/>
    </row>
    <row r="156" spans="1:48" s="634" customFormat="1" ht="11.25" customHeight="1" x14ac:dyDescent="0.2">
      <c r="A156" s="621">
        <f>(AirVision!A152)</f>
        <v>0</v>
      </c>
      <c r="B156" s="622">
        <f>(AirVision!B152)</f>
        <v>0</v>
      </c>
      <c r="C156" s="623" t="str">
        <f>IF(ISNUMBER(AirVision!R152),AirVision!R152, "")</f>
        <v/>
      </c>
      <c r="D156" s="624" t="str">
        <f>IF(AirVision!S152&lt;&gt;"",AirVision!S152, "")</f>
        <v/>
      </c>
      <c r="E156" s="623" t="str">
        <f>IF(ISNUMBER(AirVision!L152),AirVision!L152, "")</f>
        <v/>
      </c>
      <c r="F156" s="624" t="str">
        <f>IF(AirVision!M152&lt;&gt;"",AirVision!M152, "")</f>
        <v/>
      </c>
      <c r="G156" s="625" t="str">
        <f>IF(ISNUMBER(AirVision!C152),AirVision!C152,"")</f>
        <v/>
      </c>
      <c r="H156" s="624" t="str">
        <f>IF(AirVision!D152&lt;&gt;"",AirVision!D152, "")</f>
        <v/>
      </c>
      <c r="I156" s="624" t="str">
        <f>IF(ISNUMBER(AirVision!O152),AirVision!O152,"")</f>
        <v/>
      </c>
      <c r="J156" s="624" t="str">
        <f>IF(ISNUMBER(AirVision!P152),AirVision!P152,"")</f>
        <v/>
      </c>
      <c r="K156" s="624" t="str">
        <f>IF(ISNUMBER(AirVision!F152),AirVision!F152, "")</f>
        <v/>
      </c>
      <c r="L156" s="624" t="str">
        <f>IF(AirVision!G152&lt;&gt;"",AirVision!G152, "")</f>
        <v/>
      </c>
      <c r="M156" s="624" t="str">
        <f>IF(ISNUMBER(AirVision!U152),AirVision!U152, "")</f>
        <v/>
      </c>
      <c r="N156" s="624" t="str">
        <f>IF(AirVision!V152&lt;&gt;"",AirVision!V152, "")</f>
        <v/>
      </c>
      <c r="O156" s="625" t="str">
        <f>IF(ISNUMBER(AirVision!X152),AirVision!X152,"")</f>
        <v/>
      </c>
      <c r="P156" s="624" t="str">
        <f>IF(AirVision!Y152&lt;&gt;"",AirVision!Y152, "")</f>
        <v/>
      </c>
      <c r="Q156" s="624" t="str">
        <f>IF(ISNUMBER(AirVision!AA152),AirVision!AA152,"")</f>
        <v/>
      </c>
      <c r="R156" s="624" t="str">
        <f>IF(AirVision!AB152&lt;&gt;"",AirVision!AB152, "")</f>
        <v/>
      </c>
      <c r="S156" s="624" t="str">
        <f>IF(ISNUMBER(AirVision!AD152),AirVision!AD152,"")</f>
        <v/>
      </c>
      <c r="T156" s="624" t="str">
        <f>IF(AirVision!AE152&lt;&gt;"",AirVision!AE152, "")</f>
        <v/>
      </c>
      <c r="U156" s="624">
        <f t="shared" si="47"/>
        <v>0</v>
      </c>
      <c r="V156" s="624">
        <f t="shared" si="46"/>
        <v>1</v>
      </c>
      <c r="W156" s="624" t="str">
        <f>IF(D156&lt;&gt;"",(VLOOKUP(D156,'Flags&amp;Qualifiers'!$S$2:$U$55,3)),"")</f>
        <v/>
      </c>
      <c r="X156" s="624">
        <f t="shared" si="48"/>
        <v>0</v>
      </c>
      <c r="Y156" s="624" t="str">
        <f>IF(D156&lt;&gt;"",(VLOOKUP(D156,'Flags&amp;Qualifiers'!$S$2:$T$55,2)), "")</f>
        <v/>
      </c>
      <c r="Z156" s="624">
        <f t="shared" si="49"/>
        <v>1</v>
      </c>
      <c r="AA156" s="624">
        <f t="shared" si="50"/>
        <v>0</v>
      </c>
      <c r="AB156" s="624" t="str">
        <f t="shared" si="51"/>
        <v>NULL</v>
      </c>
      <c r="AC156" s="635" t="str">
        <f t="shared" si="61"/>
        <v>NULL</v>
      </c>
      <c r="AD156" s="625" t="str">
        <f t="shared" si="61"/>
        <v>NULL</v>
      </c>
      <c r="AE156" s="627">
        <f t="shared" si="60"/>
        <v>0</v>
      </c>
      <c r="AF156" s="628" t="str">
        <f t="shared" si="52"/>
        <v/>
      </c>
      <c r="AG156" s="629" t="str">
        <f t="shared" si="53"/>
        <v/>
      </c>
      <c r="AH156" s="630">
        <f t="shared" si="54"/>
        <v>149</v>
      </c>
      <c r="AI156" s="629">
        <f t="shared" si="58"/>
        <v>0</v>
      </c>
      <c r="AJ156" s="632" t="str">
        <f t="shared" si="40"/>
        <v/>
      </c>
      <c r="AK156" s="630" t="str">
        <f t="shared" si="55"/>
        <v/>
      </c>
      <c r="AL156" s="630" t="str">
        <f t="shared" si="56"/>
        <v/>
      </c>
      <c r="AM156" s="632" t="str">
        <f t="shared" si="57"/>
        <v/>
      </c>
      <c r="AN156" s="633" t="str">
        <f t="shared" si="41"/>
        <v>YES</v>
      </c>
      <c r="AO156" s="511" t="s">
        <v>382</v>
      </c>
      <c r="AP156" s="127">
        <f>VLOOKUP(AO156,'Flags&amp;Qualifiers'!$B$2:$C$49,2)</f>
        <v>0</v>
      </c>
      <c r="AQ156" s="127">
        <f>VLOOKUP(AO156,'Flags&amp;Qualifiers'!$B$2:$D$49,3)</f>
        <v>0</v>
      </c>
      <c r="AR156" s="127">
        <f>VLOOKUP(AO156,'Flags&amp;Qualifiers'!$B$2:$E$49,4)</f>
        <v>0</v>
      </c>
      <c r="AS156" s="757" t="str">
        <f t="shared" si="59"/>
        <v>no</v>
      </c>
      <c r="AT156" s="742"/>
      <c r="AU156" s="742"/>
      <c r="AV156" s="742"/>
    </row>
    <row r="157" spans="1:48" s="634" customFormat="1" ht="11.25" customHeight="1" x14ac:dyDescent="0.2">
      <c r="A157" s="621">
        <f>(AirVision!A153)</f>
        <v>0</v>
      </c>
      <c r="B157" s="622">
        <f>(AirVision!B153)</f>
        <v>0</v>
      </c>
      <c r="C157" s="623" t="str">
        <f>IF(ISNUMBER(AirVision!R153),AirVision!R153, "")</f>
        <v/>
      </c>
      <c r="D157" s="624" t="str">
        <f>IF(AirVision!S153&lt;&gt;"",AirVision!S153, "")</f>
        <v/>
      </c>
      <c r="E157" s="623" t="str">
        <f>IF(ISNUMBER(AirVision!L153),AirVision!L153, "")</f>
        <v/>
      </c>
      <c r="F157" s="624" t="str">
        <f>IF(AirVision!M153&lt;&gt;"",AirVision!M153, "")</f>
        <v/>
      </c>
      <c r="G157" s="625" t="str">
        <f>IF(ISNUMBER(AirVision!C153),AirVision!C153,"")</f>
        <v/>
      </c>
      <c r="H157" s="624" t="str">
        <f>IF(AirVision!D153&lt;&gt;"",AirVision!D153, "")</f>
        <v/>
      </c>
      <c r="I157" s="624" t="str">
        <f>IF(ISNUMBER(AirVision!O153),AirVision!O153,"")</f>
        <v/>
      </c>
      <c r="J157" s="624" t="str">
        <f>IF(ISNUMBER(AirVision!P153),AirVision!P153,"")</f>
        <v/>
      </c>
      <c r="K157" s="624" t="str">
        <f>IF(ISNUMBER(AirVision!F153),AirVision!F153, "")</f>
        <v/>
      </c>
      <c r="L157" s="624" t="str">
        <f>IF(AirVision!G153&lt;&gt;"",AirVision!G153, "")</f>
        <v/>
      </c>
      <c r="M157" s="624" t="str">
        <f>IF(ISNUMBER(AirVision!U153),AirVision!U153, "")</f>
        <v/>
      </c>
      <c r="N157" s="624" t="str">
        <f>IF(AirVision!V153&lt;&gt;"",AirVision!V153, "")</f>
        <v/>
      </c>
      <c r="O157" s="625" t="str">
        <f>IF(ISNUMBER(AirVision!X153),AirVision!X153,"")</f>
        <v/>
      </c>
      <c r="P157" s="624" t="str">
        <f>IF(AirVision!Y153&lt;&gt;"",AirVision!Y153, "")</f>
        <v/>
      </c>
      <c r="Q157" s="624" t="str">
        <f>IF(ISNUMBER(AirVision!AA153),AirVision!AA153,"")</f>
        <v/>
      </c>
      <c r="R157" s="624" t="str">
        <f>IF(AirVision!AB153&lt;&gt;"",AirVision!AB153, "")</f>
        <v/>
      </c>
      <c r="S157" s="624" t="str">
        <f>IF(ISNUMBER(AirVision!AD153),AirVision!AD153,"")</f>
        <v/>
      </c>
      <c r="T157" s="624" t="str">
        <f>IF(AirVision!AE153&lt;&gt;"",AirVision!AE153, "")</f>
        <v/>
      </c>
      <c r="U157" s="624">
        <f t="shared" si="47"/>
        <v>0</v>
      </c>
      <c r="V157" s="624">
        <f t="shared" si="46"/>
        <v>1</v>
      </c>
      <c r="W157" s="624" t="str">
        <f>IF(D157&lt;&gt;"",(VLOOKUP(D157,'Flags&amp;Qualifiers'!$S$2:$U$55,3)),"")</f>
        <v/>
      </c>
      <c r="X157" s="624">
        <f t="shared" si="48"/>
        <v>0</v>
      </c>
      <c r="Y157" s="624" t="str">
        <f>IF(D157&lt;&gt;"",(VLOOKUP(D157,'Flags&amp;Qualifiers'!$S$2:$T$55,2)), "")</f>
        <v/>
      </c>
      <c r="Z157" s="624">
        <f t="shared" si="49"/>
        <v>1</v>
      </c>
      <c r="AA157" s="624">
        <f t="shared" si="50"/>
        <v>0</v>
      </c>
      <c r="AB157" s="624" t="str">
        <f t="shared" si="51"/>
        <v>NULL</v>
      </c>
      <c r="AC157" s="635" t="str">
        <f t="shared" si="61"/>
        <v>NULL</v>
      </c>
      <c r="AD157" s="625" t="str">
        <f t="shared" si="61"/>
        <v>NULL</v>
      </c>
      <c r="AE157" s="627">
        <f t="shared" si="60"/>
        <v>0</v>
      </c>
      <c r="AF157" s="628" t="str">
        <f t="shared" si="52"/>
        <v/>
      </c>
      <c r="AG157" s="629" t="str">
        <f t="shared" si="53"/>
        <v/>
      </c>
      <c r="AH157" s="630">
        <f t="shared" si="54"/>
        <v>150</v>
      </c>
      <c r="AI157" s="629">
        <f t="shared" si="58"/>
        <v>0</v>
      </c>
      <c r="AJ157" s="632" t="str">
        <f t="shared" si="40"/>
        <v/>
      </c>
      <c r="AK157" s="630" t="str">
        <f t="shared" si="55"/>
        <v/>
      </c>
      <c r="AL157" s="630" t="str">
        <f t="shared" si="56"/>
        <v/>
      </c>
      <c r="AM157" s="632" t="str">
        <f t="shared" si="57"/>
        <v/>
      </c>
      <c r="AN157" s="633" t="str">
        <f t="shared" si="41"/>
        <v>YES</v>
      </c>
      <c r="AO157" s="511" t="s">
        <v>382</v>
      </c>
      <c r="AP157" s="127">
        <f>VLOOKUP(AO157,'Flags&amp;Qualifiers'!$B$2:$C$49,2)</f>
        <v>0</v>
      </c>
      <c r="AQ157" s="127">
        <f>VLOOKUP(AO157,'Flags&amp;Qualifiers'!$B$2:$D$49,3)</f>
        <v>0</v>
      </c>
      <c r="AR157" s="127">
        <f>VLOOKUP(AO157,'Flags&amp;Qualifiers'!$B$2:$E$49,4)</f>
        <v>0</v>
      </c>
      <c r="AS157" s="757" t="str">
        <f t="shared" si="59"/>
        <v>no</v>
      </c>
      <c r="AT157" s="742"/>
      <c r="AU157" s="742"/>
      <c r="AV157" s="742"/>
    </row>
    <row r="158" spans="1:48" s="634" customFormat="1" ht="11.25" customHeight="1" x14ac:dyDescent="0.2">
      <c r="A158" s="621">
        <f>(AirVision!A154)</f>
        <v>0</v>
      </c>
      <c r="B158" s="622">
        <f>(AirVision!B154)</f>
        <v>0</v>
      </c>
      <c r="C158" s="623" t="str">
        <f>IF(ISNUMBER(AirVision!R154),AirVision!R154, "")</f>
        <v/>
      </c>
      <c r="D158" s="624" t="str">
        <f>IF(AirVision!S154&lt;&gt;"",AirVision!S154, "")</f>
        <v/>
      </c>
      <c r="E158" s="623" t="str">
        <f>IF(ISNUMBER(AirVision!L154),AirVision!L154, "")</f>
        <v/>
      </c>
      <c r="F158" s="624" t="str">
        <f>IF(AirVision!M154&lt;&gt;"",AirVision!M154, "")</f>
        <v/>
      </c>
      <c r="G158" s="625" t="str">
        <f>IF(ISNUMBER(AirVision!C154),AirVision!C154,"")</f>
        <v/>
      </c>
      <c r="H158" s="624" t="str">
        <f>IF(AirVision!D154&lt;&gt;"",AirVision!D154, "")</f>
        <v/>
      </c>
      <c r="I158" s="624" t="str">
        <f>IF(ISNUMBER(AirVision!O154),AirVision!O154,"")</f>
        <v/>
      </c>
      <c r="J158" s="624" t="str">
        <f>IF(ISNUMBER(AirVision!P154),AirVision!P154,"")</f>
        <v/>
      </c>
      <c r="K158" s="624" t="str">
        <f>IF(ISNUMBER(AirVision!F154),AirVision!F154, "")</f>
        <v/>
      </c>
      <c r="L158" s="624" t="str">
        <f>IF(AirVision!G154&lt;&gt;"",AirVision!G154, "")</f>
        <v/>
      </c>
      <c r="M158" s="624" t="str">
        <f>IF(ISNUMBER(AirVision!U154),AirVision!U154, "")</f>
        <v/>
      </c>
      <c r="N158" s="624" t="str">
        <f>IF(AirVision!V154&lt;&gt;"",AirVision!V154, "")</f>
        <v/>
      </c>
      <c r="O158" s="625" t="str">
        <f>IF(ISNUMBER(AirVision!X154),AirVision!X154,"")</f>
        <v/>
      </c>
      <c r="P158" s="624" t="str">
        <f>IF(AirVision!Y154&lt;&gt;"",AirVision!Y154, "")</f>
        <v/>
      </c>
      <c r="Q158" s="624" t="str">
        <f>IF(ISNUMBER(AirVision!AA154),AirVision!AA154,"")</f>
        <v/>
      </c>
      <c r="R158" s="624" t="str">
        <f>IF(AirVision!AB154&lt;&gt;"",AirVision!AB154, "")</f>
        <v/>
      </c>
      <c r="S158" s="624" t="str">
        <f>IF(ISNUMBER(AirVision!AD154),AirVision!AD154,"")</f>
        <v/>
      </c>
      <c r="T158" s="624" t="str">
        <f>IF(AirVision!AE154&lt;&gt;"",AirVision!AE154, "")</f>
        <v/>
      </c>
      <c r="U158" s="624">
        <f t="shared" si="47"/>
        <v>0</v>
      </c>
      <c r="V158" s="624">
        <f t="shared" si="46"/>
        <v>1</v>
      </c>
      <c r="W158" s="624" t="str">
        <f>IF(D158&lt;&gt;"",(VLOOKUP(D158,'Flags&amp;Qualifiers'!$S$2:$U$55,3)),"")</f>
        <v/>
      </c>
      <c r="X158" s="624">
        <f t="shared" si="48"/>
        <v>0</v>
      </c>
      <c r="Y158" s="624" t="str">
        <f>IF(D158&lt;&gt;"",(VLOOKUP(D158,'Flags&amp;Qualifiers'!$S$2:$T$55,2)), "")</f>
        <v/>
      </c>
      <c r="Z158" s="624">
        <f t="shared" si="49"/>
        <v>1</v>
      </c>
      <c r="AA158" s="624">
        <f t="shared" si="50"/>
        <v>0</v>
      </c>
      <c r="AB158" s="624" t="str">
        <f t="shared" si="51"/>
        <v>NULL</v>
      </c>
      <c r="AC158" s="635" t="str">
        <f t="shared" si="61"/>
        <v>NULL</v>
      </c>
      <c r="AD158" s="625" t="str">
        <f t="shared" si="61"/>
        <v>NULL</v>
      </c>
      <c r="AE158" s="627">
        <f t="shared" si="60"/>
        <v>0</v>
      </c>
      <c r="AF158" s="628" t="str">
        <f t="shared" si="52"/>
        <v/>
      </c>
      <c r="AG158" s="629" t="str">
        <f t="shared" si="53"/>
        <v/>
      </c>
      <c r="AH158" s="630">
        <f t="shared" si="54"/>
        <v>151</v>
      </c>
      <c r="AI158" s="629">
        <f t="shared" si="58"/>
        <v>0</v>
      </c>
      <c r="AJ158" s="632" t="str">
        <f t="shared" si="40"/>
        <v/>
      </c>
      <c r="AK158" s="630" t="str">
        <f t="shared" si="55"/>
        <v/>
      </c>
      <c r="AL158" s="630" t="str">
        <f t="shared" si="56"/>
        <v/>
      </c>
      <c r="AM158" s="632" t="str">
        <f t="shared" si="57"/>
        <v/>
      </c>
      <c r="AN158" s="633" t="str">
        <f t="shared" si="41"/>
        <v>YES</v>
      </c>
      <c r="AO158" s="511" t="s">
        <v>382</v>
      </c>
      <c r="AP158" s="127">
        <f>VLOOKUP(AO158,'Flags&amp;Qualifiers'!$B$2:$C$49,2)</f>
        <v>0</v>
      </c>
      <c r="AQ158" s="127">
        <f>VLOOKUP(AO158,'Flags&amp;Qualifiers'!$B$2:$D$49,3)</f>
        <v>0</v>
      </c>
      <c r="AR158" s="127">
        <f>VLOOKUP(AO158,'Flags&amp;Qualifiers'!$B$2:$E$49,4)</f>
        <v>0</v>
      </c>
      <c r="AS158" s="757" t="str">
        <f t="shared" si="59"/>
        <v>no</v>
      </c>
      <c r="AT158" s="742"/>
      <c r="AU158" s="742"/>
      <c r="AV158" s="742"/>
    </row>
    <row r="159" spans="1:48" s="634" customFormat="1" ht="11.25" customHeight="1" x14ac:dyDescent="0.2">
      <c r="A159" s="621">
        <f>(AirVision!A155)</f>
        <v>0</v>
      </c>
      <c r="B159" s="622">
        <f>(AirVision!B155)</f>
        <v>0</v>
      </c>
      <c r="C159" s="623" t="str">
        <f>IF(ISNUMBER(AirVision!R155),AirVision!R155, "")</f>
        <v/>
      </c>
      <c r="D159" s="624" t="str">
        <f>IF(AirVision!S155&lt;&gt;"",AirVision!S155, "")</f>
        <v/>
      </c>
      <c r="E159" s="623" t="str">
        <f>IF(ISNUMBER(AirVision!L155),AirVision!L155, "")</f>
        <v/>
      </c>
      <c r="F159" s="624" t="str">
        <f>IF(AirVision!M155&lt;&gt;"",AirVision!M155, "")</f>
        <v/>
      </c>
      <c r="G159" s="625" t="str">
        <f>IF(ISNUMBER(AirVision!C155),AirVision!C155,"")</f>
        <v/>
      </c>
      <c r="H159" s="624" t="str">
        <f>IF(AirVision!D155&lt;&gt;"",AirVision!D155, "")</f>
        <v/>
      </c>
      <c r="I159" s="624" t="str">
        <f>IF(ISNUMBER(AirVision!O155),AirVision!O155,"")</f>
        <v/>
      </c>
      <c r="J159" s="624" t="str">
        <f>IF(ISNUMBER(AirVision!P155),AirVision!P155,"")</f>
        <v/>
      </c>
      <c r="K159" s="624" t="str">
        <f>IF(ISNUMBER(AirVision!F155),AirVision!F155, "")</f>
        <v/>
      </c>
      <c r="L159" s="624" t="str">
        <f>IF(AirVision!G155&lt;&gt;"",AirVision!G155, "")</f>
        <v/>
      </c>
      <c r="M159" s="624" t="str">
        <f>IF(ISNUMBER(AirVision!U155),AirVision!U155, "")</f>
        <v/>
      </c>
      <c r="N159" s="624" t="str">
        <f>IF(AirVision!V155&lt;&gt;"",AirVision!V155, "")</f>
        <v/>
      </c>
      <c r="O159" s="625" t="str">
        <f>IF(ISNUMBER(AirVision!X155),AirVision!X155,"")</f>
        <v/>
      </c>
      <c r="P159" s="624" t="str">
        <f>IF(AirVision!Y155&lt;&gt;"",AirVision!Y155, "")</f>
        <v/>
      </c>
      <c r="Q159" s="624" t="str">
        <f>IF(ISNUMBER(AirVision!AA155),AirVision!AA155,"")</f>
        <v/>
      </c>
      <c r="R159" s="624" t="str">
        <f>IF(AirVision!AB155&lt;&gt;"",AirVision!AB155, "")</f>
        <v/>
      </c>
      <c r="S159" s="624" t="str">
        <f>IF(ISNUMBER(AirVision!AD155),AirVision!AD155,"")</f>
        <v/>
      </c>
      <c r="T159" s="624" t="str">
        <f>IF(AirVision!AE155&lt;&gt;"",AirVision!AE155, "")</f>
        <v/>
      </c>
      <c r="U159" s="624">
        <f t="shared" si="47"/>
        <v>0</v>
      </c>
      <c r="V159" s="624">
        <f t="shared" si="46"/>
        <v>1</v>
      </c>
      <c r="W159" s="624" t="str">
        <f>IF(D159&lt;&gt;"",(VLOOKUP(D159,'Flags&amp;Qualifiers'!$S$2:$U$55,3)),"")</f>
        <v/>
      </c>
      <c r="X159" s="624">
        <f t="shared" si="48"/>
        <v>0</v>
      </c>
      <c r="Y159" s="624" t="str">
        <f>IF(D159&lt;&gt;"",(VLOOKUP(D159,'Flags&amp;Qualifiers'!$S$2:$T$55,2)), "")</f>
        <v/>
      </c>
      <c r="Z159" s="624">
        <f t="shared" si="49"/>
        <v>1</v>
      </c>
      <c r="AA159" s="624">
        <f t="shared" si="50"/>
        <v>0</v>
      </c>
      <c r="AB159" s="624" t="str">
        <f t="shared" si="51"/>
        <v>NULL</v>
      </c>
      <c r="AC159" s="635" t="str">
        <f t="shared" si="61"/>
        <v>NULL</v>
      </c>
      <c r="AD159" s="625" t="str">
        <f t="shared" si="61"/>
        <v>NULL</v>
      </c>
      <c r="AE159" s="627">
        <f t="shared" si="60"/>
        <v>0</v>
      </c>
      <c r="AF159" s="628" t="str">
        <f t="shared" si="52"/>
        <v/>
      </c>
      <c r="AG159" s="629" t="str">
        <f t="shared" si="53"/>
        <v/>
      </c>
      <c r="AH159" s="630">
        <f t="shared" si="54"/>
        <v>152</v>
      </c>
      <c r="AI159" s="629">
        <f t="shared" si="58"/>
        <v>0</v>
      </c>
      <c r="AJ159" s="632" t="str">
        <f t="shared" si="40"/>
        <v/>
      </c>
      <c r="AK159" s="630" t="str">
        <f t="shared" si="55"/>
        <v/>
      </c>
      <c r="AL159" s="630" t="str">
        <f t="shared" si="56"/>
        <v/>
      </c>
      <c r="AM159" s="632" t="str">
        <f t="shared" si="57"/>
        <v/>
      </c>
      <c r="AN159" s="633" t="str">
        <f t="shared" si="41"/>
        <v>YES</v>
      </c>
      <c r="AO159" s="511" t="s">
        <v>382</v>
      </c>
      <c r="AP159" s="127">
        <f>VLOOKUP(AO159,'Flags&amp;Qualifiers'!$B$2:$C$49,2)</f>
        <v>0</v>
      </c>
      <c r="AQ159" s="127">
        <f>VLOOKUP(AO159,'Flags&amp;Qualifiers'!$B$2:$D$49,3)</f>
        <v>0</v>
      </c>
      <c r="AR159" s="127">
        <f>VLOOKUP(AO159,'Flags&amp;Qualifiers'!$B$2:$E$49,4)</f>
        <v>0</v>
      </c>
      <c r="AS159" s="757" t="str">
        <f t="shared" si="59"/>
        <v>no</v>
      </c>
      <c r="AT159" s="742"/>
      <c r="AU159" s="742"/>
      <c r="AV159" s="742"/>
    </row>
    <row r="160" spans="1:48" s="634" customFormat="1" ht="11.25" customHeight="1" x14ac:dyDescent="0.2">
      <c r="A160" s="621">
        <f>(AirVision!A156)</f>
        <v>0</v>
      </c>
      <c r="B160" s="622">
        <f>(AirVision!B156)</f>
        <v>0</v>
      </c>
      <c r="C160" s="623" t="str">
        <f>IF(ISNUMBER(AirVision!R156),AirVision!R156, "")</f>
        <v/>
      </c>
      <c r="D160" s="624" t="str">
        <f>IF(AirVision!S156&lt;&gt;"",AirVision!S156, "")</f>
        <v/>
      </c>
      <c r="E160" s="623" t="str">
        <f>IF(ISNUMBER(AirVision!L156),AirVision!L156, "")</f>
        <v/>
      </c>
      <c r="F160" s="624" t="str">
        <f>IF(AirVision!M156&lt;&gt;"",AirVision!M156, "")</f>
        <v/>
      </c>
      <c r="G160" s="625" t="str">
        <f>IF(ISNUMBER(AirVision!C156),AirVision!C156,"")</f>
        <v/>
      </c>
      <c r="H160" s="624" t="str">
        <f>IF(AirVision!D156&lt;&gt;"",AirVision!D156, "")</f>
        <v/>
      </c>
      <c r="I160" s="624" t="str">
        <f>IF(ISNUMBER(AirVision!O156),AirVision!O156,"")</f>
        <v/>
      </c>
      <c r="J160" s="624" t="str">
        <f>IF(ISNUMBER(AirVision!P156),AirVision!P156,"")</f>
        <v/>
      </c>
      <c r="K160" s="624" t="str">
        <f>IF(ISNUMBER(AirVision!F156),AirVision!F156, "")</f>
        <v/>
      </c>
      <c r="L160" s="624" t="str">
        <f>IF(AirVision!G156&lt;&gt;"",AirVision!G156, "")</f>
        <v/>
      </c>
      <c r="M160" s="624" t="str">
        <f>IF(ISNUMBER(AirVision!U156),AirVision!U156, "")</f>
        <v/>
      </c>
      <c r="N160" s="624" t="str">
        <f>IF(AirVision!V156&lt;&gt;"",AirVision!V156, "")</f>
        <v/>
      </c>
      <c r="O160" s="625" t="str">
        <f>IF(ISNUMBER(AirVision!X156),AirVision!X156,"")</f>
        <v/>
      </c>
      <c r="P160" s="624" t="str">
        <f>IF(AirVision!Y156&lt;&gt;"",AirVision!Y156, "")</f>
        <v/>
      </c>
      <c r="Q160" s="624" t="str">
        <f>IF(ISNUMBER(AirVision!AA156),AirVision!AA156,"")</f>
        <v/>
      </c>
      <c r="R160" s="624" t="str">
        <f>IF(AirVision!AB156&lt;&gt;"",AirVision!AB156, "")</f>
        <v/>
      </c>
      <c r="S160" s="624" t="str">
        <f>IF(ISNUMBER(AirVision!AD156),AirVision!AD156,"")</f>
        <v/>
      </c>
      <c r="T160" s="624" t="str">
        <f>IF(AirVision!AE156&lt;&gt;"",AirVision!AE156, "")</f>
        <v/>
      </c>
      <c r="U160" s="624">
        <f t="shared" si="47"/>
        <v>0</v>
      </c>
      <c r="V160" s="624">
        <f t="shared" si="46"/>
        <v>1</v>
      </c>
      <c r="W160" s="624" t="str">
        <f>IF(D160&lt;&gt;"",(VLOOKUP(D160,'Flags&amp;Qualifiers'!$S$2:$U$55,3)),"")</f>
        <v/>
      </c>
      <c r="X160" s="624">
        <f t="shared" si="48"/>
        <v>0</v>
      </c>
      <c r="Y160" s="624" t="str">
        <f>IF(D160&lt;&gt;"",(VLOOKUP(D160,'Flags&amp;Qualifiers'!$S$2:$T$55,2)), "")</f>
        <v/>
      </c>
      <c r="Z160" s="624">
        <f t="shared" si="49"/>
        <v>1</v>
      </c>
      <c r="AA160" s="624">
        <f t="shared" si="50"/>
        <v>0</v>
      </c>
      <c r="AB160" s="624" t="str">
        <f t="shared" si="51"/>
        <v>NULL</v>
      </c>
      <c r="AC160" s="635" t="str">
        <f t="shared" si="61"/>
        <v>NULL</v>
      </c>
      <c r="AD160" s="625" t="str">
        <f t="shared" si="61"/>
        <v>NULL</v>
      </c>
      <c r="AE160" s="627">
        <f t="shared" si="60"/>
        <v>0</v>
      </c>
      <c r="AF160" s="628" t="str">
        <f t="shared" si="52"/>
        <v/>
      </c>
      <c r="AG160" s="629" t="str">
        <f t="shared" si="53"/>
        <v/>
      </c>
      <c r="AH160" s="630">
        <f t="shared" si="54"/>
        <v>153</v>
      </c>
      <c r="AI160" s="629">
        <f t="shared" si="58"/>
        <v>0</v>
      </c>
      <c r="AJ160" s="632" t="str">
        <f t="shared" ref="AJ160:AJ223" si="62">IF(ISNUMBER(O160),_xlfn.STDEV.S(O137:O160),"")</f>
        <v/>
      </c>
      <c r="AK160" s="630" t="str">
        <f t="shared" si="55"/>
        <v/>
      </c>
      <c r="AL160" s="630" t="str">
        <f t="shared" si="56"/>
        <v/>
      </c>
      <c r="AM160" s="632" t="str">
        <f t="shared" si="57"/>
        <v/>
      </c>
      <c r="AN160" s="633" t="str">
        <f t="shared" ref="AN160:AN223" si="63">IF(OR(Z160&gt;0,AA160&gt;0,AB160&gt;35,AB160&lt;0,AB160="NULL",AF160="Flow",AG160="MDL",AH160&gt;9,AI160&gt;14,AI160&lt;-14,AJ160&gt;2.15,AK160&gt;25),"YES", "")</f>
        <v>YES</v>
      </c>
      <c r="AO160" s="511" t="s">
        <v>382</v>
      </c>
      <c r="AP160" s="127">
        <f>VLOOKUP(AO160,'Flags&amp;Qualifiers'!$B$2:$C$49,2)</f>
        <v>0</v>
      </c>
      <c r="AQ160" s="127">
        <f>VLOOKUP(AO160,'Flags&amp;Qualifiers'!$B$2:$D$49,3)</f>
        <v>0</v>
      </c>
      <c r="AR160" s="127">
        <f>VLOOKUP(AO160,'Flags&amp;Qualifiers'!$B$2:$E$49,4)</f>
        <v>0</v>
      </c>
      <c r="AS160" s="757" t="str">
        <f t="shared" si="59"/>
        <v>no</v>
      </c>
      <c r="AT160" s="742"/>
      <c r="AU160" s="742"/>
      <c r="AV160" s="742"/>
    </row>
    <row r="161" spans="1:48" s="634" customFormat="1" ht="11.25" customHeight="1" x14ac:dyDescent="0.2">
      <c r="A161" s="621">
        <f>(AirVision!A157)</f>
        <v>0</v>
      </c>
      <c r="B161" s="622">
        <f>(AirVision!B157)</f>
        <v>0</v>
      </c>
      <c r="C161" s="623" t="str">
        <f>IF(ISNUMBER(AirVision!R157),AirVision!R157, "")</f>
        <v/>
      </c>
      <c r="D161" s="624" t="str">
        <f>IF(AirVision!S157&lt;&gt;"",AirVision!S157, "")</f>
        <v/>
      </c>
      <c r="E161" s="623" t="str">
        <f>IF(ISNUMBER(AirVision!L157),AirVision!L157, "")</f>
        <v/>
      </c>
      <c r="F161" s="624" t="str">
        <f>IF(AirVision!M157&lt;&gt;"",AirVision!M157, "")</f>
        <v/>
      </c>
      <c r="G161" s="625" t="str">
        <f>IF(ISNUMBER(AirVision!C157),AirVision!C157,"")</f>
        <v/>
      </c>
      <c r="H161" s="624" t="str">
        <f>IF(AirVision!D157&lt;&gt;"",AirVision!D157, "")</f>
        <v/>
      </c>
      <c r="I161" s="624" t="str">
        <f>IF(ISNUMBER(AirVision!O157),AirVision!O157,"")</f>
        <v/>
      </c>
      <c r="J161" s="624" t="str">
        <f>IF(ISNUMBER(AirVision!P157),AirVision!P157,"")</f>
        <v/>
      </c>
      <c r="K161" s="624" t="str">
        <f>IF(ISNUMBER(AirVision!F157),AirVision!F157, "")</f>
        <v/>
      </c>
      <c r="L161" s="624" t="str">
        <f>IF(AirVision!G157&lt;&gt;"",AirVision!G157, "")</f>
        <v/>
      </c>
      <c r="M161" s="624" t="str">
        <f>IF(ISNUMBER(AirVision!U157),AirVision!U157, "")</f>
        <v/>
      </c>
      <c r="N161" s="624" t="str">
        <f>IF(AirVision!V157&lt;&gt;"",AirVision!V157, "")</f>
        <v/>
      </c>
      <c r="O161" s="625" t="str">
        <f>IF(ISNUMBER(AirVision!X157),AirVision!X157,"")</f>
        <v/>
      </c>
      <c r="P161" s="624" t="str">
        <f>IF(AirVision!Y157&lt;&gt;"",AirVision!Y157, "")</f>
        <v/>
      </c>
      <c r="Q161" s="624" t="str">
        <f>IF(ISNUMBER(AirVision!AA157),AirVision!AA157,"")</f>
        <v/>
      </c>
      <c r="R161" s="624" t="str">
        <f>IF(AirVision!AB157&lt;&gt;"",AirVision!AB157, "")</f>
        <v/>
      </c>
      <c r="S161" s="624" t="str">
        <f>IF(ISNUMBER(AirVision!AD157),AirVision!AD157,"")</f>
        <v/>
      </c>
      <c r="T161" s="624" t="str">
        <f>IF(AirVision!AE157&lt;&gt;"",AirVision!AE157, "")</f>
        <v/>
      </c>
      <c r="U161" s="624">
        <f t="shared" si="47"/>
        <v>0</v>
      </c>
      <c r="V161" s="624">
        <f t="shared" si="46"/>
        <v>1</v>
      </c>
      <c r="W161" s="624" t="str">
        <f>IF(D161&lt;&gt;"",(VLOOKUP(D161,'Flags&amp;Qualifiers'!$S$2:$U$55,3)),"")</f>
        <v/>
      </c>
      <c r="X161" s="624">
        <f t="shared" si="48"/>
        <v>0</v>
      </c>
      <c r="Y161" s="624" t="str">
        <f>IF(D161&lt;&gt;"",(VLOOKUP(D161,'Flags&amp;Qualifiers'!$S$2:$T$55,2)), "")</f>
        <v/>
      </c>
      <c r="Z161" s="624">
        <f t="shared" si="49"/>
        <v>1</v>
      </c>
      <c r="AA161" s="624">
        <f t="shared" si="50"/>
        <v>0</v>
      </c>
      <c r="AB161" s="624" t="str">
        <f t="shared" si="51"/>
        <v>NULL</v>
      </c>
      <c r="AC161" s="635" t="str">
        <f t="shared" si="61"/>
        <v>NULL</v>
      </c>
      <c r="AD161" s="625" t="str">
        <f t="shared" si="61"/>
        <v>NULL</v>
      </c>
      <c r="AE161" s="627">
        <f t="shared" si="60"/>
        <v>0</v>
      </c>
      <c r="AF161" s="628" t="str">
        <f t="shared" si="52"/>
        <v/>
      </c>
      <c r="AG161" s="629" t="str">
        <f t="shared" si="53"/>
        <v/>
      </c>
      <c r="AH161" s="630">
        <f t="shared" si="54"/>
        <v>154</v>
      </c>
      <c r="AI161" s="629">
        <f t="shared" si="58"/>
        <v>0</v>
      </c>
      <c r="AJ161" s="632" t="str">
        <f t="shared" si="62"/>
        <v/>
      </c>
      <c r="AK161" s="630" t="str">
        <f t="shared" si="55"/>
        <v/>
      </c>
      <c r="AL161" s="630" t="str">
        <f t="shared" si="56"/>
        <v/>
      </c>
      <c r="AM161" s="632" t="str">
        <f t="shared" si="57"/>
        <v/>
      </c>
      <c r="AN161" s="633" t="str">
        <f t="shared" si="63"/>
        <v>YES</v>
      </c>
      <c r="AO161" s="511" t="s">
        <v>382</v>
      </c>
      <c r="AP161" s="127">
        <f>VLOOKUP(AO161,'Flags&amp;Qualifiers'!$B$2:$C$49,2)</f>
        <v>0</v>
      </c>
      <c r="AQ161" s="127">
        <f>VLOOKUP(AO161,'Flags&amp;Qualifiers'!$B$2:$D$49,3)</f>
        <v>0</v>
      </c>
      <c r="AR161" s="127">
        <f>VLOOKUP(AO161,'Flags&amp;Qualifiers'!$B$2:$E$49,4)</f>
        <v>0</v>
      </c>
      <c r="AS161" s="757" t="str">
        <f t="shared" si="59"/>
        <v>no</v>
      </c>
      <c r="AT161" s="742"/>
      <c r="AU161" s="742"/>
      <c r="AV161" s="742"/>
    </row>
    <row r="162" spans="1:48" s="634" customFormat="1" ht="11.25" customHeight="1" x14ac:dyDescent="0.2">
      <c r="A162" s="621">
        <f>(AirVision!A158)</f>
        <v>0</v>
      </c>
      <c r="B162" s="622">
        <f>(AirVision!B158)</f>
        <v>0</v>
      </c>
      <c r="C162" s="623" t="str">
        <f>IF(ISNUMBER(AirVision!R158),AirVision!R158, "")</f>
        <v/>
      </c>
      <c r="D162" s="624" t="str">
        <f>IF(AirVision!S158&lt;&gt;"",AirVision!S158, "")</f>
        <v/>
      </c>
      <c r="E162" s="623" t="str">
        <f>IF(ISNUMBER(AirVision!L158),AirVision!L158, "")</f>
        <v/>
      </c>
      <c r="F162" s="624" t="str">
        <f>IF(AirVision!M158&lt;&gt;"",AirVision!M158, "")</f>
        <v/>
      </c>
      <c r="G162" s="625" t="str">
        <f>IF(ISNUMBER(AirVision!C158),AirVision!C158,"")</f>
        <v/>
      </c>
      <c r="H162" s="624" t="str">
        <f>IF(AirVision!D158&lt;&gt;"",AirVision!D158, "")</f>
        <v/>
      </c>
      <c r="I162" s="624" t="str">
        <f>IF(ISNUMBER(AirVision!O158),AirVision!O158,"")</f>
        <v/>
      </c>
      <c r="J162" s="624" t="str">
        <f>IF(ISNUMBER(AirVision!P158),AirVision!P158,"")</f>
        <v/>
      </c>
      <c r="K162" s="624" t="str">
        <f>IF(ISNUMBER(AirVision!F158),AirVision!F158, "")</f>
        <v/>
      </c>
      <c r="L162" s="624" t="str">
        <f>IF(AirVision!G158&lt;&gt;"",AirVision!G158, "")</f>
        <v/>
      </c>
      <c r="M162" s="624" t="str">
        <f>IF(ISNUMBER(AirVision!U158),AirVision!U158, "")</f>
        <v/>
      </c>
      <c r="N162" s="624" t="str">
        <f>IF(AirVision!V158&lt;&gt;"",AirVision!V158, "")</f>
        <v/>
      </c>
      <c r="O162" s="625" t="str">
        <f>IF(ISNUMBER(AirVision!X158),AirVision!X158,"")</f>
        <v/>
      </c>
      <c r="P162" s="624" t="str">
        <f>IF(AirVision!Y158&lt;&gt;"",AirVision!Y158, "")</f>
        <v/>
      </c>
      <c r="Q162" s="624" t="str">
        <f>IF(ISNUMBER(AirVision!AA158),AirVision!AA158,"")</f>
        <v/>
      </c>
      <c r="R162" s="624" t="str">
        <f>IF(AirVision!AB158&lt;&gt;"",AirVision!AB158, "")</f>
        <v/>
      </c>
      <c r="S162" s="624" t="str">
        <f>IF(ISNUMBER(AirVision!AD158),AirVision!AD158,"")</f>
        <v/>
      </c>
      <c r="T162" s="624" t="str">
        <f>IF(AirVision!AE158&lt;&gt;"",AirVision!AE158, "")</f>
        <v/>
      </c>
      <c r="U162" s="624">
        <f t="shared" si="47"/>
        <v>0</v>
      </c>
      <c r="V162" s="624">
        <f t="shared" si="46"/>
        <v>1</v>
      </c>
      <c r="W162" s="624" t="str">
        <f>IF(D162&lt;&gt;"",(VLOOKUP(D162,'Flags&amp;Qualifiers'!$S$2:$U$55,3)),"")</f>
        <v/>
      </c>
      <c r="X162" s="624">
        <f t="shared" si="48"/>
        <v>0</v>
      </c>
      <c r="Y162" s="624" t="str">
        <f>IF(D162&lt;&gt;"",(VLOOKUP(D162,'Flags&amp;Qualifiers'!$S$2:$T$55,2)), "")</f>
        <v/>
      </c>
      <c r="Z162" s="624">
        <f t="shared" si="49"/>
        <v>1</v>
      </c>
      <c r="AA162" s="624">
        <f t="shared" si="50"/>
        <v>0</v>
      </c>
      <c r="AB162" s="624" t="str">
        <f t="shared" si="51"/>
        <v>NULL</v>
      </c>
      <c r="AC162" s="635" t="str">
        <f t="shared" si="61"/>
        <v>NULL</v>
      </c>
      <c r="AD162" s="625" t="str">
        <f t="shared" si="61"/>
        <v>NULL</v>
      </c>
      <c r="AE162" s="627">
        <f t="shared" si="60"/>
        <v>0</v>
      </c>
      <c r="AF162" s="628" t="str">
        <f t="shared" si="52"/>
        <v/>
      </c>
      <c r="AG162" s="629" t="str">
        <f t="shared" si="53"/>
        <v/>
      </c>
      <c r="AH162" s="630">
        <f t="shared" si="54"/>
        <v>155</v>
      </c>
      <c r="AI162" s="629">
        <f t="shared" si="58"/>
        <v>0</v>
      </c>
      <c r="AJ162" s="632" t="str">
        <f t="shared" si="62"/>
        <v/>
      </c>
      <c r="AK162" s="630" t="str">
        <f t="shared" si="55"/>
        <v/>
      </c>
      <c r="AL162" s="630" t="str">
        <f t="shared" si="56"/>
        <v/>
      </c>
      <c r="AM162" s="632" t="str">
        <f t="shared" si="57"/>
        <v/>
      </c>
      <c r="AN162" s="633" t="str">
        <f t="shared" si="63"/>
        <v>YES</v>
      </c>
      <c r="AO162" s="511" t="s">
        <v>382</v>
      </c>
      <c r="AP162" s="127">
        <f>VLOOKUP(AO162,'Flags&amp;Qualifiers'!$B$2:$C$49,2)</f>
        <v>0</v>
      </c>
      <c r="AQ162" s="127">
        <f>VLOOKUP(AO162,'Flags&amp;Qualifiers'!$B$2:$D$49,3)</f>
        <v>0</v>
      </c>
      <c r="AR162" s="127">
        <f>VLOOKUP(AO162,'Flags&amp;Qualifiers'!$B$2:$E$49,4)</f>
        <v>0</v>
      </c>
      <c r="AS162" s="757" t="str">
        <f t="shared" si="59"/>
        <v>no</v>
      </c>
      <c r="AT162" s="742"/>
      <c r="AU162" s="742"/>
      <c r="AV162" s="742"/>
    </row>
    <row r="163" spans="1:48" s="634" customFormat="1" ht="11.25" customHeight="1" x14ac:dyDescent="0.2">
      <c r="A163" s="621">
        <f>(AirVision!A159)</f>
        <v>0</v>
      </c>
      <c r="B163" s="622">
        <f>(AirVision!B159)</f>
        <v>0</v>
      </c>
      <c r="C163" s="623" t="str">
        <f>IF(ISNUMBER(AirVision!R159),AirVision!R159, "")</f>
        <v/>
      </c>
      <c r="D163" s="624" t="str">
        <f>IF(AirVision!S159&lt;&gt;"",AirVision!S159, "")</f>
        <v/>
      </c>
      <c r="E163" s="623" t="str">
        <f>IF(ISNUMBER(AirVision!L159),AirVision!L159, "")</f>
        <v/>
      </c>
      <c r="F163" s="624" t="str">
        <f>IF(AirVision!M159&lt;&gt;"",AirVision!M159, "")</f>
        <v/>
      </c>
      <c r="G163" s="625" t="str">
        <f>IF(ISNUMBER(AirVision!C159),AirVision!C159,"")</f>
        <v/>
      </c>
      <c r="H163" s="624" t="str">
        <f>IF(AirVision!D159&lt;&gt;"",AirVision!D159, "")</f>
        <v/>
      </c>
      <c r="I163" s="624" t="str">
        <f>IF(ISNUMBER(AirVision!O159),AirVision!O159,"")</f>
        <v/>
      </c>
      <c r="J163" s="624" t="str">
        <f>IF(ISNUMBER(AirVision!P159),AirVision!P159,"")</f>
        <v/>
      </c>
      <c r="K163" s="624" t="str">
        <f>IF(ISNUMBER(AirVision!F159),AirVision!F159, "")</f>
        <v/>
      </c>
      <c r="L163" s="624" t="str">
        <f>IF(AirVision!G159&lt;&gt;"",AirVision!G159, "")</f>
        <v/>
      </c>
      <c r="M163" s="624" t="str">
        <f>IF(ISNUMBER(AirVision!U159),AirVision!U159, "")</f>
        <v/>
      </c>
      <c r="N163" s="624" t="str">
        <f>IF(AirVision!V159&lt;&gt;"",AirVision!V159, "")</f>
        <v/>
      </c>
      <c r="O163" s="625" t="str">
        <f>IF(ISNUMBER(AirVision!X159),AirVision!X159,"")</f>
        <v/>
      </c>
      <c r="P163" s="624" t="str">
        <f>IF(AirVision!Y159&lt;&gt;"",AirVision!Y159, "")</f>
        <v/>
      </c>
      <c r="Q163" s="624" t="str">
        <f>IF(ISNUMBER(AirVision!AA159),AirVision!AA159,"")</f>
        <v/>
      </c>
      <c r="R163" s="624" t="str">
        <f>IF(AirVision!AB159&lt;&gt;"",AirVision!AB159, "")</f>
        <v/>
      </c>
      <c r="S163" s="624" t="str">
        <f>IF(ISNUMBER(AirVision!AD159),AirVision!AD159,"")</f>
        <v/>
      </c>
      <c r="T163" s="624" t="str">
        <f>IF(AirVision!AE159&lt;&gt;"",AirVision!AE159, "")</f>
        <v/>
      </c>
      <c r="U163" s="624">
        <f t="shared" si="47"/>
        <v>0</v>
      </c>
      <c r="V163" s="624">
        <f t="shared" si="46"/>
        <v>1</v>
      </c>
      <c r="W163" s="624" t="str">
        <f>IF(D163&lt;&gt;"",(VLOOKUP(D163,'Flags&amp;Qualifiers'!$S$2:$U$55,3)),"")</f>
        <v/>
      </c>
      <c r="X163" s="624">
        <f t="shared" si="48"/>
        <v>0</v>
      </c>
      <c r="Y163" s="624" t="str">
        <f>IF(D163&lt;&gt;"",(VLOOKUP(D163,'Flags&amp;Qualifiers'!$S$2:$T$55,2)), "")</f>
        <v/>
      </c>
      <c r="Z163" s="624">
        <f t="shared" si="49"/>
        <v>1</v>
      </c>
      <c r="AA163" s="624">
        <f t="shared" si="50"/>
        <v>0</v>
      </c>
      <c r="AB163" s="624" t="str">
        <f t="shared" si="51"/>
        <v>NULL</v>
      </c>
      <c r="AC163" s="635" t="str">
        <f t="shared" si="61"/>
        <v>NULL</v>
      </c>
      <c r="AD163" s="625" t="str">
        <f t="shared" si="61"/>
        <v>NULL</v>
      </c>
      <c r="AE163" s="627">
        <f t="shared" si="60"/>
        <v>0</v>
      </c>
      <c r="AF163" s="628" t="str">
        <f t="shared" si="52"/>
        <v/>
      </c>
      <c r="AG163" s="629" t="str">
        <f t="shared" si="53"/>
        <v/>
      </c>
      <c r="AH163" s="630">
        <f t="shared" si="54"/>
        <v>156</v>
      </c>
      <c r="AI163" s="629">
        <f t="shared" si="58"/>
        <v>0</v>
      </c>
      <c r="AJ163" s="632" t="str">
        <f t="shared" si="62"/>
        <v/>
      </c>
      <c r="AK163" s="630" t="str">
        <f t="shared" si="55"/>
        <v/>
      </c>
      <c r="AL163" s="630" t="str">
        <f t="shared" si="56"/>
        <v/>
      </c>
      <c r="AM163" s="632" t="str">
        <f t="shared" si="57"/>
        <v/>
      </c>
      <c r="AN163" s="633" t="str">
        <f t="shared" si="63"/>
        <v>YES</v>
      </c>
      <c r="AO163" s="511" t="s">
        <v>382</v>
      </c>
      <c r="AP163" s="127">
        <f>VLOOKUP(AO163,'Flags&amp;Qualifiers'!$B$2:$C$49,2)</f>
        <v>0</v>
      </c>
      <c r="AQ163" s="127">
        <f>VLOOKUP(AO163,'Flags&amp;Qualifiers'!$B$2:$D$49,3)</f>
        <v>0</v>
      </c>
      <c r="AR163" s="127">
        <f>VLOOKUP(AO163,'Flags&amp;Qualifiers'!$B$2:$E$49,4)</f>
        <v>0</v>
      </c>
      <c r="AS163" s="757" t="str">
        <f t="shared" si="59"/>
        <v>no</v>
      </c>
      <c r="AT163" s="742"/>
      <c r="AU163" s="742"/>
      <c r="AV163" s="742"/>
    </row>
    <row r="164" spans="1:48" s="634" customFormat="1" ht="11.25" customHeight="1" x14ac:dyDescent="0.2">
      <c r="A164" s="621">
        <f>(AirVision!A160)</f>
        <v>0</v>
      </c>
      <c r="B164" s="622">
        <f>(AirVision!B160)</f>
        <v>0</v>
      </c>
      <c r="C164" s="623" t="str">
        <f>IF(ISNUMBER(AirVision!R160),AirVision!R160, "")</f>
        <v/>
      </c>
      <c r="D164" s="624" t="str">
        <f>IF(AirVision!S160&lt;&gt;"",AirVision!S160, "")</f>
        <v/>
      </c>
      <c r="E164" s="623" t="str">
        <f>IF(ISNUMBER(AirVision!L160),AirVision!L160, "")</f>
        <v/>
      </c>
      <c r="F164" s="624" t="str">
        <f>IF(AirVision!M160&lt;&gt;"",AirVision!M160, "")</f>
        <v/>
      </c>
      <c r="G164" s="625" t="str">
        <f>IF(ISNUMBER(AirVision!C160),AirVision!C160,"")</f>
        <v/>
      </c>
      <c r="H164" s="624" t="str">
        <f>IF(AirVision!D160&lt;&gt;"",AirVision!D160, "")</f>
        <v/>
      </c>
      <c r="I164" s="624" t="str">
        <f>IF(ISNUMBER(AirVision!O160),AirVision!O160,"")</f>
        <v/>
      </c>
      <c r="J164" s="624" t="str">
        <f>IF(ISNUMBER(AirVision!P160),AirVision!P160,"")</f>
        <v/>
      </c>
      <c r="K164" s="624" t="str">
        <f>IF(ISNUMBER(AirVision!F160),AirVision!F160, "")</f>
        <v/>
      </c>
      <c r="L164" s="624" t="str">
        <f>IF(AirVision!G160&lt;&gt;"",AirVision!G160, "")</f>
        <v/>
      </c>
      <c r="M164" s="624" t="str">
        <f>IF(ISNUMBER(AirVision!U160),AirVision!U160, "")</f>
        <v/>
      </c>
      <c r="N164" s="624" t="str">
        <f>IF(AirVision!V160&lt;&gt;"",AirVision!V160, "")</f>
        <v/>
      </c>
      <c r="O164" s="625" t="str">
        <f>IF(ISNUMBER(AirVision!X160),AirVision!X160,"")</f>
        <v/>
      </c>
      <c r="P164" s="624" t="str">
        <f>IF(AirVision!Y160&lt;&gt;"",AirVision!Y160, "")</f>
        <v/>
      </c>
      <c r="Q164" s="624" t="str">
        <f>IF(ISNUMBER(AirVision!AA160),AirVision!AA160,"")</f>
        <v/>
      </c>
      <c r="R164" s="624" t="str">
        <f>IF(AirVision!AB160&lt;&gt;"",AirVision!AB160, "")</f>
        <v/>
      </c>
      <c r="S164" s="624" t="str">
        <f>IF(ISNUMBER(AirVision!AD160),AirVision!AD160,"")</f>
        <v/>
      </c>
      <c r="T164" s="624" t="str">
        <f>IF(AirVision!AE160&lt;&gt;"",AirVision!AE160, "")</f>
        <v/>
      </c>
      <c r="U164" s="624">
        <f t="shared" si="47"/>
        <v>0</v>
      </c>
      <c r="V164" s="624">
        <f t="shared" si="46"/>
        <v>1</v>
      </c>
      <c r="W164" s="624" t="str">
        <f>IF(D164&lt;&gt;"",(VLOOKUP(D164,'Flags&amp;Qualifiers'!$S$2:$U$55,3)),"")</f>
        <v/>
      </c>
      <c r="X164" s="624">
        <f t="shared" si="48"/>
        <v>0</v>
      </c>
      <c r="Y164" s="624" t="str">
        <f>IF(D164&lt;&gt;"",(VLOOKUP(D164,'Flags&amp;Qualifiers'!$S$2:$T$55,2)), "")</f>
        <v/>
      </c>
      <c r="Z164" s="624">
        <f t="shared" si="49"/>
        <v>1</v>
      </c>
      <c r="AA164" s="624">
        <f t="shared" si="50"/>
        <v>0</v>
      </c>
      <c r="AB164" s="624" t="str">
        <f t="shared" si="51"/>
        <v>NULL</v>
      </c>
      <c r="AC164" s="635" t="str">
        <f t="shared" si="61"/>
        <v>NULL</v>
      </c>
      <c r="AD164" s="625" t="str">
        <f t="shared" si="61"/>
        <v>NULL</v>
      </c>
      <c r="AE164" s="627">
        <f t="shared" si="60"/>
        <v>0</v>
      </c>
      <c r="AF164" s="628" t="str">
        <f t="shared" si="52"/>
        <v/>
      </c>
      <c r="AG164" s="629" t="str">
        <f t="shared" si="53"/>
        <v/>
      </c>
      <c r="AH164" s="630">
        <f t="shared" si="54"/>
        <v>157</v>
      </c>
      <c r="AI164" s="629">
        <f t="shared" si="58"/>
        <v>0</v>
      </c>
      <c r="AJ164" s="632" t="str">
        <f t="shared" si="62"/>
        <v/>
      </c>
      <c r="AK164" s="630" t="str">
        <f t="shared" si="55"/>
        <v/>
      </c>
      <c r="AL164" s="630" t="str">
        <f t="shared" si="56"/>
        <v/>
      </c>
      <c r="AM164" s="632" t="str">
        <f t="shared" si="57"/>
        <v/>
      </c>
      <c r="AN164" s="633" t="str">
        <f t="shared" si="63"/>
        <v>YES</v>
      </c>
      <c r="AO164" s="511" t="s">
        <v>382</v>
      </c>
      <c r="AP164" s="127">
        <f>VLOOKUP(AO164,'Flags&amp;Qualifiers'!$B$2:$C$49,2)</f>
        <v>0</v>
      </c>
      <c r="AQ164" s="127">
        <f>VLOOKUP(AO164,'Flags&amp;Qualifiers'!$B$2:$D$49,3)</f>
        <v>0</v>
      </c>
      <c r="AR164" s="127">
        <f>VLOOKUP(AO164,'Flags&amp;Qualifiers'!$B$2:$E$49,4)</f>
        <v>0</v>
      </c>
      <c r="AS164" s="757" t="str">
        <f t="shared" si="59"/>
        <v>no</v>
      </c>
      <c r="AT164" s="742"/>
      <c r="AU164" s="742"/>
      <c r="AV164" s="742"/>
    </row>
    <row r="165" spans="1:48" s="634" customFormat="1" ht="11.25" customHeight="1" x14ac:dyDescent="0.2">
      <c r="A165" s="621">
        <f>(AirVision!A161)</f>
        <v>0</v>
      </c>
      <c r="B165" s="622">
        <f>(AirVision!B161)</f>
        <v>0</v>
      </c>
      <c r="C165" s="623" t="str">
        <f>IF(ISNUMBER(AirVision!R161),AirVision!R161, "")</f>
        <v/>
      </c>
      <c r="D165" s="624" t="str">
        <f>IF(AirVision!S161&lt;&gt;"",AirVision!S161, "")</f>
        <v/>
      </c>
      <c r="E165" s="623" t="str">
        <f>IF(ISNUMBER(AirVision!L161),AirVision!L161, "")</f>
        <v/>
      </c>
      <c r="F165" s="624" t="str">
        <f>IF(AirVision!M161&lt;&gt;"",AirVision!M161, "")</f>
        <v/>
      </c>
      <c r="G165" s="625" t="str">
        <f>IF(ISNUMBER(AirVision!C161),AirVision!C161,"")</f>
        <v/>
      </c>
      <c r="H165" s="624" t="str">
        <f>IF(AirVision!D161&lt;&gt;"",AirVision!D161, "")</f>
        <v/>
      </c>
      <c r="I165" s="624" t="str">
        <f>IF(ISNUMBER(AirVision!O161),AirVision!O161,"")</f>
        <v/>
      </c>
      <c r="J165" s="624" t="str">
        <f>IF(ISNUMBER(AirVision!P161),AirVision!P161,"")</f>
        <v/>
      </c>
      <c r="K165" s="624" t="str">
        <f>IF(ISNUMBER(AirVision!F161),AirVision!F161, "")</f>
        <v/>
      </c>
      <c r="L165" s="624" t="str">
        <f>IF(AirVision!G161&lt;&gt;"",AirVision!G161, "")</f>
        <v/>
      </c>
      <c r="M165" s="624" t="str">
        <f>IF(ISNUMBER(AirVision!U161),AirVision!U161, "")</f>
        <v/>
      </c>
      <c r="N165" s="624" t="str">
        <f>IF(AirVision!V161&lt;&gt;"",AirVision!V161, "")</f>
        <v/>
      </c>
      <c r="O165" s="625" t="str">
        <f>IF(ISNUMBER(AirVision!X161),AirVision!X161,"")</f>
        <v/>
      </c>
      <c r="P165" s="624" t="str">
        <f>IF(AirVision!Y161&lt;&gt;"",AirVision!Y161, "")</f>
        <v/>
      </c>
      <c r="Q165" s="624" t="str">
        <f>IF(ISNUMBER(AirVision!AA161),AirVision!AA161,"")</f>
        <v/>
      </c>
      <c r="R165" s="624" t="str">
        <f>IF(AirVision!AB161&lt;&gt;"",AirVision!AB161, "")</f>
        <v/>
      </c>
      <c r="S165" s="624" t="str">
        <f>IF(ISNUMBER(AirVision!AD161),AirVision!AD161,"")</f>
        <v/>
      </c>
      <c r="T165" s="624" t="str">
        <f>IF(AirVision!AE161&lt;&gt;"",AirVision!AE161, "")</f>
        <v/>
      </c>
      <c r="U165" s="624">
        <f t="shared" si="47"/>
        <v>0</v>
      </c>
      <c r="V165" s="624">
        <f t="shared" si="46"/>
        <v>1</v>
      </c>
      <c r="W165" s="624" t="str">
        <f>IF(D165&lt;&gt;"",(VLOOKUP(D165,'Flags&amp;Qualifiers'!$S$2:$U$55,3)),"")</f>
        <v/>
      </c>
      <c r="X165" s="624">
        <f t="shared" si="48"/>
        <v>0</v>
      </c>
      <c r="Y165" s="624" t="str">
        <f>IF(D165&lt;&gt;"",(VLOOKUP(D165,'Flags&amp;Qualifiers'!$S$2:$T$55,2)), "")</f>
        <v/>
      </c>
      <c r="Z165" s="624">
        <f t="shared" si="49"/>
        <v>1</v>
      </c>
      <c r="AA165" s="624">
        <f t="shared" si="50"/>
        <v>0</v>
      </c>
      <c r="AB165" s="624" t="str">
        <f t="shared" si="51"/>
        <v>NULL</v>
      </c>
      <c r="AC165" s="635" t="str">
        <f t="shared" si="61"/>
        <v>NULL</v>
      </c>
      <c r="AD165" s="625" t="str">
        <f t="shared" si="61"/>
        <v>NULL</v>
      </c>
      <c r="AE165" s="627">
        <f t="shared" si="60"/>
        <v>0</v>
      </c>
      <c r="AF165" s="628" t="str">
        <f t="shared" si="52"/>
        <v/>
      </c>
      <c r="AG165" s="629" t="str">
        <f t="shared" si="53"/>
        <v/>
      </c>
      <c r="AH165" s="630">
        <f t="shared" si="54"/>
        <v>158</v>
      </c>
      <c r="AI165" s="629">
        <f t="shared" si="58"/>
        <v>0</v>
      </c>
      <c r="AJ165" s="632" t="str">
        <f t="shared" si="62"/>
        <v/>
      </c>
      <c r="AK165" s="630" t="str">
        <f t="shared" si="55"/>
        <v/>
      </c>
      <c r="AL165" s="630" t="str">
        <f t="shared" si="56"/>
        <v/>
      </c>
      <c r="AM165" s="632" t="str">
        <f t="shared" si="57"/>
        <v/>
      </c>
      <c r="AN165" s="633" t="str">
        <f t="shared" si="63"/>
        <v>YES</v>
      </c>
      <c r="AO165" s="511" t="s">
        <v>382</v>
      </c>
      <c r="AP165" s="127">
        <f>VLOOKUP(AO165,'Flags&amp;Qualifiers'!$B$2:$C$49,2)</f>
        <v>0</v>
      </c>
      <c r="AQ165" s="127">
        <f>VLOOKUP(AO165,'Flags&amp;Qualifiers'!$B$2:$D$49,3)</f>
        <v>0</v>
      </c>
      <c r="AR165" s="127">
        <f>VLOOKUP(AO165,'Flags&amp;Qualifiers'!$B$2:$E$49,4)</f>
        <v>0</v>
      </c>
      <c r="AS165" s="757" t="str">
        <f t="shared" si="59"/>
        <v>no</v>
      </c>
      <c r="AT165" s="742"/>
      <c r="AU165" s="742"/>
      <c r="AV165" s="742"/>
    </row>
    <row r="166" spans="1:48" s="634" customFormat="1" ht="11.25" customHeight="1" x14ac:dyDescent="0.2">
      <c r="A166" s="621">
        <f>(AirVision!A162)</f>
        <v>0</v>
      </c>
      <c r="B166" s="622">
        <f>(AirVision!B162)</f>
        <v>0</v>
      </c>
      <c r="C166" s="623" t="str">
        <f>IF(ISNUMBER(AirVision!R162),AirVision!R162, "")</f>
        <v/>
      </c>
      <c r="D166" s="624" t="str">
        <f>IF(AirVision!S162&lt;&gt;"",AirVision!S162, "")</f>
        <v/>
      </c>
      <c r="E166" s="623" t="str">
        <f>IF(ISNUMBER(AirVision!L162),AirVision!L162, "")</f>
        <v/>
      </c>
      <c r="F166" s="624" t="str">
        <f>IF(AirVision!M162&lt;&gt;"",AirVision!M162, "")</f>
        <v/>
      </c>
      <c r="G166" s="625" t="str">
        <f>IF(ISNUMBER(AirVision!C162),AirVision!C162,"")</f>
        <v/>
      </c>
      <c r="H166" s="624" t="str">
        <f>IF(AirVision!D162&lt;&gt;"",AirVision!D162, "")</f>
        <v/>
      </c>
      <c r="I166" s="624" t="str">
        <f>IF(ISNUMBER(AirVision!O162),AirVision!O162,"")</f>
        <v/>
      </c>
      <c r="J166" s="624" t="str">
        <f>IF(ISNUMBER(AirVision!P162),AirVision!P162,"")</f>
        <v/>
      </c>
      <c r="K166" s="624" t="str">
        <f>IF(ISNUMBER(AirVision!F162),AirVision!F162, "")</f>
        <v/>
      </c>
      <c r="L166" s="624" t="str">
        <f>IF(AirVision!G162&lt;&gt;"",AirVision!G162, "")</f>
        <v/>
      </c>
      <c r="M166" s="624" t="str">
        <f>IF(ISNUMBER(AirVision!U162),AirVision!U162, "")</f>
        <v/>
      </c>
      <c r="N166" s="624" t="str">
        <f>IF(AirVision!V162&lt;&gt;"",AirVision!V162, "")</f>
        <v/>
      </c>
      <c r="O166" s="625" t="str">
        <f>IF(ISNUMBER(AirVision!X162),AirVision!X162,"")</f>
        <v/>
      </c>
      <c r="P166" s="624" t="str">
        <f>IF(AirVision!Y162&lt;&gt;"",AirVision!Y162, "")</f>
        <v/>
      </c>
      <c r="Q166" s="624" t="str">
        <f>IF(ISNUMBER(AirVision!AA162),AirVision!AA162,"")</f>
        <v/>
      </c>
      <c r="R166" s="624" t="str">
        <f>IF(AirVision!AB162&lt;&gt;"",AirVision!AB162, "")</f>
        <v/>
      </c>
      <c r="S166" s="624" t="str">
        <f>IF(ISNUMBER(AirVision!AD162),AirVision!AD162,"")</f>
        <v/>
      </c>
      <c r="T166" s="624" t="str">
        <f>IF(AirVision!AE162&lt;&gt;"",AirVision!AE162, "")</f>
        <v/>
      </c>
      <c r="U166" s="624">
        <f t="shared" si="47"/>
        <v>0</v>
      </c>
      <c r="V166" s="624">
        <f t="shared" si="46"/>
        <v>1</v>
      </c>
      <c r="W166" s="624" t="str">
        <f>IF(D166&lt;&gt;"",(VLOOKUP(D166,'Flags&amp;Qualifiers'!$S$2:$U$55,3)),"")</f>
        <v/>
      </c>
      <c r="X166" s="624">
        <f t="shared" si="48"/>
        <v>0</v>
      </c>
      <c r="Y166" s="624" t="str">
        <f>IF(D166&lt;&gt;"",(VLOOKUP(D166,'Flags&amp;Qualifiers'!$S$2:$T$55,2)), "")</f>
        <v/>
      </c>
      <c r="Z166" s="624">
        <f t="shared" si="49"/>
        <v>1</v>
      </c>
      <c r="AA166" s="624">
        <f t="shared" si="50"/>
        <v>0</v>
      </c>
      <c r="AB166" s="624" t="str">
        <f t="shared" si="51"/>
        <v>NULL</v>
      </c>
      <c r="AC166" s="635" t="str">
        <f t="shared" si="61"/>
        <v>NULL</v>
      </c>
      <c r="AD166" s="625" t="str">
        <f t="shared" si="61"/>
        <v>NULL</v>
      </c>
      <c r="AE166" s="627">
        <f t="shared" si="60"/>
        <v>0</v>
      </c>
      <c r="AF166" s="628" t="str">
        <f t="shared" si="52"/>
        <v/>
      </c>
      <c r="AG166" s="629" t="str">
        <f t="shared" si="53"/>
        <v/>
      </c>
      <c r="AH166" s="630">
        <f t="shared" si="54"/>
        <v>159</v>
      </c>
      <c r="AI166" s="629">
        <f t="shared" si="58"/>
        <v>0</v>
      </c>
      <c r="AJ166" s="632" t="str">
        <f t="shared" si="62"/>
        <v/>
      </c>
      <c r="AK166" s="630" t="str">
        <f t="shared" si="55"/>
        <v/>
      </c>
      <c r="AL166" s="630" t="str">
        <f t="shared" si="56"/>
        <v/>
      </c>
      <c r="AM166" s="632" t="str">
        <f t="shared" si="57"/>
        <v/>
      </c>
      <c r="AN166" s="633" t="str">
        <f t="shared" si="63"/>
        <v>YES</v>
      </c>
      <c r="AO166" s="511" t="s">
        <v>382</v>
      </c>
      <c r="AP166" s="127">
        <f>VLOOKUP(AO166,'Flags&amp;Qualifiers'!$B$2:$C$49,2)</f>
        <v>0</v>
      </c>
      <c r="AQ166" s="127">
        <f>VLOOKUP(AO166,'Flags&amp;Qualifiers'!$B$2:$D$49,3)</f>
        <v>0</v>
      </c>
      <c r="AR166" s="127">
        <f>VLOOKUP(AO166,'Flags&amp;Qualifiers'!$B$2:$E$49,4)</f>
        <v>0</v>
      </c>
      <c r="AS166" s="757" t="str">
        <f t="shared" si="59"/>
        <v>no</v>
      </c>
      <c r="AT166" s="742"/>
      <c r="AU166" s="742"/>
      <c r="AV166" s="742"/>
    </row>
    <row r="167" spans="1:48" s="634" customFormat="1" ht="11.25" customHeight="1" x14ac:dyDescent="0.2">
      <c r="A167" s="621">
        <f>(AirVision!A163)</f>
        <v>0</v>
      </c>
      <c r="B167" s="622">
        <f>(AirVision!B163)</f>
        <v>0</v>
      </c>
      <c r="C167" s="623" t="str">
        <f>IF(ISNUMBER(AirVision!R163),AirVision!R163, "")</f>
        <v/>
      </c>
      <c r="D167" s="624" t="str">
        <f>IF(AirVision!S163&lt;&gt;"",AirVision!S163, "")</f>
        <v/>
      </c>
      <c r="E167" s="623" t="str">
        <f>IF(ISNUMBER(AirVision!L163),AirVision!L163, "")</f>
        <v/>
      </c>
      <c r="F167" s="624" t="str">
        <f>IF(AirVision!M163&lt;&gt;"",AirVision!M163, "")</f>
        <v/>
      </c>
      <c r="G167" s="625" t="str">
        <f>IF(ISNUMBER(AirVision!C163),AirVision!C163,"")</f>
        <v/>
      </c>
      <c r="H167" s="624" t="str">
        <f>IF(AirVision!D163&lt;&gt;"",AirVision!D163, "")</f>
        <v/>
      </c>
      <c r="I167" s="624" t="str">
        <f>IF(ISNUMBER(AirVision!O163),AirVision!O163,"")</f>
        <v/>
      </c>
      <c r="J167" s="624" t="str">
        <f>IF(ISNUMBER(AirVision!P163),AirVision!P163,"")</f>
        <v/>
      </c>
      <c r="K167" s="624" t="str">
        <f>IF(ISNUMBER(AirVision!F163),AirVision!F163, "")</f>
        <v/>
      </c>
      <c r="L167" s="624" t="str">
        <f>IF(AirVision!G163&lt;&gt;"",AirVision!G163, "")</f>
        <v/>
      </c>
      <c r="M167" s="624" t="str">
        <f>IF(ISNUMBER(AirVision!U163),AirVision!U163, "")</f>
        <v/>
      </c>
      <c r="N167" s="624" t="str">
        <f>IF(AirVision!V163&lt;&gt;"",AirVision!V163, "")</f>
        <v/>
      </c>
      <c r="O167" s="625" t="str">
        <f>IF(ISNUMBER(AirVision!X163),AirVision!X163,"")</f>
        <v/>
      </c>
      <c r="P167" s="624" t="str">
        <f>IF(AirVision!Y163&lt;&gt;"",AirVision!Y163, "")</f>
        <v/>
      </c>
      <c r="Q167" s="624" t="str">
        <f>IF(ISNUMBER(AirVision!AA163),AirVision!AA163,"")</f>
        <v/>
      </c>
      <c r="R167" s="624" t="str">
        <f>IF(AirVision!AB163&lt;&gt;"",AirVision!AB163, "")</f>
        <v/>
      </c>
      <c r="S167" s="624" t="str">
        <f>IF(ISNUMBER(AirVision!AD163),AirVision!AD163,"")</f>
        <v/>
      </c>
      <c r="T167" s="624" t="str">
        <f>IF(AirVision!AE163&lt;&gt;"",AirVision!AE163, "")</f>
        <v/>
      </c>
      <c r="U167" s="624">
        <f t="shared" si="47"/>
        <v>0</v>
      </c>
      <c r="V167" s="624">
        <f t="shared" si="46"/>
        <v>1</v>
      </c>
      <c r="W167" s="624" t="str">
        <f>IF(D167&lt;&gt;"",(VLOOKUP(D167,'Flags&amp;Qualifiers'!$S$2:$U$55,3)),"")</f>
        <v/>
      </c>
      <c r="X167" s="624">
        <f t="shared" si="48"/>
        <v>0</v>
      </c>
      <c r="Y167" s="624" t="str">
        <f>IF(D167&lt;&gt;"",(VLOOKUP(D167,'Flags&amp;Qualifiers'!$S$2:$T$55,2)), "")</f>
        <v/>
      </c>
      <c r="Z167" s="624">
        <f t="shared" si="49"/>
        <v>1</v>
      </c>
      <c r="AA167" s="624">
        <f t="shared" si="50"/>
        <v>0</v>
      </c>
      <c r="AB167" s="624" t="str">
        <f t="shared" si="51"/>
        <v>NULL</v>
      </c>
      <c r="AC167" s="635" t="str">
        <f t="shared" si="61"/>
        <v>NULL</v>
      </c>
      <c r="AD167" s="625" t="str">
        <f t="shared" si="61"/>
        <v>NULL</v>
      </c>
      <c r="AE167" s="627">
        <f t="shared" si="60"/>
        <v>0</v>
      </c>
      <c r="AF167" s="628" t="str">
        <f t="shared" si="52"/>
        <v/>
      </c>
      <c r="AG167" s="629" t="str">
        <f t="shared" si="53"/>
        <v/>
      </c>
      <c r="AH167" s="630">
        <f t="shared" si="54"/>
        <v>160</v>
      </c>
      <c r="AI167" s="629">
        <f t="shared" si="58"/>
        <v>0</v>
      </c>
      <c r="AJ167" s="632" t="str">
        <f t="shared" si="62"/>
        <v/>
      </c>
      <c r="AK167" s="630" t="str">
        <f t="shared" si="55"/>
        <v/>
      </c>
      <c r="AL167" s="630" t="str">
        <f t="shared" si="56"/>
        <v/>
      </c>
      <c r="AM167" s="632" t="str">
        <f t="shared" si="57"/>
        <v/>
      </c>
      <c r="AN167" s="633" t="str">
        <f t="shared" si="63"/>
        <v>YES</v>
      </c>
      <c r="AO167" s="511" t="s">
        <v>382</v>
      </c>
      <c r="AP167" s="127">
        <f>VLOOKUP(AO167,'Flags&amp;Qualifiers'!$B$2:$C$49,2)</f>
        <v>0</v>
      </c>
      <c r="AQ167" s="127">
        <f>VLOOKUP(AO167,'Flags&amp;Qualifiers'!$B$2:$D$49,3)</f>
        <v>0</v>
      </c>
      <c r="AR167" s="127">
        <f>VLOOKUP(AO167,'Flags&amp;Qualifiers'!$B$2:$E$49,4)</f>
        <v>0</v>
      </c>
      <c r="AS167" s="757" t="str">
        <f t="shared" si="59"/>
        <v>no</v>
      </c>
      <c r="AT167" s="742"/>
      <c r="AU167" s="742"/>
      <c r="AV167" s="742"/>
    </row>
    <row r="168" spans="1:48" s="634" customFormat="1" ht="11.25" customHeight="1" x14ac:dyDescent="0.2">
      <c r="A168" s="621">
        <f>(AirVision!A164)</f>
        <v>0</v>
      </c>
      <c r="B168" s="622">
        <f>(AirVision!B164)</f>
        <v>0</v>
      </c>
      <c r="C168" s="623" t="str">
        <f>IF(ISNUMBER(AirVision!R164),AirVision!R164, "")</f>
        <v/>
      </c>
      <c r="D168" s="624" t="str">
        <f>IF(AirVision!S164&lt;&gt;"",AirVision!S164, "")</f>
        <v/>
      </c>
      <c r="E168" s="623" t="str">
        <f>IF(ISNUMBER(AirVision!L164),AirVision!L164, "")</f>
        <v/>
      </c>
      <c r="F168" s="624" t="str">
        <f>IF(AirVision!M164&lt;&gt;"",AirVision!M164, "")</f>
        <v/>
      </c>
      <c r="G168" s="625" t="str">
        <f>IF(ISNUMBER(AirVision!C164),AirVision!C164,"")</f>
        <v/>
      </c>
      <c r="H168" s="624" t="str">
        <f>IF(AirVision!D164&lt;&gt;"",AirVision!D164, "")</f>
        <v/>
      </c>
      <c r="I168" s="624" t="str">
        <f>IF(ISNUMBER(AirVision!O164),AirVision!O164,"")</f>
        <v/>
      </c>
      <c r="J168" s="624" t="str">
        <f>IF(ISNUMBER(AirVision!P164),AirVision!P164,"")</f>
        <v/>
      </c>
      <c r="K168" s="624" t="str">
        <f>IF(ISNUMBER(AirVision!F164),AirVision!F164, "")</f>
        <v/>
      </c>
      <c r="L168" s="624" t="str">
        <f>IF(AirVision!G164&lt;&gt;"",AirVision!G164, "")</f>
        <v/>
      </c>
      <c r="M168" s="624" t="str">
        <f>IF(ISNUMBER(AirVision!U164),AirVision!U164, "")</f>
        <v/>
      </c>
      <c r="N168" s="624" t="str">
        <f>IF(AirVision!V164&lt;&gt;"",AirVision!V164, "")</f>
        <v/>
      </c>
      <c r="O168" s="625" t="str">
        <f>IF(ISNUMBER(AirVision!X164),AirVision!X164,"")</f>
        <v/>
      </c>
      <c r="P168" s="624" t="str">
        <f>IF(AirVision!Y164&lt;&gt;"",AirVision!Y164, "")</f>
        <v/>
      </c>
      <c r="Q168" s="624" t="str">
        <f>IF(ISNUMBER(AirVision!AA164),AirVision!AA164,"")</f>
        <v/>
      </c>
      <c r="R168" s="624" t="str">
        <f>IF(AirVision!AB164&lt;&gt;"",AirVision!AB164, "")</f>
        <v/>
      </c>
      <c r="S168" s="624" t="str">
        <f>IF(ISNUMBER(AirVision!AD164),AirVision!AD164,"")</f>
        <v/>
      </c>
      <c r="T168" s="624" t="str">
        <f>IF(AirVision!AE164&lt;&gt;"",AirVision!AE164, "")</f>
        <v/>
      </c>
      <c r="U168" s="624">
        <f t="shared" si="47"/>
        <v>0</v>
      </c>
      <c r="V168" s="624">
        <f t="shared" si="46"/>
        <v>1</v>
      </c>
      <c r="W168" s="624" t="str">
        <f>IF(D168&lt;&gt;"",(VLOOKUP(D168,'Flags&amp;Qualifiers'!$S$2:$U$55,3)),"")</f>
        <v/>
      </c>
      <c r="X168" s="624">
        <f t="shared" si="48"/>
        <v>0</v>
      </c>
      <c r="Y168" s="624" t="str">
        <f>IF(D168&lt;&gt;"",(VLOOKUP(D168,'Flags&amp;Qualifiers'!$S$2:$T$55,2)), "")</f>
        <v/>
      </c>
      <c r="Z168" s="624">
        <f t="shared" si="49"/>
        <v>1</v>
      </c>
      <c r="AA168" s="624">
        <f t="shared" si="50"/>
        <v>0</v>
      </c>
      <c r="AB168" s="624" t="str">
        <f t="shared" si="51"/>
        <v>NULL</v>
      </c>
      <c r="AC168" s="635" t="str">
        <f t="shared" si="61"/>
        <v>NULL</v>
      </c>
      <c r="AD168" s="625" t="str">
        <f t="shared" si="61"/>
        <v>NULL</v>
      </c>
      <c r="AE168" s="627">
        <f t="shared" si="60"/>
        <v>0</v>
      </c>
      <c r="AF168" s="628" t="str">
        <f t="shared" si="52"/>
        <v/>
      </c>
      <c r="AG168" s="629" t="str">
        <f t="shared" si="53"/>
        <v/>
      </c>
      <c r="AH168" s="630">
        <f t="shared" si="54"/>
        <v>161</v>
      </c>
      <c r="AI168" s="629">
        <f t="shared" si="58"/>
        <v>0</v>
      </c>
      <c r="AJ168" s="632" t="str">
        <f t="shared" si="62"/>
        <v/>
      </c>
      <c r="AK168" s="630" t="str">
        <f t="shared" si="55"/>
        <v/>
      </c>
      <c r="AL168" s="630" t="str">
        <f t="shared" si="56"/>
        <v/>
      </c>
      <c r="AM168" s="632" t="str">
        <f t="shared" si="57"/>
        <v/>
      </c>
      <c r="AN168" s="633" t="str">
        <f t="shared" si="63"/>
        <v>YES</v>
      </c>
      <c r="AO168" s="511" t="s">
        <v>382</v>
      </c>
      <c r="AP168" s="127">
        <f>VLOOKUP(AO168,'Flags&amp;Qualifiers'!$B$2:$C$49,2)</f>
        <v>0</v>
      </c>
      <c r="AQ168" s="127">
        <f>VLOOKUP(AO168,'Flags&amp;Qualifiers'!$B$2:$D$49,3)</f>
        <v>0</v>
      </c>
      <c r="AR168" s="127">
        <f>VLOOKUP(AO168,'Flags&amp;Qualifiers'!$B$2:$E$49,4)</f>
        <v>0</v>
      </c>
      <c r="AS168" s="757" t="str">
        <f t="shared" si="59"/>
        <v>no</v>
      </c>
      <c r="AT168" s="742"/>
      <c r="AU168" s="742"/>
      <c r="AV168" s="742"/>
    </row>
    <row r="169" spans="1:48" s="634" customFormat="1" ht="11.25" customHeight="1" x14ac:dyDescent="0.2">
      <c r="A169" s="621">
        <f>(AirVision!A165)</f>
        <v>0</v>
      </c>
      <c r="B169" s="622">
        <f>(AirVision!B165)</f>
        <v>0</v>
      </c>
      <c r="C169" s="623" t="str">
        <f>IF(ISNUMBER(AirVision!R165),AirVision!R165, "")</f>
        <v/>
      </c>
      <c r="D169" s="624" t="str">
        <f>IF(AirVision!S165&lt;&gt;"",AirVision!S165, "")</f>
        <v/>
      </c>
      <c r="E169" s="623" t="str">
        <f>IF(ISNUMBER(AirVision!L165),AirVision!L165, "")</f>
        <v/>
      </c>
      <c r="F169" s="624" t="str">
        <f>IF(AirVision!M165&lt;&gt;"",AirVision!M165, "")</f>
        <v/>
      </c>
      <c r="G169" s="625" t="str">
        <f>IF(ISNUMBER(AirVision!C165),AirVision!C165,"")</f>
        <v/>
      </c>
      <c r="H169" s="624" t="str">
        <f>IF(AirVision!D165&lt;&gt;"",AirVision!D165, "")</f>
        <v/>
      </c>
      <c r="I169" s="624" t="str">
        <f>IF(ISNUMBER(AirVision!O165),AirVision!O165,"")</f>
        <v/>
      </c>
      <c r="J169" s="624" t="str">
        <f>IF(ISNUMBER(AirVision!P165),AirVision!P165,"")</f>
        <v/>
      </c>
      <c r="K169" s="624" t="str">
        <f>IF(ISNUMBER(AirVision!F165),AirVision!F165, "")</f>
        <v/>
      </c>
      <c r="L169" s="624" t="str">
        <f>IF(AirVision!G165&lt;&gt;"",AirVision!G165, "")</f>
        <v/>
      </c>
      <c r="M169" s="624" t="str">
        <f>IF(ISNUMBER(AirVision!U165),AirVision!U165, "")</f>
        <v/>
      </c>
      <c r="N169" s="624" t="str">
        <f>IF(AirVision!V165&lt;&gt;"",AirVision!V165, "")</f>
        <v/>
      </c>
      <c r="O169" s="625" t="str">
        <f>IF(ISNUMBER(AirVision!X165),AirVision!X165,"")</f>
        <v/>
      </c>
      <c r="P169" s="624" t="str">
        <f>IF(AirVision!Y165&lt;&gt;"",AirVision!Y165, "")</f>
        <v/>
      </c>
      <c r="Q169" s="624" t="str">
        <f>IF(ISNUMBER(AirVision!AA165),AirVision!AA165,"")</f>
        <v/>
      </c>
      <c r="R169" s="624" t="str">
        <f>IF(AirVision!AB165&lt;&gt;"",AirVision!AB165, "")</f>
        <v/>
      </c>
      <c r="S169" s="624" t="str">
        <f>IF(ISNUMBER(AirVision!AD165),AirVision!AD165,"")</f>
        <v/>
      </c>
      <c r="T169" s="624" t="str">
        <f>IF(AirVision!AE165&lt;&gt;"",AirVision!AE165, "")</f>
        <v/>
      </c>
      <c r="U169" s="624">
        <f t="shared" si="47"/>
        <v>0</v>
      </c>
      <c r="V169" s="624">
        <f t="shared" si="46"/>
        <v>1</v>
      </c>
      <c r="W169" s="624" t="str">
        <f>IF(D169&lt;&gt;"",(VLOOKUP(D169,'Flags&amp;Qualifiers'!$S$2:$U$55,3)),"")</f>
        <v/>
      </c>
      <c r="X169" s="624">
        <f t="shared" si="48"/>
        <v>0</v>
      </c>
      <c r="Y169" s="624" t="str">
        <f>IF(D169&lt;&gt;"",(VLOOKUP(D169,'Flags&amp;Qualifiers'!$S$2:$T$55,2)), "")</f>
        <v/>
      </c>
      <c r="Z169" s="624">
        <f t="shared" si="49"/>
        <v>1</v>
      </c>
      <c r="AA169" s="624">
        <f t="shared" si="50"/>
        <v>0</v>
      </c>
      <c r="AB169" s="624" t="str">
        <f t="shared" si="51"/>
        <v>NULL</v>
      </c>
      <c r="AC169" s="635" t="str">
        <f t="shared" si="61"/>
        <v>NULL</v>
      </c>
      <c r="AD169" s="625" t="str">
        <f t="shared" si="61"/>
        <v>NULL</v>
      </c>
      <c r="AE169" s="627">
        <f t="shared" si="60"/>
        <v>0</v>
      </c>
      <c r="AF169" s="628" t="str">
        <f t="shared" si="52"/>
        <v/>
      </c>
      <c r="AG169" s="629" t="str">
        <f t="shared" si="53"/>
        <v/>
      </c>
      <c r="AH169" s="630">
        <f t="shared" si="54"/>
        <v>162</v>
      </c>
      <c r="AI169" s="629">
        <f t="shared" si="58"/>
        <v>0</v>
      </c>
      <c r="AJ169" s="632" t="str">
        <f t="shared" si="62"/>
        <v/>
      </c>
      <c r="AK169" s="630" t="str">
        <f t="shared" si="55"/>
        <v/>
      </c>
      <c r="AL169" s="630" t="str">
        <f t="shared" si="56"/>
        <v/>
      </c>
      <c r="AM169" s="632" t="str">
        <f t="shared" si="57"/>
        <v/>
      </c>
      <c r="AN169" s="633" t="str">
        <f t="shared" si="63"/>
        <v>YES</v>
      </c>
      <c r="AO169" s="511" t="s">
        <v>382</v>
      </c>
      <c r="AP169" s="127">
        <f>VLOOKUP(AO169,'Flags&amp;Qualifiers'!$B$2:$C$49,2)</f>
        <v>0</v>
      </c>
      <c r="AQ169" s="127">
        <f>VLOOKUP(AO169,'Flags&amp;Qualifiers'!$B$2:$D$49,3)</f>
        <v>0</v>
      </c>
      <c r="AR169" s="127">
        <f>VLOOKUP(AO169,'Flags&amp;Qualifiers'!$B$2:$E$49,4)</f>
        <v>0</v>
      </c>
      <c r="AS169" s="757" t="str">
        <f t="shared" si="59"/>
        <v>no</v>
      </c>
      <c r="AT169" s="742"/>
      <c r="AU169" s="742"/>
      <c r="AV169" s="742"/>
    </row>
    <row r="170" spans="1:48" s="634" customFormat="1" ht="11.25" customHeight="1" x14ac:dyDescent="0.2">
      <c r="A170" s="621">
        <f>(AirVision!A166)</f>
        <v>0</v>
      </c>
      <c r="B170" s="622">
        <f>(AirVision!B166)</f>
        <v>0</v>
      </c>
      <c r="C170" s="623" t="str">
        <f>IF(ISNUMBER(AirVision!R166),AirVision!R166, "")</f>
        <v/>
      </c>
      <c r="D170" s="624" t="str">
        <f>IF(AirVision!S166&lt;&gt;"",AirVision!S166, "")</f>
        <v/>
      </c>
      <c r="E170" s="623" t="str">
        <f>IF(ISNUMBER(AirVision!L166),AirVision!L166, "")</f>
        <v/>
      </c>
      <c r="F170" s="624" t="str">
        <f>IF(AirVision!M166&lt;&gt;"",AirVision!M166, "")</f>
        <v/>
      </c>
      <c r="G170" s="625" t="str">
        <f>IF(ISNUMBER(AirVision!C166),AirVision!C166,"")</f>
        <v/>
      </c>
      <c r="H170" s="624" t="str">
        <f>IF(AirVision!D166&lt;&gt;"",AirVision!D166, "")</f>
        <v/>
      </c>
      <c r="I170" s="624" t="str">
        <f>IF(ISNUMBER(AirVision!O166),AirVision!O166,"")</f>
        <v/>
      </c>
      <c r="J170" s="624" t="str">
        <f>IF(ISNUMBER(AirVision!P166),AirVision!P166,"")</f>
        <v/>
      </c>
      <c r="K170" s="624" t="str">
        <f>IF(ISNUMBER(AirVision!F166),AirVision!F166, "")</f>
        <v/>
      </c>
      <c r="L170" s="624" t="str">
        <f>IF(AirVision!G166&lt;&gt;"",AirVision!G166, "")</f>
        <v/>
      </c>
      <c r="M170" s="624" t="str">
        <f>IF(ISNUMBER(AirVision!U166),AirVision!U166, "")</f>
        <v/>
      </c>
      <c r="N170" s="624" t="str">
        <f>IF(AirVision!V166&lt;&gt;"",AirVision!V166, "")</f>
        <v/>
      </c>
      <c r="O170" s="625" t="str">
        <f>IF(ISNUMBER(AirVision!X166),AirVision!X166,"")</f>
        <v/>
      </c>
      <c r="P170" s="624" t="str">
        <f>IF(AirVision!Y166&lt;&gt;"",AirVision!Y166, "")</f>
        <v/>
      </c>
      <c r="Q170" s="624" t="str">
        <f>IF(ISNUMBER(AirVision!AA166),AirVision!AA166,"")</f>
        <v/>
      </c>
      <c r="R170" s="624" t="str">
        <f>IF(AirVision!AB166&lt;&gt;"",AirVision!AB166, "")</f>
        <v/>
      </c>
      <c r="S170" s="624" t="str">
        <f>IF(ISNUMBER(AirVision!AD166),AirVision!AD166,"")</f>
        <v/>
      </c>
      <c r="T170" s="624" t="str">
        <f>IF(AirVision!AE166&lt;&gt;"",AirVision!AE166, "")</f>
        <v/>
      </c>
      <c r="U170" s="624">
        <f t="shared" si="47"/>
        <v>0</v>
      </c>
      <c r="V170" s="624">
        <f t="shared" si="46"/>
        <v>1</v>
      </c>
      <c r="W170" s="624" t="str">
        <f>IF(D170&lt;&gt;"",(VLOOKUP(D170,'Flags&amp;Qualifiers'!$S$2:$U$55,3)),"")</f>
        <v/>
      </c>
      <c r="X170" s="624">
        <f t="shared" si="48"/>
        <v>0</v>
      </c>
      <c r="Y170" s="624" t="str">
        <f>IF(D170&lt;&gt;"",(VLOOKUP(D170,'Flags&amp;Qualifiers'!$S$2:$T$55,2)), "")</f>
        <v/>
      </c>
      <c r="Z170" s="624">
        <f t="shared" si="49"/>
        <v>1</v>
      </c>
      <c r="AA170" s="624">
        <f t="shared" si="50"/>
        <v>0</v>
      </c>
      <c r="AB170" s="624" t="str">
        <f t="shared" si="51"/>
        <v>NULL</v>
      </c>
      <c r="AC170" s="635" t="str">
        <f t="shared" si="61"/>
        <v>NULL</v>
      </c>
      <c r="AD170" s="625" t="str">
        <f t="shared" si="61"/>
        <v>NULL</v>
      </c>
      <c r="AE170" s="627">
        <f t="shared" si="60"/>
        <v>0</v>
      </c>
      <c r="AF170" s="628" t="str">
        <f t="shared" si="52"/>
        <v/>
      </c>
      <c r="AG170" s="629" t="str">
        <f t="shared" si="53"/>
        <v/>
      </c>
      <c r="AH170" s="630">
        <f t="shared" si="54"/>
        <v>163</v>
      </c>
      <c r="AI170" s="629">
        <f t="shared" si="58"/>
        <v>0</v>
      </c>
      <c r="AJ170" s="632" t="str">
        <f t="shared" si="62"/>
        <v/>
      </c>
      <c r="AK170" s="630" t="str">
        <f t="shared" si="55"/>
        <v/>
      </c>
      <c r="AL170" s="630" t="str">
        <f t="shared" si="56"/>
        <v/>
      </c>
      <c r="AM170" s="632" t="str">
        <f t="shared" si="57"/>
        <v/>
      </c>
      <c r="AN170" s="633" t="str">
        <f t="shared" si="63"/>
        <v>YES</v>
      </c>
      <c r="AO170" s="511" t="s">
        <v>382</v>
      </c>
      <c r="AP170" s="127">
        <f>VLOOKUP(AO170,'Flags&amp;Qualifiers'!$B$2:$C$49,2)</f>
        <v>0</v>
      </c>
      <c r="AQ170" s="127">
        <f>VLOOKUP(AO170,'Flags&amp;Qualifiers'!$B$2:$D$49,3)</f>
        <v>0</v>
      </c>
      <c r="AR170" s="127">
        <f>VLOOKUP(AO170,'Flags&amp;Qualifiers'!$B$2:$E$49,4)</f>
        <v>0</v>
      </c>
      <c r="AS170" s="757" t="str">
        <f t="shared" si="59"/>
        <v>no</v>
      </c>
      <c r="AT170" s="742"/>
      <c r="AU170" s="742"/>
      <c r="AV170" s="742"/>
    </row>
    <row r="171" spans="1:48" s="634" customFormat="1" ht="11.25" customHeight="1" x14ac:dyDescent="0.2">
      <c r="A171" s="621">
        <f>(AirVision!A167)</f>
        <v>0</v>
      </c>
      <c r="B171" s="622">
        <f>(AirVision!B167)</f>
        <v>0</v>
      </c>
      <c r="C171" s="623" t="str">
        <f>IF(ISNUMBER(AirVision!R167),AirVision!R167, "")</f>
        <v/>
      </c>
      <c r="D171" s="624" t="str">
        <f>IF(AirVision!S167&lt;&gt;"",AirVision!S167, "")</f>
        <v/>
      </c>
      <c r="E171" s="623" t="str">
        <f>IF(ISNUMBER(AirVision!L167),AirVision!L167, "")</f>
        <v/>
      </c>
      <c r="F171" s="624" t="str">
        <f>IF(AirVision!M167&lt;&gt;"",AirVision!M167, "")</f>
        <v/>
      </c>
      <c r="G171" s="625" t="str">
        <f>IF(ISNUMBER(AirVision!C167),AirVision!C167,"")</f>
        <v/>
      </c>
      <c r="H171" s="624" t="str">
        <f>IF(AirVision!D167&lt;&gt;"",AirVision!D167, "")</f>
        <v/>
      </c>
      <c r="I171" s="624" t="str">
        <f>IF(ISNUMBER(AirVision!O167),AirVision!O167,"")</f>
        <v/>
      </c>
      <c r="J171" s="624" t="str">
        <f>IF(ISNUMBER(AirVision!P167),AirVision!P167,"")</f>
        <v/>
      </c>
      <c r="K171" s="624" t="str">
        <f>IF(ISNUMBER(AirVision!F167),AirVision!F167, "")</f>
        <v/>
      </c>
      <c r="L171" s="624" t="str">
        <f>IF(AirVision!G167&lt;&gt;"",AirVision!G167, "")</f>
        <v/>
      </c>
      <c r="M171" s="624" t="str">
        <f>IF(ISNUMBER(AirVision!U167),AirVision!U167, "")</f>
        <v/>
      </c>
      <c r="N171" s="624" t="str">
        <f>IF(AirVision!V167&lt;&gt;"",AirVision!V167, "")</f>
        <v/>
      </c>
      <c r="O171" s="625" t="str">
        <f>IF(ISNUMBER(AirVision!X167),AirVision!X167,"")</f>
        <v/>
      </c>
      <c r="P171" s="624" t="str">
        <f>IF(AirVision!Y167&lt;&gt;"",AirVision!Y167, "")</f>
        <v/>
      </c>
      <c r="Q171" s="624" t="str">
        <f>IF(ISNUMBER(AirVision!AA167),AirVision!AA167,"")</f>
        <v/>
      </c>
      <c r="R171" s="624" t="str">
        <f>IF(AirVision!AB167&lt;&gt;"",AirVision!AB167, "")</f>
        <v/>
      </c>
      <c r="S171" s="624" t="str">
        <f>IF(ISNUMBER(AirVision!AD167),AirVision!AD167,"")</f>
        <v/>
      </c>
      <c r="T171" s="624" t="str">
        <f>IF(AirVision!AE167&lt;&gt;"",AirVision!AE167, "")</f>
        <v/>
      </c>
      <c r="U171" s="624">
        <f t="shared" si="47"/>
        <v>0</v>
      </c>
      <c r="V171" s="624">
        <f t="shared" si="46"/>
        <v>1</v>
      </c>
      <c r="W171" s="624" t="str">
        <f>IF(D171&lt;&gt;"",(VLOOKUP(D171,'Flags&amp;Qualifiers'!$S$2:$U$55,3)),"")</f>
        <v/>
      </c>
      <c r="X171" s="624">
        <f t="shared" si="48"/>
        <v>0</v>
      </c>
      <c r="Y171" s="624" t="str">
        <f>IF(D171&lt;&gt;"",(VLOOKUP(D171,'Flags&amp;Qualifiers'!$S$2:$T$55,2)), "")</f>
        <v/>
      </c>
      <c r="Z171" s="624">
        <f t="shared" si="49"/>
        <v>1</v>
      </c>
      <c r="AA171" s="624">
        <f t="shared" si="50"/>
        <v>0</v>
      </c>
      <c r="AB171" s="624" t="str">
        <f t="shared" si="51"/>
        <v>NULL</v>
      </c>
      <c r="AC171" s="635" t="str">
        <f t="shared" si="61"/>
        <v>NULL</v>
      </c>
      <c r="AD171" s="625" t="str">
        <f t="shared" si="61"/>
        <v>NULL</v>
      </c>
      <c r="AE171" s="627">
        <f t="shared" si="60"/>
        <v>0</v>
      </c>
      <c r="AF171" s="628" t="str">
        <f t="shared" si="52"/>
        <v/>
      </c>
      <c r="AG171" s="629" t="str">
        <f t="shared" si="53"/>
        <v/>
      </c>
      <c r="AH171" s="630">
        <f t="shared" si="54"/>
        <v>164</v>
      </c>
      <c r="AI171" s="629">
        <f t="shared" si="58"/>
        <v>0</v>
      </c>
      <c r="AJ171" s="632" t="str">
        <f t="shared" si="62"/>
        <v/>
      </c>
      <c r="AK171" s="630" t="str">
        <f t="shared" si="55"/>
        <v/>
      </c>
      <c r="AL171" s="630" t="str">
        <f t="shared" si="56"/>
        <v/>
      </c>
      <c r="AM171" s="632" t="str">
        <f t="shared" si="57"/>
        <v/>
      </c>
      <c r="AN171" s="633" t="str">
        <f t="shared" si="63"/>
        <v>YES</v>
      </c>
      <c r="AO171" s="511" t="s">
        <v>382</v>
      </c>
      <c r="AP171" s="127">
        <f>VLOOKUP(AO171,'Flags&amp;Qualifiers'!$B$2:$C$49,2)</f>
        <v>0</v>
      </c>
      <c r="AQ171" s="127">
        <f>VLOOKUP(AO171,'Flags&amp;Qualifiers'!$B$2:$D$49,3)</f>
        <v>0</v>
      </c>
      <c r="AR171" s="127">
        <f>VLOOKUP(AO171,'Flags&amp;Qualifiers'!$B$2:$E$49,4)</f>
        <v>0</v>
      </c>
      <c r="AS171" s="757" t="str">
        <f t="shared" si="59"/>
        <v>no</v>
      </c>
      <c r="AT171" s="742"/>
      <c r="AU171" s="742"/>
      <c r="AV171" s="742"/>
    </row>
    <row r="172" spans="1:48" s="634" customFormat="1" ht="11.25" customHeight="1" x14ac:dyDescent="0.2">
      <c r="A172" s="621">
        <f>(AirVision!A168)</f>
        <v>0</v>
      </c>
      <c r="B172" s="622">
        <f>(AirVision!B168)</f>
        <v>0</v>
      </c>
      <c r="C172" s="623" t="str">
        <f>IF(ISNUMBER(AirVision!R168),AirVision!R168, "")</f>
        <v/>
      </c>
      <c r="D172" s="624" t="str">
        <f>IF(AirVision!S168&lt;&gt;"",AirVision!S168, "")</f>
        <v/>
      </c>
      <c r="E172" s="623" t="str">
        <f>IF(ISNUMBER(AirVision!L168),AirVision!L168, "")</f>
        <v/>
      </c>
      <c r="F172" s="624" t="str">
        <f>IF(AirVision!M168&lt;&gt;"",AirVision!M168, "")</f>
        <v/>
      </c>
      <c r="G172" s="625" t="str">
        <f>IF(ISNUMBER(AirVision!C168),AirVision!C168,"")</f>
        <v/>
      </c>
      <c r="H172" s="624" t="str">
        <f>IF(AirVision!D168&lt;&gt;"",AirVision!D168, "")</f>
        <v/>
      </c>
      <c r="I172" s="624" t="str">
        <f>IF(ISNUMBER(AirVision!O168),AirVision!O168,"")</f>
        <v/>
      </c>
      <c r="J172" s="624" t="str">
        <f>IF(ISNUMBER(AirVision!P168),AirVision!P168,"")</f>
        <v/>
      </c>
      <c r="K172" s="624" t="str">
        <f>IF(ISNUMBER(AirVision!F168),AirVision!F168, "")</f>
        <v/>
      </c>
      <c r="L172" s="624" t="str">
        <f>IF(AirVision!G168&lt;&gt;"",AirVision!G168, "")</f>
        <v/>
      </c>
      <c r="M172" s="624" t="str">
        <f>IF(ISNUMBER(AirVision!U168),AirVision!U168, "")</f>
        <v/>
      </c>
      <c r="N172" s="624" t="str">
        <f>IF(AirVision!V168&lt;&gt;"",AirVision!V168, "")</f>
        <v/>
      </c>
      <c r="O172" s="625" t="str">
        <f>IF(ISNUMBER(AirVision!X168),AirVision!X168,"")</f>
        <v/>
      </c>
      <c r="P172" s="624" t="str">
        <f>IF(AirVision!Y168&lt;&gt;"",AirVision!Y168, "")</f>
        <v/>
      </c>
      <c r="Q172" s="624" t="str">
        <f>IF(ISNUMBER(AirVision!AA168),AirVision!AA168,"")</f>
        <v/>
      </c>
      <c r="R172" s="624" t="str">
        <f>IF(AirVision!AB168&lt;&gt;"",AirVision!AB168, "")</f>
        <v/>
      </c>
      <c r="S172" s="624" t="str">
        <f>IF(ISNUMBER(AirVision!AD168),AirVision!AD168,"")</f>
        <v/>
      </c>
      <c r="T172" s="624" t="str">
        <f>IF(AirVision!AE168&lt;&gt;"",AirVision!AE168, "")</f>
        <v/>
      </c>
      <c r="U172" s="624">
        <f t="shared" si="47"/>
        <v>0</v>
      </c>
      <c r="V172" s="624">
        <f t="shared" si="46"/>
        <v>1</v>
      </c>
      <c r="W172" s="624" t="str">
        <f>IF(D172&lt;&gt;"",(VLOOKUP(D172,'Flags&amp;Qualifiers'!$S$2:$U$55,3)),"")</f>
        <v/>
      </c>
      <c r="X172" s="624">
        <f t="shared" si="48"/>
        <v>0</v>
      </c>
      <c r="Y172" s="624" t="str">
        <f>IF(D172&lt;&gt;"",(VLOOKUP(D172,'Flags&amp;Qualifiers'!$S$2:$T$55,2)), "")</f>
        <v/>
      </c>
      <c r="Z172" s="624">
        <f t="shared" si="49"/>
        <v>1</v>
      </c>
      <c r="AA172" s="624">
        <f t="shared" si="50"/>
        <v>0</v>
      </c>
      <c r="AB172" s="624" t="str">
        <f t="shared" si="51"/>
        <v>NULL</v>
      </c>
      <c r="AC172" s="635" t="str">
        <f t="shared" si="61"/>
        <v>NULL</v>
      </c>
      <c r="AD172" s="625" t="str">
        <f t="shared" si="61"/>
        <v>NULL</v>
      </c>
      <c r="AE172" s="627">
        <f t="shared" si="60"/>
        <v>0</v>
      </c>
      <c r="AF172" s="628" t="str">
        <f t="shared" si="52"/>
        <v/>
      </c>
      <c r="AG172" s="629" t="str">
        <f t="shared" si="53"/>
        <v/>
      </c>
      <c r="AH172" s="630">
        <f t="shared" si="54"/>
        <v>165</v>
      </c>
      <c r="AI172" s="629">
        <f t="shared" si="58"/>
        <v>0</v>
      </c>
      <c r="AJ172" s="632" t="str">
        <f t="shared" si="62"/>
        <v/>
      </c>
      <c r="AK172" s="630" t="str">
        <f t="shared" si="55"/>
        <v/>
      </c>
      <c r="AL172" s="630" t="str">
        <f t="shared" si="56"/>
        <v/>
      </c>
      <c r="AM172" s="632" t="str">
        <f t="shared" si="57"/>
        <v/>
      </c>
      <c r="AN172" s="633" t="str">
        <f t="shared" si="63"/>
        <v>YES</v>
      </c>
      <c r="AO172" s="511" t="s">
        <v>382</v>
      </c>
      <c r="AP172" s="127">
        <f>VLOOKUP(AO172,'Flags&amp;Qualifiers'!$B$2:$C$49,2)</f>
        <v>0</v>
      </c>
      <c r="AQ172" s="127">
        <f>VLOOKUP(AO172,'Flags&amp;Qualifiers'!$B$2:$D$49,3)</f>
        <v>0</v>
      </c>
      <c r="AR172" s="127">
        <f>VLOOKUP(AO172,'Flags&amp;Qualifiers'!$B$2:$E$49,4)</f>
        <v>0</v>
      </c>
      <c r="AS172" s="757" t="str">
        <f t="shared" si="59"/>
        <v>no</v>
      </c>
      <c r="AT172" s="742"/>
      <c r="AU172" s="742"/>
      <c r="AV172" s="742"/>
    </row>
    <row r="173" spans="1:48" s="634" customFormat="1" ht="11.25" customHeight="1" x14ac:dyDescent="0.2">
      <c r="A173" s="621">
        <f>(AirVision!A169)</f>
        <v>0</v>
      </c>
      <c r="B173" s="622">
        <f>(AirVision!B169)</f>
        <v>0</v>
      </c>
      <c r="C173" s="623" t="str">
        <f>IF(ISNUMBER(AirVision!R169),AirVision!R169, "")</f>
        <v/>
      </c>
      <c r="D173" s="624" t="str">
        <f>IF(AirVision!S169&lt;&gt;"",AirVision!S169, "")</f>
        <v/>
      </c>
      <c r="E173" s="623" t="str">
        <f>IF(ISNUMBER(AirVision!L169),AirVision!L169, "")</f>
        <v/>
      </c>
      <c r="F173" s="624" t="str">
        <f>IF(AirVision!M169&lt;&gt;"",AirVision!M169, "")</f>
        <v/>
      </c>
      <c r="G173" s="625" t="str">
        <f>IF(ISNUMBER(AirVision!C169),AirVision!C169,"")</f>
        <v/>
      </c>
      <c r="H173" s="624" t="str">
        <f>IF(AirVision!D169&lt;&gt;"",AirVision!D169, "")</f>
        <v/>
      </c>
      <c r="I173" s="624" t="str">
        <f>IF(ISNUMBER(AirVision!O169),AirVision!O169,"")</f>
        <v/>
      </c>
      <c r="J173" s="624" t="str">
        <f>IF(ISNUMBER(AirVision!P169),AirVision!P169,"")</f>
        <v/>
      </c>
      <c r="K173" s="624" t="str">
        <f>IF(ISNUMBER(AirVision!F169),AirVision!F169, "")</f>
        <v/>
      </c>
      <c r="L173" s="624" t="str">
        <f>IF(AirVision!G169&lt;&gt;"",AirVision!G169, "")</f>
        <v/>
      </c>
      <c r="M173" s="624" t="str">
        <f>IF(ISNUMBER(AirVision!U169),AirVision!U169, "")</f>
        <v/>
      </c>
      <c r="N173" s="624" t="str">
        <f>IF(AirVision!V169&lt;&gt;"",AirVision!V169, "")</f>
        <v/>
      </c>
      <c r="O173" s="625" t="str">
        <f>IF(ISNUMBER(AirVision!X169),AirVision!X169,"")</f>
        <v/>
      </c>
      <c r="P173" s="624" t="str">
        <f>IF(AirVision!Y169&lt;&gt;"",AirVision!Y169, "")</f>
        <v/>
      </c>
      <c r="Q173" s="624" t="str">
        <f>IF(ISNUMBER(AirVision!AA169),AirVision!AA169,"")</f>
        <v/>
      </c>
      <c r="R173" s="624" t="str">
        <f>IF(AirVision!AB169&lt;&gt;"",AirVision!AB169, "")</f>
        <v/>
      </c>
      <c r="S173" s="624" t="str">
        <f>IF(ISNUMBER(AirVision!AD169),AirVision!AD169,"")</f>
        <v/>
      </c>
      <c r="T173" s="624" t="str">
        <f>IF(AirVision!AE169&lt;&gt;"",AirVision!AE169, "")</f>
        <v/>
      </c>
      <c r="U173" s="624">
        <f t="shared" si="47"/>
        <v>0</v>
      </c>
      <c r="V173" s="624">
        <f t="shared" si="46"/>
        <v>1</v>
      </c>
      <c r="W173" s="624" t="str">
        <f>IF(D173&lt;&gt;"",(VLOOKUP(D173,'Flags&amp;Qualifiers'!$S$2:$U$55,3)),"")</f>
        <v/>
      </c>
      <c r="X173" s="624">
        <f t="shared" si="48"/>
        <v>0</v>
      </c>
      <c r="Y173" s="624" t="str">
        <f>IF(D173&lt;&gt;"",(VLOOKUP(D173,'Flags&amp;Qualifiers'!$S$2:$T$55,2)), "")</f>
        <v/>
      </c>
      <c r="Z173" s="624">
        <f t="shared" si="49"/>
        <v>1</v>
      </c>
      <c r="AA173" s="624">
        <f t="shared" si="50"/>
        <v>0</v>
      </c>
      <c r="AB173" s="624" t="str">
        <f t="shared" si="51"/>
        <v>NULL</v>
      </c>
      <c r="AC173" s="635" t="str">
        <f t="shared" si="61"/>
        <v>NULL</v>
      </c>
      <c r="AD173" s="625" t="str">
        <f t="shared" si="61"/>
        <v>NULL</v>
      </c>
      <c r="AE173" s="627">
        <f t="shared" si="60"/>
        <v>0</v>
      </c>
      <c r="AF173" s="628" t="str">
        <f t="shared" si="52"/>
        <v/>
      </c>
      <c r="AG173" s="629" t="str">
        <f t="shared" si="53"/>
        <v/>
      </c>
      <c r="AH173" s="630">
        <f t="shared" si="54"/>
        <v>166</v>
      </c>
      <c r="AI173" s="629">
        <f t="shared" si="58"/>
        <v>0</v>
      </c>
      <c r="AJ173" s="632" t="str">
        <f t="shared" si="62"/>
        <v/>
      </c>
      <c r="AK173" s="630" t="str">
        <f t="shared" si="55"/>
        <v/>
      </c>
      <c r="AL173" s="630" t="str">
        <f t="shared" si="56"/>
        <v/>
      </c>
      <c r="AM173" s="632" t="str">
        <f t="shared" si="57"/>
        <v/>
      </c>
      <c r="AN173" s="633" t="str">
        <f t="shared" si="63"/>
        <v>YES</v>
      </c>
      <c r="AO173" s="511" t="s">
        <v>382</v>
      </c>
      <c r="AP173" s="127">
        <f>VLOOKUP(AO173,'Flags&amp;Qualifiers'!$B$2:$C$49,2)</f>
        <v>0</v>
      </c>
      <c r="AQ173" s="127">
        <f>VLOOKUP(AO173,'Flags&amp;Qualifiers'!$B$2:$D$49,3)</f>
        <v>0</v>
      </c>
      <c r="AR173" s="127">
        <f>VLOOKUP(AO173,'Flags&amp;Qualifiers'!$B$2:$E$49,4)</f>
        <v>0</v>
      </c>
      <c r="AS173" s="757" t="str">
        <f t="shared" si="59"/>
        <v>no</v>
      </c>
      <c r="AT173" s="742"/>
      <c r="AU173" s="742"/>
      <c r="AV173" s="742"/>
    </row>
    <row r="174" spans="1:48" s="634" customFormat="1" ht="11.25" customHeight="1" x14ac:dyDescent="0.2">
      <c r="A174" s="621">
        <f>(AirVision!A170)</f>
        <v>0</v>
      </c>
      <c r="B174" s="622">
        <f>(AirVision!B170)</f>
        <v>0</v>
      </c>
      <c r="C174" s="623" t="str">
        <f>IF(ISNUMBER(AirVision!R170),AirVision!R170, "")</f>
        <v/>
      </c>
      <c r="D174" s="624" t="str">
        <f>IF(AirVision!S170&lt;&gt;"",AirVision!S170, "")</f>
        <v/>
      </c>
      <c r="E174" s="623" t="str">
        <f>IF(ISNUMBER(AirVision!L170),AirVision!L170, "")</f>
        <v/>
      </c>
      <c r="F174" s="624" t="str">
        <f>IF(AirVision!M170&lt;&gt;"",AirVision!M170, "")</f>
        <v/>
      </c>
      <c r="G174" s="625" t="str">
        <f>IF(ISNUMBER(AirVision!C170),AirVision!C170,"")</f>
        <v/>
      </c>
      <c r="H174" s="624" t="str">
        <f>IF(AirVision!D170&lt;&gt;"",AirVision!D170, "")</f>
        <v/>
      </c>
      <c r="I174" s="624" t="str">
        <f>IF(ISNUMBER(AirVision!O170),AirVision!O170,"")</f>
        <v/>
      </c>
      <c r="J174" s="624" t="str">
        <f>IF(ISNUMBER(AirVision!P170),AirVision!P170,"")</f>
        <v/>
      </c>
      <c r="K174" s="624" t="str">
        <f>IF(ISNUMBER(AirVision!F170),AirVision!F170, "")</f>
        <v/>
      </c>
      <c r="L174" s="624" t="str">
        <f>IF(AirVision!G170&lt;&gt;"",AirVision!G170, "")</f>
        <v/>
      </c>
      <c r="M174" s="624" t="str">
        <f>IF(ISNUMBER(AirVision!U170),AirVision!U170, "")</f>
        <v/>
      </c>
      <c r="N174" s="624" t="str">
        <f>IF(AirVision!V170&lt;&gt;"",AirVision!V170, "")</f>
        <v/>
      </c>
      <c r="O174" s="625" t="str">
        <f>IF(ISNUMBER(AirVision!X170),AirVision!X170,"")</f>
        <v/>
      </c>
      <c r="P174" s="624" t="str">
        <f>IF(AirVision!Y170&lt;&gt;"",AirVision!Y170, "")</f>
        <v/>
      </c>
      <c r="Q174" s="624" t="str">
        <f>IF(ISNUMBER(AirVision!AA170),AirVision!AA170,"")</f>
        <v/>
      </c>
      <c r="R174" s="624" t="str">
        <f>IF(AirVision!AB170&lt;&gt;"",AirVision!AB170, "")</f>
        <v/>
      </c>
      <c r="S174" s="624" t="str">
        <f>IF(ISNUMBER(AirVision!AD170),AirVision!AD170,"")</f>
        <v/>
      </c>
      <c r="T174" s="624" t="str">
        <f>IF(AirVision!AE170&lt;&gt;"",AirVision!AE170, "")</f>
        <v/>
      </c>
      <c r="U174" s="624">
        <f t="shared" si="47"/>
        <v>0</v>
      </c>
      <c r="V174" s="624">
        <f t="shared" si="46"/>
        <v>1</v>
      </c>
      <c r="W174" s="624" t="str">
        <f>IF(D174&lt;&gt;"",(VLOOKUP(D174,'Flags&amp;Qualifiers'!$S$2:$U$55,3)),"")</f>
        <v/>
      </c>
      <c r="X174" s="624">
        <f t="shared" si="48"/>
        <v>0</v>
      </c>
      <c r="Y174" s="624" t="str">
        <f>IF(D174&lt;&gt;"",(VLOOKUP(D174,'Flags&amp;Qualifiers'!$S$2:$T$55,2)), "")</f>
        <v/>
      </c>
      <c r="Z174" s="624">
        <f t="shared" si="49"/>
        <v>1</v>
      </c>
      <c r="AA174" s="624">
        <f t="shared" si="50"/>
        <v>0</v>
      </c>
      <c r="AB174" s="624" t="str">
        <f t="shared" si="51"/>
        <v>NULL</v>
      </c>
      <c r="AC174" s="635" t="str">
        <f t="shared" si="61"/>
        <v>NULL</v>
      </c>
      <c r="AD174" s="625" t="str">
        <f t="shared" si="61"/>
        <v>NULL</v>
      </c>
      <c r="AE174" s="627">
        <f t="shared" si="60"/>
        <v>0</v>
      </c>
      <c r="AF174" s="628" t="str">
        <f t="shared" si="52"/>
        <v/>
      </c>
      <c r="AG174" s="629" t="str">
        <f t="shared" si="53"/>
        <v/>
      </c>
      <c r="AH174" s="630">
        <f t="shared" si="54"/>
        <v>167</v>
      </c>
      <c r="AI174" s="629">
        <f t="shared" si="58"/>
        <v>0</v>
      </c>
      <c r="AJ174" s="632" t="str">
        <f t="shared" si="62"/>
        <v/>
      </c>
      <c r="AK174" s="630" t="str">
        <f t="shared" si="55"/>
        <v/>
      </c>
      <c r="AL174" s="630" t="str">
        <f t="shared" si="56"/>
        <v/>
      </c>
      <c r="AM174" s="632" t="str">
        <f t="shared" si="57"/>
        <v/>
      </c>
      <c r="AN174" s="633" t="str">
        <f t="shared" si="63"/>
        <v>YES</v>
      </c>
      <c r="AO174" s="511" t="s">
        <v>382</v>
      </c>
      <c r="AP174" s="127">
        <f>VLOOKUP(AO174,'Flags&amp;Qualifiers'!$B$2:$C$49,2)</f>
        <v>0</v>
      </c>
      <c r="AQ174" s="127">
        <f>VLOOKUP(AO174,'Flags&amp;Qualifiers'!$B$2:$D$49,3)</f>
        <v>0</v>
      </c>
      <c r="AR174" s="127">
        <f>VLOOKUP(AO174,'Flags&amp;Qualifiers'!$B$2:$E$49,4)</f>
        <v>0</v>
      </c>
      <c r="AS174" s="757" t="str">
        <f t="shared" si="59"/>
        <v>no</v>
      </c>
      <c r="AT174" s="742"/>
      <c r="AU174" s="742"/>
      <c r="AV174" s="742"/>
    </row>
    <row r="175" spans="1:48" s="634" customFormat="1" ht="11.25" customHeight="1" x14ac:dyDescent="0.2">
      <c r="A175" s="621">
        <f>(AirVision!A171)</f>
        <v>0</v>
      </c>
      <c r="B175" s="622">
        <f>(AirVision!B171)</f>
        <v>0</v>
      </c>
      <c r="C175" s="623" t="str">
        <f>IF(ISNUMBER(AirVision!R171),AirVision!R171, "")</f>
        <v/>
      </c>
      <c r="D175" s="624" t="str">
        <f>IF(AirVision!S171&lt;&gt;"",AirVision!S171, "")</f>
        <v/>
      </c>
      <c r="E175" s="623" t="str">
        <f>IF(ISNUMBER(AirVision!L171),AirVision!L171, "")</f>
        <v/>
      </c>
      <c r="F175" s="624" t="str">
        <f>IF(AirVision!M171&lt;&gt;"",AirVision!M171, "")</f>
        <v/>
      </c>
      <c r="G175" s="625" t="str">
        <f>IF(ISNUMBER(AirVision!C171),AirVision!C171,"")</f>
        <v/>
      </c>
      <c r="H175" s="624" t="str">
        <f>IF(AirVision!D171&lt;&gt;"",AirVision!D171, "")</f>
        <v/>
      </c>
      <c r="I175" s="624" t="str">
        <f>IF(ISNUMBER(AirVision!O171),AirVision!O171,"")</f>
        <v/>
      </c>
      <c r="J175" s="624" t="str">
        <f>IF(ISNUMBER(AirVision!P171),AirVision!P171,"")</f>
        <v/>
      </c>
      <c r="K175" s="624" t="str">
        <f>IF(ISNUMBER(AirVision!F171),AirVision!F171, "")</f>
        <v/>
      </c>
      <c r="L175" s="624" t="str">
        <f>IF(AirVision!G171&lt;&gt;"",AirVision!G171, "")</f>
        <v/>
      </c>
      <c r="M175" s="624" t="str">
        <f>IF(ISNUMBER(AirVision!U171),AirVision!U171, "")</f>
        <v/>
      </c>
      <c r="N175" s="624" t="str">
        <f>IF(AirVision!V171&lt;&gt;"",AirVision!V171, "")</f>
        <v/>
      </c>
      <c r="O175" s="625" t="str">
        <f>IF(ISNUMBER(AirVision!X171),AirVision!X171,"")</f>
        <v/>
      </c>
      <c r="P175" s="624" t="str">
        <f>IF(AirVision!Y171&lt;&gt;"",AirVision!Y171, "")</f>
        <v/>
      </c>
      <c r="Q175" s="624" t="str">
        <f>IF(ISNUMBER(AirVision!AA171),AirVision!AA171,"")</f>
        <v/>
      </c>
      <c r="R175" s="624" t="str">
        <f>IF(AirVision!AB171&lt;&gt;"",AirVision!AB171, "")</f>
        <v/>
      </c>
      <c r="S175" s="624" t="str">
        <f>IF(ISNUMBER(AirVision!AD171),AirVision!AD171,"")</f>
        <v/>
      </c>
      <c r="T175" s="624" t="str">
        <f>IF(AirVision!AE171&lt;&gt;"",AirVision!AE171, "")</f>
        <v/>
      </c>
      <c r="U175" s="624">
        <f t="shared" si="47"/>
        <v>0</v>
      </c>
      <c r="V175" s="624">
        <f t="shared" si="46"/>
        <v>1</v>
      </c>
      <c r="W175" s="624" t="str">
        <f>IF(D175&lt;&gt;"",(VLOOKUP(D175,'Flags&amp;Qualifiers'!$S$2:$U$55,3)),"")</f>
        <v/>
      </c>
      <c r="X175" s="624">
        <f t="shared" si="48"/>
        <v>0</v>
      </c>
      <c r="Y175" s="624" t="str">
        <f>IF(D175&lt;&gt;"",(VLOOKUP(D175,'Flags&amp;Qualifiers'!$S$2:$T$55,2)), "")</f>
        <v/>
      </c>
      <c r="Z175" s="624">
        <f t="shared" si="49"/>
        <v>1</v>
      </c>
      <c r="AA175" s="624">
        <f t="shared" si="50"/>
        <v>0</v>
      </c>
      <c r="AB175" s="624" t="str">
        <f t="shared" si="51"/>
        <v>NULL</v>
      </c>
      <c r="AC175" s="635" t="str">
        <f t="shared" si="61"/>
        <v>NULL</v>
      </c>
      <c r="AD175" s="625" t="str">
        <f t="shared" si="61"/>
        <v>NULL</v>
      </c>
      <c r="AE175" s="627">
        <f>MAX($AB$152:$AB$175)</f>
        <v>0</v>
      </c>
      <c r="AF175" s="628" t="str">
        <f t="shared" si="52"/>
        <v/>
      </c>
      <c r="AG175" s="629" t="str">
        <f t="shared" si="53"/>
        <v/>
      </c>
      <c r="AH175" s="630">
        <f t="shared" si="54"/>
        <v>168</v>
      </c>
      <c r="AI175" s="629">
        <f t="shared" si="58"/>
        <v>0</v>
      </c>
      <c r="AJ175" s="632" t="str">
        <f t="shared" si="62"/>
        <v/>
      </c>
      <c r="AK175" s="630" t="str">
        <f t="shared" si="55"/>
        <v/>
      </c>
      <c r="AL175" s="630" t="str">
        <f t="shared" si="56"/>
        <v/>
      </c>
      <c r="AM175" s="632" t="str">
        <f t="shared" si="57"/>
        <v/>
      </c>
      <c r="AN175" s="633" t="str">
        <f t="shared" si="63"/>
        <v>YES</v>
      </c>
      <c r="AO175" s="511" t="s">
        <v>382</v>
      </c>
      <c r="AP175" s="127">
        <f>VLOOKUP(AO175,'Flags&amp;Qualifiers'!$B$2:$C$49,2)</f>
        <v>0</v>
      </c>
      <c r="AQ175" s="127">
        <f>VLOOKUP(AO175,'Flags&amp;Qualifiers'!$B$2:$D$49,3)</f>
        <v>0</v>
      </c>
      <c r="AR175" s="127">
        <f>VLOOKUP(AO175,'Flags&amp;Qualifiers'!$B$2:$E$49,4)</f>
        <v>0</v>
      </c>
      <c r="AS175" s="757" t="str">
        <f t="shared" si="59"/>
        <v>no</v>
      </c>
      <c r="AT175" s="742"/>
      <c r="AU175" s="742"/>
      <c r="AV175" s="742"/>
    </row>
    <row r="176" spans="1:48" s="634" customFormat="1" ht="11.25" customHeight="1" x14ac:dyDescent="0.2">
      <c r="A176" s="621">
        <f>(AirVision!A172)</f>
        <v>0</v>
      </c>
      <c r="B176" s="622">
        <f>(AirVision!B172)</f>
        <v>0</v>
      </c>
      <c r="C176" s="623" t="str">
        <f>IF(ISNUMBER(AirVision!R172),AirVision!R172, "")</f>
        <v/>
      </c>
      <c r="D176" s="624" t="str">
        <f>IF(AirVision!S172&lt;&gt;"",AirVision!S172, "")</f>
        <v/>
      </c>
      <c r="E176" s="623" t="str">
        <f>IF(ISNUMBER(AirVision!L172),AirVision!L172, "")</f>
        <v/>
      </c>
      <c r="F176" s="624" t="str">
        <f>IF(AirVision!M172&lt;&gt;"",AirVision!M172, "")</f>
        <v/>
      </c>
      <c r="G176" s="625" t="str">
        <f>IF(ISNUMBER(AirVision!C172),AirVision!C172,"")</f>
        <v/>
      </c>
      <c r="H176" s="624" t="str">
        <f>IF(AirVision!D172&lt;&gt;"",AirVision!D172, "")</f>
        <v/>
      </c>
      <c r="I176" s="624" t="str">
        <f>IF(ISNUMBER(AirVision!O172),AirVision!O172,"")</f>
        <v/>
      </c>
      <c r="J176" s="624" t="str">
        <f>IF(ISNUMBER(AirVision!P172),AirVision!P172,"")</f>
        <v/>
      </c>
      <c r="K176" s="624" t="str">
        <f>IF(ISNUMBER(AirVision!F172),AirVision!F172, "")</f>
        <v/>
      </c>
      <c r="L176" s="624" t="str">
        <f>IF(AirVision!G172&lt;&gt;"",AirVision!G172, "")</f>
        <v/>
      </c>
      <c r="M176" s="624" t="str">
        <f>IF(ISNUMBER(AirVision!U172),AirVision!U172, "")</f>
        <v/>
      </c>
      <c r="N176" s="624" t="str">
        <f>IF(AirVision!V172&lt;&gt;"",AirVision!V172, "")</f>
        <v/>
      </c>
      <c r="O176" s="625" t="str">
        <f>IF(ISNUMBER(AirVision!X172),AirVision!X172,"")</f>
        <v/>
      </c>
      <c r="P176" s="624" t="str">
        <f>IF(AirVision!Y172&lt;&gt;"",AirVision!Y172, "")</f>
        <v/>
      </c>
      <c r="Q176" s="624" t="str">
        <f>IF(ISNUMBER(AirVision!AA172),AirVision!AA172,"")</f>
        <v/>
      </c>
      <c r="R176" s="624" t="str">
        <f>IF(AirVision!AB172&lt;&gt;"",AirVision!AB172, "")</f>
        <v/>
      </c>
      <c r="S176" s="624" t="str">
        <f>IF(ISNUMBER(AirVision!AD172),AirVision!AD172,"")</f>
        <v/>
      </c>
      <c r="T176" s="624" t="str">
        <f>IF(AirVision!AE172&lt;&gt;"",AirVision!AE172, "")</f>
        <v/>
      </c>
      <c r="U176" s="624">
        <f t="shared" si="47"/>
        <v>0</v>
      </c>
      <c r="V176" s="624">
        <f t="shared" si="46"/>
        <v>1</v>
      </c>
      <c r="W176" s="624" t="str">
        <f>IF(D176&lt;&gt;"",(VLOOKUP(D176,'Flags&amp;Qualifiers'!$S$2:$U$55,3)),"")</f>
        <v/>
      </c>
      <c r="X176" s="624">
        <f t="shared" si="48"/>
        <v>0</v>
      </c>
      <c r="Y176" s="624" t="str">
        <f>IF(D176&lt;&gt;"",(VLOOKUP(D176,'Flags&amp;Qualifiers'!$S$2:$T$55,2)), "")</f>
        <v/>
      </c>
      <c r="Z176" s="624">
        <f t="shared" si="49"/>
        <v>1</v>
      </c>
      <c r="AA176" s="624">
        <f t="shared" si="50"/>
        <v>0</v>
      </c>
      <c r="AB176" s="624" t="str">
        <f t="shared" si="51"/>
        <v>NULL</v>
      </c>
      <c r="AC176" s="635" t="str">
        <f>IF((COUNT($AB$176:$AB$199)&gt;17),(AVERAGE($AB$176:$AB$199)),"NULL")</f>
        <v>NULL</v>
      </c>
      <c r="AD176" s="625" t="str">
        <f>IF((COUNT($AB$176:$AB$199)&gt;17),(AVERAGE($AB$176:$AB$199)),"NULL")</f>
        <v>NULL</v>
      </c>
      <c r="AE176" s="627">
        <f t="shared" ref="AE176:AE198" si="64">MAX($AB$176:$AB$199)</f>
        <v>0</v>
      </c>
      <c r="AF176" s="628" t="str">
        <f t="shared" si="52"/>
        <v/>
      </c>
      <c r="AG176" s="629" t="str">
        <f t="shared" si="53"/>
        <v/>
      </c>
      <c r="AH176" s="630">
        <f t="shared" si="54"/>
        <v>169</v>
      </c>
      <c r="AI176" s="629">
        <f t="shared" si="58"/>
        <v>0</v>
      </c>
      <c r="AJ176" s="632" t="str">
        <f t="shared" si="62"/>
        <v/>
      </c>
      <c r="AK176" s="630" t="str">
        <f t="shared" si="55"/>
        <v/>
      </c>
      <c r="AL176" s="630" t="str">
        <f t="shared" si="56"/>
        <v/>
      </c>
      <c r="AM176" s="632" t="str">
        <f t="shared" si="57"/>
        <v/>
      </c>
      <c r="AN176" s="633" t="str">
        <f t="shared" si="63"/>
        <v>YES</v>
      </c>
      <c r="AO176" s="511" t="s">
        <v>382</v>
      </c>
      <c r="AP176" s="127">
        <f>VLOOKUP(AO176,'Flags&amp;Qualifiers'!$B$2:$C$49,2)</f>
        <v>0</v>
      </c>
      <c r="AQ176" s="127">
        <f>VLOOKUP(AO176,'Flags&amp;Qualifiers'!$B$2:$D$49,3)</f>
        <v>0</v>
      </c>
      <c r="AR176" s="127">
        <f>VLOOKUP(AO176,'Flags&amp;Qualifiers'!$B$2:$E$49,4)</f>
        <v>0</v>
      </c>
      <c r="AS176" s="757" t="str">
        <f t="shared" si="59"/>
        <v>no</v>
      </c>
      <c r="AT176" s="742"/>
      <c r="AU176" s="742"/>
      <c r="AV176" s="742"/>
    </row>
    <row r="177" spans="1:48" s="634" customFormat="1" ht="11.25" customHeight="1" x14ac:dyDescent="0.2">
      <c r="A177" s="621">
        <f>(AirVision!A173)</f>
        <v>0</v>
      </c>
      <c r="B177" s="622">
        <f>(AirVision!B173)</f>
        <v>0</v>
      </c>
      <c r="C177" s="623" t="str">
        <f>IF(ISNUMBER(AirVision!R173),AirVision!R173, "")</f>
        <v/>
      </c>
      <c r="D177" s="624" t="str">
        <f>IF(AirVision!S173&lt;&gt;"",AirVision!S173, "")</f>
        <v/>
      </c>
      <c r="E177" s="623" t="str">
        <f>IF(ISNUMBER(AirVision!L173),AirVision!L173, "")</f>
        <v/>
      </c>
      <c r="F177" s="624" t="str">
        <f>IF(AirVision!M173&lt;&gt;"",AirVision!M173, "")</f>
        <v/>
      </c>
      <c r="G177" s="625" t="str">
        <f>IF(ISNUMBER(AirVision!C173),AirVision!C173,"")</f>
        <v/>
      </c>
      <c r="H177" s="624" t="str">
        <f>IF(AirVision!D173&lt;&gt;"",AirVision!D173, "")</f>
        <v/>
      </c>
      <c r="I177" s="624" t="str">
        <f>IF(ISNUMBER(AirVision!O173),AirVision!O173,"")</f>
        <v/>
      </c>
      <c r="J177" s="624" t="str">
        <f>IF(ISNUMBER(AirVision!P173),AirVision!P173,"")</f>
        <v/>
      </c>
      <c r="K177" s="624" t="str">
        <f>IF(ISNUMBER(AirVision!F173),AirVision!F173, "")</f>
        <v/>
      </c>
      <c r="L177" s="624" t="str">
        <f>IF(AirVision!G173&lt;&gt;"",AirVision!G173, "")</f>
        <v/>
      </c>
      <c r="M177" s="624" t="str">
        <f>IF(ISNUMBER(AirVision!U173),AirVision!U173, "")</f>
        <v/>
      </c>
      <c r="N177" s="624" t="str">
        <f>IF(AirVision!V173&lt;&gt;"",AirVision!V173, "")</f>
        <v/>
      </c>
      <c r="O177" s="625" t="str">
        <f>IF(ISNUMBER(AirVision!X173),AirVision!X173,"")</f>
        <v/>
      </c>
      <c r="P177" s="624" t="str">
        <f>IF(AirVision!Y173&lt;&gt;"",AirVision!Y173, "")</f>
        <v/>
      </c>
      <c r="Q177" s="624" t="str">
        <f>IF(ISNUMBER(AirVision!AA173),AirVision!AA173,"")</f>
        <v/>
      </c>
      <c r="R177" s="624" t="str">
        <f>IF(AirVision!AB173&lt;&gt;"",AirVision!AB173, "")</f>
        <v/>
      </c>
      <c r="S177" s="624" t="str">
        <f>IF(ISNUMBER(AirVision!AD173),AirVision!AD173,"")</f>
        <v/>
      </c>
      <c r="T177" s="624" t="str">
        <f>IF(AirVision!AE173&lt;&gt;"",AirVision!AE173, "")</f>
        <v/>
      </c>
      <c r="U177" s="624">
        <f t="shared" si="47"/>
        <v>0</v>
      </c>
      <c r="V177" s="624">
        <f t="shared" si="46"/>
        <v>1</v>
      </c>
      <c r="W177" s="624" t="str">
        <f>IF(D177&lt;&gt;"",(VLOOKUP(D177,'Flags&amp;Qualifiers'!$S$2:$U$55,3)),"")</f>
        <v/>
      </c>
      <c r="X177" s="624">
        <f t="shared" si="48"/>
        <v>0</v>
      </c>
      <c r="Y177" s="624" t="str">
        <f>IF(D177&lt;&gt;"",(VLOOKUP(D177,'Flags&amp;Qualifiers'!$S$2:$T$55,2)), "")</f>
        <v/>
      </c>
      <c r="Z177" s="624">
        <f t="shared" si="49"/>
        <v>1</v>
      </c>
      <c r="AA177" s="624">
        <f t="shared" si="50"/>
        <v>0</v>
      </c>
      <c r="AB177" s="624" t="str">
        <f t="shared" si="51"/>
        <v>NULL</v>
      </c>
      <c r="AC177" s="635" t="str">
        <f t="shared" ref="AC177:AD199" si="65">IF((COUNT($AB$176:$AB$199)&gt;17),(AVERAGE($AB$176:$AB$199)),"NULL")</f>
        <v>NULL</v>
      </c>
      <c r="AD177" s="625" t="str">
        <f t="shared" si="65"/>
        <v>NULL</v>
      </c>
      <c r="AE177" s="627">
        <f t="shared" si="64"/>
        <v>0</v>
      </c>
      <c r="AF177" s="628" t="str">
        <f t="shared" si="52"/>
        <v/>
      </c>
      <c r="AG177" s="629" t="str">
        <f t="shared" si="53"/>
        <v/>
      </c>
      <c r="AH177" s="630">
        <f t="shared" si="54"/>
        <v>170</v>
      </c>
      <c r="AI177" s="629">
        <f t="shared" si="58"/>
        <v>0</v>
      </c>
      <c r="AJ177" s="632" t="str">
        <f t="shared" si="62"/>
        <v/>
      </c>
      <c r="AK177" s="630" t="str">
        <f t="shared" si="55"/>
        <v/>
      </c>
      <c r="AL177" s="630" t="str">
        <f t="shared" si="56"/>
        <v/>
      </c>
      <c r="AM177" s="632" t="str">
        <f t="shared" si="57"/>
        <v/>
      </c>
      <c r="AN177" s="633" t="str">
        <f t="shared" si="63"/>
        <v>YES</v>
      </c>
      <c r="AO177" s="511" t="s">
        <v>382</v>
      </c>
      <c r="AP177" s="127">
        <f>VLOOKUP(AO177,'Flags&amp;Qualifiers'!$B$2:$C$49,2)</f>
        <v>0</v>
      </c>
      <c r="AQ177" s="127">
        <f>VLOOKUP(AO177,'Flags&amp;Qualifiers'!$B$2:$D$49,3)</f>
        <v>0</v>
      </c>
      <c r="AR177" s="127">
        <f>VLOOKUP(AO177,'Flags&amp;Qualifiers'!$B$2:$E$49,4)</f>
        <v>0</v>
      </c>
      <c r="AS177" s="757" t="str">
        <f t="shared" si="59"/>
        <v>no</v>
      </c>
      <c r="AT177" s="742"/>
      <c r="AU177" s="742"/>
      <c r="AV177" s="742"/>
    </row>
    <row r="178" spans="1:48" s="634" customFormat="1" ht="11.25" customHeight="1" x14ac:dyDescent="0.2">
      <c r="A178" s="621">
        <f>(AirVision!A174)</f>
        <v>0</v>
      </c>
      <c r="B178" s="622">
        <f>(AirVision!B174)</f>
        <v>0</v>
      </c>
      <c r="C178" s="623" t="str">
        <f>IF(ISNUMBER(AirVision!R174),AirVision!R174, "")</f>
        <v/>
      </c>
      <c r="D178" s="624" t="str">
        <f>IF(AirVision!S174&lt;&gt;"",AirVision!S174, "")</f>
        <v/>
      </c>
      <c r="E178" s="623" t="str">
        <f>IF(ISNUMBER(AirVision!L174),AirVision!L174, "")</f>
        <v/>
      </c>
      <c r="F178" s="624" t="str">
        <f>IF(AirVision!M174&lt;&gt;"",AirVision!M174, "")</f>
        <v/>
      </c>
      <c r="G178" s="625" t="str">
        <f>IF(ISNUMBER(AirVision!C174),AirVision!C174,"")</f>
        <v/>
      </c>
      <c r="H178" s="624" t="str">
        <f>IF(AirVision!D174&lt;&gt;"",AirVision!D174, "")</f>
        <v/>
      </c>
      <c r="I178" s="624" t="str">
        <f>IF(ISNUMBER(AirVision!O174),AirVision!O174,"")</f>
        <v/>
      </c>
      <c r="J178" s="624" t="str">
        <f>IF(ISNUMBER(AirVision!P174),AirVision!P174,"")</f>
        <v/>
      </c>
      <c r="K178" s="624" t="str">
        <f>IF(ISNUMBER(AirVision!F174),AirVision!F174, "")</f>
        <v/>
      </c>
      <c r="L178" s="624" t="str">
        <f>IF(AirVision!G174&lt;&gt;"",AirVision!G174, "")</f>
        <v/>
      </c>
      <c r="M178" s="624" t="str">
        <f>IF(ISNUMBER(AirVision!U174),AirVision!U174, "")</f>
        <v/>
      </c>
      <c r="N178" s="624" t="str">
        <f>IF(AirVision!V174&lt;&gt;"",AirVision!V174, "")</f>
        <v/>
      </c>
      <c r="O178" s="625" t="str">
        <f>IF(ISNUMBER(AirVision!X174),AirVision!X174,"")</f>
        <v/>
      </c>
      <c r="P178" s="624" t="str">
        <f>IF(AirVision!Y174&lt;&gt;"",AirVision!Y174, "")</f>
        <v/>
      </c>
      <c r="Q178" s="624" t="str">
        <f>IF(ISNUMBER(AirVision!AA174),AirVision!AA174,"")</f>
        <v/>
      </c>
      <c r="R178" s="624" t="str">
        <f>IF(AirVision!AB174&lt;&gt;"",AirVision!AB174, "")</f>
        <v/>
      </c>
      <c r="S178" s="624" t="str">
        <f>IF(ISNUMBER(AirVision!AD174),AirVision!AD174,"")</f>
        <v/>
      </c>
      <c r="T178" s="624" t="str">
        <f>IF(AirVision!AE174&lt;&gt;"",AirVision!AE174, "")</f>
        <v/>
      </c>
      <c r="U178" s="624">
        <f t="shared" si="47"/>
        <v>0</v>
      </c>
      <c r="V178" s="624">
        <f t="shared" si="46"/>
        <v>1</v>
      </c>
      <c r="W178" s="624" t="str">
        <f>IF(D178&lt;&gt;"",(VLOOKUP(D178,'Flags&amp;Qualifiers'!$S$2:$U$55,3)),"")</f>
        <v/>
      </c>
      <c r="X178" s="624">
        <f t="shared" si="48"/>
        <v>0</v>
      </c>
      <c r="Y178" s="624" t="str">
        <f>IF(D178&lt;&gt;"",(VLOOKUP(D178,'Flags&amp;Qualifiers'!$S$2:$T$55,2)), "")</f>
        <v/>
      </c>
      <c r="Z178" s="624">
        <f t="shared" si="49"/>
        <v>1</v>
      </c>
      <c r="AA178" s="624">
        <f t="shared" si="50"/>
        <v>0</v>
      </c>
      <c r="AB178" s="624" t="str">
        <f t="shared" si="51"/>
        <v>NULL</v>
      </c>
      <c r="AC178" s="635" t="str">
        <f t="shared" si="65"/>
        <v>NULL</v>
      </c>
      <c r="AD178" s="625" t="str">
        <f t="shared" si="65"/>
        <v>NULL</v>
      </c>
      <c r="AE178" s="627">
        <f t="shared" si="64"/>
        <v>0</v>
      </c>
      <c r="AF178" s="628" t="str">
        <f t="shared" si="52"/>
        <v/>
      </c>
      <c r="AG178" s="629" t="str">
        <f t="shared" si="53"/>
        <v/>
      </c>
      <c r="AH178" s="630">
        <f t="shared" si="54"/>
        <v>171</v>
      </c>
      <c r="AI178" s="629">
        <f t="shared" si="58"/>
        <v>0</v>
      </c>
      <c r="AJ178" s="632" t="str">
        <f t="shared" si="62"/>
        <v/>
      </c>
      <c r="AK178" s="630" t="str">
        <f t="shared" si="55"/>
        <v/>
      </c>
      <c r="AL178" s="630" t="str">
        <f t="shared" si="56"/>
        <v/>
      </c>
      <c r="AM178" s="632" t="str">
        <f t="shared" si="57"/>
        <v/>
      </c>
      <c r="AN178" s="633" t="str">
        <f t="shared" si="63"/>
        <v>YES</v>
      </c>
      <c r="AO178" s="511" t="s">
        <v>382</v>
      </c>
      <c r="AP178" s="127">
        <f>VLOOKUP(AO178,'Flags&amp;Qualifiers'!$B$2:$C$49,2)</f>
        <v>0</v>
      </c>
      <c r="AQ178" s="127">
        <f>VLOOKUP(AO178,'Flags&amp;Qualifiers'!$B$2:$D$49,3)</f>
        <v>0</v>
      </c>
      <c r="AR178" s="127">
        <f>VLOOKUP(AO178,'Flags&amp;Qualifiers'!$B$2:$E$49,4)</f>
        <v>0</v>
      </c>
      <c r="AS178" s="757" t="str">
        <f t="shared" si="59"/>
        <v>no</v>
      </c>
      <c r="AT178" s="742"/>
      <c r="AU178" s="742"/>
      <c r="AV178" s="742"/>
    </row>
    <row r="179" spans="1:48" s="634" customFormat="1" ht="11.25" customHeight="1" x14ac:dyDescent="0.2">
      <c r="A179" s="621">
        <f>(AirVision!A175)</f>
        <v>0</v>
      </c>
      <c r="B179" s="622">
        <f>(AirVision!B175)</f>
        <v>0</v>
      </c>
      <c r="C179" s="623" t="str">
        <f>IF(ISNUMBER(AirVision!R175),AirVision!R175, "")</f>
        <v/>
      </c>
      <c r="D179" s="624" t="str">
        <f>IF(AirVision!S175&lt;&gt;"",AirVision!S175, "")</f>
        <v/>
      </c>
      <c r="E179" s="623" t="str">
        <f>IF(ISNUMBER(AirVision!L175),AirVision!L175, "")</f>
        <v/>
      </c>
      <c r="F179" s="624" t="str">
        <f>IF(AirVision!M175&lt;&gt;"",AirVision!M175, "")</f>
        <v/>
      </c>
      <c r="G179" s="625" t="str">
        <f>IF(ISNUMBER(AirVision!C175),AirVision!C175,"")</f>
        <v/>
      </c>
      <c r="H179" s="624" t="str">
        <f>IF(AirVision!D175&lt;&gt;"",AirVision!D175, "")</f>
        <v/>
      </c>
      <c r="I179" s="624" t="str">
        <f>IF(ISNUMBER(AirVision!O175),AirVision!O175,"")</f>
        <v/>
      </c>
      <c r="J179" s="624" t="str">
        <f>IF(ISNUMBER(AirVision!P175),AirVision!P175,"")</f>
        <v/>
      </c>
      <c r="K179" s="624" t="str">
        <f>IF(ISNUMBER(AirVision!F175),AirVision!F175, "")</f>
        <v/>
      </c>
      <c r="L179" s="624" t="str">
        <f>IF(AirVision!G175&lt;&gt;"",AirVision!G175, "")</f>
        <v/>
      </c>
      <c r="M179" s="624" t="str">
        <f>IF(ISNUMBER(AirVision!U175),AirVision!U175, "")</f>
        <v/>
      </c>
      <c r="N179" s="624" t="str">
        <f>IF(AirVision!V175&lt;&gt;"",AirVision!V175, "")</f>
        <v/>
      </c>
      <c r="O179" s="625" t="str">
        <f>IF(ISNUMBER(AirVision!X175),AirVision!X175,"")</f>
        <v/>
      </c>
      <c r="P179" s="624" t="str">
        <f>IF(AirVision!Y175&lt;&gt;"",AirVision!Y175, "")</f>
        <v/>
      </c>
      <c r="Q179" s="624" t="str">
        <f>IF(ISNUMBER(AirVision!AA175),AirVision!AA175,"")</f>
        <v/>
      </c>
      <c r="R179" s="624" t="str">
        <f>IF(AirVision!AB175&lt;&gt;"",AirVision!AB175, "")</f>
        <v/>
      </c>
      <c r="S179" s="624" t="str">
        <f>IF(ISNUMBER(AirVision!AD175),AirVision!AD175,"")</f>
        <v/>
      </c>
      <c r="T179" s="624" t="str">
        <f>IF(AirVision!AE175&lt;&gt;"",AirVision!AE175, "")</f>
        <v/>
      </c>
      <c r="U179" s="624">
        <f t="shared" si="47"/>
        <v>0</v>
      </c>
      <c r="V179" s="624">
        <f t="shared" si="46"/>
        <v>1</v>
      </c>
      <c r="W179" s="624" t="str">
        <f>IF(D179&lt;&gt;"",(VLOOKUP(D179,'Flags&amp;Qualifiers'!$S$2:$U$55,3)),"")</f>
        <v/>
      </c>
      <c r="X179" s="624">
        <f t="shared" si="48"/>
        <v>0</v>
      </c>
      <c r="Y179" s="624" t="str">
        <f>IF(D179&lt;&gt;"",(VLOOKUP(D179,'Flags&amp;Qualifiers'!$S$2:$T$55,2)), "")</f>
        <v/>
      </c>
      <c r="Z179" s="624">
        <f t="shared" si="49"/>
        <v>1</v>
      </c>
      <c r="AA179" s="624">
        <f t="shared" si="50"/>
        <v>0</v>
      </c>
      <c r="AB179" s="624" t="str">
        <f t="shared" si="51"/>
        <v>NULL</v>
      </c>
      <c r="AC179" s="635" t="str">
        <f t="shared" si="65"/>
        <v>NULL</v>
      </c>
      <c r="AD179" s="625" t="str">
        <f t="shared" si="65"/>
        <v>NULL</v>
      </c>
      <c r="AE179" s="627">
        <f t="shared" si="64"/>
        <v>0</v>
      </c>
      <c r="AF179" s="628" t="str">
        <f t="shared" si="52"/>
        <v/>
      </c>
      <c r="AG179" s="629" t="str">
        <f t="shared" si="53"/>
        <v/>
      </c>
      <c r="AH179" s="630">
        <f t="shared" si="54"/>
        <v>172</v>
      </c>
      <c r="AI179" s="629">
        <f t="shared" si="58"/>
        <v>0</v>
      </c>
      <c r="AJ179" s="632" t="str">
        <f t="shared" si="62"/>
        <v/>
      </c>
      <c r="AK179" s="630" t="str">
        <f t="shared" si="55"/>
        <v/>
      </c>
      <c r="AL179" s="630" t="str">
        <f t="shared" si="56"/>
        <v/>
      </c>
      <c r="AM179" s="632" t="str">
        <f t="shared" si="57"/>
        <v/>
      </c>
      <c r="AN179" s="633" t="str">
        <f t="shared" si="63"/>
        <v>YES</v>
      </c>
      <c r="AO179" s="511" t="s">
        <v>382</v>
      </c>
      <c r="AP179" s="127">
        <f>VLOOKUP(AO179,'Flags&amp;Qualifiers'!$B$2:$C$49,2)</f>
        <v>0</v>
      </c>
      <c r="AQ179" s="127">
        <f>VLOOKUP(AO179,'Flags&amp;Qualifiers'!$B$2:$D$49,3)</f>
        <v>0</v>
      </c>
      <c r="AR179" s="127">
        <f>VLOOKUP(AO179,'Flags&amp;Qualifiers'!$B$2:$E$49,4)</f>
        <v>0</v>
      </c>
      <c r="AS179" s="757" t="str">
        <f t="shared" si="59"/>
        <v>no</v>
      </c>
      <c r="AT179" s="742"/>
      <c r="AU179" s="742"/>
      <c r="AV179" s="742"/>
    </row>
    <row r="180" spans="1:48" s="634" customFormat="1" ht="11.25" customHeight="1" x14ac:dyDescent="0.2">
      <c r="A180" s="621">
        <f>(AirVision!A176)</f>
        <v>0</v>
      </c>
      <c r="B180" s="622">
        <f>(AirVision!B176)</f>
        <v>0</v>
      </c>
      <c r="C180" s="623" t="str">
        <f>IF(ISNUMBER(AirVision!R176),AirVision!R176, "")</f>
        <v/>
      </c>
      <c r="D180" s="624" t="str">
        <f>IF(AirVision!S176&lt;&gt;"",AirVision!S176, "")</f>
        <v/>
      </c>
      <c r="E180" s="623" t="str">
        <f>IF(ISNUMBER(AirVision!L176),AirVision!L176, "")</f>
        <v/>
      </c>
      <c r="F180" s="624" t="str">
        <f>IF(AirVision!M176&lt;&gt;"",AirVision!M176, "")</f>
        <v/>
      </c>
      <c r="G180" s="625" t="str">
        <f>IF(ISNUMBER(AirVision!C176),AirVision!C176,"")</f>
        <v/>
      </c>
      <c r="H180" s="624" t="str">
        <f>IF(AirVision!D176&lt;&gt;"",AirVision!D176, "")</f>
        <v/>
      </c>
      <c r="I180" s="624" t="str">
        <f>IF(ISNUMBER(AirVision!O176),AirVision!O176,"")</f>
        <v/>
      </c>
      <c r="J180" s="624" t="str">
        <f>IF(ISNUMBER(AirVision!P176),AirVision!P176,"")</f>
        <v/>
      </c>
      <c r="K180" s="624" t="str">
        <f>IF(ISNUMBER(AirVision!F176),AirVision!F176, "")</f>
        <v/>
      </c>
      <c r="L180" s="624" t="str">
        <f>IF(AirVision!G176&lt;&gt;"",AirVision!G176, "")</f>
        <v/>
      </c>
      <c r="M180" s="624" t="str">
        <f>IF(ISNUMBER(AirVision!U176),AirVision!U176, "")</f>
        <v/>
      </c>
      <c r="N180" s="624" t="str">
        <f>IF(AirVision!V176&lt;&gt;"",AirVision!V176, "")</f>
        <v/>
      </c>
      <c r="O180" s="625" t="str">
        <f>IF(ISNUMBER(AirVision!X176),AirVision!X176,"")</f>
        <v/>
      </c>
      <c r="P180" s="624" t="str">
        <f>IF(AirVision!Y176&lt;&gt;"",AirVision!Y176, "")</f>
        <v/>
      </c>
      <c r="Q180" s="624" t="str">
        <f>IF(ISNUMBER(AirVision!AA176),AirVision!AA176,"")</f>
        <v/>
      </c>
      <c r="R180" s="624" t="str">
        <f>IF(AirVision!AB176&lt;&gt;"",AirVision!AB176, "")</f>
        <v/>
      </c>
      <c r="S180" s="624" t="str">
        <f>IF(ISNUMBER(AirVision!AD176),AirVision!AD176,"")</f>
        <v/>
      </c>
      <c r="T180" s="624" t="str">
        <f>IF(AirVision!AE176&lt;&gt;"",AirVision!AE176, "")</f>
        <v/>
      </c>
      <c r="U180" s="624">
        <f t="shared" si="47"/>
        <v>0</v>
      </c>
      <c r="V180" s="624">
        <f t="shared" si="46"/>
        <v>1</v>
      </c>
      <c r="W180" s="624" t="str">
        <f>IF(D180&lt;&gt;"",(VLOOKUP(D180,'Flags&amp;Qualifiers'!$S$2:$U$55,3)),"")</f>
        <v/>
      </c>
      <c r="X180" s="624">
        <f t="shared" si="48"/>
        <v>0</v>
      </c>
      <c r="Y180" s="624" t="str">
        <f>IF(D180&lt;&gt;"",(VLOOKUP(D180,'Flags&amp;Qualifiers'!$S$2:$T$55,2)), "")</f>
        <v/>
      </c>
      <c r="Z180" s="624">
        <f t="shared" si="49"/>
        <v>1</v>
      </c>
      <c r="AA180" s="624">
        <f t="shared" si="50"/>
        <v>0</v>
      </c>
      <c r="AB180" s="624" t="str">
        <f t="shared" si="51"/>
        <v>NULL</v>
      </c>
      <c r="AC180" s="635" t="str">
        <f t="shared" si="65"/>
        <v>NULL</v>
      </c>
      <c r="AD180" s="625" t="str">
        <f t="shared" si="65"/>
        <v>NULL</v>
      </c>
      <c r="AE180" s="627">
        <f t="shared" si="64"/>
        <v>0</v>
      </c>
      <c r="AF180" s="628" t="str">
        <f t="shared" si="52"/>
        <v/>
      </c>
      <c r="AG180" s="629" t="str">
        <f t="shared" si="53"/>
        <v/>
      </c>
      <c r="AH180" s="630">
        <f t="shared" si="54"/>
        <v>173</v>
      </c>
      <c r="AI180" s="629">
        <f t="shared" si="58"/>
        <v>0</v>
      </c>
      <c r="AJ180" s="632" t="str">
        <f t="shared" si="62"/>
        <v/>
      </c>
      <c r="AK180" s="630" t="str">
        <f t="shared" si="55"/>
        <v/>
      </c>
      <c r="AL180" s="630" t="str">
        <f t="shared" si="56"/>
        <v/>
      </c>
      <c r="AM180" s="632" t="str">
        <f t="shared" si="57"/>
        <v/>
      </c>
      <c r="AN180" s="633" t="str">
        <f t="shared" si="63"/>
        <v>YES</v>
      </c>
      <c r="AO180" s="511" t="s">
        <v>382</v>
      </c>
      <c r="AP180" s="127">
        <f>VLOOKUP(AO180,'Flags&amp;Qualifiers'!$B$2:$C$49,2)</f>
        <v>0</v>
      </c>
      <c r="AQ180" s="127">
        <f>VLOOKUP(AO180,'Flags&amp;Qualifiers'!$B$2:$D$49,3)</f>
        <v>0</v>
      </c>
      <c r="AR180" s="127">
        <f>VLOOKUP(AO180,'Flags&amp;Qualifiers'!$B$2:$E$49,4)</f>
        <v>0</v>
      </c>
      <c r="AS180" s="757" t="str">
        <f t="shared" si="59"/>
        <v>no</v>
      </c>
      <c r="AT180" s="742"/>
      <c r="AU180" s="742"/>
      <c r="AV180" s="742"/>
    </row>
    <row r="181" spans="1:48" s="634" customFormat="1" ht="11.25" customHeight="1" x14ac:dyDescent="0.2">
      <c r="A181" s="621">
        <f>(AirVision!A177)</f>
        <v>0</v>
      </c>
      <c r="B181" s="622">
        <f>(AirVision!B177)</f>
        <v>0</v>
      </c>
      <c r="C181" s="623" t="str">
        <f>IF(ISNUMBER(AirVision!R177),AirVision!R177, "")</f>
        <v/>
      </c>
      <c r="D181" s="624" t="str">
        <f>IF(AirVision!S177&lt;&gt;"",AirVision!S177, "")</f>
        <v/>
      </c>
      <c r="E181" s="623" t="str">
        <f>IF(ISNUMBER(AirVision!L177),AirVision!L177, "")</f>
        <v/>
      </c>
      <c r="F181" s="624" t="str">
        <f>IF(AirVision!M177&lt;&gt;"",AirVision!M177, "")</f>
        <v/>
      </c>
      <c r="G181" s="625" t="str">
        <f>IF(ISNUMBER(AirVision!C177),AirVision!C177,"")</f>
        <v/>
      </c>
      <c r="H181" s="624" t="str">
        <f>IF(AirVision!D177&lt;&gt;"",AirVision!D177, "")</f>
        <v/>
      </c>
      <c r="I181" s="624" t="str">
        <f>IF(ISNUMBER(AirVision!O177),AirVision!O177,"")</f>
        <v/>
      </c>
      <c r="J181" s="624" t="str">
        <f>IF(ISNUMBER(AirVision!P177),AirVision!P177,"")</f>
        <v/>
      </c>
      <c r="K181" s="624" t="str">
        <f>IF(ISNUMBER(AirVision!F177),AirVision!F177, "")</f>
        <v/>
      </c>
      <c r="L181" s="624" t="str">
        <f>IF(AirVision!G177&lt;&gt;"",AirVision!G177, "")</f>
        <v/>
      </c>
      <c r="M181" s="624" t="str">
        <f>IF(ISNUMBER(AirVision!U177),AirVision!U177, "")</f>
        <v/>
      </c>
      <c r="N181" s="624" t="str">
        <f>IF(AirVision!V177&lt;&gt;"",AirVision!V177, "")</f>
        <v/>
      </c>
      <c r="O181" s="625" t="str">
        <f>IF(ISNUMBER(AirVision!X177),AirVision!X177,"")</f>
        <v/>
      </c>
      <c r="P181" s="624" t="str">
        <f>IF(AirVision!Y177&lt;&gt;"",AirVision!Y177, "")</f>
        <v/>
      </c>
      <c r="Q181" s="624" t="str">
        <f>IF(ISNUMBER(AirVision!AA177),AirVision!AA177,"")</f>
        <v/>
      </c>
      <c r="R181" s="624" t="str">
        <f>IF(AirVision!AB177&lt;&gt;"",AirVision!AB177, "")</f>
        <v/>
      </c>
      <c r="S181" s="624" t="str">
        <f>IF(ISNUMBER(AirVision!AD177),AirVision!AD177,"")</f>
        <v/>
      </c>
      <c r="T181" s="624" t="str">
        <f>IF(AirVision!AE177&lt;&gt;"",AirVision!AE177, "")</f>
        <v/>
      </c>
      <c r="U181" s="624">
        <f t="shared" si="47"/>
        <v>0</v>
      </c>
      <c r="V181" s="624">
        <f t="shared" si="46"/>
        <v>1</v>
      </c>
      <c r="W181" s="624" t="str">
        <f>IF(D181&lt;&gt;"",(VLOOKUP(D181,'Flags&amp;Qualifiers'!$S$2:$U$55,3)),"")</f>
        <v/>
      </c>
      <c r="X181" s="624">
        <f t="shared" si="48"/>
        <v>0</v>
      </c>
      <c r="Y181" s="624" t="str">
        <f>IF(D181&lt;&gt;"",(VLOOKUP(D181,'Flags&amp;Qualifiers'!$S$2:$T$55,2)), "")</f>
        <v/>
      </c>
      <c r="Z181" s="624">
        <f t="shared" si="49"/>
        <v>1</v>
      </c>
      <c r="AA181" s="624">
        <f t="shared" si="50"/>
        <v>0</v>
      </c>
      <c r="AB181" s="624" t="str">
        <f t="shared" si="51"/>
        <v>NULL</v>
      </c>
      <c r="AC181" s="635" t="str">
        <f t="shared" si="65"/>
        <v>NULL</v>
      </c>
      <c r="AD181" s="625" t="str">
        <f t="shared" si="65"/>
        <v>NULL</v>
      </c>
      <c r="AE181" s="627">
        <f t="shared" si="64"/>
        <v>0</v>
      </c>
      <c r="AF181" s="628" t="str">
        <f t="shared" si="52"/>
        <v/>
      </c>
      <c r="AG181" s="629" t="str">
        <f t="shared" si="53"/>
        <v/>
      </c>
      <c r="AH181" s="630">
        <f t="shared" si="54"/>
        <v>174</v>
      </c>
      <c r="AI181" s="629">
        <f t="shared" si="58"/>
        <v>0</v>
      </c>
      <c r="AJ181" s="632" t="str">
        <f t="shared" si="62"/>
        <v/>
      </c>
      <c r="AK181" s="630" t="str">
        <f t="shared" si="55"/>
        <v/>
      </c>
      <c r="AL181" s="630" t="str">
        <f t="shared" si="56"/>
        <v/>
      </c>
      <c r="AM181" s="632" t="str">
        <f t="shared" si="57"/>
        <v/>
      </c>
      <c r="AN181" s="633" t="str">
        <f t="shared" si="63"/>
        <v>YES</v>
      </c>
      <c r="AO181" s="511" t="s">
        <v>382</v>
      </c>
      <c r="AP181" s="127">
        <f>VLOOKUP(AO181,'Flags&amp;Qualifiers'!$B$2:$C$49,2)</f>
        <v>0</v>
      </c>
      <c r="AQ181" s="127">
        <f>VLOOKUP(AO181,'Flags&amp;Qualifiers'!$B$2:$D$49,3)</f>
        <v>0</v>
      </c>
      <c r="AR181" s="127">
        <f>VLOOKUP(AO181,'Flags&amp;Qualifiers'!$B$2:$E$49,4)</f>
        <v>0</v>
      </c>
      <c r="AS181" s="757" t="str">
        <f t="shared" si="59"/>
        <v>no</v>
      </c>
      <c r="AT181" s="742"/>
      <c r="AU181" s="742"/>
      <c r="AV181" s="742"/>
    </row>
    <row r="182" spans="1:48" s="634" customFormat="1" ht="11.25" customHeight="1" x14ac:dyDescent="0.2">
      <c r="A182" s="621">
        <f>(AirVision!A178)</f>
        <v>0</v>
      </c>
      <c r="B182" s="622">
        <f>(AirVision!B178)</f>
        <v>0</v>
      </c>
      <c r="C182" s="623" t="str">
        <f>IF(ISNUMBER(AirVision!R178),AirVision!R178, "")</f>
        <v/>
      </c>
      <c r="D182" s="624" t="str">
        <f>IF(AirVision!S178&lt;&gt;"",AirVision!S178, "")</f>
        <v/>
      </c>
      <c r="E182" s="623" t="str">
        <f>IF(ISNUMBER(AirVision!L178),AirVision!L178, "")</f>
        <v/>
      </c>
      <c r="F182" s="624" t="str">
        <f>IF(AirVision!M178&lt;&gt;"",AirVision!M178, "")</f>
        <v/>
      </c>
      <c r="G182" s="625" t="str">
        <f>IF(ISNUMBER(AirVision!C178),AirVision!C178,"")</f>
        <v/>
      </c>
      <c r="H182" s="624" t="str">
        <f>IF(AirVision!D178&lt;&gt;"",AirVision!D178, "")</f>
        <v/>
      </c>
      <c r="I182" s="624" t="str">
        <f>IF(ISNUMBER(AirVision!O178),AirVision!O178,"")</f>
        <v/>
      </c>
      <c r="J182" s="624" t="str">
        <f>IF(ISNUMBER(AirVision!P178),AirVision!P178,"")</f>
        <v/>
      </c>
      <c r="K182" s="624" t="str">
        <f>IF(ISNUMBER(AirVision!F178),AirVision!F178, "")</f>
        <v/>
      </c>
      <c r="L182" s="624" t="str">
        <f>IF(AirVision!G178&lt;&gt;"",AirVision!G178, "")</f>
        <v/>
      </c>
      <c r="M182" s="624" t="str">
        <f>IF(ISNUMBER(AirVision!U178),AirVision!U178, "")</f>
        <v/>
      </c>
      <c r="N182" s="624" t="str">
        <f>IF(AirVision!V178&lt;&gt;"",AirVision!V178, "")</f>
        <v/>
      </c>
      <c r="O182" s="625" t="str">
        <f>IF(ISNUMBER(AirVision!X178),AirVision!X178,"")</f>
        <v/>
      </c>
      <c r="P182" s="624" t="str">
        <f>IF(AirVision!Y178&lt;&gt;"",AirVision!Y178, "")</f>
        <v/>
      </c>
      <c r="Q182" s="624" t="str">
        <f>IF(ISNUMBER(AirVision!AA178),AirVision!AA178,"")</f>
        <v/>
      </c>
      <c r="R182" s="624" t="str">
        <f>IF(AirVision!AB178&lt;&gt;"",AirVision!AB178, "")</f>
        <v/>
      </c>
      <c r="S182" s="624" t="str">
        <f>IF(ISNUMBER(AirVision!AD178),AirVision!AD178,"")</f>
        <v/>
      </c>
      <c r="T182" s="624" t="str">
        <f>IF(AirVision!AE178&lt;&gt;"",AirVision!AE178, "")</f>
        <v/>
      </c>
      <c r="U182" s="624">
        <f t="shared" si="47"/>
        <v>0</v>
      </c>
      <c r="V182" s="624">
        <f t="shared" si="46"/>
        <v>1</v>
      </c>
      <c r="W182" s="624" t="str">
        <f>IF(D182&lt;&gt;"",(VLOOKUP(D182,'Flags&amp;Qualifiers'!$S$2:$U$55,3)),"")</f>
        <v/>
      </c>
      <c r="X182" s="624">
        <f t="shared" si="48"/>
        <v>0</v>
      </c>
      <c r="Y182" s="624" t="str">
        <f>IF(D182&lt;&gt;"",(VLOOKUP(D182,'Flags&amp;Qualifiers'!$S$2:$T$55,2)), "")</f>
        <v/>
      </c>
      <c r="Z182" s="624">
        <f t="shared" si="49"/>
        <v>1</v>
      </c>
      <c r="AA182" s="624">
        <f t="shared" si="50"/>
        <v>0</v>
      </c>
      <c r="AB182" s="624" t="str">
        <f t="shared" si="51"/>
        <v>NULL</v>
      </c>
      <c r="AC182" s="635" t="str">
        <f t="shared" si="65"/>
        <v>NULL</v>
      </c>
      <c r="AD182" s="625" t="str">
        <f t="shared" si="65"/>
        <v>NULL</v>
      </c>
      <c r="AE182" s="627">
        <f t="shared" si="64"/>
        <v>0</v>
      </c>
      <c r="AF182" s="628" t="str">
        <f t="shared" si="52"/>
        <v/>
      </c>
      <c r="AG182" s="629" t="str">
        <f t="shared" si="53"/>
        <v/>
      </c>
      <c r="AH182" s="630">
        <f t="shared" si="54"/>
        <v>175</v>
      </c>
      <c r="AI182" s="629">
        <f t="shared" si="58"/>
        <v>0</v>
      </c>
      <c r="AJ182" s="632" t="str">
        <f t="shared" si="62"/>
        <v/>
      </c>
      <c r="AK182" s="630" t="str">
        <f t="shared" si="55"/>
        <v/>
      </c>
      <c r="AL182" s="630" t="str">
        <f t="shared" si="56"/>
        <v/>
      </c>
      <c r="AM182" s="632" t="str">
        <f t="shared" si="57"/>
        <v/>
      </c>
      <c r="AN182" s="633" t="str">
        <f t="shared" si="63"/>
        <v>YES</v>
      </c>
      <c r="AO182" s="511" t="s">
        <v>382</v>
      </c>
      <c r="AP182" s="127">
        <f>VLOOKUP(AO182,'Flags&amp;Qualifiers'!$B$2:$C$49,2)</f>
        <v>0</v>
      </c>
      <c r="AQ182" s="127">
        <f>VLOOKUP(AO182,'Flags&amp;Qualifiers'!$B$2:$D$49,3)</f>
        <v>0</v>
      </c>
      <c r="AR182" s="127">
        <f>VLOOKUP(AO182,'Flags&amp;Qualifiers'!$B$2:$E$49,4)</f>
        <v>0</v>
      </c>
      <c r="AS182" s="757" t="str">
        <f t="shared" si="59"/>
        <v>no</v>
      </c>
      <c r="AT182" s="742"/>
      <c r="AU182" s="742"/>
      <c r="AV182" s="742"/>
    </row>
    <row r="183" spans="1:48" s="634" customFormat="1" ht="11.25" customHeight="1" x14ac:dyDescent="0.2">
      <c r="A183" s="621">
        <f>(AirVision!A179)</f>
        <v>0</v>
      </c>
      <c r="B183" s="622">
        <f>(AirVision!B179)</f>
        <v>0</v>
      </c>
      <c r="C183" s="623" t="str">
        <f>IF(ISNUMBER(AirVision!R179),AirVision!R179, "")</f>
        <v/>
      </c>
      <c r="D183" s="624" t="str">
        <f>IF(AirVision!S179&lt;&gt;"",AirVision!S179, "")</f>
        <v/>
      </c>
      <c r="E183" s="623" t="str">
        <f>IF(ISNUMBER(AirVision!L179),AirVision!L179, "")</f>
        <v/>
      </c>
      <c r="F183" s="624" t="str">
        <f>IF(AirVision!M179&lt;&gt;"",AirVision!M179, "")</f>
        <v/>
      </c>
      <c r="G183" s="625" t="str">
        <f>IF(ISNUMBER(AirVision!C179),AirVision!C179,"")</f>
        <v/>
      </c>
      <c r="H183" s="624" t="str">
        <f>IF(AirVision!D179&lt;&gt;"",AirVision!D179, "")</f>
        <v/>
      </c>
      <c r="I183" s="624" t="str">
        <f>IF(ISNUMBER(AirVision!O179),AirVision!O179,"")</f>
        <v/>
      </c>
      <c r="J183" s="624" t="str">
        <f>IF(ISNUMBER(AirVision!P179),AirVision!P179,"")</f>
        <v/>
      </c>
      <c r="K183" s="624" t="str">
        <f>IF(ISNUMBER(AirVision!F179),AirVision!F179, "")</f>
        <v/>
      </c>
      <c r="L183" s="624" t="str">
        <f>IF(AirVision!G179&lt;&gt;"",AirVision!G179, "")</f>
        <v/>
      </c>
      <c r="M183" s="624" t="str">
        <f>IF(ISNUMBER(AirVision!U179),AirVision!U179, "")</f>
        <v/>
      </c>
      <c r="N183" s="624" t="str">
        <f>IF(AirVision!V179&lt;&gt;"",AirVision!V179, "")</f>
        <v/>
      </c>
      <c r="O183" s="625" t="str">
        <f>IF(ISNUMBER(AirVision!X179),AirVision!X179,"")</f>
        <v/>
      </c>
      <c r="P183" s="624" t="str">
        <f>IF(AirVision!Y179&lt;&gt;"",AirVision!Y179, "")</f>
        <v/>
      </c>
      <c r="Q183" s="624" t="str">
        <f>IF(ISNUMBER(AirVision!AA179),AirVision!AA179,"")</f>
        <v/>
      </c>
      <c r="R183" s="624" t="str">
        <f>IF(AirVision!AB179&lt;&gt;"",AirVision!AB179, "")</f>
        <v/>
      </c>
      <c r="S183" s="624" t="str">
        <f>IF(ISNUMBER(AirVision!AD179),AirVision!AD179,"")</f>
        <v/>
      </c>
      <c r="T183" s="624" t="str">
        <f>IF(AirVision!AE179&lt;&gt;"",AirVision!AE179, "")</f>
        <v/>
      </c>
      <c r="U183" s="624">
        <f t="shared" si="47"/>
        <v>0</v>
      </c>
      <c r="V183" s="624">
        <f t="shared" si="46"/>
        <v>1</v>
      </c>
      <c r="W183" s="624" t="str">
        <f>IF(D183&lt;&gt;"",(VLOOKUP(D183,'Flags&amp;Qualifiers'!$S$2:$U$55,3)),"")</f>
        <v/>
      </c>
      <c r="X183" s="624">
        <f t="shared" si="48"/>
        <v>0</v>
      </c>
      <c r="Y183" s="624" t="str">
        <f>IF(D183&lt;&gt;"",(VLOOKUP(D183,'Flags&amp;Qualifiers'!$S$2:$T$55,2)), "")</f>
        <v/>
      </c>
      <c r="Z183" s="624">
        <f t="shared" si="49"/>
        <v>1</v>
      </c>
      <c r="AA183" s="624">
        <f t="shared" si="50"/>
        <v>0</v>
      </c>
      <c r="AB183" s="624" t="str">
        <f t="shared" si="51"/>
        <v>NULL</v>
      </c>
      <c r="AC183" s="635" t="str">
        <f t="shared" si="65"/>
        <v>NULL</v>
      </c>
      <c r="AD183" s="625" t="str">
        <f t="shared" si="65"/>
        <v>NULL</v>
      </c>
      <c r="AE183" s="627">
        <f t="shared" si="64"/>
        <v>0</v>
      </c>
      <c r="AF183" s="628" t="str">
        <f t="shared" si="52"/>
        <v/>
      </c>
      <c r="AG183" s="629" t="str">
        <f t="shared" si="53"/>
        <v/>
      </c>
      <c r="AH183" s="630">
        <f t="shared" si="54"/>
        <v>176</v>
      </c>
      <c r="AI183" s="629">
        <f t="shared" si="58"/>
        <v>0</v>
      </c>
      <c r="AJ183" s="632" t="str">
        <f t="shared" si="62"/>
        <v/>
      </c>
      <c r="AK183" s="630" t="str">
        <f t="shared" si="55"/>
        <v/>
      </c>
      <c r="AL183" s="630" t="str">
        <f t="shared" si="56"/>
        <v/>
      </c>
      <c r="AM183" s="632" t="str">
        <f t="shared" si="57"/>
        <v/>
      </c>
      <c r="AN183" s="633" t="str">
        <f t="shared" si="63"/>
        <v>YES</v>
      </c>
      <c r="AO183" s="511" t="s">
        <v>382</v>
      </c>
      <c r="AP183" s="127">
        <f>VLOOKUP(AO183,'Flags&amp;Qualifiers'!$B$2:$C$49,2)</f>
        <v>0</v>
      </c>
      <c r="AQ183" s="127">
        <f>VLOOKUP(AO183,'Flags&amp;Qualifiers'!$B$2:$D$49,3)</f>
        <v>0</v>
      </c>
      <c r="AR183" s="127">
        <f>VLOOKUP(AO183,'Flags&amp;Qualifiers'!$B$2:$E$49,4)</f>
        <v>0</v>
      </c>
      <c r="AS183" s="757" t="str">
        <f t="shared" si="59"/>
        <v>no</v>
      </c>
      <c r="AT183" s="742"/>
      <c r="AU183" s="742"/>
      <c r="AV183" s="742"/>
    </row>
    <row r="184" spans="1:48" s="634" customFormat="1" ht="11.25" customHeight="1" x14ac:dyDescent="0.2">
      <c r="A184" s="621">
        <f>(AirVision!A180)</f>
        <v>0</v>
      </c>
      <c r="B184" s="622">
        <f>(AirVision!B180)</f>
        <v>0</v>
      </c>
      <c r="C184" s="623" t="str">
        <f>IF(ISNUMBER(AirVision!R180),AirVision!R180, "")</f>
        <v/>
      </c>
      <c r="D184" s="624" t="str">
        <f>IF(AirVision!S180&lt;&gt;"",AirVision!S180, "")</f>
        <v/>
      </c>
      <c r="E184" s="623" t="str">
        <f>IF(ISNUMBER(AirVision!L180),AirVision!L180, "")</f>
        <v/>
      </c>
      <c r="F184" s="624" t="str">
        <f>IF(AirVision!M180&lt;&gt;"",AirVision!M180, "")</f>
        <v/>
      </c>
      <c r="G184" s="625" t="str">
        <f>IF(ISNUMBER(AirVision!C180),AirVision!C180,"")</f>
        <v/>
      </c>
      <c r="H184" s="624" t="str">
        <f>IF(AirVision!D180&lt;&gt;"",AirVision!D180, "")</f>
        <v/>
      </c>
      <c r="I184" s="624" t="str">
        <f>IF(ISNUMBER(AirVision!O180),AirVision!O180,"")</f>
        <v/>
      </c>
      <c r="J184" s="624" t="str">
        <f>IF(ISNUMBER(AirVision!P180),AirVision!P180,"")</f>
        <v/>
      </c>
      <c r="K184" s="624" t="str">
        <f>IF(ISNUMBER(AirVision!F180),AirVision!F180, "")</f>
        <v/>
      </c>
      <c r="L184" s="624" t="str">
        <f>IF(AirVision!G180&lt;&gt;"",AirVision!G180, "")</f>
        <v/>
      </c>
      <c r="M184" s="624" t="str">
        <f>IF(ISNUMBER(AirVision!U180),AirVision!U180, "")</f>
        <v/>
      </c>
      <c r="N184" s="624" t="str">
        <f>IF(AirVision!V180&lt;&gt;"",AirVision!V180, "")</f>
        <v/>
      </c>
      <c r="O184" s="625" t="str">
        <f>IF(ISNUMBER(AirVision!X180),AirVision!X180,"")</f>
        <v/>
      </c>
      <c r="P184" s="624" t="str">
        <f>IF(AirVision!Y180&lt;&gt;"",AirVision!Y180, "")</f>
        <v/>
      </c>
      <c r="Q184" s="624" t="str">
        <f>IF(ISNUMBER(AirVision!AA180),AirVision!AA180,"")</f>
        <v/>
      </c>
      <c r="R184" s="624" t="str">
        <f>IF(AirVision!AB180&lt;&gt;"",AirVision!AB180, "")</f>
        <v/>
      </c>
      <c r="S184" s="624" t="str">
        <f>IF(ISNUMBER(AirVision!AD180),AirVision!AD180,"")</f>
        <v/>
      </c>
      <c r="T184" s="624" t="str">
        <f>IF(AirVision!AE180&lt;&gt;"",AirVision!AE180, "")</f>
        <v/>
      </c>
      <c r="U184" s="624">
        <f t="shared" si="47"/>
        <v>0</v>
      </c>
      <c r="V184" s="624">
        <f t="shared" si="46"/>
        <v>1</v>
      </c>
      <c r="W184" s="624" t="str">
        <f>IF(D184&lt;&gt;"",(VLOOKUP(D184,'Flags&amp;Qualifiers'!$S$2:$U$55,3)),"")</f>
        <v/>
      </c>
      <c r="X184" s="624">
        <f t="shared" si="48"/>
        <v>0</v>
      </c>
      <c r="Y184" s="624" t="str">
        <f>IF(D184&lt;&gt;"",(VLOOKUP(D184,'Flags&amp;Qualifiers'!$S$2:$T$55,2)), "")</f>
        <v/>
      </c>
      <c r="Z184" s="624">
        <f t="shared" si="49"/>
        <v>1</v>
      </c>
      <c r="AA184" s="624">
        <f t="shared" si="50"/>
        <v>0</v>
      </c>
      <c r="AB184" s="624" t="str">
        <f t="shared" si="51"/>
        <v>NULL</v>
      </c>
      <c r="AC184" s="635" t="str">
        <f t="shared" si="65"/>
        <v>NULL</v>
      </c>
      <c r="AD184" s="625" t="str">
        <f t="shared" si="65"/>
        <v>NULL</v>
      </c>
      <c r="AE184" s="627">
        <f t="shared" si="64"/>
        <v>0</v>
      </c>
      <c r="AF184" s="628" t="str">
        <f t="shared" si="52"/>
        <v/>
      </c>
      <c r="AG184" s="629" t="str">
        <f t="shared" si="53"/>
        <v/>
      </c>
      <c r="AH184" s="630">
        <f t="shared" si="54"/>
        <v>177</v>
      </c>
      <c r="AI184" s="629">
        <f t="shared" si="58"/>
        <v>0</v>
      </c>
      <c r="AJ184" s="632" t="str">
        <f t="shared" si="62"/>
        <v/>
      </c>
      <c r="AK184" s="630" t="str">
        <f t="shared" si="55"/>
        <v/>
      </c>
      <c r="AL184" s="630" t="str">
        <f t="shared" si="56"/>
        <v/>
      </c>
      <c r="AM184" s="632" t="str">
        <f t="shared" si="57"/>
        <v/>
      </c>
      <c r="AN184" s="633" t="str">
        <f t="shared" si="63"/>
        <v>YES</v>
      </c>
      <c r="AO184" s="511" t="s">
        <v>382</v>
      </c>
      <c r="AP184" s="127">
        <f>VLOOKUP(AO184,'Flags&amp;Qualifiers'!$B$2:$C$49,2)</f>
        <v>0</v>
      </c>
      <c r="AQ184" s="127">
        <f>VLOOKUP(AO184,'Flags&amp;Qualifiers'!$B$2:$D$49,3)</f>
        <v>0</v>
      </c>
      <c r="AR184" s="127">
        <f>VLOOKUP(AO184,'Flags&amp;Qualifiers'!$B$2:$E$49,4)</f>
        <v>0</v>
      </c>
      <c r="AS184" s="757" t="str">
        <f t="shared" si="59"/>
        <v>no</v>
      </c>
      <c r="AT184" s="742"/>
      <c r="AU184" s="742"/>
      <c r="AV184" s="742"/>
    </row>
    <row r="185" spans="1:48" s="634" customFormat="1" ht="11.25" customHeight="1" x14ac:dyDescent="0.2">
      <c r="A185" s="621">
        <f>(AirVision!A181)</f>
        <v>0</v>
      </c>
      <c r="B185" s="622">
        <f>(AirVision!B181)</f>
        <v>0</v>
      </c>
      <c r="C185" s="623" t="str">
        <f>IF(ISNUMBER(AirVision!R181),AirVision!R181, "")</f>
        <v/>
      </c>
      <c r="D185" s="624" t="str">
        <f>IF(AirVision!S181&lt;&gt;"",AirVision!S181, "")</f>
        <v/>
      </c>
      <c r="E185" s="623" t="str">
        <f>IF(ISNUMBER(AirVision!L181),AirVision!L181, "")</f>
        <v/>
      </c>
      <c r="F185" s="624" t="str">
        <f>IF(AirVision!M181&lt;&gt;"",AirVision!M181, "")</f>
        <v/>
      </c>
      <c r="G185" s="625" t="str">
        <f>IF(ISNUMBER(AirVision!C181),AirVision!C181,"")</f>
        <v/>
      </c>
      <c r="H185" s="624" t="str">
        <f>IF(AirVision!D181&lt;&gt;"",AirVision!D181, "")</f>
        <v/>
      </c>
      <c r="I185" s="624" t="str">
        <f>IF(ISNUMBER(AirVision!O181),AirVision!O181,"")</f>
        <v/>
      </c>
      <c r="J185" s="624" t="str">
        <f>IF(ISNUMBER(AirVision!P181),AirVision!P181,"")</f>
        <v/>
      </c>
      <c r="K185" s="624" t="str">
        <f>IF(ISNUMBER(AirVision!F181),AirVision!F181, "")</f>
        <v/>
      </c>
      <c r="L185" s="624" t="str">
        <f>IF(AirVision!G181&lt;&gt;"",AirVision!G181, "")</f>
        <v/>
      </c>
      <c r="M185" s="624" t="str">
        <f>IF(ISNUMBER(AirVision!U181),AirVision!U181, "")</f>
        <v/>
      </c>
      <c r="N185" s="624" t="str">
        <f>IF(AirVision!V181&lt;&gt;"",AirVision!V181, "")</f>
        <v/>
      </c>
      <c r="O185" s="625" t="str">
        <f>IF(ISNUMBER(AirVision!X181),AirVision!X181,"")</f>
        <v/>
      </c>
      <c r="P185" s="624" t="str">
        <f>IF(AirVision!Y181&lt;&gt;"",AirVision!Y181, "")</f>
        <v/>
      </c>
      <c r="Q185" s="624" t="str">
        <f>IF(ISNUMBER(AirVision!AA181),AirVision!AA181,"")</f>
        <v/>
      </c>
      <c r="R185" s="624" t="str">
        <f>IF(AirVision!AB181&lt;&gt;"",AirVision!AB181, "")</f>
        <v/>
      </c>
      <c r="S185" s="624" t="str">
        <f>IF(ISNUMBER(AirVision!AD181),AirVision!AD181,"")</f>
        <v/>
      </c>
      <c r="T185" s="624" t="str">
        <f>IF(AirVision!AE181&lt;&gt;"",AirVision!AE181, "")</f>
        <v/>
      </c>
      <c r="U185" s="624">
        <f t="shared" si="47"/>
        <v>0</v>
      </c>
      <c r="V185" s="624">
        <f t="shared" si="46"/>
        <v>1</v>
      </c>
      <c r="W185" s="624" t="str">
        <f>IF(D185&lt;&gt;"",(VLOOKUP(D185,'Flags&amp;Qualifiers'!$S$2:$U$55,3)),"")</f>
        <v/>
      </c>
      <c r="X185" s="624">
        <f t="shared" si="48"/>
        <v>0</v>
      </c>
      <c r="Y185" s="624" t="str">
        <f>IF(D185&lt;&gt;"",(VLOOKUP(D185,'Flags&amp;Qualifiers'!$S$2:$T$55,2)), "")</f>
        <v/>
      </c>
      <c r="Z185" s="624">
        <f t="shared" si="49"/>
        <v>1</v>
      </c>
      <c r="AA185" s="624">
        <f t="shared" si="50"/>
        <v>0</v>
      </c>
      <c r="AB185" s="624" t="str">
        <f t="shared" si="51"/>
        <v>NULL</v>
      </c>
      <c r="AC185" s="635" t="str">
        <f t="shared" si="65"/>
        <v>NULL</v>
      </c>
      <c r="AD185" s="625" t="str">
        <f t="shared" si="65"/>
        <v>NULL</v>
      </c>
      <c r="AE185" s="627">
        <f t="shared" si="64"/>
        <v>0</v>
      </c>
      <c r="AF185" s="628" t="str">
        <f t="shared" si="52"/>
        <v/>
      </c>
      <c r="AG185" s="629" t="str">
        <f t="shared" si="53"/>
        <v/>
      </c>
      <c r="AH185" s="630">
        <f t="shared" si="54"/>
        <v>178</v>
      </c>
      <c r="AI185" s="629">
        <f t="shared" si="58"/>
        <v>0</v>
      </c>
      <c r="AJ185" s="632" t="str">
        <f t="shared" si="62"/>
        <v/>
      </c>
      <c r="AK185" s="630" t="str">
        <f t="shared" si="55"/>
        <v/>
      </c>
      <c r="AL185" s="630" t="str">
        <f t="shared" si="56"/>
        <v/>
      </c>
      <c r="AM185" s="632" t="str">
        <f t="shared" si="57"/>
        <v/>
      </c>
      <c r="AN185" s="633" t="str">
        <f t="shared" si="63"/>
        <v>YES</v>
      </c>
      <c r="AO185" s="511" t="s">
        <v>382</v>
      </c>
      <c r="AP185" s="127">
        <f>VLOOKUP(AO185,'Flags&amp;Qualifiers'!$B$2:$C$49,2)</f>
        <v>0</v>
      </c>
      <c r="AQ185" s="127">
        <f>VLOOKUP(AO185,'Flags&amp;Qualifiers'!$B$2:$D$49,3)</f>
        <v>0</v>
      </c>
      <c r="AR185" s="127">
        <f>VLOOKUP(AO185,'Flags&amp;Qualifiers'!$B$2:$E$49,4)</f>
        <v>0</v>
      </c>
      <c r="AS185" s="757" t="str">
        <f t="shared" si="59"/>
        <v>no</v>
      </c>
      <c r="AT185" s="742"/>
      <c r="AU185" s="742"/>
      <c r="AV185" s="742"/>
    </row>
    <row r="186" spans="1:48" s="634" customFormat="1" ht="11.25" customHeight="1" x14ac:dyDescent="0.2">
      <c r="A186" s="621">
        <f>(AirVision!A182)</f>
        <v>0</v>
      </c>
      <c r="B186" s="622">
        <f>(AirVision!B182)</f>
        <v>0</v>
      </c>
      <c r="C186" s="623" t="str">
        <f>IF(ISNUMBER(AirVision!R182),AirVision!R182, "")</f>
        <v/>
      </c>
      <c r="D186" s="624" t="str">
        <f>IF(AirVision!S182&lt;&gt;"",AirVision!S182, "")</f>
        <v/>
      </c>
      <c r="E186" s="623" t="str">
        <f>IF(ISNUMBER(AirVision!L182),AirVision!L182, "")</f>
        <v/>
      </c>
      <c r="F186" s="624" t="str">
        <f>IF(AirVision!M182&lt;&gt;"",AirVision!M182, "")</f>
        <v/>
      </c>
      <c r="G186" s="625" t="str">
        <f>IF(ISNUMBER(AirVision!C182),AirVision!C182,"")</f>
        <v/>
      </c>
      <c r="H186" s="624" t="str">
        <f>IF(AirVision!D182&lt;&gt;"",AirVision!D182, "")</f>
        <v/>
      </c>
      <c r="I186" s="624" t="str">
        <f>IF(ISNUMBER(AirVision!O182),AirVision!O182,"")</f>
        <v/>
      </c>
      <c r="J186" s="624" t="str">
        <f>IF(ISNUMBER(AirVision!P182),AirVision!P182,"")</f>
        <v/>
      </c>
      <c r="K186" s="624" t="str">
        <f>IF(ISNUMBER(AirVision!F182),AirVision!F182, "")</f>
        <v/>
      </c>
      <c r="L186" s="624" t="str">
        <f>IF(AirVision!G182&lt;&gt;"",AirVision!G182, "")</f>
        <v/>
      </c>
      <c r="M186" s="624" t="str">
        <f>IF(ISNUMBER(AirVision!U182),AirVision!U182, "")</f>
        <v/>
      </c>
      <c r="N186" s="624" t="str">
        <f>IF(AirVision!V182&lt;&gt;"",AirVision!V182, "")</f>
        <v/>
      </c>
      <c r="O186" s="625" t="str">
        <f>IF(ISNUMBER(AirVision!X182),AirVision!X182,"")</f>
        <v/>
      </c>
      <c r="P186" s="624" t="str">
        <f>IF(AirVision!Y182&lt;&gt;"",AirVision!Y182, "")</f>
        <v/>
      </c>
      <c r="Q186" s="624" t="str">
        <f>IF(ISNUMBER(AirVision!AA182),AirVision!AA182,"")</f>
        <v/>
      </c>
      <c r="R186" s="624" t="str">
        <f>IF(AirVision!AB182&lt;&gt;"",AirVision!AB182, "")</f>
        <v/>
      </c>
      <c r="S186" s="624" t="str">
        <f>IF(ISNUMBER(AirVision!AD182),AirVision!AD182,"")</f>
        <v/>
      </c>
      <c r="T186" s="624" t="str">
        <f>IF(AirVision!AE182&lt;&gt;"",AirVision!AE182, "")</f>
        <v/>
      </c>
      <c r="U186" s="624">
        <f t="shared" si="47"/>
        <v>0</v>
      </c>
      <c r="V186" s="624">
        <f t="shared" si="46"/>
        <v>1</v>
      </c>
      <c r="W186" s="624" t="str">
        <f>IF(D186&lt;&gt;"",(VLOOKUP(D186,'Flags&amp;Qualifiers'!$S$2:$U$55,3)),"")</f>
        <v/>
      </c>
      <c r="X186" s="624">
        <f t="shared" si="48"/>
        <v>0</v>
      </c>
      <c r="Y186" s="624" t="str">
        <f>IF(D186&lt;&gt;"",(VLOOKUP(D186,'Flags&amp;Qualifiers'!$S$2:$T$55,2)), "")</f>
        <v/>
      </c>
      <c r="Z186" s="624">
        <f t="shared" si="49"/>
        <v>1</v>
      </c>
      <c r="AA186" s="624">
        <f t="shared" si="50"/>
        <v>0</v>
      </c>
      <c r="AB186" s="624" t="str">
        <f t="shared" si="51"/>
        <v>NULL</v>
      </c>
      <c r="AC186" s="635" t="str">
        <f t="shared" si="65"/>
        <v>NULL</v>
      </c>
      <c r="AD186" s="625" t="str">
        <f t="shared" si="65"/>
        <v>NULL</v>
      </c>
      <c r="AE186" s="627">
        <f t="shared" si="64"/>
        <v>0</v>
      </c>
      <c r="AF186" s="628" t="str">
        <f t="shared" si="52"/>
        <v/>
      </c>
      <c r="AG186" s="629" t="str">
        <f t="shared" si="53"/>
        <v/>
      </c>
      <c r="AH186" s="630">
        <f t="shared" si="54"/>
        <v>179</v>
      </c>
      <c r="AI186" s="629">
        <f t="shared" si="58"/>
        <v>0</v>
      </c>
      <c r="AJ186" s="632" t="str">
        <f t="shared" si="62"/>
        <v/>
      </c>
      <c r="AK186" s="630" t="str">
        <f t="shared" si="55"/>
        <v/>
      </c>
      <c r="AL186" s="630" t="str">
        <f t="shared" si="56"/>
        <v/>
      </c>
      <c r="AM186" s="632" t="str">
        <f t="shared" si="57"/>
        <v/>
      </c>
      <c r="AN186" s="633" t="str">
        <f t="shared" si="63"/>
        <v>YES</v>
      </c>
      <c r="AO186" s="511" t="s">
        <v>382</v>
      </c>
      <c r="AP186" s="127">
        <f>VLOOKUP(AO186,'Flags&amp;Qualifiers'!$B$2:$C$49,2)</f>
        <v>0</v>
      </c>
      <c r="AQ186" s="127">
        <f>VLOOKUP(AO186,'Flags&amp;Qualifiers'!$B$2:$D$49,3)</f>
        <v>0</v>
      </c>
      <c r="AR186" s="127">
        <f>VLOOKUP(AO186,'Flags&amp;Qualifiers'!$B$2:$E$49,4)</f>
        <v>0</v>
      </c>
      <c r="AS186" s="757" t="str">
        <f t="shared" si="59"/>
        <v>no</v>
      </c>
      <c r="AT186" s="742"/>
      <c r="AU186" s="742"/>
      <c r="AV186" s="742"/>
    </row>
    <row r="187" spans="1:48" s="634" customFormat="1" ht="11.25" customHeight="1" x14ac:dyDescent="0.2">
      <c r="A187" s="621">
        <f>(AirVision!A183)</f>
        <v>0</v>
      </c>
      <c r="B187" s="622">
        <f>(AirVision!B183)</f>
        <v>0</v>
      </c>
      <c r="C187" s="623" t="str">
        <f>IF(ISNUMBER(AirVision!R183),AirVision!R183, "")</f>
        <v/>
      </c>
      <c r="D187" s="624" t="str">
        <f>IF(AirVision!S183&lt;&gt;"",AirVision!S183, "")</f>
        <v/>
      </c>
      <c r="E187" s="623" t="str">
        <f>IF(ISNUMBER(AirVision!L183),AirVision!L183, "")</f>
        <v/>
      </c>
      <c r="F187" s="624" t="str">
        <f>IF(AirVision!M183&lt;&gt;"",AirVision!M183, "")</f>
        <v/>
      </c>
      <c r="G187" s="625" t="str">
        <f>IF(ISNUMBER(AirVision!C183),AirVision!C183,"")</f>
        <v/>
      </c>
      <c r="H187" s="624" t="str">
        <f>IF(AirVision!D183&lt;&gt;"",AirVision!D183, "")</f>
        <v/>
      </c>
      <c r="I187" s="624" t="str">
        <f>IF(ISNUMBER(AirVision!O183),AirVision!O183,"")</f>
        <v/>
      </c>
      <c r="J187" s="624" t="str">
        <f>IF(ISNUMBER(AirVision!P183),AirVision!P183,"")</f>
        <v/>
      </c>
      <c r="K187" s="624" t="str">
        <f>IF(ISNUMBER(AirVision!F183),AirVision!F183, "")</f>
        <v/>
      </c>
      <c r="L187" s="624" t="str">
        <f>IF(AirVision!G183&lt;&gt;"",AirVision!G183, "")</f>
        <v/>
      </c>
      <c r="M187" s="624" t="str">
        <f>IF(ISNUMBER(AirVision!U183),AirVision!U183, "")</f>
        <v/>
      </c>
      <c r="N187" s="624" t="str">
        <f>IF(AirVision!V183&lt;&gt;"",AirVision!V183, "")</f>
        <v/>
      </c>
      <c r="O187" s="625" t="str">
        <f>IF(ISNUMBER(AirVision!X183),AirVision!X183,"")</f>
        <v/>
      </c>
      <c r="P187" s="624" t="str">
        <f>IF(AirVision!Y183&lt;&gt;"",AirVision!Y183, "")</f>
        <v/>
      </c>
      <c r="Q187" s="624" t="str">
        <f>IF(ISNUMBER(AirVision!AA183),AirVision!AA183,"")</f>
        <v/>
      </c>
      <c r="R187" s="624" t="str">
        <f>IF(AirVision!AB183&lt;&gt;"",AirVision!AB183, "")</f>
        <v/>
      </c>
      <c r="S187" s="624" t="str">
        <f>IF(ISNUMBER(AirVision!AD183),AirVision!AD183,"")</f>
        <v/>
      </c>
      <c r="T187" s="624" t="str">
        <f>IF(AirVision!AE183&lt;&gt;"",AirVision!AE183, "")</f>
        <v/>
      </c>
      <c r="U187" s="624">
        <f t="shared" si="47"/>
        <v>0</v>
      </c>
      <c r="V187" s="624">
        <f t="shared" si="46"/>
        <v>1</v>
      </c>
      <c r="W187" s="624" t="str">
        <f>IF(D187&lt;&gt;"",(VLOOKUP(D187,'Flags&amp;Qualifiers'!$S$2:$U$55,3)),"")</f>
        <v/>
      </c>
      <c r="X187" s="624">
        <f t="shared" si="48"/>
        <v>0</v>
      </c>
      <c r="Y187" s="624" t="str">
        <f>IF(D187&lt;&gt;"",(VLOOKUP(D187,'Flags&amp;Qualifiers'!$S$2:$T$55,2)), "")</f>
        <v/>
      </c>
      <c r="Z187" s="624">
        <f t="shared" si="49"/>
        <v>1</v>
      </c>
      <c r="AA187" s="624">
        <f t="shared" si="50"/>
        <v>0</v>
      </c>
      <c r="AB187" s="624" t="str">
        <f t="shared" si="51"/>
        <v>NULL</v>
      </c>
      <c r="AC187" s="635" t="str">
        <f t="shared" si="65"/>
        <v>NULL</v>
      </c>
      <c r="AD187" s="625" t="str">
        <f t="shared" si="65"/>
        <v>NULL</v>
      </c>
      <c r="AE187" s="627">
        <f t="shared" si="64"/>
        <v>0</v>
      </c>
      <c r="AF187" s="628" t="str">
        <f t="shared" si="52"/>
        <v/>
      </c>
      <c r="AG187" s="629" t="str">
        <f t="shared" si="53"/>
        <v/>
      </c>
      <c r="AH187" s="630">
        <f t="shared" si="54"/>
        <v>180</v>
      </c>
      <c r="AI187" s="629">
        <f t="shared" si="58"/>
        <v>0</v>
      </c>
      <c r="AJ187" s="632" t="str">
        <f t="shared" si="62"/>
        <v/>
      </c>
      <c r="AK187" s="630" t="str">
        <f t="shared" si="55"/>
        <v/>
      </c>
      <c r="AL187" s="630" t="str">
        <f t="shared" si="56"/>
        <v/>
      </c>
      <c r="AM187" s="632" t="str">
        <f t="shared" si="57"/>
        <v/>
      </c>
      <c r="AN187" s="633" t="str">
        <f t="shared" si="63"/>
        <v>YES</v>
      </c>
      <c r="AO187" s="511" t="s">
        <v>382</v>
      </c>
      <c r="AP187" s="127">
        <f>VLOOKUP(AO187,'Flags&amp;Qualifiers'!$B$2:$C$49,2)</f>
        <v>0</v>
      </c>
      <c r="AQ187" s="127">
        <f>VLOOKUP(AO187,'Flags&amp;Qualifiers'!$B$2:$D$49,3)</f>
        <v>0</v>
      </c>
      <c r="AR187" s="127">
        <f>VLOOKUP(AO187,'Flags&amp;Qualifiers'!$B$2:$E$49,4)</f>
        <v>0</v>
      </c>
      <c r="AS187" s="757" t="str">
        <f t="shared" si="59"/>
        <v>no</v>
      </c>
    </row>
    <row r="188" spans="1:48" s="634" customFormat="1" ht="11.25" customHeight="1" x14ac:dyDescent="0.2">
      <c r="A188" s="621">
        <f>(AirVision!A184)</f>
        <v>0</v>
      </c>
      <c r="B188" s="622">
        <f>(AirVision!B184)</f>
        <v>0</v>
      </c>
      <c r="C188" s="623" t="str">
        <f>IF(ISNUMBER(AirVision!R184),AirVision!R184, "")</f>
        <v/>
      </c>
      <c r="D188" s="624" t="str">
        <f>IF(AirVision!S184&lt;&gt;"",AirVision!S184, "")</f>
        <v/>
      </c>
      <c r="E188" s="623" t="str">
        <f>IF(ISNUMBER(AirVision!L184),AirVision!L184, "")</f>
        <v/>
      </c>
      <c r="F188" s="624" t="str">
        <f>IF(AirVision!M184&lt;&gt;"",AirVision!M184, "")</f>
        <v/>
      </c>
      <c r="G188" s="625" t="str">
        <f>IF(ISNUMBER(AirVision!C184),AirVision!C184,"")</f>
        <v/>
      </c>
      <c r="H188" s="624" t="str">
        <f>IF(AirVision!D184&lt;&gt;"",AirVision!D184, "")</f>
        <v/>
      </c>
      <c r="I188" s="624" t="str">
        <f>IF(ISNUMBER(AirVision!O184),AirVision!O184,"")</f>
        <v/>
      </c>
      <c r="J188" s="624" t="str">
        <f>IF(ISNUMBER(AirVision!P184),AirVision!P184,"")</f>
        <v/>
      </c>
      <c r="K188" s="624" t="str">
        <f>IF(ISNUMBER(AirVision!F184),AirVision!F184, "")</f>
        <v/>
      </c>
      <c r="L188" s="624" t="str">
        <f>IF(AirVision!G184&lt;&gt;"",AirVision!G184, "")</f>
        <v/>
      </c>
      <c r="M188" s="624" t="str">
        <f>IF(ISNUMBER(AirVision!U184),AirVision!U184, "")</f>
        <v/>
      </c>
      <c r="N188" s="624" t="str">
        <f>IF(AirVision!V184&lt;&gt;"",AirVision!V184, "")</f>
        <v/>
      </c>
      <c r="O188" s="625" t="str">
        <f>IF(ISNUMBER(AirVision!X184),AirVision!X184,"")</f>
        <v/>
      </c>
      <c r="P188" s="624" t="str">
        <f>IF(AirVision!Y184&lt;&gt;"",AirVision!Y184, "")</f>
        <v/>
      </c>
      <c r="Q188" s="624" t="str">
        <f>IF(ISNUMBER(AirVision!AA184),AirVision!AA184,"")</f>
        <v/>
      </c>
      <c r="R188" s="624" t="str">
        <f>IF(AirVision!AB184&lt;&gt;"",AirVision!AB184, "")</f>
        <v/>
      </c>
      <c r="S188" s="624" t="str">
        <f>IF(ISNUMBER(AirVision!AD184),AirVision!AD184,"")</f>
        <v/>
      </c>
      <c r="T188" s="624" t="str">
        <f>IF(AirVision!AE184&lt;&gt;"",AirVision!AE184, "")</f>
        <v/>
      </c>
      <c r="U188" s="624">
        <f t="shared" si="47"/>
        <v>0</v>
      </c>
      <c r="V188" s="624">
        <f t="shared" si="46"/>
        <v>1</v>
      </c>
      <c r="W188" s="624" t="str">
        <f>IF(D188&lt;&gt;"",(VLOOKUP(D188,'Flags&amp;Qualifiers'!$S$2:$U$55,3)),"")</f>
        <v/>
      </c>
      <c r="X188" s="624">
        <f t="shared" si="48"/>
        <v>0</v>
      </c>
      <c r="Y188" s="624" t="str">
        <f>IF(D188&lt;&gt;"",(VLOOKUP(D188,'Flags&amp;Qualifiers'!$S$2:$T$55,2)), "")</f>
        <v/>
      </c>
      <c r="Z188" s="624">
        <f t="shared" si="49"/>
        <v>1</v>
      </c>
      <c r="AA188" s="624">
        <f t="shared" si="50"/>
        <v>0</v>
      </c>
      <c r="AB188" s="624" t="str">
        <f t="shared" si="51"/>
        <v>NULL</v>
      </c>
      <c r="AC188" s="635" t="str">
        <f t="shared" si="65"/>
        <v>NULL</v>
      </c>
      <c r="AD188" s="625" t="str">
        <f t="shared" si="65"/>
        <v>NULL</v>
      </c>
      <c r="AE188" s="627">
        <f t="shared" si="64"/>
        <v>0</v>
      </c>
      <c r="AF188" s="628" t="str">
        <f t="shared" si="52"/>
        <v/>
      </c>
      <c r="AG188" s="629" t="str">
        <f t="shared" si="53"/>
        <v/>
      </c>
      <c r="AH188" s="630">
        <f t="shared" si="54"/>
        <v>181</v>
      </c>
      <c r="AI188" s="629">
        <f t="shared" si="58"/>
        <v>0</v>
      </c>
      <c r="AJ188" s="632" t="str">
        <f t="shared" si="62"/>
        <v/>
      </c>
      <c r="AK188" s="630" t="str">
        <f t="shared" si="55"/>
        <v/>
      </c>
      <c r="AL188" s="630" t="str">
        <f t="shared" si="56"/>
        <v/>
      </c>
      <c r="AM188" s="632" t="str">
        <f t="shared" si="57"/>
        <v/>
      </c>
      <c r="AN188" s="633" t="str">
        <f t="shared" si="63"/>
        <v>YES</v>
      </c>
      <c r="AO188" s="511" t="s">
        <v>382</v>
      </c>
      <c r="AP188" s="127">
        <f>VLOOKUP(AO188,'Flags&amp;Qualifiers'!$B$2:$C$49,2)</f>
        <v>0</v>
      </c>
      <c r="AQ188" s="127">
        <f>VLOOKUP(AO188,'Flags&amp;Qualifiers'!$B$2:$D$49,3)</f>
        <v>0</v>
      </c>
      <c r="AR188" s="127">
        <f>VLOOKUP(AO188,'Flags&amp;Qualifiers'!$B$2:$E$49,4)</f>
        <v>0</v>
      </c>
      <c r="AS188" s="757" t="str">
        <f t="shared" si="59"/>
        <v>no</v>
      </c>
    </row>
    <row r="189" spans="1:48" s="634" customFormat="1" ht="11.25" customHeight="1" x14ac:dyDescent="0.2">
      <c r="A189" s="621">
        <f>(AirVision!A185)</f>
        <v>0</v>
      </c>
      <c r="B189" s="622">
        <f>(AirVision!B185)</f>
        <v>0</v>
      </c>
      <c r="C189" s="623" t="str">
        <f>IF(ISNUMBER(AirVision!R185),AirVision!R185, "")</f>
        <v/>
      </c>
      <c r="D189" s="624" t="str">
        <f>IF(AirVision!S185&lt;&gt;"",AirVision!S185, "")</f>
        <v/>
      </c>
      <c r="E189" s="623" t="str">
        <f>IF(ISNUMBER(AirVision!L185),AirVision!L185, "")</f>
        <v/>
      </c>
      <c r="F189" s="624" t="str">
        <f>IF(AirVision!M185&lt;&gt;"",AirVision!M185, "")</f>
        <v/>
      </c>
      <c r="G189" s="625" t="str">
        <f>IF(ISNUMBER(AirVision!C185),AirVision!C185,"")</f>
        <v/>
      </c>
      <c r="H189" s="624" t="str">
        <f>IF(AirVision!D185&lt;&gt;"",AirVision!D185, "")</f>
        <v/>
      </c>
      <c r="I189" s="624" t="str">
        <f>IF(ISNUMBER(AirVision!O185),AirVision!O185,"")</f>
        <v/>
      </c>
      <c r="J189" s="624" t="str">
        <f>IF(ISNUMBER(AirVision!P185),AirVision!P185,"")</f>
        <v/>
      </c>
      <c r="K189" s="624" t="str">
        <f>IF(ISNUMBER(AirVision!F185),AirVision!F185, "")</f>
        <v/>
      </c>
      <c r="L189" s="624" t="str">
        <f>IF(AirVision!G185&lt;&gt;"",AirVision!G185, "")</f>
        <v/>
      </c>
      <c r="M189" s="624" t="str">
        <f>IF(ISNUMBER(AirVision!U185),AirVision!U185, "")</f>
        <v/>
      </c>
      <c r="N189" s="624" t="str">
        <f>IF(AirVision!V185&lt;&gt;"",AirVision!V185, "")</f>
        <v/>
      </c>
      <c r="O189" s="625" t="str">
        <f>IF(ISNUMBER(AirVision!X185),AirVision!X185,"")</f>
        <v/>
      </c>
      <c r="P189" s="624" t="str">
        <f>IF(AirVision!Y185&lt;&gt;"",AirVision!Y185, "")</f>
        <v/>
      </c>
      <c r="Q189" s="624" t="str">
        <f>IF(ISNUMBER(AirVision!AA185),AirVision!AA185,"")</f>
        <v/>
      </c>
      <c r="R189" s="624" t="str">
        <f>IF(AirVision!AB185&lt;&gt;"",AirVision!AB185, "")</f>
        <v/>
      </c>
      <c r="S189" s="624" t="str">
        <f>IF(ISNUMBER(AirVision!AD185),AirVision!AD185,"")</f>
        <v/>
      </c>
      <c r="T189" s="624" t="str">
        <f>IF(AirVision!AE185&lt;&gt;"",AirVision!AE185, "")</f>
        <v/>
      </c>
      <c r="U189" s="624">
        <f t="shared" si="47"/>
        <v>0</v>
      </c>
      <c r="V189" s="624">
        <f t="shared" si="46"/>
        <v>1</v>
      </c>
      <c r="W189" s="624" t="str">
        <f>IF(D189&lt;&gt;"",(VLOOKUP(D189,'Flags&amp;Qualifiers'!$S$2:$U$55,3)),"")</f>
        <v/>
      </c>
      <c r="X189" s="624">
        <f t="shared" si="48"/>
        <v>0</v>
      </c>
      <c r="Y189" s="624" t="str">
        <f>IF(D189&lt;&gt;"",(VLOOKUP(D189,'Flags&amp;Qualifiers'!$S$2:$T$55,2)), "")</f>
        <v/>
      </c>
      <c r="Z189" s="624">
        <f t="shared" si="49"/>
        <v>1</v>
      </c>
      <c r="AA189" s="624">
        <f t="shared" si="50"/>
        <v>0</v>
      </c>
      <c r="AB189" s="624" t="str">
        <f t="shared" si="51"/>
        <v>NULL</v>
      </c>
      <c r="AC189" s="635" t="str">
        <f t="shared" si="65"/>
        <v>NULL</v>
      </c>
      <c r="AD189" s="625" t="str">
        <f t="shared" si="65"/>
        <v>NULL</v>
      </c>
      <c r="AE189" s="627">
        <f t="shared" si="64"/>
        <v>0</v>
      </c>
      <c r="AF189" s="628" t="str">
        <f t="shared" si="52"/>
        <v/>
      </c>
      <c r="AG189" s="629" t="str">
        <f t="shared" si="53"/>
        <v/>
      </c>
      <c r="AH189" s="630">
        <f t="shared" si="54"/>
        <v>182</v>
      </c>
      <c r="AI189" s="629">
        <f t="shared" si="58"/>
        <v>0</v>
      </c>
      <c r="AJ189" s="632" t="str">
        <f t="shared" si="62"/>
        <v/>
      </c>
      <c r="AK189" s="630" t="str">
        <f t="shared" si="55"/>
        <v/>
      </c>
      <c r="AL189" s="630" t="str">
        <f t="shared" si="56"/>
        <v/>
      </c>
      <c r="AM189" s="632" t="str">
        <f t="shared" si="57"/>
        <v/>
      </c>
      <c r="AN189" s="633" t="str">
        <f t="shared" si="63"/>
        <v>YES</v>
      </c>
      <c r="AO189" s="511" t="s">
        <v>382</v>
      </c>
      <c r="AP189" s="127">
        <f>VLOOKUP(AO189,'Flags&amp;Qualifiers'!$B$2:$C$49,2)</f>
        <v>0</v>
      </c>
      <c r="AQ189" s="127">
        <f>VLOOKUP(AO189,'Flags&amp;Qualifiers'!$B$2:$D$49,3)</f>
        <v>0</v>
      </c>
      <c r="AR189" s="127">
        <f>VLOOKUP(AO189,'Flags&amp;Qualifiers'!$B$2:$E$49,4)</f>
        <v>0</v>
      </c>
      <c r="AS189" s="757" t="str">
        <f t="shared" si="59"/>
        <v>no</v>
      </c>
    </row>
    <row r="190" spans="1:48" s="634" customFormat="1" ht="11.25" customHeight="1" x14ac:dyDescent="0.2">
      <c r="A190" s="621">
        <f>(AirVision!A186)</f>
        <v>0</v>
      </c>
      <c r="B190" s="622">
        <f>(AirVision!B186)</f>
        <v>0</v>
      </c>
      <c r="C190" s="623" t="str">
        <f>IF(ISNUMBER(AirVision!R186),AirVision!R186, "")</f>
        <v/>
      </c>
      <c r="D190" s="624" t="str">
        <f>IF(AirVision!S186&lt;&gt;"",AirVision!S186, "")</f>
        <v/>
      </c>
      <c r="E190" s="623" t="str">
        <f>IF(ISNUMBER(AirVision!L186),AirVision!L186, "")</f>
        <v/>
      </c>
      <c r="F190" s="624" t="str">
        <f>IF(AirVision!M186&lt;&gt;"",AirVision!M186, "")</f>
        <v/>
      </c>
      <c r="G190" s="625" t="str">
        <f>IF(ISNUMBER(AirVision!C186),AirVision!C186,"")</f>
        <v/>
      </c>
      <c r="H190" s="624" t="str">
        <f>IF(AirVision!D186&lt;&gt;"",AirVision!D186, "")</f>
        <v/>
      </c>
      <c r="I190" s="624" t="str">
        <f>IF(ISNUMBER(AirVision!O186),AirVision!O186,"")</f>
        <v/>
      </c>
      <c r="J190" s="624" t="str">
        <f>IF(ISNUMBER(AirVision!P186),AirVision!P186,"")</f>
        <v/>
      </c>
      <c r="K190" s="624" t="str">
        <f>IF(ISNUMBER(AirVision!F186),AirVision!F186, "")</f>
        <v/>
      </c>
      <c r="L190" s="624" t="str">
        <f>IF(AirVision!G186&lt;&gt;"",AirVision!G186, "")</f>
        <v/>
      </c>
      <c r="M190" s="624" t="str">
        <f>IF(ISNUMBER(AirVision!U186),AirVision!U186, "")</f>
        <v/>
      </c>
      <c r="N190" s="624" t="str">
        <f>IF(AirVision!V186&lt;&gt;"",AirVision!V186, "")</f>
        <v/>
      </c>
      <c r="O190" s="625" t="str">
        <f>IF(ISNUMBER(AirVision!X186),AirVision!X186,"")</f>
        <v/>
      </c>
      <c r="P190" s="624" t="str">
        <f>IF(AirVision!Y186&lt;&gt;"",AirVision!Y186, "")</f>
        <v/>
      </c>
      <c r="Q190" s="624" t="str">
        <f>IF(ISNUMBER(AirVision!AA186),AirVision!AA186,"")</f>
        <v/>
      </c>
      <c r="R190" s="624" t="str">
        <f>IF(AirVision!AB186&lt;&gt;"",AirVision!AB186, "")</f>
        <v/>
      </c>
      <c r="S190" s="624" t="str">
        <f>IF(ISNUMBER(AirVision!AD186),AirVision!AD186,"")</f>
        <v/>
      </c>
      <c r="T190" s="624" t="str">
        <f>IF(AirVision!AE186&lt;&gt;"",AirVision!AE186, "")</f>
        <v/>
      </c>
      <c r="U190" s="624">
        <f t="shared" si="47"/>
        <v>0</v>
      </c>
      <c r="V190" s="624">
        <f t="shared" si="46"/>
        <v>1</v>
      </c>
      <c r="W190" s="624" t="str">
        <f>IF(D190&lt;&gt;"",(VLOOKUP(D190,'Flags&amp;Qualifiers'!$S$2:$U$55,3)),"")</f>
        <v/>
      </c>
      <c r="X190" s="624">
        <f t="shared" si="48"/>
        <v>0</v>
      </c>
      <c r="Y190" s="624" t="str">
        <f>IF(D190&lt;&gt;"",(VLOOKUP(D190,'Flags&amp;Qualifiers'!$S$2:$T$55,2)), "")</f>
        <v/>
      </c>
      <c r="Z190" s="624">
        <f t="shared" si="49"/>
        <v>1</v>
      </c>
      <c r="AA190" s="624">
        <f t="shared" si="50"/>
        <v>0</v>
      </c>
      <c r="AB190" s="624" t="str">
        <f t="shared" si="51"/>
        <v>NULL</v>
      </c>
      <c r="AC190" s="635" t="str">
        <f t="shared" si="65"/>
        <v>NULL</v>
      </c>
      <c r="AD190" s="625" t="str">
        <f t="shared" si="65"/>
        <v>NULL</v>
      </c>
      <c r="AE190" s="627">
        <f t="shared" si="64"/>
        <v>0</v>
      </c>
      <c r="AF190" s="628" t="str">
        <f t="shared" si="52"/>
        <v/>
      </c>
      <c r="AG190" s="629" t="str">
        <f t="shared" si="53"/>
        <v/>
      </c>
      <c r="AH190" s="630">
        <f t="shared" si="54"/>
        <v>183</v>
      </c>
      <c r="AI190" s="629">
        <f t="shared" si="58"/>
        <v>0</v>
      </c>
      <c r="AJ190" s="632" t="str">
        <f t="shared" si="62"/>
        <v/>
      </c>
      <c r="AK190" s="630" t="str">
        <f t="shared" si="55"/>
        <v/>
      </c>
      <c r="AL190" s="630" t="str">
        <f t="shared" si="56"/>
        <v/>
      </c>
      <c r="AM190" s="632" t="str">
        <f t="shared" si="57"/>
        <v/>
      </c>
      <c r="AN190" s="633" t="str">
        <f t="shared" si="63"/>
        <v>YES</v>
      </c>
      <c r="AO190" s="511" t="s">
        <v>382</v>
      </c>
      <c r="AP190" s="127">
        <f>VLOOKUP(AO190,'Flags&amp;Qualifiers'!$B$2:$C$49,2)</f>
        <v>0</v>
      </c>
      <c r="AQ190" s="127">
        <f>VLOOKUP(AO190,'Flags&amp;Qualifiers'!$B$2:$D$49,3)</f>
        <v>0</v>
      </c>
      <c r="AR190" s="127">
        <f>VLOOKUP(AO190,'Flags&amp;Qualifiers'!$B$2:$E$49,4)</f>
        <v>0</v>
      </c>
      <c r="AS190" s="757" t="str">
        <f t="shared" si="59"/>
        <v>no</v>
      </c>
    </row>
    <row r="191" spans="1:48" s="634" customFormat="1" ht="11.25" customHeight="1" x14ac:dyDescent="0.2">
      <c r="A191" s="621">
        <f>(AirVision!A187)</f>
        <v>0</v>
      </c>
      <c r="B191" s="622">
        <f>(AirVision!B187)</f>
        <v>0</v>
      </c>
      <c r="C191" s="623" t="str">
        <f>IF(ISNUMBER(AirVision!R187),AirVision!R187, "")</f>
        <v/>
      </c>
      <c r="D191" s="624" t="str">
        <f>IF(AirVision!S187&lt;&gt;"",AirVision!S187, "")</f>
        <v/>
      </c>
      <c r="E191" s="623" t="str">
        <f>IF(ISNUMBER(AirVision!L187),AirVision!L187, "")</f>
        <v/>
      </c>
      <c r="F191" s="624" t="str">
        <f>IF(AirVision!M187&lt;&gt;"",AirVision!M187, "")</f>
        <v/>
      </c>
      <c r="G191" s="625" t="str">
        <f>IF(ISNUMBER(AirVision!C187),AirVision!C187,"")</f>
        <v/>
      </c>
      <c r="H191" s="624" t="str">
        <f>IF(AirVision!D187&lt;&gt;"",AirVision!D187, "")</f>
        <v/>
      </c>
      <c r="I191" s="624" t="str">
        <f>IF(ISNUMBER(AirVision!O187),AirVision!O187,"")</f>
        <v/>
      </c>
      <c r="J191" s="624" t="str">
        <f>IF(ISNUMBER(AirVision!P187),AirVision!P187,"")</f>
        <v/>
      </c>
      <c r="K191" s="624" t="str">
        <f>IF(ISNUMBER(AirVision!F187),AirVision!F187, "")</f>
        <v/>
      </c>
      <c r="L191" s="624" t="str">
        <f>IF(AirVision!G187&lt;&gt;"",AirVision!G187, "")</f>
        <v/>
      </c>
      <c r="M191" s="624" t="str">
        <f>IF(ISNUMBER(AirVision!U187),AirVision!U187, "")</f>
        <v/>
      </c>
      <c r="N191" s="624" t="str">
        <f>IF(AirVision!V187&lt;&gt;"",AirVision!V187, "")</f>
        <v/>
      </c>
      <c r="O191" s="625" t="str">
        <f>IF(ISNUMBER(AirVision!X187),AirVision!X187,"")</f>
        <v/>
      </c>
      <c r="P191" s="624" t="str">
        <f>IF(AirVision!Y187&lt;&gt;"",AirVision!Y187, "")</f>
        <v/>
      </c>
      <c r="Q191" s="624" t="str">
        <f>IF(ISNUMBER(AirVision!AA187),AirVision!AA187,"")</f>
        <v/>
      </c>
      <c r="R191" s="624" t="str">
        <f>IF(AirVision!AB187&lt;&gt;"",AirVision!AB187, "")</f>
        <v/>
      </c>
      <c r="S191" s="624" t="str">
        <f>IF(ISNUMBER(AirVision!AD187),AirVision!AD187,"")</f>
        <v/>
      </c>
      <c r="T191" s="624" t="str">
        <f>IF(AirVision!AE187&lt;&gt;"",AirVision!AE187, "")</f>
        <v/>
      </c>
      <c r="U191" s="624">
        <f t="shared" si="47"/>
        <v>0</v>
      </c>
      <c r="V191" s="624">
        <f t="shared" si="46"/>
        <v>1</v>
      </c>
      <c r="W191" s="624" t="str">
        <f>IF(D191&lt;&gt;"",(VLOOKUP(D191,'Flags&amp;Qualifiers'!$S$2:$U$55,3)),"")</f>
        <v/>
      </c>
      <c r="X191" s="624">
        <f t="shared" si="48"/>
        <v>0</v>
      </c>
      <c r="Y191" s="624" t="str">
        <f>IF(D191&lt;&gt;"",(VLOOKUP(D191,'Flags&amp;Qualifiers'!$S$2:$T$55,2)), "")</f>
        <v/>
      </c>
      <c r="Z191" s="624">
        <f t="shared" si="49"/>
        <v>1</v>
      </c>
      <c r="AA191" s="624">
        <f t="shared" si="50"/>
        <v>0</v>
      </c>
      <c r="AB191" s="624" t="str">
        <f t="shared" si="51"/>
        <v>NULL</v>
      </c>
      <c r="AC191" s="635" t="str">
        <f t="shared" si="65"/>
        <v>NULL</v>
      </c>
      <c r="AD191" s="625" t="str">
        <f t="shared" si="65"/>
        <v>NULL</v>
      </c>
      <c r="AE191" s="627">
        <f t="shared" si="64"/>
        <v>0</v>
      </c>
      <c r="AF191" s="628" t="str">
        <f t="shared" si="52"/>
        <v/>
      </c>
      <c r="AG191" s="629" t="str">
        <f t="shared" si="53"/>
        <v/>
      </c>
      <c r="AH191" s="630">
        <f t="shared" si="54"/>
        <v>184</v>
      </c>
      <c r="AI191" s="629">
        <f t="shared" si="58"/>
        <v>0</v>
      </c>
      <c r="AJ191" s="632" t="str">
        <f t="shared" si="62"/>
        <v/>
      </c>
      <c r="AK191" s="630" t="str">
        <f t="shared" si="55"/>
        <v/>
      </c>
      <c r="AL191" s="630" t="str">
        <f t="shared" si="56"/>
        <v/>
      </c>
      <c r="AM191" s="632" t="str">
        <f t="shared" si="57"/>
        <v/>
      </c>
      <c r="AN191" s="633" t="str">
        <f t="shared" si="63"/>
        <v>YES</v>
      </c>
      <c r="AO191" s="511" t="s">
        <v>382</v>
      </c>
      <c r="AP191" s="127">
        <f>VLOOKUP(AO191,'Flags&amp;Qualifiers'!$B$2:$C$49,2)</f>
        <v>0</v>
      </c>
      <c r="AQ191" s="127">
        <f>VLOOKUP(AO191,'Flags&amp;Qualifiers'!$B$2:$D$49,3)</f>
        <v>0</v>
      </c>
      <c r="AR191" s="127">
        <f>VLOOKUP(AO191,'Flags&amp;Qualifiers'!$B$2:$E$49,4)</f>
        <v>0</v>
      </c>
      <c r="AS191" s="757" t="str">
        <f t="shared" si="59"/>
        <v>no</v>
      </c>
    </row>
    <row r="192" spans="1:48" s="634" customFormat="1" ht="11.25" customHeight="1" x14ac:dyDescent="0.2">
      <c r="A192" s="621">
        <f>(AirVision!A188)</f>
        <v>0</v>
      </c>
      <c r="B192" s="622">
        <f>(AirVision!B188)</f>
        <v>0</v>
      </c>
      <c r="C192" s="623" t="str">
        <f>IF(ISNUMBER(AirVision!R188),AirVision!R188, "")</f>
        <v/>
      </c>
      <c r="D192" s="624" t="str">
        <f>IF(AirVision!S188&lt;&gt;"",AirVision!S188, "")</f>
        <v/>
      </c>
      <c r="E192" s="623" t="str">
        <f>IF(ISNUMBER(AirVision!L188),AirVision!L188, "")</f>
        <v/>
      </c>
      <c r="F192" s="624" t="str">
        <f>IF(AirVision!M188&lt;&gt;"",AirVision!M188, "")</f>
        <v/>
      </c>
      <c r="G192" s="625" t="str">
        <f>IF(ISNUMBER(AirVision!C188),AirVision!C188,"")</f>
        <v/>
      </c>
      <c r="H192" s="624" t="str">
        <f>IF(AirVision!D188&lt;&gt;"",AirVision!D188, "")</f>
        <v/>
      </c>
      <c r="I192" s="624" t="str">
        <f>IF(ISNUMBER(AirVision!O188),AirVision!O188,"")</f>
        <v/>
      </c>
      <c r="J192" s="624" t="str">
        <f>IF(ISNUMBER(AirVision!P188),AirVision!P188,"")</f>
        <v/>
      </c>
      <c r="K192" s="624" t="str">
        <f>IF(ISNUMBER(AirVision!F188),AirVision!F188, "")</f>
        <v/>
      </c>
      <c r="L192" s="624" t="str">
        <f>IF(AirVision!G188&lt;&gt;"",AirVision!G188, "")</f>
        <v/>
      </c>
      <c r="M192" s="624" t="str">
        <f>IF(ISNUMBER(AirVision!U188),AirVision!U188, "")</f>
        <v/>
      </c>
      <c r="N192" s="624" t="str">
        <f>IF(AirVision!V188&lt;&gt;"",AirVision!V188, "")</f>
        <v/>
      </c>
      <c r="O192" s="625" t="str">
        <f>IF(ISNUMBER(AirVision!X188),AirVision!X188,"")</f>
        <v/>
      </c>
      <c r="P192" s="624" t="str">
        <f>IF(AirVision!Y188&lt;&gt;"",AirVision!Y188, "")</f>
        <v/>
      </c>
      <c r="Q192" s="624" t="str">
        <f>IF(ISNUMBER(AirVision!AA188),AirVision!AA188,"")</f>
        <v/>
      </c>
      <c r="R192" s="624" t="str">
        <f>IF(AirVision!AB188&lt;&gt;"",AirVision!AB188, "")</f>
        <v/>
      </c>
      <c r="S192" s="624" t="str">
        <f>IF(ISNUMBER(AirVision!AD188),AirVision!AD188,"")</f>
        <v/>
      </c>
      <c r="T192" s="624" t="str">
        <f>IF(AirVision!AE188&lt;&gt;"",AirVision!AE188, "")</f>
        <v/>
      </c>
      <c r="U192" s="624">
        <f t="shared" si="47"/>
        <v>0</v>
      </c>
      <c r="V192" s="624">
        <f t="shared" si="46"/>
        <v>1</v>
      </c>
      <c r="W192" s="624" t="str">
        <f>IF(D192&lt;&gt;"",(VLOOKUP(D192,'Flags&amp;Qualifiers'!$S$2:$U$55,3)),"")</f>
        <v/>
      </c>
      <c r="X192" s="624">
        <f t="shared" si="48"/>
        <v>0</v>
      </c>
      <c r="Y192" s="624" t="str">
        <f>IF(D192&lt;&gt;"",(VLOOKUP(D192,'Flags&amp;Qualifiers'!$S$2:$T$55,2)), "")</f>
        <v/>
      </c>
      <c r="Z192" s="624">
        <f t="shared" si="49"/>
        <v>1</v>
      </c>
      <c r="AA192" s="624">
        <f t="shared" si="50"/>
        <v>0</v>
      </c>
      <c r="AB192" s="624" t="str">
        <f t="shared" si="51"/>
        <v>NULL</v>
      </c>
      <c r="AC192" s="635" t="str">
        <f t="shared" si="65"/>
        <v>NULL</v>
      </c>
      <c r="AD192" s="625" t="str">
        <f t="shared" si="65"/>
        <v>NULL</v>
      </c>
      <c r="AE192" s="627">
        <f t="shared" si="64"/>
        <v>0</v>
      </c>
      <c r="AF192" s="628" t="str">
        <f t="shared" si="52"/>
        <v/>
      </c>
      <c r="AG192" s="629" t="str">
        <f t="shared" si="53"/>
        <v/>
      </c>
      <c r="AH192" s="630">
        <f t="shared" si="54"/>
        <v>185</v>
      </c>
      <c r="AI192" s="629">
        <f t="shared" si="58"/>
        <v>0</v>
      </c>
      <c r="AJ192" s="632" t="str">
        <f t="shared" si="62"/>
        <v/>
      </c>
      <c r="AK192" s="630" t="str">
        <f t="shared" si="55"/>
        <v/>
      </c>
      <c r="AL192" s="630" t="str">
        <f t="shared" si="56"/>
        <v/>
      </c>
      <c r="AM192" s="632" t="str">
        <f t="shared" si="57"/>
        <v/>
      </c>
      <c r="AN192" s="633" t="str">
        <f t="shared" si="63"/>
        <v>YES</v>
      </c>
      <c r="AO192" s="511" t="s">
        <v>382</v>
      </c>
      <c r="AP192" s="127">
        <f>VLOOKUP(AO192,'Flags&amp;Qualifiers'!$B$2:$C$49,2)</f>
        <v>0</v>
      </c>
      <c r="AQ192" s="127">
        <f>VLOOKUP(AO192,'Flags&amp;Qualifiers'!$B$2:$D$49,3)</f>
        <v>0</v>
      </c>
      <c r="AR192" s="127">
        <f>VLOOKUP(AO192,'Flags&amp;Qualifiers'!$B$2:$E$49,4)</f>
        <v>0</v>
      </c>
      <c r="AS192" s="757" t="str">
        <f t="shared" si="59"/>
        <v>no</v>
      </c>
    </row>
    <row r="193" spans="1:45" s="634" customFormat="1" ht="11.25" customHeight="1" x14ac:dyDescent="0.2">
      <c r="A193" s="621">
        <f>(AirVision!A189)</f>
        <v>0</v>
      </c>
      <c r="B193" s="622">
        <f>(AirVision!B189)</f>
        <v>0</v>
      </c>
      <c r="C193" s="623" t="str">
        <f>IF(ISNUMBER(AirVision!R189),AirVision!R189, "")</f>
        <v/>
      </c>
      <c r="D193" s="624" t="str">
        <f>IF(AirVision!S189&lt;&gt;"",AirVision!S189, "")</f>
        <v/>
      </c>
      <c r="E193" s="623" t="str">
        <f>IF(ISNUMBER(AirVision!L189),AirVision!L189, "")</f>
        <v/>
      </c>
      <c r="F193" s="624" t="str">
        <f>IF(AirVision!M189&lt;&gt;"",AirVision!M189, "")</f>
        <v/>
      </c>
      <c r="G193" s="625" t="str">
        <f>IF(ISNUMBER(AirVision!C189),AirVision!C189,"")</f>
        <v/>
      </c>
      <c r="H193" s="624" t="str">
        <f>IF(AirVision!D189&lt;&gt;"",AirVision!D189, "")</f>
        <v/>
      </c>
      <c r="I193" s="624" t="str">
        <f>IF(ISNUMBER(AirVision!O189),AirVision!O189,"")</f>
        <v/>
      </c>
      <c r="J193" s="624" t="str">
        <f>IF(ISNUMBER(AirVision!P189),AirVision!P189,"")</f>
        <v/>
      </c>
      <c r="K193" s="624" t="str">
        <f>IF(ISNUMBER(AirVision!F189),AirVision!F189, "")</f>
        <v/>
      </c>
      <c r="L193" s="624" t="str">
        <f>IF(AirVision!G189&lt;&gt;"",AirVision!G189, "")</f>
        <v/>
      </c>
      <c r="M193" s="624" t="str">
        <f>IF(ISNUMBER(AirVision!U189),AirVision!U189, "")</f>
        <v/>
      </c>
      <c r="N193" s="624" t="str">
        <f>IF(AirVision!V189&lt;&gt;"",AirVision!V189, "")</f>
        <v/>
      </c>
      <c r="O193" s="625" t="str">
        <f>IF(ISNUMBER(AirVision!X189),AirVision!X189,"")</f>
        <v/>
      </c>
      <c r="P193" s="624" t="str">
        <f>IF(AirVision!Y189&lt;&gt;"",AirVision!Y189, "")</f>
        <v/>
      </c>
      <c r="Q193" s="624" t="str">
        <f>IF(ISNUMBER(AirVision!AA189),AirVision!AA189,"")</f>
        <v/>
      </c>
      <c r="R193" s="624" t="str">
        <f>IF(AirVision!AB189&lt;&gt;"",AirVision!AB189, "")</f>
        <v/>
      </c>
      <c r="S193" s="624" t="str">
        <f>IF(ISNUMBER(AirVision!AD189),AirVision!AD189,"")</f>
        <v/>
      </c>
      <c r="T193" s="624" t="str">
        <f>IF(AirVision!AE189&lt;&gt;"",AirVision!AE189, "")</f>
        <v/>
      </c>
      <c r="U193" s="624">
        <f t="shared" si="47"/>
        <v>0</v>
      </c>
      <c r="V193" s="624">
        <f t="shared" si="46"/>
        <v>1</v>
      </c>
      <c r="W193" s="624" t="str">
        <f>IF(D193&lt;&gt;"",(VLOOKUP(D193,'Flags&amp;Qualifiers'!$S$2:$U$55,3)),"")</f>
        <v/>
      </c>
      <c r="X193" s="624">
        <f t="shared" si="48"/>
        <v>0</v>
      </c>
      <c r="Y193" s="624" t="str">
        <f>IF(D193&lt;&gt;"",(VLOOKUP(D193,'Flags&amp;Qualifiers'!$S$2:$T$55,2)), "")</f>
        <v/>
      </c>
      <c r="Z193" s="624">
        <f t="shared" si="49"/>
        <v>1</v>
      </c>
      <c r="AA193" s="624">
        <f t="shared" si="50"/>
        <v>0</v>
      </c>
      <c r="AB193" s="624" t="str">
        <f t="shared" si="51"/>
        <v>NULL</v>
      </c>
      <c r="AC193" s="635" t="str">
        <f t="shared" si="65"/>
        <v>NULL</v>
      </c>
      <c r="AD193" s="625" t="str">
        <f t="shared" si="65"/>
        <v>NULL</v>
      </c>
      <c r="AE193" s="627">
        <f t="shared" si="64"/>
        <v>0</v>
      </c>
      <c r="AF193" s="628" t="str">
        <f t="shared" si="52"/>
        <v/>
      </c>
      <c r="AG193" s="629" t="str">
        <f t="shared" si="53"/>
        <v/>
      </c>
      <c r="AH193" s="630">
        <f t="shared" si="54"/>
        <v>186</v>
      </c>
      <c r="AI193" s="629">
        <f t="shared" si="58"/>
        <v>0</v>
      </c>
      <c r="AJ193" s="632" t="str">
        <f t="shared" si="62"/>
        <v/>
      </c>
      <c r="AK193" s="630" t="str">
        <f t="shared" si="55"/>
        <v/>
      </c>
      <c r="AL193" s="630" t="str">
        <f t="shared" si="56"/>
        <v/>
      </c>
      <c r="AM193" s="632" t="str">
        <f t="shared" si="57"/>
        <v/>
      </c>
      <c r="AN193" s="633" t="str">
        <f t="shared" si="63"/>
        <v>YES</v>
      </c>
      <c r="AO193" s="511" t="s">
        <v>382</v>
      </c>
      <c r="AP193" s="127">
        <f>VLOOKUP(AO193,'Flags&amp;Qualifiers'!$B$2:$C$49,2)</f>
        <v>0</v>
      </c>
      <c r="AQ193" s="127">
        <f>VLOOKUP(AO193,'Flags&amp;Qualifiers'!$B$2:$D$49,3)</f>
        <v>0</v>
      </c>
      <c r="AR193" s="127">
        <f>VLOOKUP(AO193,'Flags&amp;Qualifiers'!$B$2:$E$49,4)</f>
        <v>0</v>
      </c>
      <c r="AS193" s="757" t="str">
        <f t="shared" si="59"/>
        <v>no</v>
      </c>
    </row>
    <row r="194" spans="1:45" s="634" customFormat="1" ht="11.25" customHeight="1" x14ac:dyDescent="0.2">
      <c r="A194" s="621">
        <f>(AirVision!A190)</f>
        <v>0</v>
      </c>
      <c r="B194" s="622">
        <f>(AirVision!B190)</f>
        <v>0</v>
      </c>
      <c r="C194" s="623" t="str">
        <f>IF(ISNUMBER(AirVision!R190),AirVision!R190, "")</f>
        <v/>
      </c>
      <c r="D194" s="624" t="str">
        <f>IF(AirVision!S190&lt;&gt;"",AirVision!S190, "")</f>
        <v/>
      </c>
      <c r="E194" s="623" t="str">
        <f>IF(ISNUMBER(AirVision!L190),AirVision!L190, "")</f>
        <v/>
      </c>
      <c r="F194" s="624" t="str">
        <f>IF(AirVision!M190&lt;&gt;"",AirVision!M190, "")</f>
        <v/>
      </c>
      <c r="G194" s="625" t="str">
        <f>IF(ISNUMBER(AirVision!C190),AirVision!C190,"")</f>
        <v/>
      </c>
      <c r="H194" s="624" t="str">
        <f>IF(AirVision!D190&lt;&gt;"",AirVision!D190, "")</f>
        <v/>
      </c>
      <c r="I194" s="624" t="str">
        <f>IF(ISNUMBER(AirVision!O190),AirVision!O190,"")</f>
        <v/>
      </c>
      <c r="J194" s="624" t="str">
        <f>IF(ISNUMBER(AirVision!P190),AirVision!P190,"")</f>
        <v/>
      </c>
      <c r="K194" s="624" t="str">
        <f>IF(ISNUMBER(AirVision!F190),AirVision!F190, "")</f>
        <v/>
      </c>
      <c r="L194" s="624" t="str">
        <f>IF(AirVision!G190&lt;&gt;"",AirVision!G190, "")</f>
        <v/>
      </c>
      <c r="M194" s="624" t="str">
        <f>IF(ISNUMBER(AirVision!U190),AirVision!U190, "")</f>
        <v/>
      </c>
      <c r="N194" s="624" t="str">
        <f>IF(AirVision!V190&lt;&gt;"",AirVision!V190, "")</f>
        <v/>
      </c>
      <c r="O194" s="625" t="str">
        <f>IF(ISNUMBER(AirVision!X190),AirVision!X190,"")</f>
        <v/>
      </c>
      <c r="P194" s="624" t="str">
        <f>IF(AirVision!Y190&lt;&gt;"",AirVision!Y190, "")</f>
        <v/>
      </c>
      <c r="Q194" s="624" t="str">
        <f>IF(ISNUMBER(AirVision!AA190),AirVision!AA190,"")</f>
        <v/>
      </c>
      <c r="R194" s="624" t="str">
        <f>IF(AirVision!AB190&lt;&gt;"",AirVision!AB190, "")</f>
        <v/>
      </c>
      <c r="S194" s="624" t="str">
        <f>IF(ISNUMBER(AirVision!AD190),AirVision!AD190,"")</f>
        <v/>
      </c>
      <c r="T194" s="624" t="str">
        <f>IF(AirVision!AE190&lt;&gt;"",AirVision!AE190, "")</f>
        <v/>
      </c>
      <c r="U194" s="624">
        <f t="shared" si="47"/>
        <v>0</v>
      </c>
      <c r="V194" s="624">
        <f t="shared" si="46"/>
        <v>1</v>
      </c>
      <c r="W194" s="624" t="str">
        <f>IF(D194&lt;&gt;"",(VLOOKUP(D194,'Flags&amp;Qualifiers'!$S$2:$U$55,3)),"")</f>
        <v/>
      </c>
      <c r="X194" s="624">
        <f t="shared" si="48"/>
        <v>0</v>
      </c>
      <c r="Y194" s="624" t="str">
        <f>IF(D194&lt;&gt;"",(VLOOKUP(D194,'Flags&amp;Qualifiers'!$S$2:$T$55,2)), "")</f>
        <v/>
      </c>
      <c r="Z194" s="624">
        <f t="shared" si="49"/>
        <v>1</v>
      </c>
      <c r="AA194" s="624">
        <f t="shared" si="50"/>
        <v>0</v>
      </c>
      <c r="AB194" s="624" t="str">
        <f t="shared" si="51"/>
        <v>NULL</v>
      </c>
      <c r="AC194" s="635" t="str">
        <f t="shared" si="65"/>
        <v>NULL</v>
      </c>
      <c r="AD194" s="625" t="str">
        <f t="shared" si="65"/>
        <v>NULL</v>
      </c>
      <c r="AE194" s="627">
        <f t="shared" si="64"/>
        <v>0</v>
      </c>
      <c r="AF194" s="628" t="str">
        <f t="shared" si="52"/>
        <v/>
      </c>
      <c r="AG194" s="629" t="str">
        <f t="shared" si="53"/>
        <v/>
      </c>
      <c r="AH194" s="630">
        <f t="shared" si="54"/>
        <v>187</v>
      </c>
      <c r="AI194" s="629">
        <f t="shared" si="58"/>
        <v>0</v>
      </c>
      <c r="AJ194" s="632" t="str">
        <f t="shared" si="62"/>
        <v/>
      </c>
      <c r="AK194" s="630" t="str">
        <f t="shared" si="55"/>
        <v/>
      </c>
      <c r="AL194" s="630" t="str">
        <f t="shared" si="56"/>
        <v/>
      </c>
      <c r="AM194" s="632" t="str">
        <f t="shared" si="57"/>
        <v/>
      </c>
      <c r="AN194" s="633" t="str">
        <f t="shared" si="63"/>
        <v>YES</v>
      </c>
      <c r="AO194" s="511" t="s">
        <v>382</v>
      </c>
      <c r="AP194" s="127">
        <f>VLOOKUP(AO194,'Flags&amp;Qualifiers'!$B$2:$C$49,2)</f>
        <v>0</v>
      </c>
      <c r="AQ194" s="127">
        <f>VLOOKUP(AO194,'Flags&amp;Qualifiers'!$B$2:$D$49,3)</f>
        <v>0</v>
      </c>
      <c r="AR194" s="127">
        <f>VLOOKUP(AO194,'Flags&amp;Qualifiers'!$B$2:$E$49,4)</f>
        <v>0</v>
      </c>
      <c r="AS194" s="757" t="str">
        <f t="shared" si="59"/>
        <v>no</v>
      </c>
    </row>
    <row r="195" spans="1:45" s="634" customFormat="1" ht="11.25" customHeight="1" x14ac:dyDescent="0.2">
      <c r="A195" s="621">
        <f>(AirVision!A191)</f>
        <v>0</v>
      </c>
      <c r="B195" s="622">
        <f>(AirVision!B191)</f>
        <v>0</v>
      </c>
      <c r="C195" s="623" t="str">
        <f>IF(ISNUMBER(AirVision!R191),AirVision!R191, "")</f>
        <v/>
      </c>
      <c r="D195" s="624" t="str">
        <f>IF(AirVision!S191&lt;&gt;"",AirVision!S191, "")</f>
        <v/>
      </c>
      <c r="E195" s="623" t="str">
        <f>IF(ISNUMBER(AirVision!L191),AirVision!L191, "")</f>
        <v/>
      </c>
      <c r="F195" s="624" t="str">
        <f>IF(AirVision!M191&lt;&gt;"",AirVision!M191, "")</f>
        <v/>
      </c>
      <c r="G195" s="625" t="str">
        <f>IF(ISNUMBER(AirVision!C191),AirVision!C191,"")</f>
        <v/>
      </c>
      <c r="H195" s="624" t="str">
        <f>IF(AirVision!D191&lt;&gt;"",AirVision!D191, "")</f>
        <v/>
      </c>
      <c r="I195" s="624" t="str">
        <f>IF(ISNUMBER(AirVision!O191),AirVision!O191,"")</f>
        <v/>
      </c>
      <c r="J195" s="624" t="str">
        <f>IF(ISNUMBER(AirVision!P191),AirVision!P191,"")</f>
        <v/>
      </c>
      <c r="K195" s="624" t="str">
        <f>IF(ISNUMBER(AirVision!F191),AirVision!F191, "")</f>
        <v/>
      </c>
      <c r="L195" s="624" t="str">
        <f>IF(AirVision!G191&lt;&gt;"",AirVision!G191, "")</f>
        <v/>
      </c>
      <c r="M195" s="624" t="str">
        <f>IF(ISNUMBER(AirVision!U191),AirVision!U191, "")</f>
        <v/>
      </c>
      <c r="N195" s="624" t="str">
        <f>IF(AirVision!V191&lt;&gt;"",AirVision!V191, "")</f>
        <v/>
      </c>
      <c r="O195" s="625" t="str">
        <f>IF(ISNUMBER(AirVision!X191),AirVision!X191,"")</f>
        <v/>
      </c>
      <c r="P195" s="624" t="str">
        <f>IF(AirVision!Y191&lt;&gt;"",AirVision!Y191, "")</f>
        <v/>
      </c>
      <c r="Q195" s="624" t="str">
        <f>IF(ISNUMBER(AirVision!AA191),AirVision!AA191,"")</f>
        <v/>
      </c>
      <c r="R195" s="624" t="str">
        <f>IF(AirVision!AB191&lt;&gt;"",AirVision!AB191, "")</f>
        <v/>
      </c>
      <c r="S195" s="624" t="str">
        <f>IF(ISNUMBER(AirVision!AD191),AirVision!AD191,"")</f>
        <v/>
      </c>
      <c r="T195" s="624" t="str">
        <f>IF(AirVision!AE191&lt;&gt;"",AirVision!AE191, "")</f>
        <v/>
      </c>
      <c r="U195" s="624">
        <f t="shared" si="47"/>
        <v>0</v>
      </c>
      <c r="V195" s="624">
        <f t="shared" si="46"/>
        <v>1</v>
      </c>
      <c r="W195" s="624" t="str">
        <f>IF(D195&lt;&gt;"",(VLOOKUP(D195,'Flags&amp;Qualifiers'!$S$2:$U$55,3)),"")</f>
        <v/>
      </c>
      <c r="X195" s="624">
        <f t="shared" si="48"/>
        <v>0</v>
      </c>
      <c r="Y195" s="624" t="str">
        <f>IF(D195&lt;&gt;"",(VLOOKUP(D195,'Flags&amp;Qualifiers'!$S$2:$T$55,2)), "")</f>
        <v/>
      </c>
      <c r="Z195" s="624">
        <f t="shared" si="49"/>
        <v>1</v>
      </c>
      <c r="AA195" s="624">
        <f t="shared" si="50"/>
        <v>0</v>
      </c>
      <c r="AB195" s="624" t="str">
        <f t="shared" si="51"/>
        <v>NULL</v>
      </c>
      <c r="AC195" s="635" t="str">
        <f t="shared" si="65"/>
        <v>NULL</v>
      </c>
      <c r="AD195" s="625" t="str">
        <f t="shared" si="65"/>
        <v>NULL</v>
      </c>
      <c r="AE195" s="627">
        <f t="shared" si="64"/>
        <v>0</v>
      </c>
      <c r="AF195" s="628" t="str">
        <f t="shared" si="52"/>
        <v/>
      </c>
      <c r="AG195" s="629" t="str">
        <f t="shared" si="53"/>
        <v/>
      </c>
      <c r="AH195" s="630">
        <f t="shared" si="54"/>
        <v>188</v>
      </c>
      <c r="AI195" s="629">
        <f t="shared" si="58"/>
        <v>0</v>
      </c>
      <c r="AJ195" s="632" t="str">
        <f t="shared" si="62"/>
        <v/>
      </c>
      <c r="AK195" s="630" t="str">
        <f t="shared" si="55"/>
        <v/>
      </c>
      <c r="AL195" s="630" t="str">
        <f t="shared" si="56"/>
        <v/>
      </c>
      <c r="AM195" s="632" t="str">
        <f t="shared" si="57"/>
        <v/>
      </c>
      <c r="AN195" s="633" t="str">
        <f t="shared" si="63"/>
        <v>YES</v>
      </c>
      <c r="AO195" s="511" t="s">
        <v>382</v>
      </c>
      <c r="AP195" s="127">
        <f>VLOOKUP(AO195,'Flags&amp;Qualifiers'!$B$2:$C$49,2)</f>
        <v>0</v>
      </c>
      <c r="AQ195" s="127">
        <f>VLOOKUP(AO195,'Flags&amp;Qualifiers'!$B$2:$D$49,3)</f>
        <v>0</v>
      </c>
      <c r="AR195" s="127">
        <f>VLOOKUP(AO195,'Flags&amp;Qualifiers'!$B$2:$E$49,4)</f>
        <v>0</v>
      </c>
      <c r="AS195" s="757" t="str">
        <f t="shared" si="59"/>
        <v>no</v>
      </c>
    </row>
    <row r="196" spans="1:45" s="634" customFormat="1" ht="11.25" customHeight="1" x14ac:dyDescent="0.2">
      <c r="A196" s="621">
        <f>(AirVision!A192)</f>
        <v>0</v>
      </c>
      <c r="B196" s="622">
        <f>(AirVision!B192)</f>
        <v>0</v>
      </c>
      <c r="C196" s="623" t="str">
        <f>IF(ISNUMBER(AirVision!R192),AirVision!R192, "")</f>
        <v/>
      </c>
      <c r="D196" s="624" t="str">
        <f>IF(AirVision!S192&lt;&gt;"",AirVision!S192, "")</f>
        <v/>
      </c>
      <c r="E196" s="623" t="str">
        <f>IF(ISNUMBER(AirVision!L192),AirVision!L192, "")</f>
        <v/>
      </c>
      <c r="F196" s="624" t="str">
        <f>IF(AirVision!M192&lt;&gt;"",AirVision!M192, "")</f>
        <v/>
      </c>
      <c r="G196" s="625" t="str">
        <f>IF(ISNUMBER(AirVision!C192),AirVision!C192,"")</f>
        <v/>
      </c>
      <c r="H196" s="624" t="str">
        <f>IF(AirVision!D192&lt;&gt;"",AirVision!D192, "")</f>
        <v/>
      </c>
      <c r="I196" s="624" t="str">
        <f>IF(ISNUMBER(AirVision!O192),AirVision!O192,"")</f>
        <v/>
      </c>
      <c r="J196" s="624" t="str">
        <f>IF(ISNUMBER(AirVision!P192),AirVision!P192,"")</f>
        <v/>
      </c>
      <c r="K196" s="624" t="str">
        <f>IF(ISNUMBER(AirVision!F192),AirVision!F192, "")</f>
        <v/>
      </c>
      <c r="L196" s="624" t="str">
        <f>IF(AirVision!G192&lt;&gt;"",AirVision!G192, "")</f>
        <v/>
      </c>
      <c r="M196" s="624" t="str">
        <f>IF(ISNUMBER(AirVision!U192),AirVision!U192, "")</f>
        <v/>
      </c>
      <c r="N196" s="624" t="str">
        <f>IF(AirVision!V192&lt;&gt;"",AirVision!V192, "")</f>
        <v/>
      </c>
      <c r="O196" s="625" t="str">
        <f>IF(ISNUMBER(AirVision!X192),AirVision!X192,"")</f>
        <v/>
      </c>
      <c r="P196" s="624" t="str">
        <f>IF(AirVision!Y192&lt;&gt;"",AirVision!Y192, "")</f>
        <v/>
      </c>
      <c r="Q196" s="624" t="str">
        <f>IF(ISNUMBER(AirVision!AA192),AirVision!AA192,"")</f>
        <v/>
      </c>
      <c r="R196" s="624" t="str">
        <f>IF(AirVision!AB192&lt;&gt;"",AirVision!AB192, "")</f>
        <v/>
      </c>
      <c r="S196" s="624" t="str">
        <f>IF(ISNUMBER(AirVision!AD192),AirVision!AD192,"")</f>
        <v/>
      </c>
      <c r="T196" s="624" t="str">
        <f>IF(AirVision!AE192&lt;&gt;"",AirVision!AE192, "")</f>
        <v/>
      </c>
      <c r="U196" s="624">
        <f t="shared" si="47"/>
        <v>0</v>
      </c>
      <c r="V196" s="624">
        <f t="shared" si="46"/>
        <v>1</v>
      </c>
      <c r="W196" s="624" t="str">
        <f>IF(D196&lt;&gt;"",(VLOOKUP(D196,'Flags&amp;Qualifiers'!$S$2:$U$55,3)),"")</f>
        <v/>
      </c>
      <c r="X196" s="624">
        <f t="shared" si="48"/>
        <v>0</v>
      </c>
      <c r="Y196" s="624" t="str">
        <f>IF(D196&lt;&gt;"",(VLOOKUP(D196,'Flags&amp;Qualifiers'!$S$2:$T$55,2)), "")</f>
        <v/>
      </c>
      <c r="Z196" s="624">
        <f t="shared" si="49"/>
        <v>1</v>
      </c>
      <c r="AA196" s="624">
        <f t="shared" si="50"/>
        <v>0</v>
      </c>
      <c r="AB196" s="624" t="str">
        <f t="shared" si="51"/>
        <v>NULL</v>
      </c>
      <c r="AC196" s="635" t="str">
        <f t="shared" si="65"/>
        <v>NULL</v>
      </c>
      <c r="AD196" s="625" t="str">
        <f t="shared" si="65"/>
        <v>NULL</v>
      </c>
      <c r="AE196" s="627">
        <f t="shared" si="64"/>
        <v>0</v>
      </c>
      <c r="AF196" s="628" t="str">
        <f t="shared" si="52"/>
        <v/>
      </c>
      <c r="AG196" s="629" t="str">
        <f t="shared" si="53"/>
        <v/>
      </c>
      <c r="AH196" s="630">
        <f t="shared" si="54"/>
        <v>189</v>
      </c>
      <c r="AI196" s="629">
        <f t="shared" si="58"/>
        <v>0</v>
      </c>
      <c r="AJ196" s="632" t="str">
        <f t="shared" si="62"/>
        <v/>
      </c>
      <c r="AK196" s="630" t="str">
        <f t="shared" si="55"/>
        <v/>
      </c>
      <c r="AL196" s="630" t="str">
        <f t="shared" si="56"/>
        <v/>
      </c>
      <c r="AM196" s="632" t="str">
        <f t="shared" si="57"/>
        <v/>
      </c>
      <c r="AN196" s="633" t="str">
        <f t="shared" si="63"/>
        <v>YES</v>
      </c>
      <c r="AO196" s="511" t="s">
        <v>382</v>
      </c>
      <c r="AP196" s="127">
        <f>VLOOKUP(AO196,'Flags&amp;Qualifiers'!$B$2:$C$49,2)</f>
        <v>0</v>
      </c>
      <c r="AQ196" s="127">
        <f>VLOOKUP(AO196,'Flags&amp;Qualifiers'!$B$2:$D$49,3)</f>
        <v>0</v>
      </c>
      <c r="AR196" s="127">
        <f>VLOOKUP(AO196,'Flags&amp;Qualifiers'!$B$2:$E$49,4)</f>
        <v>0</v>
      </c>
      <c r="AS196" s="757" t="str">
        <f t="shared" si="59"/>
        <v>no</v>
      </c>
    </row>
    <row r="197" spans="1:45" s="634" customFormat="1" ht="11.25" customHeight="1" x14ac:dyDescent="0.2">
      <c r="A197" s="621">
        <f>(AirVision!A193)</f>
        <v>0</v>
      </c>
      <c r="B197" s="622">
        <f>(AirVision!B193)</f>
        <v>0</v>
      </c>
      <c r="C197" s="623" t="str">
        <f>IF(ISNUMBER(AirVision!R193),AirVision!R193, "")</f>
        <v/>
      </c>
      <c r="D197" s="624" t="str">
        <f>IF(AirVision!S193&lt;&gt;"",AirVision!S193, "")</f>
        <v/>
      </c>
      <c r="E197" s="623" t="str">
        <f>IF(ISNUMBER(AirVision!L193),AirVision!L193, "")</f>
        <v/>
      </c>
      <c r="F197" s="624" t="str">
        <f>IF(AirVision!M193&lt;&gt;"",AirVision!M193, "")</f>
        <v/>
      </c>
      <c r="G197" s="625" t="str">
        <f>IF(ISNUMBER(AirVision!C193),AirVision!C193,"")</f>
        <v/>
      </c>
      <c r="H197" s="624" t="str">
        <f>IF(AirVision!D193&lt;&gt;"",AirVision!D193, "")</f>
        <v/>
      </c>
      <c r="I197" s="624" t="str">
        <f>IF(ISNUMBER(AirVision!O193),AirVision!O193,"")</f>
        <v/>
      </c>
      <c r="J197" s="624" t="str">
        <f>IF(ISNUMBER(AirVision!P193),AirVision!P193,"")</f>
        <v/>
      </c>
      <c r="K197" s="624" t="str">
        <f>IF(ISNUMBER(AirVision!F193),AirVision!F193, "")</f>
        <v/>
      </c>
      <c r="L197" s="624" t="str">
        <f>IF(AirVision!G193&lt;&gt;"",AirVision!G193, "")</f>
        <v/>
      </c>
      <c r="M197" s="624" t="str">
        <f>IF(ISNUMBER(AirVision!U193),AirVision!U193, "")</f>
        <v/>
      </c>
      <c r="N197" s="624" t="str">
        <f>IF(AirVision!V193&lt;&gt;"",AirVision!V193, "")</f>
        <v/>
      </c>
      <c r="O197" s="625" t="str">
        <f>IF(ISNUMBER(AirVision!X193),AirVision!X193,"")</f>
        <v/>
      </c>
      <c r="P197" s="624" t="str">
        <f>IF(AirVision!Y193&lt;&gt;"",AirVision!Y193, "")</f>
        <v/>
      </c>
      <c r="Q197" s="624" t="str">
        <f>IF(ISNUMBER(AirVision!AA193),AirVision!AA193,"")</f>
        <v/>
      </c>
      <c r="R197" s="624" t="str">
        <f>IF(AirVision!AB193&lt;&gt;"",AirVision!AB193, "")</f>
        <v/>
      </c>
      <c r="S197" s="624" t="str">
        <f>IF(ISNUMBER(AirVision!AD193),AirVision!AD193,"")</f>
        <v/>
      </c>
      <c r="T197" s="624" t="str">
        <f>IF(AirVision!AE193&lt;&gt;"",AirVision!AE193, "")</f>
        <v/>
      </c>
      <c r="U197" s="624">
        <f t="shared" si="47"/>
        <v>0</v>
      </c>
      <c r="V197" s="624">
        <f t="shared" si="46"/>
        <v>1</v>
      </c>
      <c r="W197" s="624" t="str">
        <f>IF(D197&lt;&gt;"",(VLOOKUP(D197,'Flags&amp;Qualifiers'!$S$2:$U$55,3)),"")</f>
        <v/>
      </c>
      <c r="X197" s="624">
        <f t="shared" si="48"/>
        <v>0</v>
      </c>
      <c r="Y197" s="624" t="str">
        <f>IF(D197&lt;&gt;"",(VLOOKUP(D197,'Flags&amp;Qualifiers'!$S$2:$T$55,2)), "")</f>
        <v/>
      </c>
      <c r="Z197" s="624">
        <f t="shared" si="49"/>
        <v>1</v>
      </c>
      <c r="AA197" s="624">
        <f t="shared" si="50"/>
        <v>0</v>
      </c>
      <c r="AB197" s="624" t="str">
        <f t="shared" si="51"/>
        <v>NULL</v>
      </c>
      <c r="AC197" s="635" t="str">
        <f t="shared" si="65"/>
        <v>NULL</v>
      </c>
      <c r="AD197" s="625" t="str">
        <f t="shared" si="65"/>
        <v>NULL</v>
      </c>
      <c r="AE197" s="627">
        <f t="shared" si="64"/>
        <v>0</v>
      </c>
      <c r="AF197" s="628" t="str">
        <f t="shared" si="52"/>
        <v/>
      </c>
      <c r="AG197" s="629" t="str">
        <f t="shared" si="53"/>
        <v/>
      </c>
      <c r="AH197" s="630">
        <f t="shared" si="54"/>
        <v>190</v>
      </c>
      <c r="AI197" s="629">
        <f t="shared" si="58"/>
        <v>0</v>
      </c>
      <c r="AJ197" s="632" t="str">
        <f t="shared" si="62"/>
        <v/>
      </c>
      <c r="AK197" s="630" t="str">
        <f t="shared" si="55"/>
        <v/>
      </c>
      <c r="AL197" s="630" t="str">
        <f t="shared" si="56"/>
        <v/>
      </c>
      <c r="AM197" s="632" t="str">
        <f t="shared" si="57"/>
        <v/>
      </c>
      <c r="AN197" s="633" t="str">
        <f t="shared" si="63"/>
        <v>YES</v>
      </c>
      <c r="AO197" s="511" t="s">
        <v>382</v>
      </c>
      <c r="AP197" s="127">
        <f>VLOOKUP(AO197,'Flags&amp;Qualifiers'!$B$2:$C$49,2)</f>
        <v>0</v>
      </c>
      <c r="AQ197" s="127">
        <f>VLOOKUP(AO197,'Flags&amp;Qualifiers'!$B$2:$D$49,3)</f>
        <v>0</v>
      </c>
      <c r="AR197" s="127">
        <f>VLOOKUP(AO197,'Flags&amp;Qualifiers'!$B$2:$E$49,4)</f>
        <v>0</v>
      </c>
      <c r="AS197" s="757" t="str">
        <f t="shared" si="59"/>
        <v>no</v>
      </c>
    </row>
    <row r="198" spans="1:45" s="634" customFormat="1" ht="11.25" customHeight="1" x14ac:dyDescent="0.2">
      <c r="A198" s="621">
        <f>(AirVision!A194)</f>
        <v>0</v>
      </c>
      <c r="B198" s="622">
        <f>(AirVision!B194)</f>
        <v>0</v>
      </c>
      <c r="C198" s="623" t="str">
        <f>IF(ISNUMBER(AirVision!R194),AirVision!R194, "")</f>
        <v/>
      </c>
      <c r="D198" s="624" t="str">
        <f>IF(AirVision!S194&lt;&gt;"",AirVision!S194, "")</f>
        <v/>
      </c>
      <c r="E198" s="623" t="str">
        <f>IF(ISNUMBER(AirVision!L194),AirVision!L194, "")</f>
        <v/>
      </c>
      <c r="F198" s="624" t="str">
        <f>IF(AirVision!M194&lt;&gt;"",AirVision!M194, "")</f>
        <v/>
      </c>
      <c r="G198" s="625" t="str">
        <f>IF(ISNUMBER(AirVision!C194),AirVision!C194,"")</f>
        <v/>
      </c>
      <c r="H198" s="624" t="str">
        <f>IF(AirVision!D194&lt;&gt;"",AirVision!D194, "")</f>
        <v/>
      </c>
      <c r="I198" s="624" t="str">
        <f>IF(ISNUMBER(AirVision!O194),AirVision!O194,"")</f>
        <v/>
      </c>
      <c r="J198" s="624" t="str">
        <f>IF(ISNUMBER(AirVision!P194),AirVision!P194,"")</f>
        <v/>
      </c>
      <c r="K198" s="624" t="str">
        <f>IF(ISNUMBER(AirVision!F194),AirVision!F194, "")</f>
        <v/>
      </c>
      <c r="L198" s="624" t="str">
        <f>IF(AirVision!G194&lt;&gt;"",AirVision!G194, "")</f>
        <v/>
      </c>
      <c r="M198" s="624" t="str">
        <f>IF(ISNUMBER(AirVision!U194),AirVision!U194, "")</f>
        <v/>
      </c>
      <c r="N198" s="624" t="str">
        <f>IF(AirVision!V194&lt;&gt;"",AirVision!V194, "")</f>
        <v/>
      </c>
      <c r="O198" s="625" t="str">
        <f>IF(ISNUMBER(AirVision!X194),AirVision!X194,"")</f>
        <v/>
      </c>
      <c r="P198" s="624" t="str">
        <f>IF(AirVision!Y194&lt;&gt;"",AirVision!Y194, "")</f>
        <v/>
      </c>
      <c r="Q198" s="624" t="str">
        <f>IF(ISNUMBER(AirVision!AA194),AirVision!AA194,"")</f>
        <v/>
      </c>
      <c r="R198" s="624" t="str">
        <f>IF(AirVision!AB194&lt;&gt;"",AirVision!AB194, "")</f>
        <v/>
      </c>
      <c r="S198" s="624" t="str">
        <f>IF(ISNUMBER(AirVision!AD194),AirVision!AD194,"")</f>
        <v/>
      </c>
      <c r="T198" s="624" t="str">
        <f>IF(AirVision!AE194&lt;&gt;"",AirVision!AE194, "")</f>
        <v/>
      </c>
      <c r="U198" s="624">
        <f t="shared" si="47"/>
        <v>0</v>
      </c>
      <c r="V198" s="624">
        <f t="shared" si="46"/>
        <v>1</v>
      </c>
      <c r="W198" s="624" t="str">
        <f>IF(D198&lt;&gt;"",(VLOOKUP(D198,'Flags&amp;Qualifiers'!$S$2:$U$55,3)),"")</f>
        <v/>
      </c>
      <c r="X198" s="624">
        <f t="shared" si="48"/>
        <v>0</v>
      </c>
      <c r="Y198" s="624" t="str">
        <f>IF(D198&lt;&gt;"",(VLOOKUP(D198,'Flags&amp;Qualifiers'!$S$2:$T$55,2)), "")</f>
        <v/>
      </c>
      <c r="Z198" s="624">
        <f t="shared" si="49"/>
        <v>1</v>
      </c>
      <c r="AA198" s="624">
        <f t="shared" si="50"/>
        <v>0</v>
      </c>
      <c r="AB198" s="624" t="str">
        <f t="shared" si="51"/>
        <v>NULL</v>
      </c>
      <c r="AC198" s="635" t="str">
        <f t="shared" si="65"/>
        <v>NULL</v>
      </c>
      <c r="AD198" s="625" t="str">
        <f t="shared" si="65"/>
        <v>NULL</v>
      </c>
      <c r="AE198" s="627">
        <f t="shared" si="64"/>
        <v>0</v>
      </c>
      <c r="AF198" s="628" t="str">
        <f t="shared" si="52"/>
        <v/>
      </c>
      <c r="AG198" s="629" t="str">
        <f t="shared" si="53"/>
        <v/>
      </c>
      <c r="AH198" s="630">
        <f t="shared" si="54"/>
        <v>191</v>
      </c>
      <c r="AI198" s="629">
        <f t="shared" si="58"/>
        <v>0</v>
      </c>
      <c r="AJ198" s="632" t="str">
        <f t="shared" si="62"/>
        <v/>
      </c>
      <c r="AK198" s="630" t="str">
        <f t="shared" si="55"/>
        <v/>
      </c>
      <c r="AL198" s="630" t="str">
        <f t="shared" si="56"/>
        <v/>
      </c>
      <c r="AM198" s="632" t="str">
        <f t="shared" si="57"/>
        <v/>
      </c>
      <c r="AN198" s="633" t="str">
        <f t="shared" si="63"/>
        <v>YES</v>
      </c>
      <c r="AO198" s="511" t="s">
        <v>382</v>
      </c>
      <c r="AP198" s="127">
        <f>VLOOKUP(AO198,'Flags&amp;Qualifiers'!$B$2:$C$49,2)</f>
        <v>0</v>
      </c>
      <c r="AQ198" s="127">
        <f>VLOOKUP(AO198,'Flags&amp;Qualifiers'!$B$2:$D$49,3)</f>
        <v>0</v>
      </c>
      <c r="AR198" s="127">
        <f>VLOOKUP(AO198,'Flags&amp;Qualifiers'!$B$2:$E$49,4)</f>
        <v>0</v>
      </c>
      <c r="AS198" s="757" t="str">
        <f t="shared" si="59"/>
        <v>no</v>
      </c>
    </row>
    <row r="199" spans="1:45" s="634" customFormat="1" ht="11.25" customHeight="1" x14ac:dyDescent="0.2">
      <c r="A199" s="621">
        <f>(AirVision!A195)</f>
        <v>0</v>
      </c>
      <c r="B199" s="622">
        <f>(AirVision!B195)</f>
        <v>0</v>
      </c>
      <c r="C199" s="623" t="str">
        <f>IF(ISNUMBER(AirVision!R195),AirVision!R195, "")</f>
        <v/>
      </c>
      <c r="D199" s="624" t="str">
        <f>IF(AirVision!S195&lt;&gt;"",AirVision!S195, "")</f>
        <v/>
      </c>
      <c r="E199" s="623" t="str">
        <f>IF(ISNUMBER(AirVision!L195),AirVision!L195, "")</f>
        <v/>
      </c>
      <c r="F199" s="624" t="str">
        <f>IF(AirVision!M195&lt;&gt;"",AirVision!M195, "")</f>
        <v/>
      </c>
      <c r="G199" s="625" t="str">
        <f>IF(ISNUMBER(AirVision!C195),AirVision!C195,"")</f>
        <v/>
      </c>
      <c r="H199" s="624" t="str">
        <f>IF(AirVision!D195&lt;&gt;"",AirVision!D195, "")</f>
        <v/>
      </c>
      <c r="I199" s="624" t="str">
        <f>IF(ISNUMBER(AirVision!O195),AirVision!O195,"")</f>
        <v/>
      </c>
      <c r="J199" s="624" t="str">
        <f>IF(ISNUMBER(AirVision!P195),AirVision!P195,"")</f>
        <v/>
      </c>
      <c r="K199" s="624" t="str">
        <f>IF(ISNUMBER(AirVision!F195),AirVision!F195, "")</f>
        <v/>
      </c>
      <c r="L199" s="624" t="str">
        <f>IF(AirVision!G195&lt;&gt;"",AirVision!G195, "")</f>
        <v/>
      </c>
      <c r="M199" s="624" t="str">
        <f>IF(ISNUMBER(AirVision!U195),AirVision!U195, "")</f>
        <v/>
      </c>
      <c r="N199" s="624" t="str">
        <f>IF(AirVision!V195&lt;&gt;"",AirVision!V195, "")</f>
        <v/>
      </c>
      <c r="O199" s="625" t="str">
        <f>IF(ISNUMBER(AirVision!X195),AirVision!X195,"")</f>
        <v/>
      </c>
      <c r="P199" s="624" t="str">
        <f>IF(AirVision!Y195&lt;&gt;"",AirVision!Y195, "")</f>
        <v/>
      </c>
      <c r="Q199" s="624" t="str">
        <f>IF(ISNUMBER(AirVision!AA195),AirVision!AA195,"")</f>
        <v/>
      </c>
      <c r="R199" s="624" t="str">
        <f>IF(AirVision!AB195&lt;&gt;"",AirVision!AB195, "")</f>
        <v/>
      </c>
      <c r="S199" s="624" t="str">
        <f>IF(ISNUMBER(AirVision!AD195),AirVision!AD195,"")</f>
        <v/>
      </c>
      <c r="T199" s="624" t="str">
        <f>IF(AirVision!AE195&lt;&gt;"",AirVision!AE195, "")</f>
        <v/>
      </c>
      <c r="U199" s="624">
        <f t="shared" si="47"/>
        <v>0</v>
      </c>
      <c r="V199" s="624">
        <f t="shared" si="46"/>
        <v>1</v>
      </c>
      <c r="W199" s="624" t="str">
        <f>IF(D199&lt;&gt;"",(VLOOKUP(D199,'Flags&amp;Qualifiers'!$S$2:$U$55,3)),"")</f>
        <v/>
      </c>
      <c r="X199" s="624">
        <f t="shared" si="48"/>
        <v>0</v>
      </c>
      <c r="Y199" s="624" t="str">
        <f>IF(D199&lt;&gt;"",(VLOOKUP(D199,'Flags&amp;Qualifiers'!$S$2:$T$55,2)), "")</f>
        <v/>
      </c>
      <c r="Z199" s="624">
        <f t="shared" si="49"/>
        <v>1</v>
      </c>
      <c r="AA199" s="624">
        <f t="shared" si="50"/>
        <v>0</v>
      </c>
      <c r="AB199" s="624" t="str">
        <f t="shared" si="51"/>
        <v>NULL</v>
      </c>
      <c r="AC199" s="635" t="str">
        <f t="shared" si="65"/>
        <v>NULL</v>
      </c>
      <c r="AD199" s="625" t="str">
        <f t="shared" si="65"/>
        <v>NULL</v>
      </c>
      <c r="AE199" s="627">
        <f>MAX($AB$176:$AB$199)</f>
        <v>0</v>
      </c>
      <c r="AF199" s="628" t="str">
        <f t="shared" si="52"/>
        <v/>
      </c>
      <c r="AG199" s="629" t="str">
        <f t="shared" si="53"/>
        <v/>
      </c>
      <c r="AH199" s="630">
        <f t="shared" si="54"/>
        <v>192</v>
      </c>
      <c r="AI199" s="629">
        <f t="shared" si="58"/>
        <v>0</v>
      </c>
      <c r="AJ199" s="632" t="str">
        <f t="shared" si="62"/>
        <v/>
      </c>
      <c r="AK199" s="630" t="str">
        <f t="shared" si="55"/>
        <v/>
      </c>
      <c r="AL199" s="630" t="str">
        <f t="shared" si="56"/>
        <v/>
      </c>
      <c r="AM199" s="632" t="str">
        <f t="shared" si="57"/>
        <v/>
      </c>
      <c r="AN199" s="633" t="str">
        <f t="shared" si="63"/>
        <v>YES</v>
      </c>
      <c r="AO199" s="511" t="s">
        <v>382</v>
      </c>
      <c r="AP199" s="127">
        <f>VLOOKUP(AO199,'Flags&amp;Qualifiers'!$B$2:$C$49,2)</f>
        <v>0</v>
      </c>
      <c r="AQ199" s="127">
        <f>VLOOKUP(AO199,'Flags&amp;Qualifiers'!$B$2:$D$49,3)</f>
        <v>0</v>
      </c>
      <c r="AR199" s="127">
        <f>VLOOKUP(AO199,'Flags&amp;Qualifiers'!$B$2:$E$49,4)</f>
        <v>0</v>
      </c>
      <c r="AS199" s="757" t="str">
        <f t="shared" si="59"/>
        <v>no</v>
      </c>
    </row>
    <row r="200" spans="1:45" s="634" customFormat="1" ht="11.25" customHeight="1" x14ac:dyDescent="0.2">
      <c r="A200" s="621">
        <f>(AirVision!A196)</f>
        <v>0</v>
      </c>
      <c r="B200" s="622">
        <f>(AirVision!B196)</f>
        <v>0</v>
      </c>
      <c r="C200" s="623" t="str">
        <f>IF(ISNUMBER(AirVision!R196),AirVision!R196, "")</f>
        <v/>
      </c>
      <c r="D200" s="624" t="str">
        <f>IF(AirVision!S196&lt;&gt;"",AirVision!S196, "")</f>
        <v/>
      </c>
      <c r="E200" s="623" t="str">
        <f>IF(ISNUMBER(AirVision!L196),AirVision!L196, "")</f>
        <v/>
      </c>
      <c r="F200" s="624" t="str">
        <f>IF(AirVision!M196&lt;&gt;"",AirVision!M196, "")</f>
        <v/>
      </c>
      <c r="G200" s="625" t="str">
        <f>IF(ISNUMBER(AirVision!C196),AirVision!C196,"")</f>
        <v/>
      </c>
      <c r="H200" s="624" t="str">
        <f>IF(AirVision!D196&lt;&gt;"",AirVision!D196, "")</f>
        <v/>
      </c>
      <c r="I200" s="624" t="str">
        <f>IF(ISNUMBER(AirVision!O196),AirVision!O196,"")</f>
        <v/>
      </c>
      <c r="J200" s="624" t="str">
        <f>IF(ISNUMBER(AirVision!P196),AirVision!P196,"")</f>
        <v/>
      </c>
      <c r="K200" s="624" t="str">
        <f>IF(ISNUMBER(AirVision!F196),AirVision!F196, "")</f>
        <v/>
      </c>
      <c r="L200" s="624" t="str">
        <f>IF(AirVision!G196&lt;&gt;"",AirVision!G196, "")</f>
        <v/>
      </c>
      <c r="M200" s="624" t="str">
        <f>IF(ISNUMBER(AirVision!U196),AirVision!U196, "")</f>
        <v/>
      </c>
      <c r="N200" s="624" t="str">
        <f>IF(AirVision!V196&lt;&gt;"",AirVision!V196, "")</f>
        <v/>
      </c>
      <c r="O200" s="625" t="str">
        <f>IF(ISNUMBER(AirVision!X196),AirVision!X196,"")</f>
        <v/>
      </c>
      <c r="P200" s="624" t="str">
        <f>IF(AirVision!Y196&lt;&gt;"",AirVision!Y196, "")</f>
        <v/>
      </c>
      <c r="Q200" s="624" t="str">
        <f>IF(ISNUMBER(AirVision!AA196),AirVision!AA196,"")</f>
        <v/>
      </c>
      <c r="R200" s="624" t="str">
        <f>IF(AirVision!AB196&lt;&gt;"",AirVision!AB196, "")</f>
        <v/>
      </c>
      <c r="S200" s="624" t="str">
        <f>IF(ISNUMBER(AirVision!AD196),AirVision!AD196,"")</f>
        <v/>
      </c>
      <c r="T200" s="624" t="str">
        <f>IF(AirVision!AE196&lt;&gt;"",AirVision!AE196, "")</f>
        <v/>
      </c>
      <c r="U200" s="624">
        <f t="shared" si="47"/>
        <v>0</v>
      </c>
      <c r="V200" s="624">
        <f t="shared" ref="V200:V263" si="66">COUNTBLANK(C200)</f>
        <v>1</v>
      </c>
      <c r="W200" s="624" t="str">
        <f>IF(D200&lt;&gt;"",(VLOOKUP(D200,'Flags&amp;Qualifiers'!$S$2:$U$55,3)),"")</f>
        <v/>
      </c>
      <c r="X200" s="624">
        <f t="shared" si="48"/>
        <v>0</v>
      </c>
      <c r="Y200" s="624" t="str">
        <f>IF(D200&lt;&gt;"",(VLOOKUP(D200,'Flags&amp;Qualifiers'!$S$2:$T$55,2)), "")</f>
        <v/>
      </c>
      <c r="Z200" s="624">
        <f t="shared" si="49"/>
        <v>1</v>
      </c>
      <c r="AA200" s="624">
        <f t="shared" si="50"/>
        <v>0</v>
      </c>
      <c r="AB200" s="624" t="str">
        <f t="shared" si="51"/>
        <v>NULL</v>
      </c>
      <c r="AC200" s="635" t="str">
        <f>IF((COUNT($AB$200:$AB$223)&gt;17),(AVERAGE($AB$200:$AB$223)),"NULL")</f>
        <v>NULL</v>
      </c>
      <c r="AD200" s="625" t="str">
        <f>IF((COUNT($AB$200:$AB$223)&gt;17),(AVERAGE($AB$200:$AB$223)),"NULL")</f>
        <v>NULL</v>
      </c>
      <c r="AE200" s="627">
        <f t="shared" ref="AE200:AE222" si="67">MAX($AB$200:$AB$223)</f>
        <v>0</v>
      </c>
      <c r="AF200" s="628" t="str">
        <f t="shared" si="52"/>
        <v/>
      </c>
      <c r="AG200" s="629" t="str">
        <f t="shared" si="53"/>
        <v/>
      </c>
      <c r="AH200" s="630">
        <f t="shared" si="54"/>
        <v>193</v>
      </c>
      <c r="AI200" s="629">
        <f t="shared" si="58"/>
        <v>0</v>
      </c>
      <c r="AJ200" s="632" t="str">
        <f t="shared" si="62"/>
        <v/>
      </c>
      <c r="AK200" s="630" t="str">
        <f t="shared" si="55"/>
        <v/>
      </c>
      <c r="AL200" s="630" t="str">
        <f t="shared" si="56"/>
        <v/>
      </c>
      <c r="AM200" s="632" t="str">
        <f t="shared" si="57"/>
        <v/>
      </c>
      <c r="AN200" s="633" t="str">
        <f t="shared" si="63"/>
        <v>YES</v>
      </c>
      <c r="AO200" s="511" t="s">
        <v>382</v>
      </c>
      <c r="AP200" s="127">
        <f>VLOOKUP(AO200,'Flags&amp;Qualifiers'!$B$2:$C$49,2)</f>
        <v>0</v>
      </c>
      <c r="AQ200" s="127">
        <f>VLOOKUP(AO200,'Flags&amp;Qualifiers'!$B$2:$D$49,3)</f>
        <v>0</v>
      </c>
      <c r="AR200" s="127">
        <f>VLOOKUP(AO200,'Flags&amp;Qualifiers'!$B$2:$E$49,4)</f>
        <v>0</v>
      </c>
      <c r="AS200" s="757" t="str">
        <f t="shared" si="59"/>
        <v>no</v>
      </c>
    </row>
    <row r="201" spans="1:45" s="634" customFormat="1" ht="11.25" customHeight="1" x14ac:dyDescent="0.2">
      <c r="A201" s="621">
        <f>(AirVision!A197)</f>
        <v>0</v>
      </c>
      <c r="B201" s="622">
        <f>(AirVision!B197)</f>
        <v>0</v>
      </c>
      <c r="C201" s="623" t="str">
        <f>IF(ISNUMBER(AirVision!R197),AirVision!R197, "")</f>
        <v/>
      </c>
      <c r="D201" s="624" t="str">
        <f>IF(AirVision!S197&lt;&gt;"",AirVision!S197, "")</f>
        <v/>
      </c>
      <c r="E201" s="623" t="str">
        <f>IF(ISNUMBER(AirVision!L197),AirVision!L197, "")</f>
        <v/>
      </c>
      <c r="F201" s="624" t="str">
        <f>IF(AirVision!M197&lt;&gt;"",AirVision!M197, "")</f>
        <v/>
      </c>
      <c r="G201" s="625" t="str">
        <f>IF(ISNUMBER(AirVision!C197),AirVision!C197,"")</f>
        <v/>
      </c>
      <c r="H201" s="624" t="str">
        <f>IF(AirVision!D197&lt;&gt;"",AirVision!D197, "")</f>
        <v/>
      </c>
      <c r="I201" s="624" t="str">
        <f>IF(ISNUMBER(AirVision!O197),AirVision!O197,"")</f>
        <v/>
      </c>
      <c r="J201" s="624" t="str">
        <f>IF(ISNUMBER(AirVision!P197),AirVision!P197,"")</f>
        <v/>
      </c>
      <c r="K201" s="624" t="str">
        <f>IF(ISNUMBER(AirVision!F197),AirVision!F197, "")</f>
        <v/>
      </c>
      <c r="L201" s="624" t="str">
        <f>IF(AirVision!G197&lt;&gt;"",AirVision!G197, "")</f>
        <v/>
      </c>
      <c r="M201" s="624" t="str">
        <f>IF(ISNUMBER(AirVision!U197),AirVision!U197, "")</f>
        <v/>
      </c>
      <c r="N201" s="624" t="str">
        <f>IF(AirVision!V197&lt;&gt;"",AirVision!V197, "")</f>
        <v/>
      </c>
      <c r="O201" s="625" t="str">
        <f>IF(ISNUMBER(AirVision!X197),AirVision!X197,"")</f>
        <v/>
      </c>
      <c r="P201" s="624" t="str">
        <f>IF(AirVision!Y197&lt;&gt;"",AirVision!Y197, "")</f>
        <v/>
      </c>
      <c r="Q201" s="624" t="str">
        <f>IF(ISNUMBER(AirVision!AA197),AirVision!AA197,"")</f>
        <v/>
      </c>
      <c r="R201" s="624" t="str">
        <f>IF(AirVision!AB197&lt;&gt;"",AirVision!AB197, "")</f>
        <v/>
      </c>
      <c r="S201" s="624" t="str">
        <f>IF(ISNUMBER(AirVision!AD197),AirVision!AD197,"")</f>
        <v/>
      </c>
      <c r="T201" s="624" t="str">
        <f>IF(AirVision!AE197&lt;&gt;"",AirVision!AE197, "")</f>
        <v/>
      </c>
      <c r="U201" s="624">
        <f t="shared" ref="U201:U264" si="68">IF(C201=985,1,0)</f>
        <v>0</v>
      </c>
      <c r="V201" s="624">
        <f t="shared" si="66"/>
        <v>1</v>
      </c>
      <c r="W201" s="624" t="str">
        <f>IF(D201&lt;&gt;"",(VLOOKUP(D201,'Flags&amp;Qualifiers'!$S$2:$U$55,3)),"")</f>
        <v/>
      </c>
      <c r="X201" s="624">
        <f t="shared" ref="X201:X264" si="69">IF(D201="&lt;",1,0)</f>
        <v>0</v>
      </c>
      <c r="Y201" s="624" t="str">
        <f>IF(D201&lt;&gt;"",(VLOOKUP(D201,'Flags&amp;Qualifiers'!$S$2:$T$55,2)), "")</f>
        <v/>
      </c>
      <c r="Z201" s="624">
        <f t="shared" ref="Z201:Z264" si="70">SUM(U201:V201,X201)</f>
        <v>1</v>
      </c>
      <c r="AA201" s="624">
        <f t="shared" ref="AA201:AA264" si="71">SUM(W201)</f>
        <v>0</v>
      </c>
      <c r="AB201" s="624" t="str">
        <f t="shared" ref="AB201:AB264" si="72">IF(OR(Z201&gt;0,ISTEXT(AP201)),"NULL",(C201))</f>
        <v>NULL</v>
      </c>
      <c r="AC201" s="635" t="str">
        <f t="shared" ref="AC201:AD223" si="73">IF((COUNT($AB$200:$AB$223)&gt;17),(AVERAGE($AB$200:$AB$223)),"NULL")</f>
        <v>NULL</v>
      </c>
      <c r="AD201" s="625" t="str">
        <f t="shared" si="73"/>
        <v>NULL</v>
      </c>
      <c r="AE201" s="627">
        <f t="shared" si="67"/>
        <v>0</v>
      </c>
      <c r="AF201" s="628" t="str">
        <f t="shared" ref="AF201:AF264" si="74">IF(E201&lt;0.7,"Flow","")</f>
        <v/>
      </c>
      <c r="AG201" s="629" t="str">
        <f t="shared" ref="AG201:AG264" si="75">IF(AB201&lt;0,"MDL","")</f>
        <v/>
      </c>
      <c r="AH201" s="630">
        <f t="shared" ref="AH201:AH264" si="76">IF(C201=C200,AH200+1,1)</f>
        <v>194</v>
      </c>
      <c r="AI201" s="629">
        <f t="shared" si="58"/>
        <v>0</v>
      </c>
      <c r="AJ201" s="632" t="str">
        <f t="shared" si="62"/>
        <v/>
      </c>
      <c r="AK201" s="630" t="str">
        <f t="shared" ref="AK201:AK264" si="77">IF(ISNUMBER(S201), (S201*2.23694),"")</f>
        <v/>
      </c>
      <c r="AL201" s="630" t="str">
        <f t="shared" ref="AL201:AL264" si="78">IF(AND(Q201&gt;-1,Q201&lt;24),"N",)&amp;IF(AND(Q201&gt;23.99,Q201&lt;65),"NE",)&amp;IF(AND(Q201&gt;64.99,Q201&lt;114),"E",)&amp;IF(AND(Q201&gt;113.99,Q201&lt;157),"SE",)&amp;IF(AND(Q201&gt;156.99,Q201&lt;204),"S",)&amp;IF(AND(Q201&gt;203.99,Q201&lt;247),"SW",)&amp;IF(AND(Q201&gt;246.99,Q201&lt;294),"W",)&amp;IF(AND(Q201&gt;293.99,Q201&lt;336),"NW",)&amp;IF(AND(Q201&gt;335.99,Q201&lt;361),"N",)</f>
        <v/>
      </c>
      <c r="AM201" s="632" t="str">
        <f t="shared" ref="AM201:AM264" si="79">IF(ISNUMBER(G201),(CONVERT(G201,"C","F")), "")</f>
        <v/>
      </c>
      <c r="AN201" s="633" t="str">
        <f t="shared" si="63"/>
        <v>YES</v>
      </c>
      <c r="AO201" s="511" t="s">
        <v>382</v>
      </c>
      <c r="AP201" s="127">
        <f>VLOOKUP(AO201,'Flags&amp;Qualifiers'!$B$2:$C$49,2)</f>
        <v>0</v>
      </c>
      <c r="AQ201" s="127">
        <f>VLOOKUP(AO201,'Flags&amp;Qualifiers'!$B$2:$D$49,3)</f>
        <v>0</v>
      </c>
      <c r="AR201" s="127">
        <f>VLOOKUP(AO201,'Flags&amp;Qualifiers'!$B$2:$E$49,4)</f>
        <v>0</v>
      </c>
      <c r="AS201" s="757" t="str">
        <f t="shared" si="59"/>
        <v>no</v>
      </c>
    </row>
    <row r="202" spans="1:45" s="634" customFormat="1" ht="11.25" customHeight="1" x14ac:dyDescent="0.2">
      <c r="A202" s="621">
        <f>(AirVision!A198)</f>
        <v>0</v>
      </c>
      <c r="B202" s="622">
        <f>(AirVision!B198)</f>
        <v>0</v>
      </c>
      <c r="C202" s="623" t="str">
        <f>IF(ISNUMBER(AirVision!R198),AirVision!R198, "")</f>
        <v/>
      </c>
      <c r="D202" s="624" t="str">
        <f>IF(AirVision!S198&lt;&gt;"",AirVision!S198, "")</f>
        <v/>
      </c>
      <c r="E202" s="623" t="str">
        <f>IF(ISNUMBER(AirVision!L198),AirVision!L198, "")</f>
        <v/>
      </c>
      <c r="F202" s="624" t="str">
        <f>IF(AirVision!M198&lt;&gt;"",AirVision!M198, "")</f>
        <v/>
      </c>
      <c r="G202" s="625" t="str">
        <f>IF(ISNUMBER(AirVision!C198),AirVision!C198,"")</f>
        <v/>
      </c>
      <c r="H202" s="624" t="str">
        <f>IF(AirVision!D198&lt;&gt;"",AirVision!D198, "")</f>
        <v/>
      </c>
      <c r="I202" s="624" t="str">
        <f>IF(ISNUMBER(AirVision!O198),AirVision!O198,"")</f>
        <v/>
      </c>
      <c r="J202" s="624" t="str">
        <f>IF(ISNUMBER(AirVision!P198),AirVision!P198,"")</f>
        <v/>
      </c>
      <c r="K202" s="624" t="str">
        <f>IF(ISNUMBER(AirVision!F198),AirVision!F198, "")</f>
        <v/>
      </c>
      <c r="L202" s="624" t="str">
        <f>IF(AirVision!G198&lt;&gt;"",AirVision!G198, "")</f>
        <v/>
      </c>
      <c r="M202" s="624" t="str">
        <f>IF(ISNUMBER(AirVision!U198),AirVision!U198, "")</f>
        <v/>
      </c>
      <c r="N202" s="624" t="str">
        <f>IF(AirVision!V198&lt;&gt;"",AirVision!V198, "")</f>
        <v/>
      </c>
      <c r="O202" s="625" t="str">
        <f>IF(ISNUMBER(AirVision!X198),AirVision!X198,"")</f>
        <v/>
      </c>
      <c r="P202" s="624" t="str">
        <f>IF(AirVision!Y198&lt;&gt;"",AirVision!Y198, "")</f>
        <v/>
      </c>
      <c r="Q202" s="624" t="str">
        <f>IF(ISNUMBER(AirVision!AA198),AirVision!AA198,"")</f>
        <v/>
      </c>
      <c r="R202" s="624" t="str">
        <f>IF(AirVision!AB198&lt;&gt;"",AirVision!AB198, "")</f>
        <v/>
      </c>
      <c r="S202" s="624" t="str">
        <f>IF(ISNUMBER(AirVision!AD198),AirVision!AD198,"")</f>
        <v/>
      </c>
      <c r="T202" s="624" t="str">
        <f>IF(AirVision!AE198&lt;&gt;"",AirVision!AE198, "")</f>
        <v/>
      </c>
      <c r="U202" s="624">
        <f t="shared" si="68"/>
        <v>0</v>
      </c>
      <c r="V202" s="624">
        <f t="shared" si="66"/>
        <v>1</v>
      </c>
      <c r="W202" s="624" t="str">
        <f>IF(D202&lt;&gt;"",(VLOOKUP(D202,'Flags&amp;Qualifiers'!$S$2:$U$55,3)),"")</f>
        <v/>
      </c>
      <c r="X202" s="624">
        <f t="shared" si="69"/>
        <v>0</v>
      </c>
      <c r="Y202" s="624" t="str">
        <f>IF(D202&lt;&gt;"",(VLOOKUP(D202,'Flags&amp;Qualifiers'!$S$2:$T$55,2)), "")</f>
        <v/>
      </c>
      <c r="Z202" s="624">
        <f t="shared" si="70"/>
        <v>1</v>
      </c>
      <c r="AA202" s="624">
        <f t="shared" si="71"/>
        <v>0</v>
      </c>
      <c r="AB202" s="624" t="str">
        <f t="shared" si="72"/>
        <v>NULL</v>
      </c>
      <c r="AC202" s="635" t="str">
        <f t="shared" si="73"/>
        <v>NULL</v>
      </c>
      <c r="AD202" s="625" t="str">
        <f t="shared" si="73"/>
        <v>NULL</v>
      </c>
      <c r="AE202" s="627">
        <f t="shared" si="67"/>
        <v>0</v>
      </c>
      <c r="AF202" s="628" t="str">
        <f t="shared" si="74"/>
        <v/>
      </c>
      <c r="AG202" s="629" t="str">
        <f t="shared" si="75"/>
        <v/>
      </c>
      <c r="AH202" s="630">
        <f t="shared" si="76"/>
        <v>195</v>
      </c>
      <c r="AI202" s="629">
        <f t="shared" ref="AI202:AI265" si="80">IF(OR(AB201="NULL",AB202="NULL"),0, (AB202-AB201))</f>
        <v>0</v>
      </c>
      <c r="AJ202" s="632" t="str">
        <f t="shared" si="62"/>
        <v/>
      </c>
      <c r="AK202" s="630" t="str">
        <f t="shared" si="77"/>
        <v/>
      </c>
      <c r="AL202" s="630" t="str">
        <f t="shared" si="78"/>
        <v/>
      </c>
      <c r="AM202" s="632" t="str">
        <f t="shared" si="79"/>
        <v/>
      </c>
      <c r="AN202" s="633" t="str">
        <f t="shared" si="63"/>
        <v>YES</v>
      </c>
      <c r="AO202" s="511" t="s">
        <v>382</v>
      </c>
      <c r="AP202" s="127">
        <f>VLOOKUP(AO202,'Flags&amp;Qualifiers'!$B$2:$C$49,2)</f>
        <v>0</v>
      </c>
      <c r="AQ202" s="127">
        <f>VLOOKUP(AO202,'Flags&amp;Qualifiers'!$B$2:$D$49,3)</f>
        <v>0</v>
      </c>
      <c r="AR202" s="127">
        <f>VLOOKUP(AO202,'Flags&amp;Qualifiers'!$B$2:$E$49,4)</f>
        <v>0</v>
      </c>
      <c r="AS202" s="757" t="str">
        <f t="shared" si="59"/>
        <v>no</v>
      </c>
    </row>
    <row r="203" spans="1:45" s="634" customFormat="1" ht="11.25" customHeight="1" x14ac:dyDescent="0.2">
      <c r="A203" s="621">
        <f>(AirVision!A199)</f>
        <v>0</v>
      </c>
      <c r="B203" s="622">
        <f>(AirVision!B199)</f>
        <v>0</v>
      </c>
      <c r="C203" s="623" t="str">
        <f>IF(ISNUMBER(AirVision!R199),AirVision!R199, "")</f>
        <v/>
      </c>
      <c r="D203" s="624" t="str">
        <f>IF(AirVision!S199&lt;&gt;"",AirVision!S199, "")</f>
        <v/>
      </c>
      <c r="E203" s="623" t="str">
        <f>IF(ISNUMBER(AirVision!L199),AirVision!L199, "")</f>
        <v/>
      </c>
      <c r="F203" s="624" t="str">
        <f>IF(AirVision!M199&lt;&gt;"",AirVision!M199, "")</f>
        <v/>
      </c>
      <c r="G203" s="625" t="str">
        <f>IF(ISNUMBER(AirVision!C199),AirVision!C199,"")</f>
        <v/>
      </c>
      <c r="H203" s="624" t="str">
        <f>IF(AirVision!D199&lt;&gt;"",AirVision!D199, "")</f>
        <v/>
      </c>
      <c r="I203" s="624" t="str">
        <f>IF(ISNUMBER(AirVision!O199),AirVision!O199,"")</f>
        <v/>
      </c>
      <c r="J203" s="624" t="str">
        <f>IF(ISNUMBER(AirVision!P199),AirVision!P199,"")</f>
        <v/>
      </c>
      <c r="K203" s="624" t="str">
        <f>IF(ISNUMBER(AirVision!F199),AirVision!F199, "")</f>
        <v/>
      </c>
      <c r="L203" s="624" t="str">
        <f>IF(AirVision!G199&lt;&gt;"",AirVision!G199, "")</f>
        <v/>
      </c>
      <c r="M203" s="624" t="str">
        <f>IF(ISNUMBER(AirVision!U199),AirVision!U199, "")</f>
        <v/>
      </c>
      <c r="N203" s="624" t="str">
        <f>IF(AirVision!V199&lt;&gt;"",AirVision!V199, "")</f>
        <v/>
      </c>
      <c r="O203" s="625" t="str">
        <f>IF(ISNUMBER(AirVision!X199),AirVision!X199,"")</f>
        <v/>
      </c>
      <c r="P203" s="624" t="str">
        <f>IF(AirVision!Y199&lt;&gt;"",AirVision!Y199, "")</f>
        <v/>
      </c>
      <c r="Q203" s="624" t="str">
        <f>IF(ISNUMBER(AirVision!AA199),AirVision!AA199,"")</f>
        <v/>
      </c>
      <c r="R203" s="624" t="str">
        <f>IF(AirVision!AB199&lt;&gt;"",AirVision!AB199, "")</f>
        <v/>
      </c>
      <c r="S203" s="624" t="str">
        <f>IF(ISNUMBER(AirVision!AD199),AirVision!AD199,"")</f>
        <v/>
      </c>
      <c r="T203" s="624" t="str">
        <f>IF(AirVision!AE199&lt;&gt;"",AirVision!AE199, "")</f>
        <v/>
      </c>
      <c r="U203" s="624">
        <f t="shared" si="68"/>
        <v>0</v>
      </c>
      <c r="V203" s="624">
        <f t="shared" si="66"/>
        <v>1</v>
      </c>
      <c r="W203" s="624" t="str">
        <f>IF(D203&lt;&gt;"",(VLOOKUP(D203,'Flags&amp;Qualifiers'!$S$2:$U$55,3)),"")</f>
        <v/>
      </c>
      <c r="X203" s="624">
        <f t="shared" si="69"/>
        <v>0</v>
      </c>
      <c r="Y203" s="624" t="str">
        <f>IF(D203&lt;&gt;"",(VLOOKUP(D203,'Flags&amp;Qualifiers'!$S$2:$T$55,2)), "")</f>
        <v/>
      </c>
      <c r="Z203" s="624">
        <f t="shared" si="70"/>
        <v>1</v>
      </c>
      <c r="AA203" s="624">
        <f t="shared" si="71"/>
        <v>0</v>
      </c>
      <c r="AB203" s="624" t="str">
        <f t="shared" si="72"/>
        <v>NULL</v>
      </c>
      <c r="AC203" s="635" t="str">
        <f t="shared" si="73"/>
        <v>NULL</v>
      </c>
      <c r="AD203" s="625" t="str">
        <f t="shared" si="73"/>
        <v>NULL</v>
      </c>
      <c r="AE203" s="627">
        <f t="shared" si="67"/>
        <v>0</v>
      </c>
      <c r="AF203" s="628" t="str">
        <f t="shared" si="74"/>
        <v/>
      </c>
      <c r="AG203" s="629" t="str">
        <f t="shared" si="75"/>
        <v/>
      </c>
      <c r="AH203" s="630">
        <f t="shared" si="76"/>
        <v>196</v>
      </c>
      <c r="AI203" s="629">
        <f t="shared" si="80"/>
        <v>0</v>
      </c>
      <c r="AJ203" s="632" t="str">
        <f t="shared" si="62"/>
        <v/>
      </c>
      <c r="AK203" s="630" t="str">
        <f t="shared" si="77"/>
        <v/>
      </c>
      <c r="AL203" s="630" t="str">
        <f t="shared" si="78"/>
        <v/>
      </c>
      <c r="AM203" s="632" t="str">
        <f t="shared" si="79"/>
        <v/>
      </c>
      <c r="AN203" s="633" t="str">
        <f t="shared" si="63"/>
        <v>YES</v>
      </c>
      <c r="AO203" s="511" t="s">
        <v>382</v>
      </c>
      <c r="AP203" s="127">
        <f>VLOOKUP(AO203,'Flags&amp;Qualifiers'!$B$2:$C$49,2)</f>
        <v>0</v>
      </c>
      <c r="AQ203" s="127">
        <f>VLOOKUP(AO203,'Flags&amp;Qualifiers'!$B$2:$D$49,3)</f>
        <v>0</v>
      </c>
      <c r="AR203" s="127">
        <f>VLOOKUP(AO203,'Flags&amp;Qualifiers'!$B$2:$E$49,4)</f>
        <v>0</v>
      </c>
      <c r="AS203" s="757" t="str">
        <f t="shared" si="59"/>
        <v>no</v>
      </c>
    </row>
    <row r="204" spans="1:45" s="634" customFormat="1" ht="11.25" customHeight="1" x14ac:dyDescent="0.2">
      <c r="A204" s="621">
        <f>(AirVision!A200)</f>
        <v>0</v>
      </c>
      <c r="B204" s="622">
        <f>(AirVision!B200)</f>
        <v>0</v>
      </c>
      <c r="C204" s="623" t="str">
        <f>IF(ISNUMBER(AirVision!R200),AirVision!R200, "")</f>
        <v/>
      </c>
      <c r="D204" s="624" t="str">
        <f>IF(AirVision!S200&lt;&gt;"",AirVision!S200, "")</f>
        <v/>
      </c>
      <c r="E204" s="623" t="str">
        <f>IF(ISNUMBER(AirVision!L200),AirVision!L200, "")</f>
        <v/>
      </c>
      <c r="F204" s="624" t="str">
        <f>IF(AirVision!M200&lt;&gt;"",AirVision!M200, "")</f>
        <v/>
      </c>
      <c r="G204" s="625" t="str">
        <f>IF(ISNUMBER(AirVision!C200),AirVision!C200,"")</f>
        <v/>
      </c>
      <c r="H204" s="624" t="str">
        <f>IF(AirVision!D200&lt;&gt;"",AirVision!D200, "")</f>
        <v/>
      </c>
      <c r="I204" s="624" t="str">
        <f>IF(ISNUMBER(AirVision!O200),AirVision!O200,"")</f>
        <v/>
      </c>
      <c r="J204" s="624" t="str">
        <f>IF(ISNUMBER(AirVision!P200),AirVision!P200,"")</f>
        <v/>
      </c>
      <c r="K204" s="624" t="str">
        <f>IF(ISNUMBER(AirVision!F200),AirVision!F200, "")</f>
        <v/>
      </c>
      <c r="L204" s="624" t="str">
        <f>IF(AirVision!G200&lt;&gt;"",AirVision!G200, "")</f>
        <v/>
      </c>
      <c r="M204" s="624" t="str">
        <f>IF(ISNUMBER(AirVision!U200),AirVision!U200, "")</f>
        <v/>
      </c>
      <c r="N204" s="624" t="str">
        <f>IF(AirVision!V200&lt;&gt;"",AirVision!V200, "")</f>
        <v/>
      </c>
      <c r="O204" s="625" t="str">
        <f>IF(ISNUMBER(AirVision!X200),AirVision!X200,"")</f>
        <v/>
      </c>
      <c r="P204" s="624" t="str">
        <f>IF(AirVision!Y200&lt;&gt;"",AirVision!Y200, "")</f>
        <v/>
      </c>
      <c r="Q204" s="624" t="str">
        <f>IF(ISNUMBER(AirVision!AA200),AirVision!AA200,"")</f>
        <v/>
      </c>
      <c r="R204" s="624" t="str">
        <f>IF(AirVision!AB200&lt;&gt;"",AirVision!AB200, "")</f>
        <v/>
      </c>
      <c r="S204" s="624" t="str">
        <f>IF(ISNUMBER(AirVision!AD200),AirVision!AD200,"")</f>
        <v/>
      </c>
      <c r="T204" s="624" t="str">
        <f>IF(AirVision!AE200&lt;&gt;"",AirVision!AE200, "")</f>
        <v/>
      </c>
      <c r="U204" s="624">
        <f t="shared" si="68"/>
        <v>0</v>
      </c>
      <c r="V204" s="624">
        <f t="shared" si="66"/>
        <v>1</v>
      </c>
      <c r="W204" s="624" t="str">
        <f>IF(D204&lt;&gt;"",(VLOOKUP(D204,'Flags&amp;Qualifiers'!$S$2:$U$55,3)),"")</f>
        <v/>
      </c>
      <c r="X204" s="624">
        <f t="shared" si="69"/>
        <v>0</v>
      </c>
      <c r="Y204" s="624" t="str">
        <f>IF(D204&lt;&gt;"",(VLOOKUP(D204,'Flags&amp;Qualifiers'!$S$2:$T$55,2)), "")</f>
        <v/>
      </c>
      <c r="Z204" s="624">
        <f t="shared" si="70"/>
        <v>1</v>
      </c>
      <c r="AA204" s="624">
        <f t="shared" si="71"/>
        <v>0</v>
      </c>
      <c r="AB204" s="624" t="str">
        <f t="shared" si="72"/>
        <v>NULL</v>
      </c>
      <c r="AC204" s="635" t="str">
        <f t="shared" si="73"/>
        <v>NULL</v>
      </c>
      <c r="AD204" s="625" t="str">
        <f t="shared" si="73"/>
        <v>NULL</v>
      </c>
      <c r="AE204" s="627">
        <f t="shared" si="67"/>
        <v>0</v>
      </c>
      <c r="AF204" s="628" t="str">
        <f t="shared" si="74"/>
        <v/>
      </c>
      <c r="AG204" s="629" t="str">
        <f t="shared" si="75"/>
        <v/>
      </c>
      <c r="AH204" s="630">
        <f t="shared" si="76"/>
        <v>197</v>
      </c>
      <c r="AI204" s="629">
        <f t="shared" si="80"/>
        <v>0</v>
      </c>
      <c r="AJ204" s="632" t="str">
        <f t="shared" si="62"/>
        <v/>
      </c>
      <c r="AK204" s="630" t="str">
        <f t="shared" si="77"/>
        <v/>
      </c>
      <c r="AL204" s="630" t="str">
        <f t="shared" si="78"/>
        <v/>
      </c>
      <c r="AM204" s="632" t="str">
        <f t="shared" si="79"/>
        <v/>
      </c>
      <c r="AN204" s="633" t="str">
        <f t="shared" si="63"/>
        <v>YES</v>
      </c>
      <c r="AO204" s="511" t="s">
        <v>382</v>
      </c>
      <c r="AP204" s="127">
        <f>VLOOKUP(AO204,'Flags&amp;Qualifiers'!$B$2:$C$49,2)</f>
        <v>0</v>
      </c>
      <c r="AQ204" s="127">
        <f>VLOOKUP(AO204,'Flags&amp;Qualifiers'!$B$2:$D$49,3)</f>
        <v>0</v>
      </c>
      <c r="AR204" s="127">
        <f>VLOOKUP(AO204,'Flags&amp;Qualifiers'!$B$2:$E$49,4)</f>
        <v>0</v>
      </c>
      <c r="AS204" s="757" t="str">
        <f t="shared" si="59"/>
        <v>no</v>
      </c>
    </row>
    <row r="205" spans="1:45" s="634" customFormat="1" ht="11.25" customHeight="1" x14ac:dyDescent="0.2">
      <c r="A205" s="621">
        <f>(AirVision!A201)</f>
        <v>0</v>
      </c>
      <c r="B205" s="622">
        <f>(AirVision!B201)</f>
        <v>0</v>
      </c>
      <c r="C205" s="623" t="str">
        <f>IF(ISNUMBER(AirVision!R201),AirVision!R201, "")</f>
        <v/>
      </c>
      <c r="D205" s="624" t="str">
        <f>IF(AirVision!S201&lt;&gt;"",AirVision!S201, "")</f>
        <v/>
      </c>
      <c r="E205" s="623" t="str">
        <f>IF(ISNUMBER(AirVision!L201),AirVision!L201, "")</f>
        <v/>
      </c>
      <c r="F205" s="624" t="str">
        <f>IF(AirVision!M201&lt;&gt;"",AirVision!M201, "")</f>
        <v/>
      </c>
      <c r="G205" s="625" t="str">
        <f>IF(ISNUMBER(AirVision!C201),AirVision!C201,"")</f>
        <v/>
      </c>
      <c r="H205" s="624" t="str">
        <f>IF(AirVision!D201&lt;&gt;"",AirVision!D201, "")</f>
        <v/>
      </c>
      <c r="I205" s="624" t="str">
        <f>IF(ISNUMBER(AirVision!O201),AirVision!O201,"")</f>
        <v/>
      </c>
      <c r="J205" s="624" t="str">
        <f>IF(ISNUMBER(AirVision!P201),AirVision!P201,"")</f>
        <v/>
      </c>
      <c r="K205" s="624" t="str">
        <f>IF(ISNUMBER(AirVision!F201),AirVision!F201, "")</f>
        <v/>
      </c>
      <c r="L205" s="624" t="str">
        <f>IF(AirVision!G201&lt;&gt;"",AirVision!G201, "")</f>
        <v/>
      </c>
      <c r="M205" s="624" t="str">
        <f>IF(ISNUMBER(AirVision!U201),AirVision!U201, "")</f>
        <v/>
      </c>
      <c r="N205" s="624" t="str">
        <f>IF(AirVision!V201&lt;&gt;"",AirVision!V201, "")</f>
        <v/>
      </c>
      <c r="O205" s="625" t="str">
        <f>IF(ISNUMBER(AirVision!X201),AirVision!X201,"")</f>
        <v/>
      </c>
      <c r="P205" s="624" t="str">
        <f>IF(AirVision!Y201&lt;&gt;"",AirVision!Y201, "")</f>
        <v/>
      </c>
      <c r="Q205" s="624" t="str">
        <f>IF(ISNUMBER(AirVision!AA201),AirVision!AA201,"")</f>
        <v/>
      </c>
      <c r="R205" s="624" t="str">
        <f>IF(AirVision!AB201&lt;&gt;"",AirVision!AB201, "")</f>
        <v/>
      </c>
      <c r="S205" s="624" t="str">
        <f>IF(ISNUMBER(AirVision!AD201),AirVision!AD201,"")</f>
        <v/>
      </c>
      <c r="T205" s="624" t="str">
        <f>IF(AirVision!AE201&lt;&gt;"",AirVision!AE201, "")</f>
        <v/>
      </c>
      <c r="U205" s="624">
        <f t="shared" si="68"/>
        <v>0</v>
      </c>
      <c r="V205" s="624">
        <f t="shared" si="66"/>
        <v>1</v>
      </c>
      <c r="W205" s="624" t="str">
        <f>IF(D205&lt;&gt;"",(VLOOKUP(D205,'Flags&amp;Qualifiers'!$S$2:$U$55,3)),"")</f>
        <v/>
      </c>
      <c r="X205" s="624">
        <f t="shared" si="69"/>
        <v>0</v>
      </c>
      <c r="Y205" s="624" t="str">
        <f>IF(D205&lt;&gt;"",(VLOOKUP(D205,'Flags&amp;Qualifiers'!$S$2:$T$55,2)), "")</f>
        <v/>
      </c>
      <c r="Z205" s="624">
        <f t="shared" si="70"/>
        <v>1</v>
      </c>
      <c r="AA205" s="624">
        <f t="shared" si="71"/>
        <v>0</v>
      </c>
      <c r="AB205" s="624" t="str">
        <f t="shared" si="72"/>
        <v>NULL</v>
      </c>
      <c r="AC205" s="635" t="str">
        <f t="shared" si="73"/>
        <v>NULL</v>
      </c>
      <c r="AD205" s="625" t="str">
        <f t="shared" si="73"/>
        <v>NULL</v>
      </c>
      <c r="AE205" s="627">
        <f t="shared" si="67"/>
        <v>0</v>
      </c>
      <c r="AF205" s="628" t="str">
        <f t="shared" si="74"/>
        <v/>
      </c>
      <c r="AG205" s="629" t="str">
        <f t="shared" si="75"/>
        <v/>
      </c>
      <c r="AH205" s="630">
        <f t="shared" si="76"/>
        <v>198</v>
      </c>
      <c r="AI205" s="629">
        <f t="shared" si="80"/>
        <v>0</v>
      </c>
      <c r="AJ205" s="632" t="str">
        <f t="shared" si="62"/>
        <v/>
      </c>
      <c r="AK205" s="630" t="str">
        <f t="shared" si="77"/>
        <v/>
      </c>
      <c r="AL205" s="630" t="str">
        <f t="shared" si="78"/>
        <v/>
      </c>
      <c r="AM205" s="632" t="str">
        <f t="shared" si="79"/>
        <v/>
      </c>
      <c r="AN205" s="633" t="str">
        <f t="shared" si="63"/>
        <v>YES</v>
      </c>
      <c r="AO205" s="511" t="s">
        <v>382</v>
      </c>
      <c r="AP205" s="127">
        <f>VLOOKUP(AO205,'Flags&amp;Qualifiers'!$B$2:$C$49,2)</f>
        <v>0</v>
      </c>
      <c r="AQ205" s="127">
        <f>VLOOKUP(AO205,'Flags&amp;Qualifiers'!$B$2:$D$49,3)</f>
        <v>0</v>
      </c>
      <c r="AR205" s="127">
        <f>VLOOKUP(AO205,'Flags&amp;Qualifiers'!$B$2:$E$49,4)</f>
        <v>0</v>
      </c>
      <c r="AS205" s="757" t="str">
        <f t="shared" si="59"/>
        <v>no</v>
      </c>
    </row>
    <row r="206" spans="1:45" s="634" customFormat="1" ht="11.25" customHeight="1" x14ac:dyDescent="0.2">
      <c r="A206" s="621">
        <f>(AirVision!A202)</f>
        <v>0</v>
      </c>
      <c r="B206" s="622">
        <f>(AirVision!B202)</f>
        <v>0</v>
      </c>
      <c r="C206" s="623" t="str">
        <f>IF(ISNUMBER(AirVision!R202),AirVision!R202, "")</f>
        <v/>
      </c>
      <c r="D206" s="624" t="str">
        <f>IF(AirVision!S202&lt;&gt;"",AirVision!S202, "")</f>
        <v/>
      </c>
      <c r="E206" s="623" t="str">
        <f>IF(ISNUMBER(AirVision!L202),AirVision!L202, "")</f>
        <v/>
      </c>
      <c r="F206" s="624" t="str">
        <f>IF(AirVision!M202&lt;&gt;"",AirVision!M202, "")</f>
        <v/>
      </c>
      <c r="G206" s="625" t="str">
        <f>IF(ISNUMBER(AirVision!C202),AirVision!C202,"")</f>
        <v/>
      </c>
      <c r="H206" s="624" t="str">
        <f>IF(AirVision!D202&lt;&gt;"",AirVision!D202, "")</f>
        <v/>
      </c>
      <c r="I206" s="624" t="str">
        <f>IF(ISNUMBER(AirVision!O202),AirVision!O202,"")</f>
        <v/>
      </c>
      <c r="J206" s="624" t="str">
        <f>IF(ISNUMBER(AirVision!P202),AirVision!P202,"")</f>
        <v/>
      </c>
      <c r="K206" s="624" t="str">
        <f>IF(ISNUMBER(AirVision!F202),AirVision!F202, "")</f>
        <v/>
      </c>
      <c r="L206" s="624" t="str">
        <f>IF(AirVision!G202&lt;&gt;"",AirVision!G202, "")</f>
        <v/>
      </c>
      <c r="M206" s="624" t="str">
        <f>IF(ISNUMBER(AirVision!U202),AirVision!U202, "")</f>
        <v/>
      </c>
      <c r="N206" s="624" t="str">
        <f>IF(AirVision!V202&lt;&gt;"",AirVision!V202, "")</f>
        <v/>
      </c>
      <c r="O206" s="625" t="str">
        <f>IF(ISNUMBER(AirVision!X202),AirVision!X202,"")</f>
        <v/>
      </c>
      <c r="P206" s="624" t="str">
        <f>IF(AirVision!Y202&lt;&gt;"",AirVision!Y202, "")</f>
        <v/>
      </c>
      <c r="Q206" s="624" t="str">
        <f>IF(ISNUMBER(AirVision!AA202),AirVision!AA202,"")</f>
        <v/>
      </c>
      <c r="R206" s="624" t="str">
        <f>IF(AirVision!AB202&lt;&gt;"",AirVision!AB202, "")</f>
        <v/>
      </c>
      <c r="S206" s="624" t="str">
        <f>IF(ISNUMBER(AirVision!AD202),AirVision!AD202,"")</f>
        <v/>
      </c>
      <c r="T206" s="624" t="str">
        <f>IF(AirVision!AE202&lt;&gt;"",AirVision!AE202, "")</f>
        <v/>
      </c>
      <c r="U206" s="624">
        <f t="shared" si="68"/>
        <v>0</v>
      </c>
      <c r="V206" s="624">
        <f t="shared" si="66"/>
        <v>1</v>
      </c>
      <c r="W206" s="624" t="str">
        <f>IF(D206&lt;&gt;"",(VLOOKUP(D206,'Flags&amp;Qualifiers'!$S$2:$U$55,3)),"")</f>
        <v/>
      </c>
      <c r="X206" s="624">
        <f t="shared" si="69"/>
        <v>0</v>
      </c>
      <c r="Y206" s="624" t="str">
        <f>IF(D206&lt;&gt;"",(VLOOKUP(D206,'Flags&amp;Qualifiers'!$S$2:$T$55,2)), "")</f>
        <v/>
      </c>
      <c r="Z206" s="624">
        <f t="shared" si="70"/>
        <v>1</v>
      </c>
      <c r="AA206" s="624">
        <f t="shared" si="71"/>
        <v>0</v>
      </c>
      <c r="AB206" s="624" t="str">
        <f t="shared" si="72"/>
        <v>NULL</v>
      </c>
      <c r="AC206" s="635" t="str">
        <f t="shared" si="73"/>
        <v>NULL</v>
      </c>
      <c r="AD206" s="625" t="str">
        <f t="shared" si="73"/>
        <v>NULL</v>
      </c>
      <c r="AE206" s="627">
        <f t="shared" si="67"/>
        <v>0</v>
      </c>
      <c r="AF206" s="628" t="str">
        <f t="shared" si="74"/>
        <v/>
      </c>
      <c r="AG206" s="629" t="str">
        <f t="shared" si="75"/>
        <v/>
      </c>
      <c r="AH206" s="630">
        <f t="shared" si="76"/>
        <v>199</v>
      </c>
      <c r="AI206" s="629">
        <f t="shared" si="80"/>
        <v>0</v>
      </c>
      <c r="AJ206" s="632" t="str">
        <f t="shared" si="62"/>
        <v/>
      </c>
      <c r="AK206" s="630" t="str">
        <f t="shared" si="77"/>
        <v/>
      </c>
      <c r="AL206" s="630" t="str">
        <f t="shared" si="78"/>
        <v/>
      </c>
      <c r="AM206" s="632" t="str">
        <f t="shared" si="79"/>
        <v/>
      </c>
      <c r="AN206" s="633" t="str">
        <f t="shared" si="63"/>
        <v>YES</v>
      </c>
      <c r="AO206" s="511" t="s">
        <v>382</v>
      </c>
      <c r="AP206" s="127">
        <f>VLOOKUP(AO206,'Flags&amp;Qualifiers'!$B$2:$C$49,2)</f>
        <v>0</v>
      </c>
      <c r="AQ206" s="127">
        <f>VLOOKUP(AO206,'Flags&amp;Qualifiers'!$B$2:$D$49,3)</f>
        <v>0</v>
      </c>
      <c r="AR206" s="127">
        <f>VLOOKUP(AO206,'Flags&amp;Qualifiers'!$B$2:$E$49,4)</f>
        <v>0</v>
      </c>
      <c r="AS206" s="757" t="str">
        <f t="shared" si="59"/>
        <v>no</v>
      </c>
    </row>
    <row r="207" spans="1:45" s="634" customFormat="1" ht="11.25" customHeight="1" x14ac:dyDescent="0.2">
      <c r="A207" s="621">
        <f>(AirVision!A203)</f>
        <v>0</v>
      </c>
      <c r="B207" s="622">
        <f>(AirVision!B203)</f>
        <v>0</v>
      </c>
      <c r="C207" s="623" t="str">
        <f>IF(ISNUMBER(AirVision!R203),AirVision!R203, "")</f>
        <v/>
      </c>
      <c r="D207" s="624" t="str">
        <f>IF(AirVision!S203&lt;&gt;"",AirVision!S203, "")</f>
        <v/>
      </c>
      <c r="E207" s="623" t="str">
        <f>IF(ISNUMBER(AirVision!L203),AirVision!L203, "")</f>
        <v/>
      </c>
      <c r="F207" s="624" t="str">
        <f>IF(AirVision!M203&lt;&gt;"",AirVision!M203, "")</f>
        <v/>
      </c>
      <c r="G207" s="625" t="str">
        <f>IF(ISNUMBER(AirVision!C203),AirVision!C203,"")</f>
        <v/>
      </c>
      <c r="H207" s="624" t="str">
        <f>IF(AirVision!D203&lt;&gt;"",AirVision!D203, "")</f>
        <v/>
      </c>
      <c r="I207" s="624" t="str">
        <f>IF(ISNUMBER(AirVision!O203),AirVision!O203,"")</f>
        <v/>
      </c>
      <c r="J207" s="624" t="str">
        <f>IF(ISNUMBER(AirVision!P203),AirVision!P203,"")</f>
        <v/>
      </c>
      <c r="K207" s="624" t="str">
        <f>IF(ISNUMBER(AirVision!F203),AirVision!F203, "")</f>
        <v/>
      </c>
      <c r="L207" s="624" t="str">
        <f>IF(AirVision!G203&lt;&gt;"",AirVision!G203, "")</f>
        <v/>
      </c>
      <c r="M207" s="624" t="str">
        <f>IF(ISNUMBER(AirVision!U203),AirVision!U203, "")</f>
        <v/>
      </c>
      <c r="N207" s="624" t="str">
        <f>IF(AirVision!V203&lt;&gt;"",AirVision!V203, "")</f>
        <v/>
      </c>
      <c r="O207" s="625" t="str">
        <f>IF(ISNUMBER(AirVision!X203),AirVision!X203,"")</f>
        <v/>
      </c>
      <c r="P207" s="624" t="str">
        <f>IF(AirVision!Y203&lt;&gt;"",AirVision!Y203, "")</f>
        <v/>
      </c>
      <c r="Q207" s="624" t="str">
        <f>IF(ISNUMBER(AirVision!AA203),AirVision!AA203,"")</f>
        <v/>
      </c>
      <c r="R207" s="624" t="str">
        <f>IF(AirVision!AB203&lt;&gt;"",AirVision!AB203, "")</f>
        <v/>
      </c>
      <c r="S207" s="624" t="str">
        <f>IF(ISNUMBER(AirVision!AD203),AirVision!AD203,"")</f>
        <v/>
      </c>
      <c r="T207" s="624" t="str">
        <f>IF(AirVision!AE203&lt;&gt;"",AirVision!AE203, "")</f>
        <v/>
      </c>
      <c r="U207" s="624">
        <f t="shared" si="68"/>
        <v>0</v>
      </c>
      <c r="V207" s="624">
        <f t="shared" si="66"/>
        <v>1</v>
      </c>
      <c r="W207" s="624" t="str">
        <f>IF(D207&lt;&gt;"",(VLOOKUP(D207,'Flags&amp;Qualifiers'!$S$2:$U$55,3)),"")</f>
        <v/>
      </c>
      <c r="X207" s="624">
        <f t="shared" si="69"/>
        <v>0</v>
      </c>
      <c r="Y207" s="624" t="str">
        <f>IF(D207&lt;&gt;"",(VLOOKUP(D207,'Flags&amp;Qualifiers'!$S$2:$T$55,2)), "")</f>
        <v/>
      </c>
      <c r="Z207" s="624">
        <f t="shared" si="70"/>
        <v>1</v>
      </c>
      <c r="AA207" s="624">
        <f t="shared" si="71"/>
        <v>0</v>
      </c>
      <c r="AB207" s="624" t="str">
        <f t="shared" si="72"/>
        <v>NULL</v>
      </c>
      <c r="AC207" s="635" t="str">
        <f t="shared" si="73"/>
        <v>NULL</v>
      </c>
      <c r="AD207" s="625" t="str">
        <f t="shared" si="73"/>
        <v>NULL</v>
      </c>
      <c r="AE207" s="627">
        <f t="shared" si="67"/>
        <v>0</v>
      </c>
      <c r="AF207" s="628" t="str">
        <f t="shared" si="74"/>
        <v/>
      </c>
      <c r="AG207" s="629" t="str">
        <f t="shared" si="75"/>
        <v/>
      </c>
      <c r="AH207" s="630">
        <f t="shared" si="76"/>
        <v>200</v>
      </c>
      <c r="AI207" s="629">
        <f t="shared" si="80"/>
        <v>0</v>
      </c>
      <c r="AJ207" s="632" t="str">
        <f t="shared" si="62"/>
        <v/>
      </c>
      <c r="AK207" s="630" t="str">
        <f t="shared" si="77"/>
        <v/>
      </c>
      <c r="AL207" s="630" t="str">
        <f t="shared" si="78"/>
        <v/>
      </c>
      <c r="AM207" s="632" t="str">
        <f t="shared" si="79"/>
        <v/>
      </c>
      <c r="AN207" s="633" t="str">
        <f t="shared" si="63"/>
        <v>YES</v>
      </c>
      <c r="AO207" s="511" t="s">
        <v>382</v>
      </c>
      <c r="AP207" s="127">
        <f>VLOOKUP(AO207,'Flags&amp;Qualifiers'!$B$2:$C$49,2)</f>
        <v>0</v>
      </c>
      <c r="AQ207" s="127">
        <f>VLOOKUP(AO207,'Flags&amp;Qualifiers'!$B$2:$D$49,3)</f>
        <v>0</v>
      </c>
      <c r="AR207" s="127">
        <f>VLOOKUP(AO207,'Flags&amp;Qualifiers'!$B$2:$E$49,4)</f>
        <v>0</v>
      </c>
      <c r="AS207" s="757" t="str">
        <f t="shared" ref="AS207:AS270" si="81">IF(AND(AN207="YES",AO207="-"),"no","")</f>
        <v>no</v>
      </c>
    </row>
    <row r="208" spans="1:45" s="634" customFormat="1" ht="11.25" customHeight="1" x14ac:dyDescent="0.2">
      <c r="A208" s="621">
        <f>(AirVision!A204)</f>
        <v>0</v>
      </c>
      <c r="B208" s="622">
        <f>(AirVision!B204)</f>
        <v>0</v>
      </c>
      <c r="C208" s="623" t="str">
        <f>IF(ISNUMBER(AirVision!R204),AirVision!R204, "")</f>
        <v/>
      </c>
      <c r="D208" s="624" t="str">
        <f>IF(AirVision!S204&lt;&gt;"",AirVision!S204, "")</f>
        <v/>
      </c>
      <c r="E208" s="623" t="str">
        <f>IF(ISNUMBER(AirVision!L204),AirVision!L204, "")</f>
        <v/>
      </c>
      <c r="F208" s="624" t="str">
        <f>IF(AirVision!M204&lt;&gt;"",AirVision!M204, "")</f>
        <v/>
      </c>
      <c r="G208" s="625" t="str">
        <f>IF(ISNUMBER(AirVision!C204),AirVision!C204,"")</f>
        <v/>
      </c>
      <c r="H208" s="624" t="str">
        <f>IF(AirVision!D204&lt;&gt;"",AirVision!D204, "")</f>
        <v/>
      </c>
      <c r="I208" s="624" t="str">
        <f>IF(ISNUMBER(AirVision!O204),AirVision!O204,"")</f>
        <v/>
      </c>
      <c r="J208" s="624" t="str">
        <f>IF(ISNUMBER(AirVision!P204),AirVision!P204,"")</f>
        <v/>
      </c>
      <c r="K208" s="624" t="str">
        <f>IF(ISNUMBER(AirVision!F204),AirVision!F204, "")</f>
        <v/>
      </c>
      <c r="L208" s="624" t="str">
        <f>IF(AirVision!G204&lt;&gt;"",AirVision!G204, "")</f>
        <v/>
      </c>
      <c r="M208" s="624" t="str">
        <f>IF(ISNUMBER(AirVision!U204),AirVision!U204, "")</f>
        <v/>
      </c>
      <c r="N208" s="624" t="str">
        <f>IF(AirVision!V204&lt;&gt;"",AirVision!V204, "")</f>
        <v/>
      </c>
      <c r="O208" s="625" t="str">
        <f>IF(ISNUMBER(AirVision!X204),AirVision!X204,"")</f>
        <v/>
      </c>
      <c r="P208" s="624" t="str">
        <f>IF(AirVision!Y204&lt;&gt;"",AirVision!Y204, "")</f>
        <v/>
      </c>
      <c r="Q208" s="624" t="str">
        <f>IF(ISNUMBER(AirVision!AA204),AirVision!AA204,"")</f>
        <v/>
      </c>
      <c r="R208" s="624" t="str">
        <f>IF(AirVision!AB204&lt;&gt;"",AirVision!AB204, "")</f>
        <v/>
      </c>
      <c r="S208" s="624" t="str">
        <f>IF(ISNUMBER(AirVision!AD204),AirVision!AD204,"")</f>
        <v/>
      </c>
      <c r="T208" s="624" t="str">
        <f>IF(AirVision!AE204&lt;&gt;"",AirVision!AE204, "")</f>
        <v/>
      </c>
      <c r="U208" s="624">
        <f t="shared" si="68"/>
        <v>0</v>
      </c>
      <c r="V208" s="624">
        <f t="shared" si="66"/>
        <v>1</v>
      </c>
      <c r="W208" s="624" t="str">
        <f>IF(D208&lt;&gt;"",(VLOOKUP(D208,'Flags&amp;Qualifiers'!$S$2:$U$55,3)),"")</f>
        <v/>
      </c>
      <c r="X208" s="624">
        <f t="shared" si="69"/>
        <v>0</v>
      </c>
      <c r="Y208" s="624" t="str">
        <f>IF(D208&lt;&gt;"",(VLOOKUP(D208,'Flags&amp;Qualifiers'!$S$2:$T$55,2)), "")</f>
        <v/>
      </c>
      <c r="Z208" s="624">
        <f t="shared" si="70"/>
        <v>1</v>
      </c>
      <c r="AA208" s="624">
        <f t="shared" si="71"/>
        <v>0</v>
      </c>
      <c r="AB208" s="624" t="str">
        <f t="shared" si="72"/>
        <v>NULL</v>
      </c>
      <c r="AC208" s="635" t="str">
        <f t="shared" si="73"/>
        <v>NULL</v>
      </c>
      <c r="AD208" s="625" t="str">
        <f t="shared" si="73"/>
        <v>NULL</v>
      </c>
      <c r="AE208" s="627">
        <f t="shared" si="67"/>
        <v>0</v>
      </c>
      <c r="AF208" s="628" t="str">
        <f t="shared" si="74"/>
        <v/>
      </c>
      <c r="AG208" s="629" t="str">
        <f t="shared" si="75"/>
        <v/>
      </c>
      <c r="AH208" s="630">
        <f t="shared" si="76"/>
        <v>201</v>
      </c>
      <c r="AI208" s="629">
        <f t="shared" si="80"/>
        <v>0</v>
      </c>
      <c r="AJ208" s="632" t="str">
        <f t="shared" si="62"/>
        <v/>
      </c>
      <c r="AK208" s="630" t="str">
        <f t="shared" si="77"/>
        <v/>
      </c>
      <c r="AL208" s="630" t="str">
        <f t="shared" si="78"/>
        <v/>
      </c>
      <c r="AM208" s="632" t="str">
        <f t="shared" si="79"/>
        <v/>
      </c>
      <c r="AN208" s="633" t="str">
        <f t="shared" si="63"/>
        <v>YES</v>
      </c>
      <c r="AO208" s="511" t="s">
        <v>382</v>
      </c>
      <c r="AP208" s="127">
        <f>VLOOKUP(AO208,'Flags&amp;Qualifiers'!$B$2:$C$49,2)</f>
        <v>0</v>
      </c>
      <c r="AQ208" s="127">
        <f>VLOOKUP(AO208,'Flags&amp;Qualifiers'!$B$2:$D$49,3)</f>
        <v>0</v>
      </c>
      <c r="AR208" s="127">
        <f>VLOOKUP(AO208,'Flags&amp;Qualifiers'!$B$2:$E$49,4)</f>
        <v>0</v>
      </c>
      <c r="AS208" s="757" t="str">
        <f t="shared" si="81"/>
        <v>no</v>
      </c>
    </row>
    <row r="209" spans="1:45" s="634" customFormat="1" ht="11.25" customHeight="1" x14ac:dyDescent="0.2">
      <c r="A209" s="621">
        <f>(AirVision!A205)</f>
        <v>0</v>
      </c>
      <c r="B209" s="622">
        <f>(AirVision!B205)</f>
        <v>0</v>
      </c>
      <c r="C209" s="623" t="str">
        <f>IF(ISNUMBER(AirVision!R205),AirVision!R205, "")</f>
        <v/>
      </c>
      <c r="D209" s="624" t="str">
        <f>IF(AirVision!S205&lt;&gt;"",AirVision!S205, "")</f>
        <v/>
      </c>
      <c r="E209" s="623" t="str">
        <f>IF(ISNUMBER(AirVision!L205),AirVision!L205, "")</f>
        <v/>
      </c>
      <c r="F209" s="624" t="str">
        <f>IF(AirVision!M205&lt;&gt;"",AirVision!M205, "")</f>
        <v/>
      </c>
      <c r="G209" s="625" t="str">
        <f>IF(ISNUMBER(AirVision!C205),AirVision!C205,"")</f>
        <v/>
      </c>
      <c r="H209" s="624" t="str">
        <f>IF(AirVision!D205&lt;&gt;"",AirVision!D205, "")</f>
        <v/>
      </c>
      <c r="I209" s="624" t="str">
        <f>IF(ISNUMBER(AirVision!O205),AirVision!O205,"")</f>
        <v/>
      </c>
      <c r="J209" s="624" t="str">
        <f>IF(ISNUMBER(AirVision!P205),AirVision!P205,"")</f>
        <v/>
      </c>
      <c r="K209" s="624" t="str">
        <f>IF(ISNUMBER(AirVision!F205),AirVision!F205, "")</f>
        <v/>
      </c>
      <c r="L209" s="624" t="str">
        <f>IF(AirVision!G205&lt;&gt;"",AirVision!G205, "")</f>
        <v/>
      </c>
      <c r="M209" s="624" t="str">
        <f>IF(ISNUMBER(AirVision!U205),AirVision!U205, "")</f>
        <v/>
      </c>
      <c r="N209" s="624" t="str">
        <f>IF(AirVision!V205&lt;&gt;"",AirVision!V205, "")</f>
        <v/>
      </c>
      <c r="O209" s="625" t="str">
        <f>IF(ISNUMBER(AirVision!X205),AirVision!X205,"")</f>
        <v/>
      </c>
      <c r="P209" s="624" t="str">
        <f>IF(AirVision!Y205&lt;&gt;"",AirVision!Y205, "")</f>
        <v/>
      </c>
      <c r="Q209" s="624" t="str">
        <f>IF(ISNUMBER(AirVision!AA205),AirVision!AA205,"")</f>
        <v/>
      </c>
      <c r="R209" s="624" t="str">
        <f>IF(AirVision!AB205&lt;&gt;"",AirVision!AB205, "")</f>
        <v/>
      </c>
      <c r="S209" s="624" t="str">
        <f>IF(ISNUMBER(AirVision!AD205),AirVision!AD205,"")</f>
        <v/>
      </c>
      <c r="T209" s="624" t="str">
        <f>IF(AirVision!AE205&lt;&gt;"",AirVision!AE205, "")</f>
        <v/>
      </c>
      <c r="U209" s="624">
        <f t="shared" si="68"/>
        <v>0</v>
      </c>
      <c r="V209" s="624">
        <f t="shared" si="66"/>
        <v>1</v>
      </c>
      <c r="W209" s="624" t="str">
        <f>IF(D209&lt;&gt;"",(VLOOKUP(D209,'Flags&amp;Qualifiers'!$S$2:$U$55,3)),"")</f>
        <v/>
      </c>
      <c r="X209" s="624">
        <f t="shared" si="69"/>
        <v>0</v>
      </c>
      <c r="Y209" s="624" t="str">
        <f>IF(D209&lt;&gt;"",(VLOOKUP(D209,'Flags&amp;Qualifiers'!$S$2:$T$55,2)), "")</f>
        <v/>
      </c>
      <c r="Z209" s="624">
        <f t="shared" si="70"/>
        <v>1</v>
      </c>
      <c r="AA209" s="624">
        <f t="shared" si="71"/>
        <v>0</v>
      </c>
      <c r="AB209" s="624" t="str">
        <f t="shared" si="72"/>
        <v>NULL</v>
      </c>
      <c r="AC209" s="635" t="str">
        <f t="shared" si="73"/>
        <v>NULL</v>
      </c>
      <c r="AD209" s="625" t="str">
        <f t="shared" si="73"/>
        <v>NULL</v>
      </c>
      <c r="AE209" s="627">
        <f t="shared" si="67"/>
        <v>0</v>
      </c>
      <c r="AF209" s="628" t="str">
        <f t="shared" si="74"/>
        <v/>
      </c>
      <c r="AG209" s="629" t="str">
        <f t="shared" si="75"/>
        <v/>
      </c>
      <c r="AH209" s="630">
        <f t="shared" si="76"/>
        <v>202</v>
      </c>
      <c r="AI209" s="629">
        <f t="shared" si="80"/>
        <v>0</v>
      </c>
      <c r="AJ209" s="632" t="str">
        <f t="shared" si="62"/>
        <v/>
      </c>
      <c r="AK209" s="630" t="str">
        <f t="shared" si="77"/>
        <v/>
      </c>
      <c r="AL209" s="630" t="str">
        <f t="shared" si="78"/>
        <v/>
      </c>
      <c r="AM209" s="632" t="str">
        <f t="shared" si="79"/>
        <v/>
      </c>
      <c r="AN209" s="633" t="str">
        <f t="shared" si="63"/>
        <v>YES</v>
      </c>
      <c r="AO209" s="511" t="s">
        <v>382</v>
      </c>
      <c r="AP209" s="127">
        <f>VLOOKUP(AO209,'Flags&amp;Qualifiers'!$B$2:$C$49,2)</f>
        <v>0</v>
      </c>
      <c r="AQ209" s="127">
        <f>VLOOKUP(AO209,'Flags&amp;Qualifiers'!$B$2:$D$49,3)</f>
        <v>0</v>
      </c>
      <c r="AR209" s="127">
        <f>VLOOKUP(AO209,'Flags&amp;Qualifiers'!$B$2:$E$49,4)</f>
        <v>0</v>
      </c>
      <c r="AS209" s="757" t="str">
        <f t="shared" si="81"/>
        <v>no</v>
      </c>
    </row>
    <row r="210" spans="1:45" s="634" customFormat="1" ht="11.25" customHeight="1" x14ac:dyDescent="0.2">
      <c r="A210" s="621">
        <f>(AirVision!A206)</f>
        <v>0</v>
      </c>
      <c r="B210" s="622">
        <f>(AirVision!B206)</f>
        <v>0</v>
      </c>
      <c r="C210" s="623" t="str">
        <f>IF(ISNUMBER(AirVision!R206),AirVision!R206, "")</f>
        <v/>
      </c>
      <c r="D210" s="624" t="str">
        <f>IF(AirVision!S206&lt;&gt;"",AirVision!S206, "")</f>
        <v/>
      </c>
      <c r="E210" s="623" t="str">
        <f>IF(ISNUMBER(AirVision!L206),AirVision!L206, "")</f>
        <v/>
      </c>
      <c r="F210" s="624" t="str">
        <f>IF(AirVision!M206&lt;&gt;"",AirVision!M206, "")</f>
        <v/>
      </c>
      <c r="G210" s="625" t="str">
        <f>IF(ISNUMBER(AirVision!C206),AirVision!C206,"")</f>
        <v/>
      </c>
      <c r="H210" s="624" t="str">
        <f>IF(AirVision!D206&lt;&gt;"",AirVision!D206, "")</f>
        <v/>
      </c>
      <c r="I210" s="624" t="str">
        <f>IF(ISNUMBER(AirVision!O206),AirVision!O206,"")</f>
        <v/>
      </c>
      <c r="J210" s="624" t="str">
        <f>IF(ISNUMBER(AirVision!P206),AirVision!P206,"")</f>
        <v/>
      </c>
      <c r="K210" s="624" t="str">
        <f>IF(ISNUMBER(AirVision!F206),AirVision!F206, "")</f>
        <v/>
      </c>
      <c r="L210" s="624" t="str">
        <f>IF(AirVision!G206&lt;&gt;"",AirVision!G206, "")</f>
        <v/>
      </c>
      <c r="M210" s="624" t="str">
        <f>IF(ISNUMBER(AirVision!U206),AirVision!U206, "")</f>
        <v/>
      </c>
      <c r="N210" s="624" t="str">
        <f>IF(AirVision!V206&lt;&gt;"",AirVision!V206, "")</f>
        <v/>
      </c>
      <c r="O210" s="625" t="str">
        <f>IF(ISNUMBER(AirVision!X206),AirVision!X206,"")</f>
        <v/>
      </c>
      <c r="P210" s="624" t="str">
        <f>IF(AirVision!Y206&lt;&gt;"",AirVision!Y206, "")</f>
        <v/>
      </c>
      <c r="Q210" s="624" t="str">
        <f>IF(ISNUMBER(AirVision!AA206),AirVision!AA206,"")</f>
        <v/>
      </c>
      <c r="R210" s="624" t="str">
        <f>IF(AirVision!AB206&lt;&gt;"",AirVision!AB206, "")</f>
        <v/>
      </c>
      <c r="S210" s="624" t="str">
        <f>IF(ISNUMBER(AirVision!AD206),AirVision!AD206,"")</f>
        <v/>
      </c>
      <c r="T210" s="624" t="str">
        <f>IF(AirVision!AE206&lt;&gt;"",AirVision!AE206, "")</f>
        <v/>
      </c>
      <c r="U210" s="624">
        <f t="shared" si="68"/>
        <v>0</v>
      </c>
      <c r="V210" s="624">
        <f t="shared" si="66"/>
        <v>1</v>
      </c>
      <c r="W210" s="624" t="str">
        <f>IF(D210&lt;&gt;"",(VLOOKUP(D210,'Flags&amp;Qualifiers'!$S$2:$U$55,3)),"")</f>
        <v/>
      </c>
      <c r="X210" s="624">
        <f t="shared" si="69"/>
        <v>0</v>
      </c>
      <c r="Y210" s="624" t="str">
        <f>IF(D210&lt;&gt;"",(VLOOKUP(D210,'Flags&amp;Qualifiers'!$S$2:$T$55,2)), "")</f>
        <v/>
      </c>
      <c r="Z210" s="624">
        <f t="shared" si="70"/>
        <v>1</v>
      </c>
      <c r="AA210" s="624">
        <f t="shared" si="71"/>
        <v>0</v>
      </c>
      <c r="AB210" s="624" t="str">
        <f t="shared" si="72"/>
        <v>NULL</v>
      </c>
      <c r="AC210" s="635" t="str">
        <f t="shared" si="73"/>
        <v>NULL</v>
      </c>
      <c r="AD210" s="625" t="str">
        <f t="shared" si="73"/>
        <v>NULL</v>
      </c>
      <c r="AE210" s="627">
        <f t="shared" si="67"/>
        <v>0</v>
      </c>
      <c r="AF210" s="628" t="str">
        <f t="shared" si="74"/>
        <v/>
      </c>
      <c r="AG210" s="629" t="str">
        <f t="shared" si="75"/>
        <v/>
      </c>
      <c r="AH210" s="630">
        <f t="shared" si="76"/>
        <v>203</v>
      </c>
      <c r="AI210" s="629">
        <f t="shared" si="80"/>
        <v>0</v>
      </c>
      <c r="AJ210" s="632" t="str">
        <f t="shared" si="62"/>
        <v/>
      </c>
      <c r="AK210" s="630" t="str">
        <f t="shared" si="77"/>
        <v/>
      </c>
      <c r="AL210" s="630" t="str">
        <f t="shared" si="78"/>
        <v/>
      </c>
      <c r="AM210" s="632" t="str">
        <f t="shared" si="79"/>
        <v/>
      </c>
      <c r="AN210" s="633" t="str">
        <f t="shared" si="63"/>
        <v>YES</v>
      </c>
      <c r="AO210" s="511" t="s">
        <v>382</v>
      </c>
      <c r="AP210" s="127">
        <f>VLOOKUP(AO210,'Flags&amp;Qualifiers'!$B$2:$C$49,2)</f>
        <v>0</v>
      </c>
      <c r="AQ210" s="127">
        <f>VLOOKUP(AO210,'Flags&amp;Qualifiers'!$B$2:$D$49,3)</f>
        <v>0</v>
      </c>
      <c r="AR210" s="127">
        <f>VLOOKUP(AO210,'Flags&amp;Qualifiers'!$B$2:$E$49,4)</f>
        <v>0</v>
      </c>
      <c r="AS210" s="757" t="str">
        <f t="shared" si="81"/>
        <v>no</v>
      </c>
    </row>
    <row r="211" spans="1:45" s="634" customFormat="1" ht="11.25" customHeight="1" x14ac:dyDescent="0.2">
      <c r="A211" s="621">
        <f>(AirVision!A207)</f>
        <v>0</v>
      </c>
      <c r="B211" s="622">
        <f>(AirVision!B207)</f>
        <v>0</v>
      </c>
      <c r="C211" s="623" t="str">
        <f>IF(ISNUMBER(AirVision!R207),AirVision!R207, "")</f>
        <v/>
      </c>
      <c r="D211" s="624" t="str">
        <f>IF(AirVision!S207&lt;&gt;"",AirVision!S207, "")</f>
        <v/>
      </c>
      <c r="E211" s="623" t="str">
        <f>IF(ISNUMBER(AirVision!L207),AirVision!L207, "")</f>
        <v/>
      </c>
      <c r="F211" s="624" t="str">
        <f>IF(AirVision!M207&lt;&gt;"",AirVision!M207, "")</f>
        <v/>
      </c>
      <c r="G211" s="625" t="str">
        <f>IF(ISNUMBER(AirVision!C207),AirVision!C207,"")</f>
        <v/>
      </c>
      <c r="H211" s="624" t="str">
        <f>IF(AirVision!D207&lt;&gt;"",AirVision!D207, "")</f>
        <v/>
      </c>
      <c r="I211" s="624" t="str">
        <f>IF(ISNUMBER(AirVision!O207),AirVision!O207,"")</f>
        <v/>
      </c>
      <c r="J211" s="624" t="str">
        <f>IF(ISNUMBER(AirVision!P207),AirVision!P207,"")</f>
        <v/>
      </c>
      <c r="K211" s="624" t="str">
        <f>IF(ISNUMBER(AirVision!F207),AirVision!F207, "")</f>
        <v/>
      </c>
      <c r="L211" s="624" t="str">
        <f>IF(AirVision!G207&lt;&gt;"",AirVision!G207, "")</f>
        <v/>
      </c>
      <c r="M211" s="624" t="str">
        <f>IF(ISNUMBER(AirVision!U207),AirVision!U207, "")</f>
        <v/>
      </c>
      <c r="N211" s="624" t="str">
        <f>IF(AirVision!V207&lt;&gt;"",AirVision!V207, "")</f>
        <v/>
      </c>
      <c r="O211" s="625" t="str">
        <f>IF(ISNUMBER(AirVision!X207),AirVision!X207,"")</f>
        <v/>
      </c>
      <c r="P211" s="624" t="str">
        <f>IF(AirVision!Y207&lt;&gt;"",AirVision!Y207, "")</f>
        <v/>
      </c>
      <c r="Q211" s="624" t="str">
        <f>IF(ISNUMBER(AirVision!AA207),AirVision!AA207,"")</f>
        <v/>
      </c>
      <c r="R211" s="624" t="str">
        <f>IF(AirVision!AB207&lt;&gt;"",AirVision!AB207, "")</f>
        <v/>
      </c>
      <c r="S211" s="624" t="str">
        <f>IF(ISNUMBER(AirVision!AD207),AirVision!AD207,"")</f>
        <v/>
      </c>
      <c r="T211" s="624" t="str">
        <f>IF(AirVision!AE207&lt;&gt;"",AirVision!AE207, "")</f>
        <v/>
      </c>
      <c r="U211" s="624">
        <f t="shared" si="68"/>
        <v>0</v>
      </c>
      <c r="V211" s="624">
        <f t="shared" si="66"/>
        <v>1</v>
      </c>
      <c r="W211" s="624" t="str">
        <f>IF(D211&lt;&gt;"",(VLOOKUP(D211,'Flags&amp;Qualifiers'!$S$2:$U$55,3)),"")</f>
        <v/>
      </c>
      <c r="X211" s="624">
        <f t="shared" si="69"/>
        <v>0</v>
      </c>
      <c r="Y211" s="624" t="str">
        <f>IF(D211&lt;&gt;"",(VLOOKUP(D211,'Flags&amp;Qualifiers'!$S$2:$T$55,2)), "")</f>
        <v/>
      </c>
      <c r="Z211" s="624">
        <f t="shared" si="70"/>
        <v>1</v>
      </c>
      <c r="AA211" s="624">
        <f t="shared" si="71"/>
        <v>0</v>
      </c>
      <c r="AB211" s="624" t="str">
        <f t="shared" si="72"/>
        <v>NULL</v>
      </c>
      <c r="AC211" s="635" t="str">
        <f t="shared" si="73"/>
        <v>NULL</v>
      </c>
      <c r="AD211" s="625" t="str">
        <f t="shared" si="73"/>
        <v>NULL</v>
      </c>
      <c r="AE211" s="627">
        <f t="shared" si="67"/>
        <v>0</v>
      </c>
      <c r="AF211" s="628" t="str">
        <f t="shared" si="74"/>
        <v/>
      </c>
      <c r="AG211" s="629" t="str">
        <f t="shared" si="75"/>
        <v/>
      </c>
      <c r="AH211" s="630">
        <f t="shared" si="76"/>
        <v>204</v>
      </c>
      <c r="AI211" s="629">
        <f t="shared" si="80"/>
        <v>0</v>
      </c>
      <c r="AJ211" s="632" t="str">
        <f t="shared" si="62"/>
        <v/>
      </c>
      <c r="AK211" s="630" t="str">
        <f t="shared" si="77"/>
        <v/>
      </c>
      <c r="AL211" s="630" t="str">
        <f t="shared" si="78"/>
        <v/>
      </c>
      <c r="AM211" s="632" t="str">
        <f t="shared" si="79"/>
        <v/>
      </c>
      <c r="AN211" s="633" t="str">
        <f t="shared" si="63"/>
        <v>YES</v>
      </c>
      <c r="AO211" s="511" t="s">
        <v>382</v>
      </c>
      <c r="AP211" s="127">
        <f>VLOOKUP(AO211,'Flags&amp;Qualifiers'!$B$2:$C$49,2)</f>
        <v>0</v>
      </c>
      <c r="AQ211" s="127">
        <f>VLOOKUP(AO211,'Flags&amp;Qualifiers'!$B$2:$D$49,3)</f>
        <v>0</v>
      </c>
      <c r="AR211" s="127">
        <f>VLOOKUP(AO211,'Flags&amp;Qualifiers'!$B$2:$E$49,4)</f>
        <v>0</v>
      </c>
      <c r="AS211" s="757" t="str">
        <f t="shared" si="81"/>
        <v>no</v>
      </c>
    </row>
    <row r="212" spans="1:45" s="634" customFormat="1" ht="11.25" customHeight="1" x14ac:dyDescent="0.2">
      <c r="A212" s="621">
        <f>(AirVision!A208)</f>
        <v>0</v>
      </c>
      <c r="B212" s="622">
        <f>(AirVision!B208)</f>
        <v>0</v>
      </c>
      <c r="C212" s="623" t="str">
        <f>IF(ISNUMBER(AirVision!R208),AirVision!R208, "")</f>
        <v/>
      </c>
      <c r="D212" s="624" t="str">
        <f>IF(AirVision!S208&lt;&gt;"",AirVision!S208, "")</f>
        <v/>
      </c>
      <c r="E212" s="623" t="str">
        <f>IF(ISNUMBER(AirVision!L208),AirVision!L208, "")</f>
        <v/>
      </c>
      <c r="F212" s="624" t="str">
        <f>IF(AirVision!M208&lt;&gt;"",AirVision!M208, "")</f>
        <v/>
      </c>
      <c r="G212" s="625" t="str">
        <f>IF(ISNUMBER(AirVision!C208),AirVision!C208,"")</f>
        <v/>
      </c>
      <c r="H212" s="624" t="str">
        <f>IF(AirVision!D208&lt;&gt;"",AirVision!D208, "")</f>
        <v/>
      </c>
      <c r="I212" s="624" t="str">
        <f>IF(ISNUMBER(AirVision!O208),AirVision!O208,"")</f>
        <v/>
      </c>
      <c r="J212" s="624" t="str">
        <f>IF(ISNUMBER(AirVision!P208),AirVision!P208,"")</f>
        <v/>
      </c>
      <c r="K212" s="624" t="str">
        <f>IF(ISNUMBER(AirVision!F208),AirVision!F208, "")</f>
        <v/>
      </c>
      <c r="L212" s="624" t="str">
        <f>IF(AirVision!G208&lt;&gt;"",AirVision!G208, "")</f>
        <v/>
      </c>
      <c r="M212" s="624" t="str">
        <f>IF(ISNUMBER(AirVision!U208),AirVision!U208, "")</f>
        <v/>
      </c>
      <c r="N212" s="624" t="str">
        <f>IF(AirVision!V208&lt;&gt;"",AirVision!V208, "")</f>
        <v/>
      </c>
      <c r="O212" s="625" t="str">
        <f>IF(ISNUMBER(AirVision!X208),AirVision!X208,"")</f>
        <v/>
      </c>
      <c r="P212" s="624" t="str">
        <f>IF(AirVision!Y208&lt;&gt;"",AirVision!Y208, "")</f>
        <v/>
      </c>
      <c r="Q212" s="624" t="str">
        <f>IF(ISNUMBER(AirVision!AA208),AirVision!AA208,"")</f>
        <v/>
      </c>
      <c r="R212" s="624" t="str">
        <f>IF(AirVision!AB208&lt;&gt;"",AirVision!AB208, "")</f>
        <v/>
      </c>
      <c r="S212" s="624" t="str">
        <f>IF(ISNUMBER(AirVision!AD208),AirVision!AD208,"")</f>
        <v/>
      </c>
      <c r="T212" s="624" t="str">
        <f>IF(AirVision!AE208&lt;&gt;"",AirVision!AE208, "")</f>
        <v/>
      </c>
      <c r="U212" s="624">
        <f t="shared" si="68"/>
        <v>0</v>
      </c>
      <c r="V212" s="624">
        <f t="shared" si="66"/>
        <v>1</v>
      </c>
      <c r="W212" s="624" t="str">
        <f>IF(D212&lt;&gt;"",(VLOOKUP(D212,'Flags&amp;Qualifiers'!$S$2:$U$55,3)),"")</f>
        <v/>
      </c>
      <c r="X212" s="624">
        <f t="shared" si="69"/>
        <v>0</v>
      </c>
      <c r="Y212" s="624" t="str">
        <f>IF(D212&lt;&gt;"",(VLOOKUP(D212,'Flags&amp;Qualifiers'!$S$2:$T$55,2)), "")</f>
        <v/>
      </c>
      <c r="Z212" s="624">
        <f t="shared" si="70"/>
        <v>1</v>
      </c>
      <c r="AA212" s="624">
        <f t="shared" si="71"/>
        <v>0</v>
      </c>
      <c r="AB212" s="624" t="str">
        <f t="shared" si="72"/>
        <v>NULL</v>
      </c>
      <c r="AC212" s="635" t="str">
        <f t="shared" si="73"/>
        <v>NULL</v>
      </c>
      <c r="AD212" s="625" t="str">
        <f t="shared" si="73"/>
        <v>NULL</v>
      </c>
      <c r="AE212" s="627">
        <f t="shared" si="67"/>
        <v>0</v>
      </c>
      <c r="AF212" s="628" t="str">
        <f t="shared" si="74"/>
        <v/>
      </c>
      <c r="AG212" s="629" t="str">
        <f t="shared" si="75"/>
        <v/>
      </c>
      <c r="AH212" s="630">
        <f t="shared" si="76"/>
        <v>205</v>
      </c>
      <c r="AI212" s="629">
        <f t="shared" si="80"/>
        <v>0</v>
      </c>
      <c r="AJ212" s="632" t="str">
        <f t="shared" si="62"/>
        <v/>
      </c>
      <c r="AK212" s="630" t="str">
        <f t="shared" si="77"/>
        <v/>
      </c>
      <c r="AL212" s="630" t="str">
        <f t="shared" si="78"/>
        <v/>
      </c>
      <c r="AM212" s="632" t="str">
        <f t="shared" si="79"/>
        <v/>
      </c>
      <c r="AN212" s="633" t="str">
        <f t="shared" si="63"/>
        <v>YES</v>
      </c>
      <c r="AO212" s="511" t="s">
        <v>382</v>
      </c>
      <c r="AP212" s="127">
        <f>VLOOKUP(AO212,'Flags&amp;Qualifiers'!$B$2:$C$49,2)</f>
        <v>0</v>
      </c>
      <c r="AQ212" s="127">
        <f>VLOOKUP(AO212,'Flags&amp;Qualifiers'!$B$2:$D$49,3)</f>
        <v>0</v>
      </c>
      <c r="AR212" s="127">
        <f>VLOOKUP(AO212,'Flags&amp;Qualifiers'!$B$2:$E$49,4)</f>
        <v>0</v>
      </c>
      <c r="AS212" s="757" t="str">
        <f t="shared" si="81"/>
        <v>no</v>
      </c>
    </row>
    <row r="213" spans="1:45" s="634" customFormat="1" ht="11.25" customHeight="1" x14ac:dyDescent="0.2">
      <c r="A213" s="621">
        <f>(AirVision!A209)</f>
        <v>0</v>
      </c>
      <c r="B213" s="622">
        <f>(AirVision!B209)</f>
        <v>0</v>
      </c>
      <c r="C213" s="623" t="str">
        <f>IF(ISNUMBER(AirVision!R209),AirVision!R209, "")</f>
        <v/>
      </c>
      <c r="D213" s="624" t="str">
        <f>IF(AirVision!S209&lt;&gt;"",AirVision!S209, "")</f>
        <v/>
      </c>
      <c r="E213" s="623" t="str">
        <f>IF(ISNUMBER(AirVision!L209),AirVision!L209, "")</f>
        <v/>
      </c>
      <c r="F213" s="624" t="str">
        <f>IF(AirVision!M209&lt;&gt;"",AirVision!M209, "")</f>
        <v/>
      </c>
      <c r="G213" s="625" t="str">
        <f>IF(ISNUMBER(AirVision!C209),AirVision!C209,"")</f>
        <v/>
      </c>
      <c r="H213" s="624" t="str">
        <f>IF(AirVision!D209&lt;&gt;"",AirVision!D209, "")</f>
        <v/>
      </c>
      <c r="I213" s="624" t="str">
        <f>IF(ISNUMBER(AirVision!O209),AirVision!O209,"")</f>
        <v/>
      </c>
      <c r="J213" s="624" t="str">
        <f>IF(ISNUMBER(AirVision!P209),AirVision!P209,"")</f>
        <v/>
      </c>
      <c r="K213" s="624" t="str">
        <f>IF(ISNUMBER(AirVision!F209),AirVision!F209, "")</f>
        <v/>
      </c>
      <c r="L213" s="624" t="str">
        <f>IF(AirVision!G209&lt;&gt;"",AirVision!G209, "")</f>
        <v/>
      </c>
      <c r="M213" s="624" t="str">
        <f>IF(ISNUMBER(AirVision!U209),AirVision!U209, "")</f>
        <v/>
      </c>
      <c r="N213" s="624" t="str">
        <f>IF(AirVision!V209&lt;&gt;"",AirVision!V209, "")</f>
        <v/>
      </c>
      <c r="O213" s="625" t="str">
        <f>IF(ISNUMBER(AirVision!X209),AirVision!X209,"")</f>
        <v/>
      </c>
      <c r="P213" s="624" t="str">
        <f>IF(AirVision!Y209&lt;&gt;"",AirVision!Y209, "")</f>
        <v/>
      </c>
      <c r="Q213" s="624" t="str">
        <f>IF(ISNUMBER(AirVision!AA209),AirVision!AA209,"")</f>
        <v/>
      </c>
      <c r="R213" s="624" t="str">
        <f>IF(AirVision!AB209&lt;&gt;"",AirVision!AB209, "")</f>
        <v/>
      </c>
      <c r="S213" s="624" t="str">
        <f>IF(ISNUMBER(AirVision!AD209),AirVision!AD209,"")</f>
        <v/>
      </c>
      <c r="T213" s="624" t="str">
        <f>IF(AirVision!AE209&lt;&gt;"",AirVision!AE209, "")</f>
        <v/>
      </c>
      <c r="U213" s="624">
        <f t="shared" si="68"/>
        <v>0</v>
      </c>
      <c r="V213" s="624">
        <f t="shared" si="66"/>
        <v>1</v>
      </c>
      <c r="W213" s="624" t="str">
        <f>IF(D213&lt;&gt;"",(VLOOKUP(D213,'Flags&amp;Qualifiers'!$S$2:$U$55,3)),"")</f>
        <v/>
      </c>
      <c r="X213" s="624">
        <f t="shared" si="69"/>
        <v>0</v>
      </c>
      <c r="Y213" s="624" t="str">
        <f>IF(D213&lt;&gt;"",(VLOOKUP(D213,'Flags&amp;Qualifiers'!$S$2:$T$55,2)), "")</f>
        <v/>
      </c>
      <c r="Z213" s="624">
        <f t="shared" si="70"/>
        <v>1</v>
      </c>
      <c r="AA213" s="624">
        <f t="shared" si="71"/>
        <v>0</v>
      </c>
      <c r="AB213" s="624" t="str">
        <f t="shared" si="72"/>
        <v>NULL</v>
      </c>
      <c r="AC213" s="635" t="str">
        <f t="shared" si="73"/>
        <v>NULL</v>
      </c>
      <c r="AD213" s="625" t="str">
        <f t="shared" si="73"/>
        <v>NULL</v>
      </c>
      <c r="AE213" s="627">
        <f t="shared" si="67"/>
        <v>0</v>
      </c>
      <c r="AF213" s="628" t="str">
        <f t="shared" si="74"/>
        <v/>
      </c>
      <c r="AG213" s="629" t="str">
        <f t="shared" si="75"/>
        <v/>
      </c>
      <c r="AH213" s="630">
        <f t="shared" si="76"/>
        <v>206</v>
      </c>
      <c r="AI213" s="629">
        <f t="shared" si="80"/>
        <v>0</v>
      </c>
      <c r="AJ213" s="632" t="str">
        <f t="shared" si="62"/>
        <v/>
      </c>
      <c r="AK213" s="630" t="str">
        <f t="shared" si="77"/>
        <v/>
      </c>
      <c r="AL213" s="630" t="str">
        <f t="shared" si="78"/>
        <v/>
      </c>
      <c r="AM213" s="632" t="str">
        <f t="shared" si="79"/>
        <v/>
      </c>
      <c r="AN213" s="633" t="str">
        <f t="shared" si="63"/>
        <v>YES</v>
      </c>
      <c r="AO213" s="511" t="s">
        <v>382</v>
      </c>
      <c r="AP213" s="127">
        <f>VLOOKUP(AO213,'Flags&amp;Qualifiers'!$B$2:$C$49,2)</f>
        <v>0</v>
      </c>
      <c r="AQ213" s="127">
        <f>VLOOKUP(AO213,'Flags&amp;Qualifiers'!$B$2:$D$49,3)</f>
        <v>0</v>
      </c>
      <c r="AR213" s="127">
        <f>VLOOKUP(AO213,'Flags&amp;Qualifiers'!$B$2:$E$49,4)</f>
        <v>0</v>
      </c>
      <c r="AS213" s="757" t="str">
        <f t="shared" si="81"/>
        <v>no</v>
      </c>
    </row>
    <row r="214" spans="1:45" s="634" customFormat="1" ht="11.25" customHeight="1" x14ac:dyDescent="0.2">
      <c r="A214" s="621">
        <f>(AirVision!A210)</f>
        <v>0</v>
      </c>
      <c r="B214" s="622">
        <f>(AirVision!B210)</f>
        <v>0</v>
      </c>
      <c r="C214" s="623" t="str">
        <f>IF(ISNUMBER(AirVision!R210),AirVision!R210, "")</f>
        <v/>
      </c>
      <c r="D214" s="624" t="str">
        <f>IF(AirVision!S210&lt;&gt;"",AirVision!S210, "")</f>
        <v/>
      </c>
      <c r="E214" s="623" t="str">
        <f>IF(ISNUMBER(AirVision!L210),AirVision!L210, "")</f>
        <v/>
      </c>
      <c r="F214" s="624" t="str">
        <f>IF(AirVision!M210&lt;&gt;"",AirVision!M210, "")</f>
        <v/>
      </c>
      <c r="G214" s="625" t="str">
        <f>IF(ISNUMBER(AirVision!C210),AirVision!C210,"")</f>
        <v/>
      </c>
      <c r="H214" s="624" t="str">
        <f>IF(AirVision!D210&lt;&gt;"",AirVision!D210, "")</f>
        <v/>
      </c>
      <c r="I214" s="624" t="str">
        <f>IF(ISNUMBER(AirVision!O210),AirVision!O210,"")</f>
        <v/>
      </c>
      <c r="J214" s="624" t="str">
        <f>IF(ISNUMBER(AirVision!P210),AirVision!P210,"")</f>
        <v/>
      </c>
      <c r="K214" s="624" t="str">
        <f>IF(ISNUMBER(AirVision!F210),AirVision!F210, "")</f>
        <v/>
      </c>
      <c r="L214" s="624" t="str">
        <f>IF(AirVision!G210&lt;&gt;"",AirVision!G210, "")</f>
        <v/>
      </c>
      <c r="M214" s="624" t="str">
        <f>IF(ISNUMBER(AirVision!U210),AirVision!U210, "")</f>
        <v/>
      </c>
      <c r="N214" s="624" t="str">
        <f>IF(AirVision!V210&lt;&gt;"",AirVision!V210, "")</f>
        <v/>
      </c>
      <c r="O214" s="625" t="str">
        <f>IF(ISNUMBER(AirVision!X210),AirVision!X210,"")</f>
        <v/>
      </c>
      <c r="P214" s="624" t="str">
        <f>IF(AirVision!Y210&lt;&gt;"",AirVision!Y210, "")</f>
        <v/>
      </c>
      <c r="Q214" s="624" t="str">
        <f>IF(ISNUMBER(AirVision!AA210),AirVision!AA210,"")</f>
        <v/>
      </c>
      <c r="R214" s="624" t="str">
        <f>IF(AirVision!AB210&lt;&gt;"",AirVision!AB210, "")</f>
        <v/>
      </c>
      <c r="S214" s="624" t="str">
        <f>IF(ISNUMBER(AirVision!AD210),AirVision!AD210,"")</f>
        <v/>
      </c>
      <c r="T214" s="624" t="str">
        <f>IF(AirVision!AE210&lt;&gt;"",AirVision!AE210, "")</f>
        <v/>
      </c>
      <c r="U214" s="624">
        <f t="shared" si="68"/>
        <v>0</v>
      </c>
      <c r="V214" s="624">
        <f t="shared" si="66"/>
        <v>1</v>
      </c>
      <c r="W214" s="624" t="str">
        <f>IF(D214&lt;&gt;"",(VLOOKUP(D214,'Flags&amp;Qualifiers'!$S$2:$U$55,3)),"")</f>
        <v/>
      </c>
      <c r="X214" s="624">
        <f t="shared" si="69"/>
        <v>0</v>
      </c>
      <c r="Y214" s="624" t="str">
        <f>IF(D214&lt;&gt;"",(VLOOKUP(D214,'Flags&amp;Qualifiers'!$S$2:$T$55,2)), "")</f>
        <v/>
      </c>
      <c r="Z214" s="624">
        <f t="shared" si="70"/>
        <v>1</v>
      </c>
      <c r="AA214" s="624">
        <f t="shared" si="71"/>
        <v>0</v>
      </c>
      <c r="AB214" s="624" t="str">
        <f t="shared" si="72"/>
        <v>NULL</v>
      </c>
      <c r="AC214" s="635" t="str">
        <f t="shared" si="73"/>
        <v>NULL</v>
      </c>
      <c r="AD214" s="625" t="str">
        <f t="shared" si="73"/>
        <v>NULL</v>
      </c>
      <c r="AE214" s="627">
        <f t="shared" si="67"/>
        <v>0</v>
      </c>
      <c r="AF214" s="628" t="str">
        <f t="shared" si="74"/>
        <v/>
      </c>
      <c r="AG214" s="629" t="str">
        <f t="shared" si="75"/>
        <v/>
      </c>
      <c r="AH214" s="630">
        <f t="shared" si="76"/>
        <v>207</v>
      </c>
      <c r="AI214" s="629">
        <f t="shared" si="80"/>
        <v>0</v>
      </c>
      <c r="AJ214" s="632" t="str">
        <f t="shared" si="62"/>
        <v/>
      </c>
      <c r="AK214" s="630" t="str">
        <f t="shared" si="77"/>
        <v/>
      </c>
      <c r="AL214" s="630" t="str">
        <f t="shared" si="78"/>
        <v/>
      </c>
      <c r="AM214" s="632" t="str">
        <f t="shared" si="79"/>
        <v/>
      </c>
      <c r="AN214" s="633" t="str">
        <f t="shared" si="63"/>
        <v>YES</v>
      </c>
      <c r="AO214" s="511" t="s">
        <v>382</v>
      </c>
      <c r="AP214" s="127">
        <f>VLOOKUP(AO214,'Flags&amp;Qualifiers'!$B$2:$C$49,2)</f>
        <v>0</v>
      </c>
      <c r="AQ214" s="127">
        <f>VLOOKUP(AO214,'Flags&amp;Qualifiers'!$B$2:$D$49,3)</f>
        <v>0</v>
      </c>
      <c r="AR214" s="127">
        <f>VLOOKUP(AO214,'Flags&amp;Qualifiers'!$B$2:$E$49,4)</f>
        <v>0</v>
      </c>
      <c r="AS214" s="757" t="str">
        <f t="shared" si="81"/>
        <v>no</v>
      </c>
    </row>
    <row r="215" spans="1:45" s="634" customFormat="1" ht="11.25" customHeight="1" x14ac:dyDescent="0.2">
      <c r="A215" s="621">
        <f>(AirVision!A211)</f>
        <v>0</v>
      </c>
      <c r="B215" s="622">
        <f>(AirVision!B211)</f>
        <v>0</v>
      </c>
      <c r="C215" s="623" t="str">
        <f>IF(ISNUMBER(AirVision!R211),AirVision!R211, "")</f>
        <v/>
      </c>
      <c r="D215" s="624" t="str">
        <f>IF(AirVision!S211&lt;&gt;"",AirVision!S211, "")</f>
        <v/>
      </c>
      <c r="E215" s="623" t="str">
        <f>IF(ISNUMBER(AirVision!L211),AirVision!L211, "")</f>
        <v/>
      </c>
      <c r="F215" s="624" t="str">
        <f>IF(AirVision!M211&lt;&gt;"",AirVision!M211, "")</f>
        <v/>
      </c>
      <c r="G215" s="625" t="str">
        <f>IF(ISNUMBER(AirVision!C211),AirVision!C211,"")</f>
        <v/>
      </c>
      <c r="H215" s="624" t="str">
        <f>IF(AirVision!D211&lt;&gt;"",AirVision!D211, "")</f>
        <v/>
      </c>
      <c r="I215" s="624" t="str">
        <f>IF(ISNUMBER(AirVision!O211),AirVision!O211,"")</f>
        <v/>
      </c>
      <c r="J215" s="624" t="str">
        <f>IF(ISNUMBER(AirVision!P211),AirVision!P211,"")</f>
        <v/>
      </c>
      <c r="K215" s="624" t="str">
        <f>IF(ISNUMBER(AirVision!F211),AirVision!F211, "")</f>
        <v/>
      </c>
      <c r="L215" s="624" t="str">
        <f>IF(AirVision!G211&lt;&gt;"",AirVision!G211, "")</f>
        <v/>
      </c>
      <c r="M215" s="624" t="str">
        <f>IF(ISNUMBER(AirVision!U211),AirVision!U211, "")</f>
        <v/>
      </c>
      <c r="N215" s="624" t="str">
        <f>IF(AirVision!V211&lt;&gt;"",AirVision!V211, "")</f>
        <v/>
      </c>
      <c r="O215" s="625" t="str">
        <f>IF(ISNUMBER(AirVision!X211),AirVision!X211,"")</f>
        <v/>
      </c>
      <c r="P215" s="624" t="str">
        <f>IF(AirVision!Y211&lt;&gt;"",AirVision!Y211, "")</f>
        <v/>
      </c>
      <c r="Q215" s="624" t="str">
        <f>IF(ISNUMBER(AirVision!AA211),AirVision!AA211,"")</f>
        <v/>
      </c>
      <c r="R215" s="624" t="str">
        <f>IF(AirVision!AB211&lt;&gt;"",AirVision!AB211, "")</f>
        <v/>
      </c>
      <c r="S215" s="624" t="str">
        <f>IF(ISNUMBER(AirVision!AD211),AirVision!AD211,"")</f>
        <v/>
      </c>
      <c r="T215" s="624" t="str">
        <f>IF(AirVision!AE211&lt;&gt;"",AirVision!AE211, "")</f>
        <v/>
      </c>
      <c r="U215" s="624">
        <f t="shared" si="68"/>
        <v>0</v>
      </c>
      <c r="V215" s="624">
        <f t="shared" si="66"/>
        <v>1</v>
      </c>
      <c r="W215" s="624" t="str">
        <f>IF(D215&lt;&gt;"",(VLOOKUP(D215,'Flags&amp;Qualifiers'!$S$2:$U$55,3)),"")</f>
        <v/>
      </c>
      <c r="X215" s="624">
        <f t="shared" si="69"/>
        <v>0</v>
      </c>
      <c r="Y215" s="624" t="str">
        <f>IF(D215&lt;&gt;"",(VLOOKUP(D215,'Flags&amp;Qualifiers'!$S$2:$T$55,2)), "")</f>
        <v/>
      </c>
      <c r="Z215" s="624">
        <f t="shared" si="70"/>
        <v>1</v>
      </c>
      <c r="AA215" s="624">
        <f t="shared" si="71"/>
        <v>0</v>
      </c>
      <c r="AB215" s="624" t="str">
        <f t="shared" si="72"/>
        <v>NULL</v>
      </c>
      <c r="AC215" s="635" t="str">
        <f t="shared" si="73"/>
        <v>NULL</v>
      </c>
      <c r="AD215" s="625" t="str">
        <f t="shared" si="73"/>
        <v>NULL</v>
      </c>
      <c r="AE215" s="627">
        <f t="shared" si="67"/>
        <v>0</v>
      </c>
      <c r="AF215" s="628" t="str">
        <f t="shared" si="74"/>
        <v/>
      </c>
      <c r="AG215" s="629" t="str">
        <f t="shared" si="75"/>
        <v/>
      </c>
      <c r="AH215" s="630">
        <f t="shared" si="76"/>
        <v>208</v>
      </c>
      <c r="AI215" s="629">
        <f t="shared" si="80"/>
        <v>0</v>
      </c>
      <c r="AJ215" s="632" t="str">
        <f t="shared" si="62"/>
        <v/>
      </c>
      <c r="AK215" s="630" t="str">
        <f t="shared" si="77"/>
        <v/>
      </c>
      <c r="AL215" s="630" t="str">
        <f t="shared" si="78"/>
        <v/>
      </c>
      <c r="AM215" s="632" t="str">
        <f t="shared" si="79"/>
        <v/>
      </c>
      <c r="AN215" s="633" t="str">
        <f t="shared" si="63"/>
        <v>YES</v>
      </c>
      <c r="AO215" s="511" t="s">
        <v>382</v>
      </c>
      <c r="AP215" s="127">
        <f>VLOOKUP(AO215,'Flags&amp;Qualifiers'!$B$2:$C$49,2)</f>
        <v>0</v>
      </c>
      <c r="AQ215" s="127">
        <f>VLOOKUP(AO215,'Flags&amp;Qualifiers'!$B$2:$D$49,3)</f>
        <v>0</v>
      </c>
      <c r="AR215" s="127">
        <f>VLOOKUP(AO215,'Flags&amp;Qualifiers'!$B$2:$E$49,4)</f>
        <v>0</v>
      </c>
      <c r="AS215" s="757" t="str">
        <f t="shared" si="81"/>
        <v>no</v>
      </c>
    </row>
    <row r="216" spans="1:45" s="634" customFormat="1" ht="11.25" customHeight="1" x14ac:dyDescent="0.2">
      <c r="A216" s="621">
        <f>(AirVision!A212)</f>
        <v>0</v>
      </c>
      <c r="B216" s="622">
        <f>(AirVision!B212)</f>
        <v>0</v>
      </c>
      <c r="C216" s="623" t="str">
        <f>IF(ISNUMBER(AirVision!R212),AirVision!R212, "")</f>
        <v/>
      </c>
      <c r="D216" s="624" t="str">
        <f>IF(AirVision!S212&lt;&gt;"",AirVision!S212, "")</f>
        <v/>
      </c>
      <c r="E216" s="623" t="str">
        <f>IF(ISNUMBER(AirVision!L212),AirVision!L212, "")</f>
        <v/>
      </c>
      <c r="F216" s="624" t="str">
        <f>IF(AirVision!M212&lt;&gt;"",AirVision!M212, "")</f>
        <v/>
      </c>
      <c r="G216" s="625" t="str">
        <f>IF(ISNUMBER(AirVision!C212),AirVision!C212,"")</f>
        <v/>
      </c>
      <c r="H216" s="624" t="str">
        <f>IF(AirVision!D212&lt;&gt;"",AirVision!D212, "")</f>
        <v/>
      </c>
      <c r="I216" s="624" t="str">
        <f>IF(ISNUMBER(AirVision!O212),AirVision!O212,"")</f>
        <v/>
      </c>
      <c r="J216" s="624" t="str">
        <f>IF(ISNUMBER(AirVision!P212),AirVision!P212,"")</f>
        <v/>
      </c>
      <c r="K216" s="624" t="str">
        <f>IF(ISNUMBER(AirVision!F212),AirVision!F212, "")</f>
        <v/>
      </c>
      <c r="L216" s="624" t="str">
        <f>IF(AirVision!G212&lt;&gt;"",AirVision!G212, "")</f>
        <v/>
      </c>
      <c r="M216" s="624" t="str">
        <f>IF(ISNUMBER(AirVision!U212),AirVision!U212, "")</f>
        <v/>
      </c>
      <c r="N216" s="624" t="str">
        <f>IF(AirVision!V212&lt;&gt;"",AirVision!V212, "")</f>
        <v/>
      </c>
      <c r="O216" s="625" t="str">
        <f>IF(ISNUMBER(AirVision!X212),AirVision!X212,"")</f>
        <v/>
      </c>
      <c r="P216" s="624" t="str">
        <f>IF(AirVision!Y212&lt;&gt;"",AirVision!Y212, "")</f>
        <v/>
      </c>
      <c r="Q216" s="624" t="str">
        <f>IF(ISNUMBER(AirVision!AA212),AirVision!AA212,"")</f>
        <v/>
      </c>
      <c r="R216" s="624" t="str">
        <f>IF(AirVision!AB212&lt;&gt;"",AirVision!AB212, "")</f>
        <v/>
      </c>
      <c r="S216" s="624" t="str">
        <f>IF(ISNUMBER(AirVision!AD212),AirVision!AD212,"")</f>
        <v/>
      </c>
      <c r="T216" s="624" t="str">
        <f>IF(AirVision!AE212&lt;&gt;"",AirVision!AE212, "")</f>
        <v/>
      </c>
      <c r="U216" s="624">
        <f t="shared" si="68"/>
        <v>0</v>
      </c>
      <c r="V216" s="624">
        <f t="shared" si="66"/>
        <v>1</v>
      </c>
      <c r="W216" s="624" t="str">
        <f>IF(D216&lt;&gt;"",(VLOOKUP(D216,'Flags&amp;Qualifiers'!$S$2:$U$55,3)),"")</f>
        <v/>
      </c>
      <c r="X216" s="624">
        <f t="shared" si="69"/>
        <v>0</v>
      </c>
      <c r="Y216" s="624" t="str">
        <f>IF(D216&lt;&gt;"",(VLOOKUP(D216,'Flags&amp;Qualifiers'!$S$2:$T$55,2)), "")</f>
        <v/>
      </c>
      <c r="Z216" s="624">
        <f t="shared" si="70"/>
        <v>1</v>
      </c>
      <c r="AA216" s="624">
        <f t="shared" si="71"/>
        <v>0</v>
      </c>
      <c r="AB216" s="624" t="str">
        <f t="shared" si="72"/>
        <v>NULL</v>
      </c>
      <c r="AC216" s="635" t="str">
        <f t="shared" si="73"/>
        <v>NULL</v>
      </c>
      <c r="AD216" s="625" t="str">
        <f t="shared" si="73"/>
        <v>NULL</v>
      </c>
      <c r="AE216" s="627">
        <f t="shared" si="67"/>
        <v>0</v>
      </c>
      <c r="AF216" s="628" t="str">
        <f t="shared" si="74"/>
        <v/>
      </c>
      <c r="AG216" s="629" t="str">
        <f t="shared" si="75"/>
        <v/>
      </c>
      <c r="AH216" s="630">
        <f t="shared" si="76"/>
        <v>209</v>
      </c>
      <c r="AI216" s="629">
        <f t="shared" si="80"/>
        <v>0</v>
      </c>
      <c r="AJ216" s="632" t="str">
        <f t="shared" si="62"/>
        <v/>
      </c>
      <c r="AK216" s="630" t="str">
        <f t="shared" si="77"/>
        <v/>
      </c>
      <c r="AL216" s="630" t="str">
        <f t="shared" si="78"/>
        <v/>
      </c>
      <c r="AM216" s="632" t="str">
        <f t="shared" si="79"/>
        <v/>
      </c>
      <c r="AN216" s="633" t="str">
        <f t="shared" si="63"/>
        <v>YES</v>
      </c>
      <c r="AO216" s="511" t="s">
        <v>382</v>
      </c>
      <c r="AP216" s="127">
        <f>VLOOKUP(AO216,'Flags&amp;Qualifiers'!$B$2:$C$49,2)</f>
        <v>0</v>
      </c>
      <c r="AQ216" s="127">
        <f>VLOOKUP(AO216,'Flags&amp;Qualifiers'!$B$2:$D$49,3)</f>
        <v>0</v>
      </c>
      <c r="AR216" s="127">
        <f>VLOOKUP(AO216,'Flags&amp;Qualifiers'!$B$2:$E$49,4)</f>
        <v>0</v>
      </c>
      <c r="AS216" s="757" t="str">
        <f t="shared" si="81"/>
        <v>no</v>
      </c>
    </row>
    <row r="217" spans="1:45" s="634" customFormat="1" ht="11.25" customHeight="1" x14ac:dyDescent="0.2">
      <c r="A217" s="621">
        <f>(AirVision!A213)</f>
        <v>0</v>
      </c>
      <c r="B217" s="622">
        <f>(AirVision!B213)</f>
        <v>0</v>
      </c>
      <c r="C217" s="623" t="str">
        <f>IF(ISNUMBER(AirVision!R213),AirVision!R213, "")</f>
        <v/>
      </c>
      <c r="D217" s="624" t="str">
        <f>IF(AirVision!S213&lt;&gt;"",AirVision!S213, "")</f>
        <v/>
      </c>
      <c r="E217" s="623" t="str">
        <f>IF(ISNUMBER(AirVision!L213),AirVision!L213, "")</f>
        <v/>
      </c>
      <c r="F217" s="624" t="str">
        <f>IF(AirVision!M213&lt;&gt;"",AirVision!M213, "")</f>
        <v/>
      </c>
      <c r="G217" s="625" t="str">
        <f>IF(ISNUMBER(AirVision!C213),AirVision!C213,"")</f>
        <v/>
      </c>
      <c r="H217" s="624" t="str">
        <f>IF(AirVision!D213&lt;&gt;"",AirVision!D213, "")</f>
        <v/>
      </c>
      <c r="I217" s="624" t="str">
        <f>IF(ISNUMBER(AirVision!O213),AirVision!O213,"")</f>
        <v/>
      </c>
      <c r="J217" s="624" t="str">
        <f>IF(ISNUMBER(AirVision!P213),AirVision!P213,"")</f>
        <v/>
      </c>
      <c r="K217" s="624" t="str">
        <f>IF(ISNUMBER(AirVision!F213),AirVision!F213, "")</f>
        <v/>
      </c>
      <c r="L217" s="624" t="str">
        <f>IF(AirVision!G213&lt;&gt;"",AirVision!G213, "")</f>
        <v/>
      </c>
      <c r="M217" s="624" t="str">
        <f>IF(ISNUMBER(AirVision!U213),AirVision!U213, "")</f>
        <v/>
      </c>
      <c r="N217" s="624" t="str">
        <f>IF(AirVision!V213&lt;&gt;"",AirVision!V213, "")</f>
        <v/>
      </c>
      <c r="O217" s="625" t="str">
        <f>IF(ISNUMBER(AirVision!X213),AirVision!X213,"")</f>
        <v/>
      </c>
      <c r="P217" s="624" t="str">
        <f>IF(AirVision!Y213&lt;&gt;"",AirVision!Y213, "")</f>
        <v/>
      </c>
      <c r="Q217" s="624" t="str">
        <f>IF(ISNUMBER(AirVision!AA213),AirVision!AA213,"")</f>
        <v/>
      </c>
      <c r="R217" s="624" t="str">
        <f>IF(AirVision!AB213&lt;&gt;"",AirVision!AB213, "")</f>
        <v/>
      </c>
      <c r="S217" s="624" t="str">
        <f>IF(ISNUMBER(AirVision!AD213),AirVision!AD213,"")</f>
        <v/>
      </c>
      <c r="T217" s="624" t="str">
        <f>IF(AirVision!AE213&lt;&gt;"",AirVision!AE213, "")</f>
        <v/>
      </c>
      <c r="U217" s="624">
        <f t="shared" si="68"/>
        <v>0</v>
      </c>
      <c r="V217" s="624">
        <f t="shared" si="66"/>
        <v>1</v>
      </c>
      <c r="W217" s="624" t="str">
        <f>IF(D217&lt;&gt;"",(VLOOKUP(D217,'Flags&amp;Qualifiers'!$S$2:$U$55,3)),"")</f>
        <v/>
      </c>
      <c r="X217" s="624">
        <f t="shared" si="69"/>
        <v>0</v>
      </c>
      <c r="Y217" s="624" t="str">
        <f>IF(D217&lt;&gt;"",(VLOOKUP(D217,'Flags&amp;Qualifiers'!$S$2:$T$55,2)), "")</f>
        <v/>
      </c>
      <c r="Z217" s="624">
        <f t="shared" si="70"/>
        <v>1</v>
      </c>
      <c r="AA217" s="624">
        <f t="shared" si="71"/>
        <v>0</v>
      </c>
      <c r="AB217" s="624" t="str">
        <f t="shared" si="72"/>
        <v>NULL</v>
      </c>
      <c r="AC217" s="635" t="str">
        <f t="shared" si="73"/>
        <v>NULL</v>
      </c>
      <c r="AD217" s="625" t="str">
        <f t="shared" si="73"/>
        <v>NULL</v>
      </c>
      <c r="AE217" s="627">
        <f t="shared" si="67"/>
        <v>0</v>
      </c>
      <c r="AF217" s="628" t="str">
        <f t="shared" si="74"/>
        <v/>
      </c>
      <c r="AG217" s="629" t="str">
        <f t="shared" si="75"/>
        <v/>
      </c>
      <c r="AH217" s="630">
        <f t="shared" si="76"/>
        <v>210</v>
      </c>
      <c r="AI217" s="629">
        <f t="shared" si="80"/>
        <v>0</v>
      </c>
      <c r="AJ217" s="632" t="str">
        <f t="shared" si="62"/>
        <v/>
      </c>
      <c r="AK217" s="630" t="str">
        <f t="shared" si="77"/>
        <v/>
      </c>
      <c r="AL217" s="630" t="str">
        <f t="shared" si="78"/>
        <v/>
      </c>
      <c r="AM217" s="632" t="str">
        <f t="shared" si="79"/>
        <v/>
      </c>
      <c r="AN217" s="633" t="str">
        <f t="shared" si="63"/>
        <v>YES</v>
      </c>
      <c r="AO217" s="511" t="s">
        <v>382</v>
      </c>
      <c r="AP217" s="127">
        <f>VLOOKUP(AO217,'Flags&amp;Qualifiers'!$B$2:$C$49,2)</f>
        <v>0</v>
      </c>
      <c r="AQ217" s="127">
        <f>VLOOKUP(AO217,'Flags&amp;Qualifiers'!$B$2:$D$49,3)</f>
        <v>0</v>
      </c>
      <c r="AR217" s="127">
        <f>VLOOKUP(AO217,'Flags&amp;Qualifiers'!$B$2:$E$49,4)</f>
        <v>0</v>
      </c>
      <c r="AS217" s="757" t="str">
        <f t="shared" si="81"/>
        <v>no</v>
      </c>
    </row>
    <row r="218" spans="1:45" s="634" customFormat="1" ht="11.25" customHeight="1" x14ac:dyDescent="0.2">
      <c r="A218" s="621">
        <f>(AirVision!A214)</f>
        <v>0</v>
      </c>
      <c r="B218" s="622">
        <f>(AirVision!B214)</f>
        <v>0</v>
      </c>
      <c r="C218" s="623" t="str">
        <f>IF(ISNUMBER(AirVision!R214),AirVision!R214, "")</f>
        <v/>
      </c>
      <c r="D218" s="624" t="str">
        <f>IF(AirVision!S214&lt;&gt;"",AirVision!S214, "")</f>
        <v/>
      </c>
      <c r="E218" s="623" t="str">
        <f>IF(ISNUMBER(AirVision!L214),AirVision!L214, "")</f>
        <v/>
      </c>
      <c r="F218" s="624" t="str">
        <f>IF(AirVision!M214&lt;&gt;"",AirVision!M214, "")</f>
        <v/>
      </c>
      <c r="G218" s="625" t="str">
        <f>IF(ISNUMBER(AirVision!C214),AirVision!C214,"")</f>
        <v/>
      </c>
      <c r="H218" s="624" t="str">
        <f>IF(AirVision!D214&lt;&gt;"",AirVision!D214, "")</f>
        <v/>
      </c>
      <c r="I218" s="624" t="str">
        <f>IF(ISNUMBER(AirVision!O214),AirVision!O214,"")</f>
        <v/>
      </c>
      <c r="J218" s="624" t="str">
        <f>IF(ISNUMBER(AirVision!P214),AirVision!P214,"")</f>
        <v/>
      </c>
      <c r="K218" s="624" t="str">
        <f>IF(ISNUMBER(AirVision!F214),AirVision!F214, "")</f>
        <v/>
      </c>
      <c r="L218" s="624" t="str">
        <f>IF(AirVision!G214&lt;&gt;"",AirVision!G214, "")</f>
        <v/>
      </c>
      <c r="M218" s="624" t="str">
        <f>IF(ISNUMBER(AirVision!U214),AirVision!U214, "")</f>
        <v/>
      </c>
      <c r="N218" s="624" t="str">
        <f>IF(AirVision!V214&lt;&gt;"",AirVision!V214, "")</f>
        <v/>
      </c>
      <c r="O218" s="625" t="str">
        <f>IF(ISNUMBER(AirVision!X214),AirVision!X214,"")</f>
        <v/>
      </c>
      <c r="P218" s="624" t="str">
        <f>IF(AirVision!Y214&lt;&gt;"",AirVision!Y214, "")</f>
        <v/>
      </c>
      <c r="Q218" s="624" t="str">
        <f>IF(ISNUMBER(AirVision!AA214),AirVision!AA214,"")</f>
        <v/>
      </c>
      <c r="R218" s="624" t="str">
        <f>IF(AirVision!AB214&lt;&gt;"",AirVision!AB214, "")</f>
        <v/>
      </c>
      <c r="S218" s="624" t="str">
        <f>IF(ISNUMBER(AirVision!AD214),AirVision!AD214,"")</f>
        <v/>
      </c>
      <c r="T218" s="624" t="str">
        <f>IF(AirVision!AE214&lt;&gt;"",AirVision!AE214, "")</f>
        <v/>
      </c>
      <c r="U218" s="624">
        <f t="shared" si="68"/>
        <v>0</v>
      </c>
      <c r="V218" s="624">
        <f t="shared" si="66"/>
        <v>1</v>
      </c>
      <c r="W218" s="624" t="str">
        <f>IF(D218&lt;&gt;"",(VLOOKUP(D218,'Flags&amp;Qualifiers'!$S$2:$U$55,3)),"")</f>
        <v/>
      </c>
      <c r="X218" s="624">
        <f t="shared" si="69"/>
        <v>0</v>
      </c>
      <c r="Y218" s="624" t="str">
        <f>IF(D218&lt;&gt;"",(VLOOKUP(D218,'Flags&amp;Qualifiers'!$S$2:$T$55,2)), "")</f>
        <v/>
      </c>
      <c r="Z218" s="624">
        <f t="shared" si="70"/>
        <v>1</v>
      </c>
      <c r="AA218" s="624">
        <f t="shared" si="71"/>
        <v>0</v>
      </c>
      <c r="AB218" s="624" t="str">
        <f t="shared" si="72"/>
        <v>NULL</v>
      </c>
      <c r="AC218" s="635" t="str">
        <f t="shared" si="73"/>
        <v>NULL</v>
      </c>
      <c r="AD218" s="625" t="str">
        <f t="shared" si="73"/>
        <v>NULL</v>
      </c>
      <c r="AE218" s="627">
        <f t="shared" si="67"/>
        <v>0</v>
      </c>
      <c r="AF218" s="628" t="str">
        <f t="shared" si="74"/>
        <v/>
      </c>
      <c r="AG218" s="629" t="str">
        <f t="shared" si="75"/>
        <v/>
      </c>
      <c r="AH218" s="630">
        <f t="shared" si="76"/>
        <v>211</v>
      </c>
      <c r="AI218" s="629">
        <f t="shared" si="80"/>
        <v>0</v>
      </c>
      <c r="AJ218" s="632" t="str">
        <f t="shared" si="62"/>
        <v/>
      </c>
      <c r="AK218" s="630" t="str">
        <f t="shared" si="77"/>
        <v/>
      </c>
      <c r="AL218" s="630" t="str">
        <f t="shared" si="78"/>
        <v/>
      </c>
      <c r="AM218" s="632" t="str">
        <f t="shared" si="79"/>
        <v/>
      </c>
      <c r="AN218" s="633" t="str">
        <f t="shared" si="63"/>
        <v>YES</v>
      </c>
      <c r="AO218" s="511" t="s">
        <v>382</v>
      </c>
      <c r="AP218" s="127">
        <f>VLOOKUP(AO218,'Flags&amp;Qualifiers'!$B$2:$C$49,2)</f>
        <v>0</v>
      </c>
      <c r="AQ218" s="127">
        <f>VLOOKUP(AO218,'Flags&amp;Qualifiers'!$B$2:$D$49,3)</f>
        <v>0</v>
      </c>
      <c r="AR218" s="127">
        <f>VLOOKUP(AO218,'Flags&amp;Qualifiers'!$B$2:$E$49,4)</f>
        <v>0</v>
      </c>
      <c r="AS218" s="757" t="str">
        <f t="shared" si="81"/>
        <v>no</v>
      </c>
    </row>
    <row r="219" spans="1:45" s="634" customFormat="1" ht="11.25" customHeight="1" x14ac:dyDescent="0.2">
      <c r="A219" s="621">
        <f>(AirVision!A215)</f>
        <v>0</v>
      </c>
      <c r="B219" s="622">
        <f>(AirVision!B215)</f>
        <v>0</v>
      </c>
      <c r="C219" s="623" t="str">
        <f>IF(ISNUMBER(AirVision!R215),AirVision!R215, "")</f>
        <v/>
      </c>
      <c r="D219" s="624" t="str">
        <f>IF(AirVision!S215&lt;&gt;"",AirVision!S215, "")</f>
        <v/>
      </c>
      <c r="E219" s="623" t="str">
        <f>IF(ISNUMBER(AirVision!L215),AirVision!L215, "")</f>
        <v/>
      </c>
      <c r="F219" s="624" t="str">
        <f>IF(AirVision!M215&lt;&gt;"",AirVision!M215, "")</f>
        <v/>
      </c>
      <c r="G219" s="625" t="str">
        <f>IF(ISNUMBER(AirVision!C215),AirVision!C215,"")</f>
        <v/>
      </c>
      <c r="H219" s="624" t="str">
        <f>IF(AirVision!D215&lt;&gt;"",AirVision!D215, "")</f>
        <v/>
      </c>
      <c r="I219" s="624" t="str">
        <f>IF(ISNUMBER(AirVision!O215),AirVision!O215,"")</f>
        <v/>
      </c>
      <c r="J219" s="624" t="str">
        <f>IF(ISNUMBER(AirVision!P215),AirVision!P215,"")</f>
        <v/>
      </c>
      <c r="K219" s="624" t="str">
        <f>IF(ISNUMBER(AirVision!F215),AirVision!F215, "")</f>
        <v/>
      </c>
      <c r="L219" s="624" t="str">
        <f>IF(AirVision!G215&lt;&gt;"",AirVision!G215, "")</f>
        <v/>
      </c>
      <c r="M219" s="624" t="str">
        <f>IF(ISNUMBER(AirVision!U215),AirVision!U215, "")</f>
        <v/>
      </c>
      <c r="N219" s="624" t="str">
        <f>IF(AirVision!V215&lt;&gt;"",AirVision!V215, "")</f>
        <v/>
      </c>
      <c r="O219" s="625" t="str">
        <f>IF(ISNUMBER(AirVision!X215),AirVision!X215,"")</f>
        <v/>
      </c>
      <c r="P219" s="624" t="str">
        <f>IF(AirVision!Y215&lt;&gt;"",AirVision!Y215, "")</f>
        <v/>
      </c>
      <c r="Q219" s="624" t="str">
        <f>IF(ISNUMBER(AirVision!AA215),AirVision!AA215,"")</f>
        <v/>
      </c>
      <c r="R219" s="624" t="str">
        <f>IF(AirVision!AB215&lt;&gt;"",AirVision!AB215, "")</f>
        <v/>
      </c>
      <c r="S219" s="624" t="str">
        <f>IF(ISNUMBER(AirVision!AD215),AirVision!AD215,"")</f>
        <v/>
      </c>
      <c r="T219" s="624" t="str">
        <f>IF(AirVision!AE215&lt;&gt;"",AirVision!AE215, "")</f>
        <v/>
      </c>
      <c r="U219" s="624">
        <f t="shared" si="68"/>
        <v>0</v>
      </c>
      <c r="V219" s="624">
        <f t="shared" si="66"/>
        <v>1</v>
      </c>
      <c r="W219" s="624" t="str">
        <f>IF(D219&lt;&gt;"",(VLOOKUP(D219,'Flags&amp;Qualifiers'!$S$2:$U$55,3)),"")</f>
        <v/>
      </c>
      <c r="X219" s="624">
        <f t="shared" si="69"/>
        <v>0</v>
      </c>
      <c r="Y219" s="624" t="str">
        <f>IF(D219&lt;&gt;"",(VLOOKUP(D219,'Flags&amp;Qualifiers'!$S$2:$T$55,2)), "")</f>
        <v/>
      </c>
      <c r="Z219" s="624">
        <f t="shared" si="70"/>
        <v>1</v>
      </c>
      <c r="AA219" s="624">
        <f t="shared" si="71"/>
        <v>0</v>
      </c>
      <c r="AB219" s="624" t="str">
        <f t="shared" si="72"/>
        <v>NULL</v>
      </c>
      <c r="AC219" s="635" t="str">
        <f t="shared" si="73"/>
        <v>NULL</v>
      </c>
      <c r="AD219" s="625" t="str">
        <f t="shared" si="73"/>
        <v>NULL</v>
      </c>
      <c r="AE219" s="627">
        <f t="shared" si="67"/>
        <v>0</v>
      </c>
      <c r="AF219" s="628" t="str">
        <f t="shared" si="74"/>
        <v/>
      </c>
      <c r="AG219" s="629" t="str">
        <f t="shared" si="75"/>
        <v/>
      </c>
      <c r="AH219" s="630">
        <f t="shared" si="76"/>
        <v>212</v>
      </c>
      <c r="AI219" s="629">
        <f t="shared" si="80"/>
        <v>0</v>
      </c>
      <c r="AJ219" s="632" t="str">
        <f t="shared" si="62"/>
        <v/>
      </c>
      <c r="AK219" s="630" t="str">
        <f t="shared" si="77"/>
        <v/>
      </c>
      <c r="AL219" s="630" t="str">
        <f t="shared" si="78"/>
        <v/>
      </c>
      <c r="AM219" s="632" t="str">
        <f t="shared" si="79"/>
        <v/>
      </c>
      <c r="AN219" s="633" t="str">
        <f t="shared" si="63"/>
        <v>YES</v>
      </c>
      <c r="AO219" s="511" t="s">
        <v>382</v>
      </c>
      <c r="AP219" s="127">
        <f>VLOOKUP(AO219,'Flags&amp;Qualifiers'!$B$2:$C$49,2)</f>
        <v>0</v>
      </c>
      <c r="AQ219" s="127">
        <f>VLOOKUP(AO219,'Flags&amp;Qualifiers'!$B$2:$D$49,3)</f>
        <v>0</v>
      </c>
      <c r="AR219" s="127">
        <f>VLOOKUP(AO219,'Flags&amp;Qualifiers'!$B$2:$E$49,4)</f>
        <v>0</v>
      </c>
      <c r="AS219" s="757" t="str">
        <f t="shared" si="81"/>
        <v>no</v>
      </c>
    </row>
    <row r="220" spans="1:45" s="634" customFormat="1" ht="11.25" customHeight="1" x14ac:dyDescent="0.2">
      <c r="A220" s="621">
        <f>(AirVision!A216)</f>
        <v>0</v>
      </c>
      <c r="B220" s="622">
        <f>(AirVision!B216)</f>
        <v>0</v>
      </c>
      <c r="C220" s="623" t="str">
        <f>IF(ISNUMBER(AirVision!R216),AirVision!R216, "")</f>
        <v/>
      </c>
      <c r="D220" s="624" t="str">
        <f>IF(AirVision!S216&lt;&gt;"",AirVision!S216, "")</f>
        <v/>
      </c>
      <c r="E220" s="623" t="str">
        <f>IF(ISNUMBER(AirVision!L216),AirVision!L216, "")</f>
        <v/>
      </c>
      <c r="F220" s="624" t="str">
        <f>IF(AirVision!M216&lt;&gt;"",AirVision!M216, "")</f>
        <v/>
      </c>
      <c r="G220" s="625" t="str">
        <f>IF(ISNUMBER(AirVision!C216),AirVision!C216,"")</f>
        <v/>
      </c>
      <c r="H220" s="624" t="str">
        <f>IF(AirVision!D216&lt;&gt;"",AirVision!D216, "")</f>
        <v/>
      </c>
      <c r="I220" s="624" t="str">
        <f>IF(ISNUMBER(AirVision!O216),AirVision!O216,"")</f>
        <v/>
      </c>
      <c r="J220" s="624" t="str">
        <f>IF(ISNUMBER(AirVision!P216),AirVision!P216,"")</f>
        <v/>
      </c>
      <c r="K220" s="624" t="str">
        <f>IF(ISNUMBER(AirVision!F216),AirVision!F216, "")</f>
        <v/>
      </c>
      <c r="L220" s="624" t="str">
        <f>IF(AirVision!G216&lt;&gt;"",AirVision!G216, "")</f>
        <v/>
      </c>
      <c r="M220" s="624" t="str">
        <f>IF(ISNUMBER(AirVision!U216),AirVision!U216, "")</f>
        <v/>
      </c>
      <c r="N220" s="624" t="str">
        <f>IF(AirVision!V216&lt;&gt;"",AirVision!V216, "")</f>
        <v/>
      </c>
      <c r="O220" s="625" t="str">
        <f>IF(ISNUMBER(AirVision!X216),AirVision!X216,"")</f>
        <v/>
      </c>
      <c r="P220" s="624" t="str">
        <f>IF(AirVision!Y216&lt;&gt;"",AirVision!Y216, "")</f>
        <v/>
      </c>
      <c r="Q220" s="624" t="str">
        <f>IF(ISNUMBER(AirVision!AA216),AirVision!AA216,"")</f>
        <v/>
      </c>
      <c r="R220" s="624" t="str">
        <f>IF(AirVision!AB216&lt;&gt;"",AirVision!AB216, "")</f>
        <v/>
      </c>
      <c r="S220" s="624" t="str">
        <f>IF(ISNUMBER(AirVision!AD216),AirVision!AD216,"")</f>
        <v/>
      </c>
      <c r="T220" s="624" t="str">
        <f>IF(AirVision!AE216&lt;&gt;"",AirVision!AE216, "")</f>
        <v/>
      </c>
      <c r="U220" s="624">
        <f t="shared" si="68"/>
        <v>0</v>
      </c>
      <c r="V220" s="624">
        <f t="shared" si="66"/>
        <v>1</v>
      </c>
      <c r="W220" s="624" t="str">
        <f>IF(D220&lt;&gt;"",(VLOOKUP(D220,'Flags&amp;Qualifiers'!$S$2:$U$55,3)),"")</f>
        <v/>
      </c>
      <c r="X220" s="624">
        <f t="shared" si="69"/>
        <v>0</v>
      </c>
      <c r="Y220" s="624" t="str">
        <f>IF(D220&lt;&gt;"",(VLOOKUP(D220,'Flags&amp;Qualifiers'!$S$2:$T$55,2)), "")</f>
        <v/>
      </c>
      <c r="Z220" s="624">
        <f t="shared" si="70"/>
        <v>1</v>
      </c>
      <c r="AA220" s="624">
        <f t="shared" si="71"/>
        <v>0</v>
      </c>
      <c r="AB220" s="624" t="str">
        <f t="shared" si="72"/>
        <v>NULL</v>
      </c>
      <c r="AC220" s="635" t="str">
        <f t="shared" si="73"/>
        <v>NULL</v>
      </c>
      <c r="AD220" s="625" t="str">
        <f t="shared" si="73"/>
        <v>NULL</v>
      </c>
      <c r="AE220" s="627">
        <f t="shared" si="67"/>
        <v>0</v>
      </c>
      <c r="AF220" s="628" t="str">
        <f t="shared" si="74"/>
        <v/>
      </c>
      <c r="AG220" s="629" t="str">
        <f t="shared" si="75"/>
        <v/>
      </c>
      <c r="AH220" s="630">
        <f t="shared" si="76"/>
        <v>213</v>
      </c>
      <c r="AI220" s="629">
        <f t="shared" si="80"/>
        <v>0</v>
      </c>
      <c r="AJ220" s="632" t="str">
        <f t="shared" si="62"/>
        <v/>
      </c>
      <c r="AK220" s="630" t="str">
        <f t="shared" si="77"/>
        <v/>
      </c>
      <c r="AL220" s="630" t="str">
        <f t="shared" si="78"/>
        <v/>
      </c>
      <c r="AM220" s="632" t="str">
        <f t="shared" si="79"/>
        <v/>
      </c>
      <c r="AN220" s="633" t="str">
        <f t="shared" si="63"/>
        <v>YES</v>
      </c>
      <c r="AO220" s="511" t="s">
        <v>382</v>
      </c>
      <c r="AP220" s="127">
        <f>VLOOKUP(AO220,'Flags&amp;Qualifiers'!$B$2:$C$49,2)</f>
        <v>0</v>
      </c>
      <c r="AQ220" s="127">
        <f>VLOOKUP(AO220,'Flags&amp;Qualifiers'!$B$2:$D$49,3)</f>
        <v>0</v>
      </c>
      <c r="AR220" s="127">
        <f>VLOOKUP(AO220,'Flags&amp;Qualifiers'!$B$2:$E$49,4)</f>
        <v>0</v>
      </c>
      <c r="AS220" s="757" t="str">
        <f t="shared" si="81"/>
        <v>no</v>
      </c>
    </row>
    <row r="221" spans="1:45" s="634" customFormat="1" ht="11.25" customHeight="1" x14ac:dyDescent="0.2">
      <c r="A221" s="621">
        <f>(AirVision!A217)</f>
        <v>0</v>
      </c>
      <c r="B221" s="622">
        <f>(AirVision!B217)</f>
        <v>0</v>
      </c>
      <c r="C221" s="623" t="str">
        <f>IF(ISNUMBER(AirVision!R217),AirVision!R217, "")</f>
        <v/>
      </c>
      <c r="D221" s="624" t="str">
        <f>IF(AirVision!S217&lt;&gt;"",AirVision!S217, "")</f>
        <v/>
      </c>
      <c r="E221" s="623" t="str">
        <f>IF(ISNUMBER(AirVision!L217),AirVision!L217, "")</f>
        <v/>
      </c>
      <c r="F221" s="624" t="str">
        <f>IF(AirVision!M217&lt;&gt;"",AirVision!M217, "")</f>
        <v/>
      </c>
      <c r="G221" s="625" t="str">
        <f>IF(ISNUMBER(AirVision!C217),AirVision!C217,"")</f>
        <v/>
      </c>
      <c r="H221" s="624" t="str">
        <f>IF(AirVision!D217&lt;&gt;"",AirVision!D217, "")</f>
        <v/>
      </c>
      <c r="I221" s="624" t="str">
        <f>IF(ISNUMBER(AirVision!O217),AirVision!O217,"")</f>
        <v/>
      </c>
      <c r="J221" s="624" t="str">
        <f>IF(ISNUMBER(AirVision!P217),AirVision!P217,"")</f>
        <v/>
      </c>
      <c r="K221" s="624" t="str">
        <f>IF(ISNUMBER(AirVision!F217),AirVision!F217, "")</f>
        <v/>
      </c>
      <c r="L221" s="624" t="str">
        <f>IF(AirVision!G217&lt;&gt;"",AirVision!G217, "")</f>
        <v/>
      </c>
      <c r="M221" s="624" t="str">
        <f>IF(ISNUMBER(AirVision!U217),AirVision!U217, "")</f>
        <v/>
      </c>
      <c r="N221" s="624" t="str">
        <f>IF(AirVision!V217&lt;&gt;"",AirVision!V217, "")</f>
        <v/>
      </c>
      <c r="O221" s="625" t="str">
        <f>IF(ISNUMBER(AirVision!X217),AirVision!X217,"")</f>
        <v/>
      </c>
      <c r="P221" s="624" t="str">
        <f>IF(AirVision!Y217&lt;&gt;"",AirVision!Y217, "")</f>
        <v/>
      </c>
      <c r="Q221" s="624" t="str">
        <f>IF(ISNUMBER(AirVision!AA217),AirVision!AA217,"")</f>
        <v/>
      </c>
      <c r="R221" s="624" t="str">
        <f>IF(AirVision!AB217&lt;&gt;"",AirVision!AB217, "")</f>
        <v/>
      </c>
      <c r="S221" s="624" t="str">
        <f>IF(ISNUMBER(AirVision!AD217),AirVision!AD217,"")</f>
        <v/>
      </c>
      <c r="T221" s="624" t="str">
        <f>IF(AirVision!AE217&lt;&gt;"",AirVision!AE217, "")</f>
        <v/>
      </c>
      <c r="U221" s="624">
        <f t="shared" si="68"/>
        <v>0</v>
      </c>
      <c r="V221" s="624">
        <f t="shared" si="66"/>
        <v>1</v>
      </c>
      <c r="W221" s="624" t="str">
        <f>IF(D221&lt;&gt;"",(VLOOKUP(D221,'Flags&amp;Qualifiers'!$S$2:$U$55,3)),"")</f>
        <v/>
      </c>
      <c r="X221" s="624">
        <f t="shared" si="69"/>
        <v>0</v>
      </c>
      <c r="Y221" s="624" t="str">
        <f>IF(D221&lt;&gt;"",(VLOOKUP(D221,'Flags&amp;Qualifiers'!$S$2:$T$55,2)), "")</f>
        <v/>
      </c>
      <c r="Z221" s="624">
        <f t="shared" si="70"/>
        <v>1</v>
      </c>
      <c r="AA221" s="624">
        <f t="shared" si="71"/>
        <v>0</v>
      </c>
      <c r="AB221" s="624" t="str">
        <f t="shared" si="72"/>
        <v>NULL</v>
      </c>
      <c r="AC221" s="635" t="str">
        <f t="shared" si="73"/>
        <v>NULL</v>
      </c>
      <c r="AD221" s="625" t="str">
        <f t="shared" si="73"/>
        <v>NULL</v>
      </c>
      <c r="AE221" s="627">
        <f t="shared" si="67"/>
        <v>0</v>
      </c>
      <c r="AF221" s="628" t="str">
        <f t="shared" si="74"/>
        <v/>
      </c>
      <c r="AG221" s="629" t="str">
        <f t="shared" si="75"/>
        <v/>
      </c>
      <c r="AH221" s="630">
        <f t="shared" si="76"/>
        <v>214</v>
      </c>
      <c r="AI221" s="629">
        <f t="shared" si="80"/>
        <v>0</v>
      </c>
      <c r="AJ221" s="632" t="str">
        <f t="shared" si="62"/>
        <v/>
      </c>
      <c r="AK221" s="630" t="str">
        <f t="shared" si="77"/>
        <v/>
      </c>
      <c r="AL221" s="630" t="str">
        <f t="shared" si="78"/>
        <v/>
      </c>
      <c r="AM221" s="632" t="str">
        <f t="shared" si="79"/>
        <v/>
      </c>
      <c r="AN221" s="633" t="str">
        <f t="shared" si="63"/>
        <v>YES</v>
      </c>
      <c r="AO221" s="511" t="s">
        <v>382</v>
      </c>
      <c r="AP221" s="127">
        <f>VLOOKUP(AO221,'Flags&amp;Qualifiers'!$B$2:$C$49,2)</f>
        <v>0</v>
      </c>
      <c r="AQ221" s="127">
        <f>VLOOKUP(AO221,'Flags&amp;Qualifiers'!$B$2:$D$49,3)</f>
        <v>0</v>
      </c>
      <c r="AR221" s="127">
        <f>VLOOKUP(AO221,'Flags&amp;Qualifiers'!$B$2:$E$49,4)</f>
        <v>0</v>
      </c>
      <c r="AS221" s="757" t="str">
        <f t="shared" si="81"/>
        <v>no</v>
      </c>
    </row>
    <row r="222" spans="1:45" s="634" customFormat="1" ht="11.25" customHeight="1" x14ac:dyDescent="0.2">
      <c r="A222" s="621">
        <f>(AirVision!A218)</f>
        <v>0</v>
      </c>
      <c r="B222" s="622">
        <f>(AirVision!B218)</f>
        <v>0</v>
      </c>
      <c r="C222" s="623" t="str">
        <f>IF(ISNUMBER(AirVision!R218),AirVision!R218, "")</f>
        <v/>
      </c>
      <c r="D222" s="624" t="str">
        <f>IF(AirVision!S218&lt;&gt;"",AirVision!S218, "")</f>
        <v/>
      </c>
      <c r="E222" s="623" t="str">
        <f>IF(ISNUMBER(AirVision!L218),AirVision!L218, "")</f>
        <v/>
      </c>
      <c r="F222" s="624" t="str">
        <f>IF(AirVision!M218&lt;&gt;"",AirVision!M218, "")</f>
        <v/>
      </c>
      <c r="G222" s="625" t="str">
        <f>IF(ISNUMBER(AirVision!C218),AirVision!C218,"")</f>
        <v/>
      </c>
      <c r="H222" s="624" t="str">
        <f>IF(AirVision!D218&lt;&gt;"",AirVision!D218, "")</f>
        <v/>
      </c>
      <c r="I222" s="624" t="str">
        <f>IF(ISNUMBER(AirVision!O218),AirVision!O218,"")</f>
        <v/>
      </c>
      <c r="J222" s="624" t="str">
        <f>IF(ISNUMBER(AirVision!P218),AirVision!P218,"")</f>
        <v/>
      </c>
      <c r="K222" s="624" t="str">
        <f>IF(ISNUMBER(AirVision!F218),AirVision!F218, "")</f>
        <v/>
      </c>
      <c r="L222" s="624" t="str">
        <f>IF(AirVision!G218&lt;&gt;"",AirVision!G218, "")</f>
        <v/>
      </c>
      <c r="M222" s="624" t="str">
        <f>IF(ISNUMBER(AirVision!U218),AirVision!U218, "")</f>
        <v/>
      </c>
      <c r="N222" s="624" t="str">
        <f>IF(AirVision!V218&lt;&gt;"",AirVision!V218, "")</f>
        <v/>
      </c>
      <c r="O222" s="625" t="str">
        <f>IF(ISNUMBER(AirVision!X218),AirVision!X218,"")</f>
        <v/>
      </c>
      <c r="P222" s="624" t="str">
        <f>IF(AirVision!Y218&lt;&gt;"",AirVision!Y218, "")</f>
        <v/>
      </c>
      <c r="Q222" s="624" t="str">
        <f>IF(ISNUMBER(AirVision!AA218),AirVision!AA218,"")</f>
        <v/>
      </c>
      <c r="R222" s="624" t="str">
        <f>IF(AirVision!AB218&lt;&gt;"",AirVision!AB218, "")</f>
        <v/>
      </c>
      <c r="S222" s="624" t="str">
        <f>IF(ISNUMBER(AirVision!AD218),AirVision!AD218,"")</f>
        <v/>
      </c>
      <c r="T222" s="624" t="str">
        <f>IF(AirVision!AE218&lt;&gt;"",AirVision!AE218, "")</f>
        <v/>
      </c>
      <c r="U222" s="624">
        <f t="shared" si="68"/>
        <v>0</v>
      </c>
      <c r="V222" s="624">
        <f t="shared" si="66"/>
        <v>1</v>
      </c>
      <c r="W222" s="624" t="str">
        <f>IF(D222&lt;&gt;"",(VLOOKUP(D222,'Flags&amp;Qualifiers'!$S$2:$U$55,3)),"")</f>
        <v/>
      </c>
      <c r="X222" s="624">
        <f t="shared" si="69"/>
        <v>0</v>
      </c>
      <c r="Y222" s="624" t="str">
        <f>IF(D222&lt;&gt;"",(VLOOKUP(D222,'Flags&amp;Qualifiers'!$S$2:$T$55,2)), "")</f>
        <v/>
      </c>
      <c r="Z222" s="624">
        <f t="shared" si="70"/>
        <v>1</v>
      </c>
      <c r="AA222" s="624">
        <f t="shared" si="71"/>
        <v>0</v>
      </c>
      <c r="AB222" s="624" t="str">
        <f t="shared" si="72"/>
        <v>NULL</v>
      </c>
      <c r="AC222" s="635" t="str">
        <f t="shared" si="73"/>
        <v>NULL</v>
      </c>
      <c r="AD222" s="625" t="str">
        <f t="shared" si="73"/>
        <v>NULL</v>
      </c>
      <c r="AE222" s="627">
        <f t="shared" si="67"/>
        <v>0</v>
      </c>
      <c r="AF222" s="628" t="str">
        <f t="shared" si="74"/>
        <v/>
      </c>
      <c r="AG222" s="629" t="str">
        <f t="shared" si="75"/>
        <v/>
      </c>
      <c r="AH222" s="630">
        <f t="shared" si="76"/>
        <v>215</v>
      </c>
      <c r="AI222" s="629">
        <f t="shared" si="80"/>
        <v>0</v>
      </c>
      <c r="AJ222" s="632" t="str">
        <f t="shared" si="62"/>
        <v/>
      </c>
      <c r="AK222" s="630" t="str">
        <f t="shared" si="77"/>
        <v/>
      </c>
      <c r="AL222" s="630" t="str">
        <f t="shared" si="78"/>
        <v/>
      </c>
      <c r="AM222" s="632" t="str">
        <f t="shared" si="79"/>
        <v/>
      </c>
      <c r="AN222" s="633" t="str">
        <f t="shared" si="63"/>
        <v>YES</v>
      </c>
      <c r="AO222" s="511" t="s">
        <v>382</v>
      </c>
      <c r="AP222" s="127">
        <f>VLOOKUP(AO222,'Flags&amp;Qualifiers'!$B$2:$C$49,2)</f>
        <v>0</v>
      </c>
      <c r="AQ222" s="127">
        <f>VLOOKUP(AO222,'Flags&amp;Qualifiers'!$B$2:$D$49,3)</f>
        <v>0</v>
      </c>
      <c r="AR222" s="127">
        <f>VLOOKUP(AO222,'Flags&amp;Qualifiers'!$B$2:$E$49,4)</f>
        <v>0</v>
      </c>
      <c r="AS222" s="757" t="str">
        <f t="shared" si="81"/>
        <v>no</v>
      </c>
    </row>
    <row r="223" spans="1:45" s="634" customFormat="1" ht="11.25" customHeight="1" x14ac:dyDescent="0.2">
      <c r="A223" s="621">
        <f>(AirVision!A219)</f>
        <v>0</v>
      </c>
      <c r="B223" s="622">
        <f>(AirVision!B219)</f>
        <v>0</v>
      </c>
      <c r="C223" s="623" t="str">
        <f>IF(ISNUMBER(AirVision!R219),AirVision!R219, "")</f>
        <v/>
      </c>
      <c r="D223" s="624" t="str">
        <f>IF(AirVision!S219&lt;&gt;"",AirVision!S219, "")</f>
        <v/>
      </c>
      <c r="E223" s="623" t="str">
        <f>IF(ISNUMBER(AirVision!L219),AirVision!L219, "")</f>
        <v/>
      </c>
      <c r="F223" s="624" t="str">
        <f>IF(AirVision!M219&lt;&gt;"",AirVision!M219, "")</f>
        <v/>
      </c>
      <c r="G223" s="625" t="str">
        <f>IF(ISNUMBER(AirVision!C219),AirVision!C219,"")</f>
        <v/>
      </c>
      <c r="H223" s="624" t="str">
        <f>IF(AirVision!D219&lt;&gt;"",AirVision!D219, "")</f>
        <v/>
      </c>
      <c r="I223" s="624" t="str">
        <f>IF(ISNUMBER(AirVision!O219),AirVision!O219,"")</f>
        <v/>
      </c>
      <c r="J223" s="624" t="str">
        <f>IF(ISNUMBER(AirVision!P219),AirVision!P219,"")</f>
        <v/>
      </c>
      <c r="K223" s="624" t="str">
        <f>IF(ISNUMBER(AirVision!F219),AirVision!F219, "")</f>
        <v/>
      </c>
      <c r="L223" s="624" t="str">
        <f>IF(AirVision!G219&lt;&gt;"",AirVision!G219, "")</f>
        <v/>
      </c>
      <c r="M223" s="624" t="str">
        <f>IF(ISNUMBER(AirVision!U219),AirVision!U219, "")</f>
        <v/>
      </c>
      <c r="N223" s="624" t="str">
        <f>IF(AirVision!V219&lt;&gt;"",AirVision!V219, "")</f>
        <v/>
      </c>
      <c r="O223" s="625" t="str">
        <f>IF(ISNUMBER(AirVision!X219),AirVision!X219,"")</f>
        <v/>
      </c>
      <c r="P223" s="624" t="str">
        <f>IF(AirVision!Y219&lt;&gt;"",AirVision!Y219, "")</f>
        <v/>
      </c>
      <c r="Q223" s="624" t="str">
        <f>IF(ISNUMBER(AirVision!AA219),AirVision!AA219,"")</f>
        <v/>
      </c>
      <c r="R223" s="624" t="str">
        <f>IF(AirVision!AB219&lt;&gt;"",AirVision!AB219, "")</f>
        <v/>
      </c>
      <c r="S223" s="624" t="str">
        <f>IF(ISNUMBER(AirVision!AD219),AirVision!AD219,"")</f>
        <v/>
      </c>
      <c r="T223" s="624" t="str">
        <f>IF(AirVision!AE219&lt;&gt;"",AirVision!AE219, "")</f>
        <v/>
      </c>
      <c r="U223" s="624">
        <f t="shared" si="68"/>
        <v>0</v>
      </c>
      <c r="V223" s="624">
        <f t="shared" si="66"/>
        <v>1</v>
      </c>
      <c r="W223" s="624" t="str">
        <f>IF(D223&lt;&gt;"",(VLOOKUP(D223,'Flags&amp;Qualifiers'!$S$2:$U$55,3)),"")</f>
        <v/>
      </c>
      <c r="X223" s="624">
        <f t="shared" si="69"/>
        <v>0</v>
      </c>
      <c r="Y223" s="624" t="str">
        <f>IF(D223&lt;&gt;"",(VLOOKUP(D223,'Flags&amp;Qualifiers'!$S$2:$T$55,2)), "")</f>
        <v/>
      </c>
      <c r="Z223" s="624">
        <f t="shared" si="70"/>
        <v>1</v>
      </c>
      <c r="AA223" s="624">
        <f t="shared" si="71"/>
        <v>0</v>
      </c>
      <c r="AB223" s="624" t="str">
        <f t="shared" si="72"/>
        <v>NULL</v>
      </c>
      <c r="AC223" s="635" t="str">
        <f t="shared" si="73"/>
        <v>NULL</v>
      </c>
      <c r="AD223" s="625" t="str">
        <f t="shared" si="73"/>
        <v>NULL</v>
      </c>
      <c r="AE223" s="627">
        <f>MAX($AB$200:$AB$223)</f>
        <v>0</v>
      </c>
      <c r="AF223" s="628" t="str">
        <f t="shared" si="74"/>
        <v/>
      </c>
      <c r="AG223" s="629" t="str">
        <f t="shared" si="75"/>
        <v/>
      </c>
      <c r="AH223" s="630">
        <f t="shared" si="76"/>
        <v>216</v>
      </c>
      <c r="AI223" s="629">
        <f t="shared" si="80"/>
        <v>0</v>
      </c>
      <c r="AJ223" s="632" t="str">
        <f t="shared" si="62"/>
        <v/>
      </c>
      <c r="AK223" s="630" t="str">
        <f t="shared" si="77"/>
        <v/>
      </c>
      <c r="AL223" s="630" t="str">
        <f t="shared" si="78"/>
        <v/>
      </c>
      <c r="AM223" s="632" t="str">
        <f t="shared" si="79"/>
        <v/>
      </c>
      <c r="AN223" s="633" t="str">
        <f t="shared" si="63"/>
        <v>YES</v>
      </c>
      <c r="AO223" s="511" t="s">
        <v>382</v>
      </c>
      <c r="AP223" s="127">
        <f>VLOOKUP(AO223,'Flags&amp;Qualifiers'!$B$2:$C$49,2)</f>
        <v>0</v>
      </c>
      <c r="AQ223" s="127">
        <f>VLOOKUP(AO223,'Flags&amp;Qualifiers'!$B$2:$D$49,3)</f>
        <v>0</v>
      </c>
      <c r="AR223" s="127">
        <f>VLOOKUP(AO223,'Flags&amp;Qualifiers'!$B$2:$E$49,4)</f>
        <v>0</v>
      </c>
      <c r="AS223" s="757" t="str">
        <f t="shared" si="81"/>
        <v>no</v>
      </c>
    </row>
    <row r="224" spans="1:45" s="634" customFormat="1" ht="11.25" customHeight="1" x14ac:dyDescent="0.2">
      <c r="A224" s="621">
        <f>(AirVision!A220)</f>
        <v>0</v>
      </c>
      <c r="B224" s="622">
        <f>(AirVision!B220)</f>
        <v>0</v>
      </c>
      <c r="C224" s="623" t="str">
        <f>IF(ISNUMBER(AirVision!R220),AirVision!R220, "")</f>
        <v/>
      </c>
      <c r="D224" s="624" t="str">
        <f>IF(AirVision!S220&lt;&gt;"",AirVision!S220, "")</f>
        <v/>
      </c>
      <c r="E224" s="623" t="str">
        <f>IF(ISNUMBER(AirVision!L220),AirVision!L220, "")</f>
        <v/>
      </c>
      <c r="F224" s="624" t="str">
        <f>IF(AirVision!M220&lt;&gt;"",AirVision!M220, "")</f>
        <v/>
      </c>
      <c r="G224" s="625" t="str">
        <f>IF(ISNUMBER(AirVision!C220),AirVision!C220,"")</f>
        <v/>
      </c>
      <c r="H224" s="624" t="str">
        <f>IF(AirVision!D220&lt;&gt;"",AirVision!D220, "")</f>
        <v/>
      </c>
      <c r="I224" s="624" t="str">
        <f>IF(ISNUMBER(AirVision!O220),AirVision!O220,"")</f>
        <v/>
      </c>
      <c r="J224" s="624" t="str">
        <f>IF(ISNUMBER(AirVision!P220),AirVision!P220,"")</f>
        <v/>
      </c>
      <c r="K224" s="624" t="str">
        <f>IF(ISNUMBER(AirVision!F220),AirVision!F220, "")</f>
        <v/>
      </c>
      <c r="L224" s="624" t="str">
        <f>IF(AirVision!G220&lt;&gt;"",AirVision!G220, "")</f>
        <v/>
      </c>
      <c r="M224" s="624" t="str">
        <f>IF(ISNUMBER(AirVision!U220),AirVision!U220, "")</f>
        <v/>
      </c>
      <c r="N224" s="624" t="str">
        <f>IF(AirVision!V220&lt;&gt;"",AirVision!V220, "")</f>
        <v/>
      </c>
      <c r="O224" s="625" t="str">
        <f>IF(ISNUMBER(AirVision!X220),AirVision!X220,"")</f>
        <v/>
      </c>
      <c r="P224" s="624" t="str">
        <f>IF(AirVision!Y220&lt;&gt;"",AirVision!Y220, "")</f>
        <v/>
      </c>
      <c r="Q224" s="624" t="str">
        <f>IF(ISNUMBER(AirVision!AA220),AirVision!AA220,"")</f>
        <v/>
      </c>
      <c r="R224" s="624" t="str">
        <f>IF(AirVision!AB220&lt;&gt;"",AirVision!AB220, "")</f>
        <v/>
      </c>
      <c r="S224" s="624" t="str">
        <f>IF(ISNUMBER(AirVision!AD220),AirVision!AD220,"")</f>
        <v/>
      </c>
      <c r="T224" s="624" t="str">
        <f>IF(AirVision!AE220&lt;&gt;"",AirVision!AE220, "")</f>
        <v/>
      </c>
      <c r="U224" s="624">
        <f t="shared" si="68"/>
        <v>0</v>
      </c>
      <c r="V224" s="624">
        <f t="shared" si="66"/>
        <v>1</v>
      </c>
      <c r="W224" s="624" t="str">
        <f>IF(D224&lt;&gt;"",(VLOOKUP(D224,'Flags&amp;Qualifiers'!$S$2:$U$55,3)),"")</f>
        <v/>
      </c>
      <c r="X224" s="624">
        <f t="shared" si="69"/>
        <v>0</v>
      </c>
      <c r="Y224" s="624" t="str">
        <f>IF(D224&lt;&gt;"",(VLOOKUP(D224,'Flags&amp;Qualifiers'!$S$2:$T$55,2)), "")</f>
        <v/>
      </c>
      <c r="Z224" s="624">
        <f t="shared" si="70"/>
        <v>1</v>
      </c>
      <c r="AA224" s="624">
        <f t="shared" si="71"/>
        <v>0</v>
      </c>
      <c r="AB224" s="624" t="str">
        <f t="shared" si="72"/>
        <v>NULL</v>
      </c>
      <c r="AC224" s="635" t="str">
        <f>IF((COUNT($AB$224:$AB$247)&gt;17),(AVERAGE($AB$224:$AB$247)),"NULL")</f>
        <v>NULL</v>
      </c>
      <c r="AD224" s="625" t="str">
        <f>IF((COUNT($AB$224:$AB$247)&gt;17),(AVERAGE($AB$224:$AB$247)),"NULL")</f>
        <v>NULL</v>
      </c>
      <c r="AE224" s="627">
        <f t="shared" ref="AE224:AE246" si="82">MAX($AB$224:$AB$247)</f>
        <v>0</v>
      </c>
      <c r="AF224" s="628" t="str">
        <f t="shared" si="74"/>
        <v/>
      </c>
      <c r="AG224" s="629" t="str">
        <f t="shared" si="75"/>
        <v/>
      </c>
      <c r="AH224" s="630">
        <f t="shared" si="76"/>
        <v>217</v>
      </c>
      <c r="AI224" s="629">
        <f t="shared" si="80"/>
        <v>0</v>
      </c>
      <c r="AJ224" s="632" t="str">
        <f t="shared" ref="AJ224:AJ287" si="83">IF(ISNUMBER(O224),_xlfn.STDEV.S(O201:O224),"")</f>
        <v/>
      </c>
      <c r="AK224" s="630" t="str">
        <f t="shared" si="77"/>
        <v/>
      </c>
      <c r="AL224" s="630" t="str">
        <f t="shared" si="78"/>
        <v/>
      </c>
      <c r="AM224" s="632" t="str">
        <f t="shared" si="79"/>
        <v/>
      </c>
      <c r="AN224" s="633" t="str">
        <f t="shared" ref="AN224:AN287" si="84">IF(OR(Z224&gt;0,AA224&gt;0,AB224&gt;35,AB224&lt;0,AB224="NULL",AF224="Flow",AG224="MDL",AH224&gt;9,AI224&gt;14,AI224&lt;-14,AJ224&gt;2.15,AK224&gt;25),"YES", "")</f>
        <v>YES</v>
      </c>
      <c r="AO224" s="511" t="s">
        <v>382</v>
      </c>
      <c r="AP224" s="127">
        <f>VLOOKUP(AO224,'Flags&amp;Qualifiers'!$B$2:$C$49,2)</f>
        <v>0</v>
      </c>
      <c r="AQ224" s="127">
        <f>VLOOKUP(AO224,'Flags&amp;Qualifiers'!$B$2:$D$49,3)</f>
        <v>0</v>
      </c>
      <c r="AR224" s="127">
        <f>VLOOKUP(AO224,'Flags&amp;Qualifiers'!$B$2:$E$49,4)</f>
        <v>0</v>
      </c>
      <c r="AS224" s="757" t="str">
        <f t="shared" si="81"/>
        <v>no</v>
      </c>
    </row>
    <row r="225" spans="1:45" s="634" customFormat="1" ht="11.25" customHeight="1" x14ac:dyDescent="0.2">
      <c r="A225" s="621">
        <f>(AirVision!A221)</f>
        <v>0</v>
      </c>
      <c r="B225" s="622">
        <f>(AirVision!B221)</f>
        <v>0</v>
      </c>
      <c r="C225" s="623" t="str">
        <f>IF(ISNUMBER(AirVision!R221),AirVision!R221, "")</f>
        <v/>
      </c>
      <c r="D225" s="624" t="str">
        <f>IF(AirVision!S221&lt;&gt;"",AirVision!S221, "")</f>
        <v/>
      </c>
      <c r="E225" s="623" t="str">
        <f>IF(ISNUMBER(AirVision!L221),AirVision!L221, "")</f>
        <v/>
      </c>
      <c r="F225" s="624" t="str">
        <f>IF(AirVision!M221&lt;&gt;"",AirVision!M221, "")</f>
        <v/>
      </c>
      <c r="G225" s="625" t="str">
        <f>IF(ISNUMBER(AirVision!C221),AirVision!C221,"")</f>
        <v/>
      </c>
      <c r="H225" s="624" t="str">
        <f>IF(AirVision!D221&lt;&gt;"",AirVision!D221, "")</f>
        <v/>
      </c>
      <c r="I225" s="624" t="str">
        <f>IF(ISNUMBER(AirVision!O221),AirVision!O221,"")</f>
        <v/>
      </c>
      <c r="J225" s="624" t="str">
        <f>IF(ISNUMBER(AirVision!P221),AirVision!P221,"")</f>
        <v/>
      </c>
      <c r="K225" s="624" t="str">
        <f>IF(ISNUMBER(AirVision!F221),AirVision!F221, "")</f>
        <v/>
      </c>
      <c r="L225" s="624" t="str">
        <f>IF(AirVision!G221&lt;&gt;"",AirVision!G221, "")</f>
        <v/>
      </c>
      <c r="M225" s="624" t="str">
        <f>IF(ISNUMBER(AirVision!U221),AirVision!U221, "")</f>
        <v/>
      </c>
      <c r="N225" s="624" t="str">
        <f>IF(AirVision!V221&lt;&gt;"",AirVision!V221, "")</f>
        <v/>
      </c>
      <c r="O225" s="625" t="str">
        <f>IF(ISNUMBER(AirVision!X221),AirVision!X221,"")</f>
        <v/>
      </c>
      <c r="P225" s="624" t="str">
        <f>IF(AirVision!Y221&lt;&gt;"",AirVision!Y221, "")</f>
        <v/>
      </c>
      <c r="Q225" s="624" t="str">
        <f>IF(ISNUMBER(AirVision!AA221),AirVision!AA221,"")</f>
        <v/>
      </c>
      <c r="R225" s="624" t="str">
        <f>IF(AirVision!AB221&lt;&gt;"",AirVision!AB221, "")</f>
        <v/>
      </c>
      <c r="S225" s="624" t="str">
        <f>IF(ISNUMBER(AirVision!AD221),AirVision!AD221,"")</f>
        <v/>
      </c>
      <c r="T225" s="624" t="str">
        <f>IF(AirVision!AE221&lt;&gt;"",AirVision!AE221, "")</f>
        <v/>
      </c>
      <c r="U225" s="624">
        <f t="shared" si="68"/>
        <v>0</v>
      </c>
      <c r="V225" s="624">
        <f t="shared" si="66"/>
        <v>1</v>
      </c>
      <c r="W225" s="624" t="str">
        <f>IF(D225&lt;&gt;"",(VLOOKUP(D225,'Flags&amp;Qualifiers'!$S$2:$U$55,3)),"")</f>
        <v/>
      </c>
      <c r="X225" s="624">
        <f t="shared" si="69"/>
        <v>0</v>
      </c>
      <c r="Y225" s="624" t="str">
        <f>IF(D225&lt;&gt;"",(VLOOKUP(D225,'Flags&amp;Qualifiers'!$S$2:$T$55,2)), "")</f>
        <v/>
      </c>
      <c r="Z225" s="624">
        <f t="shared" si="70"/>
        <v>1</v>
      </c>
      <c r="AA225" s="624">
        <f t="shared" si="71"/>
        <v>0</v>
      </c>
      <c r="AB225" s="624" t="str">
        <f t="shared" si="72"/>
        <v>NULL</v>
      </c>
      <c r="AC225" s="635" t="str">
        <f t="shared" ref="AC225:AD247" si="85">IF((COUNT($AB$224:$AB$247)&gt;17),(AVERAGE($AB$224:$AB$247)),"NULL")</f>
        <v>NULL</v>
      </c>
      <c r="AD225" s="625" t="str">
        <f t="shared" si="85"/>
        <v>NULL</v>
      </c>
      <c r="AE225" s="627">
        <f t="shared" si="82"/>
        <v>0</v>
      </c>
      <c r="AF225" s="628" t="str">
        <f t="shared" si="74"/>
        <v/>
      </c>
      <c r="AG225" s="629" t="str">
        <f t="shared" si="75"/>
        <v/>
      </c>
      <c r="AH225" s="630">
        <f t="shared" si="76"/>
        <v>218</v>
      </c>
      <c r="AI225" s="629">
        <f t="shared" si="80"/>
        <v>0</v>
      </c>
      <c r="AJ225" s="632" t="str">
        <f t="shared" si="83"/>
        <v/>
      </c>
      <c r="AK225" s="630" t="str">
        <f t="shared" si="77"/>
        <v/>
      </c>
      <c r="AL225" s="630" t="str">
        <f t="shared" si="78"/>
        <v/>
      </c>
      <c r="AM225" s="632" t="str">
        <f t="shared" si="79"/>
        <v/>
      </c>
      <c r="AN225" s="633" t="str">
        <f t="shared" si="84"/>
        <v>YES</v>
      </c>
      <c r="AO225" s="511" t="s">
        <v>382</v>
      </c>
      <c r="AP225" s="127">
        <f>VLOOKUP(AO225,'Flags&amp;Qualifiers'!$B$2:$C$49,2)</f>
        <v>0</v>
      </c>
      <c r="AQ225" s="127">
        <f>VLOOKUP(AO225,'Flags&amp;Qualifiers'!$B$2:$D$49,3)</f>
        <v>0</v>
      </c>
      <c r="AR225" s="127">
        <f>VLOOKUP(AO225,'Flags&amp;Qualifiers'!$B$2:$E$49,4)</f>
        <v>0</v>
      </c>
      <c r="AS225" s="757" t="str">
        <f t="shared" si="81"/>
        <v>no</v>
      </c>
    </row>
    <row r="226" spans="1:45" s="634" customFormat="1" ht="11.25" customHeight="1" x14ac:dyDescent="0.2">
      <c r="A226" s="621">
        <f>(AirVision!A222)</f>
        <v>0</v>
      </c>
      <c r="B226" s="622">
        <f>(AirVision!B222)</f>
        <v>0</v>
      </c>
      <c r="C226" s="623" t="str">
        <f>IF(ISNUMBER(AirVision!R222),AirVision!R222, "")</f>
        <v/>
      </c>
      <c r="D226" s="624" t="str">
        <f>IF(AirVision!S222&lt;&gt;"",AirVision!S222, "")</f>
        <v/>
      </c>
      <c r="E226" s="623" t="str">
        <f>IF(ISNUMBER(AirVision!L222),AirVision!L222, "")</f>
        <v/>
      </c>
      <c r="F226" s="624" t="str">
        <f>IF(AirVision!M222&lt;&gt;"",AirVision!M222, "")</f>
        <v/>
      </c>
      <c r="G226" s="625" t="str">
        <f>IF(ISNUMBER(AirVision!C222),AirVision!C222,"")</f>
        <v/>
      </c>
      <c r="H226" s="624" t="str">
        <f>IF(AirVision!D222&lt;&gt;"",AirVision!D222, "")</f>
        <v/>
      </c>
      <c r="I226" s="624" t="str">
        <f>IF(ISNUMBER(AirVision!O222),AirVision!O222,"")</f>
        <v/>
      </c>
      <c r="J226" s="624" t="str">
        <f>IF(ISNUMBER(AirVision!P222),AirVision!P222,"")</f>
        <v/>
      </c>
      <c r="K226" s="624" t="str">
        <f>IF(ISNUMBER(AirVision!F222),AirVision!F222, "")</f>
        <v/>
      </c>
      <c r="L226" s="624" t="str">
        <f>IF(AirVision!G222&lt;&gt;"",AirVision!G222, "")</f>
        <v/>
      </c>
      <c r="M226" s="624" t="str">
        <f>IF(ISNUMBER(AirVision!U222),AirVision!U222, "")</f>
        <v/>
      </c>
      <c r="N226" s="624" t="str">
        <f>IF(AirVision!V222&lt;&gt;"",AirVision!V222, "")</f>
        <v/>
      </c>
      <c r="O226" s="625" t="str">
        <f>IF(ISNUMBER(AirVision!X222),AirVision!X222,"")</f>
        <v/>
      </c>
      <c r="P226" s="624" t="str">
        <f>IF(AirVision!Y222&lt;&gt;"",AirVision!Y222, "")</f>
        <v/>
      </c>
      <c r="Q226" s="624" t="str">
        <f>IF(ISNUMBER(AirVision!AA222),AirVision!AA222,"")</f>
        <v/>
      </c>
      <c r="R226" s="624" t="str">
        <f>IF(AirVision!AB222&lt;&gt;"",AirVision!AB222, "")</f>
        <v/>
      </c>
      <c r="S226" s="624" t="str">
        <f>IF(ISNUMBER(AirVision!AD222),AirVision!AD222,"")</f>
        <v/>
      </c>
      <c r="T226" s="624" t="str">
        <f>IF(AirVision!AE222&lt;&gt;"",AirVision!AE222, "")</f>
        <v/>
      </c>
      <c r="U226" s="624">
        <f t="shared" si="68"/>
        <v>0</v>
      </c>
      <c r="V226" s="624">
        <f t="shared" si="66"/>
        <v>1</v>
      </c>
      <c r="W226" s="624" t="str">
        <f>IF(D226&lt;&gt;"",(VLOOKUP(D226,'Flags&amp;Qualifiers'!$S$2:$U$55,3)),"")</f>
        <v/>
      </c>
      <c r="X226" s="624">
        <f t="shared" si="69"/>
        <v>0</v>
      </c>
      <c r="Y226" s="624" t="str">
        <f>IF(D226&lt;&gt;"",(VLOOKUP(D226,'Flags&amp;Qualifiers'!$S$2:$T$55,2)), "")</f>
        <v/>
      </c>
      <c r="Z226" s="624">
        <f t="shared" si="70"/>
        <v>1</v>
      </c>
      <c r="AA226" s="624">
        <f t="shared" si="71"/>
        <v>0</v>
      </c>
      <c r="AB226" s="624" t="str">
        <f t="shared" si="72"/>
        <v>NULL</v>
      </c>
      <c r="AC226" s="635" t="str">
        <f t="shared" si="85"/>
        <v>NULL</v>
      </c>
      <c r="AD226" s="625" t="str">
        <f t="shared" si="85"/>
        <v>NULL</v>
      </c>
      <c r="AE226" s="627">
        <f t="shared" si="82"/>
        <v>0</v>
      </c>
      <c r="AF226" s="628" t="str">
        <f t="shared" si="74"/>
        <v/>
      </c>
      <c r="AG226" s="629" t="str">
        <f t="shared" si="75"/>
        <v/>
      </c>
      <c r="AH226" s="630">
        <f t="shared" si="76"/>
        <v>219</v>
      </c>
      <c r="AI226" s="629">
        <f t="shared" si="80"/>
        <v>0</v>
      </c>
      <c r="AJ226" s="632" t="str">
        <f t="shared" si="83"/>
        <v/>
      </c>
      <c r="AK226" s="630" t="str">
        <f t="shared" si="77"/>
        <v/>
      </c>
      <c r="AL226" s="630" t="str">
        <f t="shared" si="78"/>
        <v/>
      </c>
      <c r="AM226" s="632" t="str">
        <f t="shared" si="79"/>
        <v/>
      </c>
      <c r="AN226" s="633" t="str">
        <f t="shared" si="84"/>
        <v>YES</v>
      </c>
      <c r="AO226" s="511" t="s">
        <v>382</v>
      </c>
      <c r="AP226" s="127">
        <f>VLOOKUP(AO226,'Flags&amp;Qualifiers'!$B$2:$C$49,2)</f>
        <v>0</v>
      </c>
      <c r="AQ226" s="127">
        <f>VLOOKUP(AO226,'Flags&amp;Qualifiers'!$B$2:$D$49,3)</f>
        <v>0</v>
      </c>
      <c r="AR226" s="127">
        <f>VLOOKUP(AO226,'Flags&amp;Qualifiers'!$B$2:$E$49,4)</f>
        <v>0</v>
      </c>
      <c r="AS226" s="757" t="str">
        <f t="shared" si="81"/>
        <v>no</v>
      </c>
    </row>
    <row r="227" spans="1:45" s="634" customFormat="1" ht="11.25" customHeight="1" x14ac:dyDescent="0.2">
      <c r="A227" s="621">
        <f>(AirVision!A223)</f>
        <v>0</v>
      </c>
      <c r="B227" s="622">
        <f>(AirVision!B223)</f>
        <v>0</v>
      </c>
      <c r="C227" s="623" t="str">
        <f>IF(ISNUMBER(AirVision!R223),AirVision!R223, "")</f>
        <v/>
      </c>
      <c r="D227" s="624" t="str">
        <f>IF(AirVision!S223&lt;&gt;"",AirVision!S223, "")</f>
        <v/>
      </c>
      <c r="E227" s="623" t="str">
        <f>IF(ISNUMBER(AirVision!L223),AirVision!L223, "")</f>
        <v/>
      </c>
      <c r="F227" s="624" t="str">
        <f>IF(AirVision!M223&lt;&gt;"",AirVision!M223, "")</f>
        <v/>
      </c>
      <c r="G227" s="625" t="str">
        <f>IF(ISNUMBER(AirVision!C223),AirVision!C223,"")</f>
        <v/>
      </c>
      <c r="H227" s="624" t="str">
        <f>IF(AirVision!D223&lt;&gt;"",AirVision!D223, "")</f>
        <v/>
      </c>
      <c r="I227" s="624" t="str">
        <f>IF(ISNUMBER(AirVision!O223),AirVision!O223,"")</f>
        <v/>
      </c>
      <c r="J227" s="624" t="str">
        <f>IF(ISNUMBER(AirVision!P223),AirVision!P223,"")</f>
        <v/>
      </c>
      <c r="K227" s="624" t="str">
        <f>IF(ISNUMBER(AirVision!F223),AirVision!F223, "")</f>
        <v/>
      </c>
      <c r="L227" s="624" t="str">
        <f>IF(AirVision!G223&lt;&gt;"",AirVision!G223, "")</f>
        <v/>
      </c>
      <c r="M227" s="624" t="str">
        <f>IF(ISNUMBER(AirVision!U223),AirVision!U223, "")</f>
        <v/>
      </c>
      <c r="N227" s="624" t="str">
        <f>IF(AirVision!V223&lt;&gt;"",AirVision!V223, "")</f>
        <v/>
      </c>
      <c r="O227" s="625" t="str">
        <f>IF(ISNUMBER(AirVision!X223),AirVision!X223,"")</f>
        <v/>
      </c>
      <c r="P227" s="624" t="str">
        <f>IF(AirVision!Y223&lt;&gt;"",AirVision!Y223, "")</f>
        <v/>
      </c>
      <c r="Q227" s="624" t="str">
        <f>IF(ISNUMBER(AirVision!AA223),AirVision!AA223,"")</f>
        <v/>
      </c>
      <c r="R227" s="624" t="str">
        <f>IF(AirVision!AB223&lt;&gt;"",AirVision!AB223, "")</f>
        <v/>
      </c>
      <c r="S227" s="624" t="str">
        <f>IF(ISNUMBER(AirVision!AD223),AirVision!AD223,"")</f>
        <v/>
      </c>
      <c r="T227" s="624" t="str">
        <f>IF(AirVision!AE223&lt;&gt;"",AirVision!AE223, "")</f>
        <v/>
      </c>
      <c r="U227" s="624">
        <f t="shared" si="68"/>
        <v>0</v>
      </c>
      <c r="V227" s="624">
        <f t="shared" si="66"/>
        <v>1</v>
      </c>
      <c r="W227" s="624" t="str">
        <f>IF(D227&lt;&gt;"",(VLOOKUP(D227,'Flags&amp;Qualifiers'!$S$2:$U$55,3)),"")</f>
        <v/>
      </c>
      <c r="X227" s="624">
        <f t="shared" si="69"/>
        <v>0</v>
      </c>
      <c r="Y227" s="624" t="str">
        <f>IF(D227&lt;&gt;"",(VLOOKUP(D227,'Flags&amp;Qualifiers'!$S$2:$T$55,2)), "")</f>
        <v/>
      </c>
      <c r="Z227" s="624">
        <f t="shared" si="70"/>
        <v>1</v>
      </c>
      <c r="AA227" s="624">
        <f t="shared" si="71"/>
        <v>0</v>
      </c>
      <c r="AB227" s="624" t="str">
        <f t="shared" si="72"/>
        <v>NULL</v>
      </c>
      <c r="AC227" s="635" t="str">
        <f t="shared" si="85"/>
        <v>NULL</v>
      </c>
      <c r="AD227" s="625" t="str">
        <f t="shared" si="85"/>
        <v>NULL</v>
      </c>
      <c r="AE227" s="627">
        <f t="shared" si="82"/>
        <v>0</v>
      </c>
      <c r="AF227" s="628" t="str">
        <f t="shared" si="74"/>
        <v/>
      </c>
      <c r="AG227" s="629" t="str">
        <f t="shared" si="75"/>
        <v/>
      </c>
      <c r="AH227" s="630">
        <f t="shared" si="76"/>
        <v>220</v>
      </c>
      <c r="AI227" s="629">
        <f t="shared" si="80"/>
        <v>0</v>
      </c>
      <c r="AJ227" s="632" t="str">
        <f t="shared" si="83"/>
        <v/>
      </c>
      <c r="AK227" s="630" t="str">
        <f t="shared" si="77"/>
        <v/>
      </c>
      <c r="AL227" s="630" t="str">
        <f t="shared" si="78"/>
        <v/>
      </c>
      <c r="AM227" s="632" t="str">
        <f t="shared" si="79"/>
        <v/>
      </c>
      <c r="AN227" s="633" t="str">
        <f t="shared" si="84"/>
        <v>YES</v>
      </c>
      <c r="AO227" s="511" t="s">
        <v>382</v>
      </c>
      <c r="AP227" s="127">
        <f>VLOOKUP(AO227,'Flags&amp;Qualifiers'!$B$2:$C$49,2)</f>
        <v>0</v>
      </c>
      <c r="AQ227" s="127">
        <f>VLOOKUP(AO227,'Flags&amp;Qualifiers'!$B$2:$D$49,3)</f>
        <v>0</v>
      </c>
      <c r="AR227" s="127">
        <f>VLOOKUP(AO227,'Flags&amp;Qualifiers'!$B$2:$E$49,4)</f>
        <v>0</v>
      </c>
      <c r="AS227" s="757" t="str">
        <f t="shared" si="81"/>
        <v>no</v>
      </c>
    </row>
    <row r="228" spans="1:45" s="634" customFormat="1" ht="11.25" customHeight="1" x14ac:dyDescent="0.2">
      <c r="A228" s="621">
        <f>(AirVision!A224)</f>
        <v>0</v>
      </c>
      <c r="B228" s="622">
        <f>(AirVision!B224)</f>
        <v>0</v>
      </c>
      <c r="C228" s="623" t="str">
        <f>IF(ISNUMBER(AirVision!R224),AirVision!R224, "")</f>
        <v/>
      </c>
      <c r="D228" s="624" t="str">
        <f>IF(AirVision!S224&lt;&gt;"",AirVision!S224, "")</f>
        <v/>
      </c>
      <c r="E228" s="623" t="str">
        <f>IF(ISNUMBER(AirVision!L224),AirVision!L224, "")</f>
        <v/>
      </c>
      <c r="F228" s="624" t="str">
        <f>IF(AirVision!M224&lt;&gt;"",AirVision!M224, "")</f>
        <v/>
      </c>
      <c r="G228" s="625" t="str">
        <f>IF(ISNUMBER(AirVision!C224),AirVision!C224,"")</f>
        <v/>
      </c>
      <c r="H228" s="624" t="str">
        <f>IF(AirVision!D224&lt;&gt;"",AirVision!D224, "")</f>
        <v/>
      </c>
      <c r="I228" s="624" t="str">
        <f>IF(ISNUMBER(AirVision!O224),AirVision!O224,"")</f>
        <v/>
      </c>
      <c r="J228" s="624" t="str">
        <f>IF(ISNUMBER(AirVision!P224),AirVision!P224,"")</f>
        <v/>
      </c>
      <c r="K228" s="624" t="str">
        <f>IF(ISNUMBER(AirVision!F224),AirVision!F224, "")</f>
        <v/>
      </c>
      <c r="L228" s="624" t="str">
        <f>IF(AirVision!G224&lt;&gt;"",AirVision!G224, "")</f>
        <v/>
      </c>
      <c r="M228" s="624" t="str">
        <f>IF(ISNUMBER(AirVision!U224),AirVision!U224, "")</f>
        <v/>
      </c>
      <c r="N228" s="624" t="str">
        <f>IF(AirVision!V224&lt;&gt;"",AirVision!V224, "")</f>
        <v/>
      </c>
      <c r="O228" s="625" t="str">
        <f>IF(ISNUMBER(AirVision!X224),AirVision!X224,"")</f>
        <v/>
      </c>
      <c r="P228" s="624" t="str">
        <f>IF(AirVision!Y224&lt;&gt;"",AirVision!Y224, "")</f>
        <v/>
      </c>
      <c r="Q228" s="624" t="str">
        <f>IF(ISNUMBER(AirVision!AA224),AirVision!AA224,"")</f>
        <v/>
      </c>
      <c r="R228" s="624" t="str">
        <f>IF(AirVision!AB224&lt;&gt;"",AirVision!AB224, "")</f>
        <v/>
      </c>
      <c r="S228" s="624" t="str">
        <f>IF(ISNUMBER(AirVision!AD224),AirVision!AD224,"")</f>
        <v/>
      </c>
      <c r="T228" s="624" t="str">
        <f>IF(AirVision!AE224&lt;&gt;"",AirVision!AE224, "")</f>
        <v/>
      </c>
      <c r="U228" s="624">
        <f t="shared" si="68"/>
        <v>0</v>
      </c>
      <c r="V228" s="624">
        <f t="shared" si="66"/>
        <v>1</v>
      </c>
      <c r="W228" s="624" t="str">
        <f>IF(D228&lt;&gt;"",(VLOOKUP(D228,'Flags&amp;Qualifiers'!$S$2:$U$55,3)),"")</f>
        <v/>
      </c>
      <c r="X228" s="624">
        <f t="shared" si="69"/>
        <v>0</v>
      </c>
      <c r="Y228" s="624" t="str">
        <f>IF(D228&lt;&gt;"",(VLOOKUP(D228,'Flags&amp;Qualifiers'!$S$2:$T$55,2)), "")</f>
        <v/>
      </c>
      <c r="Z228" s="624">
        <f t="shared" si="70"/>
        <v>1</v>
      </c>
      <c r="AA228" s="624">
        <f t="shared" si="71"/>
        <v>0</v>
      </c>
      <c r="AB228" s="624" t="str">
        <f t="shared" si="72"/>
        <v>NULL</v>
      </c>
      <c r="AC228" s="635" t="str">
        <f t="shared" si="85"/>
        <v>NULL</v>
      </c>
      <c r="AD228" s="625" t="str">
        <f t="shared" si="85"/>
        <v>NULL</v>
      </c>
      <c r="AE228" s="627">
        <f t="shared" si="82"/>
        <v>0</v>
      </c>
      <c r="AF228" s="628" t="str">
        <f t="shared" si="74"/>
        <v/>
      </c>
      <c r="AG228" s="629" t="str">
        <f t="shared" si="75"/>
        <v/>
      </c>
      <c r="AH228" s="630">
        <f t="shared" si="76"/>
        <v>221</v>
      </c>
      <c r="AI228" s="629">
        <f t="shared" si="80"/>
        <v>0</v>
      </c>
      <c r="AJ228" s="632" t="str">
        <f t="shared" si="83"/>
        <v/>
      </c>
      <c r="AK228" s="630" t="str">
        <f t="shared" si="77"/>
        <v/>
      </c>
      <c r="AL228" s="630" t="str">
        <f t="shared" si="78"/>
        <v/>
      </c>
      <c r="AM228" s="632" t="str">
        <f t="shared" si="79"/>
        <v/>
      </c>
      <c r="AN228" s="633" t="str">
        <f t="shared" si="84"/>
        <v>YES</v>
      </c>
      <c r="AO228" s="511" t="s">
        <v>382</v>
      </c>
      <c r="AP228" s="127">
        <f>VLOOKUP(AO228,'Flags&amp;Qualifiers'!$B$2:$C$49,2)</f>
        <v>0</v>
      </c>
      <c r="AQ228" s="127">
        <f>VLOOKUP(AO228,'Flags&amp;Qualifiers'!$B$2:$D$49,3)</f>
        <v>0</v>
      </c>
      <c r="AR228" s="127">
        <f>VLOOKUP(AO228,'Flags&amp;Qualifiers'!$B$2:$E$49,4)</f>
        <v>0</v>
      </c>
      <c r="AS228" s="757" t="str">
        <f t="shared" si="81"/>
        <v>no</v>
      </c>
    </row>
    <row r="229" spans="1:45" s="634" customFormat="1" ht="11.25" customHeight="1" x14ac:dyDescent="0.2">
      <c r="A229" s="621">
        <f>(AirVision!A225)</f>
        <v>0</v>
      </c>
      <c r="B229" s="622">
        <f>(AirVision!B225)</f>
        <v>0</v>
      </c>
      <c r="C229" s="623" t="str">
        <f>IF(ISNUMBER(AirVision!R225),AirVision!R225, "")</f>
        <v/>
      </c>
      <c r="D229" s="624" t="str">
        <f>IF(AirVision!S225&lt;&gt;"",AirVision!S225, "")</f>
        <v/>
      </c>
      <c r="E229" s="623" t="str">
        <f>IF(ISNUMBER(AirVision!L225),AirVision!L225, "")</f>
        <v/>
      </c>
      <c r="F229" s="624" t="str">
        <f>IF(AirVision!M225&lt;&gt;"",AirVision!M225, "")</f>
        <v/>
      </c>
      <c r="G229" s="625" t="str">
        <f>IF(ISNUMBER(AirVision!C225),AirVision!C225,"")</f>
        <v/>
      </c>
      <c r="H229" s="624" t="str">
        <f>IF(AirVision!D225&lt;&gt;"",AirVision!D225, "")</f>
        <v/>
      </c>
      <c r="I229" s="624" t="str">
        <f>IF(ISNUMBER(AirVision!O225),AirVision!O225,"")</f>
        <v/>
      </c>
      <c r="J229" s="624" t="str">
        <f>IF(ISNUMBER(AirVision!P225),AirVision!P225,"")</f>
        <v/>
      </c>
      <c r="K229" s="624" t="str">
        <f>IF(ISNUMBER(AirVision!F225),AirVision!F225, "")</f>
        <v/>
      </c>
      <c r="L229" s="624" t="str">
        <f>IF(AirVision!G225&lt;&gt;"",AirVision!G225, "")</f>
        <v/>
      </c>
      <c r="M229" s="624" t="str">
        <f>IF(ISNUMBER(AirVision!U225),AirVision!U225, "")</f>
        <v/>
      </c>
      <c r="N229" s="624" t="str">
        <f>IF(AirVision!V225&lt;&gt;"",AirVision!V225, "")</f>
        <v/>
      </c>
      <c r="O229" s="625" t="str">
        <f>IF(ISNUMBER(AirVision!X225),AirVision!X225,"")</f>
        <v/>
      </c>
      <c r="P229" s="624" t="str">
        <f>IF(AirVision!Y225&lt;&gt;"",AirVision!Y225, "")</f>
        <v/>
      </c>
      <c r="Q229" s="624" t="str">
        <f>IF(ISNUMBER(AirVision!AA225),AirVision!AA225,"")</f>
        <v/>
      </c>
      <c r="R229" s="624" t="str">
        <f>IF(AirVision!AB225&lt;&gt;"",AirVision!AB225, "")</f>
        <v/>
      </c>
      <c r="S229" s="624" t="str">
        <f>IF(ISNUMBER(AirVision!AD225),AirVision!AD225,"")</f>
        <v/>
      </c>
      <c r="T229" s="624" t="str">
        <f>IF(AirVision!AE225&lt;&gt;"",AirVision!AE225, "")</f>
        <v/>
      </c>
      <c r="U229" s="624">
        <f t="shared" si="68"/>
        <v>0</v>
      </c>
      <c r="V229" s="624">
        <f t="shared" si="66"/>
        <v>1</v>
      </c>
      <c r="W229" s="624" t="str">
        <f>IF(D229&lt;&gt;"",(VLOOKUP(D229,'Flags&amp;Qualifiers'!$S$2:$U$55,3)),"")</f>
        <v/>
      </c>
      <c r="X229" s="624">
        <f t="shared" si="69"/>
        <v>0</v>
      </c>
      <c r="Y229" s="624" t="str">
        <f>IF(D229&lt;&gt;"",(VLOOKUP(D229,'Flags&amp;Qualifiers'!$S$2:$T$55,2)), "")</f>
        <v/>
      </c>
      <c r="Z229" s="624">
        <f t="shared" si="70"/>
        <v>1</v>
      </c>
      <c r="AA229" s="624">
        <f t="shared" si="71"/>
        <v>0</v>
      </c>
      <c r="AB229" s="624" t="str">
        <f t="shared" si="72"/>
        <v>NULL</v>
      </c>
      <c r="AC229" s="635" t="str">
        <f t="shared" si="85"/>
        <v>NULL</v>
      </c>
      <c r="AD229" s="625" t="str">
        <f t="shared" si="85"/>
        <v>NULL</v>
      </c>
      <c r="AE229" s="627">
        <f t="shared" si="82"/>
        <v>0</v>
      </c>
      <c r="AF229" s="628" t="str">
        <f t="shared" si="74"/>
        <v/>
      </c>
      <c r="AG229" s="629" t="str">
        <f t="shared" si="75"/>
        <v/>
      </c>
      <c r="AH229" s="630">
        <f t="shared" si="76"/>
        <v>222</v>
      </c>
      <c r="AI229" s="629">
        <f t="shared" si="80"/>
        <v>0</v>
      </c>
      <c r="AJ229" s="632" t="str">
        <f t="shared" si="83"/>
        <v/>
      </c>
      <c r="AK229" s="630" t="str">
        <f t="shared" si="77"/>
        <v/>
      </c>
      <c r="AL229" s="630" t="str">
        <f t="shared" si="78"/>
        <v/>
      </c>
      <c r="AM229" s="632" t="str">
        <f t="shared" si="79"/>
        <v/>
      </c>
      <c r="AN229" s="633" t="str">
        <f t="shared" si="84"/>
        <v>YES</v>
      </c>
      <c r="AO229" s="511" t="s">
        <v>382</v>
      </c>
      <c r="AP229" s="127">
        <f>VLOOKUP(AO229,'Flags&amp;Qualifiers'!$B$2:$C$49,2)</f>
        <v>0</v>
      </c>
      <c r="AQ229" s="127">
        <f>VLOOKUP(AO229,'Flags&amp;Qualifiers'!$B$2:$D$49,3)</f>
        <v>0</v>
      </c>
      <c r="AR229" s="127">
        <f>VLOOKUP(AO229,'Flags&amp;Qualifiers'!$B$2:$E$49,4)</f>
        <v>0</v>
      </c>
      <c r="AS229" s="757" t="str">
        <f t="shared" si="81"/>
        <v>no</v>
      </c>
    </row>
    <row r="230" spans="1:45" s="634" customFormat="1" ht="11.25" customHeight="1" x14ac:dyDescent="0.2">
      <c r="A230" s="621">
        <f>(AirVision!A226)</f>
        <v>0</v>
      </c>
      <c r="B230" s="622">
        <f>(AirVision!B226)</f>
        <v>0</v>
      </c>
      <c r="C230" s="623" t="str">
        <f>IF(ISNUMBER(AirVision!R226),AirVision!R226, "")</f>
        <v/>
      </c>
      <c r="D230" s="624" t="str">
        <f>IF(AirVision!S226&lt;&gt;"",AirVision!S226, "")</f>
        <v/>
      </c>
      <c r="E230" s="623" t="str">
        <f>IF(ISNUMBER(AirVision!L226),AirVision!L226, "")</f>
        <v/>
      </c>
      <c r="F230" s="624" t="str">
        <f>IF(AirVision!M226&lt;&gt;"",AirVision!M226, "")</f>
        <v/>
      </c>
      <c r="G230" s="625" t="str">
        <f>IF(ISNUMBER(AirVision!C226),AirVision!C226,"")</f>
        <v/>
      </c>
      <c r="H230" s="624" t="str">
        <f>IF(AirVision!D226&lt;&gt;"",AirVision!D226, "")</f>
        <v/>
      </c>
      <c r="I230" s="624" t="str">
        <f>IF(ISNUMBER(AirVision!O226),AirVision!O226,"")</f>
        <v/>
      </c>
      <c r="J230" s="624" t="str">
        <f>IF(ISNUMBER(AirVision!P226),AirVision!P226,"")</f>
        <v/>
      </c>
      <c r="K230" s="624" t="str">
        <f>IF(ISNUMBER(AirVision!F226),AirVision!F226, "")</f>
        <v/>
      </c>
      <c r="L230" s="624" t="str">
        <f>IF(AirVision!G226&lt;&gt;"",AirVision!G226, "")</f>
        <v/>
      </c>
      <c r="M230" s="624" t="str">
        <f>IF(ISNUMBER(AirVision!U226),AirVision!U226, "")</f>
        <v/>
      </c>
      <c r="N230" s="624" t="str">
        <f>IF(AirVision!V226&lt;&gt;"",AirVision!V226, "")</f>
        <v/>
      </c>
      <c r="O230" s="625" t="str">
        <f>IF(ISNUMBER(AirVision!X226),AirVision!X226,"")</f>
        <v/>
      </c>
      <c r="P230" s="624" t="str">
        <f>IF(AirVision!Y226&lt;&gt;"",AirVision!Y226, "")</f>
        <v/>
      </c>
      <c r="Q230" s="624" t="str">
        <f>IF(ISNUMBER(AirVision!AA226),AirVision!AA226,"")</f>
        <v/>
      </c>
      <c r="R230" s="624" t="str">
        <f>IF(AirVision!AB226&lt;&gt;"",AirVision!AB226, "")</f>
        <v/>
      </c>
      <c r="S230" s="624" t="str">
        <f>IF(ISNUMBER(AirVision!AD226),AirVision!AD226,"")</f>
        <v/>
      </c>
      <c r="T230" s="624" t="str">
        <f>IF(AirVision!AE226&lt;&gt;"",AirVision!AE226, "")</f>
        <v/>
      </c>
      <c r="U230" s="624">
        <f t="shared" si="68"/>
        <v>0</v>
      </c>
      <c r="V230" s="624">
        <f t="shared" si="66"/>
        <v>1</v>
      </c>
      <c r="W230" s="624" t="str">
        <f>IF(D230&lt;&gt;"",(VLOOKUP(D230,'Flags&amp;Qualifiers'!$S$2:$U$55,3)),"")</f>
        <v/>
      </c>
      <c r="X230" s="624">
        <f t="shared" si="69"/>
        <v>0</v>
      </c>
      <c r="Y230" s="624" t="str">
        <f>IF(D230&lt;&gt;"",(VLOOKUP(D230,'Flags&amp;Qualifiers'!$S$2:$T$55,2)), "")</f>
        <v/>
      </c>
      <c r="Z230" s="624">
        <f t="shared" si="70"/>
        <v>1</v>
      </c>
      <c r="AA230" s="624">
        <f t="shared" si="71"/>
        <v>0</v>
      </c>
      <c r="AB230" s="624" t="str">
        <f t="shared" si="72"/>
        <v>NULL</v>
      </c>
      <c r="AC230" s="635" t="str">
        <f t="shared" si="85"/>
        <v>NULL</v>
      </c>
      <c r="AD230" s="625" t="str">
        <f t="shared" si="85"/>
        <v>NULL</v>
      </c>
      <c r="AE230" s="627">
        <f t="shared" si="82"/>
        <v>0</v>
      </c>
      <c r="AF230" s="628" t="str">
        <f t="shared" si="74"/>
        <v/>
      </c>
      <c r="AG230" s="629" t="str">
        <f t="shared" si="75"/>
        <v/>
      </c>
      <c r="AH230" s="630">
        <f t="shared" si="76"/>
        <v>223</v>
      </c>
      <c r="AI230" s="629">
        <f t="shared" si="80"/>
        <v>0</v>
      </c>
      <c r="AJ230" s="632" t="str">
        <f t="shared" si="83"/>
        <v/>
      </c>
      <c r="AK230" s="630" t="str">
        <f t="shared" si="77"/>
        <v/>
      </c>
      <c r="AL230" s="630" t="str">
        <f t="shared" si="78"/>
        <v/>
      </c>
      <c r="AM230" s="632" t="str">
        <f t="shared" si="79"/>
        <v/>
      </c>
      <c r="AN230" s="633" t="str">
        <f t="shared" si="84"/>
        <v>YES</v>
      </c>
      <c r="AO230" s="511" t="s">
        <v>382</v>
      </c>
      <c r="AP230" s="127">
        <f>VLOOKUP(AO230,'Flags&amp;Qualifiers'!$B$2:$C$49,2)</f>
        <v>0</v>
      </c>
      <c r="AQ230" s="127">
        <f>VLOOKUP(AO230,'Flags&amp;Qualifiers'!$B$2:$D$49,3)</f>
        <v>0</v>
      </c>
      <c r="AR230" s="127">
        <f>VLOOKUP(AO230,'Flags&amp;Qualifiers'!$B$2:$E$49,4)</f>
        <v>0</v>
      </c>
      <c r="AS230" s="757" t="str">
        <f t="shared" si="81"/>
        <v>no</v>
      </c>
    </row>
    <row r="231" spans="1:45" s="634" customFormat="1" ht="11.25" customHeight="1" x14ac:dyDescent="0.2">
      <c r="A231" s="621">
        <f>(AirVision!A227)</f>
        <v>0</v>
      </c>
      <c r="B231" s="622">
        <f>(AirVision!B227)</f>
        <v>0</v>
      </c>
      <c r="C231" s="623" t="str">
        <f>IF(ISNUMBER(AirVision!R227),AirVision!R227, "")</f>
        <v/>
      </c>
      <c r="D231" s="624" t="str">
        <f>IF(AirVision!S227&lt;&gt;"",AirVision!S227, "")</f>
        <v/>
      </c>
      <c r="E231" s="623" t="str">
        <f>IF(ISNUMBER(AirVision!L227),AirVision!L227, "")</f>
        <v/>
      </c>
      <c r="F231" s="624" t="str">
        <f>IF(AirVision!M227&lt;&gt;"",AirVision!M227, "")</f>
        <v/>
      </c>
      <c r="G231" s="625" t="str">
        <f>IF(ISNUMBER(AirVision!C227),AirVision!C227,"")</f>
        <v/>
      </c>
      <c r="H231" s="624" t="str">
        <f>IF(AirVision!D227&lt;&gt;"",AirVision!D227, "")</f>
        <v/>
      </c>
      <c r="I231" s="624" t="str">
        <f>IF(ISNUMBER(AirVision!O227),AirVision!O227,"")</f>
        <v/>
      </c>
      <c r="J231" s="624" t="str">
        <f>IF(ISNUMBER(AirVision!P227),AirVision!P227,"")</f>
        <v/>
      </c>
      <c r="K231" s="624" t="str">
        <f>IF(ISNUMBER(AirVision!F227),AirVision!F227, "")</f>
        <v/>
      </c>
      <c r="L231" s="624" t="str">
        <f>IF(AirVision!G227&lt;&gt;"",AirVision!G227, "")</f>
        <v/>
      </c>
      <c r="M231" s="624" t="str">
        <f>IF(ISNUMBER(AirVision!U227),AirVision!U227, "")</f>
        <v/>
      </c>
      <c r="N231" s="624" t="str">
        <f>IF(AirVision!V227&lt;&gt;"",AirVision!V227, "")</f>
        <v/>
      </c>
      <c r="O231" s="625" t="str">
        <f>IF(ISNUMBER(AirVision!X227),AirVision!X227,"")</f>
        <v/>
      </c>
      <c r="P231" s="624" t="str">
        <f>IF(AirVision!Y227&lt;&gt;"",AirVision!Y227, "")</f>
        <v/>
      </c>
      <c r="Q231" s="624" t="str">
        <f>IF(ISNUMBER(AirVision!AA227),AirVision!AA227,"")</f>
        <v/>
      </c>
      <c r="R231" s="624" t="str">
        <f>IF(AirVision!AB227&lt;&gt;"",AirVision!AB227, "")</f>
        <v/>
      </c>
      <c r="S231" s="624" t="str">
        <f>IF(ISNUMBER(AirVision!AD227),AirVision!AD227,"")</f>
        <v/>
      </c>
      <c r="T231" s="624" t="str">
        <f>IF(AirVision!AE227&lt;&gt;"",AirVision!AE227, "")</f>
        <v/>
      </c>
      <c r="U231" s="624">
        <f t="shared" si="68"/>
        <v>0</v>
      </c>
      <c r="V231" s="624">
        <f t="shared" si="66"/>
        <v>1</v>
      </c>
      <c r="W231" s="624" t="str">
        <f>IF(D231&lt;&gt;"",(VLOOKUP(D231,'Flags&amp;Qualifiers'!$S$2:$U$55,3)),"")</f>
        <v/>
      </c>
      <c r="X231" s="624">
        <f t="shared" si="69"/>
        <v>0</v>
      </c>
      <c r="Y231" s="624" t="str">
        <f>IF(D231&lt;&gt;"",(VLOOKUP(D231,'Flags&amp;Qualifiers'!$S$2:$T$55,2)), "")</f>
        <v/>
      </c>
      <c r="Z231" s="624">
        <f t="shared" si="70"/>
        <v>1</v>
      </c>
      <c r="AA231" s="624">
        <f t="shared" si="71"/>
        <v>0</v>
      </c>
      <c r="AB231" s="624" t="str">
        <f t="shared" si="72"/>
        <v>NULL</v>
      </c>
      <c r="AC231" s="635" t="str">
        <f t="shared" si="85"/>
        <v>NULL</v>
      </c>
      <c r="AD231" s="625" t="str">
        <f t="shared" si="85"/>
        <v>NULL</v>
      </c>
      <c r="AE231" s="627">
        <f t="shared" si="82"/>
        <v>0</v>
      </c>
      <c r="AF231" s="628" t="str">
        <f t="shared" si="74"/>
        <v/>
      </c>
      <c r="AG231" s="629" t="str">
        <f t="shared" si="75"/>
        <v/>
      </c>
      <c r="AH231" s="630">
        <f t="shared" si="76"/>
        <v>224</v>
      </c>
      <c r="AI231" s="629">
        <f t="shared" si="80"/>
        <v>0</v>
      </c>
      <c r="AJ231" s="632" t="str">
        <f t="shared" si="83"/>
        <v/>
      </c>
      <c r="AK231" s="630" t="str">
        <f t="shared" si="77"/>
        <v/>
      </c>
      <c r="AL231" s="630" t="str">
        <f t="shared" si="78"/>
        <v/>
      </c>
      <c r="AM231" s="632" t="str">
        <f t="shared" si="79"/>
        <v/>
      </c>
      <c r="AN231" s="633" t="str">
        <f t="shared" si="84"/>
        <v>YES</v>
      </c>
      <c r="AO231" s="511" t="s">
        <v>382</v>
      </c>
      <c r="AP231" s="127">
        <f>VLOOKUP(AO231,'Flags&amp;Qualifiers'!$B$2:$C$49,2)</f>
        <v>0</v>
      </c>
      <c r="AQ231" s="127">
        <f>VLOOKUP(AO231,'Flags&amp;Qualifiers'!$B$2:$D$49,3)</f>
        <v>0</v>
      </c>
      <c r="AR231" s="127">
        <f>VLOOKUP(AO231,'Flags&amp;Qualifiers'!$B$2:$E$49,4)</f>
        <v>0</v>
      </c>
      <c r="AS231" s="757" t="str">
        <f t="shared" si="81"/>
        <v>no</v>
      </c>
    </row>
    <row r="232" spans="1:45" s="634" customFormat="1" ht="11.25" customHeight="1" x14ac:dyDescent="0.2">
      <c r="A232" s="621">
        <f>(AirVision!A228)</f>
        <v>0</v>
      </c>
      <c r="B232" s="622">
        <f>(AirVision!B228)</f>
        <v>0</v>
      </c>
      <c r="C232" s="623" t="str">
        <f>IF(ISNUMBER(AirVision!R228),AirVision!R228, "")</f>
        <v/>
      </c>
      <c r="D232" s="624" t="str">
        <f>IF(AirVision!S228&lt;&gt;"",AirVision!S228, "")</f>
        <v/>
      </c>
      <c r="E232" s="623" t="str">
        <f>IF(ISNUMBER(AirVision!L228),AirVision!L228, "")</f>
        <v/>
      </c>
      <c r="F232" s="624" t="str">
        <f>IF(AirVision!M228&lt;&gt;"",AirVision!M228, "")</f>
        <v/>
      </c>
      <c r="G232" s="625" t="str">
        <f>IF(ISNUMBER(AirVision!C228),AirVision!C228,"")</f>
        <v/>
      </c>
      <c r="H232" s="624" t="str">
        <f>IF(AirVision!D228&lt;&gt;"",AirVision!D228, "")</f>
        <v/>
      </c>
      <c r="I232" s="624" t="str">
        <f>IF(ISNUMBER(AirVision!O228),AirVision!O228,"")</f>
        <v/>
      </c>
      <c r="J232" s="624" t="str">
        <f>IF(ISNUMBER(AirVision!P228),AirVision!P228,"")</f>
        <v/>
      </c>
      <c r="K232" s="624" t="str">
        <f>IF(ISNUMBER(AirVision!F228),AirVision!F228, "")</f>
        <v/>
      </c>
      <c r="L232" s="624" t="str">
        <f>IF(AirVision!G228&lt;&gt;"",AirVision!G228, "")</f>
        <v/>
      </c>
      <c r="M232" s="624" t="str">
        <f>IF(ISNUMBER(AirVision!U228),AirVision!U228, "")</f>
        <v/>
      </c>
      <c r="N232" s="624" t="str">
        <f>IF(AirVision!V228&lt;&gt;"",AirVision!V228, "")</f>
        <v/>
      </c>
      <c r="O232" s="625" t="str">
        <f>IF(ISNUMBER(AirVision!X228),AirVision!X228,"")</f>
        <v/>
      </c>
      <c r="P232" s="624" t="str">
        <f>IF(AirVision!Y228&lt;&gt;"",AirVision!Y228, "")</f>
        <v/>
      </c>
      <c r="Q232" s="624" t="str">
        <f>IF(ISNUMBER(AirVision!AA228),AirVision!AA228,"")</f>
        <v/>
      </c>
      <c r="R232" s="624" t="str">
        <f>IF(AirVision!AB228&lt;&gt;"",AirVision!AB228, "")</f>
        <v/>
      </c>
      <c r="S232" s="624" t="str">
        <f>IF(ISNUMBER(AirVision!AD228),AirVision!AD228,"")</f>
        <v/>
      </c>
      <c r="T232" s="624" t="str">
        <f>IF(AirVision!AE228&lt;&gt;"",AirVision!AE228, "")</f>
        <v/>
      </c>
      <c r="U232" s="624">
        <f t="shared" si="68"/>
        <v>0</v>
      </c>
      <c r="V232" s="624">
        <f t="shared" si="66"/>
        <v>1</v>
      </c>
      <c r="W232" s="624" t="str">
        <f>IF(D232&lt;&gt;"",(VLOOKUP(D232,'Flags&amp;Qualifiers'!$S$2:$U$55,3)),"")</f>
        <v/>
      </c>
      <c r="X232" s="624">
        <f t="shared" si="69"/>
        <v>0</v>
      </c>
      <c r="Y232" s="624" t="str">
        <f>IF(D232&lt;&gt;"",(VLOOKUP(D232,'Flags&amp;Qualifiers'!$S$2:$T$55,2)), "")</f>
        <v/>
      </c>
      <c r="Z232" s="624">
        <f t="shared" si="70"/>
        <v>1</v>
      </c>
      <c r="AA232" s="624">
        <f t="shared" si="71"/>
        <v>0</v>
      </c>
      <c r="AB232" s="624" t="str">
        <f t="shared" si="72"/>
        <v>NULL</v>
      </c>
      <c r="AC232" s="635" t="str">
        <f t="shared" si="85"/>
        <v>NULL</v>
      </c>
      <c r="AD232" s="625" t="str">
        <f t="shared" si="85"/>
        <v>NULL</v>
      </c>
      <c r="AE232" s="627">
        <f t="shared" si="82"/>
        <v>0</v>
      </c>
      <c r="AF232" s="628" t="str">
        <f t="shared" si="74"/>
        <v/>
      </c>
      <c r="AG232" s="629" t="str">
        <f t="shared" si="75"/>
        <v/>
      </c>
      <c r="AH232" s="630">
        <f t="shared" si="76"/>
        <v>225</v>
      </c>
      <c r="AI232" s="629">
        <f t="shared" si="80"/>
        <v>0</v>
      </c>
      <c r="AJ232" s="632" t="str">
        <f t="shared" si="83"/>
        <v/>
      </c>
      <c r="AK232" s="630" t="str">
        <f t="shared" si="77"/>
        <v/>
      </c>
      <c r="AL232" s="630" t="str">
        <f t="shared" si="78"/>
        <v/>
      </c>
      <c r="AM232" s="632" t="str">
        <f t="shared" si="79"/>
        <v/>
      </c>
      <c r="AN232" s="633" t="str">
        <f t="shared" si="84"/>
        <v>YES</v>
      </c>
      <c r="AO232" s="511" t="s">
        <v>382</v>
      </c>
      <c r="AP232" s="127">
        <f>VLOOKUP(AO232,'Flags&amp;Qualifiers'!$B$2:$C$49,2)</f>
        <v>0</v>
      </c>
      <c r="AQ232" s="127">
        <f>VLOOKUP(AO232,'Flags&amp;Qualifiers'!$B$2:$D$49,3)</f>
        <v>0</v>
      </c>
      <c r="AR232" s="127">
        <f>VLOOKUP(AO232,'Flags&amp;Qualifiers'!$B$2:$E$49,4)</f>
        <v>0</v>
      </c>
      <c r="AS232" s="757" t="str">
        <f t="shared" si="81"/>
        <v>no</v>
      </c>
    </row>
    <row r="233" spans="1:45" s="634" customFormat="1" ht="11.25" customHeight="1" x14ac:dyDescent="0.2">
      <c r="A233" s="621">
        <f>(AirVision!A229)</f>
        <v>0</v>
      </c>
      <c r="B233" s="622">
        <f>(AirVision!B229)</f>
        <v>0</v>
      </c>
      <c r="C233" s="623" t="str">
        <f>IF(ISNUMBER(AirVision!R229),AirVision!R229, "")</f>
        <v/>
      </c>
      <c r="D233" s="624" t="str">
        <f>IF(AirVision!S229&lt;&gt;"",AirVision!S229, "")</f>
        <v/>
      </c>
      <c r="E233" s="623" t="str">
        <f>IF(ISNUMBER(AirVision!L229),AirVision!L229, "")</f>
        <v/>
      </c>
      <c r="F233" s="624" t="str">
        <f>IF(AirVision!M229&lt;&gt;"",AirVision!M229, "")</f>
        <v/>
      </c>
      <c r="G233" s="625" t="str">
        <f>IF(ISNUMBER(AirVision!C229),AirVision!C229,"")</f>
        <v/>
      </c>
      <c r="H233" s="624" t="str">
        <f>IF(AirVision!D229&lt;&gt;"",AirVision!D229, "")</f>
        <v/>
      </c>
      <c r="I233" s="624" t="str">
        <f>IF(ISNUMBER(AirVision!O229),AirVision!O229,"")</f>
        <v/>
      </c>
      <c r="J233" s="624" t="str">
        <f>IF(ISNUMBER(AirVision!P229),AirVision!P229,"")</f>
        <v/>
      </c>
      <c r="K233" s="624" t="str">
        <f>IF(ISNUMBER(AirVision!F229),AirVision!F229, "")</f>
        <v/>
      </c>
      <c r="L233" s="624" t="str">
        <f>IF(AirVision!G229&lt;&gt;"",AirVision!G229, "")</f>
        <v/>
      </c>
      <c r="M233" s="624" t="str">
        <f>IF(ISNUMBER(AirVision!U229),AirVision!U229, "")</f>
        <v/>
      </c>
      <c r="N233" s="624" t="str">
        <f>IF(AirVision!V229&lt;&gt;"",AirVision!V229, "")</f>
        <v/>
      </c>
      <c r="O233" s="625" t="str">
        <f>IF(ISNUMBER(AirVision!X229),AirVision!X229,"")</f>
        <v/>
      </c>
      <c r="P233" s="624" t="str">
        <f>IF(AirVision!Y229&lt;&gt;"",AirVision!Y229, "")</f>
        <v/>
      </c>
      <c r="Q233" s="624" t="str">
        <f>IF(ISNUMBER(AirVision!AA229),AirVision!AA229,"")</f>
        <v/>
      </c>
      <c r="R233" s="624" t="str">
        <f>IF(AirVision!AB229&lt;&gt;"",AirVision!AB229, "")</f>
        <v/>
      </c>
      <c r="S233" s="624" t="str">
        <f>IF(ISNUMBER(AirVision!AD229),AirVision!AD229,"")</f>
        <v/>
      </c>
      <c r="T233" s="624" t="str">
        <f>IF(AirVision!AE229&lt;&gt;"",AirVision!AE229, "")</f>
        <v/>
      </c>
      <c r="U233" s="624">
        <f t="shared" si="68"/>
        <v>0</v>
      </c>
      <c r="V233" s="624">
        <f t="shared" si="66"/>
        <v>1</v>
      </c>
      <c r="W233" s="624" t="str">
        <f>IF(D233&lt;&gt;"",(VLOOKUP(D233,'Flags&amp;Qualifiers'!$S$2:$U$55,3)),"")</f>
        <v/>
      </c>
      <c r="X233" s="624">
        <f t="shared" si="69"/>
        <v>0</v>
      </c>
      <c r="Y233" s="624" t="str">
        <f>IF(D233&lt;&gt;"",(VLOOKUP(D233,'Flags&amp;Qualifiers'!$S$2:$T$55,2)), "")</f>
        <v/>
      </c>
      <c r="Z233" s="624">
        <f t="shared" si="70"/>
        <v>1</v>
      </c>
      <c r="AA233" s="624">
        <f t="shared" si="71"/>
        <v>0</v>
      </c>
      <c r="AB233" s="624" t="str">
        <f t="shared" si="72"/>
        <v>NULL</v>
      </c>
      <c r="AC233" s="635" t="str">
        <f t="shared" si="85"/>
        <v>NULL</v>
      </c>
      <c r="AD233" s="625" t="str">
        <f t="shared" si="85"/>
        <v>NULL</v>
      </c>
      <c r="AE233" s="627">
        <f t="shared" si="82"/>
        <v>0</v>
      </c>
      <c r="AF233" s="628" t="str">
        <f t="shared" si="74"/>
        <v/>
      </c>
      <c r="AG233" s="629" t="str">
        <f t="shared" si="75"/>
        <v/>
      </c>
      <c r="AH233" s="630">
        <f t="shared" si="76"/>
        <v>226</v>
      </c>
      <c r="AI233" s="629">
        <f t="shared" si="80"/>
        <v>0</v>
      </c>
      <c r="AJ233" s="632" t="str">
        <f t="shared" si="83"/>
        <v/>
      </c>
      <c r="AK233" s="630" t="str">
        <f t="shared" si="77"/>
        <v/>
      </c>
      <c r="AL233" s="630" t="str">
        <f t="shared" si="78"/>
        <v/>
      </c>
      <c r="AM233" s="632" t="str">
        <f t="shared" si="79"/>
        <v/>
      </c>
      <c r="AN233" s="633" t="str">
        <f t="shared" si="84"/>
        <v>YES</v>
      </c>
      <c r="AO233" s="511" t="s">
        <v>382</v>
      </c>
      <c r="AP233" s="127">
        <f>VLOOKUP(AO233,'Flags&amp;Qualifiers'!$B$2:$C$49,2)</f>
        <v>0</v>
      </c>
      <c r="AQ233" s="127">
        <f>VLOOKUP(AO233,'Flags&amp;Qualifiers'!$B$2:$D$49,3)</f>
        <v>0</v>
      </c>
      <c r="AR233" s="127">
        <f>VLOOKUP(AO233,'Flags&amp;Qualifiers'!$B$2:$E$49,4)</f>
        <v>0</v>
      </c>
      <c r="AS233" s="757" t="str">
        <f t="shared" si="81"/>
        <v>no</v>
      </c>
    </row>
    <row r="234" spans="1:45" s="634" customFormat="1" ht="11.25" customHeight="1" x14ac:dyDescent="0.2">
      <c r="A234" s="621">
        <f>(AirVision!A230)</f>
        <v>0</v>
      </c>
      <c r="B234" s="622">
        <f>(AirVision!B230)</f>
        <v>0</v>
      </c>
      <c r="C234" s="623" t="str">
        <f>IF(ISNUMBER(AirVision!R230),AirVision!R230, "")</f>
        <v/>
      </c>
      <c r="D234" s="624" t="str">
        <f>IF(AirVision!S230&lt;&gt;"",AirVision!S230, "")</f>
        <v/>
      </c>
      <c r="E234" s="623" t="str">
        <f>IF(ISNUMBER(AirVision!L230),AirVision!L230, "")</f>
        <v/>
      </c>
      <c r="F234" s="624" t="str">
        <f>IF(AirVision!M230&lt;&gt;"",AirVision!M230, "")</f>
        <v/>
      </c>
      <c r="G234" s="625" t="str">
        <f>IF(ISNUMBER(AirVision!C230),AirVision!C230,"")</f>
        <v/>
      </c>
      <c r="H234" s="624" t="str">
        <f>IF(AirVision!D230&lt;&gt;"",AirVision!D230, "")</f>
        <v/>
      </c>
      <c r="I234" s="624" t="str">
        <f>IF(ISNUMBER(AirVision!O230),AirVision!O230,"")</f>
        <v/>
      </c>
      <c r="J234" s="624" t="str">
        <f>IF(ISNUMBER(AirVision!P230),AirVision!P230,"")</f>
        <v/>
      </c>
      <c r="K234" s="624" t="str">
        <f>IF(ISNUMBER(AirVision!F230),AirVision!F230, "")</f>
        <v/>
      </c>
      <c r="L234" s="624" t="str">
        <f>IF(AirVision!G230&lt;&gt;"",AirVision!G230, "")</f>
        <v/>
      </c>
      <c r="M234" s="624" t="str">
        <f>IF(ISNUMBER(AirVision!U230),AirVision!U230, "")</f>
        <v/>
      </c>
      <c r="N234" s="624" t="str">
        <f>IF(AirVision!V230&lt;&gt;"",AirVision!V230, "")</f>
        <v/>
      </c>
      <c r="O234" s="625" t="str">
        <f>IF(ISNUMBER(AirVision!X230),AirVision!X230,"")</f>
        <v/>
      </c>
      <c r="P234" s="624" t="str">
        <f>IF(AirVision!Y230&lt;&gt;"",AirVision!Y230, "")</f>
        <v/>
      </c>
      <c r="Q234" s="624" t="str">
        <f>IF(ISNUMBER(AirVision!AA230),AirVision!AA230,"")</f>
        <v/>
      </c>
      <c r="R234" s="624" t="str">
        <f>IF(AirVision!AB230&lt;&gt;"",AirVision!AB230, "")</f>
        <v/>
      </c>
      <c r="S234" s="624" t="str">
        <f>IF(ISNUMBER(AirVision!AD230),AirVision!AD230,"")</f>
        <v/>
      </c>
      <c r="T234" s="624" t="str">
        <f>IF(AirVision!AE230&lt;&gt;"",AirVision!AE230, "")</f>
        <v/>
      </c>
      <c r="U234" s="624">
        <f t="shared" si="68"/>
        <v>0</v>
      </c>
      <c r="V234" s="624">
        <f t="shared" si="66"/>
        <v>1</v>
      </c>
      <c r="W234" s="624" t="str">
        <f>IF(D234&lt;&gt;"",(VLOOKUP(D234,'Flags&amp;Qualifiers'!$S$2:$U$55,3)),"")</f>
        <v/>
      </c>
      <c r="X234" s="624">
        <f t="shared" si="69"/>
        <v>0</v>
      </c>
      <c r="Y234" s="624" t="str">
        <f>IF(D234&lt;&gt;"",(VLOOKUP(D234,'Flags&amp;Qualifiers'!$S$2:$T$55,2)), "")</f>
        <v/>
      </c>
      <c r="Z234" s="624">
        <f t="shared" si="70"/>
        <v>1</v>
      </c>
      <c r="AA234" s="624">
        <f t="shared" si="71"/>
        <v>0</v>
      </c>
      <c r="AB234" s="624" t="str">
        <f t="shared" si="72"/>
        <v>NULL</v>
      </c>
      <c r="AC234" s="635" t="str">
        <f t="shared" si="85"/>
        <v>NULL</v>
      </c>
      <c r="AD234" s="625" t="str">
        <f t="shared" si="85"/>
        <v>NULL</v>
      </c>
      <c r="AE234" s="627">
        <f t="shared" si="82"/>
        <v>0</v>
      </c>
      <c r="AF234" s="628" t="str">
        <f t="shared" si="74"/>
        <v/>
      </c>
      <c r="AG234" s="629" t="str">
        <f t="shared" si="75"/>
        <v/>
      </c>
      <c r="AH234" s="630">
        <f t="shared" si="76"/>
        <v>227</v>
      </c>
      <c r="AI234" s="629">
        <f t="shared" si="80"/>
        <v>0</v>
      </c>
      <c r="AJ234" s="632" t="str">
        <f t="shared" si="83"/>
        <v/>
      </c>
      <c r="AK234" s="630" t="str">
        <f t="shared" si="77"/>
        <v/>
      </c>
      <c r="AL234" s="630" t="str">
        <f t="shared" si="78"/>
        <v/>
      </c>
      <c r="AM234" s="632" t="str">
        <f t="shared" si="79"/>
        <v/>
      </c>
      <c r="AN234" s="633" t="str">
        <f t="shared" si="84"/>
        <v>YES</v>
      </c>
      <c r="AO234" s="511" t="s">
        <v>382</v>
      </c>
      <c r="AP234" s="127">
        <f>VLOOKUP(AO234,'Flags&amp;Qualifiers'!$B$2:$C$49,2)</f>
        <v>0</v>
      </c>
      <c r="AQ234" s="127">
        <f>VLOOKUP(AO234,'Flags&amp;Qualifiers'!$B$2:$D$49,3)</f>
        <v>0</v>
      </c>
      <c r="AR234" s="127">
        <f>VLOOKUP(AO234,'Flags&amp;Qualifiers'!$B$2:$E$49,4)</f>
        <v>0</v>
      </c>
      <c r="AS234" s="757" t="str">
        <f t="shared" si="81"/>
        <v>no</v>
      </c>
    </row>
    <row r="235" spans="1:45" s="634" customFormat="1" ht="11.25" customHeight="1" x14ac:dyDescent="0.2">
      <c r="A235" s="621">
        <f>(AirVision!A231)</f>
        <v>0</v>
      </c>
      <c r="B235" s="622">
        <f>(AirVision!B231)</f>
        <v>0</v>
      </c>
      <c r="C235" s="623" t="str">
        <f>IF(ISNUMBER(AirVision!R231),AirVision!R231, "")</f>
        <v/>
      </c>
      <c r="D235" s="624" t="str">
        <f>IF(AirVision!S231&lt;&gt;"",AirVision!S231, "")</f>
        <v/>
      </c>
      <c r="E235" s="623" t="str">
        <f>IF(ISNUMBER(AirVision!L231),AirVision!L231, "")</f>
        <v/>
      </c>
      <c r="F235" s="624" t="str">
        <f>IF(AirVision!M231&lt;&gt;"",AirVision!M231, "")</f>
        <v/>
      </c>
      <c r="G235" s="625" t="str">
        <f>IF(ISNUMBER(AirVision!C231),AirVision!C231,"")</f>
        <v/>
      </c>
      <c r="H235" s="624" t="str">
        <f>IF(AirVision!D231&lt;&gt;"",AirVision!D231, "")</f>
        <v/>
      </c>
      <c r="I235" s="624" t="str">
        <f>IF(ISNUMBER(AirVision!O231),AirVision!O231,"")</f>
        <v/>
      </c>
      <c r="J235" s="624" t="str">
        <f>IF(ISNUMBER(AirVision!P231),AirVision!P231,"")</f>
        <v/>
      </c>
      <c r="K235" s="624" t="str">
        <f>IF(ISNUMBER(AirVision!F231),AirVision!F231, "")</f>
        <v/>
      </c>
      <c r="L235" s="624" t="str">
        <f>IF(AirVision!G231&lt;&gt;"",AirVision!G231, "")</f>
        <v/>
      </c>
      <c r="M235" s="624" t="str">
        <f>IF(ISNUMBER(AirVision!U231),AirVision!U231, "")</f>
        <v/>
      </c>
      <c r="N235" s="624" t="str">
        <f>IF(AirVision!V231&lt;&gt;"",AirVision!V231, "")</f>
        <v/>
      </c>
      <c r="O235" s="625" t="str">
        <f>IF(ISNUMBER(AirVision!X231),AirVision!X231,"")</f>
        <v/>
      </c>
      <c r="P235" s="624" t="str">
        <f>IF(AirVision!Y231&lt;&gt;"",AirVision!Y231, "")</f>
        <v/>
      </c>
      <c r="Q235" s="624" t="str">
        <f>IF(ISNUMBER(AirVision!AA231),AirVision!AA231,"")</f>
        <v/>
      </c>
      <c r="R235" s="624" t="str">
        <f>IF(AirVision!AB231&lt;&gt;"",AirVision!AB231, "")</f>
        <v/>
      </c>
      <c r="S235" s="624" t="str">
        <f>IF(ISNUMBER(AirVision!AD231),AirVision!AD231,"")</f>
        <v/>
      </c>
      <c r="T235" s="624" t="str">
        <f>IF(AirVision!AE231&lt;&gt;"",AirVision!AE231, "")</f>
        <v/>
      </c>
      <c r="U235" s="624">
        <f t="shared" si="68"/>
        <v>0</v>
      </c>
      <c r="V235" s="624">
        <f t="shared" si="66"/>
        <v>1</v>
      </c>
      <c r="W235" s="624" t="str">
        <f>IF(D235&lt;&gt;"",(VLOOKUP(D235,'Flags&amp;Qualifiers'!$S$2:$U$55,3)),"")</f>
        <v/>
      </c>
      <c r="X235" s="624">
        <f t="shared" si="69"/>
        <v>0</v>
      </c>
      <c r="Y235" s="624" t="str">
        <f>IF(D235&lt;&gt;"",(VLOOKUP(D235,'Flags&amp;Qualifiers'!$S$2:$T$55,2)), "")</f>
        <v/>
      </c>
      <c r="Z235" s="624">
        <f t="shared" si="70"/>
        <v>1</v>
      </c>
      <c r="AA235" s="624">
        <f t="shared" si="71"/>
        <v>0</v>
      </c>
      <c r="AB235" s="624" t="str">
        <f t="shared" si="72"/>
        <v>NULL</v>
      </c>
      <c r="AC235" s="635" t="str">
        <f t="shared" si="85"/>
        <v>NULL</v>
      </c>
      <c r="AD235" s="625" t="str">
        <f t="shared" si="85"/>
        <v>NULL</v>
      </c>
      <c r="AE235" s="627">
        <f t="shared" si="82"/>
        <v>0</v>
      </c>
      <c r="AF235" s="628" t="str">
        <f t="shared" si="74"/>
        <v/>
      </c>
      <c r="AG235" s="629" t="str">
        <f t="shared" si="75"/>
        <v/>
      </c>
      <c r="AH235" s="630">
        <f t="shared" si="76"/>
        <v>228</v>
      </c>
      <c r="AI235" s="629">
        <f t="shared" si="80"/>
        <v>0</v>
      </c>
      <c r="AJ235" s="632" t="str">
        <f t="shared" si="83"/>
        <v/>
      </c>
      <c r="AK235" s="630" t="str">
        <f t="shared" si="77"/>
        <v/>
      </c>
      <c r="AL235" s="630" t="str">
        <f t="shared" si="78"/>
        <v/>
      </c>
      <c r="AM235" s="632" t="str">
        <f t="shared" si="79"/>
        <v/>
      </c>
      <c r="AN235" s="633" t="str">
        <f t="shared" si="84"/>
        <v>YES</v>
      </c>
      <c r="AO235" s="511" t="s">
        <v>382</v>
      </c>
      <c r="AP235" s="127">
        <f>VLOOKUP(AO235,'Flags&amp;Qualifiers'!$B$2:$C$49,2)</f>
        <v>0</v>
      </c>
      <c r="AQ235" s="127">
        <f>VLOOKUP(AO235,'Flags&amp;Qualifiers'!$B$2:$D$49,3)</f>
        <v>0</v>
      </c>
      <c r="AR235" s="127">
        <f>VLOOKUP(AO235,'Flags&amp;Qualifiers'!$B$2:$E$49,4)</f>
        <v>0</v>
      </c>
      <c r="AS235" s="757" t="str">
        <f t="shared" si="81"/>
        <v>no</v>
      </c>
    </row>
    <row r="236" spans="1:45" s="634" customFormat="1" ht="11.25" customHeight="1" x14ac:dyDescent="0.2">
      <c r="A236" s="621">
        <f>(AirVision!A232)</f>
        <v>0</v>
      </c>
      <c r="B236" s="622">
        <f>(AirVision!B232)</f>
        <v>0</v>
      </c>
      <c r="C236" s="623" t="str">
        <f>IF(ISNUMBER(AirVision!R232),AirVision!R232, "")</f>
        <v/>
      </c>
      <c r="D236" s="624" t="str">
        <f>IF(AirVision!S232&lt;&gt;"",AirVision!S232, "")</f>
        <v/>
      </c>
      <c r="E236" s="623" t="str">
        <f>IF(ISNUMBER(AirVision!L232),AirVision!L232, "")</f>
        <v/>
      </c>
      <c r="F236" s="624" t="str">
        <f>IF(AirVision!M232&lt;&gt;"",AirVision!M232, "")</f>
        <v/>
      </c>
      <c r="G236" s="625" t="str">
        <f>IF(ISNUMBER(AirVision!C232),AirVision!C232,"")</f>
        <v/>
      </c>
      <c r="H236" s="624" t="str">
        <f>IF(AirVision!D232&lt;&gt;"",AirVision!D232, "")</f>
        <v/>
      </c>
      <c r="I236" s="624" t="str">
        <f>IF(ISNUMBER(AirVision!O232),AirVision!O232,"")</f>
        <v/>
      </c>
      <c r="J236" s="624" t="str">
        <f>IF(ISNUMBER(AirVision!P232),AirVision!P232,"")</f>
        <v/>
      </c>
      <c r="K236" s="624" t="str">
        <f>IF(ISNUMBER(AirVision!F232),AirVision!F232, "")</f>
        <v/>
      </c>
      <c r="L236" s="624" t="str">
        <f>IF(AirVision!G232&lt;&gt;"",AirVision!G232, "")</f>
        <v/>
      </c>
      <c r="M236" s="624" t="str">
        <f>IF(ISNUMBER(AirVision!U232),AirVision!U232, "")</f>
        <v/>
      </c>
      <c r="N236" s="624" t="str">
        <f>IF(AirVision!V232&lt;&gt;"",AirVision!V232, "")</f>
        <v/>
      </c>
      <c r="O236" s="625" t="str">
        <f>IF(ISNUMBER(AirVision!X232),AirVision!X232,"")</f>
        <v/>
      </c>
      <c r="P236" s="624" t="str">
        <f>IF(AirVision!Y232&lt;&gt;"",AirVision!Y232, "")</f>
        <v/>
      </c>
      <c r="Q236" s="624" t="str">
        <f>IF(ISNUMBER(AirVision!AA232),AirVision!AA232,"")</f>
        <v/>
      </c>
      <c r="R236" s="624" t="str">
        <f>IF(AirVision!AB232&lt;&gt;"",AirVision!AB232, "")</f>
        <v/>
      </c>
      <c r="S236" s="624" t="str">
        <f>IF(ISNUMBER(AirVision!AD232),AirVision!AD232,"")</f>
        <v/>
      </c>
      <c r="T236" s="624" t="str">
        <f>IF(AirVision!AE232&lt;&gt;"",AirVision!AE232, "")</f>
        <v/>
      </c>
      <c r="U236" s="624">
        <f t="shared" si="68"/>
        <v>0</v>
      </c>
      <c r="V236" s="624">
        <f t="shared" si="66"/>
        <v>1</v>
      </c>
      <c r="W236" s="624" t="str">
        <f>IF(D236&lt;&gt;"",(VLOOKUP(D236,'Flags&amp;Qualifiers'!$S$2:$U$55,3)),"")</f>
        <v/>
      </c>
      <c r="X236" s="624">
        <f t="shared" si="69"/>
        <v>0</v>
      </c>
      <c r="Y236" s="624" t="str">
        <f>IF(D236&lt;&gt;"",(VLOOKUP(D236,'Flags&amp;Qualifiers'!$S$2:$T$55,2)), "")</f>
        <v/>
      </c>
      <c r="Z236" s="624">
        <f t="shared" si="70"/>
        <v>1</v>
      </c>
      <c r="AA236" s="624">
        <f t="shared" si="71"/>
        <v>0</v>
      </c>
      <c r="AB236" s="624" t="str">
        <f t="shared" si="72"/>
        <v>NULL</v>
      </c>
      <c r="AC236" s="635" t="str">
        <f t="shared" si="85"/>
        <v>NULL</v>
      </c>
      <c r="AD236" s="625" t="str">
        <f t="shared" si="85"/>
        <v>NULL</v>
      </c>
      <c r="AE236" s="627">
        <f t="shared" si="82"/>
        <v>0</v>
      </c>
      <c r="AF236" s="628" t="str">
        <f t="shared" si="74"/>
        <v/>
      </c>
      <c r="AG236" s="629" t="str">
        <f t="shared" si="75"/>
        <v/>
      </c>
      <c r="AH236" s="630">
        <f t="shared" si="76"/>
        <v>229</v>
      </c>
      <c r="AI236" s="629">
        <f t="shared" si="80"/>
        <v>0</v>
      </c>
      <c r="AJ236" s="632" t="str">
        <f t="shared" si="83"/>
        <v/>
      </c>
      <c r="AK236" s="630" t="str">
        <f t="shared" si="77"/>
        <v/>
      </c>
      <c r="AL236" s="630" t="str">
        <f t="shared" si="78"/>
        <v/>
      </c>
      <c r="AM236" s="632" t="str">
        <f t="shared" si="79"/>
        <v/>
      </c>
      <c r="AN236" s="633" t="str">
        <f t="shared" si="84"/>
        <v>YES</v>
      </c>
      <c r="AO236" s="511" t="s">
        <v>382</v>
      </c>
      <c r="AP236" s="127">
        <f>VLOOKUP(AO236,'Flags&amp;Qualifiers'!$B$2:$C$49,2)</f>
        <v>0</v>
      </c>
      <c r="AQ236" s="127">
        <f>VLOOKUP(AO236,'Flags&amp;Qualifiers'!$B$2:$D$49,3)</f>
        <v>0</v>
      </c>
      <c r="AR236" s="127">
        <f>VLOOKUP(AO236,'Flags&amp;Qualifiers'!$B$2:$E$49,4)</f>
        <v>0</v>
      </c>
      <c r="AS236" s="757" t="str">
        <f t="shared" si="81"/>
        <v>no</v>
      </c>
    </row>
    <row r="237" spans="1:45" s="634" customFormat="1" ht="11.25" customHeight="1" x14ac:dyDescent="0.2">
      <c r="A237" s="621">
        <f>(AirVision!A233)</f>
        <v>0</v>
      </c>
      <c r="B237" s="622">
        <f>(AirVision!B233)</f>
        <v>0</v>
      </c>
      <c r="C237" s="623" t="str">
        <f>IF(ISNUMBER(AirVision!R233),AirVision!R233, "")</f>
        <v/>
      </c>
      <c r="D237" s="624" t="str">
        <f>IF(AirVision!S233&lt;&gt;"",AirVision!S233, "")</f>
        <v/>
      </c>
      <c r="E237" s="623" t="str">
        <f>IF(ISNUMBER(AirVision!L233),AirVision!L233, "")</f>
        <v/>
      </c>
      <c r="F237" s="624" t="str">
        <f>IF(AirVision!M233&lt;&gt;"",AirVision!M233, "")</f>
        <v/>
      </c>
      <c r="G237" s="625" t="str">
        <f>IF(ISNUMBER(AirVision!C233),AirVision!C233,"")</f>
        <v/>
      </c>
      <c r="H237" s="624" t="str">
        <f>IF(AirVision!D233&lt;&gt;"",AirVision!D233, "")</f>
        <v/>
      </c>
      <c r="I237" s="624" t="str">
        <f>IF(ISNUMBER(AirVision!O233),AirVision!O233,"")</f>
        <v/>
      </c>
      <c r="J237" s="624" t="str">
        <f>IF(ISNUMBER(AirVision!P233),AirVision!P233,"")</f>
        <v/>
      </c>
      <c r="K237" s="624" t="str">
        <f>IF(ISNUMBER(AirVision!F233),AirVision!F233, "")</f>
        <v/>
      </c>
      <c r="L237" s="624" t="str">
        <f>IF(AirVision!G233&lt;&gt;"",AirVision!G233, "")</f>
        <v/>
      </c>
      <c r="M237" s="624" t="str">
        <f>IF(ISNUMBER(AirVision!U233),AirVision!U233, "")</f>
        <v/>
      </c>
      <c r="N237" s="624" t="str">
        <f>IF(AirVision!V233&lt;&gt;"",AirVision!V233, "")</f>
        <v/>
      </c>
      <c r="O237" s="625" t="str">
        <f>IF(ISNUMBER(AirVision!X233),AirVision!X233,"")</f>
        <v/>
      </c>
      <c r="P237" s="624" t="str">
        <f>IF(AirVision!Y233&lt;&gt;"",AirVision!Y233, "")</f>
        <v/>
      </c>
      <c r="Q237" s="624" t="str">
        <f>IF(ISNUMBER(AirVision!AA233),AirVision!AA233,"")</f>
        <v/>
      </c>
      <c r="R237" s="624" t="str">
        <f>IF(AirVision!AB233&lt;&gt;"",AirVision!AB233, "")</f>
        <v/>
      </c>
      <c r="S237" s="624" t="str">
        <f>IF(ISNUMBER(AirVision!AD233),AirVision!AD233,"")</f>
        <v/>
      </c>
      <c r="T237" s="624" t="str">
        <f>IF(AirVision!AE233&lt;&gt;"",AirVision!AE233, "")</f>
        <v/>
      </c>
      <c r="U237" s="624">
        <f t="shared" si="68"/>
        <v>0</v>
      </c>
      <c r="V237" s="624">
        <f t="shared" si="66"/>
        <v>1</v>
      </c>
      <c r="W237" s="624" t="str">
        <f>IF(D237&lt;&gt;"",(VLOOKUP(D237,'Flags&amp;Qualifiers'!$S$2:$U$55,3)),"")</f>
        <v/>
      </c>
      <c r="X237" s="624">
        <f t="shared" si="69"/>
        <v>0</v>
      </c>
      <c r="Y237" s="624" t="str">
        <f>IF(D237&lt;&gt;"",(VLOOKUP(D237,'Flags&amp;Qualifiers'!$S$2:$T$55,2)), "")</f>
        <v/>
      </c>
      <c r="Z237" s="624">
        <f t="shared" si="70"/>
        <v>1</v>
      </c>
      <c r="AA237" s="624">
        <f t="shared" si="71"/>
        <v>0</v>
      </c>
      <c r="AB237" s="624" t="str">
        <f t="shared" si="72"/>
        <v>NULL</v>
      </c>
      <c r="AC237" s="635" t="str">
        <f t="shared" si="85"/>
        <v>NULL</v>
      </c>
      <c r="AD237" s="625" t="str">
        <f t="shared" si="85"/>
        <v>NULL</v>
      </c>
      <c r="AE237" s="627">
        <f t="shared" si="82"/>
        <v>0</v>
      </c>
      <c r="AF237" s="628" t="str">
        <f t="shared" si="74"/>
        <v/>
      </c>
      <c r="AG237" s="629" t="str">
        <f t="shared" si="75"/>
        <v/>
      </c>
      <c r="AH237" s="630">
        <f t="shared" si="76"/>
        <v>230</v>
      </c>
      <c r="AI237" s="629">
        <f t="shared" si="80"/>
        <v>0</v>
      </c>
      <c r="AJ237" s="632" t="str">
        <f t="shared" si="83"/>
        <v/>
      </c>
      <c r="AK237" s="630" t="str">
        <f t="shared" si="77"/>
        <v/>
      </c>
      <c r="AL237" s="630" t="str">
        <f t="shared" si="78"/>
        <v/>
      </c>
      <c r="AM237" s="632" t="str">
        <f t="shared" si="79"/>
        <v/>
      </c>
      <c r="AN237" s="633" t="str">
        <f t="shared" si="84"/>
        <v>YES</v>
      </c>
      <c r="AO237" s="511" t="s">
        <v>382</v>
      </c>
      <c r="AP237" s="127">
        <f>VLOOKUP(AO237,'Flags&amp;Qualifiers'!$B$2:$C$49,2)</f>
        <v>0</v>
      </c>
      <c r="AQ237" s="127">
        <f>VLOOKUP(AO237,'Flags&amp;Qualifiers'!$B$2:$D$49,3)</f>
        <v>0</v>
      </c>
      <c r="AR237" s="127">
        <f>VLOOKUP(AO237,'Flags&amp;Qualifiers'!$B$2:$E$49,4)</f>
        <v>0</v>
      </c>
      <c r="AS237" s="757" t="str">
        <f t="shared" si="81"/>
        <v>no</v>
      </c>
    </row>
    <row r="238" spans="1:45" s="634" customFormat="1" ht="11.25" customHeight="1" x14ac:dyDescent="0.2">
      <c r="A238" s="621">
        <f>(AirVision!A234)</f>
        <v>0</v>
      </c>
      <c r="B238" s="622">
        <f>(AirVision!B234)</f>
        <v>0</v>
      </c>
      <c r="C238" s="623" t="str">
        <f>IF(ISNUMBER(AirVision!R234),AirVision!R234, "")</f>
        <v/>
      </c>
      <c r="D238" s="624" t="str">
        <f>IF(AirVision!S234&lt;&gt;"",AirVision!S234, "")</f>
        <v/>
      </c>
      <c r="E238" s="623" t="str">
        <f>IF(ISNUMBER(AirVision!L234),AirVision!L234, "")</f>
        <v/>
      </c>
      <c r="F238" s="624" t="str">
        <f>IF(AirVision!M234&lt;&gt;"",AirVision!M234, "")</f>
        <v/>
      </c>
      <c r="G238" s="625" t="str">
        <f>IF(ISNUMBER(AirVision!C234),AirVision!C234,"")</f>
        <v/>
      </c>
      <c r="H238" s="624" t="str">
        <f>IF(AirVision!D234&lt;&gt;"",AirVision!D234, "")</f>
        <v/>
      </c>
      <c r="I238" s="624" t="str">
        <f>IF(ISNUMBER(AirVision!O234),AirVision!O234,"")</f>
        <v/>
      </c>
      <c r="J238" s="624" t="str">
        <f>IF(ISNUMBER(AirVision!P234),AirVision!P234,"")</f>
        <v/>
      </c>
      <c r="K238" s="624" t="str">
        <f>IF(ISNUMBER(AirVision!F234),AirVision!F234, "")</f>
        <v/>
      </c>
      <c r="L238" s="624" t="str">
        <f>IF(AirVision!G234&lt;&gt;"",AirVision!G234, "")</f>
        <v/>
      </c>
      <c r="M238" s="624" t="str">
        <f>IF(ISNUMBER(AirVision!U234),AirVision!U234, "")</f>
        <v/>
      </c>
      <c r="N238" s="624" t="str">
        <f>IF(AirVision!V234&lt;&gt;"",AirVision!V234, "")</f>
        <v/>
      </c>
      <c r="O238" s="625" t="str">
        <f>IF(ISNUMBER(AirVision!X234),AirVision!X234,"")</f>
        <v/>
      </c>
      <c r="P238" s="624" t="str">
        <f>IF(AirVision!Y234&lt;&gt;"",AirVision!Y234, "")</f>
        <v/>
      </c>
      <c r="Q238" s="624" t="str">
        <f>IF(ISNUMBER(AirVision!AA234),AirVision!AA234,"")</f>
        <v/>
      </c>
      <c r="R238" s="624" t="str">
        <f>IF(AirVision!AB234&lt;&gt;"",AirVision!AB234, "")</f>
        <v/>
      </c>
      <c r="S238" s="624" t="str">
        <f>IF(ISNUMBER(AirVision!AD234),AirVision!AD234,"")</f>
        <v/>
      </c>
      <c r="T238" s="624" t="str">
        <f>IF(AirVision!AE234&lt;&gt;"",AirVision!AE234, "")</f>
        <v/>
      </c>
      <c r="U238" s="624">
        <f t="shared" si="68"/>
        <v>0</v>
      </c>
      <c r="V238" s="624">
        <f t="shared" si="66"/>
        <v>1</v>
      </c>
      <c r="W238" s="624" t="str">
        <f>IF(D238&lt;&gt;"",(VLOOKUP(D238,'Flags&amp;Qualifiers'!$S$2:$U$55,3)),"")</f>
        <v/>
      </c>
      <c r="X238" s="624">
        <f t="shared" si="69"/>
        <v>0</v>
      </c>
      <c r="Y238" s="624" t="str">
        <f>IF(D238&lt;&gt;"",(VLOOKUP(D238,'Flags&amp;Qualifiers'!$S$2:$T$55,2)), "")</f>
        <v/>
      </c>
      <c r="Z238" s="624">
        <f t="shared" si="70"/>
        <v>1</v>
      </c>
      <c r="AA238" s="624">
        <f t="shared" si="71"/>
        <v>0</v>
      </c>
      <c r="AB238" s="624" t="str">
        <f t="shared" si="72"/>
        <v>NULL</v>
      </c>
      <c r="AC238" s="635" t="str">
        <f t="shared" si="85"/>
        <v>NULL</v>
      </c>
      <c r="AD238" s="625" t="str">
        <f t="shared" si="85"/>
        <v>NULL</v>
      </c>
      <c r="AE238" s="627">
        <f t="shared" si="82"/>
        <v>0</v>
      </c>
      <c r="AF238" s="628" t="str">
        <f t="shared" si="74"/>
        <v/>
      </c>
      <c r="AG238" s="629" t="str">
        <f t="shared" si="75"/>
        <v/>
      </c>
      <c r="AH238" s="630">
        <f t="shared" si="76"/>
        <v>231</v>
      </c>
      <c r="AI238" s="629">
        <f t="shared" si="80"/>
        <v>0</v>
      </c>
      <c r="AJ238" s="632" t="str">
        <f t="shared" si="83"/>
        <v/>
      </c>
      <c r="AK238" s="630" t="str">
        <f t="shared" si="77"/>
        <v/>
      </c>
      <c r="AL238" s="630" t="str">
        <f t="shared" si="78"/>
        <v/>
      </c>
      <c r="AM238" s="632" t="str">
        <f t="shared" si="79"/>
        <v/>
      </c>
      <c r="AN238" s="633" t="str">
        <f t="shared" si="84"/>
        <v>YES</v>
      </c>
      <c r="AO238" s="511" t="s">
        <v>382</v>
      </c>
      <c r="AP238" s="127">
        <f>VLOOKUP(AO238,'Flags&amp;Qualifiers'!$B$2:$C$49,2)</f>
        <v>0</v>
      </c>
      <c r="AQ238" s="127">
        <f>VLOOKUP(AO238,'Flags&amp;Qualifiers'!$B$2:$D$49,3)</f>
        <v>0</v>
      </c>
      <c r="AR238" s="127">
        <f>VLOOKUP(AO238,'Flags&amp;Qualifiers'!$B$2:$E$49,4)</f>
        <v>0</v>
      </c>
      <c r="AS238" s="757" t="str">
        <f t="shared" si="81"/>
        <v>no</v>
      </c>
    </row>
    <row r="239" spans="1:45" s="634" customFormat="1" ht="11.25" customHeight="1" x14ac:dyDescent="0.2">
      <c r="A239" s="621">
        <f>(AirVision!A235)</f>
        <v>0</v>
      </c>
      <c r="B239" s="622">
        <f>(AirVision!B235)</f>
        <v>0</v>
      </c>
      <c r="C239" s="623" t="str">
        <f>IF(ISNUMBER(AirVision!R235),AirVision!R235, "")</f>
        <v/>
      </c>
      <c r="D239" s="624" t="str">
        <f>IF(AirVision!S235&lt;&gt;"",AirVision!S235, "")</f>
        <v/>
      </c>
      <c r="E239" s="623" t="str">
        <f>IF(ISNUMBER(AirVision!L235),AirVision!L235, "")</f>
        <v/>
      </c>
      <c r="F239" s="624" t="str">
        <f>IF(AirVision!M235&lt;&gt;"",AirVision!M235, "")</f>
        <v/>
      </c>
      <c r="G239" s="625" t="str">
        <f>IF(ISNUMBER(AirVision!C235),AirVision!C235,"")</f>
        <v/>
      </c>
      <c r="H239" s="624" t="str">
        <f>IF(AirVision!D235&lt;&gt;"",AirVision!D235, "")</f>
        <v/>
      </c>
      <c r="I239" s="624" t="str">
        <f>IF(ISNUMBER(AirVision!O235),AirVision!O235,"")</f>
        <v/>
      </c>
      <c r="J239" s="624" t="str">
        <f>IF(ISNUMBER(AirVision!P235),AirVision!P235,"")</f>
        <v/>
      </c>
      <c r="K239" s="624" t="str">
        <f>IF(ISNUMBER(AirVision!F235),AirVision!F235, "")</f>
        <v/>
      </c>
      <c r="L239" s="624" t="str">
        <f>IF(AirVision!G235&lt;&gt;"",AirVision!G235, "")</f>
        <v/>
      </c>
      <c r="M239" s="624" t="str">
        <f>IF(ISNUMBER(AirVision!U235),AirVision!U235, "")</f>
        <v/>
      </c>
      <c r="N239" s="624" t="str">
        <f>IF(AirVision!V235&lt;&gt;"",AirVision!V235, "")</f>
        <v/>
      </c>
      <c r="O239" s="625" t="str">
        <f>IF(ISNUMBER(AirVision!X235),AirVision!X235,"")</f>
        <v/>
      </c>
      <c r="P239" s="624" t="str">
        <f>IF(AirVision!Y235&lt;&gt;"",AirVision!Y235, "")</f>
        <v/>
      </c>
      <c r="Q239" s="624" t="str">
        <f>IF(ISNUMBER(AirVision!AA235),AirVision!AA235,"")</f>
        <v/>
      </c>
      <c r="R239" s="624" t="str">
        <f>IF(AirVision!AB235&lt;&gt;"",AirVision!AB235, "")</f>
        <v/>
      </c>
      <c r="S239" s="624" t="str">
        <f>IF(ISNUMBER(AirVision!AD235),AirVision!AD235,"")</f>
        <v/>
      </c>
      <c r="T239" s="624" t="str">
        <f>IF(AirVision!AE235&lt;&gt;"",AirVision!AE235, "")</f>
        <v/>
      </c>
      <c r="U239" s="624">
        <f t="shared" si="68"/>
        <v>0</v>
      </c>
      <c r="V239" s="624">
        <f t="shared" si="66"/>
        <v>1</v>
      </c>
      <c r="W239" s="624" t="str">
        <f>IF(D239&lt;&gt;"",(VLOOKUP(D239,'Flags&amp;Qualifiers'!$S$2:$U$55,3)),"")</f>
        <v/>
      </c>
      <c r="X239" s="624">
        <f t="shared" si="69"/>
        <v>0</v>
      </c>
      <c r="Y239" s="624" t="str">
        <f>IF(D239&lt;&gt;"",(VLOOKUP(D239,'Flags&amp;Qualifiers'!$S$2:$T$55,2)), "")</f>
        <v/>
      </c>
      <c r="Z239" s="624">
        <f t="shared" si="70"/>
        <v>1</v>
      </c>
      <c r="AA239" s="624">
        <f t="shared" si="71"/>
        <v>0</v>
      </c>
      <c r="AB239" s="624" t="str">
        <f t="shared" si="72"/>
        <v>NULL</v>
      </c>
      <c r="AC239" s="635" t="str">
        <f t="shared" si="85"/>
        <v>NULL</v>
      </c>
      <c r="AD239" s="625" t="str">
        <f t="shared" si="85"/>
        <v>NULL</v>
      </c>
      <c r="AE239" s="627">
        <f t="shared" si="82"/>
        <v>0</v>
      </c>
      <c r="AF239" s="628" t="str">
        <f t="shared" si="74"/>
        <v/>
      </c>
      <c r="AG239" s="629" t="str">
        <f t="shared" si="75"/>
        <v/>
      </c>
      <c r="AH239" s="630">
        <f t="shared" si="76"/>
        <v>232</v>
      </c>
      <c r="AI239" s="629">
        <f t="shared" si="80"/>
        <v>0</v>
      </c>
      <c r="AJ239" s="632" t="str">
        <f t="shared" si="83"/>
        <v/>
      </c>
      <c r="AK239" s="630" t="str">
        <f t="shared" si="77"/>
        <v/>
      </c>
      <c r="AL239" s="630" t="str">
        <f t="shared" si="78"/>
        <v/>
      </c>
      <c r="AM239" s="632" t="str">
        <f t="shared" si="79"/>
        <v/>
      </c>
      <c r="AN239" s="633" t="str">
        <f t="shared" si="84"/>
        <v>YES</v>
      </c>
      <c r="AO239" s="511" t="s">
        <v>382</v>
      </c>
      <c r="AP239" s="127">
        <f>VLOOKUP(AO239,'Flags&amp;Qualifiers'!$B$2:$C$49,2)</f>
        <v>0</v>
      </c>
      <c r="AQ239" s="127">
        <f>VLOOKUP(AO239,'Flags&amp;Qualifiers'!$B$2:$D$49,3)</f>
        <v>0</v>
      </c>
      <c r="AR239" s="127">
        <f>VLOOKUP(AO239,'Flags&amp;Qualifiers'!$B$2:$E$49,4)</f>
        <v>0</v>
      </c>
      <c r="AS239" s="757" t="str">
        <f t="shared" si="81"/>
        <v>no</v>
      </c>
    </row>
    <row r="240" spans="1:45" s="634" customFormat="1" ht="11.25" customHeight="1" x14ac:dyDescent="0.2">
      <c r="A240" s="621">
        <f>(AirVision!A236)</f>
        <v>0</v>
      </c>
      <c r="B240" s="622">
        <f>(AirVision!B236)</f>
        <v>0</v>
      </c>
      <c r="C240" s="623" t="str">
        <f>IF(ISNUMBER(AirVision!R236),AirVision!R236, "")</f>
        <v/>
      </c>
      <c r="D240" s="624" t="str">
        <f>IF(AirVision!S236&lt;&gt;"",AirVision!S236, "")</f>
        <v/>
      </c>
      <c r="E240" s="623" t="str">
        <f>IF(ISNUMBER(AirVision!L236),AirVision!L236, "")</f>
        <v/>
      </c>
      <c r="F240" s="624" t="str">
        <f>IF(AirVision!M236&lt;&gt;"",AirVision!M236, "")</f>
        <v/>
      </c>
      <c r="G240" s="625" t="str">
        <f>IF(ISNUMBER(AirVision!C236),AirVision!C236,"")</f>
        <v/>
      </c>
      <c r="H240" s="624" t="str">
        <f>IF(AirVision!D236&lt;&gt;"",AirVision!D236, "")</f>
        <v/>
      </c>
      <c r="I240" s="624" t="str">
        <f>IF(ISNUMBER(AirVision!O236),AirVision!O236,"")</f>
        <v/>
      </c>
      <c r="J240" s="624" t="str">
        <f>IF(ISNUMBER(AirVision!P236),AirVision!P236,"")</f>
        <v/>
      </c>
      <c r="K240" s="624" t="str">
        <f>IF(ISNUMBER(AirVision!F236),AirVision!F236, "")</f>
        <v/>
      </c>
      <c r="L240" s="624" t="str">
        <f>IF(AirVision!G236&lt;&gt;"",AirVision!G236, "")</f>
        <v/>
      </c>
      <c r="M240" s="624" t="str">
        <f>IF(ISNUMBER(AirVision!U236),AirVision!U236, "")</f>
        <v/>
      </c>
      <c r="N240" s="624" t="str">
        <f>IF(AirVision!V236&lt;&gt;"",AirVision!V236, "")</f>
        <v/>
      </c>
      <c r="O240" s="625" t="str">
        <f>IF(ISNUMBER(AirVision!X236),AirVision!X236,"")</f>
        <v/>
      </c>
      <c r="P240" s="624" t="str">
        <f>IF(AirVision!Y236&lt;&gt;"",AirVision!Y236, "")</f>
        <v/>
      </c>
      <c r="Q240" s="624" t="str">
        <f>IF(ISNUMBER(AirVision!AA236),AirVision!AA236,"")</f>
        <v/>
      </c>
      <c r="R240" s="624" t="str">
        <f>IF(AirVision!AB236&lt;&gt;"",AirVision!AB236, "")</f>
        <v/>
      </c>
      <c r="S240" s="624" t="str">
        <f>IF(ISNUMBER(AirVision!AD236),AirVision!AD236,"")</f>
        <v/>
      </c>
      <c r="T240" s="624" t="str">
        <f>IF(AirVision!AE236&lt;&gt;"",AirVision!AE236, "")</f>
        <v/>
      </c>
      <c r="U240" s="624">
        <f t="shared" si="68"/>
        <v>0</v>
      </c>
      <c r="V240" s="624">
        <f t="shared" si="66"/>
        <v>1</v>
      </c>
      <c r="W240" s="624" t="str">
        <f>IF(D240&lt;&gt;"",(VLOOKUP(D240,'Flags&amp;Qualifiers'!$S$2:$U$55,3)),"")</f>
        <v/>
      </c>
      <c r="X240" s="624">
        <f t="shared" si="69"/>
        <v>0</v>
      </c>
      <c r="Y240" s="624" t="str">
        <f>IF(D240&lt;&gt;"",(VLOOKUP(D240,'Flags&amp;Qualifiers'!$S$2:$T$55,2)), "")</f>
        <v/>
      </c>
      <c r="Z240" s="624">
        <f t="shared" si="70"/>
        <v>1</v>
      </c>
      <c r="AA240" s="624">
        <f t="shared" si="71"/>
        <v>0</v>
      </c>
      <c r="AB240" s="624" t="str">
        <f t="shared" si="72"/>
        <v>NULL</v>
      </c>
      <c r="AC240" s="635" t="str">
        <f t="shared" si="85"/>
        <v>NULL</v>
      </c>
      <c r="AD240" s="625" t="str">
        <f t="shared" si="85"/>
        <v>NULL</v>
      </c>
      <c r="AE240" s="627">
        <f t="shared" si="82"/>
        <v>0</v>
      </c>
      <c r="AF240" s="628" t="str">
        <f t="shared" si="74"/>
        <v/>
      </c>
      <c r="AG240" s="629" t="str">
        <f t="shared" si="75"/>
        <v/>
      </c>
      <c r="AH240" s="630">
        <f t="shared" si="76"/>
        <v>233</v>
      </c>
      <c r="AI240" s="629">
        <f t="shared" si="80"/>
        <v>0</v>
      </c>
      <c r="AJ240" s="632" t="str">
        <f t="shared" si="83"/>
        <v/>
      </c>
      <c r="AK240" s="630" t="str">
        <f t="shared" si="77"/>
        <v/>
      </c>
      <c r="AL240" s="630" t="str">
        <f t="shared" si="78"/>
        <v/>
      </c>
      <c r="AM240" s="632" t="str">
        <f t="shared" si="79"/>
        <v/>
      </c>
      <c r="AN240" s="633" t="str">
        <f t="shared" si="84"/>
        <v>YES</v>
      </c>
      <c r="AO240" s="511" t="s">
        <v>382</v>
      </c>
      <c r="AP240" s="127">
        <f>VLOOKUP(AO240,'Flags&amp;Qualifiers'!$B$2:$C$49,2)</f>
        <v>0</v>
      </c>
      <c r="AQ240" s="127">
        <f>VLOOKUP(AO240,'Flags&amp;Qualifiers'!$B$2:$D$49,3)</f>
        <v>0</v>
      </c>
      <c r="AR240" s="127">
        <f>VLOOKUP(AO240,'Flags&amp;Qualifiers'!$B$2:$E$49,4)</f>
        <v>0</v>
      </c>
      <c r="AS240" s="757" t="str">
        <f t="shared" si="81"/>
        <v>no</v>
      </c>
    </row>
    <row r="241" spans="1:45" s="634" customFormat="1" ht="11.25" customHeight="1" x14ac:dyDescent="0.2">
      <c r="A241" s="621">
        <f>(AirVision!A237)</f>
        <v>0</v>
      </c>
      <c r="B241" s="622">
        <f>(AirVision!B237)</f>
        <v>0</v>
      </c>
      <c r="C241" s="623" t="str">
        <f>IF(ISNUMBER(AirVision!R237),AirVision!R237, "")</f>
        <v/>
      </c>
      <c r="D241" s="624" t="str">
        <f>IF(AirVision!S237&lt;&gt;"",AirVision!S237, "")</f>
        <v/>
      </c>
      <c r="E241" s="623" t="str">
        <f>IF(ISNUMBER(AirVision!L237),AirVision!L237, "")</f>
        <v/>
      </c>
      <c r="F241" s="624" t="str">
        <f>IF(AirVision!M237&lt;&gt;"",AirVision!M237, "")</f>
        <v/>
      </c>
      <c r="G241" s="625" t="str">
        <f>IF(ISNUMBER(AirVision!C237),AirVision!C237,"")</f>
        <v/>
      </c>
      <c r="H241" s="624" t="str">
        <f>IF(AirVision!D237&lt;&gt;"",AirVision!D237, "")</f>
        <v/>
      </c>
      <c r="I241" s="624" t="str">
        <f>IF(ISNUMBER(AirVision!O237),AirVision!O237,"")</f>
        <v/>
      </c>
      <c r="J241" s="624" t="str">
        <f>IF(ISNUMBER(AirVision!P237),AirVision!P237,"")</f>
        <v/>
      </c>
      <c r="K241" s="624" t="str">
        <f>IF(ISNUMBER(AirVision!F237),AirVision!F237, "")</f>
        <v/>
      </c>
      <c r="L241" s="624" t="str">
        <f>IF(AirVision!G237&lt;&gt;"",AirVision!G237, "")</f>
        <v/>
      </c>
      <c r="M241" s="624" t="str">
        <f>IF(ISNUMBER(AirVision!U237),AirVision!U237, "")</f>
        <v/>
      </c>
      <c r="N241" s="624" t="str">
        <f>IF(AirVision!V237&lt;&gt;"",AirVision!V237, "")</f>
        <v/>
      </c>
      <c r="O241" s="625" t="str">
        <f>IF(ISNUMBER(AirVision!X237),AirVision!X237,"")</f>
        <v/>
      </c>
      <c r="P241" s="624" t="str">
        <f>IF(AirVision!Y237&lt;&gt;"",AirVision!Y237, "")</f>
        <v/>
      </c>
      <c r="Q241" s="624" t="str">
        <f>IF(ISNUMBER(AirVision!AA237),AirVision!AA237,"")</f>
        <v/>
      </c>
      <c r="R241" s="624" t="str">
        <f>IF(AirVision!AB237&lt;&gt;"",AirVision!AB237, "")</f>
        <v/>
      </c>
      <c r="S241" s="624" t="str">
        <f>IF(ISNUMBER(AirVision!AD237),AirVision!AD237,"")</f>
        <v/>
      </c>
      <c r="T241" s="624" t="str">
        <f>IF(AirVision!AE237&lt;&gt;"",AirVision!AE237, "")</f>
        <v/>
      </c>
      <c r="U241" s="624">
        <f t="shared" si="68"/>
        <v>0</v>
      </c>
      <c r="V241" s="624">
        <f t="shared" si="66"/>
        <v>1</v>
      </c>
      <c r="W241" s="624" t="str">
        <f>IF(D241&lt;&gt;"",(VLOOKUP(D241,'Flags&amp;Qualifiers'!$S$2:$U$55,3)),"")</f>
        <v/>
      </c>
      <c r="X241" s="624">
        <f t="shared" si="69"/>
        <v>0</v>
      </c>
      <c r="Y241" s="624" t="str">
        <f>IF(D241&lt;&gt;"",(VLOOKUP(D241,'Flags&amp;Qualifiers'!$S$2:$T$55,2)), "")</f>
        <v/>
      </c>
      <c r="Z241" s="624">
        <f t="shared" si="70"/>
        <v>1</v>
      </c>
      <c r="AA241" s="624">
        <f t="shared" si="71"/>
        <v>0</v>
      </c>
      <c r="AB241" s="624" t="str">
        <f t="shared" si="72"/>
        <v>NULL</v>
      </c>
      <c r="AC241" s="635" t="str">
        <f t="shared" si="85"/>
        <v>NULL</v>
      </c>
      <c r="AD241" s="625" t="str">
        <f t="shared" si="85"/>
        <v>NULL</v>
      </c>
      <c r="AE241" s="627">
        <f t="shared" si="82"/>
        <v>0</v>
      </c>
      <c r="AF241" s="628" t="str">
        <f t="shared" si="74"/>
        <v/>
      </c>
      <c r="AG241" s="629" t="str">
        <f t="shared" si="75"/>
        <v/>
      </c>
      <c r="AH241" s="630">
        <f t="shared" si="76"/>
        <v>234</v>
      </c>
      <c r="AI241" s="629">
        <f t="shared" si="80"/>
        <v>0</v>
      </c>
      <c r="AJ241" s="632" t="str">
        <f t="shared" si="83"/>
        <v/>
      </c>
      <c r="AK241" s="630" t="str">
        <f t="shared" si="77"/>
        <v/>
      </c>
      <c r="AL241" s="630" t="str">
        <f t="shared" si="78"/>
        <v/>
      </c>
      <c r="AM241" s="632" t="str">
        <f t="shared" si="79"/>
        <v/>
      </c>
      <c r="AN241" s="633" t="str">
        <f t="shared" si="84"/>
        <v>YES</v>
      </c>
      <c r="AO241" s="511" t="s">
        <v>382</v>
      </c>
      <c r="AP241" s="127">
        <f>VLOOKUP(AO241,'Flags&amp;Qualifiers'!$B$2:$C$49,2)</f>
        <v>0</v>
      </c>
      <c r="AQ241" s="127">
        <f>VLOOKUP(AO241,'Flags&amp;Qualifiers'!$B$2:$D$49,3)</f>
        <v>0</v>
      </c>
      <c r="AR241" s="127">
        <f>VLOOKUP(AO241,'Flags&amp;Qualifiers'!$B$2:$E$49,4)</f>
        <v>0</v>
      </c>
      <c r="AS241" s="757" t="str">
        <f t="shared" si="81"/>
        <v>no</v>
      </c>
    </row>
    <row r="242" spans="1:45" s="634" customFormat="1" ht="11.25" customHeight="1" x14ac:dyDescent="0.2">
      <c r="A242" s="621">
        <f>(AirVision!A238)</f>
        <v>0</v>
      </c>
      <c r="B242" s="622">
        <f>(AirVision!B238)</f>
        <v>0</v>
      </c>
      <c r="C242" s="623" t="str">
        <f>IF(ISNUMBER(AirVision!R238),AirVision!R238, "")</f>
        <v/>
      </c>
      <c r="D242" s="624" t="str">
        <f>IF(AirVision!S238&lt;&gt;"",AirVision!S238, "")</f>
        <v/>
      </c>
      <c r="E242" s="623" t="str">
        <f>IF(ISNUMBER(AirVision!L238),AirVision!L238, "")</f>
        <v/>
      </c>
      <c r="F242" s="624" t="str">
        <f>IF(AirVision!M238&lt;&gt;"",AirVision!M238, "")</f>
        <v/>
      </c>
      <c r="G242" s="625" t="str">
        <f>IF(ISNUMBER(AirVision!C238),AirVision!C238,"")</f>
        <v/>
      </c>
      <c r="H242" s="624" t="str">
        <f>IF(AirVision!D238&lt;&gt;"",AirVision!D238, "")</f>
        <v/>
      </c>
      <c r="I242" s="624" t="str">
        <f>IF(ISNUMBER(AirVision!O238),AirVision!O238,"")</f>
        <v/>
      </c>
      <c r="J242" s="624" t="str">
        <f>IF(ISNUMBER(AirVision!P238),AirVision!P238,"")</f>
        <v/>
      </c>
      <c r="K242" s="624" t="str">
        <f>IF(ISNUMBER(AirVision!F238),AirVision!F238, "")</f>
        <v/>
      </c>
      <c r="L242" s="624" t="str">
        <f>IF(AirVision!G238&lt;&gt;"",AirVision!G238, "")</f>
        <v/>
      </c>
      <c r="M242" s="624" t="str">
        <f>IF(ISNUMBER(AirVision!U238),AirVision!U238, "")</f>
        <v/>
      </c>
      <c r="N242" s="624" t="str">
        <f>IF(AirVision!V238&lt;&gt;"",AirVision!V238, "")</f>
        <v/>
      </c>
      <c r="O242" s="625" t="str">
        <f>IF(ISNUMBER(AirVision!X238),AirVision!X238,"")</f>
        <v/>
      </c>
      <c r="P242" s="624" t="str">
        <f>IF(AirVision!Y238&lt;&gt;"",AirVision!Y238, "")</f>
        <v/>
      </c>
      <c r="Q242" s="624" t="str">
        <f>IF(ISNUMBER(AirVision!AA238),AirVision!AA238,"")</f>
        <v/>
      </c>
      <c r="R242" s="624" t="str">
        <f>IF(AirVision!AB238&lt;&gt;"",AirVision!AB238, "")</f>
        <v/>
      </c>
      <c r="S242" s="624" t="str">
        <f>IF(ISNUMBER(AirVision!AD238),AirVision!AD238,"")</f>
        <v/>
      </c>
      <c r="T242" s="624" t="str">
        <f>IF(AirVision!AE238&lt;&gt;"",AirVision!AE238, "")</f>
        <v/>
      </c>
      <c r="U242" s="624">
        <f t="shared" si="68"/>
        <v>0</v>
      </c>
      <c r="V242" s="624">
        <f t="shared" si="66"/>
        <v>1</v>
      </c>
      <c r="W242" s="624" t="str">
        <f>IF(D242&lt;&gt;"",(VLOOKUP(D242,'Flags&amp;Qualifiers'!$S$2:$U$55,3)),"")</f>
        <v/>
      </c>
      <c r="X242" s="624">
        <f t="shared" si="69"/>
        <v>0</v>
      </c>
      <c r="Y242" s="624" t="str">
        <f>IF(D242&lt;&gt;"",(VLOOKUP(D242,'Flags&amp;Qualifiers'!$S$2:$T$55,2)), "")</f>
        <v/>
      </c>
      <c r="Z242" s="624">
        <f t="shared" si="70"/>
        <v>1</v>
      </c>
      <c r="AA242" s="624">
        <f t="shared" si="71"/>
        <v>0</v>
      </c>
      <c r="AB242" s="624" t="str">
        <f t="shared" si="72"/>
        <v>NULL</v>
      </c>
      <c r="AC242" s="635" t="str">
        <f t="shared" si="85"/>
        <v>NULL</v>
      </c>
      <c r="AD242" s="625" t="str">
        <f t="shared" si="85"/>
        <v>NULL</v>
      </c>
      <c r="AE242" s="627">
        <f t="shared" si="82"/>
        <v>0</v>
      </c>
      <c r="AF242" s="628" t="str">
        <f t="shared" si="74"/>
        <v/>
      </c>
      <c r="AG242" s="629" t="str">
        <f t="shared" si="75"/>
        <v/>
      </c>
      <c r="AH242" s="630">
        <f t="shared" si="76"/>
        <v>235</v>
      </c>
      <c r="AI242" s="629">
        <f t="shared" si="80"/>
        <v>0</v>
      </c>
      <c r="AJ242" s="632" t="str">
        <f t="shared" si="83"/>
        <v/>
      </c>
      <c r="AK242" s="630" t="str">
        <f t="shared" si="77"/>
        <v/>
      </c>
      <c r="AL242" s="630" t="str">
        <f t="shared" si="78"/>
        <v/>
      </c>
      <c r="AM242" s="632" t="str">
        <f t="shared" si="79"/>
        <v/>
      </c>
      <c r="AN242" s="633" t="str">
        <f t="shared" si="84"/>
        <v>YES</v>
      </c>
      <c r="AO242" s="511" t="s">
        <v>382</v>
      </c>
      <c r="AP242" s="127">
        <f>VLOOKUP(AO242,'Flags&amp;Qualifiers'!$B$2:$C$49,2)</f>
        <v>0</v>
      </c>
      <c r="AQ242" s="127">
        <f>VLOOKUP(AO242,'Flags&amp;Qualifiers'!$B$2:$D$49,3)</f>
        <v>0</v>
      </c>
      <c r="AR242" s="127">
        <f>VLOOKUP(AO242,'Flags&amp;Qualifiers'!$B$2:$E$49,4)</f>
        <v>0</v>
      </c>
      <c r="AS242" s="757" t="str">
        <f t="shared" si="81"/>
        <v>no</v>
      </c>
    </row>
    <row r="243" spans="1:45" s="634" customFormat="1" ht="11.25" customHeight="1" x14ac:dyDescent="0.2">
      <c r="A243" s="621">
        <f>(AirVision!A239)</f>
        <v>0</v>
      </c>
      <c r="B243" s="622">
        <f>(AirVision!B239)</f>
        <v>0</v>
      </c>
      <c r="C243" s="623" t="str">
        <f>IF(ISNUMBER(AirVision!R239),AirVision!R239, "")</f>
        <v/>
      </c>
      <c r="D243" s="624" t="str">
        <f>IF(AirVision!S239&lt;&gt;"",AirVision!S239, "")</f>
        <v/>
      </c>
      <c r="E243" s="623" t="str">
        <f>IF(ISNUMBER(AirVision!L239),AirVision!L239, "")</f>
        <v/>
      </c>
      <c r="F243" s="624" t="str">
        <f>IF(AirVision!M239&lt;&gt;"",AirVision!M239, "")</f>
        <v/>
      </c>
      <c r="G243" s="625" t="str">
        <f>IF(ISNUMBER(AirVision!C239),AirVision!C239,"")</f>
        <v/>
      </c>
      <c r="H243" s="624" t="str">
        <f>IF(AirVision!D239&lt;&gt;"",AirVision!D239, "")</f>
        <v/>
      </c>
      <c r="I243" s="624" t="str">
        <f>IF(ISNUMBER(AirVision!O239),AirVision!O239,"")</f>
        <v/>
      </c>
      <c r="J243" s="624" t="str">
        <f>IF(ISNUMBER(AirVision!P239),AirVision!P239,"")</f>
        <v/>
      </c>
      <c r="K243" s="624" t="str">
        <f>IF(ISNUMBER(AirVision!F239),AirVision!F239, "")</f>
        <v/>
      </c>
      <c r="L243" s="624" t="str">
        <f>IF(AirVision!G239&lt;&gt;"",AirVision!G239, "")</f>
        <v/>
      </c>
      <c r="M243" s="624" t="str">
        <f>IF(ISNUMBER(AirVision!U239),AirVision!U239, "")</f>
        <v/>
      </c>
      <c r="N243" s="624" t="str">
        <f>IF(AirVision!V239&lt;&gt;"",AirVision!V239, "")</f>
        <v/>
      </c>
      <c r="O243" s="625" t="str">
        <f>IF(ISNUMBER(AirVision!X239),AirVision!X239,"")</f>
        <v/>
      </c>
      <c r="P243" s="624" t="str">
        <f>IF(AirVision!Y239&lt;&gt;"",AirVision!Y239, "")</f>
        <v/>
      </c>
      <c r="Q243" s="624" t="str">
        <f>IF(ISNUMBER(AirVision!AA239),AirVision!AA239,"")</f>
        <v/>
      </c>
      <c r="R243" s="624" t="str">
        <f>IF(AirVision!AB239&lt;&gt;"",AirVision!AB239, "")</f>
        <v/>
      </c>
      <c r="S243" s="624" t="str">
        <f>IF(ISNUMBER(AirVision!AD239),AirVision!AD239,"")</f>
        <v/>
      </c>
      <c r="T243" s="624" t="str">
        <f>IF(AirVision!AE239&lt;&gt;"",AirVision!AE239, "")</f>
        <v/>
      </c>
      <c r="U243" s="624">
        <f t="shared" si="68"/>
        <v>0</v>
      </c>
      <c r="V243" s="624">
        <f t="shared" si="66"/>
        <v>1</v>
      </c>
      <c r="W243" s="624" t="str">
        <f>IF(D243&lt;&gt;"",(VLOOKUP(D243,'Flags&amp;Qualifiers'!$S$2:$U$55,3)),"")</f>
        <v/>
      </c>
      <c r="X243" s="624">
        <f t="shared" si="69"/>
        <v>0</v>
      </c>
      <c r="Y243" s="624" t="str">
        <f>IF(D243&lt;&gt;"",(VLOOKUP(D243,'Flags&amp;Qualifiers'!$S$2:$T$55,2)), "")</f>
        <v/>
      </c>
      <c r="Z243" s="624">
        <f t="shared" si="70"/>
        <v>1</v>
      </c>
      <c r="AA243" s="624">
        <f t="shared" si="71"/>
        <v>0</v>
      </c>
      <c r="AB243" s="624" t="str">
        <f t="shared" si="72"/>
        <v>NULL</v>
      </c>
      <c r="AC243" s="635" t="str">
        <f t="shared" si="85"/>
        <v>NULL</v>
      </c>
      <c r="AD243" s="625" t="str">
        <f t="shared" si="85"/>
        <v>NULL</v>
      </c>
      <c r="AE243" s="627">
        <f t="shared" si="82"/>
        <v>0</v>
      </c>
      <c r="AF243" s="628" t="str">
        <f t="shared" si="74"/>
        <v/>
      </c>
      <c r="AG243" s="629" t="str">
        <f t="shared" si="75"/>
        <v/>
      </c>
      <c r="AH243" s="630">
        <f t="shared" si="76"/>
        <v>236</v>
      </c>
      <c r="AI243" s="629">
        <f t="shared" si="80"/>
        <v>0</v>
      </c>
      <c r="AJ243" s="632" t="str">
        <f t="shared" si="83"/>
        <v/>
      </c>
      <c r="AK243" s="630" t="str">
        <f t="shared" si="77"/>
        <v/>
      </c>
      <c r="AL243" s="630" t="str">
        <f t="shared" si="78"/>
        <v/>
      </c>
      <c r="AM243" s="632" t="str">
        <f t="shared" si="79"/>
        <v/>
      </c>
      <c r="AN243" s="633" t="str">
        <f t="shared" si="84"/>
        <v>YES</v>
      </c>
      <c r="AO243" s="511" t="s">
        <v>382</v>
      </c>
      <c r="AP243" s="127">
        <f>VLOOKUP(AO243,'Flags&amp;Qualifiers'!$B$2:$C$49,2)</f>
        <v>0</v>
      </c>
      <c r="AQ243" s="127">
        <f>VLOOKUP(AO243,'Flags&amp;Qualifiers'!$B$2:$D$49,3)</f>
        <v>0</v>
      </c>
      <c r="AR243" s="127">
        <f>VLOOKUP(AO243,'Flags&amp;Qualifiers'!$B$2:$E$49,4)</f>
        <v>0</v>
      </c>
      <c r="AS243" s="757" t="str">
        <f t="shared" si="81"/>
        <v>no</v>
      </c>
    </row>
    <row r="244" spans="1:45" s="634" customFormat="1" ht="11.25" customHeight="1" x14ac:dyDescent="0.2">
      <c r="A244" s="621">
        <f>(AirVision!A240)</f>
        <v>0</v>
      </c>
      <c r="B244" s="622">
        <f>(AirVision!B240)</f>
        <v>0</v>
      </c>
      <c r="C244" s="623" t="str">
        <f>IF(ISNUMBER(AirVision!R240),AirVision!R240, "")</f>
        <v/>
      </c>
      <c r="D244" s="624" t="str">
        <f>IF(AirVision!S240&lt;&gt;"",AirVision!S240, "")</f>
        <v/>
      </c>
      <c r="E244" s="623" t="str">
        <f>IF(ISNUMBER(AirVision!L240),AirVision!L240, "")</f>
        <v/>
      </c>
      <c r="F244" s="624" t="str">
        <f>IF(AirVision!M240&lt;&gt;"",AirVision!M240, "")</f>
        <v/>
      </c>
      <c r="G244" s="625" t="str">
        <f>IF(ISNUMBER(AirVision!C240),AirVision!C240,"")</f>
        <v/>
      </c>
      <c r="H244" s="624" t="str">
        <f>IF(AirVision!D240&lt;&gt;"",AirVision!D240, "")</f>
        <v/>
      </c>
      <c r="I244" s="624" t="str">
        <f>IF(ISNUMBER(AirVision!O240),AirVision!O240,"")</f>
        <v/>
      </c>
      <c r="J244" s="624" t="str">
        <f>IF(ISNUMBER(AirVision!P240),AirVision!P240,"")</f>
        <v/>
      </c>
      <c r="K244" s="624" t="str">
        <f>IF(ISNUMBER(AirVision!F240),AirVision!F240, "")</f>
        <v/>
      </c>
      <c r="L244" s="624" t="str">
        <f>IF(AirVision!G240&lt;&gt;"",AirVision!G240, "")</f>
        <v/>
      </c>
      <c r="M244" s="624" t="str">
        <f>IF(ISNUMBER(AirVision!U240),AirVision!U240, "")</f>
        <v/>
      </c>
      <c r="N244" s="624" t="str">
        <f>IF(AirVision!V240&lt;&gt;"",AirVision!V240, "")</f>
        <v/>
      </c>
      <c r="O244" s="625" t="str">
        <f>IF(ISNUMBER(AirVision!X240),AirVision!X240,"")</f>
        <v/>
      </c>
      <c r="P244" s="624" t="str">
        <f>IF(AirVision!Y240&lt;&gt;"",AirVision!Y240, "")</f>
        <v/>
      </c>
      <c r="Q244" s="624" t="str">
        <f>IF(ISNUMBER(AirVision!AA240),AirVision!AA240,"")</f>
        <v/>
      </c>
      <c r="R244" s="624" t="str">
        <f>IF(AirVision!AB240&lt;&gt;"",AirVision!AB240, "")</f>
        <v/>
      </c>
      <c r="S244" s="624" t="str">
        <f>IF(ISNUMBER(AirVision!AD240),AirVision!AD240,"")</f>
        <v/>
      </c>
      <c r="T244" s="624" t="str">
        <f>IF(AirVision!AE240&lt;&gt;"",AirVision!AE240, "")</f>
        <v/>
      </c>
      <c r="U244" s="624">
        <f t="shared" si="68"/>
        <v>0</v>
      </c>
      <c r="V244" s="624">
        <f t="shared" si="66"/>
        <v>1</v>
      </c>
      <c r="W244" s="624" t="str">
        <f>IF(D244&lt;&gt;"",(VLOOKUP(D244,'Flags&amp;Qualifiers'!$S$2:$U$55,3)),"")</f>
        <v/>
      </c>
      <c r="X244" s="624">
        <f t="shared" si="69"/>
        <v>0</v>
      </c>
      <c r="Y244" s="624" t="str">
        <f>IF(D244&lt;&gt;"",(VLOOKUP(D244,'Flags&amp;Qualifiers'!$S$2:$T$55,2)), "")</f>
        <v/>
      </c>
      <c r="Z244" s="624">
        <f t="shared" si="70"/>
        <v>1</v>
      </c>
      <c r="AA244" s="624">
        <f t="shared" si="71"/>
        <v>0</v>
      </c>
      <c r="AB244" s="624" t="str">
        <f t="shared" si="72"/>
        <v>NULL</v>
      </c>
      <c r="AC244" s="635" t="str">
        <f t="shared" si="85"/>
        <v>NULL</v>
      </c>
      <c r="AD244" s="625" t="str">
        <f t="shared" si="85"/>
        <v>NULL</v>
      </c>
      <c r="AE244" s="627">
        <f t="shared" si="82"/>
        <v>0</v>
      </c>
      <c r="AF244" s="628" t="str">
        <f t="shared" si="74"/>
        <v/>
      </c>
      <c r="AG244" s="629" t="str">
        <f t="shared" si="75"/>
        <v/>
      </c>
      <c r="AH244" s="630">
        <f t="shared" si="76"/>
        <v>237</v>
      </c>
      <c r="AI244" s="629">
        <f t="shared" si="80"/>
        <v>0</v>
      </c>
      <c r="AJ244" s="632" t="str">
        <f t="shared" si="83"/>
        <v/>
      </c>
      <c r="AK244" s="630" t="str">
        <f t="shared" si="77"/>
        <v/>
      </c>
      <c r="AL244" s="630" t="str">
        <f t="shared" si="78"/>
        <v/>
      </c>
      <c r="AM244" s="632" t="str">
        <f t="shared" si="79"/>
        <v/>
      </c>
      <c r="AN244" s="633" t="str">
        <f t="shared" si="84"/>
        <v>YES</v>
      </c>
      <c r="AO244" s="511" t="s">
        <v>382</v>
      </c>
      <c r="AP244" s="127">
        <f>VLOOKUP(AO244,'Flags&amp;Qualifiers'!$B$2:$C$49,2)</f>
        <v>0</v>
      </c>
      <c r="AQ244" s="127">
        <f>VLOOKUP(AO244,'Flags&amp;Qualifiers'!$B$2:$D$49,3)</f>
        <v>0</v>
      </c>
      <c r="AR244" s="127">
        <f>VLOOKUP(AO244,'Flags&amp;Qualifiers'!$B$2:$E$49,4)</f>
        <v>0</v>
      </c>
      <c r="AS244" s="757" t="str">
        <f t="shared" si="81"/>
        <v>no</v>
      </c>
    </row>
    <row r="245" spans="1:45" s="634" customFormat="1" ht="11.25" customHeight="1" x14ac:dyDescent="0.2">
      <c r="A245" s="621">
        <f>(AirVision!A241)</f>
        <v>0</v>
      </c>
      <c r="B245" s="622">
        <f>(AirVision!B241)</f>
        <v>0</v>
      </c>
      <c r="C245" s="623" t="str">
        <f>IF(ISNUMBER(AirVision!R241),AirVision!R241, "")</f>
        <v/>
      </c>
      <c r="D245" s="624" t="str">
        <f>IF(AirVision!S241&lt;&gt;"",AirVision!S241, "")</f>
        <v/>
      </c>
      <c r="E245" s="623" t="str">
        <f>IF(ISNUMBER(AirVision!L241),AirVision!L241, "")</f>
        <v/>
      </c>
      <c r="F245" s="624" t="str">
        <f>IF(AirVision!M241&lt;&gt;"",AirVision!M241, "")</f>
        <v/>
      </c>
      <c r="G245" s="625" t="str">
        <f>IF(ISNUMBER(AirVision!C241),AirVision!C241,"")</f>
        <v/>
      </c>
      <c r="H245" s="624" t="str">
        <f>IF(AirVision!D241&lt;&gt;"",AirVision!D241, "")</f>
        <v/>
      </c>
      <c r="I245" s="624" t="str">
        <f>IF(ISNUMBER(AirVision!O241),AirVision!O241,"")</f>
        <v/>
      </c>
      <c r="J245" s="624" t="str">
        <f>IF(ISNUMBER(AirVision!P241),AirVision!P241,"")</f>
        <v/>
      </c>
      <c r="K245" s="624" t="str">
        <f>IF(ISNUMBER(AirVision!F241),AirVision!F241, "")</f>
        <v/>
      </c>
      <c r="L245" s="624" t="str">
        <f>IF(AirVision!G241&lt;&gt;"",AirVision!G241, "")</f>
        <v/>
      </c>
      <c r="M245" s="624" t="str">
        <f>IF(ISNUMBER(AirVision!U241),AirVision!U241, "")</f>
        <v/>
      </c>
      <c r="N245" s="624" t="str">
        <f>IF(AirVision!V241&lt;&gt;"",AirVision!V241, "")</f>
        <v/>
      </c>
      <c r="O245" s="625" t="str">
        <f>IF(ISNUMBER(AirVision!X241),AirVision!X241,"")</f>
        <v/>
      </c>
      <c r="P245" s="624" t="str">
        <f>IF(AirVision!Y241&lt;&gt;"",AirVision!Y241, "")</f>
        <v/>
      </c>
      <c r="Q245" s="624" t="str">
        <f>IF(ISNUMBER(AirVision!AA241),AirVision!AA241,"")</f>
        <v/>
      </c>
      <c r="R245" s="624" t="str">
        <f>IF(AirVision!AB241&lt;&gt;"",AirVision!AB241, "")</f>
        <v/>
      </c>
      <c r="S245" s="624" t="str">
        <f>IF(ISNUMBER(AirVision!AD241),AirVision!AD241,"")</f>
        <v/>
      </c>
      <c r="T245" s="624" t="str">
        <f>IF(AirVision!AE241&lt;&gt;"",AirVision!AE241, "")</f>
        <v/>
      </c>
      <c r="U245" s="624">
        <f t="shared" si="68"/>
        <v>0</v>
      </c>
      <c r="V245" s="624">
        <f t="shared" si="66"/>
        <v>1</v>
      </c>
      <c r="W245" s="624" t="str">
        <f>IF(D245&lt;&gt;"",(VLOOKUP(D245,'Flags&amp;Qualifiers'!$S$2:$U$55,3)),"")</f>
        <v/>
      </c>
      <c r="X245" s="624">
        <f t="shared" si="69"/>
        <v>0</v>
      </c>
      <c r="Y245" s="624" t="str">
        <f>IF(D245&lt;&gt;"",(VLOOKUP(D245,'Flags&amp;Qualifiers'!$S$2:$T$55,2)), "")</f>
        <v/>
      </c>
      <c r="Z245" s="624">
        <f t="shared" si="70"/>
        <v>1</v>
      </c>
      <c r="AA245" s="624">
        <f t="shared" si="71"/>
        <v>0</v>
      </c>
      <c r="AB245" s="624" t="str">
        <f t="shared" si="72"/>
        <v>NULL</v>
      </c>
      <c r="AC245" s="635" t="str">
        <f t="shared" si="85"/>
        <v>NULL</v>
      </c>
      <c r="AD245" s="625" t="str">
        <f t="shared" si="85"/>
        <v>NULL</v>
      </c>
      <c r="AE245" s="627">
        <f t="shared" si="82"/>
        <v>0</v>
      </c>
      <c r="AF245" s="628" t="str">
        <f t="shared" si="74"/>
        <v/>
      </c>
      <c r="AG245" s="629" t="str">
        <f t="shared" si="75"/>
        <v/>
      </c>
      <c r="AH245" s="630">
        <f t="shared" si="76"/>
        <v>238</v>
      </c>
      <c r="AI245" s="629">
        <f t="shared" si="80"/>
        <v>0</v>
      </c>
      <c r="AJ245" s="632" t="str">
        <f t="shared" si="83"/>
        <v/>
      </c>
      <c r="AK245" s="630" t="str">
        <f t="shared" si="77"/>
        <v/>
      </c>
      <c r="AL245" s="630" t="str">
        <f t="shared" si="78"/>
        <v/>
      </c>
      <c r="AM245" s="632" t="str">
        <f t="shared" si="79"/>
        <v/>
      </c>
      <c r="AN245" s="633" t="str">
        <f t="shared" si="84"/>
        <v>YES</v>
      </c>
      <c r="AO245" s="511" t="s">
        <v>382</v>
      </c>
      <c r="AP245" s="127">
        <f>VLOOKUP(AO245,'Flags&amp;Qualifiers'!$B$2:$C$49,2)</f>
        <v>0</v>
      </c>
      <c r="AQ245" s="127">
        <f>VLOOKUP(AO245,'Flags&amp;Qualifiers'!$B$2:$D$49,3)</f>
        <v>0</v>
      </c>
      <c r="AR245" s="127">
        <f>VLOOKUP(AO245,'Flags&amp;Qualifiers'!$B$2:$E$49,4)</f>
        <v>0</v>
      </c>
      <c r="AS245" s="757" t="str">
        <f t="shared" si="81"/>
        <v>no</v>
      </c>
    </row>
    <row r="246" spans="1:45" s="634" customFormat="1" ht="11.25" customHeight="1" x14ac:dyDescent="0.2">
      <c r="A246" s="621">
        <f>(AirVision!A242)</f>
        <v>0</v>
      </c>
      <c r="B246" s="622">
        <f>(AirVision!B242)</f>
        <v>0</v>
      </c>
      <c r="C246" s="623" t="str">
        <f>IF(ISNUMBER(AirVision!R242),AirVision!R242, "")</f>
        <v/>
      </c>
      <c r="D246" s="624" t="str">
        <f>IF(AirVision!S242&lt;&gt;"",AirVision!S242, "")</f>
        <v/>
      </c>
      <c r="E246" s="623" t="str">
        <f>IF(ISNUMBER(AirVision!L242),AirVision!L242, "")</f>
        <v/>
      </c>
      <c r="F246" s="624" t="str">
        <f>IF(AirVision!M242&lt;&gt;"",AirVision!M242, "")</f>
        <v/>
      </c>
      <c r="G246" s="625" t="str">
        <f>IF(ISNUMBER(AirVision!C242),AirVision!C242,"")</f>
        <v/>
      </c>
      <c r="H246" s="624" t="str">
        <f>IF(AirVision!D242&lt;&gt;"",AirVision!D242, "")</f>
        <v/>
      </c>
      <c r="I246" s="624" t="str">
        <f>IF(ISNUMBER(AirVision!O242),AirVision!O242,"")</f>
        <v/>
      </c>
      <c r="J246" s="624" t="str">
        <f>IF(ISNUMBER(AirVision!P242),AirVision!P242,"")</f>
        <v/>
      </c>
      <c r="K246" s="624" t="str">
        <f>IF(ISNUMBER(AirVision!F242),AirVision!F242, "")</f>
        <v/>
      </c>
      <c r="L246" s="624" t="str">
        <f>IF(AirVision!G242&lt;&gt;"",AirVision!G242, "")</f>
        <v/>
      </c>
      <c r="M246" s="624" t="str">
        <f>IF(ISNUMBER(AirVision!U242),AirVision!U242, "")</f>
        <v/>
      </c>
      <c r="N246" s="624" t="str">
        <f>IF(AirVision!V242&lt;&gt;"",AirVision!V242, "")</f>
        <v/>
      </c>
      <c r="O246" s="625" t="str">
        <f>IF(ISNUMBER(AirVision!X242),AirVision!X242,"")</f>
        <v/>
      </c>
      <c r="P246" s="624" t="str">
        <f>IF(AirVision!Y242&lt;&gt;"",AirVision!Y242, "")</f>
        <v/>
      </c>
      <c r="Q246" s="624" t="str">
        <f>IF(ISNUMBER(AirVision!AA242),AirVision!AA242,"")</f>
        <v/>
      </c>
      <c r="R246" s="624" t="str">
        <f>IF(AirVision!AB242&lt;&gt;"",AirVision!AB242, "")</f>
        <v/>
      </c>
      <c r="S246" s="624" t="str">
        <f>IF(ISNUMBER(AirVision!AD242),AirVision!AD242,"")</f>
        <v/>
      </c>
      <c r="T246" s="624" t="str">
        <f>IF(AirVision!AE242&lt;&gt;"",AirVision!AE242, "")</f>
        <v/>
      </c>
      <c r="U246" s="624">
        <f t="shared" si="68"/>
        <v>0</v>
      </c>
      <c r="V246" s="624">
        <f t="shared" si="66"/>
        <v>1</v>
      </c>
      <c r="W246" s="624" t="str">
        <f>IF(D246&lt;&gt;"",(VLOOKUP(D246,'Flags&amp;Qualifiers'!$S$2:$U$55,3)),"")</f>
        <v/>
      </c>
      <c r="X246" s="624">
        <f t="shared" si="69"/>
        <v>0</v>
      </c>
      <c r="Y246" s="624" t="str">
        <f>IF(D246&lt;&gt;"",(VLOOKUP(D246,'Flags&amp;Qualifiers'!$S$2:$T$55,2)), "")</f>
        <v/>
      </c>
      <c r="Z246" s="624">
        <f t="shared" si="70"/>
        <v>1</v>
      </c>
      <c r="AA246" s="624">
        <f t="shared" si="71"/>
        <v>0</v>
      </c>
      <c r="AB246" s="624" t="str">
        <f t="shared" si="72"/>
        <v>NULL</v>
      </c>
      <c r="AC246" s="635" t="str">
        <f t="shared" si="85"/>
        <v>NULL</v>
      </c>
      <c r="AD246" s="625" t="str">
        <f t="shared" si="85"/>
        <v>NULL</v>
      </c>
      <c r="AE246" s="627">
        <f t="shared" si="82"/>
        <v>0</v>
      </c>
      <c r="AF246" s="628" t="str">
        <f t="shared" si="74"/>
        <v/>
      </c>
      <c r="AG246" s="629" t="str">
        <f t="shared" si="75"/>
        <v/>
      </c>
      <c r="AH246" s="630">
        <f t="shared" si="76"/>
        <v>239</v>
      </c>
      <c r="AI246" s="629">
        <f t="shared" si="80"/>
        <v>0</v>
      </c>
      <c r="AJ246" s="632" t="str">
        <f t="shared" si="83"/>
        <v/>
      </c>
      <c r="AK246" s="630" t="str">
        <f t="shared" si="77"/>
        <v/>
      </c>
      <c r="AL246" s="630" t="str">
        <f t="shared" si="78"/>
        <v/>
      </c>
      <c r="AM246" s="632" t="str">
        <f t="shared" si="79"/>
        <v/>
      </c>
      <c r="AN246" s="633" t="str">
        <f t="shared" si="84"/>
        <v>YES</v>
      </c>
      <c r="AO246" s="511" t="s">
        <v>382</v>
      </c>
      <c r="AP246" s="127">
        <f>VLOOKUP(AO246,'Flags&amp;Qualifiers'!$B$2:$C$49,2)</f>
        <v>0</v>
      </c>
      <c r="AQ246" s="127">
        <f>VLOOKUP(AO246,'Flags&amp;Qualifiers'!$B$2:$D$49,3)</f>
        <v>0</v>
      </c>
      <c r="AR246" s="127">
        <f>VLOOKUP(AO246,'Flags&amp;Qualifiers'!$B$2:$E$49,4)</f>
        <v>0</v>
      </c>
      <c r="AS246" s="757" t="str">
        <f t="shared" si="81"/>
        <v>no</v>
      </c>
    </row>
    <row r="247" spans="1:45" s="634" customFormat="1" ht="11.25" customHeight="1" x14ac:dyDescent="0.2">
      <c r="A247" s="621">
        <f>(AirVision!A243)</f>
        <v>0</v>
      </c>
      <c r="B247" s="622">
        <f>(AirVision!B243)</f>
        <v>0</v>
      </c>
      <c r="C247" s="623" t="str">
        <f>IF(ISNUMBER(AirVision!R243),AirVision!R243, "")</f>
        <v/>
      </c>
      <c r="D247" s="624" t="str">
        <f>IF(AirVision!S243&lt;&gt;"",AirVision!S243, "")</f>
        <v/>
      </c>
      <c r="E247" s="623" t="str">
        <f>IF(ISNUMBER(AirVision!L243),AirVision!L243, "")</f>
        <v/>
      </c>
      <c r="F247" s="624" t="str">
        <f>IF(AirVision!M243&lt;&gt;"",AirVision!M243, "")</f>
        <v/>
      </c>
      <c r="G247" s="625" t="str">
        <f>IF(ISNUMBER(AirVision!C243),AirVision!C243,"")</f>
        <v/>
      </c>
      <c r="H247" s="624" t="str">
        <f>IF(AirVision!D243&lt;&gt;"",AirVision!D243, "")</f>
        <v/>
      </c>
      <c r="I247" s="624" t="str">
        <f>IF(ISNUMBER(AirVision!O243),AirVision!O243,"")</f>
        <v/>
      </c>
      <c r="J247" s="624" t="str">
        <f>IF(ISNUMBER(AirVision!P243),AirVision!P243,"")</f>
        <v/>
      </c>
      <c r="K247" s="624" t="str">
        <f>IF(ISNUMBER(AirVision!F243),AirVision!F243, "")</f>
        <v/>
      </c>
      <c r="L247" s="624" t="str">
        <f>IF(AirVision!G243&lt;&gt;"",AirVision!G243, "")</f>
        <v/>
      </c>
      <c r="M247" s="624" t="str">
        <f>IF(ISNUMBER(AirVision!U243),AirVision!U243, "")</f>
        <v/>
      </c>
      <c r="N247" s="624" t="str">
        <f>IF(AirVision!V243&lt;&gt;"",AirVision!V243, "")</f>
        <v/>
      </c>
      <c r="O247" s="625" t="str">
        <f>IF(ISNUMBER(AirVision!X243),AirVision!X243,"")</f>
        <v/>
      </c>
      <c r="P247" s="624" t="str">
        <f>IF(AirVision!Y243&lt;&gt;"",AirVision!Y243, "")</f>
        <v/>
      </c>
      <c r="Q247" s="624" t="str">
        <f>IF(ISNUMBER(AirVision!AA243),AirVision!AA243,"")</f>
        <v/>
      </c>
      <c r="R247" s="624" t="str">
        <f>IF(AirVision!AB243&lt;&gt;"",AirVision!AB243, "")</f>
        <v/>
      </c>
      <c r="S247" s="624" t="str">
        <f>IF(ISNUMBER(AirVision!AD243),AirVision!AD243,"")</f>
        <v/>
      </c>
      <c r="T247" s="624" t="str">
        <f>IF(AirVision!AE243&lt;&gt;"",AirVision!AE243, "")</f>
        <v/>
      </c>
      <c r="U247" s="624">
        <f t="shared" si="68"/>
        <v>0</v>
      </c>
      <c r="V247" s="624">
        <f t="shared" si="66"/>
        <v>1</v>
      </c>
      <c r="W247" s="624" t="str">
        <f>IF(D247&lt;&gt;"",(VLOOKUP(D247,'Flags&amp;Qualifiers'!$S$2:$U$55,3)),"")</f>
        <v/>
      </c>
      <c r="X247" s="624">
        <f t="shared" si="69"/>
        <v>0</v>
      </c>
      <c r="Y247" s="624" t="str">
        <f>IF(D247&lt;&gt;"",(VLOOKUP(D247,'Flags&amp;Qualifiers'!$S$2:$T$55,2)), "")</f>
        <v/>
      </c>
      <c r="Z247" s="624">
        <f t="shared" si="70"/>
        <v>1</v>
      </c>
      <c r="AA247" s="624">
        <f t="shared" si="71"/>
        <v>0</v>
      </c>
      <c r="AB247" s="624" t="str">
        <f t="shared" si="72"/>
        <v>NULL</v>
      </c>
      <c r="AC247" s="635" t="str">
        <f t="shared" si="85"/>
        <v>NULL</v>
      </c>
      <c r="AD247" s="625" t="str">
        <f t="shared" si="85"/>
        <v>NULL</v>
      </c>
      <c r="AE247" s="627">
        <f>MAX($AB$224:$AB$247)</f>
        <v>0</v>
      </c>
      <c r="AF247" s="628" t="str">
        <f t="shared" si="74"/>
        <v/>
      </c>
      <c r="AG247" s="629" t="str">
        <f t="shared" si="75"/>
        <v/>
      </c>
      <c r="AH247" s="630">
        <f t="shared" si="76"/>
        <v>240</v>
      </c>
      <c r="AI247" s="629">
        <f t="shared" si="80"/>
        <v>0</v>
      </c>
      <c r="AJ247" s="632" t="str">
        <f t="shared" si="83"/>
        <v/>
      </c>
      <c r="AK247" s="630" t="str">
        <f t="shared" si="77"/>
        <v/>
      </c>
      <c r="AL247" s="630" t="str">
        <f t="shared" si="78"/>
        <v/>
      </c>
      <c r="AM247" s="632" t="str">
        <f t="shared" si="79"/>
        <v/>
      </c>
      <c r="AN247" s="633" t="str">
        <f t="shared" si="84"/>
        <v>YES</v>
      </c>
      <c r="AO247" s="511" t="s">
        <v>382</v>
      </c>
      <c r="AP247" s="127">
        <f>VLOOKUP(AO247,'Flags&amp;Qualifiers'!$B$2:$C$49,2)</f>
        <v>0</v>
      </c>
      <c r="AQ247" s="127">
        <f>VLOOKUP(AO247,'Flags&amp;Qualifiers'!$B$2:$D$49,3)</f>
        <v>0</v>
      </c>
      <c r="AR247" s="127">
        <f>VLOOKUP(AO247,'Flags&amp;Qualifiers'!$B$2:$E$49,4)</f>
        <v>0</v>
      </c>
      <c r="AS247" s="757" t="str">
        <f t="shared" si="81"/>
        <v>no</v>
      </c>
    </row>
    <row r="248" spans="1:45" s="634" customFormat="1" ht="11.25" customHeight="1" x14ac:dyDescent="0.2">
      <c r="A248" s="621">
        <f>(AirVision!A244)</f>
        <v>0</v>
      </c>
      <c r="B248" s="622">
        <f>(AirVision!B244)</f>
        <v>0</v>
      </c>
      <c r="C248" s="623" t="str">
        <f>IF(ISNUMBER(AirVision!R244),AirVision!R244, "")</f>
        <v/>
      </c>
      <c r="D248" s="624" t="str">
        <f>IF(AirVision!S244&lt;&gt;"",AirVision!S244, "")</f>
        <v/>
      </c>
      <c r="E248" s="623" t="str">
        <f>IF(ISNUMBER(AirVision!L244),AirVision!L244, "")</f>
        <v/>
      </c>
      <c r="F248" s="624" t="str">
        <f>IF(AirVision!M244&lt;&gt;"",AirVision!M244, "")</f>
        <v/>
      </c>
      <c r="G248" s="625" t="str">
        <f>IF(ISNUMBER(AirVision!C244),AirVision!C244,"")</f>
        <v/>
      </c>
      <c r="H248" s="624" t="str">
        <f>IF(AirVision!D244&lt;&gt;"",AirVision!D244, "")</f>
        <v/>
      </c>
      <c r="I248" s="624" t="str">
        <f>IF(ISNUMBER(AirVision!O244),AirVision!O244,"")</f>
        <v/>
      </c>
      <c r="J248" s="624" t="str">
        <f>IF(ISNUMBER(AirVision!P244),AirVision!P244,"")</f>
        <v/>
      </c>
      <c r="K248" s="624" t="str">
        <f>IF(ISNUMBER(AirVision!F244),AirVision!F244, "")</f>
        <v/>
      </c>
      <c r="L248" s="624" t="str">
        <f>IF(AirVision!G244&lt;&gt;"",AirVision!G244, "")</f>
        <v/>
      </c>
      <c r="M248" s="624" t="str">
        <f>IF(ISNUMBER(AirVision!U244),AirVision!U244, "")</f>
        <v/>
      </c>
      <c r="N248" s="624" t="str">
        <f>IF(AirVision!V244&lt;&gt;"",AirVision!V244, "")</f>
        <v/>
      </c>
      <c r="O248" s="625" t="str">
        <f>IF(ISNUMBER(AirVision!X244),AirVision!X244,"")</f>
        <v/>
      </c>
      <c r="P248" s="624" t="str">
        <f>IF(AirVision!Y244&lt;&gt;"",AirVision!Y244, "")</f>
        <v/>
      </c>
      <c r="Q248" s="624" t="str">
        <f>IF(ISNUMBER(AirVision!AA244),AirVision!AA244,"")</f>
        <v/>
      </c>
      <c r="R248" s="624" t="str">
        <f>IF(AirVision!AB244&lt;&gt;"",AirVision!AB244, "")</f>
        <v/>
      </c>
      <c r="S248" s="624" t="str">
        <f>IF(ISNUMBER(AirVision!AD244),AirVision!AD244,"")</f>
        <v/>
      </c>
      <c r="T248" s="624" t="str">
        <f>IF(AirVision!AE244&lt;&gt;"",AirVision!AE244, "")</f>
        <v/>
      </c>
      <c r="U248" s="624">
        <f t="shared" si="68"/>
        <v>0</v>
      </c>
      <c r="V248" s="624">
        <f t="shared" si="66"/>
        <v>1</v>
      </c>
      <c r="W248" s="624" t="str">
        <f>IF(D248&lt;&gt;"",(VLOOKUP(D248,'Flags&amp;Qualifiers'!$S$2:$U$55,3)),"")</f>
        <v/>
      </c>
      <c r="X248" s="624">
        <f t="shared" si="69"/>
        <v>0</v>
      </c>
      <c r="Y248" s="624" t="str">
        <f>IF(D248&lt;&gt;"",(VLOOKUP(D248,'Flags&amp;Qualifiers'!$S$2:$T$55,2)), "")</f>
        <v/>
      </c>
      <c r="Z248" s="624">
        <f t="shared" si="70"/>
        <v>1</v>
      </c>
      <c r="AA248" s="624">
        <f t="shared" si="71"/>
        <v>0</v>
      </c>
      <c r="AB248" s="624" t="str">
        <f t="shared" si="72"/>
        <v>NULL</v>
      </c>
      <c r="AC248" s="635" t="str">
        <f>IF((COUNT($AB$248:$AB$271)&gt;17),(AVERAGE($AB$248:$AB$271)),"NULL")</f>
        <v>NULL</v>
      </c>
      <c r="AD248" s="625" t="str">
        <f>IF((COUNT($AB$248:$AB$271)&gt;17),(AVERAGE($AB$248:$AB$271)),"NULL")</f>
        <v>NULL</v>
      </c>
      <c r="AE248" s="627">
        <f t="shared" ref="AE248:AE270" si="86">MAX($AB$248:$AB$271)</f>
        <v>0</v>
      </c>
      <c r="AF248" s="628" t="str">
        <f t="shared" si="74"/>
        <v/>
      </c>
      <c r="AG248" s="629" t="str">
        <f t="shared" si="75"/>
        <v/>
      </c>
      <c r="AH248" s="630">
        <f t="shared" si="76"/>
        <v>241</v>
      </c>
      <c r="AI248" s="629">
        <f t="shared" si="80"/>
        <v>0</v>
      </c>
      <c r="AJ248" s="632" t="str">
        <f t="shared" si="83"/>
        <v/>
      </c>
      <c r="AK248" s="630" t="str">
        <f t="shared" si="77"/>
        <v/>
      </c>
      <c r="AL248" s="630" t="str">
        <f t="shared" si="78"/>
        <v/>
      </c>
      <c r="AM248" s="632" t="str">
        <f t="shared" si="79"/>
        <v/>
      </c>
      <c r="AN248" s="633" t="str">
        <f t="shared" si="84"/>
        <v>YES</v>
      </c>
      <c r="AO248" s="511" t="s">
        <v>382</v>
      </c>
      <c r="AP248" s="127">
        <f>VLOOKUP(AO248,'Flags&amp;Qualifiers'!$B$2:$C$49,2)</f>
        <v>0</v>
      </c>
      <c r="AQ248" s="127">
        <f>VLOOKUP(AO248,'Flags&amp;Qualifiers'!$B$2:$D$49,3)</f>
        <v>0</v>
      </c>
      <c r="AR248" s="127">
        <f>VLOOKUP(AO248,'Flags&amp;Qualifiers'!$B$2:$E$49,4)</f>
        <v>0</v>
      </c>
      <c r="AS248" s="757" t="str">
        <f t="shared" si="81"/>
        <v>no</v>
      </c>
    </row>
    <row r="249" spans="1:45" s="634" customFormat="1" ht="11.25" customHeight="1" x14ac:dyDescent="0.2">
      <c r="A249" s="621">
        <f>(AirVision!A245)</f>
        <v>0</v>
      </c>
      <c r="B249" s="622">
        <f>(AirVision!B245)</f>
        <v>0</v>
      </c>
      <c r="C249" s="623" t="str">
        <f>IF(ISNUMBER(AirVision!R245),AirVision!R245, "")</f>
        <v/>
      </c>
      <c r="D249" s="624" t="str">
        <f>IF(AirVision!S245&lt;&gt;"",AirVision!S245, "")</f>
        <v/>
      </c>
      <c r="E249" s="623" t="str">
        <f>IF(ISNUMBER(AirVision!L245),AirVision!L245, "")</f>
        <v/>
      </c>
      <c r="F249" s="624" t="str">
        <f>IF(AirVision!M245&lt;&gt;"",AirVision!M245, "")</f>
        <v/>
      </c>
      <c r="G249" s="625" t="str">
        <f>IF(ISNUMBER(AirVision!C245),AirVision!C245,"")</f>
        <v/>
      </c>
      <c r="H249" s="624" t="str">
        <f>IF(AirVision!D245&lt;&gt;"",AirVision!D245, "")</f>
        <v/>
      </c>
      <c r="I249" s="624" t="str">
        <f>IF(ISNUMBER(AirVision!O245),AirVision!O245,"")</f>
        <v/>
      </c>
      <c r="J249" s="624" t="str">
        <f>IF(ISNUMBER(AirVision!P245),AirVision!P245,"")</f>
        <v/>
      </c>
      <c r="K249" s="624" t="str">
        <f>IF(ISNUMBER(AirVision!F245),AirVision!F245, "")</f>
        <v/>
      </c>
      <c r="L249" s="624" t="str">
        <f>IF(AirVision!G245&lt;&gt;"",AirVision!G245, "")</f>
        <v/>
      </c>
      <c r="M249" s="624" t="str">
        <f>IF(ISNUMBER(AirVision!U245),AirVision!U245, "")</f>
        <v/>
      </c>
      <c r="N249" s="624" t="str">
        <f>IF(AirVision!V245&lt;&gt;"",AirVision!V245, "")</f>
        <v/>
      </c>
      <c r="O249" s="625" t="str">
        <f>IF(ISNUMBER(AirVision!X245),AirVision!X245,"")</f>
        <v/>
      </c>
      <c r="P249" s="624" t="str">
        <f>IF(AirVision!Y245&lt;&gt;"",AirVision!Y245, "")</f>
        <v/>
      </c>
      <c r="Q249" s="624" t="str">
        <f>IF(ISNUMBER(AirVision!AA245),AirVision!AA245,"")</f>
        <v/>
      </c>
      <c r="R249" s="624" t="str">
        <f>IF(AirVision!AB245&lt;&gt;"",AirVision!AB245, "")</f>
        <v/>
      </c>
      <c r="S249" s="624" t="str">
        <f>IF(ISNUMBER(AirVision!AD245),AirVision!AD245,"")</f>
        <v/>
      </c>
      <c r="T249" s="624" t="str">
        <f>IF(AirVision!AE245&lt;&gt;"",AirVision!AE245, "")</f>
        <v/>
      </c>
      <c r="U249" s="624">
        <f t="shared" si="68"/>
        <v>0</v>
      </c>
      <c r="V249" s="624">
        <f t="shared" si="66"/>
        <v>1</v>
      </c>
      <c r="W249" s="624" t="str">
        <f>IF(D249&lt;&gt;"",(VLOOKUP(D249,'Flags&amp;Qualifiers'!$S$2:$U$55,3)),"")</f>
        <v/>
      </c>
      <c r="X249" s="624">
        <f t="shared" si="69"/>
        <v>0</v>
      </c>
      <c r="Y249" s="624" t="str">
        <f>IF(D249&lt;&gt;"",(VLOOKUP(D249,'Flags&amp;Qualifiers'!$S$2:$T$55,2)), "")</f>
        <v/>
      </c>
      <c r="Z249" s="624">
        <f t="shared" si="70"/>
        <v>1</v>
      </c>
      <c r="AA249" s="624">
        <f t="shared" si="71"/>
        <v>0</v>
      </c>
      <c r="AB249" s="624" t="str">
        <f t="shared" si="72"/>
        <v>NULL</v>
      </c>
      <c r="AC249" s="635" t="str">
        <f t="shared" ref="AC249:AD271" si="87">IF((COUNT($AB$248:$AB$271)&gt;17),(AVERAGE($AB$248:$AB$271)),"NULL")</f>
        <v>NULL</v>
      </c>
      <c r="AD249" s="625" t="str">
        <f t="shared" si="87"/>
        <v>NULL</v>
      </c>
      <c r="AE249" s="627">
        <f t="shared" si="86"/>
        <v>0</v>
      </c>
      <c r="AF249" s="628" t="str">
        <f t="shared" si="74"/>
        <v/>
      </c>
      <c r="AG249" s="629" t="str">
        <f t="shared" si="75"/>
        <v/>
      </c>
      <c r="AH249" s="630">
        <f t="shared" si="76"/>
        <v>242</v>
      </c>
      <c r="AI249" s="629">
        <f t="shared" si="80"/>
        <v>0</v>
      </c>
      <c r="AJ249" s="632" t="str">
        <f t="shared" si="83"/>
        <v/>
      </c>
      <c r="AK249" s="630" t="str">
        <f t="shared" si="77"/>
        <v/>
      </c>
      <c r="AL249" s="630" t="str">
        <f t="shared" si="78"/>
        <v/>
      </c>
      <c r="AM249" s="632" t="str">
        <f t="shared" si="79"/>
        <v/>
      </c>
      <c r="AN249" s="633" t="str">
        <f t="shared" si="84"/>
        <v>YES</v>
      </c>
      <c r="AO249" s="511" t="s">
        <v>382</v>
      </c>
      <c r="AP249" s="127">
        <f>VLOOKUP(AO249,'Flags&amp;Qualifiers'!$B$2:$C$49,2)</f>
        <v>0</v>
      </c>
      <c r="AQ249" s="127">
        <f>VLOOKUP(AO249,'Flags&amp;Qualifiers'!$B$2:$D$49,3)</f>
        <v>0</v>
      </c>
      <c r="AR249" s="127">
        <f>VLOOKUP(AO249,'Flags&amp;Qualifiers'!$B$2:$E$49,4)</f>
        <v>0</v>
      </c>
      <c r="AS249" s="757" t="str">
        <f t="shared" si="81"/>
        <v>no</v>
      </c>
    </row>
    <row r="250" spans="1:45" s="634" customFormat="1" ht="11.25" customHeight="1" x14ac:dyDescent="0.2">
      <c r="A250" s="621">
        <f>(AirVision!A246)</f>
        <v>0</v>
      </c>
      <c r="B250" s="622">
        <f>(AirVision!B246)</f>
        <v>0</v>
      </c>
      <c r="C250" s="623" t="str">
        <f>IF(ISNUMBER(AirVision!R246),AirVision!R246, "")</f>
        <v/>
      </c>
      <c r="D250" s="624" t="str">
        <f>IF(AirVision!S246&lt;&gt;"",AirVision!S246, "")</f>
        <v/>
      </c>
      <c r="E250" s="623" t="str">
        <f>IF(ISNUMBER(AirVision!L246),AirVision!L246, "")</f>
        <v/>
      </c>
      <c r="F250" s="624" t="str">
        <f>IF(AirVision!M246&lt;&gt;"",AirVision!M246, "")</f>
        <v/>
      </c>
      <c r="G250" s="625" t="str">
        <f>IF(ISNUMBER(AirVision!C246),AirVision!C246,"")</f>
        <v/>
      </c>
      <c r="H250" s="624" t="str">
        <f>IF(AirVision!D246&lt;&gt;"",AirVision!D246, "")</f>
        <v/>
      </c>
      <c r="I250" s="624" t="str">
        <f>IF(ISNUMBER(AirVision!O246),AirVision!O246,"")</f>
        <v/>
      </c>
      <c r="J250" s="624" t="str">
        <f>IF(ISNUMBER(AirVision!P246),AirVision!P246,"")</f>
        <v/>
      </c>
      <c r="K250" s="624" t="str">
        <f>IF(ISNUMBER(AirVision!F246),AirVision!F246, "")</f>
        <v/>
      </c>
      <c r="L250" s="624" t="str">
        <f>IF(AirVision!G246&lt;&gt;"",AirVision!G246, "")</f>
        <v/>
      </c>
      <c r="M250" s="624" t="str">
        <f>IF(ISNUMBER(AirVision!U246),AirVision!U246, "")</f>
        <v/>
      </c>
      <c r="N250" s="624" t="str">
        <f>IF(AirVision!V246&lt;&gt;"",AirVision!V246, "")</f>
        <v/>
      </c>
      <c r="O250" s="625" t="str">
        <f>IF(ISNUMBER(AirVision!X246),AirVision!X246,"")</f>
        <v/>
      </c>
      <c r="P250" s="624" t="str">
        <f>IF(AirVision!Y246&lt;&gt;"",AirVision!Y246, "")</f>
        <v/>
      </c>
      <c r="Q250" s="624" t="str">
        <f>IF(ISNUMBER(AirVision!AA246),AirVision!AA246,"")</f>
        <v/>
      </c>
      <c r="R250" s="624" t="str">
        <f>IF(AirVision!AB246&lt;&gt;"",AirVision!AB246, "")</f>
        <v/>
      </c>
      <c r="S250" s="624" t="str">
        <f>IF(ISNUMBER(AirVision!AD246),AirVision!AD246,"")</f>
        <v/>
      </c>
      <c r="T250" s="624" t="str">
        <f>IF(AirVision!AE246&lt;&gt;"",AirVision!AE246, "")</f>
        <v/>
      </c>
      <c r="U250" s="624">
        <f t="shared" si="68"/>
        <v>0</v>
      </c>
      <c r="V250" s="624">
        <f t="shared" si="66"/>
        <v>1</v>
      </c>
      <c r="W250" s="624" t="str">
        <f>IF(D250&lt;&gt;"",(VLOOKUP(D250,'Flags&amp;Qualifiers'!$S$2:$U$55,3)),"")</f>
        <v/>
      </c>
      <c r="X250" s="624">
        <f t="shared" si="69"/>
        <v>0</v>
      </c>
      <c r="Y250" s="624" t="str">
        <f>IF(D250&lt;&gt;"",(VLOOKUP(D250,'Flags&amp;Qualifiers'!$S$2:$T$55,2)), "")</f>
        <v/>
      </c>
      <c r="Z250" s="624">
        <f t="shared" si="70"/>
        <v>1</v>
      </c>
      <c r="AA250" s="624">
        <f t="shared" si="71"/>
        <v>0</v>
      </c>
      <c r="AB250" s="624" t="str">
        <f t="shared" si="72"/>
        <v>NULL</v>
      </c>
      <c r="AC250" s="635" t="str">
        <f t="shared" si="87"/>
        <v>NULL</v>
      </c>
      <c r="AD250" s="625" t="str">
        <f t="shared" si="87"/>
        <v>NULL</v>
      </c>
      <c r="AE250" s="627">
        <f t="shared" si="86"/>
        <v>0</v>
      </c>
      <c r="AF250" s="628" t="str">
        <f t="shared" si="74"/>
        <v/>
      </c>
      <c r="AG250" s="629" t="str">
        <f t="shared" si="75"/>
        <v/>
      </c>
      <c r="AH250" s="630">
        <f t="shared" si="76"/>
        <v>243</v>
      </c>
      <c r="AI250" s="629">
        <f t="shared" si="80"/>
        <v>0</v>
      </c>
      <c r="AJ250" s="632" t="str">
        <f t="shared" si="83"/>
        <v/>
      </c>
      <c r="AK250" s="630" t="str">
        <f t="shared" si="77"/>
        <v/>
      </c>
      <c r="AL250" s="630" t="str">
        <f t="shared" si="78"/>
        <v/>
      </c>
      <c r="AM250" s="632" t="str">
        <f t="shared" si="79"/>
        <v/>
      </c>
      <c r="AN250" s="633" t="str">
        <f t="shared" si="84"/>
        <v>YES</v>
      </c>
      <c r="AO250" s="511" t="s">
        <v>382</v>
      </c>
      <c r="AP250" s="127">
        <f>VLOOKUP(AO250,'Flags&amp;Qualifiers'!$B$2:$C$49,2)</f>
        <v>0</v>
      </c>
      <c r="AQ250" s="127">
        <f>VLOOKUP(AO250,'Flags&amp;Qualifiers'!$B$2:$D$49,3)</f>
        <v>0</v>
      </c>
      <c r="AR250" s="127">
        <f>VLOOKUP(AO250,'Flags&amp;Qualifiers'!$B$2:$E$49,4)</f>
        <v>0</v>
      </c>
      <c r="AS250" s="757" t="str">
        <f t="shared" si="81"/>
        <v>no</v>
      </c>
    </row>
    <row r="251" spans="1:45" s="634" customFormat="1" ht="11.25" customHeight="1" x14ac:dyDescent="0.2">
      <c r="A251" s="621">
        <f>(AirVision!A247)</f>
        <v>0</v>
      </c>
      <c r="B251" s="622">
        <f>(AirVision!B247)</f>
        <v>0</v>
      </c>
      <c r="C251" s="623" t="str">
        <f>IF(ISNUMBER(AirVision!R247),AirVision!R247, "")</f>
        <v/>
      </c>
      <c r="D251" s="624" t="str">
        <f>IF(AirVision!S247&lt;&gt;"",AirVision!S247, "")</f>
        <v/>
      </c>
      <c r="E251" s="623" t="str">
        <f>IF(ISNUMBER(AirVision!L247),AirVision!L247, "")</f>
        <v/>
      </c>
      <c r="F251" s="624" t="str">
        <f>IF(AirVision!M247&lt;&gt;"",AirVision!M247, "")</f>
        <v/>
      </c>
      <c r="G251" s="625" t="str">
        <f>IF(ISNUMBER(AirVision!C247),AirVision!C247,"")</f>
        <v/>
      </c>
      <c r="H251" s="624" t="str">
        <f>IF(AirVision!D247&lt;&gt;"",AirVision!D247, "")</f>
        <v/>
      </c>
      <c r="I251" s="624" t="str">
        <f>IF(ISNUMBER(AirVision!O247),AirVision!O247,"")</f>
        <v/>
      </c>
      <c r="J251" s="624" t="str">
        <f>IF(ISNUMBER(AirVision!P247),AirVision!P247,"")</f>
        <v/>
      </c>
      <c r="K251" s="624" t="str">
        <f>IF(ISNUMBER(AirVision!F247),AirVision!F247, "")</f>
        <v/>
      </c>
      <c r="L251" s="624" t="str">
        <f>IF(AirVision!G247&lt;&gt;"",AirVision!G247, "")</f>
        <v/>
      </c>
      <c r="M251" s="624" t="str">
        <f>IF(ISNUMBER(AirVision!U247),AirVision!U247, "")</f>
        <v/>
      </c>
      <c r="N251" s="624" t="str">
        <f>IF(AirVision!V247&lt;&gt;"",AirVision!V247, "")</f>
        <v/>
      </c>
      <c r="O251" s="625" t="str">
        <f>IF(ISNUMBER(AirVision!X247),AirVision!X247,"")</f>
        <v/>
      </c>
      <c r="P251" s="624" t="str">
        <f>IF(AirVision!Y247&lt;&gt;"",AirVision!Y247, "")</f>
        <v/>
      </c>
      <c r="Q251" s="624" t="str">
        <f>IF(ISNUMBER(AirVision!AA247),AirVision!AA247,"")</f>
        <v/>
      </c>
      <c r="R251" s="624" t="str">
        <f>IF(AirVision!AB247&lt;&gt;"",AirVision!AB247, "")</f>
        <v/>
      </c>
      <c r="S251" s="624" t="str">
        <f>IF(ISNUMBER(AirVision!AD247),AirVision!AD247,"")</f>
        <v/>
      </c>
      <c r="T251" s="624" t="str">
        <f>IF(AirVision!AE247&lt;&gt;"",AirVision!AE247, "")</f>
        <v/>
      </c>
      <c r="U251" s="624">
        <f t="shared" si="68"/>
        <v>0</v>
      </c>
      <c r="V251" s="624">
        <f t="shared" si="66"/>
        <v>1</v>
      </c>
      <c r="W251" s="624" t="str">
        <f>IF(D251&lt;&gt;"",(VLOOKUP(D251,'Flags&amp;Qualifiers'!$S$2:$U$55,3)),"")</f>
        <v/>
      </c>
      <c r="X251" s="624">
        <f t="shared" si="69"/>
        <v>0</v>
      </c>
      <c r="Y251" s="624" t="str">
        <f>IF(D251&lt;&gt;"",(VLOOKUP(D251,'Flags&amp;Qualifiers'!$S$2:$T$55,2)), "")</f>
        <v/>
      </c>
      <c r="Z251" s="624">
        <f t="shared" si="70"/>
        <v>1</v>
      </c>
      <c r="AA251" s="624">
        <f t="shared" si="71"/>
        <v>0</v>
      </c>
      <c r="AB251" s="624" t="str">
        <f t="shared" si="72"/>
        <v>NULL</v>
      </c>
      <c r="AC251" s="635" t="str">
        <f t="shared" si="87"/>
        <v>NULL</v>
      </c>
      <c r="AD251" s="625" t="str">
        <f t="shared" si="87"/>
        <v>NULL</v>
      </c>
      <c r="AE251" s="627">
        <f t="shared" si="86"/>
        <v>0</v>
      </c>
      <c r="AF251" s="628" t="str">
        <f t="shared" si="74"/>
        <v/>
      </c>
      <c r="AG251" s="629" t="str">
        <f t="shared" si="75"/>
        <v/>
      </c>
      <c r="AH251" s="630">
        <f t="shared" si="76"/>
        <v>244</v>
      </c>
      <c r="AI251" s="629">
        <f t="shared" si="80"/>
        <v>0</v>
      </c>
      <c r="AJ251" s="632" t="str">
        <f t="shared" si="83"/>
        <v/>
      </c>
      <c r="AK251" s="630" t="str">
        <f t="shared" si="77"/>
        <v/>
      </c>
      <c r="AL251" s="630" t="str">
        <f t="shared" si="78"/>
        <v/>
      </c>
      <c r="AM251" s="632" t="str">
        <f t="shared" si="79"/>
        <v/>
      </c>
      <c r="AN251" s="633" t="str">
        <f t="shared" si="84"/>
        <v>YES</v>
      </c>
      <c r="AO251" s="511" t="s">
        <v>382</v>
      </c>
      <c r="AP251" s="127">
        <f>VLOOKUP(AO251,'Flags&amp;Qualifiers'!$B$2:$C$49,2)</f>
        <v>0</v>
      </c>
      <c r="AQ251" s="127">
        <f>VLOOKUP(AO251,'Flags&amp;Qualifiers'!$B$2:$D$49,3)</f>
        <v>0</v>
      </c>
      <c r="AR251" s="127">
        <f>VLOOKUP(AO251,'Flags&amp;Qualifiers'!$B$2:$E$49,4)</f>
        <v>0</v>
      </c>
      <c r="AS251" s="757" t="str">
        <f t="shared" si="81"/>
        <v>no</v>
      </c>
    </row>
    <row r="252" spans="1:45" s="634" customFormat="1" ht="11.25" customHeight="1" x14ac:dyDescent="0.2">
      <c r="A252" s="621">
        <f>(AirVision!A248)</f>
        <v>0</v>
      </c>
      <c r="B252" s="622">
        <f>(AirVision!B248)</f>
        <v>0</v>
      </c>
      <c r="C252" s="623" t="str">
        <f>IF(ISNUMBER(AirVision!R248),AirVision!R248, "")</f>
        <v/>
      </c>
      <c r="D252" s="624" t="str">
        <f>IF(AirVision!S248&lt;&gt;"",AirVision!S248, "")</f>
        <v/>
      </c>
      <c r="E252" s="623" t="str">
        <f>IF(ISNUMBER(AirVision!L248),AirVision!L248, "")</f>
        <v/>
      </c>
      <c r="F252" s="624" t="str">
        <f>IF(AirVision!M248&lt;&gt;"",AirVision!M248, "")</f>
        <v/>
      </c>
      <c r="G252" s="625" t="str">
        <f>IF(ISNUMBER(AirVision!C248),AirVision!C248,"")</f>
        <v/>
      </c>
      <c r="H252" s="624" t="str">
        <f>IF(AirVision!D248&lt;&gt;"",AirVision!D248, "")</f>
        <v/>
      </c>
      <c r="I252" s="624" t="str">
        <f>IF(ISNUMBER(AirVision!O248),AirVision!O248,"")</f>
        <v/>
      </c>
      <c r="J252" s="624" t="str">
        <f>IF(ISNUMBER(AirVision!P248),AirVision!P248,"")</f>
        <v/>
      </c>
      <c r="K252" s="624" t="str">
        <f>IF(ISNUMBER(AirVision!F248),AirVision!F248, "")</f>
        <v/>
      </c>
      <c r="L252" s="624" t="str">
        <f>IF(AirVision!G248&lt;&gt;"",AirVision!G248, "")</f>
        <v/>
      </c>
      <c r="M252" s="624" t="str">
        <f>IF(ISNUMBER(AirVision!U248),AirVision!U248, "")</f>
        <v/>
      </c>
      <c r="N252" s="624" t="str">
        <f>IF(AirVision!V248&lt;&gt;"",AirVision!V248, "")</f>
        <v/>
      </c>
      <c r="O252" s="625" t="str">
        <f>IF(ISNUMBER(AirVision!X248),AirVision!X248,"")</f>
        <v/>
      </c>
      <c r="P252" s="624" t="str">
        <f>IF(AirVision!Y248&lt;&gt;"",AirVision!Y248, "")</f>
        <v/>
      </c>
      <c r="Q252" s="624" t="str">
        <f>IF(ISNUMBER(AirVision!AA248),AirVision!AA248,"")</f>
        <v/>
      </c>
      <c r="R252" s="624" t="str">
        <f>IF(AirVision!AB248&lt;&gt;"",AirVision!AB248, "")</f>
        <v/>
      </c>
      <c r="S252" s="624" t="str">
        <f>IF(ISNUMBER(AirVision!AD248),AirVision!AD248,"")</f>
        <v/>
      </c>
      <c r="T252" s="624" t="str">
        <f>IF(AirVision!AE248&lt;&gt;"",AirVision!AE248, "")</f>
        <v/>
      </c>
      <c r="U252" s="624">
        <f t="shared" si="68"/>
        <v>0</v>
      </c>
      <c r="V252" s="624">
        <f t="shared" si="66"/>
        <v>1</v>
      </c>
      <c r="W252" s="624" t="str">
        <f>IF(D252&lt;&gt;"",(VLOOKUP(D252,'Flags&amp;Qualifiers'!$S$2:$U$55,3)),"")</f>
        <v/>
      </c>
      <c r="X252" s="624">
        <f t="shared" si="69"/>
        <v>0</v>
      </c>
      <c r="Y252" s="624" t="str">
        <f>IF(D252&lt;&gt;"",(VLOOKUP(D252,'Flags&amp;Qualifiers'!$S$2:$T$55,2)), "")</f>
        <v/>
      </c>
      <c r="Z252" s="624">
        <f t="shared" si="70"/>
        <v>1</v>
      </c>
      <c r="AA252" s="624">
        <f t="shared" si="71"/>
        <v>0</v>
      </c>
      <c r="AB252" s="624" t="str">
        <f t="shared" si="72"/>
        <v>NULL</v>
      </c>
      <c r="AC252" s="635" t="str">
        <f t="shared" si="87"/>
        <v>NULL</v>
      </c>
      <c r="AD252" s="625" t="str">
        <f t="shared" si="87"/>
        <v>NULL</v>
      </c>
      <c r="AE252" s="627">
        <f t="shared" si="86"/>
        <v>0</v>
      </c>
      <c r="AF252" s="628" t="str">
        <f t="shared" si="74"/>
        <v/>
      </c>
      <c r="AG252" s="629" t="str">
        <f t="shared" si="75"/>
        <v/>
      </c>
      <c r="AH252" s="630">
        <f t="shared" si="76"/>
        <v>245</v>
      </c>
      <c r="AI252" s="629">
        <f t="shared" si="80"/>
        <v>0</v>
      </c>
      <c r="AJ252" s="632" t="str">
        <f t="shared" si="83"/>
        <v/>
      </c>
      <c r="AK252" s="630" t="str">
        <f t="shared" si="77"/>
        <v/>
      </c>
      <c r="AL252" s="630" t="str">
        <f t="shared" si="78"/>
        <v/>
      </c>
      <c r="AM252" s="632" t="str">
        <f t="shared" si="79"/>
        <v/>
      </c>
      <c r="AN252" s="633" t="str">
        <f t="shared" si="84"/>
        <v>YES</v>
      </c>
      <c r="AO252" s="511" t="s">
        <v>382</v>
      </c>
      <c r="AP252" s="127">
        <f>VLOOKUP(AO252,'Flags&amp;Qualifiers'!$B$2:$C$49,2)</f>
        <v>0</v>
      </c>
      <c r="AQ252" s="127">
        <f>VLOOKUP(AO252,'Flags&amp;Qualifiers'!$B$2:$D$49,3)</f>
        <v>0</v>
      </c>
      <c r="AR252" s="127">
        <f>VLOOKUP(AO252,'Flags&amp;Qualifiers'!$B$2:$E$49,4)</f>
        <v>0</v>
      </c>
      <c r="AS252" s="757" t="str">
        <f t="shared" si="81"/>
        <v>no</v>
      </c>
    </row>
    <row r="253" spans="1:45" s="634" customFormat="1" ht="11.25" customHeight="1" x14ac:dyDescent="0.2">
      <c r="A253" s="621">
        <f>(AirVision!A249)</f>
        <v>0</v>
      </c>
      <c r="B253" s="622">
        <f>(AirVision!B249)</f>
        <v>0</v>
      </c>
      <c r="C253" s="623" t="str">
        <f>IF(ISNUMBER(AirVision!R249),AirVision!R249, "")</f>
        <v/>
      </c>
      <c r="D253" s="624" t="str">
        <f>IF(AirVision!S249&lt;&gt;"",AirVision!S249, "")</f>
        <v/>
      </c>
      <c r="E253" s="623" t="str">
        <f>IF(ISNUMBER(AirVision!L249),AirVision!L249, "")</f>
        <v/>
      </c>
      <c r="F253" s="624" t="str">
        <f>IF(AirVision!M249&lt;&gt;"",AirVision!M249, "")</f>
        <v/>
      </c>
      <c r="G253" s="625" t="str">
        <f>IF(ISNUMBER(AirVision!C249),AirVision!C249,"")</f>
        <v/>
      </c>
      <c r="H253" s="624" t="str">
        <f>IF(AirVision!D249&lt;&gt;"",AirVision!D249, "")</f>
        <v/>
      </c>
      <c r="I253" s="624" t="str">
        <f>IF(ISNUMBER(AirVision!O249),AirVision!O249,"")</f>
        <v/>
      </c>
      <c r="J253" s="624" t="str">
        <f>IF(ISNUMBER(AirVision!P249),AirVision!P249,"")</f>
        <v/>
      </c>
      <c r="K253" s="624" t="str">
        <f>IF(ISNUMBER(AirVision!F249),AirVision!F249, "")</f>
        <v/>
      </c>
      <c r="L253" s="624" t="str">
        <f>IF(AirVision!G249&lt;&gt;"",AirVision!G249, "")</f>
        <v/>
      </c>
      <c r="M253" s="624" t="str">
        <f>IF(ISNUMBER(AirVision!U249),AirVision!U249, "")</f>
        <v/>
      </c>
      <c r="N253" s="624" t="str">
        <f>IF(AirVision!V249&lt;&gt;"",AirVision!V249, "")</f>
        <v/>
      </c>
      <c r="O253" s="625" t="str">
        <f>IF(ISNUMBER(AirVision!X249),AirVision!X249,"")</f>
        <v/>
      </c>
      <c r="P253" s="624" t="str">
        <f>IF(AirVision!Y249&lt;&gt;"",AirVision!Y249, "")</f>
        <v/>
      </c>
      <c r="Q253" s="624" t="str">
        <f>IF(ISNUMBER(AirVision!AA249),AirVision!AA249,"")</f>
        <v/>
      </c>
      <c r="R253" s="624" t="str">
        <f>IF(AirVision!AB249&lt;&gt;"",AirVision!AB249, "")</f>
        <v/>
      </c>
      <c r="S253" s="624" t="str">
        <f>IF(ISNUMBER(AirVision!AD249),AirVision!AD249,"")</f>
        <v/>
      </c>
      <c r="T253" s="624" t="str">
        <f>IF(AirVision!AE249&lt;&gt;"",AirVision!AE249, "")</f>
        <v/>
      </c>
      <c r="U253" s="624">
        <f t="shared" si="68"/>
        <v>0</v>
      </c>
      <c r="V253" s="624">
        <f t="shared" si="66"/>
        <v>1</v>
      </c>
      <c r="W253" s="624" t="str">
        <f>IF(D253&lt;&gt;"",(VLOOKUP(D253,'Flags&amp;Qualifiers'!$S$2:$U$55,3)),"")</f>
        <v/>
      </c>
      <c r="X253" s="624">
        <f t="shared" si="69"/>
        <v>0</v>
      </c>
      <c r="Y253" s="624" t="str">
        <f>IF(D253&lt;&gt;"",(VLOOKUP(D253,'Flags&amp;Qualifiers'!$S$2:$T$55,2)), "")</f>
        <v/>
      </c>
      <c r="Z253" s="624">
        <f t="shared" si="70"/>
        <v>1</v>
      </c>
      <c r="AA253" s="624">
        <f t="shared" si="71"/>
        <v>0</v>
      </c>
      <c r="AB253" s="624" t="str">
        <f t="shared" si="72"/>
        <v>NULL</v>
      </c>
      <c r="AC253" s="635" t="str">
        <f t="shared" si="87"/>
        <v>NULL</v>
      </c>
      <c r="AD253" s="625" t="str">
        <f t="shared" si="87"/>
        <v>NULL</v>
      </c>
      <c r="AE253" s="627">
        <f t="shared" si="86"/>
        <v>0</v>
      </c>
      <c r="AF253" s="628" t="str">
        <f t="shared" si="74"/>
        <v/>
      </c>
      <c r="AG253" s="629" t="str">
        <f t="shared" si="75"/>
        <v/>
      </c>
      <c r="AH253" s="630">
        <f t="shared" si="76"/>
        <v>246</v>
      </c>
      <c r="AI253" s="629">
        <f t="shared" si="80"/>
        <v>0</v>
      </c>
      <c r="AJ253" s="632" t="str">
        <f t="shared" si="83"/>
        <v/>
      </c>
      <c r="AK253" s="630" t="str">
        <f t="shared" si="77"/>
        <v/>
      </c>
      <c r="AL253" s="630" t="str">
        <f t="shared" si="78"/>
        <v/>
      </c>
      <c r="AM253" s="632" t="str">
        <f t="shared" si="79"/>
        <v/>
      </c>
      <c r="AN253" s="633" t="str">
        <f t="shared" si="84"/>
        <v>YES</v>
      </c>
      <c r="AO253" s="511" t="s">
        <v>382</v>
      </c>
      <c r="AP253" s="127">
        <f>VLOOKUP(AO253,'Flags&amp;Qualifiers'!$B$2:$C$49,2)</f>
        <v>0</v>
      </c>
      <c r="AQ253" s="127">
        <f>VLOOKUP(AO253,'Flags&amp;Qualifiers'!$B$2:$D$49,3)</f>
        <v>0</v>
      </c>
      <c r="AR253" s="127">
        <f>VLOOKUP(AO253,'Flags&amp;Qualifiers'!$B$2:$E$49,4)</f>
        <v>0</v>
      </c>
      <c r="AS253" s="757" t="str">
        <f t="shared" si="81"/>
        <v>no</v>
      </c>
    </row>
    <row r="254" spans="1:45" s="634" customFormat="1" ht="11.25" customHeight="1" x14ac:dyDescent="0.2">
      <c r="A254" s="621">
        <f>(AirVision!A250)</f>
        <v>0</v>
      </c>
      <c r="B254" s="622">
        <f>(AirVision!B250)</f>
        <v>0</v>
      </c>
      <c r="C254" s="623" t="str">
        <f>IF(ISNUMBER(AirVision!R250),AirVision!R250, "")</f>
        <v/>
      </c>
      <c r="D254" s="624" t="str">
        <f>IF(AirVision!S250&lt;&gt;"",AirVision!S250, "")</f>
        <v/>
      </c>
      <c r="E254" s="623" t="str">
        <f>IF(ISNUMBER(AirVision!L250),AirVision!L250, "")</f>
        <v/>
      </c>
      <c r="F254" s="624" t="str">
        <f>IF(AirVision!M250&lt;&gt;"",AirVision!M250, "")</f>
        <v/>
      </c>
      <c r="G254" s="625" t="str">
        <f>IF(ISNUMBER(AirVision!C250),AirVision!C250,"")</f>
        <v/>
      </c>
      <c r="H254" s="624" t="str">
        <f>IF(AirVision!D250&lt;&gt;"",AirVision!D250, "")</f>
        <v/>
      </c>
      <c r="I254" s="624" t="str">
        <f>IF(ISNUMBER(AirVision!O250),AirVision!O250,"")</f>
        <v/>
      </c>
      <c r="J254" s="624" t="str">
        <f>IF(ISNUMBER(AirVision!P250),AirVision!P250,"")</f>
        <v/>
      </c>
      <c r="K254" s="624" t="str">
        <f>IF(ISNUMBER(AirVision!F250),AirVision!F250, "")</f>
        <v/>
      </c>
      <c r="L254" s="624" t="str">
        <f>IF(AirVision!G250&lt;&gt;"",AirVision!G250, "")</f>
        <v/>
      </c>
      <c r="M254" s="624" t="str">
        <f>IF(ISNUMBER(AirVision!U250),AirVision!U250, "")</f>
        <v/>
      </c>
      <c r="N254" s="624" t="str">
        <f>IF(AirVision!V250&lt;&gt;"",AirVision!V250, "")</f>
        <v/>
      </c>
      <c r="O254" s="625" t="str">
        <f>IF(ISNUMBER(AirVision!X250),AirVision!X250,"")</f>
        <v/>
      </c>
      <c r="P254" s="624" t="str">
        <f>IF(AirVision!Y250&lt;&gt;"",AirVision!Y250, "")</f>
        <v/>
      </c>
      <c r="Q254" s="624" t="str">
        <f>IF(ISNUMBER(AirVision!AA250),AirVision!AA250,"")</f>
        <v/>
      </c>
      <c r="R254" s="624" t="str">
        <f>IF(AirVision!AB250&lt;&gt;"",AirVision!AB250, "")</f>
        <v/>
      </c>
      <c r="S254" s="624" t="str">
        <f>IF(ISNUMBER(AirVision!AD250),AirVision!AD250,"")</f>
        <v/>
      </c>
      <c r="T254" s="624" t="str">
        <f>IF(AirVision!AE250&lt;&gt;"",AirVision!AE250, "")</f>
        <v/>
      </c>
      <c r="U254" s="624">
        <f t="shared" si="68"/>
        <v>0</v>
      </c>
      <c r="V254" s="624">
        <f t="shared" si="66"/>
        <v>1</v>
      </c>
      <c r="W254" s="624" t="str">
        <f>IF(D254&lt;&gt;"",(VLOOKUP(D254,'Flags&amp;Qualifiers'!$S$2:$U$55,3)),"")</f>
        <v/>
      </c>
      <c r="X254" s="624">
        <f t="shared" si="69"/>
        <v>0</v>
      </c>
      <c r="Y254" s="624" t="str">
        <f>IF(D254&lt;&gt;"",(VLOOKUP(D254,'Flags&amp;Qualifiers'!$S$2:$T$55,2)), "")</f>
        <v/>
      </c>
      <c r="Z254" s="624">
        <f t="shared" si="70"/>
        <v>1</v>
      </c>
      <c r="AA254" s="624">
        <f t="shared" si="71"/>
        <v>0</v>
      </c>
      <c r="AB254" s="624" t="str">
        <f t="shared" si="72"/>
        <v>NULL</v>
      </c>
      <c r="AC254" s="635" t="str">
        <f t="shared" si="87"/>
        <v>NULL</v>
      </c>
      <c r="AD254" s="625" t="str">
        <f t="shared" si="87"/>
        <v>NULL</v>
      </c>
      <c r="AE254" s="627">
        <f t="shared" si="86"/>
        <v>0</v>
      </c>
      <c r="AF254" s="628" t="str">
        <f t="shared" si="74"/>
        <v/>
      </c>
      <c r="AG254" s="629" t="str">
        <f t="shared" si="75"/>
        <v/>
      </c>
      <c r="AH254" s="630">
        <f t="shared" si="76"/>
        <v>247</v>
      </c>
      <c r="AI254" s="629">
        <f t="shared" si="80"/>
        <v>0</v>
      </c>
      <c r="AJ254" s="632" t="str">
        <f t="shared" si="83"/>
        <v/>
      </c>
      <c r="AK254" s="630" t="str">
        <f t="shared" si="77"/>
        <v/>
      </c>
      <c r="AL254" s="630" t="str">
        <f t="shared" si="78"/>
        <v/>
      </c>
      <c r="AM254" s="632" t="str">
        <f t="shared" si="79"/>
        <v/>
      </c>
      <c r="AN254" s="633" t="str">
        <f t="shared" si="84"/>
        <v>YES</v>
      </c>
      <c r="AO254" s="511" t="s">
        <v>382</v>
      </c>
      <c r="AP254" s="127">
        <f>VLOOKUP(AO254,'Flags&amp;Qualifiers'!$B$2:$C$49,2)</f>
        <v>0</v>
      </c>
      <c r="AQ254" s="127">
        <f>VLOOKUP(AO254,'Flags&amp;Qualifiers'!$B$2:$D$49,3)</f>
        <v>0</v>
      </c>
      <c r="AR254" s="127">
        <f>VLOOKUP(AO254,'Flags&amp;Qualifiers'!$B$2:$E$49,4)</f>
        <v>0</v>
      </c>
      <c r="AS254" s="757" t="str">
        <f t="shared" si="81"/>
        <v>no</v>
      </c>
    </row>
    <row r="255" spans="1:45" s="634" customFormat="1" ht="11.25" customHeight="1" x14ac:dyDescent="0.2">
      <c r="A255" s="621">
        <f>(AirVision!A251)</f>
        <v>0</v>
      </c>
      <c r="B255" s="622">
        <f>(AirVision!B251)</f>
        <v>0</v>
      </c>
      <c r="C255" s="623" t="str">
        <f>IF(ISNUMBER(AirVision!R251),AirVision!R251, "")</f>
        <v/>
      </c>
      <c r="D255" s="624" t="str">
        <f>IF(AirVision!S251&lt;&gt;"",AirVision!S251, "")</f>
        <v/>
      </c>
      <c r="E255" s="623" t="str">
        <f>IF(ISNUMBER(AirVision!L251),AirVision!L251, "")</f>
        <v/>
      </c>
      <c r="F255" s="624" t="str">
        <f>IF(AirVision!M251&lt;&gt;"",AirVision!M251, "")</f>
        <v/>
      </c>
      <c r="G255" s="625" t="str">
        <f>IF(ISNUMBER(AirVision!C251),AirVision!C251,"")</f>
        <v/>
      </c>
      <c r="H255" s="624" t="str">
        <f>IF(AirVision!D251&lt;&gt;"",AirVision!D251, "")</f>
        <v/>
      </c>
      <c r="I255" s="624" t="str">
        <f>IF(ISNUMBER(AirVision!O251),AirVision!O251,"")</f>
        <v/>
      </c>
      <c r="J255" s="624" t="str">
        <f>IF(ISNUMBER(AirVision!P251),AirVision!P251,"")</f>
        <v/>
      </c>
      <c r="K255" s="624" t="str">
        <f>IF(ISNUMBER(AirVision!F251),AirVision!F251, "")</f>
        <v/>
      </c>
      <c r="L255" s="624" t="str">
        <f>IF(AirVision!G251&lt;&gt;"",AirVision!G251, "")</f>
        <v/>
      </c>
      <c r="M255" s="624" t="str">
        <f>IF(ISNUMBER(AirVision!U251),AirVision!U251, "")</f>
        <v/>
      </c>
      <c r="N255" s="624" t="str">
        <f>IF(AirVision!V251&lt;&gt;"",AirVision!V251, "")</f>
        <v/>
      </c>
      <c r="O255" s="625" t="str">
        <f>IF(ISNUMBER(AirVision!X251),AirVision!X251,"")</f>
        <v/>
      </c>
      <c r="P255" s="624" t="str">
        <f>IF(AirVision!Y251&lt;&gt;"",AirVision!Y251, "")</f>
        <v/>
      </c>
      <c r="Q255" s="624" t="str">
        <f>IF(ISNUMBER(AirVision!AA251),AirVision!AA251,"")</f>
        <v/>
      </c>
      <c r="R255" s="624" t="str">
        <f>IF(AirVision!AB251&lt;&gt;"",AirVision!AB251, "")</f>
        <v/>
      </c>
      <c r="S255" s="624" t="str">
        <f>IF(ISNUMBER(AirVision!AD251),AirVision!AD251,"")</f>
        <v/>
      </c>
      <c r="T255" s="624" t="str">
        <f>IF(AirVision!AE251&lt;&gt;"",AirVision!AE251, "")</f>
        <v/>
      </c>
      <c r="U255" s="624">
        <f t="shared" si="68"/>
        <v>0</v>
      </c>
      <c r="V255" s="624">
        <f t="shared" si="66"/>
        <v>1</v>
      </c>
      <c r="W255" s="624" t="str">
        <f>IF(D255&lt;&gt;"",(VLOOKUP(D255,'Flags&amp;Qualifiers'!$S$2:$U$55,3)),"")</f>
        <v/>
      </c>
      <c r="X255" s="624">
        <f t="shared" si="69"/>
        <v>0</v>
      </c>
      <c r="Y255" s="624" t="str">
        <f>IF(D255&lt;&gt;"",(VLOOKUP(D255,'Flags&amp;Qualifiers'!$S$2:$T$55,2)), "")</f>
        <v/>
      </c>
      <c r="Z255" s="624">
        <f t="shared" si="70"/>
        <v>1</v>
      </c>
      <c r="AA255" s="624">
        <f t="shared" si="71"/>
        <v>0</v>
      </c>
      <c r="AB255" s="624" t="str">
        <f t="shared" si="72"/>
        <v>NULL</v>
      </c>
      <c r="AC255" s="635" t="str">
        <f t="shared" si="87"/>
        <v>NULL</v>
      </c>
      <c r="AD255" s="625" t="str">
        <f t="shared" si="87"/>
        <v>NULL</v>
      </c>
      <c r="AE255" s="627">
        <f t="shared" si="86"/>
        <v>0</v>
      </c>
      <c r="AF255" s="628" t="str">
        <f t="shared" si="74"/>
        <v/>
      </c>
      <c r="AG255" s="629" t="str">
        <f t="shared" si="75"/>
        <v/>
      </c>
      <c r="AH255" s="630">
        <f t="shared" si="76"/>
        <v>248</v>
      </c>
      <c r="AI255" s="629">
        <f t="shared" si="80"/>
        <v>0</v>
      </c>
      <c r="AJ255" s="632" t="str">
        <f t="shared" si="83"/>
        <v/>
      </c>
      <c r="AK255" s="630" t="str">
        <f t="shared" si="77"/>
        <v/>
      </c>
      <c r="AL255" s="630" t="str">
        <f t="shared" si="78"/>
        <v/>
      </c>
      <c r="AM255" s="632" t="str">
        <f t="shared" si="79"/>
        <v/>
      </c>
      <c r="AN255" s="633" t="str">
        <f t="shared" si="84"/>
        <v>YES</v>
      </c>
      <c r="AO255" s="511" t="s">
        <v>382</v>
      </c>
      <c r="AP255" s="127">
        <f>VLOOKUP(AO255,'Flags&amp;Qualifiers'!$B$2:$C$49,2)</f>
        <v>0</v>
      </c>
      <c r="AQ255" s="127">
        <f>VLOOKUP(AO255,'Flags&amp;Qualifiers'!$B$2:$D$49,3)</f>
        <v>0</v>
      </c>
      <c r="AR255" s="127">
        <f>VLOOKUP(AO255,'Flags&amp;Qualifiers'!$B$2:$E$49,4)</f>
        <v>0</v>
      </c>
      <c r="AS255" s="757" t="str">
        <f t="shared" si="81"/>
        <v>no</v>
      </c>
    </row>
    <row r="256" spans="1:45" s="634" customFormat="1" ht="11.25" customHeight="1" x14ac:dyDescent="0.2">
      <c r="A256" s="621">
        <f>(AirVision!A252)</f>
        <v>0</v>
      </c>
      <c r="B256" s="622">
        <f>(AirVision!B252)</f>
        <v>0</v>
      </c>
      <c r="C256" s="623" t="str">
        <f>IF(ISNUMBER(AirVision!R252),AirVision!R252, "")</f>
        <v/>
      </c>
      <c r="D256" s="624" t="str">
        <f>IF(AirVision!S252&lt;&gt;"",AirVision!S252, "")</f>
        <v/>
      </c>
      <c r="E256" s="623" t="str">
        <f>IF(ISNUMBER(AirVision!L252),AirVision!L252, "")</f>
        <v/>
      </c>
      <c r="F256" s="624" t="str">
        <f>IF(AirVision!M252&lt;&gt;"",AirVision!M252, "")</f>
        <v/>
      </c>
      <c r="G256" s="625" t="str">
        <f>IF(ISNUMBER(AirVision!C252),AirVision!C252,"")</f>
        <v/>
      </c>
      <c r="H256" s="624" t="str">
        <f>IF(AirVision!D252&lt;&gt;"",AirVision!D252, "")</f>
        <v/>
      </c>
      <c r="I256" s="624" t="str">
        <f>IF(ISNUMBER(AirVision!O252),AirVision!O252,"")</f>
        <v/>
      </c>
      <c r="J256" s="624" t="str">
        <f>IF(ISNUMBER(AirVision!P252),AirVision!P252,"")</f>
        <v/>
      </c>
      <c r="K256" s="624" t="str">
        <f>IF(ISNUMBER(AirVision!F252),AirVision!F252, "")</f>
        <v/>
      </c>
      <c r="L256" s="624" t="str">
        <f>IF(AirVision!G252&lt;&gt;"",AirVision!G252, "")</f>
        <v/>
      </c>
      <c r="M256" s="624" t="str">
        <f>IF(ISNUMBER(AirVision!U252),AirVision!U252, "")</f>
        <v/>
      </c>
      <c r="N256" s="624" t="str">
        <f>IF(AirVision!V252&lt;&gt;"",AirVision!V252, "")</f>
        <v/>
      </c>
      <c r="O256" s="625" t="str">
        <f>IF(ISNUMBER(AirVision!X252),AirVision!X252,"")</f>
        <v/>
      </c>
      <c r="P256" s="624" t="str">
        <f>IF(AirVision!Y252&lt;&gt;"",AirVision!Y252, "")</f>
        <v/>
      </c>
      <c r="Q256" s="624" t="str">
        <f>IF(ISNUMBER(AirVision!AA252),AirVision!AA252,"")</f>
        <v/>
      </c>
      <c r="R256" s="624" t="str">
        <f>IF(AirVision!AB252&lt;&gt;"",AirVision!AB252, "")</f>
        <v/>
      </c>
      <c r="S256" s="624" t="str">
        <f>IF(ISNUMBER(AirVision!AD252),AirVision!AD252,"")</f>
        <v/>
      </c>
      <c r="T256" s="624" t="str">
        <f>IF(AirVision!AE252&lt;&gt;"",AirVision!AE252, "")</f>
        <v/>
      </c>
      <c r="U256" s="624">
        <f t="shared" si="68"/>
        <v>0</v>
      </c>
      <c r="V256" s="624">
        <f t="shared" si="66"/>
        <v>1</v>
      </c>
      <c r="W256" s="624" t="str">
        <f>IF(D256&lt;&gt;"",(VLOOKUP(D256,'Flags&amp;Qualifiers'!$S$2:$U$55,3)),"")</f>
        <v/>
      </c>
      <c r="X256" s="624">
        <f t="shared" si="69"/>
        <v>0</v>
      </c>
      <c r="Y256" s="624" t="str">
        <f>IF(D256&lt;&gt;"",(VLOOKUP(D256,'Flags&amp;Qualifiers'!$S$2:$T$55,2)), "")</f>
        <v/>
      </c>
      <c r="Z256" s="624">
        <f t="shared" si="70"/>
        <v>1</v>
      </c>
      <c r="AA256" s="624">
        <f t="shared" si="71"/>
        <v>0</v>
      </c>
      <c r="AB256" s="624" t="str">
        <f t="shared" si="72"/>
        <v>NULL</v>
      </c>
      <c r="AC256" s="635" t="str">
        <f t="shared" si="87"/>
        <v>NULL</v>
      </c>
      <c r="AD256" s="625" t="str">
        <f t="shared" si="87"/>
        <v>NULL</v>
      </c>
      <c r="AE256" s="627">
        <f t="shared" si="86"/>
        <v>0</v>
      </c>
      <c r="AF256" s="628" t="str">
        <f t="shared" si="74"/>
        <v/>
      </c>
      <c r="AG256" s="629" t="str">
        <f t="shared" si="75"/>
        <v/>
      </c>
      <c r="AH256" s="630">
        <f t="shared" si="76"/>
        <v>249</v>
      </c>
      <c r="AI256" s="629">
        <f t="shared" si="80"/>
        <v>0</v>
      </c>
      <c r="AJ256" s="632" t="str">
        <f t="shared" si="83"/>
        <v/>
      </c>
      <c r="AK256" s="630" t="str">
        <f t="shared" si="77"/>
        <v/>
      </c>
      <c r="AL256" s="630" t="str">
        <f t="shared" si="78"/>
        <v/>
      </c>
      <c r="AM256" s="632" t="str">
        <f t="shared" si="79"/>
        <v/>
      </c>
      <c r="AN256" s="633" t="str">
        <f t="shared" si="84"/>
        <v>YES</v>
      </c>
      <c r="AO256" s="511" t="s">
        <v>382</v>
      </c>
      <c r="AP256" s="127">
        <f>VLOOKUP(AO256,'Flags&amp;Qualifiers'!$B$2:$C$49,2)</f>
        <v>0</v>
      </c>
      <c r="AQ256" s="127">
        <f>VLOOKUP(AO256,'Flags&amp;Qualifiers'!$B$2:$D$49,3)</f>
        <v>0</v>
      </c>
      <c r="AR256" s="127">
        <f>VLOOKUP(AO256,'Flags&amp;Qualifiers'!$B$2:$E$49,4)</f>
        <v>0</v>
      </c>
      <c r="AS256" s="757" t="str">
        <f t="shared" si="81"/>
        <v>no</v>
      </c>
    </row>
    <row r="257" spans="1:45" s="634" customFormat="1" ht="11.25" customHeight="1" x14ac:dyDescent="0.2">
      <c r="A257" s="621">
        <f>(AirVision!A253)</f>
        <v>0</v>
      </c>
      <c r="B257" s="622">
        <f>(AirVision!B253)</f>
        <v>0</v>
      </c>
      <c r="C257" s="623" t="str">
        <f>IF(ISNUMBER(AirVision!R253),AirVision!R253, "")</f>
        <v/>
      </c>
      <c r="D257" s="624" t="str">
        <f>IF(AirVision!S253&lt;&gt;"",AirVision!S253, "")</f>
        <v/>
      </c>
      <c r="E257" s="623" t="str">
        <f>IF(ISNUMBER(AirVision!L253),AirVision!L253, "")</f>
        <v/>
      </c>
      <c r="F257" s="624" t="str">
        <f>IF(AirVision!M253&lt;&gt;"",AirVision!M253, "")</f>
        <v/>
      </c>
      <c r="G257" s="625" t="str">
        <f>IF(ISNUMBER(AirVision!C253),AirVision!C253,"")</f>
        <v/>
      </c>
      <c r="H257" s="624" t="str">
        <f>IF(AirVision!D253&lt;&gt;"",AirVision!D253, "")</f>
        <v/>
      </c>
      <c r="I257" s="624" t="str">
        <f>IF(ISNUMBER(AirVision!O253),AirVision!O253,"")</f>
        <v/>
      </c>
      <c r="J257" s="624" t="str">
        <f>IF(ISNUMBER(AirVision!P253),AirVision!P253,"")</f>
        <v/>
      </c>
      <c r="K257" s="624" t="str">
        <f>IF(ISNUMBER(AirVision!F253),AirVision!F253, "")</f>
        <v/>
      </c>
      <c r="L257" s="624" t="str">
        <f>IF(AirVision!G253&lt;&gt;"",AirVision!G253, "")</f>
        <v/>
      </c>
      <c r="M257" s="624" t="str">
        <f>IF(ISNUMBER(AirVision!U253),AirVision!U253, "")</f>
        <v/>
      </c>
      <c r="N257" s="624" t="str">
        <f>IF(AirVision!V253&lt;&gt;"",AirVision!V253, "")</f>
        <v/>
      </c>
      <c r="O257" s="625" t="str">
        <f>IF(ISNUMBER(AirVision!X253),AirVision!X253,"")</f>
        <v/>
      </c>
      <c r="P257" s="624" t="str">
        <f>IF(AirVision!Y253&lt;&gt;"",AirVision!Y253, "")</f>
        <v/>
      </c>
      <c r="Q257" s="624" t="str">
        <f>IF(ISNUMBER(AirVision!AA253),AirVision!AA253,"")</f>
        <v/>
      </c>
      <c r="R257" s="624" t="str">
        <f>IF(AirVision!AB253&lt;&gt;"",AirVision!AB253, "")</f>
        <v/>
      </c>
      <c r="S257" s="624" t="str">
        <f>IF(ISNUMBER(AirVision!AD253),AirVision!AD253,"")</f>
        <v/>
      </c>
      <c r="T257" s="624" t="str">
        <f>IF(AirVision!AE253&lt;&gt;"",AirVision!AE253, "")</f>
        <v/>
      </c>
      <c r="U257" s="624">
        <f t="shared" si="68"/>
        <v>0</v>
      </c>
      <c r="V257" s="624">
        <f t="shared" si="66"/>
        <v>1</v>
      </c>
      <c r="W257" s="624" t="str">
        <f>IF(D257&lt;&gt;"",(VLOOKUP(D257,'Flags&amp;Qualifiers'!$S$2:$U$55,3)),"")</f>
        <v/>
      </c>
      <c r="X257" s="624">
        <f t="shared" si="69"/>
        <v>0</v>
      </c>
      <c r="Y257" s="624" t="str">
        <f>IF(D257&lt;&gt;"",(VLOOKUP(D257,'Flags&amp;Qualifiers'!$S$2:$T$55,2)), "")</f>
        <v/>
      </c>
      <c r="Z257" s="624">
        <f t="shared" si="70"/>
        <v>1</v>
      </c>
      <c r="AA257" s="624">
        <f t="shared" si="71"/>
        <v>0</v>
      </c>
      <c r="AB257" s="624" t="str">
        <f t="shared" si="72"/>
        <v>NULL</v>
      </c>
      <c r="AC257" s="635" t="str">
        <f t="shared" si="87"/>
        <v>NULL</v>
      </c>
      <c r="AD257" s="625" t="str">
        <f t="shared" si="87"/>
        <v>NULL</v>
      </c>
      <c r="AE257" s="627">
        <f t="shared" si="86"/>
        <v>0</v>
      </c>
      <c r="AF257" s="628" t="str">
        <f t="shared" si="74"/>
        <v/>
      </c>
      <c r="AG257" s="629" t="str">
        <f t="shared" si="75"/>
        <v/>
      </c>
      <c r="AH257" s="630">
        <f t="shared" si="76"/>
        <v>250</v>
      </c>
      <c r="AI257" s="629">
        <f t="shared" si="80"/>
        <v>0</v>
      </c>
      <c r="AJ257" s="632" t="str">
        <f t="shared" si="83"/>
        <v/>
      </c>
      <c r="AK257" s="630" t="str">
        <f t="shared" si="77"/>
        <v/>
      </c>
      <c r="AL257" s="630" t="str">
        <f t="shared" si="78"/>
        <v/>
      </c>
      <c r="AM257" s="632" t="str">
        <f t="shared" si="79"/>
        <v/>
      </c>
      <c r="AN257" s="633" t="str">
        <f t="shared" si="84"/>
        <v>YES</v>
      </c>
      <c r="AO257" s="511" t="s">
        <v>382</v>
      </c>
      <c r="AP257" s="127">
        <f>VLOOKUP(AO257,'Flags&amp;Qualifiers'!$B$2:$C$49,2)</f>
        <v>0</v>
      </c>
      <c r="AQ257" s="127">
        <f>VLOOKUP(AO257,'Flags&amp;Qualifiers'!$B$2:$D$49,3)</f>
        <v>0</v>
      </c>
      <c r="AR257" s="127">
        <f>VLOOKUP(AO257,'Flags&amp;Qualifiers'!$B$2:$E$49,4)</f>
        <v>0</v>
      </c>
      <c r="AS257" s="757" t="str">
        <f t="shared" si="81"/>
        <v>no</v>
      </c>
    </row>
    <row r="258" spans="1:45" s="634" customFormat="1" ht="11.25" customHeight="1" x14ac:dyDescent="0.2">
      <c r="A258" s="621">
        <f>(AirVision!A254)</f>
        <v>0</v>
      </c>
      <c r="B258" s="622">
        <f>(AirVision!B254)</f>
        <v>0</v>
      </c>
      <c r="C258" s="623" t="str">
        <f>IF(ISNUMBER(AirVision!R254),AirVision!R254, "")</f>
        <v/>
      </c>
      <c r="D258" s="624" t="str">
        <f>IF(AirVision!S254&lt;&gt;"",AirVision!S254, "")</f>
        <v/>
      </c>
      <c r="E258" s="623" t="str">
        <f>IF(ISNUMBER(AirVision!L254),AirVision!L254, "")</f>
        <v/>
      </c>
      <c r="F258" s="624" t="str">
        <f>IF(AirVision!M254&lt;&gt;"",AirVision!M254, "")</f>
        <v/>
      </c>
      <c r="G258" s="625" t="str">
        <f>IF(ISNUMBER(AirVision!C254),AirVision!C254,"")</f>
        <v/>
      </c>
      <c r="H258" s="624" t="str">
        <f>IF(AirVision!D254&lt;&gt;"",AirVision!D254, "")</f>
        <v/>
      </c>
      <c r="I258" s="624" t="str">
        <f>IF(ISNUMBER(AirVision!O254),AirVision!O254,"")</f>
        <v/>
      </c>
      <c r="J258" s="624" t="str">
        <f>IF(ISNUMBER(AirVision!P254),AirVision!P254,"")</f>
        <v/>
      </c>
      <c r="K258" s="624" t="str">
        <f>IF(ISNUMBER(AirVision!F254),AirVision!F254, "")</f>
        <v/>
      </c>
      <c r="L258" s="624" t="str">
        <f>IF(AirVision!G254&lt;&gt;"",AirVision!G254, "")</f>
        <v/>
      </c>
      <c r="M258" s="624" t="str">
        <f>IF(ISNUMBER(AirVision!U254),AirVision!U254, "")</f>
        <v/>
      </c>
      <c r="N258" s="624" t="str">
        <f>IF(AirVision!V254&lt;&gt;"",AirVision!V254, "")</f>
        <v/>
      </c>
      <c r="O258" s="625" t="str">
        <f>IF(ISNUMBER(AirVision!X254),AirVision!X254,"")</f>
        <v/>
      </c>
      <c r="P258" s="624" t="str">
        <f>IF(AirVision!Y254&lt;&gt;"",AirVision!Y254, "")</f>
        <v/>
      </c>
      <c r="Q258" s="624" t="str">
        <f>IF(ISNUMBER(AirVision!AA254),AirVision!AA254,"")</f>
        <v/>
      </c>
      <c r="R258" s="624" t="str">
        <f>IF(AirVision!AB254&lt;&gt;"",AirVision!AB254, "")</f>
        <v/>
      </c>
      <c r="S258" s="624" t="str">
        <f>IF(ISNUMBER(AirVision!AD254),AirVision!AD254,"")</f>
        <v/>
      </c>
      <c r="T258" s="624" t="str">
        <f>IF(AirVision!AE254&lt;&gt;"",AirVision!AE254, "")</f>
        <v/>
      </c>
      <c r="U258" s="624">
        <f t="shared" si="68"/>
        <v>0</v>
      </c>
      <c r="V258" s="624">
        <f t="shared" si="66"/>
        <v>1</v>
      </c>
      <c r="W258" s="624" t="str">
        <f>IF(D258&lt;&gt;"",(VLOOKUP(D258,'Flags&amp;Qualifiers'!$S$2:$U$55,3)),"")</f>
        <v/>
      </c>
      <c r="X258" s="624">
        <f t="shared" si="69"/>
        <v>0</v>
      </c>
      <c r="Y258" s="624" t="str">
        <f>IF(D258&lt;&gt;"",(VLOOKUP(D258,'Flags&amp;Qualifiers'!$S$2:$T$55,2)), "")</f>
        <v/>
      </c>
      <c r="Z258" s="624">
        <f t="shared" si="70"/>
        <v>1</v>
      </c>
      <c r="AA258" s="624">
        <f t="shared" si="71"/>
        <v>0</v>
      </c>
      <c r="AB258" s="624" t="str">
        <f t="shared" si="72"/>
        <v>NULL</v>
      </c>
      <c r="AC258" s="635" t="str">
        <f t="shared" si="87"/>
        <v>NULL</v>
      </c>
      <c r="AD258" s="625" t="str">
        <f t="shared" si="87"/>
        <v>NULL</v>
      </c>
      <c r="AE258" s="627">
        <f t="shared" si="86"/>
        <v>0</v>
      </c>
      <c r="AF258" s="628" t="str">
        <f t="shared" si="74"/>
        <v/>
      </c>
      <c r="AG258" s="629" t="str">
        <f t="shared" si="75"/>
        <v/>
      </c>
      <c r="AH258" s="630">
        <f t="shared" si="76"/>
        <v>251</v>
      </c>
      <c r="AI258" s="629">
        <f t="shared" si="80"/>
        <v>0</v>
      </c>
      <c r="AJ258" s="632" t="str">
        <f t="shared" si="83"/>
        <v/>
      </c>
      <c r="AK258" s="630" t="str">
        <f t="shared" si="77"/>
        <v/>
      </c>
      <c r="AL258" s="630" t="str">
        <f t="shared" si="78"/>
        <v/>
      </c>
      <c r="AM258" s="632" t="str">
        <f t="shared" si="79"/>
        <v/>
      </c>
      <c r="AN258" s="633" t="str">
        <f t="shared" si="84"/>
        <v>YES</v>
      </c>
      <c r="AO258" s="511" t="s">
        <v>382</v>
      </c>
      <c r="AP258" s="127">
        <f>VLOOKUP(AO258,'Flags&amp;Qualifiers'!$B$2:$C$49,2)</f>
        <v>0</v>
      </c>
      <c r="AQ258" s="127">
        <f>VLOOKUP(AO258,'Flags&amp;Qualifiers'!$B$2:$D$49,3)</f>
        <v>0</v>
      </c>
      <c r="AR258" s="127">
        <f>VLOOKUP(AO258,'Flags&amp;Qualifiers'!$B$2:$E$49,4)</f>
        <v>0</v>
      </c>
      <c r="AS258" s="757" t="str">
        <f t="shared" si="81"/>
        <v>no</v>
      </c>
    </row>
    <row r="259" spans="1:45" s="634" customFormat="1" ht="11.25" customHeight="1" x14ac:dyDescent="0.2">
      <c r="A259" s="621">
        <f>(AirVision!A255)</f>
        <v>0</v>
      </c>
      <c r="B259" s="622">
        <f>(AirVision!B255)</f>
        <v>0</v>
      </c>
      <c r="C259" s="623" t="str">
        <f>IF(ISNUMBER(AirVision!R255),AirVision!R255, "")</f>
        <v/>
      </c>
      <c r="D259" s="624" t="str">
        <f>IF(AirVision!S255&lt;&gt;"",AirVision!S255, "")</f>
        <v/>
      </c>
      <c r="E259" s="623" t="str">
        <f>IF(ISNUMBER(AirVision!L255),AirVision!L255, "")</f>
        <v/>
      </c>
      <c r="F259" s="624" t="str">
        <f>IF(AirVision!M255&lt;&gt;"",AirVision!M255, "")</f>
        <v/>
      </c>
      <c r="G259" s="625" t="str">
        <f>IF(ISNUMBER(AirVision!C255),AirVision!C255,"")</f>
        <v/>
      </c>
      <c r="H259" s="624" t="str">
        <f>IF(AirVision!D255&lt;&gt;"",AirVision!D255, "")</f>
        <v/>
      </c>
      <c r="I259" s="624" t="str">
        <f>IF(ISNUMBER(AirVision!O255),AirVision!O255,"")</f>
        <v/>
      </c>
      <c r="J259" s="624" t="str">
        <f>IF(ISNUMBER(AirVision!P255),AirVision!P255,"")</f>
        <v/>
      </c>
      <c r="K259" s="624" t="str">
        <f>IF(ISNUMBER(AirVision!F255),AirVision!F255, "")</f>
        <v/>
      </c>
      <c r="L259" s="624" t="str">
        <f>IF(AirVision!G255&lt;&gt;"",AirVision!G255, "")</f>
        <v/>
      </c>
      <c r="M259" s="624" t="str">
        <f>IF(ISNUMBER(AirVision!U255),AirVision!U255, "")</f>
        <v/>
      </c>
      <c r="N259" s="624" t="str">
        <f>IF(AirVision!V255&lt;&gt;"",AirVision!V255, "")</f>
        <v/>
      </c>
      <c r="O259" s="625" t="str">
        <f>IF(ISNUMBER(AirVision!X255),AirVision!X255,"")</f>
        <v/>
      </c>
      <c r="P259" s="624" t="str">
        <f>IF(AirVision!Y255&lt;&gt;"",AirVision!Y255, "")</f>
        <v/>
      </c>
      <c r="Q259" s="624" t="str">
        <f>IF(ISNUMBER(AirVision!AA255),AirVision!AA255,"")</f>
        <v/>
      </c>
      <c r="R259" s="624" t="str">
        <f>IF(AirVision!AB255&lt;&gt;"",AirVision!AB255, "")</f>
        <v/>
      </c>
      <c r="S259" s="624" t="str">
        <f>IF(ISNUMBER(AirVision!AD255),AirVision!AD255,"")</f>
        <v/>
      </c>
      <c r="T259" s="624" t="str">
        <f>IF(AirVision!AE255&lt;&gt;"",AirVision!AE255, "")</f>
        <v/>
      </c>
      <c r="U259" s="624">
        <f t="shared" si="68"/>
        <v>0</v>
      </c>
      <c r="V259" s="624">
        <f t="shared" si="66"/>
        <v>1</v>
      </c>
      <c r="W259" s="624" t="str">
        <f>IF(D259&lt;&gt;"",(VLOOKUP(D259,'Flags&amp;Qualifiers'!$S$2:$U$55,3)),"")</f>
        <v/>
      </c>
      <c r="X259" s="624">
        <f t="shared" si="69"/>
        <v>0</v>
      </c>
      <c r="Y259" s="624" t="str">
        <f>IF(D259&lt;&gt;"",(VLOOKUP(D259,'Flags&amp;Qualifiers'!$S$2:$T$55,2)), "")</f>
        <v/>
      </c>
      <c r="Z259" s="624">
        <f t="shared" si="70"/>
        <v>1</v>
      </c>
      <c r="AA259" s="624">
        <f t="shared" si="71"/>
        <v>0</v>
      </c>
      <c r="AB259" s="624" t="str">
        <f t="shared" si="72"/>
        <v>NULL</v>
      </c>
      <c r="AC259" s="635" t="str">
        <f t="shared" si="87"/>
        <v>NULL</v>
      </c>
      <c r="AD259" s="625" t="str">
        <f t="shared" si="87"/>
        <v>NULL</v>
      </c>
      <c r="AE259" s="627">
        <f t="shared" si="86"/>
        <v>0</v>
      </c>
      <c r="AF259" s="628" t="str">
        <f t="shared" si="74"/>
        <v/>
      </c>
      <c r="AG259" s="629" t="str">
        <f t="shared" si="75"/>
        <v/>
      </c>
      <c r="AH259" s="630">
        <f t="shared" si="76"/>
        <v>252</v>
      </c>
      <c r="AI259" s="629">
        <f t="shared" si="80"/>
        <v>0</v>
      </c>
      <c r="AJ259" s="632" t="str">
        <f t="shared" si="83"/>
        <v/>
      </c>
      <c r="AK259" s="630" t="str">
        <f t="shared" si="77"/>
        <v/>
      </c>
      <c r="AL259" s="630" t="str">
        <f t="shared" si="78"/>
        <v/>
      </c>
      <c r="AM259" s="632" t="str">
        <f t="shared" si="79"/>
        <v/>
      </c>
      <c r="AN259" s="633" t="str">
        <f t="shared" si="84"/>
        <v>YES</v>
      </c>
      <c r="AO259" s="511" t="s">
        <v>382</v>
      </c>
      <c r="AP259" s="127">
        <f>VLOOKUP(AO259,'Flags&amp;Qualifiers'!$B$2:$C$49,2)</f>
        <v>0</v>
      </c>
      <c r="AQ259" s="127">
        <f>VLOOKUP(AO259,'Flags&amp;Qualifiers'!$B$2:$D$49,3)</f>
        <v>0</v>
      </c>
      <c r="AR259" s="127">
        <f>VLOOKUP(AO259,'Flags&amp;Qualifiers'!$B$2:$E$49,4)</f>
        <v>0</v>
      </c>
      <c r="AS259" s="757" t="str">
        <f t="shared" si="81"/>
        <v>no</v>
      </c>
    </row>
    <row r="260" spans="1:45" s="634" customFormat="1" ht="11.25" customHeight="1" x14ac:dyDescent="0.2">
      <c r="A260" s="621">
        <f>(AirVision!A256)</f>
        <v>0</v>
      </c>
      <c r="B260" s="622">
        <f>(AirVision!B256)</f>
        <v>0</v>
      </c>
      <c r="C260" s="623" t="str">
        <f>IF(ISNUMBER(AirVision!R256),AirVision!R256, "")</f>
        <v/>
      </c>
      <c r="D260" s="624" t="str">
        <f>IF(AirVision!S256&lt;&gt;"",AirVision!S256, "")</f>
        <v/>
      </c>
      <c r="E260" s="623" t="str">
        <f>IF(ISNUMBER(AirVision!L256),AirVision!L256, "")</f>
        <v/>
      </c>
      <c r="F260" s="624" t="str">
        <f>IF(AirVision!M256&lt;&gt;"",AirVision!M256, "")</f>
        <v/>
      </c>
      <c r="G260" s="625" t="str">
        <f>IF(ISNUMBER(AirVision!C256),AirVision!C256,"")</f>
        <v/>
      </c>
      <c r="H260" s="624" t="str">
        <f>IF(AirVision!D256&lt;&gt;"",AirVision!D256, "")</f>
        <v/>
      </c>
      <c r="I260" s="624" t="str">
        <f>IF(ISNUMBER(AirVision!O256),AirVision!O256,"")</f>
        <v/>
      </c>
      <c r="J260" s="624" t="str">
        <f>IF(ISNUMBER(AirVision!P256),AirVision!P256,"")</f>
        <v/>
      </c>
      <c r="K260" s="624" t="str">
        <f>IF(ISNUMBER(AirVision!F256),AirVision!F256, "")</f>
        <v/>
      </c>
      <c r="L260" s="624" t="str">
        <f>IF(AirVision!G256&lt;&gt;"",AirVision!G256, "")</f>
        <v/>
      </c>
      <c r="M260" s="624" t="str">
        <f>IF(ISNUMBER(AirVision!U256),AirVision!U256, "")</f>
        <v/>
      </c>
      <c r="N260" s="624" t="str">
        <f>IF(AirVision!V256&lt;&gt;"",AirVision!V256, "")</f>
        <v/>
      </c>
      <c r="O260" s="625" t="str">
        <f>IF(ISNUMBER(AirVision!X256),AirVision!X256,"")</f>
        <v/>
      </c>
      <c r="P260" s="624" t="str">
        <f>IF(AirVision!Y256&lt;&gt;"",AirVision!Y256, "")</f>
        <v/>
      </c>
      <c r="Q260" s="624" t="str">
        <f>IF(ISNUMBER(AirVision!AA256),AirVision!AA256,"")</f>
        <v/>
      </c>
      <c r="R260" s="624" t="str">
        <f>IF(AirVision!AB256&lt;&gt;"",AirVision!AB256, "")</f>
        <v/>
      </c>
      <c r="S260" s="624" t="str">
        <f>IF(ISNUMBER(AirVision!AD256),AirVision!AD256,"")</f>
        <v/>
      </c>
      <c r="T260" s="624" t="str">
        <f>IF(AirVision!AE256&lt;&gt;"",AirVision!AE256, "")</f>
        <v/>
      </c>
      <c r="U260" s="624">
        <f t="shared" si="68"/>
        <v>0</v>
      </c>
      <c r="V260" s="624">
        <f t="shared" si="66"/>
        <v>1</v>
      </c>
      <c r="W260" s="624" t="str">
        <f>IF(D260&lt;&gt;"",(VLOOKUP(D260,'Flags&amp;Qualifiers'!$S$2:$U$55,3)),"")</f>
        <v/>
      </c>
      <c r="X260" s="624">
        <f t="shared" si="69"/>
        <v>0</v>
      </c>
      <c r="Y260" s="624" t="str">
        <f>IF(D260&lt;&gt;"",(VLOOKUP(D260,'Flags&amp;Qualifiers'!$S$2:$T$55,2)), "")</f>
        <v/>
      </c>
      <c r="Z260" s="624">
        <f t="shared" si="70"/>
        <v>1</v>
      </c>
      <c r="AA260" s="624">
        <f t="shared" si="71"/>
        <v>0</v>
      </c>
      <c r="AB260" s="624" t="str">
        <f t="shared" si="72"/>
        <v>NULL</v>
      </c>
      <c r="AC260" s="635" t="str">
        <f t="shared" si="87"/>
        <v>NULL</v>
      </c>
      <c r="AD260" s="625" t="str">
        <f t="shared" si="87"/>
        <v>NULL</v>
      </c>
      <c r="AE260" s="627">
        <f t="shared" si="86"/>
        <v>0</v>
      </c>
      <c r="AF260" s="628" t="str">
        <f t="shared" si="74"/>
        <v/>
      </c>
      <c r="AG260" s="629" t="str">
        <f t="shared" si="75"/>
        <v/>
      </c>
      <c r="AH260" s="630">
        <f t="shared" si="76"/>
        <v>253</v>
      </c>
      <c r="AI260" s="629">
        <f t="shared" si="80"/>
        <v>0</v>
      </c>
      <c r="AJ260" s="632" t="str">
        <f t="shared" si="83"/>
        <v/>
      </c>
      <c r="AK260" s="630" t="str">
        <f t="shared" si="77"/>
        <v/>
      </c>
      <c r="AL260" s="630" t="str">
        <f t="shared" si="78"/>
        <v/>
      </c>
      <c r="AM260" s="632" t="str">
        <f t="shared" si="79"/>
        <v/>
      </c>
      <c r="AN260" s="633" t="str">
        <f t="shared" si="84"/>
        <v>YES</v>
      </c>
      <c r="AO260" s="511" t="s">
        <v>382</v>
      </c>
      <c r="AP260" s="127">
        <f>VLOOKUP(AO260,'Flags&amp;Qualifiers'!$B$2:$C$49,2)</f>
        <v>0</v>
      </c>
      <c r="AQ260" s="127">
        <f>VLOOKUP(AO260,'Flags&amp;Qualifiers'!$B$2:$D$49,3)</f>
        <v>0</v>
      </c>
      <c r="AR260" s="127">
        <f>VLOOKUP(AO260,'Flags&amp;Qualifiers'!$B$2:$E$49,4)</f>
        <v>0</v>
      </c>
      <c r="AS260" s="757" t="str">
        <f t="shared" si="81"/>
        <v>no</v>
      </c>
    </row>
    <row r="261" spans="1:45" s="634" customFormat="1" ht="11.25" customHeight="1" x14ac:dyDescent="0.2">
      <c r="A261" s="621">
        <f>(AirVision!A257)</f>
        <v>0</v>
      </c>
      <c r="B261" s="622">
        <f>(AirVision!B257)</f>
        <v>0</v>
      </c>
      <c r="C261" s="623" t="str">
        <f>IF(ISNUMBER(AirVision!R257),AirVision!R257, "")</f>
        <v/>
      </c>
      <c r="D261" s="624" t="str">
        <f>IF(AirVision!S257&lt;&gt;"",AirVision!S257, "")</f>
        <v/>
      </c>
      <c r="E261" s="623" t="str">
        <f>IF(ISNUMBER(AirVision!L257),AirVision!L257, "")</f>
        <v/>
      </c>
      <c r="F261" s="624" t="str">
        <f>IF(AirVision!M257&lt;&gt;"",AirVision!M257, "")</f>
        <v/>
      </c>
      <c r="G261" s="625" t="str">
        <f>IF(ISNUMBER(AirVision!C257),AirVision!C257,"")</f>
        <v/>
      </c>
      <c r="H261" s="624" t="str">
        <f>IF(AirVision!D257&lt;&gt;"",AirVision!D257, "")</f>
        <v/>
      </c>
      <c r="I261" s="624" t="str">
        <f>IF(ISNUMBER(AirVision!O257),AirVision!O257,"")</f>
        <v/>
      </c>
      <c r="J261" s="624" t="str">
        <f>IF(ISNUMBER(AirVision!P257),AirVision!P257,"")</f>
        <v/>
      </c>
      <c r="K261" s="624" t="str">
        <f>IF(ISNUMBER(AirVision!F257),AirVision!F257, "")</f>
        <v/>
      </c>
      <c r="L261" s="624" t="str">
        <f>IF(AirVision!G257&lt;&gt;"",AirVision!G257, "")</f>
        <v/>
      </c>
      <c r="M261" s="624" t="str">
        <f>IF(ISNUMBER(AirVision!U257),AirVision!U257, "")</f>
        <v/>
      </c>
      <c r="N261" s="624" t="str">
        <f>IF(AirVision!V257&lt;&gt;"",AirVision!V257, "")</f>
        <v/>
      </c>
      <c r="O261" s="625" t="str">
        <f>IF(ISNUMBER(AirVision!X257),AirVision!X257,"")</f>
        <v/>
      </c>
      <c r="P261" s="624" t="str">
        <f>IF(AirVision!Y257&lt;&gt;"",AirVision!Y257, "")</f>
        <v/>
      </c>
      <c r="Q261" s="624" t="str">
        <f>IF(ISNUMBER(AirVision!AA257),AirVision!AA257,"")</f>
        <v/>
      </c>
      <c r="R261" s="624" t="str">
        <f>IF(AirVision!AB257&lt;&gt;"",AirVision!AB257, "")</f>
        <v/>
      </c>
      <c r="S261" s="624" t="str">
        <f>IF(ISNUMBER(AirVision!AD257),AirVision!AD257,"")</f>
        <v/>
      </c>
      <c r="T261" s="624" t="str">
        <f>IF(AirVision!AE257&lt;&gt;"",AirVision!AE257, "")</f>
        <v/>
      </c>
      <c r="U261" s="624">
        <f t="shared" si="68"/>
        <v>0</v>
      </c>
      <c r="V261" s="624">
        <f t="shared" si="66"/>
        <v>1</v>
      </c>
      <c r="W261" s="624" t="str">
        <f>IF(D261&lt;&gt;"",(VLOOKUP(D261,'Flags&amp;Qualifiers'!$S$2:$U$55,3)),"")</f>
        <v/>
      </c>
      <c r="X261" s="624">
        <f t="shared" si="69"/>
        <v>0</v>
      </c>
      <c r="Y261" s="624" t="str">
        <f>IF(D261&lt;&gt;"",(VLOOKUP(D261,'Flags&amp;Qualifiers'!$S$2:$T$55,2)), "")</f>
        <v/>
      </c>
      <c r="Z261" s="624">
        <f t="shared" si="70"/>
        <v>1</v>
      </c>
      <c r="AA261" s="624">
        <f t="shared" si="71"/>
        <v>0</v>
      </c>
      <c r="AB261" s="624" t="str">
        <f t="shared" si="72"/>
        <v>NULL</v>
      </c>
      <c r="AC261" s="635" t="str">
        <f t="shared" si="87"/>
        <v>NULL</v>
      </c>
      <c r="AD261" s="625" t="str">
        <f t="shared" si="87"/>
        <v>NULL</v>
      </c>
      <c r="AE261" s="627">
        <f t="shared" si="86"/>
        <v>0</v>
      </c>
      <c r="AF261" s="628" t="str">
        <f t="shared" si="74"/>
        <v/>
      </c>
      <c r="AG261" s="629" t="str">
        <f t="shared" si="75"/>
        <v/>
      </c>
      <c r="AH261" s="630">
        <f t="shared" si="76"/>
        <v>254</v>
      </c>
      <c r="AI261" s="629">
        <f t="shared" si="80"/>
        <v>0</v>
      </c>
      <c r="AJ261" s="632" t="str">
        <f t="shared" si="83"/>
        <v/>
      </c>
      <c r="AK261" s="630" t="str">
        <f t="shared" si="77"/>
        <v/>
      </c>
      <c r="AL261" s="630" t="str">
        <f t="shared" si="78"/>
        <v/>
      </c>
      <c r="AM261" s="632" t="str">
        <f t="shared" si="79"/>
        <v/>
      </c>
      <c r="AN261" s="633" t="str">
        <f t="shared" si="84"/>
        <v>YES</v>
      </c>
      <c r="AO261" s="511" t="s">
        <v>382</v>
      </c>
      <c r="AP261" s="127">
        <f>VLOOKUP(AO261,'Flags&amp;Qualifiers'!$B$2:$C$49,2)</f>
        <v>0</v>
      </c>
      <c r="AQ261" s="127">
        <f>VLOOKUP(AO261,'Flags&amp;Qualifiers'!$B$2:$D$49,3)</f>
        <v>0</v>
      </c>
      <c r="AR261" s="127">
        <f>VLOOKUP(AO261,'Flags&amp;Qualifiers'!$B$2:$E$49,4)</f>
        <v>0</v>
      </c>
      <c r="AS261" s="757" t="str">
        <f t="shared" si="81"/>
        <v>no</v>
      </c>
    </row>
    <row r="262" spans="1:45" s="634" customFormat="1" ht="11.25" customHeight="1" x14ac:dyDescent="0.2">
      <c r="A262" s="621">
        <f>(AirVision!A258)</f>
        <v>0</v>
      </c>
      <c r="B262" s="622">
        <f>(AirVision!B258)</f>
        <v>0</v>
      </c>
      <c r="C262" s="623" t="str">
        <f>IF(ISNUMBER(AirVision!R258),AirVision!R258, "")</f>
        <v/>
      </c>
      <c r="D262" s="624" t="str">
        <f>IF(AirVision!S258&lt;&gt;"",AirVision!S258, "")</f>
        <v/>
      </c>
      <c r="E262" s="623" t="str">
        <f>IF(ISNUMBER(AirVision!L258),AirVision!L258, "")</f>
        <v/>
      </c>
      <c r="F262" s="624" t="str">
        <f>IF(AirVision!M258&lt;&gt;"",AirVision!M258, "")</f>
        <v/>
      </c>
      <c r="G262" s="625" t="str">
        <f>IF(ISNUMBER(AirVision!C258),AirVision!C258,"")</f>
        <v/>
      </c>
      <c r="H262" s="624" t="str">
        <f>IF(AirVision!D258&lt;&gt;"",AirVision!D258, "")</f>
        <v/>
      </c>
      <c r="I262" s="624" t="str">
        <f>IF(ISNUMBER(AirVision!O258),AirVision!O258,"")</f>
        <v/>
      </c>
      <c r="J262" s="624" t="str">
        <f>IF(ISNUMBER(AirVision!P258),AirVision!P258,"")</f>
        <v/>
      </c>
      <c r="K262" s="624" t="str">
        <f>IF(ISNUMBER(AirVision!F258),AirVision!F258, "")</f>
        <v/>
      </c>
      <c r="L262" s="624" t="str">
        <f>IF(AirVision!G258&lt;&gt;"",AirVision!G258, "")</f>
        <v/>
      </c>
      <c r="M262" s="624" t="str">
        <f>IF(ISNUMBER(AirVision!U258),AirVision!U258, "")</f>
        <v/>
      </c>
      <c r="N262" s="624" t="str">
        <f>IF(AirVision!V258&lt;&gt;"",AirVision!V258, "")</f>
        <v/>
      </c>
      <c r="O262" s="625" t="str">
        <f>IF(ISNUMBER(AirVision!X258),AirVision!X258,"")</f>
        <v/>
      </c>
      <c r="P262" s="624" t="str">
        <f>IF(AirVision!Y258&lt;&gt;"",AirVision!Y258, "")</f>
        <v/>
      </c>
      <c r="Q262" s="624" t="str">
        <f>IF(ISNUMBER(AirVision!AA258),AirVision!AA258,"")</f>
        <v/>
      </c>
      <c r="R262" s="624" t="str">
        <f>IF(AirVision!AB258&lt;&gt;"",AirVision!AB258, "")</f>
        <v/>
      </c>
      <c r="S262" s="624" t="str">
        <f>IF(ISNUMBER(AirVision!AD258),AirVision!AD258,"")</f>
        <v/>
      </c>
      <c r="T262" s="624" t="str">
        <f>IF(AirVision!AE258&lt;&gt;"",AirVision!AE258, "")</f>
        <v/>
      </c>
      <c r="U262" s="624">
        <f t="shared" si="68"/>
        <v>0</v>
      </c>
      <c r="V262" s="624">
        <f t="shared" si="66"/>
        <v>1</v>
      </c>
      <c r="W262" s="624" t="str">
        <f>IF(D262&lt;&gt;"",(VLOOKUP(D262,'Flags&amp;Qualifiers'!$S$2:$U$55,3)),"")</f>
        <v/>
      </c>
      <c r="X262" s="624">
        <f t="shared" si="69"/>
        <v>0</v>
      </c>
      <c r="Y262" s="624" t="str">
        <f>IF(D262&lt;&gt;"",(VLOOKUP(D262,'Flags&amp;Qualifiers'!$S$2:$T$55,2)), "")</f>
        <v/>
      </c>
      <c r="Z262" s="624">
        <f t="shared" si="70"/>
        <v>1</v>
      </c>
      <c r="AA262" s="624">
        <f t="shared" si="71"/>
        <v>0</v>
      </c>
      <c r="AB262" s="624" t="str">
        <f t="shared" si="72"/>
        <v>NULL</v>
      </c>
      <c r="AC262" s="635" t="str">
        <f t="shared" si="87"/>
        <v>NULL</v>
      </c>
      <c r="AD262" s="625" t="str">
        <f t="shared" si="87"/>
        <v>NULL</v>
      </c>
      <c r="AE262" s="627">
        <f t="shared" si="86"/>
        <v>0</v>
      </c>
      <c r="AF262" s="628" t="str">
        <f t="shared" si="74"/>
        <v/>
      </c>
      <c r="AG262" s="629" t="str">
        <f t="shared" si="75"/>
        <v/>
      </c>
      <c r="AH262" s="630">
        <f t="shared" si="76"/>
        <v>255</v>
      </c>
      <c r="AI262" s="629">
        <f t="shared" si="80"/>
        <v>0</v>
      </c>
      <c r="AJ262" s="632" t="str">
        <f t="shared" si="83"/>
        <v/>
      </c>
      <c r="AK262" s="630" t="str">
        <f t="shared" si="77"/>
        <v/>
      </c>
      <c r="AL262" s="630" t="str">
        <f t="shared" si="78"/>
        <v/>
      </c>
      <c r="AM262" s="632" t="str">
        <f t="shared" si="79"/>
        <v/>
      </c>
      <c r="AN262" s="633" t="str">
        <f t="shared" si="84"/>
        <v>YES</v>
      </c>
      <c r="AO262" s="511" t="s">
        <v>382</v>
      </c>
      <c r="AP262" s="127">
        <f>VLOOKUP(AO262,'Flags&amp;Qualifiers'!$B$2:$C$49,2)</f>
        <v>0</v>
      </c>
      <c r="AQ262" s="127">
        <f>VLOOKUP(AO262,'Flags&amp;Qualifiers'!$B$2:$D$49,3)</f>
        <v>0</v>
      </c>
      <c r="AR262" s="127">
        <f>VLOOKUP(AO262,'Flags&amp;Qualifiers'!$B$2:$E$49,4)</f>
        <v>0</v>
      </c>
      <c r="AS262" s="757" t="str">
        <f t="shared" si="81"/>
        <v>no</v>
      </c>
    </row>
    <row r="263" spans="1:45" s="634" customFormat="1" ht="11.25" customHeight="1" x14ac:dyDescent="0.2">
      <c r="A263" s="621">
        <f>(AirVision!A259)</f>
        <v>0</v>
      </c>
      <c r="B263" s="622">
        <f>(AirVision!B259)</f>
        <v>0</v>
      </c>
      <c r="C263" s="623" t="str">
        <f>IF(ISNUMBER(AirVision!R259),AirVision!R259, "")</f>
        <v/>
      </c>
      <c r="D263" s="624" t="str">
        <f>IF(AirVision!S259&lt;&gt;"",AirVision!S259, "")</f>
        <v/>
      </c>
      <c r="E263" s="623" t="str">
        <f>IF(ISNUMBER(AirVision!L259),AirVision!L259, "")</f>
        <v/>
      </c>
      <c r="F263" s="624" t="str">
        <f>IF(AirVision!M259&lt;&gt;"",AirVision!M259, "")</f>
        <v/>
      </c>
      <c r="G263" s="625" t="str">
        <f>IF(ISNUMBER(AirVision!C259),AirVision!C259,"")</f>
        <v/>
      </c>
      <c r="H263" s="624" t="str">
        <f>IF(AirVision!D259&lt;&gt;"",AirVision!D259, "")</f>
        <v/>
      </c>
      <c r="I263" s="624" t="str">
        <f>IF(ISNUMBER(AirVision!O259),AirVision!O259,"")</f>
        <v/>
      </c>
      <c r="J263" s="624" t="str">
        <f>IF(ISNUMBER(AirVision!P259),AirVision!P259,"")</f>
        <v/>
      </c>
      <c r="K263" s="624" t="str">
        <f>IF(ISNUMBER(AirVision!F259),AirVision!F259, "")</f>
        <v/>
      </c>
      <c r="L263" s="624" t="str">
        <f>IF(AirVision!G259&lt;&gt;"",AirVision!G259, "")</f>
        <v/>
      </c>
      <c r="M263" s="624" t="str">
        <f>IF(ISNUMBER(AirVision!U259),AirVision!U259, "")</f>
        <v/>
      </c>
      <c r="N263" s="624" t="str">
        <f>IF(AirVision!V259&lt;&gt;"",AirVision!V259, "")</f>
        <v/>
      </c>
      <c r="O263" s="625" t="str">
        <f>IF(ISNUMBER(AirVision!X259),AirVision!X259,"")</f>
        <v/>
      </c>
      <c r="P263" s="624" t="str">
        <f>IF(AirVision!Y259&lt;&gt;"",AirVision!Y259, "")</f>
        <v/>
      </c>
      <c r="Q263" s="624" t="str">
        <f>IF(ISNUMBER(AirVision!AA259),AirVision!AA259,"")</f>
        <v/>
      </c>
      <c r="R263" s="624" t="str">
        <f>IF(AirVision!AB259&lt;&gt;"",AirVision!AB259, "")</f>
        <v/>
      </c>
      <c r="S263" s="624" t="str">
        <f>IF(ISNUMBER(AirVision!AD259),AirVision!AD259,"")</f>
        <v/>
      </c>
      <c r="T263" s="624" t="str">
        <f>IF(AirVision!AE259&lt;&gt;"",AirVision!AE259, "")</f>
        <v/>
      </c>
      <c r="U263" s="624">
        <f t="shared" si="68"/>
        <v>0</v>
      </c>
      <c r="V263" s="624">
        <f t="shared" si="66"/>
        <v>1</v>
      </c>
      <c r="W263" s="624" t="str">
        <f>IF(D263&lt;&gt;"",(VLOOKUP(D263,'Flags&amp;Qualifiers'!$S$2:$U$55,3)),"")</f>
        <v/>
      </c>
      <c r="X263" s="624">
        <f t="shared" si="69"/>
        <v>0</v>
      </c>
      <c r="Y263" s="624" t="str">
        <f>IF(D263&lt;&gt;"",(VLOOKUP(D263,'Flags&amp;Qualifiers'!$S$2:$T$55,2)), "")</f>
        <v/>
      </c>
      <c r="Z263" s="624">
        <f t="shared" si="70"/>
        <v>1</v>
      </c>
      <c r="AA263" s="624">
        <f t="shared" si="71"/>
        <v>0</v>
      </c>
      <c r="AB263" s="624" t="str">
        <f t="shared" si="72"/>
        <v>NULL</v>
      </c>
      <c r="AC263" s="635" t="str">
        <f t="shared" si="87"/>
        <v>NULL</v>
      </c>
      <c r="AD263" s="625" t="str">
        <f t="shared" si="87"/>
        <v>NULL</v>
      </c>
      <c r="AE263" s="627">
        <f t="shared" si="86"/>
        <v>0</v>
      </c>
      <c r="AF263" s="628" t="str">
        <f t="shared" si="74"/>
        <v/>
      </c>
      <c r="AG263" s="629" t="str">
        <f t="shared" si="75"/>
        <v/>
      </c>
      <c r="AH263" s="630">
        <f t="shared" si="76"/>
        <v>256</v>
      </c>
      <c r="AI263" s="629">
        <f t="shared" si="80"/>
        <v>0</v>
      </c>
      <c r="AJ263" s="632" t="str">
        <f t="shared" si="83"/>
        <v/>
      </c>
      <c r="AK263" s="630" t="str">
        <f t="shared" si="77"/>
        <v/>
      </c>
      <c r="AL263" s="630" t="str">
        <f t="shared" si="78"/>
        <v/>
      </c>
      <c r="AM263" s="632" t="str">
        <f t="shared" si="79"/>
        <v/>
      </c>
      <c r="AN263" s="633" t="str">
        <f t="shared" si="84"/>
        <v>YES</v>
      </c>
      <c r="AO263" s="511" t="s">
        <v>382</v>
      </c>
      <c r="AP263" s="127">
        <f>VLOOKUP(AO263,'Flags&amp;Qualifiers'!$B$2:$C$49,2)</f>
        <v>0</v>
      </c>
      <c r="AQ263" s="127">
        <f>VLOOKUP(AO263,'Flags&amp;Qualifiers'!$B$2:$D$49,3)</f>
        <v>0</v>
      </c>
      <c r="AR263" s="127">
        <f>VLOOKUP(AO263,'Flags&amp;Qualifiers'!$B$2:$E$49,4)</f>
        <v>0</v>
      </c>
      <c r="AS263" s="757" t="str">
        <f t="shared" si="81"/>
        <v>no</v>
      </c>
    </row>
    <row r="264" spans="1:45" s="634" customFormat="1" ht="11.25" customHeight="1" x14ac:dyDescent="0.2">
      <c r="A264" s="621">
        <f>(AirVision!A260)</f>
        <v>0</v>
      </c>
      <c r="B264" s="622">
        <f>(AirVision!B260)</f>
        <v>0</v>
      </c>
      <c r="C264" s="623" t="str">
        <f>IF(ISNUMBER(AirVision!R260),AirVision!R260, "")</f>
        <v/>
      </c>
      <c r="D264" s="624" t="str">
        <f>IF(AirVision!S260&lt;&gt;"",AirVision!S260, "")</f>
        <v/>
      </c>
      <c r="E264" s="623" t="str">
        <f>IF(ISNUMBER(AirVision!L260),AirVision!L260, "")</f>
        <v/>
      </c>
      <c r="F264" s="624" t="str">
        <f>IF(AirVision!M260&lt;&gt;"",AirVision!M260, "")</f>
        <v/>
      </c>
      <c r="G264" s="625" t="str">
        <f>IF(ISNUMBER(AirVision!C260),AirVision!C260,"")</f>
        <v/>
      </c>
      <c r="H264" s="624" t="str">
        <f>IF(AirVision!D260&lt;&gt;"",AirVision!D260, "")</f>
        <v/>
      </c>
      <c r="I264" s="624" t="str">
        <f>IF(ISNUMBER(AirVision!O260),AirVision!O260,"")</f>
        <v/>
      </c>
      <c r="J264" s="624" t="str">
        <f>IF(ISNUMBER(AirVision!P260),AirVision!P260,"")</f>
        <v/>
      </c>
      <c r="K264" s="624" t="str">
        <f>IF(ISNUMBER(AirVision!F260),AirVision!F260, "")</f>
        <v/>
      </c>
      <c r="L264" s="624" t="str">
        <f>IF(AirVision!G260&lt;&gt;"",AirVision!G260, "")</f>
        <v/>
      </c>
      <c r="M264" s="624" t="str">
        <f>IF(ISNUMBER(AirVision!U260),AirVision!U260, "")</f>
        <v/>
      </c>
      <c r="N264" s="624" t="str">
        <f>IF(AirVision!V260&lt;&gt;"",AirVision!V260, "")</f>
        <v/>
      </c>
      <c r="O264" s="625" t="str">
        <f>IF(ISNUMBER(AirVision!X260),AirVision!X260,"")</f>
        <v/>
      </c>
      <c r="P264" s="624" t="str">
        <f>IF(AirVision!Y260&lt;&gt;"",AirVision!Y260, "")</f>
        <v/>
      </c>
      <c r="Q264" s="624" t="str">
        <f>IF(ISNUMBER(AirVision!AA260),AirVision!AA260,"")</f>
        <v/>
      </c>
      <c r="R264" s="624" t="str">
        <f>IF(AirVision!AB260&lt;&gt;"",AirVision!AB260, "")</f>
        <v/>
      </c>
      <c r="S264" s="624" t="str">
        <f>IF(ISNUMBER(AirVision!AD260),AirVision!AD260,"")</f>
        <v/>
      </c>
      <c r="T264" s="624" t="str">
        <f>IF(AirVision!AE260&lt;&gt;"",AirVision!AE260, "")</f>
        <v/>
      </c>
      <c r="U264" s="624">
        <f t="shared" si="68"/>
        <v>0</v>
      </c>
      <c r="V264" s="624">
        <f t="shared" ref="V264:V327" si="88">COUNTBLANK(C264)</f>
        <v>1</v>
      </c>
      <c r="W264" s="624" t="str">
        <f>IF(D264&lt;&gt;"",(VLOOKUP(D264,'Flags&amp;Qualifiers'!$S$2:$U$55,3)),"")</f>
        <v/>
      </c>
      <c r="X264" s="624">
        <f t="shared" si="69"/>
        <v>0</v>
      </c>
      <c r="Y264" s="624" t="str">
        <f>IF(D264&lt;&gt;"",(VLOOKUP(D264,'Flags&amp;Qualifiers'!$S$2:$T$55,2)), "")</f>
        <v/>
      </c>
      <c r="Z264" s="624">
        <f t="shared" si="70"/>
        <v>1</v>
      </c>
      <c r="AA264" s="624">
        <f t="shared" si="71"/>
        <v>0</v>
      </c>
      <c r="AB264" s="624" t="str">
        <f t="shared" si="72"/>
        <v>NULL</v>
      </c>
      <c r="AC264" s="635" t="str">
        <f t="shared" si="87"/>
        <v>NULL</v>
      </c>
      <c r="AD264" s="625" t="str">
        <f t="shared" si="87"/>
        <v>NULL</v>
      </c>
      <c r="AE264" s="627">
        <f t="shared" si="86"/>
        <v>0</v>
      </c>
      <c r="AF264" s="628" t="str">
        <f t="shared" si="74"/>
        <v/>
      </c>
      <c r="AG264" s="629" t="str">
        <f t="shared" si="75"/>
        <v/>
      </c>
      <c r="AH264" s="630">
        <f t="shared" si="76"/>
        <v>257</v>
      </c>
      <c r="AI264" s="629">
        <f t="shared" si="80"/>
        <v>0</v>
      </c>
      <c r="AJ264" s="632" t="str">
        <f t="shared" si="83"/>
        <v/>
      </c>
      <c r="AK264" s="630" t="str">
        <f t="shared" si="77"/>
        <v/>
      </c>
      <c r="AL264" s="630" t="str">
        <f t="shared" si="78"/>
        <v/>
      </c>
      <c r="AM264" s="632" t="str">
        <f t="shared" si="79"/>
        <v/>
      </c>
      <c r="AN264" s="633" t="str">
        <f t="shared" si="84"/>
        <v>YES</v>
      </c>
      <c r="AO264" s="511" t="s">
        <v>382</v>
      </c>
      <c r="AP264" s="127">
        <f>VLOOKUP(AO264,'Flags&amp;Qualifiers'!$B$2:$C$49,2)</f>
        <v>0</v>
      </c>
      <c r="AQ264" s="127">
        <f>VLOOKUP(AO264,'Flags&amp;Qualifiers'!$B$2:$D$49,3)</f>
        <v>0</v>
      </c>
      <c r="AR264" s="127">
        <f>VLOOKUP(AO264,'Flags&amp;Qualifiers'!$B$2:$E$49,4)</f>
        <v>0</v>
      </c>
      <c r="AS264" s="757" t="str">
        <f t="shared" si="81"/>
        <v>no</v>
      </c>
    </row>
    <row r="265" spans="1:45" s="634" customFormat="1" ht="11.25" customHeight="1" x14ac:dyDescent="0.2">
      <c r="A265" s="621">
        <f>(AirVision!A261)</f>
        <v>0</v>
      </c>
      <c r="B265" s="622">
        <f>(AirVision!B261)</f>
        <v>0</v>
      </c>
      <c r="C265" s="623" t="str">
        <f>IF(ISNUMBER(AirVision!R261),AirVision!R261, "")</f>
        <v/>
      </c>
      <c r="D265" s="624" t="str">
        <f>IF(AirVision!S261&lt;&gt;"",AirVision!S261, "")</f>
        <v/>
      </c>
      <c r="E265" s="623" t="str">
        <f>IF(ISNUMBER(AirVision!L261),AirVision!L261, "")</f>
        <v/>
      </c>
      <c r="F265" s="624" t="str">
        <f>IF(AirVision!M261&lt;&gt;"",AirVision!M261, "")</f>
        <v/>
      </c>
      <c r="G265" s="625" t="str">
        <f>IF(ISNUMBER(AirVision!C261),AirVision!C261,"")</f>
        <v/>
      </c>
      <c r="H265" s="624" t="str">
        <f>IF(AirVision!D261&lt;&gt;"",AirVision!D261, "")</f>
        <v/>
      </c>
      <c r="I265" s="624" t="str">
        <f>IF(ISNUMBER(AirVision!O261),AirVision!O261,"")</f>
        <v/>
      </c>
      <c r="J265" s="624" t="str">
        <f>IF(ISNUMBER(AirVision!P261),AirVision!P261,"")</f>
        <v/>
      </c>
      <c r="K265" s="624" t="str">
        <f>IF(ISNUMBER(AirVision!F261),AirVision!F261, "")</f>
        <v/>
      </c>
      <c r="L265" s="624" t="str">
        <f>IF(AirVision!G261&lt;&gt;"",AirVision!G261, "")</f>
        <v/>
      </c>
      <c r="M265" s="624" t="str">
        <f>IF(ISNUMBER(AirVision!U261),AirVision!U261, "")</f>
        <v/>
      </c>
      <c r="N265" s="624" t="str">
        <f>IF(AirVision!V261&lt;&gt;"",AirVision!V261, "")</f>
        <v/>
      </c>
      <c r="O265" s="625" t="str">
        <f>IF(ISNUMBER(AirVision!X261),AirVision!X261,"")</f>
        <v/>
      </c>
      <c r="P265" s="624" t="str">
        <f>IF(AirVision!Y261&lt;&gt;"",AirVision!Y261, "")</f>
        <v/>
      </c>
      <c r="Q265" s="624" t="str">
        <f>IF(ISNUMBER(AirVision!AA261),AirVision!AA261,"")</f>
        <v/>
      </c>
      <c r="R265" s="624" t="str">
        <f>IF(AirVision!AB261&lt;&gt;"",AirVision!AB261, "")</f>
        <v/>
      </c>
      <c r="S265" s="624" t="str">
        <f>IF(ISNUMBER(AirVision!AD261),AirVision!AD261,"")</f>
        <v/>
      </c>
      <c r="T265" s="624" t="str">
        <f>IF(AirVision!AE261&lt;&gt;"",AirVision!AE261, "")</f>
        <v/>
      </c>
      <c r="U265" s="624">
        <f t="shared" ref="U265:U328" si="89">IF(C265=985,1,0)</f>
        <v>0</v>
      </c>
      <c r="V265" s="624">
        <f t="shared" si="88"/>
        <v>1</v>
      </c>
      <c r="W265" s="624" t="str">
        <f>IF(D265&lt;&gt;"",(VLOOKUP(D265,'Flags&amp;Qualifiers'!$S$2:$U$55,3)),"")</f>
        <v/>
      </c>
      <c r="X265" s="624">
        <f t="shared" ref="X265:X328" si="90">IF(D265="&lt;",1,0)</f>
        <v>0</v>
      </c>
      <c r="Y265" s="624" t="str">
        <f>IF(D265&lt;&gt;"",(VLOOKUP(D265,'Flags&amp;Qualifiers'!$S$2:$T$55,2)), "")</f>
        <v/>
      </c>
      <c r="Z265" s="624">
        <f t="shared" ref="Z265:Z328" si="91">SUM(U265:V265,X265)</f>
        <v>1</v>
      </c>
      <c r="AA265" s="624">
        <f t="shared" ref="AA265:AA328" si="92">SUM(W265)</f>
        <v>0</v>
      </c>
      <c r="AB265" s="624" t="str">
        <f t="shared" ref="AB265:AB328" si="93">IF(OR(Z265&gt;0,ISTEXT(AP265)),"NULL",(C265))</f>
        <v>NULL</v>
      </c>
      <c r="AC265" s="635" t="str">
        <f t="shared" si="87"/>
        <v>NULL</v>
      </c>
      <c r="AD265" s="625" t="str">
        <f t="shared" si="87"/>
        <v>NULL</v>
      </c>
      <c r="AE265" s="627">
        <f t="shared" si="86"/>
        <v>0</v>
      </c>
      <c r="AF265" s="628" t="str">
        <f t="shared" ref="AF265:AF328" si="94">IF(E265&lt;0.7,"Flow","")</f>
        <v/>
      </c>
      <c r="AG265" s="629" t="str">
        <f t="shared" ref="AG265:AG328" si="95">IF(AB265&lt;0,"MDL","")</f>
        <v/>
      </c>
      <c r="AH265" s="630">
        <f t="shared" ref="AH265:AH328" si="96">IF(C265=C264,AH264+1,1)</f>
        <v>258</v>
      </c>
      <c r="AI265" s="629">
        <f t="shared" si="80"/>
        <v>0</v>
      </c>
      <c r="AJ265" s="632" t="str">
        <f t="shared" si="83"/>
        <v/>
      </c>
      <c r="AK265" s="630" t="str">
        <f t="shared" ref="AK265:AK328" si="97">IF(ISNUMBER(S265), (S265*2.23694),"")</f>
        <v/>
      </c>
      <c r="AL265" s="630" t="str">
        <f t="shared" ref="AL265:AL328" si="98">IF(AND(Q265&gt;-1,Q265&lt;24),"N",)&amp;IF(AND(Q265&gt;23.99,Q265&lt;65),"NE",)&amp;IF(AND(Q265&gt;64.99,Q265&lt;114),"E",)&amp;IF(AND(Q265&gt;113.99,Q265&lt;157),"SE",)&amp;IF(AND(Q265&gt;156.99,Q265&lt;204),"S",)&amp;IF(AND(Q265&gt;203.99,Q265&lt;247),"SW",)&amp;IF(AND(Q265&gt;246.99,Q265&lt;294),"W",)&amp;IF(AND(Q265&gt;293.99,Q265&lt;336),"NW",)&amp;IF(AND(Q265&gt;335.99,Q265&lt;361),"N",)</f>
        <v/>
      </c>
      <c r="AM265" s="632" t="str">
        <f t="shared" ref="AM265:AM328" si="99">IF(ISNUMBER(G265),(CONVERT(G265,"C","F")), "")</f>
        <v/>
      </c>
      <c r="AN265" s="633" t="str">
        <f t="shared" si="84"/>
        <v>YES</v>
      </c>
      <c r="AO265" s="511" t="s">
        <v>382</v>
      </c>
      <c r="AP265" s="127">
        <f>VLOOKUP(AO265,'Flags&amp;Qualifiers'!$B$2:$C$49,2)</f>
        <v>0</v>
      </c>
      <c r="AQ265" s="127">
        <f>VLOOKUP(AO265,'Flags&amp;Qualifiers'!$B$2:$D$49,3)</f>
        <v>0</v>
      </c>
      <c r="AR265" s="127">
        <f>VLOOKUP(AO265,'Flags&amp;Qualifiers'!$B$2:$E$49,4)</f>
        <v>0</v>
      </c>
      <c r="AS265" s="757" t="str">
        <f t="shared" si="81"/>
        <v>no</v>
      </c>
    </row>
    <row r="266" spans="1:45" s="634" customFormat="1" ht="11.25" customHeight="1" x14ac:dyDescent="0.2">
      <c r="A266" s="621">
        <f>(AirVision!A262)</f>
        <v>0</v>
      </c>
      <c r="B266" s="622">
        <f>(AirVision!B262)</f>
        <v>0</v>
      </c>
      <c r="C266" s="623" t="str">
        <f>IF(ISNUMBER(AirVision!R262),AirVision!R262, "")</f>
        <v/>
      </c>
      <c r="D266" s="624" t="str">
        <f>IF(AirVision!S262&lt;&gt;"",AirVision!S262, "")</f>
        <v/>
      </c>
      <c r="E266" s="623" t="str">
        <f>IF(ISNUMBER(AirVision!L262),AirVision!L262, "")</f>
        <v/>
      </c>
      <c r="F266" s="624" t="str">
        <f>IF(AirVision!M262&lt;&gt;"",AirVision!M262, "")</f>
        <v/>
      </c>
      <c r="G266" s="625" t="str">
        <f>IF(ISNUMBER(AirVision!C262),AirVision!C262,"")</f>
        <v/>
      </c>
      <c r="H266" s="624" t="str">
        <f>IF(AirVision!D262&lt;&gt;"",AirVision!D262, "")</f>
        <v/>
      </c>
      <c r="I266" s="624" t="str">
        <f>IF(ISNUMBER(AirVision!O262),AirVision!O262,"")</f>
        <v/>
      </c>
      <c r="J266" s="624" t="str">
        <f>IF(ISNUMBER(AirVision!P262),AirVision!P262,"")</f>
        <v/>
      </c>
      <c r="K266" s="624" t="str">
        <f>IF(ISNUMBER(AirVision!F262),AirVision!F262, "")</f>
        <v/>
      </c>
      <c r="L266" s="624" t="str">
        <f>IF(AirVision!G262&lt;&gt;"",AirVision!G262, "")</f>
        <v/>
      </c>
      <c r="M266" s="624" t="str">
        <f>IF(ISNUMBER(AirVision!U262),AirVision!U262, "")</f>
        <v/>
      </c>
      <c r="N266" s="624" t="str">
        <f>IF(AirVision!V262&lt;&gt;"",AirVision!V262, "")</f>
        <v/>
      </c>
      <c r="O266" s="625" t="str">
        <f>IF(ISNUMBER(AirVision!X262),AirVision!X262,"")</f>
        <v/>
      </c>
      <c r="P266" s="624" t="str">
        <f>IF(AirVision!Y262&lt;&gt;"",AirVision!Y262, "")</f>
        <v/>
      </c>
      <c r="Q266" s="624" t="str">
        <f>IF(ISNUMBER(AirVision!AA262),AirVision!AA262,"")</f>
        <v/>
      </c>
      <c r="R266" s="624" t="str">
        <f>IF(AirVision!AB262&lt;&gt;"",AirVision!AB262, "")</f>
        <v/>
      </c>
      <c r="S266" s="624" t="str">
        <f>IF(ISNUMBER(AirVision!AD262),AirVision!AD262,"")</f>
        <v/>
      </c>
      <c r="T266" s="624" t="str">
        <f>IF(AirVision!AE262&lt;&gt;"",AirVision!AE262, "")</f>
        <v/>
      </c>
      <c r="U266" s="624">
        <f t="shared" si="89"/>
        <v>0</v>
      </c>
      <c r="V266" s="624">
        <f t="shared" si="88"/>
        <v>1</v>
      </c>
      <c r="W266" s="624" t="str">
        <f>IF(D266&lt;&gt;"",(VLOOKUP(D266,'Flags&amp;Qualifiers'!$S$2:$U$55,3)),"")</f>
        <v/>
      </c>
      <c r="X266" s="624">
        <f t="shared" si="90"/>
        <v>0</v>
      </c>
      <c r="Y266" s="624" t="str">
        <f>IF(D266&lt;&gt;"",(VLOOKUP(D266,'Flags&amp;Qualifiers'!$S$2:$T$55,2)), "")</f>
        <v/>
      </c>
      <c r="Z266" s="624">
        <f t="shared" si="91"/>
        <v>1</v>
      </c>
      <c r="AA266" s="624">
        <f t="shared" si="92"/>
        <v>0</v>
      </c>
      <c r="AB266" s="624" t="str">
        <f t="shared" si="93"/>
        <v>NULL</v>
      </c>
      <c r="AC266" s="635" t="str">
        <f t="shared" si="87"/>
        <v>NULL</v>
      </c>
      <c r="AD266" s="625" t="str">
        <f t="shared" si="87"/>
        <v>NULL</v>
      </c>
      <c r="AE266" s="627">
        <f t="shared" si="86"/>
        <v>0</v>
      </c>
      <c r="AF266" s="628" t="str">
        <f t="shared" si="94"/>
        <v/>
      </c>
      <c r="AG266" s="629" t="str">
        <f t="shared" si="95"/>
        <v/>
      </c>
      <c r="AH266" s="630">
        <f t="shared" si="96"/>
        <v>259</v>
      </c>
      <c r="AI266" s="629">
        <f t="shared" ref="AI266:AI329" si="100">IF(OR(AB265="NULL",AB266="NULL"),0, (AB266-AB265))</f>
        <v>0</v>
      </c>
      <c r="AJ266" s="632" t="str">
        <f t="shared" si="83"/>
        <v/>
      </c>
      <c r="AK266" s="630" t="str">
        <f t="shared" si="97"/>
        <v/>
      </c>
      <c r="AL266" s="630" t="str">
        <f t="shared" si="98"/>
        <v/>
      </c>
      <c r="AM266" s="632" t="str">
        <f t="shared" si="99"/>
        <v/>
      </c>
      <c r="AN266" s="633" t="str">
        <f t="shared" si="84"/>
        <v>YES</v>
      </c>
      <c r="AO266" s="511" t="s">
        <v>382</v>
      </c>
      <c r="AP266" s="127">
        <f>VLOOKUP(AO266,'Flags&amp;Qualifiers'!$B$2:$C$49,2)</f>
        <v>0</v>
      </c>
      <c r="AQ266" s="127">
        <f>VLOOKUP(AO266,'Flags&amp;Qualifiers'!$B$2:$D$49,3)</f>
        <v>0</v>
      </c>
      <c r="AR266" s="127">
        <f>VLOOKUP(AO266,'Flags&amp;Qualifiers'!$B$2:$E$49,4)</f>
        <v>0</v>
      </c>
      <c r="AS266" s="757" t="str">
        <f t="shared" si="81"/>
        <v>no</v>
      </c>
    </row>
    <row r="267" spans="1:45" s="634" customFormat="1" ht="11.25" customHeight="1" x14ac:dyDescent="0.2">
      <c r="A267" s="621">
        <f>(AirVision!A263)</f>
        <v>0</v>
      </c>
      <c r="B267" s="622">
        <f>(AirVision!B263)</f>
        <v>0</v>
      </c>
      <c r="C267" s="623" t="str">
        <f>IF(ISNUMBER(AirVision!R263),AirVision!R263, "")</f>
        <v/>
      </c>
      <c r="D267" s="624" t="str">
        <f>IF(AirVision!S263&lt;&gt;"",AirVision!S263, "")</f>
        <v/>
      </c>
      <c r="E267" s="623" t="str">
        <f>IF(ISNUMBER(AirVision!L263),AirVision!L263, "")</f>
        <v/>
      </c>
      <c r="F267" s="624" t="str">
        <f>IF(AirVision!M263&lt;&gt;"",AirVision!M263, "")</f>
        <v/>
      </c>
      <c r="G267" s="625" t="str">
        <f>IF(ISNUMBER(AirVision!C263),AirVision!C263,"")</f>
        <v/>
      </c>
      <c r="H267" s="624" t="str">
        <f>IF(AirVision!D263&lt;&gt;"",AirVision!D263, "")</f>
        <v/>
      </c>
      <c r="I267" s="624" t="str">
        <f>IF(ISNUMBER(AirVision!O263),AirVision!O263,"")</f>
        <v/>
      </c>
      <c r="J267" s="624" t="str">
        <f>IF(ISNUMBER(AirVision!P263),AirVision!P263,"")</f>
        <v/>
      </c>
      <c r="K267" s="624" t="str">
        <f>IF(ISNUMBER(AirVision!F263),AirVision!F263, "")</f>
        <v/>
      </c>
      <c r="L267" s="624" t="str">
        <f>IF(AirVision!G263&lt;&gt;"",AirVision!G263, "")</f>
        <v/>
      </c>
      <c r="M267" s="624" t="str">
        <f>IF(ISNUMBER(AirVision!U263),AirVision!U263, "")</f>
        <v/>
      </c>
      <c r="N267" s="624" t="str">
        <f>IF(AirVision!V263&lt;&gt;"",AirVision!V263, "")</f>
        <v/>
      </c>
      <c r="O267" s="625" t="str">
        <f>IF(ISNUMBER(AirVision!X263),AirVision!X263,"")</f>
        <v/>
      </c>
      <c r="P267" s="624" t="str">
        <f>IF(AirVision!Y263&lt;&gt;"",AirVision!Y263, "")</f>
        <v/>
      </c>
      <c r="Q267" s="624" t="str">
        <f>IF(ISNUMBER(AirVision!AA263),AirVision!AA263,"")</f>
        <v/>
      </c>
      <c r="R267" s="624" t="str">
        <f>IF(AirVision!AB263&lt;&gt;"",AirVision!AB263, "")</f>
        <v/>
      </c>
      <c r="S267" s="624" t="str">
        <f>IF(ISNUMBER(AirVision!AD263),AirVision!AD263,"")</f>
        <v/>
      </c>
      <c r="T267" s="624" t="str">
        <f>IF(AirVision!AE263&lt;&gt;"",AirVision!AE263, "")</f>
        <v/>
      </c>
      <c r="U267" s="624">
        <f t="shared" si="89"/>
        <v>0</v>
      </c>
      <c r="V267" s="624">
        <f t="shared" si="88"/>
        <v>1</v>
      </c>
      <c r="W267" s="624" t="str">
        <f>IF(D267&lt;&gt;"",(VLOOKUP(D267,'Flags&amp;Qualifiers'!$S$2:$U$55,3)),"")</f>
        <v/>
      </c>
      <c r="X267" s="624">
        <f t="shared" si="90"/>
        <v>0</v>
      </c>
      <c r="Y267" s="624" t="str">
        <f>IF(D267&lt;&gt;"",(VLOOKUP(D267,'Flags&amp;Qualifiers'!$S$2:$T$55,2)), "")</f>
        <v/>
      </c>
      <c r="Z267" s="624">
        <f t="shared" si="91"/>
        <v>1</v>
      </c>
      <c r="AA267" s="624">
        <f t="shared" si="92"/>
        <v>0</v>
      </c>
      <c r="AB267" s="624" t="str">
        <f t="shared" si="93"/>
        <v>NULL</v>
      </c>
      <c r="AC267" s="635" t="str">
        <f t="shared" si="87"/>
        <v>NULL</v>
      </c>
      <c r="AD267" s="625" t="str">
        <f t="shared" si="87"/>
        <v>NULL</v>
      </c>
      <c r="AE267" s="627">
        <f t="shared" si="86"/>
        <v>0</v>
      </c>
      <c r="AF267" s="628" t="str">
        <f t="shared" si="94"/>
        <v/>
      </c>
      <c r="AG267" s="629" t="str">
        <f t="shared" si="95"/>
        <v/>
      </c>
      <c r="AH267" s="630">
        <f t="shared" si="96"/>
        <v>260</v>
      </c>
      <c r="AI267" s="629">
        <f t="shared" si="100"/>
        <v>0</v>
      </c>
      <c r="AJ267" s="632" t="str">
        <f t="shared" si="83"/>
        <v/>
      </c>
      <c r="AK267" s="630" t="str">
        <f t="shared" si="97"/>
        <v/>
      </c>
      <c r="AL267" s="630" t="str">
        <f t="shared" si="98"/>
        <v/>
      </c>
      <c r="AM267" s="632" t="str">
        <f t="shared" si="99"/>
        <v/>
      </c>
      <c r="AN267" s="633" t="str">
        <f t="shared" si="84"/>
        <v>YES</v>
      </c>
      <c r="AO267" s="511" t="s">
        <v>382</v>
      </c>
      <c r="AP267" s="127">
        <f>VLOOKUP(AO267,'Flags&amp;Qualifiers'!$B$2:$C$49,2)</f>
        <v>0</v>
      </c>
      <c r="AQ267" s="127">
        <f>VLOOKUP(AO267,'Flags&amp;Qualifiers'!$B$2:$D$49,3)</f>
        <v>0</v>
      </c>
      <c r="AR267" s="127">
        <f>VLOOKUP(AO267,'Flags&amp;Qualifiers'!$B$2:$E$49,4)</f>
        <v>0</v>
      </c>
      <c r="AS267" s="757" t="str">
        <f t="shared" si="81"/>
        <v>no</v>
      </c>
    </row>
    <row r="268" spans="1:45" s="634" customFormat="1" ht="11.25" customHeight="1" x14ac:dyDescent="0.2">
      <c r="A268" s="621">
        <f>(AirVision!A264)</f>
        <v>0</v>
      </c>
      <c r="B268" s="622">
        <f>(AirVision!B264)</f>
        <v>0</v>
      </c>
      <c r="C268" s="623" t="str">
        <f>IF(ISNUMBER(AirVision!R264),AirVision!R264, "")</f>
        <v/>
      </c>
      <c r="D268" s="624" t="str">
        <f>IF(AirVision!S264&lt;&gt;"",AirVision!S264, "")</f>
        <v/>
      </c>
      <c r="E268" s="623" t="str">
        <f>IF(ISNUMBER(AirVision!L264),AirVision!L264, "")</f>
        <v/>
      </c>
      <c r="F268" s="624" t="str">
        <f>IF(AirVision!M264&lt;&gt;"",AirVision!M264, "")</f>
        <v/>
      </c>
      <c r="G268" s="625" t="str">
        <f>IF(ISNUMBER(AirVision!C264),AirVision!C264,"")</f>
        <v/>
      </c>
      <c r="H268" s="624" t="str">
        <f>IF(AirVision!D264&lt;&gt;"",AirVision!D264, "")</f>
        <v/>
      </c>
      <c r="I268" s="624" t="str">
        <f>IF(ISNUMBER(AirVision!O264),AirVision!O264,"")</f>
        <v/>
      </c>
      <c r="J268" s="624" t="str">
        <f>IF(ISNUMBER(AirVision!P264),AirVision!P264,"")</f>
        <v/>
      </c>
      <c r="K268" s="624" t="str">
        <f>IF(ISNUMBER(AirVision!F264),AirVision!F264, "")</f>
        <v/>
      </c>
      <c r="L268" s="624" t="str">
        <f>IF(AirVision!G264&lt;&gt;"",AirVision!G264, "")</f>
        <v/>
      </c>
      <c r="M268" s="624" t="str">
        <f>IF(ISNUMBER(AirVision!U264),AirVision!U264, "")</f>
        <v/>
      </c>
      <c r="N268" s="624" t="str">
        <f>IF(AirVision!V264&lt;&gt;"",AirVision!V264, "")</f>
        <v/>
      </c>
      <c r="O268" s="625" t="str">
        <f>IF(ISNUMBER(AirVision!X264),AirVision!X264,"")</f>
        <v/>
      </c>
      <c r="P268" s="624" t="str">
        <f>IF(AirVision!Y264&lt;&gt;"",AirVision!Y264, "")</f>
        <v/>
      </c>
      <c r="Q268" s="624" t="str">
        <f>IF(ISNUMBER(AirVision!AA264),AirVision!AA264,"")</f>
        <v/>
      </c>
      <c r="R268" s="624" t="str">
        <f>IF(AirVision!AB264&lt;&gt;"",AirVision!AB264, "")</f>
        <v/>
      </c>
      <c r="S268" s="624" t="str">
        <f>IF(ISNUMBER(AirVision!AD264),AirVision!AD264,"")</f>
        <v/>
      </c>
      <c r="T268" s="624" t="str">
        <f>IF(AirVision!AE264&lt;&gt;"",AirVision!AE264, "")</f>
        <v/>
      </c>
      <c r="U268" s="624">
        <f t="shared" si="89"/>
        <v>0</v>
      </c>
      <c r="V268" s="624">
        <f t="shared" si="88"/>
        <v>1</v>
      </c>
      <c r="W268" s="624" t="str">
        <f>IF(D268&lt;&gt;"",(VLOOKUP(D268,'Flags&amp;Qualifiers'!$S$2:$U$55,3)),"")</f>
        <v/>
      </c>
      <c r="X268" s="624">
        <f t="shared" si="90"/>
        <v>0</v>
      </c>
      <c r="Y268" s="624" t="str">
        <f>IF(D268&lt;&gt;"",(VLOOKUP(D268,'Flags&amp;Qualifiers'!$S$2:$T$55,2)), "")</f>
        <v/>
      </c>
      <c r="Z268" s="624">
        <f t="shared" si="91"/>
        <v>1</v>
      </c>
      <c r="AA268" s="624">
        <f t="shared" si="92"/>
        <v>0</v>
      </c>
      <c r="AB268" s="624" t="str">
        <f t="shared" si="93"/>
        <v>NULL</v>
      </c>
      <c r="AC268" s="635" t="str">
        <f t="shared" si="87"/>
        <v>NULL</v>
      </c>
      <c r="AD268" s="625" t="str">
        <f t="shared" si="87"/>
        <v>NULL</v>
      </c>
      <c r="AE268" s="627">
        <f t="shared" si="86"/>
        <v>0</v>
      </c>
      <c r="AF268" s="628" t="str">
        <f t="shared" si="94"/>
        <v/>
      </c>
      <c r="AG268" s="629" t="str">
        <f t="shared" si="95"/>
        <v/>
      </c>
      <c r="AH268" s="630">
        <f t="shared" si="96"/>
        <v>261</v>
      </c>
      <c r="AI268" s="629">
        <f t="shared" si="100"/>
        <v>0</v>
      </c>
      <c r="AJ268" s="632" t="str">
        <f t="shared" si="83"/>
        <v/>
      </c>
      <c r="AK268" s="630" t="str">
        <f t="shared" si="97"/>
        <v/>
      </c>
      <c r="AL268" s="630" t="str">
        <f t="shared" si="98"/>
        <v/>
      </c>
      <c r="AM268" s="632" t="str">
        <f t="shared" si="99"/>
        <v/>
      </c>
      <c r="AN268" s="633" t="str">
        <f t="shared" si="84"/>
        <v>YES</v>
      </c>
      <c r="AO268" s="511" t="s">
        <v>382</v>
      </c>
      <c r="AP268" s="127">
        <f>VLOOKUP(AO268,'Flags&amp;Qualifiers'!$B$2:$C$49,2)</f>
        <v>0</v>
      </c>
      <c r="AQ268" s="127">
        <f>VLOOKUP(AO268,'Flags&amp;Qualifiers'!$B$2:$D$49,3)</f>
        <v>0</v>
      </c>
      <c r="AR268" s="127">
        <f>VLOOKUP(AO268,'Flags&amp;Qualifiers'!$B$2:$E$49,4)</f>
        <v>0</v>
      </c>
      <c r="AS268" s="757" t="str">
        <f t="shared" si="81"/>
        <v>no</v>
      </c>
    </row>
    <row r="269" spans="1:45" s="634" customFormat="1" ht="11.25" customHeight="1" x14ac:dyDescent="0.2">
      <c r="A269" s="621">
        <f>(AirVision!A265)</f>
        <v>0</v>
      </c>
      <c r="B269" s="622">
        <f>(AirVision!B265)</f>
        <v>0</v>
      </c>
      <c r="C269" s="623" t="str">
        <f>IF(ISNUMBER(AirVision!R265),AirVision!R265, "")</f>
        <v/>
      </c>
      <c r="D269" s="624" t="str">
        <f>IF(AirVision!S265&lt;&gt;"",AirVision!S265, "")</f>
        <v/>
      </c>
      <c r="E269" s="623" t="str">
        <f>IF(ISNUMBER(AirVision!L265),AirVision!L265, "")</f>
        <v/>
      </c>
      <c r="F269" s="624" t="str">
        <f>IF(AirVision!M265&lt;&gt;"",AirVision!M265, "")</f>
        <v/>
      </c>
      <c r="G269" s="625" t="str">
        <f>IF(ISNUMBER(AirVision!C265),AirVision!C265,"")</f>
        <v/>
      </c>
      <c r="H269" s="624" t="str">
        <f>IF(AirVision!D265&lt;&gt;"",AirVision!D265, "")</f>
        <v/>
      </c>
      <c r="I269" s="624" t="str">
        <f>IF(ISNUMBER(AirVision!O265),AirVision!O265,"")</f>
        <v/>
      </c>
      <c r="J269" s="624" t="str">
        <f>IF(ISNUMBER(AirVision!P265),AirVision!P265,"")</f>
        <v/>
      </c>
      <c r="K269" s="624" t="str">
        <f>IF(ISNUMBER(AirVision!F265),AirVision!F265, "")</f>
        <v/>
      </c>
      <c r="L269" s="624" t="str">
        <f>IF(AirVision!G265&lt;&gt;"",AirVision!G265, "")</f>
        <v/>
      </c>
      <c r="M269" s="624" t="str">
        <f>IF(ISNUMBER(AirVision!U265),AirVision!U265, "")</f>
        <v/>
      </c>
      <c r="N269" s="624" t="str">
        <f>IF(AirVision!V265&lt;&gt;"",AirVision!V265, "")</f>
        <v/>
      </c>
      <c r="O269" s="625" t="str">
        <f>IF(ISNUMBER(AirVision!X265),AirVision!X265,"")</f>
        <v/>
      </c>
      <c r="P269" s="624" t="str">
        <f>IF(AirVision!Y265&lt;&gt;"",AirVision!Y265, "")</f>
        <v/>
      </c>
      <c r="Q269" s="624" t="str">
        <f>IF(ISNUMBER(AirVision!AA265),AirVision!AA265,"")</f>
        <v/>
      </c>
      <c r="R269" s="624" t="str">
        <f>IF(AirVision!AB265&lt;&gt;"",AirVision!AB265, "")</f>
        <v/>
      </c>
      <c r="S269" s="624" t="str">
        <f>IF(ISNUMBER(AirVision!AD265),AirVision!AD265,"")</f>
        <v/>
      </c>
      <c r="T269" s="624" t="str">
        <f>IF(AirVision!AE265&lt;&gt;"",AirVision!AE265, "")</f>
        <v/>
      </c>
      <c r="U269" s="624">
        <f t="shared" si="89"/>
        <v>0</v>
      </c>
      <c r="V269" s="624">
        <f t="shared" si="88"/>
        <v>1</v>
      </c>
      <c r="W269" s="624" t="str">
        <f>IF(D269&lt;&gt;"",(VLOOKUP(D269,'Flags&amp;Qualifiers'!$S$2:$U$55,3)),"")</f>
        <v/>
      </c>
      <c r="X269" s="624">
        <f t="shared" si="90"/>
        <v>0</v>
      </c>
      <c r="Y269" s="624" t="str">
        <f>IF(D269&lt;&gt;"",(VLOOKUP(D269,'Flags&amp;Qualifiers'!$S$2:$T$55,2)), "")</f>
        <v/>
      </c>
      <c r="Z269" s="624">
        <f t="shared" si="91"/>
        <v>1</v>
      </c>
      <c r="AA269" s="624">
        <f t="shared" si="92"/>
        <v>0</v>
      </c>
      <c r="AB269" s="624" t="str">
        <f t="shared" si="93"/>
        <v>NULL</v>
      </c>
      <c r="AC269" s="635" t="str">
        <f t="shared" si="87"/>
        <v>NULL</v>
      </c>
      <c r="AD269" s="625" t="str">
        <f t="shared" si="87"/>
        <v>NULL</v>
      </c>
      <c r="AE269" s="627">
        <f t="shared" si="86"/>
        <v>0</v>
      </c>
      <c r="AF269" s="628" t="str">
        <f t="shared" si="94"/>
        <v/>
      </c>
      <c r="AG269" s="629" t="str">
        <f t="shared" si="95"/>
        <v/>
      </c>
      <c r="AH269" s="630">
        <f t="shared" si="96"/>
        <v>262</v>
      </c>
      <c r="AI269" s="629">
        <f t="shared" si="100"/>
        <v>0</v>
      </c>
      <c r="AJ269" s="632" t="str">
        <f t="shared" si="83"/>
        <v/>
      </c>
      <c r="AK269" s="630" t="str">
        <f t="shared" si="97"/>
        <v/>
      </c>
      <c r="AL269" s="630" t="str">
        <f t="shared" si="98"/>
        <v/>
      </c>
      <c r="AM269" s="632" t="str">
        <f t="shared" si="99"/>
        <v/>
      </c>
      <c r="AN269" s="633" t="str">
        <f t="shared" si="84"/>
        <v>YES</v>
      </c>
      <c r="AO269" s="511" t="s">
        <v>382</v>
      </c>
      <c r="AP269" s="127">
        <f>VLOOKUP(AO269,'Flags&amp;Qualifiers'!$B$2:$C$49,2)</f>
        <v>0</v>
      </c>
      <c r="AQ269" s="127">
        <f>VLOOKUP(AO269,'Flags&amp;Qualifiers'!$B$2:$D$49,3)</f>
        <v>0</v>
      </c>
      <c r="AR269" s="127">
        <f>VLOOKUP(AO269,'Flags&amp;Qualifiers'!$B$2:$E$49,4)</f>
        <v>0</v>
      </c>
      <c r="AS269" s="757" t="str">
        <f t="shared" si="81"/>
        <v>no</v>
      </c>
    </row>
    <row r="270" spans="1:45" s="634" customFormat="1" ht="11.25" customHeight="1" x14ac:dyDescent="0.2">
      <c r="A270" s="621">
        <f>(AirVision!A266)</f>
        <v>0</v>
      </c>
      <c r="B270" s="622">
        <f>(AirVision!B266)</f>
        <v>0</v>
      </c>
      <c r="C270" s="623" t="str">
        <f>IF(ISNUMBER(AirVision!R266),AirVision!R266, "")</f>
        <v/>
      </c>
      <c r="D270" s="624" t="str">
        <f>IF(AirVision!S266&lt;&gt;"",AirVision!S266, "")</f>
        <v/>
      </c>
      <c r="E270" s="623" t="str">
        <f>IF(ISNUMBER(AirVision!L266),AirVision!L266, "")</f>
        <v/>
      </c>
      <c r="F270" s="624" t="str">
        <f>IF(AirVision!M266&lt;&gt;"",AirVision!M266, "")</f>
        <v/>
      </c>
      <c r="G270" s="625" t="str">
        <f>IF(ISNUMBER(AirVision!C266),AirVision!C266,"")</f>
        <v/>
      </c>
      <c r="H270" s="624" t="str">
        <f>IF(AirVision!D266&lt;&gt;"",AirVision!D266, "")</f>
        <v/>
      </c>
      <c r="I270" s="624" t="str">
        <f>IF(ISNUMBER(AirVision!O266),AirVision!O266,"")</f>
        <v/>
      </c>
      <c r="J270" s="624" t="str">
        <f>IF(ISNUMBER(AirVision!P266),AirVision!P266,"")</f>
        <v/>
      </c>
      <c r="K270" s="624" t="str">
        <f>IF(ISNUMBER(AirVision!F266),AirVision!F266, "")</f>
        <v/>
      </c>
      <c r="L270" s="624" t="str">
        <f>IF(AirVision!G266&lt;&gt;"",AirVision!G266, "")</f>
        <v/>
      </c>
      <c r="M270" s="624" t="str">
        <f>IF(ISNUMBER(AirVision!U266),AirVision!U266, "")</f>
        <v/>
      </c>
      <c r="N270" s="624" t="str">
        <f>IF(AirVision!V266&lt;&gt;"",AirVision!V266, "")</f>
        <v/>
      </c>
      <c r="O270" s="625" t="str">
        <f>IF(ISNUMBER(AirVision!X266),AirVision!X266,"")</f>
        <v/>
      </c>
      <c r="P270" s="624" t="str">
        <f>IF(AirVision!Y266&lt;&gt;"",AirVision!Y266, "")</f>
        <v/>
      </c>
      <c r="Q270" s="624" t="str">
        <f>IF(ISNUMBER(AirVision!AA266),AirVision!AA266,"")</f>
        <v/>
      </c>
      <c r="R270" s="624" t="str">
        <f>IF(AirVision!AB266&lt;&gt;"",AirVision!AB266, "")</f>
        <v/>
      </c>
      <c r="S270" s="624" t="str">
        <f>IF(ISNUMBER(AirVision!AD266),AirVision!AD266,"")</f>
        <v/>
      </c>
      <c r="T270" s="624" t="str">
        <f>IF(AirVision!AE266&lt;&gt;"",AirVision!AE266, "")</f>
        <v/>
      </c>
      <c r="U270" s="624">
        <f t="shared" si="89"/>
        <v>0</v>
      </c>
      <c r="V270" s="624">
        <f t="shared" si="88"/>
        <v>1</v>
      </c>
      <c r="W270" s="624" t="str">
        <f>IF(D270&lt;&gt;"",(VLOOKUP(D270,'Flags&amp;Qualifiers'!$S$2:$U$55,3)),"")</f>
        <v/>
      </c>
      <c r="X270" s="624">
        <f t="shared" si="90"/>
        <v>0</v>
      </c>
      <c r="Y270" s="624" t="str">
        <f>IF(D270&lt;&gt;"",(VLOOKUP(D270,'Flags&amp;Qualifiers'!$S$2:$T$55,2)), "")</f>
        <v/>
      </c>
      <c r="Z270" s="624">
        <f t="shared" si="91"/>
        <v>1</v>
      </c>
      <c r="AA270" s="624">
        <f t="shared" si="92"/>
        <v>0</v>
      </c>
      <c r="AB270" s="624" t="str">
        <f t="shared" si="93"/>
        <v>NULL</v>
      </c>
      <c r="AC270" s="635" t="str">
        <f t="shared" si="87"/>
        <v>NULL</v>
      </c>
      <c r="AD270" s="625" t="str">
        <f t="shared" si="87"/>
        <v>NULL</v>
      </c>
      <c r="AE270" s="627">
        <f t="shared" si="86"/>
        <v>0</v>
      </c>
      <c r="AF270" s="628" t="str">
        <f t="shared" si="94"/>
        <v/>
      </c>
      <c r="AG270" s="629" t="str">
        <f t="shared" si="95"/>
        <v/>
      </c>
      <c r="AH270" s="630">
        <f t="shared" si="96"/>
        <v>263</v>
      </c>
      <c r="AI270" s="629">
        <f t="shared" si="100"/>
        <v>0</v>
      </c>
      <c r="AJ270" s="632" t="str">
        <f t="shared" si="83"/>
        <v/>
      </c>
      <c r="AK270" s="630" t="str">
        <f t="shared" si="97"/>
        <v/>
      </c>
      <c r="AL270" s="630" t="str">
        <f t="shared" si="98"/>
        <v/>
      </c>
      <c r="AM270" s="632" t="str">
        <f t="shared" si="99"/>
        <v/>
      </c>
      <c r="AN270" s="633" t="str">
        <f t="shared" si="84"/>
        <v>YES</v>
      </c>
      <c r="AO270" s="511" t="s">
        <v>382</v>
      </c>
      <c r="AP270" s="127">
        <f>VLOOKUP(AO270,'Flags&amp;Qualifiers'!$B$2:$C$49,2)</f>
        <v>0</v>
      </c>
      <c r="AQ270" s="127">
        <f>VLOOKUP(AO270,'Flags&amp;Qualifiers'!$B$2:$D$49,3)</f>
        <v>0</v>
      </c>
      <c r="AR270" s="127">
        <f>VLOOKUP(AO270,'Flags&amp;Qualifiers'!$B$2:$E$49,4)</f>
        <v>0</v>
      </c>
      <c r="AS270" s="757" t="str">
        <f t="shared" si="81"/>
        <v>no</v>
      </c>
    </row>
    <row r="271" spans="1:45" s="634" customFormat="1" ht="11.25" customHeight="1" x14ac:dyDescent="0.2">
      <c r="A271" s="621">
        <f>(AirVision!A267)</f>
        <v>0</v>
      </c>
      <c r="B271" s="622">
        <f>(AirVision!B267)</f>
        <v>0</v>
      </c>
      <c r="C271" s="623" t="str">
        <f>IF(ISNUMBER(AirVision!R267),AirVision!R267, "")</f>
        <v/>
      </c>
      <c r="D271" s="624" t="str">
        <f>IF(AirVision!S267&lt;&gt;"",AirVision!S267, "")</f>
        <v/>
      </c>
      <c r="E271" s="623" t="str">
        <f>IF(ISNUMBER(AirVision!L267),AirVision!L267, "")</f>
        <v/>
      </c>
      <c r="F271" s="624" t="str">
        <f>IF(AirVision!M267&lt;&gt;"",AirVision!M267, "")</f>
        <v/>
      </c>
      <c r="G271" s="625" t="str">
        <f>IF(ISNUMBER(AirVision!C267),AirVision!C267,"")</f>
        <v/>
      </c>
      <c r="H271" s="624" t="str">
        <f>IF(AirVision!D267&lt;&gt;"",AirVision!D267, "")</f>
        <v/>
      </c>
      <c r="I271" s="624" t="str">
        <f>IF(ISNUMBER(AirVision!O267),AirVision!O267,"")</f>
        <v/>
      </c>
      <c r="J271" s="624" t="str">
        <f>IF(ISNUMBER(AirVision!P267),AirVision!P267,"")</f>
        <v/>
      </c>
      <c r="K271" s="624" t="str">
        <f>IF(ISNUMBER(AirVision!F267),AirVision!F267, "")</f>
        <v/>
      </c>
      <c r="L271" s="624" t="str">
        <f>IF(AirVision!G267&lt;&gt;"",AirVision!G267, "")</f>
        <v/>
      </c>
      <c r="M271" s="624" t="str">
        <f>IF(ISNUMBER(AirVision!U267),AirVision!U267, "")</f>
        <v/>
      </c>
      <c r="N271" s="624" t="str">
        <f>IF(AirVision!V267&lt;&gt;"",AirVision!V267, "")</f>
        <v/>
      </c>
      <c r="O271" s="625" t="str">
        <f>IF(ISNUMBER(AirVision!X267),AirVision!X267,"")</f>
        <v/>
      </c>
      <c r="P271" s="624" t="str">
        <f>IF(AirVision!Y267&lt;&gt;"",AirVision!Y267, "")</f>
        <v/>
      </c>
      <c r="Q271" s="624" t="str">
        <f>IF(ISNUMBER(AirVision!AA267),AirVision!AA267,"")</f>
        <v/>
      </c>
      <c r="R271" s="624" t="str">
        <f>IF(AirVision!AB267&lt;&gt;"",AirVision!AB267, "")</f>
        <v/>
      </c>
      <c r="S271" s="624" t="str">
        <f>IF(ISNUMBER(AirVision!AD267),AirVision!AD267,"")</f>
        <v/>
      </c>
      <c r="T271" s="624" t="str">
        <f>IF(AirVision!AE267&lt;&gt;"",AirVision!AE267, "")</f>
        <v/>
      </c>
      <c r="U271" s="624">
        <f t="shared" si="89"/>
        <v>0</v>
      </c>
      <c r="V271" s="624">
        <f t="shared" si="88"/>
        <v>1</v>
      </c>
      <c r="W271" s="624" t="str">
        <f>IF(D271&lt;&gt;"",(VLOOKUP(D271,'Flags&amp;Qualifiers'!$S$2:$U$55,3)),"")</f>
        <v/>
      </c>
      <c r="X271" s="624">
        <f t="shared" si="90"/>
        <v>0</v>
      </c>
      <c r="Y271" s="624" t="str">
        <f>IF(D271&lt;&gt;"",(VLOOKUP(D271,'Flags&amp;Qualifiers'!$S$2:$T$55,2)), "")</f>
        <v/>
      </c>
      <c r="Z271" s="624">
        <f t="shared" si="91"/>
        <v>1</v>
      </c>
      <c r="AA271" s="624">
        <f t="shared" si="92"/>
        <v>0</v>
      </c>
      <c r="AB271" s="624" t="str">
        <f t="shared" si="93"/>
        <v>NULL</v>
      </c>
      <c r="AC271" s="635" t="str">
        <f t="shared" si="87"/>
        <v>NULL</v>
      </c>
      <c r="AD271" s="625" t="str">
        <f t="shared" si="87"/>
        <v>NULL</v>
      </c>
      <c r="AE271" s="627">
        <f>MAX($AB$248:$AB$271)</f>
        <v>0</v>
      </c>
      <c r="AF271" s="628" t="str">
        <f t="shared" si="94"/>
        <v/>
      </c>
      <c r="AG271" s="629" t="str">
        <f t="shared" si="95"/>
        <v/>
      </c>
      <c r="AH271" s="630">
        <f t="shared" si="96"/>
        <v>264</v>
      </c>
      <c r="AI271" s="629">
        <f t="shared" si="100"/>
        <v>0</v>
      </c>
      <c r="AJ271" s="632" t="str">
        <f t="shared" si="83"/>
        <v/>
      </c>
      <c r="AK271" s="630" t="str">
        <f t="shared" si="97"/>
        <v/>
      </c>
      <c r="AL271" s="630" t="str">
        <f t="shared" si="98"/>
        <v/>
      </c>
      <c r="AM271" s="632" t="str">
        <f t="shared" si="99"/>
        <v/>
      </c>
      <c r="AN271" s="633" t="str">
        <f t="shared" si="84"/>
        <v>YES</v>
      </c>
      <c r="AO271" s="511" t="s">
        <v>382</v>
      </c>
      <c r="AP271" s="127">
        <f>VLOOKUP(AO271,'Flags&amp;Qualifiers'!$B$2:$C$49,2)</f>
        <v>0</v>
      </c>
      <c r="AQ271" s="127">
        <f>VLOOKUP(AO271,'Flags&amp;Qualifiers'!$B$2:$D$49,3)</f>
        <v>0</v>
      </c>
      <c r="AR271" s="127">
        <f>VLOOKUP(AO271,'Flags&amp;Qualifiers'!$B$2:$E$49,4)</f>
        <v>0</v>
      </c>
      <c r="AS271" s="757" t="str">
        <f t="shared" ref="AS271:AS334" si="101">IF(AND(AN271="YES",AO271="-"),"no","")</f>
        <v>no</v>
      </c>
    </row>
    <row r="272" spans="1:45" s="634" customFormat="1" ht="11.25" customHeight="1" x14ac:dyDescent="0.2">
      <c r="A272" s="621">
        <f>(AirVision!A268)</f>
        <v>0</v>
      </c>
      <c r="B272" s="622">
        <f>(AirVision!B268)</f>
        <v>0</v>
      </c>
      <c r="C272" s="623" t="str">
        <f>IF(ISNUMBER(AirVision!R268),AirVision!R268, "")</f>
        <v/>
      </c>
      <c r="D272" s="624" t="str">
        <f>IF(AirVision!S268&lt;&gt;"",AirVision!S268, "")</f>
        <v/>
      </c>
      <c r="E272" s="623" t="str">
        <f>IF(ISNUMBER(AirVision!L268),AirVision!L268, "")</f>
        <v/>
      </c>
      <c r="F272" s="624" t="str">
        <f>IF(AirVision!M268&lt;&gt;"",AirVision!M268, "")</f>
        <v/>
      </c>
      <c r="G272" s="625" t="str">
        <f>IF(ISNUMBER(AirVision!C268),AirVision!C268,"")</f>
        <v/>
      </c>
      <c r="H272" s="624" t="str">
        <f>IF(AirVision!D268&lt;&gt;"",AirVision!D268, "")</f>
        <v/>
      </c>
      <c r="I272" s="624" t="str">
        <f>IF(ISNUMBER(AirVision!O268),AirVision!O268,"")</f>
        <v/>
      </c>
      <c r="J272" s="624" t="str">
        <f>IF(ISNUMBER(AirVision!P268),AirVision!P268,"")</f>
        <v/>
      </c>
      <c r="K272" s="624" t="str">
        <f>IF(ISNUMBER(AirVision!F268),AirVision!F268, "")</f>
        <v/>
      </c>
      <c r="L272" s="624" t="str">
        <f>IF(AirVision!G268&lt;&gt;"",AirVision!G268, "")</f>
        <v/>
      </c>
      <c r="M272" s="624" t="str">
        <f>IF(ISNUMBER(AirVision!U268),AirVision!U268, "")</f>
        <v/>
      </c>
      <c r="N272" s="624" t="str">
        <f>IF(AirVision!V268&lt;&gt;"",AirVision!V268, "")</f>
        <v/>
      </c>
      <c r="O272" s="625" t="str">
        <f>IF(ISNUMBER(AirVision!X268),AirVision!X268,"")</f>
        <v/>
      </c>
      <c r="P272" s="624" t="str">
        <f>IF(AirVision!Y268&lt;&gt;"",AirVision!Y268, "")</f>
        <v/>
      </c>
      <c r="Q272" s="624" t="str">
        <f>IF(ISNUMBER(AirVision!AA268),AirVision!AA268,"")</f>
        <v/>
      </c>
      <c r="R272" s="624" t="str">
        <f>IF(AirVision!AB268&lt;&gt;"",AirVision!AB268, "")</f>
        <v/>
      </c>
      <c r="S272" s="624" t="str">
        <f>IF(ISNUMBER(AirVision!AD268),AirVision!AD268,"")</f>
        <v/>
      </c>
      <c r="T272" s="624" t="str">
        <f>IF(AirVision!AE268&lt;&gt;"",AirVision!AE268, "")</f>
        <v/>
      </c>
      <c r="U272" s="624">
        <f t="shared" si="89"/>
        <v>0</v>
      </c>
      <c r="V272" s="624">
        <f t="shared" si="88"/>
        <v>1</v>
      </c>
      <c r="W272" s="624" t="str">
        <f>IF(D272&lt;&gt;"",(VLOOKUP(D272,'Flags&amp;Qualifiers'!$S$2:$U$55,3)),"")</f>
        <v/>
      </c>
      <c r="X272" s="624">
        <f t="shared" si="90"/>
        <v>0</v>
      </c>
      <c r="Y272" s="624" t="str">
        <f>IF(D272&lt;&gt;"",(VLOOKUP(D272,'Flags&amp;Qualifiers'!$S$2:$T$55,2)), "")</f>
        <v/>
      </c>
      <c r="Z272" s="624">
        <f t="shared" si="91"/>
        <v>1</v>
      </c>
      <c r="AA272" s="624">
        <f t="shared" si="92"/>
        <v>0</v>
      </c>
      <c r="AB272" s="624" t="str">
        <f t="shared" si="93"/>
        <v>NULL</v>
      </c>
      <c r="AC272" s="635" t="str">
        <f>IF((COUNT($AB$272:$AB$295)&gt;17),(AVERAGE($AB$272:$AB$295)),"NULL")</f>
        <v>NULL</v>
      </c>
      <c r="AD272" s="625" t="str">
        <f>IF((COUNT($AB$272:$AB$295)&gt;17),(AVERAGE($AB$272:$AB$295)),"NULL")</f>
        <v>NULL</v>
      </c>
      <c r="AE272" s="627">
        <f t="shared" ref="AE272:AE294" si="102">MAX($AB$272:$AB$295)</f>
        <v>0</v>
      </c>
      <c r="AF272" s="628" t="str">
        <f t="shared" si="94"/>
        <v/>
      </c>
      <c r="AG272" s="629" t="str">
        <f t="shared" si="95"/>
        <v/>
      </c>
      <c r="AH272" s="630">
        <f t="shared" si="96"/>
        <v>265</v>
      </c>
      <c r="AI272" s="629">
        <f t="shared" si="100"/>
        <v>0</v>
      </c>
      <c r="AJ272" s="632" t="str">
        <f t="shared" si="83"/>
        <v/>
      </c>
      <c r="AK272" s="630" t="str">
        <f t="shared" si="97"/>
        <v/>
      </c>
      <c r="AL272" s="630" t="str">
        <f t="shared" si="98"/>
        <v/>
      </c>
      <c r="AM272" s="632" t="str">
        <f t="shared" si="99"/>
        <v/>
      </c>
      <c r="AN272" s="633" t="str">
        <f t="shared" si="84"/>
        <v>YES</v>
      </c>
      <c r="AO272" s="511" t="s">
        <v>382</v>
      </c>
      <c r="AP272" s="127">
        <f>VLOOKUP(AO272,'Flags&amp;Qualifiers'!$B$2:$C$49,2)</f>
        <v>0</v>
      </c>
      <c r="AQ272" s="127">
        <f>VLOOKUP(AO272,'Flags&amp;Qualifiers'!$B$2:$D$49,3)</f>
        <v>0</v>
      </c>
      <c r="AR272" s="127">
        <f>VLOOKUP(AO272,'Flags&amp;Qualifiers'!$B$2:$E$49,4)</f>
        <v>0</v>
      </c>
      <c r="AS272" s="757" t="str">
        <f t="shared" si="101"/>
        <v>no</v>
      </c>
    </row>
    <row r="273" spans="1:45" s="634" customFormat="1" ht="11.25" customHeight="1" x14ac:dyDescent="0.2">
      <c r="A273" s="621">
        <f>(AirVision!A269)</f>
        <v>0</v>
      </c>
      <c r="B273" s="622">
        <f>(AirVision!B269)</f>
        <v>0</v>
      </c>
      <c r="C273" s="623" t="str">
        <f>IF(ISNUMBER(AirVision!R269),AirVision!R269, "")</f>
        <v/>
      </c>
      <c r="D273" s="624" t="str">
        <f>IF(AirVision!S269&lt;&gt;"",AirVision!S269, "")</f>
        <v/>
      </c>
      <c r="E273" s="623" t="str">
        <f>IF(ISNUMBER(AirVision!L269),AirVision!L269, "")</f>
        <v/>
      </c>
      <c r="F273" s="624" t="str">
        <f>IF(AirVision!M269&lt;&gt;"",AirVision!M269, "")</f>
        <v/>
      </c>
      <c r="G273" s="625" t="str">
        <f>IF(ISNUMBER(AirVision!C269),AirVision!C269,"")</f>
        <v/>
      </c>
      <c r="H273" s="624" t="str">
        <f>IF(AirVision!D269&lt;&gt;"",AirVision!D269, "")</f>
        <v/>
      </c>
      <c r="I273" s="624" t="str">
        <f>IF(ISNUMBER(AirVision!O269),AirVision!O269,"")</f>
        <v/>
      </c>
      <c r="J273" s="624" t="str">
        <f>IF(ISNUMBER(AirVision!P269),AirVision!P269,"")</f>
        <v/>
      </c>
      <c r="K273" s="624" t="str">
        <f>IF(ISNUMBER(AirVision!F269),AirVision!F269, "")</f>
        <v/>
      </c>
      <c r="L273" s="624" t="str">
        <f>IF(AirVision!G269&lt;&gt;"",AirVision!G269, "")</f>
        <v/>
      </c>
      <c r="M273" s="624" t="str">
        <f>IF(ISNUMBER(AirVision!U269),AirVision!U269, "")</f>
        <v/>
      </c>
      <c r="N273" s="624" t="str">
        <f>IF(AirVision!V269&lt;&gt;"",AirVision!V269, "")</f>
        <v/>
      </c>
      <c r="O273" s="625" t="str">
        <f>IF(ISNUMBER(AirVision!X269),AirVision!X269,"")</f>
        <v/>
      </c>
      <c r="P273" s="624" t="str">
        <f>IF(AirVision!Y269&lt;&gt;"",AirVision!Y269, "")</f>
        <v/>
      </c>
      <c r="Q273" s="624" t="str">
        <f>IF(ISNUMBER(AirVision!AA269),AirVision!AA269,"")</f>
        <v/>
      </c>
      <c r="R273" s="624" t="str">
        <f>IF(AirVision!AB269&lt;&gt;"",AirVision!AB269, "")</f>
        <v/>
      </c>
      <c r="S273" s="624" t="str">
        <f>IF(ISNUMBER(AirVision!AD269),AirVision!AD269,"")</f>
        <v/>
      </c>
      <c r="T273" s="624" t="str">
        <f>IF(AirVision!AE269&lt;&gt;"",AirVision!AE269, "")</f>
        <v/>
      </c>
      <c r="U273" s="624">
        <f t="shared" si="89"/>
        <v>0</v>
      </c>
      <c r="V273" s="624">
        <f t="shared" si="88"/>
        <v>1</v>
      </c>
      <c r="W273" s="624" t="str">
        <f>IF(D273&lt;&gt;"",(VLOOKUP(D273,'Flags&amp;Qualifiers'!$S$2:$U$55,3)),"")</f>
        <v/>
      </c>
      <c r="X273" s="624">
        <f t="shared" si="90"/>
        <v>0</v>
      </c>
      <c r="Y273" s="624" t="str">
        <f>IF(D273&lt;&gt;"",(VLOOKUP(D273,'Flags&amp;Qualifiers'!$S$2:$T$55,2)), "")</f>
        <v/>
      </c>
      <c r="Z273" s="624">
        <f t="shared" si="91"/>
        <v>1</v>
      </c>
      <c r="AA273" s="624">
        <f t="shared" si="92"/>
        <v>0</v>
      </c>
      <c r="AB273" s="624" t="str">
        <f t="shared" si="93"/>
        <v>NULL</v>
      </c>
      <c r="AC273" s="635" t="str">
        <f t="shared" ref="AC273:AD295" si="103">IF((COUNT($AB$272:$AB$295)&gt;17),(AVERAGE($AB$272:$AB$295)),"NULL")</f>
        <v>NULL</v>
      </c>
      <c r="AD273" s="625" t="str">
        <f t="shared" si="103"/>
        <v>NULL</v>
      </c>
      <c r="AE273" s="627">
        <f t="shared" si="102"/>
        <v>0</v>
      </c>
      <c r="AF273" s="628" t="str">
        <f t="shared" si="94"/>
        <v/>
      </c>
      <c r="AG273" s="629" t="str">
        <f t="shared" si="95"/>
        <v/>
      </c>
      <c r="AH273" s="630">
        <f t="shared" si="96"/>
        <v>266</v>
      </c>
      <c r="AI273" s="629">
        <f t="shared" si="100"/>
        <v>0</v>
      </c>
      <c r="AJ273" s="632" t="str">
        <f t="shared" si="83"/>
        <v/>
      </c>
      <c r="AK273" s="630" t="str">
        <f t="shared" si="97"/>
        <v/>
      </c>
      <c r="AL273" s="630" t="str">
        <f t="shared" si="98"/>
        <v/>
      </c>
      <c r="AM273" s="632" t="str">
        <f t="shared" si="99"/>
        <v/>
      </c>
      <c r="AN273" s="633" t="str">
        <f t="shared" si="84"/>
        <v>YES</v>
      </c>
      <c r="AO273" s="511" t="s">
        <v>382</v>
      </c>
      <c r="AP273" s="127">
        <f>VLOOKUP(AO273,'Flags&amp;Qualifiers'!$B$2:$C$49,2)</f>
        <v>0</v>
      </c>
      <c r="AQ273" s="127">
        <f>VLOOKUP(AO273,'Flags&amp;Qualifiers'!$B$2:$D$49,3)</f>
        <v>0</v>
      </c>
      <c r="AR273" s="127">
        <f>VLOOKUP(AO273,'Flags&amp;Qualifiers'!$B$2:$E$49,4)</f>
        <v>0</v>
      </c>
      <c r="AS273" s="757" t="str">
        <f t="shared" si="101"/>
        <v>no</v>
      </c>
    </row>
    <row r="274" spans="1:45" s="634" customFormat="1" ht="11.25" customHeight="1" x14ac:dyDescent="0.2">
      <c r="A274" s="621">
        <f>(AirVision!A270)</f>
        <v>0</v>
      </c>
      <c r="B274" s="622">
        <f>(AirVision!B270)</f>
        <v>0</v>
      </c>
      <c r="C274" s="623" t="str">
        <f>IF(ISNUMBER(AirVision!R270),AirVision!R270, "")</f>
        <v/>
      </c>
      <c r="D274" s="624" t="str">
        <f>IF(AirVision!S270&lt;&gt;"",AirVision!S270, "")</f>
        <v/>
      </c>
      <c r="E274" s="623" t="str">
        <f>IF(ISNUMBER(AirVision!L270),AirVision!L270, "")</f>
        <v/>
      </c>
      <c r="F274" s="624" t="str">
        <f>IF(AirVision!M270&lt;&gt;"",AirVision!M270, "")</f>
        <v/>
      </c>
      <c r="G274" s="625" t="str">
        <f>IF(ISNUMBER(AirVision!C270),AirVision!C270,"")</f>
        <v/>
      </c>
      <c r="H274" s="624" t="str">
        <f>IF(AirVision!D270&lt;&gt;"",AirVision!D270, "")</f>
        <v/>
      </c>
      <c r="I274" s="624" t="str">
        <f>IF(ISNUMBER(AirVision!O270),AirVision!O270,"")</f>
        <v/>
      </c>
      <c r="J274" s="624" t="str">
        <f>IF(ISNUMBER(AirVision!P270),AirVision!P270,"")</f>
        <v/>
      </c>
      <c r="K274" s="624" t="str">
        <f>IF(ISNUMBER(AirVision!F270),AirVision!F270, "")</f>
        <v/>
      </c>
      <c r="L274" s="624" t="str">
        <f>IF(AirVision!G270&lt;&gt;"",AirVision!G270, "")</f>
        <v/>
      </c>
      <c r="M274" s="624" t="str">
        <f>IF(ISNUMBER(AirVision!U270),AirVision!U270, "")</f>
        <v/>
      </c>
      <c r="N274" s="624" t="str">
        <f>IF(AirVision!V270&lt;&gt;"",AirVision!V270, "")</f>
        <v/>
      </c>
      <c r="O274" s="625" t="str">
        <f>IF(ISNUMBER(AirVision!X270),AirVision!X270,"")</f>
        <v/>
      </c>
      <c r="P274" s="624" t="str">
        <f>IF(AirVision!Y270&lt;&gt;"",AirVision!Y270, "")</f>
        <v/>
      </c>
      <c r="Q274" s="624" t="str">
        <f>IF(ISNUMBER(AirVision!AA270),AirVision!AA270,"")</f>
        <v/>
      </c>
      <c r="R274" s="624" t="str">
        <f>IF(AirVision!AB270&lt;&gt;"",AirVision!AB270, "")</f>
        <v/>
      </c>
      <c r="S274" s="624" t="str">
        <f>IF(ISNUMBER(AirVision!AD270),AirVision!AD270,"")</f>
        <v/>
      </c>
      <c r="T274" s="624" t="str">
        <f>IF(AirVision!AE270&lt;&gt;"",AirVision!AE270, "")</f>
        <v/>
      </c>
      <c r="U274" s="624">
        <f t="shared" si="89"/>
        <v>0</v>
      </c>
      <c r="V274" s="624">
        <f t="shared" si="88"/>
        <v>1</v>
      </c>
      <c r="W274" s="624" t="str">
        <f>IF(D274&lt;&gt;"",(VLOOKUP(D274,'Flags&amp;Qualifiers'!$S$2:$U$55,3)),"")</f>
        <v/>
      </c>
      <c r="X274" s="624">
        <f t="shared" si="90"/>
        <v>0</v>
      </c>
      <c r="Y274" s="624" t="str">
        <f>IF(D274&lt;&gt;"",(VLOOKUP(D274,'Flags&amp;Qualifiers'!$S$2:$T$55,2)), "")</f>
        <v/>
      </c>
      <c r="Z274" s="624">
        <f t="shared" si="91"/>
        <v>1</v>
      </c>
      <c r="AA274" s="624">
        <f t="shared" si="92"/>
        <v>0</v>
      </c>
      <c r="AB274" s="624" t="str">
        <f t="shared" si="93"/>
        <v>NULL</v>
      </c>
      <c r="AC274" s="635" t="str">
        <f t="shared" si="103"/>
        <v>NULL</v>
      </c>
      <c r="AD274" s="625" t="str">
        <f t="shared" si="103"/>
        <v>NULL</v>
      </c>
      <c r="AE274" s="627">
        <f t="shared" si="102"/>
        <v>0</v>
      </c>
      <c r="AF274" s="628" t="str">
        <f t="shared" si="94"/>
        <v/>
      </c>
      <c r="AG274" s="629" t="str">
        <f t="shared" si="95"/>
        <v/>
      </c>
      <c r="AH274" s="630">
        <f t="shared" si="96"/>
        <v>267</v>
      </c>
      <c r="AI274" s="629">
        <f t="shared" si="100"/>
        <v>0</v>
      </c>
      <c r="AJ274" s="632" t="str">
        <f t="shared" si="83"/>
        <v/>
      </c>
      <c r="AK274" s="630" t="str">
        <f t="shared" si="97"/>
        <v/>
      </c>
      <c r="AL274" s="630" t="str">
        <f t="shared" si="98"/>
        <v/>
      </c>
      <c r="AM274" s="632" t="str">
        <f t="shared" si="99"/>
        <v/>
      </c>
      <c r="AN274" s="633" t="str">
        <f t="shared" si="84"/>
        <v>YES</v>
      </c>
      <c r="AO274" s="511" t="s">
        <v>382</v>
      </c>
      <c r="AP274" s="127">
        <f>VLOOKUP(AO274,'Flags&amp;Qualifiers'!$B$2:$C$49,2)</f>
        <v>0</v>
      </c>
      <c r="AQ274" s="127">
        <f>VLOOKUP(AO274,'Flags&amp;Qualifiers'!$B$2:$D$49,3)</f>
        <v>0</v>
      </c>
      <c r="AR274" s="127">
        <f>VLOOKUP(AO274,'Flags&amp;Qualifiers'!$B$2:$E$49,4)</f>
        <v>0</v>
      </c>
      <c r="AS274" s="757" t="str">
        <f t="shared" si="101"/>
        <v>no</v>
      </c>
    </row>
    <row r="275" spans="1:45" s="634" customFormat="1" ht="11.25" customHeight="1" x14ac:dyDescent="0.2">
      <c r="A275" s="621">
        <f>(AirVision!A271)</f>
        <v>0</v>
      </c>
      <c r="B275" s="622">
        <f>(AirVision!B271)</f>
        <v>0</v>
      </c>
      <c r="C275" s="623" t="str">
        <f>IF(ISNUMBER(AirVision!R271),AirVision!R271, "")</f>
        <v/>
      </c>
      <c r="D275" s="624" t="str">
        <f>IF(AirVision!S271&lt;&gt;"",AirVision!S271, "")</f>
        <v/>
      </c>
      <c r="E275" s="623" t="str">
        <f>IF(ISNUMBER(AirVision!L271),AirVision!L271, "")</f>
        <v/>
      </c>
      <c r="F275" s="624" t="str">
        <f>IF(AirVision!M271&lt;&gt;"",AirVision!M271, "")</f>
        <v/>
      </c>
      <c r="G275" s="625" t="str">
        <f>IF(ISNUMBER(AirVision!C271),AirVision!C271,"")</f>
        <v/>
      </c>
      <c r="H275" s="624" t="str">
        <f>IF(AirVision!D271&lt;&gt;"",AirVision!D271, "")</f>
        <v/>
      </c>
      <c r="I275" s="624" t="str">
        <f>IF(ISNUMBER(AirVision!O271),AirVision!O271,"")</f>
        <v/>
      </c>
      <c r="J275" s="624" t="str">
        <f>IF(ISNUMBER(AirVision!P271),AirVision!P271,"")</f>
        <v/>
      </c>
      <c r="K275" s="624" t="str">
        <f>IF(ISNUMBER(AirVision!F271),AirVision!F271, "")</f>
        <v/>
      </c>
      <c r="L275" s="624" t="str">
        <f>IF(AirVision!G271&lt;&gt;"",AirVision!G271, "")</f>
        <v/>
      </c>
      <c r="M275" s="624" t="str">
        <f>IF(ISNUMBER(AirVision!U271),AirVision!U271, "")</f>
        <v/>
      </c>
      <c r="N275" s="624" t="str">
        <f>IF(AirVision!V271&lt;&gt;"",AirVision!V271, "")</f>
        <v/>
      </c>
      <c r="O275" s="625" t="str">
        <f>IF(ISNUMBER(AirVision!X271),AirVision!X271,"")</f>
        <v/>
      </c>
      <c r="P275" s="624" t="str">
        <f>IF(AirVision!Y271&lt;&gt;"",AirVision!Y271, "")</f>
        <v/>
      </c>
      <c r="Q275" s="624" t="str">
        <f>IF(ISNUMBER(AirVision!AA271),AirVision!AA271,"")</f>
        <v/>
      </c>
      <c r="R275" s="624" t="str">
        <f>IF(AirVision!AB271&lt;&gt;"",AirVision!AB271, "")</f>
        <v/>
      </c>
      <c r="S275" s="624" t="str">
        <f>IF(ISNUMBER(AirVision!AD271),AirVision!AD271,"")</f>
        <v/>
      </c>
      <c r="T275" s="624" t="str">
        <f>IF(AirVision!AE271&lt;&gt;"",AirVision!AE271, "")</f>
        <v/>
      </c>
      <c r="U275" s="624">
        <f t="shared" si="89"/>
        <v>0</v>
      </c>
      <c r="V275" s="624">
        <f t="shared" si="88"/>
        <v>1</v>
      </c>
      <c r="W275" s="624" t="str">
        <f>IF(D275&lt;&gt;"",(VLOOKUP(D275,'Flags&amp;Qualifiers'!$S$2:$U$55,3)),"")</f>
        <v/>
      </c>
      <c r="X275" s="624">
        <f t="shared" si="90"/>
        <v>0</v>
      </c>
      <c r="Y275" s="624" t="str">
        <f>IF(D275&lt;&gt;"",(VLOOKUP(D275,'Flags&amp;Qualifiers'!$S$2:$T$55,2)), "")</f>
        <v/>
      </c>
      <c r="Z275" s="624">
        <f t="shared" si="91"/>
        <v>1</v>
      </c>
      <c r="AA275" s="624">
        <f t="shared" si="92"/>
        <v>0</v>
      </c>
      <c r="AB275" s="624" t="str">
        <f t="shared" si="93"/>
        <v>NULL</v>
      </c>
      <c r="AC275" s="635" t="str">
        <f t="shared" si="103"/>
        <v>NULL</v>
      </c>
      <c r="AD275" s="625" t="str">
        <f t="shared" si="103"/>
        <v>NULL</v>
      </c>
      <c r="AE275" s="627">
        <f t="shared" si="102"/>
        <v>0</v>
      </c>
      <c r="AF275" s="628" t="str">
        <f t="shared" si="94"/>
        <v/>
      </c>
      <c r="AG275" s="629" t="str">
        <f t="shared" si="95"/>
        <v/>
      </c>
      <c r="AH275" s="630">
        <f t="shared" si="96"/>
        <v>268</v>
      </c>
      <c r="AI275" s="629">
        <f t="shared" si="100"/>
        <v>0</v>
      </c>
      <c r="AJ275" s="632" t="str">
        <f t="shared" si="83"/>
        <v/>
      </c>
      <c r="AK275" s="630" t="str">
        <f t="shared" si="97"/>
        <v/>
      </c>
      <c r="AL275" s="630" t="str">
        <f t="shared" si="98"/>
        <v/>
      </c>
      <c r="AM275" s="632" t="str">
        <f t="shared" si="99"/>
        <v/>
      </c>
      <c r="AN275" s="633" t="str">
        <f t="shared" si="84"/>
        <v>YES</v>
      </c>
      <c r="AO275" s="511" t="s">
        <v>382</v>
      </c>
      <c r="AP275" s="127">
        <f>VLOOKUP(AO275,'Flags&amp;Qualifiers'!$B$2:$C$49,2)</f>
        <v>0</v>
      </c>
      <c r="AQ275" s="127">
        <f>VLOOKUP(AO275,'Flags&amp;Qualifiers'!$B$2:$D$49,3)</f>
        <v>0</v>
      </c>
      <c r="AR275" s="127">
        <f>VLOOKUP(AO275,'Flags&amp;Qualifiers'!$B$2:$E$49,4)</f>
        <v>0</v>
      </c>
      <c r="AS275" s="757" t="str">
        <f t="shared" si="101"/>
        <v>no</v>
      </c>
    </row>
    <row r="276" spans="1:45" s="634" customFormat="1" ht="11.25" customHeight="1" x14ac:dyDescent="0.2">
      <c r="A276" s="621">
        <f>(AirVision!A272)</f>
        <v>0</v>
      </c>
      <c r="B276" s="622">
        <f>(AirVision!B272)</f>
        <v>0</v>
      </c>
      <c r="C276" s="623" t="str">
        <f>IF(ISNUMBER(AirVision!R272),AirVision!R272, "")</f>
        <v/>
      </c>
      <c r="D276" s="624" t="str">
        <f>IF(AirVision!S272&lt;&gt;"",AirVision!S272, "")</f>
        <v/>
      </c>
      <c r="E276" s="623" t="str">
        <f>IF(ISNUMBER(AirVision!L272),AirVision!L272, "")</f>
        <v/>
      </c>
      <c r="F276" s="624" t="str">
        <f>IF(AirVision!M272&lt;&gt;"",AirVision!M272, "")</f>
        <v/>
      </c>
      <c r="G276" s="625" t="str">
        <f>IF(ISNUMBER(AirVision!C272),AirVision!C272,"")</f>
        <v/>
      </c>
      <c r="H276" s="624" t="str">
        <f>IF(AirVision!D272&lt;&gt;"",AirVision!D272, "")</f>
        <v/>
      </c>
      <c r="I276" s="624" t="str">
        <f>IF(ISNUMBER(AirVision!O272),AirVision!O272,"")</f>
        <v/>
      </c>
      <c r="J276" s="624" t="str">
        <f>IF(ISNUMBER(AirVision!P272),AirVision!P272,"")</f>
        <v/>
      </c>
      <c r="K276" s="624" t="str">
        <f>IF(ISNUMBER(AirVision!F272),AirVision!F272, "")</f>
        <v/>
      </c>
      <c r="L276" s="624" t="str">
        <f>IF(AirVision!G272&lt;&gt;"",AirVision!G272, "")</f>
        <v/>
      </c>
      <c r="M276" s="624" t="str">
        <f>IF(ISNUMBER(AirVision!U272),AirVision!U272, "")</f>
        <v/>
      </c>
      <c r="N276" s="624" t="str">
        <f>IF(AirVision!V272&lt;&gt;"",AirVision!V272, "")</f>
        <v/>
      </c>
      <c r="O276" s="625" t="str">
        <f>IF(ISNUMBER(AirVision!X272),AirVision!X272,"")</f>
        <v/>
      </c>
      <c r="P276" s="624" t="str">
        <f>IF(AirVision!Y272&lt;&gt;"",AirVision!Y272, "")</f>
        <v/>
      </c>
      <c r="Q276" s="624" t="str">
        <f>IF(ISNUMBER(AirVision!AA272),AirVision!AA272,"")</f>
        <v/>
      </c>
      <c r="R276" s="624" t="str">
        <f>IF(AirVision!AB272&lt;&gt;"",AirVision!AB272, "")</f>
        <v/>
      </c>
      <c r="S276" s="624" t="str">
        <f>IF(ISNUMBER(AirVision!AD272),AirVision!AD272,"")</f>
        <v/>
      </c>
      <c r="T276" s="624" t="str">
        <f>IF(AirVision!AE272&lt;&gt;"",AirVision!AE272, "")</f>
        <v/>
      </c>
      <c r="U276" s="624">
        <f t="shared" si="89"/>
        <v>0</v>
      </c>
      <c r="V276" s="624">
        <f t="shared" si="88"/>
        <v>1</v>
      </c>
      <c r="W276" s="624" t="str">
        <f>IF(D276&lt;&gt;"",(VLOOKUP(D276,'Flags&amp;Qualifiers'!$S$2:$U$55,3)),"")</f>
        <v/>
      </c>
      <c r="X276" s="624">
        <f t="shared" si="90"/>
        <v>0</v>
      </c>
      <c r="Y276" s="624" t="str">
        <f>IF(D276&lt;&gt;"",(VLOOKUP(D276,'Flags&amp;Qualifiers'!$S$2:$T$55,2)), "")</f>
        <v/>
      </c>
      <c r="Z276" s="624">
        <f t="shared" si="91"/>
        <v>1</v>
      </c>
      <c r="AA276" s="624">
        <f t="shared" si="92"/>
        <v>0</v>
      </c>
      <c r="AB276" s="624" t="str">
        <f t="shared" si="93"/>
        <v>NULL</v>
      </c>
      <c r="AC276" s="635" t="str">
        <f t="shared" si="103"/>
        <v>NULL</v>
      </c>
      <c r="AD276" s="625" t="str">
        <f t="shared" si="103"/>
        <v>NULL</v>
      </c>
      <c r="AE276" s="627">
        <f t="shared" si="102"/>
        <v>0</v>
      </c>
      <c r="AF276" s="628" t="str">
        <f t="shared" si="94"/>
        <v/>
      </c>
      <c r="AG276" s="629" t="str">
        <f t="shared" si="95"/>
        <v/>
      </c>
      <c r="AH276" s="630">
        <f t="shared" si="96"/>
        <v>269</v>
      </c>
      <c r="AI276" s="629">
        <f t="shared" si="100"/>
        <v>0</v>
      </c>
      <c r="AJ276" s="632" t="str">
        <f t="shared" si="83"/>
        <v/>
      </c>
      <c r="AK276" s="630" t="str">
        <f t="shared" si="97"/>
        <v/>
      </c>
      <c r="AL276" s="630" t="str">
        <f t="shared" si="98"/>
        <v/>
      </c>
      <c r="AM276" s="632" t="str">
        <f t="shared" si="99"/>
        <v/>
      </c>
      <c r="AN276" s="633" t="str">
        <f t="shared" si="84"/>
        <v>YES</v>
      </c>
      <c r="AO276" s="511" t="s">
        <v>382</v>
      </c>
      <c r="AP276" s="127">
        <f>VLOOKUP(AO276,'Flags&amp;Qualifiers'!$B$2:$C$49,2)</f>
        <v>0</v>
      </c>
      <c r="AQ276" s="127">
        <f>VLOOKUP(AO276,'Flags&amp;Qualifiers'!$B$2:$D$49,3)</f>
        <v>0</v>
      </c>
      <c r="AR276" s="127">
        <f>VLOOKUP(AO276,'Flags&amp;Qualifiers'!$B$2:$E$49,4)</f>
        <v>0</v>
      </c>
      <c r="AS276" s="757" t="str">
        <f t="shared" si="101"/>
        <v>no</v>
      </c>
    </row>
    <row r="277" spans="1:45" s="634" customFormat="1" ht="11.25" customHeight="1" x14ac:dyDescent="0.2">
      <c r="A277" s="621">
        <f>(AirVision!A273)</f>
        <v>0</v>
      </c>
      <c r="B277" s="622">
        <f>(AirVision!B273)</f>
        <v>0</v>
      </c>
      <c r="C277" s="623" t="str">
        <f>IF(ISNUMBER(AirVision!R273),AirVision!R273, "")</f>
        <v/>
      </c>
      <c r="D277" s="624" t="str">
        <f>IF(AirVision!S273&lt;&gt;"",AirVision!S273, "")</f>
        <v/>
      </c>
      <c r="E277" s="623" t="str">
        <f>IF(ISNUMBER(AirVision!L273),AirVision!L273, "")</f>
        <v/>
      </c>
      <c r="F277" s="624" t="str">
        <f>IF(AirVision!M273&lt;&gt;"",AirVision!M273, "")</f>
        <v/>
      </c>
      <c r="G277" s="625" t="str">
        <f>IF(ISNUMBER(AirVision!C273),AirVision!C273,"")</f>
        <v/>
      </c>
      <c r="H277" s="624" t="str">
        <f>IF(AirVision!D273&lt;&gt;"",AirVision!D273, "")</f>
        <v/>
      </c>
      <c r="I277" s="624" t="str">
        <f>IF(ISNUMBER(AirVision!O273),AirVision!O273,"")</f>
        <v/>
      </c>
      <c r="J277" s="624" t="str">
        <f>IF(ISNUMBER(AirVision!P273),AirVision!P273,"")</f>
        <v/>
      </c>
      <c r="K277" s="624" t="str">
        <f>IF(ISNUMBER(AirVision!F273),AirVision!F273, "")</f>
        <v/>
      </c>
      <c r="L277" s="624" t="str">
        <f>IF(AirVision!G273&lt;&gt;"",AirVision!G273, "")</f>
        <v/>
      </c>
      <c r="M277" s="624" t="str">
        <f>IF(ISNUMBER(AirVision!U273),AirVision!U273, "")</f>
        <v/>
      </c>
      <c r="N277" s="624" t="str">
        <f>IF(AirVision!V273&lt;&gt;"",AirVision!V273, "")</f>
        <v/>
      </c>
      <c r="O277" s="625" t="str">
        <f>IF(ISNUMBER(AirVision!X273),AirVision!X273,"")</f>
        <v/>
      </c>
      <c r="P277" s="624" t="str">
        <f>IF(AirVision!Y273&lt;&gt;"",AirVision!Y273, "")</f>
        <v/>
      </c>
      <c r="Q277" s="624" t="str">
        <f>IF(ISNUMBER(AirVision!AA273),AirVision!AA273,"")</f>
        <v/>
      </c>
      <c r="R277" s="624" t="str">
        <f>IF(AirVision!AB273&lt;&gt;"",AirVision!AB273, "")</f>
        <v/>
      </c>
      <c r="S277" s="624" t="str">
        <f>IF(ISNUMBER(AirVision!AD273),AirVision!AD273,"")</f>
        <v/>
      </c>
      <c r="T277" s="624" t="str">
        <f>IF(AirVision!AE273&lt;&gt;"",AirVision!AE273, "")</f>
        <v/>
      </c>
      <c r="U277" s="624">
        <f t="shared" si="89"/>
        <v>0</v>
      </c>
      <c r="V277" s="624">
        <f t="shared" si="88"/>
        <v>1</v>
      </c>
      <c r="W277" s="624" t="str">
        <f>IF(D277&lt;&gt;"",(VLOOKUP(D277,'Flags&amp;Qualifiers'!$S$2:$U$55,3)),"")</f>
        <v/>
      </c>
      <c r="X277" s="624">
        <f t="shared" si="90"/>
        <v>0</v>
      </c>
      <c r="Y277" s="624" t="str">
        <f>IF(D277&lt;&gt;"",(VLOOKUP(D277,'Flags&amp;Qualifiers'!$S$2:$T$55,2)), "")</f>
        <v/>
      </c>
      <c r="Z277" s="624">
        <f t="shared" si="91"/>
        <v>1</v>
      </c>
      <c r="AA277" s="624">
        <f t="shared" si="92"/>
        <v>0</v>
      </c>
      <c r="AB277" s="624" t="str">
        <f t="shared" si="93"/>
        <v>NULL</v>
      </c>
      <c r="AC277" s="635" t="str">
        <f t="shared" si="103"/>
        <v>NULL</v>
      </c>
      <c r="AD277" s="625" t="str">
        <f t="shared" si="103"/>
        <v>NULL</v>
      </c>
      <c r="AE277" s="627">
        <f t="shared" si="102"/>
        <v>0</v>
      </c>
      <c r="AF277" s="628" t="str">
        <f t="shared" si="94"/>
        <v/>
      </c>
      <c r="AG277" s="629" t="str">
        <f t="shared" si="95"/>
        <v/>
      </c>
      <c r="AH277" s="630">
        <f t="shared" si="96"/>
        <v>270</v>
      </c>
      <c r="AI277" s="629">
        <f t="shared" si="100"/>
        <v>0</v>
      </c>
      <c r="AJ277" s="632" t="str">
        <f t="shared" si="83"/>
        <v/>
      </c>
      <c r="AK277" s="630" t="str">
        <f t="shared" si="97"/>
        <v/>
      </c>
      <c r="AL277" s="630" t="str">
        <f t="shared" si="98"/>
        <v/>
      </c>
      <c r="AM277" s="632" t="str">
        <f t="shared" si="99"/>
        <v/>
      </c>
      <c r="AN277" s="633" t="str">
        <f t="shared" si="84"/>
        <v>YES</v>
      </c>
      <c r="AO277" s="511" t="s">
        <v>382</v>
      </c>
      <c r="AP277" s="127">
        <f>VLOOKUP(AO277,'Flags&amp;Qualifiers'!$B$2:$C$49,2)</f>
        <v>0</v>
      </c>
      <c r="AQ277" s="127">
        <f>VLOOKUP(AO277,'Flags&amp;Qualifiers'!$B$2:$D$49,3)</f>
        <v>0</v>
      </c>
      <c r="AR277" s="127">
        <f>VLOOKUP(AO277,'Flags&amp;Qualifiers'!$B$2:$E$49,4)</f>
        <v>0</v>
      </c>
      <c r="AS277" s="757" t="str">
        <f t="shared" si="101"/>
        <v>no</v>
      </c>
    </row>
    <row r="278" spans="1:45" s="634" customFormat="1" ht="11.25" customHeight="1" x14ac:dyDescent="0.2">
      <c r="A278" s="621">
        <f>(AirVision!A274)</f>
        <v>0</v>
      </c>
      <c r="B278" s="622">
        <f>(AirVision!B274)</f>
        <v>0</v>
      </c>
      <c r="C278" s="623" t="str">
        <f>IF(ISNUMBER(AirVision!R274),AirVision!R274, "")</f>
        <v/>
      </c>
      <c r="D278" s="624" t="str">
        <f>IF(AirVision!S274&lt;&gt;"",AirVision!S274, "")</f>
        <v/>
      </c>
      <c r="E278" s="623" t="str">
        <f>IF(ISNUMBER(AirVision!L274),AirVision!L274, "")</f>
        <v/>
      </c>
      <c r="F278" s="624" t="str">
        <f>IF(AirVision!M274&lt;&gt;"",AirVision!M274, "")</f>
        <v/>
      </c>
      <c r="G278" s="625" t="str">
        <f>IF(ISNUMBER(AirVision!C274),AirVision!C274,"")</f>
        <v/>
      </c>
      <c r="H278" s="624" t="str">
        <f>IF(AirVision!D274&lt;&gt;"",AirVision!D274, "")</f>
        <v/>
      </c>
      <c r="I278" s="624" t="str">
        <f>IF(ISNUMBER(AirVision!O274),AirVision!O274,"")</f>
        <v/>
      </c>
      <c r="J278" s="624" t="str">
        <f>IF(ISNUMBER(AirVision!P274),AirVision!P274,"")</f>
        <v/>
      </c>
      <c r="K278" s="624" t="str">
        <f>IF(ISNUMBER(AirVision!F274),AirVision!F274, "")</f>
        <v/>
      </c>
      <c r="L278" s="624" t="str">
        <f>IF(AirVision!G274&lt;&gt;"",AirVision!G274, "")</f>
        <v/>
      </c>
      <c r="M278" s="624" t="str">
        <f>IF(ISNUMBER(AirVision!U274),AirVision!U274, "")</f>
        <v/>
      </c>
      <c r="N278" s="624" t="str">
        <f>IF(AirVision!V274&lt;&gt;"",AirVision!V274, "")</f>
        <v/>
      </c>
      <c r="O278" s="625" t="str">
        <f>IF(ISNUMBER(AirVision!X274),AirVision!X274,"")</f>
        <v/>
      </c>
      <c r="P278" s="624" t="str">
        <f>IF(AirVision!Y274&lt;&gt;"",AirVision!Y274, "")</f>
        <v/>
      </c>
      <c r="Q278" s="624" t="str">
        <f>IF(ISNUMBER(AirVision!AA274),AirVision!AA274,"")</f>
        <v/>
      </c>
      <c r="R278" s="624" t="str">
        <f>IF(AirVision!AB274&lt;&gt;"",AirVision!AB274, "")</f>
        <v/>
      </c>
      <c r="S278" s="624" t="str">
        <f>IF(ISNUMBER(AirVision!AD274),AirVision!AD274,"")</f>
        <v/>
      </c>
      <c r="T278" s="624" t="str">
        <f>IF(AirVision!AE274&lt;&gt;"",AirVision!AE274, "")</f>
        <v/>
      </c>
      <c r="U278" s="624">
        <f t="shared" si="89"/>
        <v>0</v>
      </c>
      <c r="V278" s="624">
        <f t="shared" si="88"/>
        <v>1</v>
      </c>
      <c r="W278" s="624" t="str">
        <f>IF(D278&lt;&gt;"",(VLOOKUP(D278,'Flags&amp;Qualifiers'!$S$2:$U$55,3)),"")</f>
        <v/>
      </c>
      <c r="X278" s="624">
        <f t="shared" si="90"/>
        <v>0</v>
      </c>
      <c r="Y278" s="624" t="str">
        <f>IF(D278&lt;&gt;"",(VLOOKUP(D278,'Flags&amp;Qualifiers'!$S$2:$T$55,2)), "")</f>
        <v/>
      </c>
      <c r="Z278" s="624">
        <f t="shared" si="91"/>
        <v>1</v>
      </c>
      <c r="AA278" s="624">
        <f t="shared" si="92"/>
        <v>0</v>
      </c>
      <c r="AB278" s="624" t="str">
        <f t="shared" si="93"/>
        <v>NULL</v>
      </c>
      <c r="AC278" s="635" t="str">
        <f t="shared" si="103"/>
        <v>NULL</v>
      </c>
      <c r="AD278" s="625" t="str">
        <f t="shared" si="103"/>
        <v>NULL</v>
      </c>
      <c r="AE278" s="627">
        <f t="shared" si="102"/>
        <v>0</v>
      </c>
      <c r="AF278" s="628" t="str">
        <f t="shared" si="94"/>
        <v/>
      </c>
      <c r="AG278" s="629" t="str">
        <f t="shared" si="95"/>
        <v/>
      </c>
      <c r="AH278" s="630">
        <f t="shared" si="96"/>
        <v>271</v>
      </c>
      <c r="AI278" s="629">
        <f t="shared" si="100"/>
        <v>0</v>
      </c>
      <c r="AJ278" s="632" t="str">
        <f t="shared" si="83"/>
        <v/>
      </c>
      <c r="AK278" s="630" t="str">
        <f t="shared" si="97"/>
        <v/>
      </c>
      <c r="AL278" s="630" t="str">
        <f t="shared" si="98"/>
        <v/>
      </c>
      <c r="AM278" s="632" t="str">
        <f t="shared" si="99"/>
        <v/>
      </c>
      <c r="AN278" s="633" t="str">
        <f t="shared" si="84"/>
        <v>YES</v>
      </c>
      <c r="AO278" s="511" t="s">
        <v>382</v>
      </c>
      <c r="AP278" s="127">
        <f>VLOOKUP(AO278,'Flags&amp;Qualifiers'!$B$2:$C$49,2)</f>
        <v>0</v>
      </c>
      <c r="AQ278" s="127">
        <f>VLOOKUP(AO278,'Flags&amp;Qualifiers'!$B$2:$D$49,3)</f>
        <v>0</v>
      </c>
      <c r="AR278" s="127">
        <f>VLOOKUP(AO278,'Flags&amp;Qualifiers'!$B$2:$E$49,4)</f>
        <v>0</v>
      </c>
      <c r="AS278" s="757" t="str">
        <f t="shared" si="101"/>
        <v>no</v>
      </c>
    </row>
    <row r="279" spans="1:45" s="634" customFormat="1" ht="11.25" customHeight="1" x14ac:dyDescent="0.2">
      <c r="A279" s="621">
        <f>(AirVision!A275)</f>
        <v>0</v>
      </c>
      <c r="B279" s="622">
        <f>(AirVision!B275)</f>
        <v>0</v>
      </c>
      <c r="C279" s="623" t="str">
        <f>IF(ISNUMBER(AirVision!R275),AirVision!R275, "")</f>
        <v/>
      </c>
      <c r="D279" s="624" t="str">
        <f>IF(AirVision!S275&lt;&gt;"",AirVision!S275, "")</f>
        <v/>
      </c>
      <c r="E279" s="623" t="str">
        <f>IF(ISNUMBER(AirVision!L275),AirVision!L275, "")</f>
        <v/>
      </c>
      <c r="F279" s="624" t="str">
        <f>IF(AirVision!M275&lt;&gt;"",AirVision!M275, "")</f>
        <v/>
      </c>
      <c r="G279" s="625" t="str">
        <f>IF(ISNUMBER(AirVision!C275),AirVision!C275,"")</f>
        <v/>
      </c>
      <c r="H279" s="624" t="str">
        <f>IF(AirVision!D275&lt;&gt;"",AirVision!D275, "")</f>
        <v/>
      </c>
      <c r="I279" s="624" t="str">
        <f>IF(ISNUMBER(AirVision!O275),AirVision!O275,"")</f>
        <v/>
      </c>
      <c r="J279" s="624" t="str">
        <f>IF(ISNUMBER(AirVision!P275),AirVision!P275,"")</f>
        <v/>
      </c>
      <c r="K279" s="624" t="str">
        <f>IF(ISNUMBER(AirVision!F275),AirVision!F275, "")</f>
        <v/>
      </c>
      <c r="L279" s="624" t="str">
        <f>IF(AirVision!G275&lt;&gt;"",AirVision!G275, "")</f>
        <v/>
      </c>
      <c r="M279" s="624" t="str">
        <f>IF(ISNUMBER(AirVision!U275),AirVision!U275, "")</f>
        <v/>
      </c>
      <c r="N279" s="624" t="str">
        <f>IF(AirVision!V275&lt;&gt;"",AirVision!V275, "")</f>
        <v/>
      </c>
      <c r="O279" s="625" t="str">
        <f>IF(ISNUMBER(AirVision!X275),AirVision!X275,"")</f>
        <v/>
      </c>
      <c r="P279" s="624" t="str">
        <f>IF(AirVision!Y275&lt;&gt;"",AirVision!Y275, "")</f>
        <v/>
      </c>
      <c r="Q279" s="624" t="str">
        <f>IF(ISNUMBER(AirVision!AA275),AirVision!AA275,"")</f>
        <v/>
      </c>
      <c r="R279" s="624" t="str">
        <f>IF(AirVision!AB275&lt;&gt;"",AirVision!AB275, "")</f>
        <v/>
      </c>
      <c r="S279" s="624" t="str">
        <f>IF(ISNUMBER(AirVision!AD275),AirVision!AD275,"")</f>
        <v/>
      </c>
      <c r="T279" s="624" t="str">
        <f>IF(AirVision!AE275&lt;&gt;"",AirVision!AE275, "")</f>
        <v/>
      </c>
      <c r="U279" s="624">
        <f t="shared" si="89"/>
        <v>0</v>
      </c>
      <c r="V279" s="624">
        <f t="shared" si="88"/>
        <v>1</v>
      </c>
      <c r="W279" s="624" t="str">
        <f>IF(D279&lt;&gt;"",(VLOOKUP(D279,'Flags&amp;Qualifiers'!$S$2:$U$55,3)),"")</f>
        <v/>
      </c>
      <c r="X279" s="624">
        <f t="shared" si="90"/>
        <v>0</v>
      </c>
      <c r="Y279" s="624" t="str">
        <f>IF(D279&lt;&gt;"",(VLOOKUP(D279,'Flags&amp;Qualifiers'!$S$2:$T$55,2)), "")</f>
        <v/>
      </c>
      <c r="Z279" s="624">
        <f t="shared" si="91"/>
        <v>1</v>
      </c>
      <c r="AA279" s="624">
        <f t="shared" si="92"/>
        <v>0</v>
      </c>
      <c r="AB279" s="624" t="str">
        <f t="shared" si="93"/>
        <v>NULL</v>
      </c>
      <c r="AC279" s="635" t="str">
        <f t="shared" si="103"/>
        <v>NULL</v>
      </c>
      <c r="AD279" s="625" t="str">
        <f t="shared" si="103"/>
        <v>NULL</v>
      </c>
      <c r="AE279" s="627">
        <f t="shared" si="102"/>
        <v>0</v>
      </c>
      <c r="AF279" s="628" t="str">
        <f t="shared" si="94"/>
        <v/>
      </c>
      <c r="AG279" s="629" t="str">
        <f t="shared" si="95"/>
        <v/>
      </c>
      <c r="AH279" s="630">
        <f t="shared" si="96"/>
        <v>272</v>
      </c>
      <c r="AI279" s="629">
        <f t="shared" si="100"/>
        <v>0</v>
      </c>
      <c r="AJ279" s="632" t="str">
        <f t="shared" si="83"/>
        <v/>
      </c>
      <c r="AK279" s="630" t="str">
        <f t="shared" si="97"/>
        <v/>
      </c>
      <c r="AL279" s="630" t="str">
        <f t="shared" si="98"/>
        <v/>
      </c>
      <c r="AM279" s="632" t="str">
        <f t="shared" si="99"/>
        <v/>
      </c>
      <c r="AN279" s="633" t="str">
        <f t="shared" si="84"/>
        <v>YES</v>
      </c>
      <c r="AO279" s="511" t="s">
        <v>382</v>
      </c>
      <c r="AP279" s="127">
        <f>VLOOKUP(AO279,'Flags&amp;Qualifiers'!$B$2:$C$49,2)</f>
        <v>0</v>
      </c>
      <c r="AQ279" s="127">
        <f>VLOOKUP(AO279,'Flags&amp;Qualifiers'!$B$2:$D$49,3)</f>
        <v>0</v>
      </c>
      <c r="AR279" s="127">
        <f>VLOOKUP(AO279,'Flags&amp;Qualifiers'!$B$2:$E$49,4)</f>
        <v>0</v>
      </c>
      <c r="AS279" s="757" t="str">
        <f t="shared" si="101"/>
        <v>no</v>
      </c>
    </row>
    <row r="280" spans="1:45" s="634" customFormat="1" ht="11.25" customHeight="1" x14ac:dyDescent="0.2">
      <c r="A280" s="621">
        <f>(AirVision!A276)</f>
        <v>0</v>
      </c>
      <c r="B280" s="622">
        <f>(AirVision!B276)</f>
        <v>0</v>
      </c>
      <c r="C280" s="623" t="str">
        <f>IF(ISNUMBER(AirVision!R276),AirVision!R276, "")</f>
        <v/>
      </c>
      <c r="D280" s="624" t="str">
        <f>IF(AirVision!S276&lt;&gt;"",AirVision!S276, "")</f>
        <v/>
      </c>
      <c r="E280" s="623" t="str">
        <f>IF(ISNUMBER(AirVision!L276),AirVision!L276, "")</f>
        <v/>
      </c>
      <c r="F280" s="624" t="str">
        <f>IF(AirVision!M276&lt;&gt;"",AirVision!M276, "")</f>
        <v/>
      </c>
      <c r="G280" s="625" t="str">
        <f>IF(ISNUMBER(AirVision!C276),AirVision!C276,"")</f>
        <v/>
      </c>
      <c r="H280" s="624" t="str">
        <f>IF(AirVision!D276&lt;&gt;"",AirVision!D276, "")</f>
        <v/>
      </c>
      <c r="I280" s="624" t="str">
        <f>IF(ISNUMBER(AirVision!O276),AirVision!O276,"")</f>
        <v/>
      </c>
      <c r="J280" s="624" t="str">
        <f>IF(ISNUMBER(AirVision!P276),AirVision!P276,"")</f>
        <v/>
      </c>
      <c r="K280" s="624" t="str">
        <f>IF(ISNUMBER(AirVision!F276),AirVision!F276, "")</f>
        <v/>
      </c>
      <c r="L280" s="624" t="str">
        <f>IF(AirVision!G276&lt;&gt;"",AirVision!G276, "")</f>
        <v/>
      </c>
      <c r="M280" s="624" t="str">
        <f>IF(ISNUMBER(AirVision!U276),AirVision!U276, "")</f>
        <v/>
      </c>
      <c r="N280" s="624" t="str">
        <f>IF(AirVision!V276&lt;&gt;"",AirVision!V276, "")</f>
        <v/>
      </c>
      <c r="O280" s="625" t="str">
        <f>IF(ISNUMBER(AirVision!X276),AirVision!X276,"")</f>
        <v/>
      </c>
      <c r="P280" s="624" t="str">
        <f>IF(AirVision!Y276&lt;&gt;"",AirVision!Y276, "")</f>
        <v/>
      </c>
      <c r="Q280" s="624" t="str">
        <f>IF(ISNUMBER(AirVision!AA276),AirVision!AA276,"")</f>
        <v/>
      </c>
      <c r="R280" s="624" t="str">
        <f>IF(AirVision!AB276&lt;&gt;"",AirVision!AB276, "")</f>
        <v/>
      </c>
      <c r="S280" s="624" t="str">
        <f>IF(ISNUMBER(AirVision!AD276),AirVision!AD276,"")</f>
        <v/>
      </c>
      <c r="T280" s="624" t="str">
        <f>IF(AirVision!AE276&lt;&gt;"",AirVision!AE276, "")</f>
        <v/>
      </c>
      <c r="U280" s="624">
        <f t="shared" si="89"/>
        <v>0</v>
      </c>
      <c r="V280" s="624">
        <f t="shared" si="88"/>
        <v>1</v>
      </c>
      <c r="W280" s="624" t="str">
        <f>IF(D280&lt;&gt;"",(VLOOKUP(D280,'Flags&amp;Qualifiers'!$S$2:$U$55,3)),"")</f>
        <v/>
      </c>
      <c r="X280" s="624">
        <f t="shared" si="90"/>
        <v>0</v>
      </c>
      <c r="Y280" s="624" t="str">
        <f>IF(D280&lt;&gt;"",(VLOOKUP(D280,'Flags&amp;Qualifiers'!$S$2:$T$55,2)), "")</f>
        <v/>
      </c>
      <c r="Z280" s="624">
        <f t="shared" si="91"/>
        <v>1</v>
      </c>
      <c r="AA280" s="624">
        <f t="shared" si="92"/>
        <v>0</v>
      </c>
      <c r="AB280" s="624" t="str">
        <f t="shared" si="93"/>
        <v>NULL</v>
      </c>
      <c r="AC280" s="635" t="str">
        <f t="shared" si="103"/>
        <v>NULL</v>
      </c>
      <c r="AD280" s="625" t="str">
        <f t="shared" si="103"/>
        <v>NULL</v>
      </c>
      <c r="AE280" s="627">
        <f t="shared" si="102"/>
        <v>0</v>
      </c>
      <c r="AF280" s="628" t="str">
        <f t="shared" si="94"/>
        <v/>
      </c>
      <c r="AG280" s="629" t="str">
        <f t="shared" si="95"/>
        <v/>
      </c>
      <c r="AH280" s="630">
        <f t="shared" si="96"/>
        <v>273</v>
      </c>
      <c r="AI280" s="629">
        <f t="shared" si="100"/>
        <v>0</v>
      </c>
      <c r="AJ280" s="632" t="str">
        <f t="shared" si="83"/>
        <v/>
      </c>
      <c r="AK280" s="630" t="str">
        <f t="shared" si="97"/>
        <v/>
      </c>
      <c r="AL280" s="630" t="str">
        <f t="shared" si="98"/>
        <v/>
      </c>
      <c r="AM280" s="632" t="str">
        <f t="shared" si="99"/>
        <v/>
      </c>
      <c r="AN280" s="633" t="str">
        <f t="shared" si="84"/>
        <v>YES</v>
      </c>
      <c r="AO280" s="511" t="s">
        <v>382</v>
      </c>
      <c r="AP280" s="127">
        <f>VLOOKUP(AO280,'Flags&amp;Qualifiers'!$B$2:$C$49,2)</f>
        <v>0</v>
      </c>
      <c r="AQ280" s="127">
        <f>VLOOKUP(AO280,'Flags&amp;Qualifiers'!$B$2:$D$49,3)</f>
        <v>0</v>
      </c>
      <c r="AR280" s="127">
        <f>VLOOKUP(AO280,'Flags&amp;Qualifiers'!$B$2:$E$49,4)</f>
        <v>0</v>
      </c>
      <c r="AS280" s="757" t="str">
        <f t="shared" si="101"/>
        <v>no</v>
      </c>
    </row>
    <row r="281" spans="1:45" s="634" customFormat="1" ht="11.25" customHeight="1" x14ac:dyDescent="0.2">
      <c r="A281" s="621">
        <f>(AirVision!A277)</f>
        <v>0</v>
      </c>
      <c r="B281" s="622">
        <f>(AirVision!B277)</f>
        <v>0</v>
      </c>
      <c r="C281" s="623" t="str">
        <f>IF(ISNUMBER(AirVision!R277),AirVision!R277, "")</f>
        <v/>
      </c>
      <c r="D281" s="624" t="str">
        <f>IF(AirVision!S277&lt;&gt;"",AirVision!S277, "")</f>
        <v/>
      </c>
      <c r="E281" s="623" t="str">
        <f>IF(ISNUMBER(AirVision!L277),AirVision!L277, "")</f>
        <v/>
      </c>
      <c r="F281" s="624" t="str">
        <f>IF(AirVision!M277&lt;&gt;"",AirVision!M277, "")</f>
        <v/>
      </c>
      <c r="G281" s="625" t="str">
        <f>IF(ISNUMBER(AirVision!C277),AirVision!C277,"")</f>
        <v/>
      </c>
      <c r="H281" s="624" t="str">
        <f>IF(AirVision!D277&lt;&gt;"",AirVision!D277, "")</f>
        <v/>
      </c>
      <c r="I281" s="624" t="str">
        <f>IF(ISNUMBER(AirVision!O277),AirVision!O277,"")</f>
        <v/>
      </c>
      <c r="J281" s="624" t="str">
        <f>IF(ISNUMBER(AirVision!P277),AirVision!P277,"")</f>
        <v/>
      </c>
      <c r="K281" s="624" t="str">
        <f>IF(ISNUMBER(AirVision!F277),AirVision!F277, "")</f>
        <v/>
      </c>
      <c r="L281" s="624" t="str">
        <f>IF(AirVision!G277&lt;&gt;"",AirVision!G277, "")</f>
        <v/>
      </c>
      <c r="M281" s="624" t="str">
        <f>IF(ISNUMBER(AirVision!U277),AirVision!U277, "")</f>
        <v/>
      </c>
      <c r="N281" s="624" t="str">
        <f>IF(AirVision!V277&lt;&gt;"",AirVision!V277, "")</f>
        <v/>
      </c>
      <c r="O281" s="625" t="str">
        <f>IF(ISNUMBER(AirVision!X277),AirVision!X277,"")</f>
        <v/>
      </c>
      <c r="P281" s="624" t="str">
        <f>IF(AirVision!Y277&lt;&gt;"",AirVision!Y277, "")</f>
        <v/>
      </c>
      <c r="Q281" s="624" t="str">
        <f>IF(ISNUMBER(AirVision!AA277),AirVision!AA277,"")</f>
        <v/>
      </c>
      <c r="R281" s="624" t="str">
        <f>IF(AirVision!AB277&lt;&gt;"",AirVision!AB277, "")</f>
        <v/>
      </c>
      <c r="S281" s="624" t="str">
        <f>IF(ISNUMBER(AirVision!AD277),AirVision!AD277,"")</f>
        <v/>
      </c>
      <c r="T281" s="624" t="str">
        <f>IF(AirVision!AE277&lt;&gt;"",AirVision!AE277, "")</f>
        <v/>
      </c>
      <c r="U281" s="624">
        <f t="shared" si="89"/>
        <v>0</v>
      </c>
      <c r="V281" s="624">
        <f t="shared" si="88"/>
        <v>1</v>
      </c>
      <c r="W281" s="624" t="str">
        <f>IF(D281&lt;&gt;"",(VLOOKUP(D281,'Flags&amp;Qualifiers'!$S$2:$U$55,3)),"")</f>
        <v/>
      </c>
      <c r="X281" s="624">
        <f t="shared" si="90"/>
        <v>0</v>
      </c>
      <c r="Y281" s="624" t="str">
        <f>IF(D281&lt;&gt;"",(VLOOKUP(D281,'Flags&amp;Qualifiers'!$S$2:$T$55,2)), "")</f>
        <v/>
      </c>
      <c r="Z281" s="624">
        <f t="shared" si="91"/>
        <v>1</v>
      </c>
      <c r="AA281" s="624">
        <f t="shared" si="92"/>
        <v>0</v>
      </c>
      <c r="AB281" s="624" t="str">
        <f t="shared" si="93"/>
        <v>NULL</v>
      </c>
      <c r="AC281" s="635" t="str">
        <f t="shared" si="103"/>
        <v>NULL</v>
      </c>
      <c r="AD281" s="625" t="str">
        <f t="shared" si="103"/>
        <v>NULL</v>
      </c>
      <c r="AE281" s="627">
        <f t="shared" si="102"/>
        <v>0</v>
      </c>
      <c r="AF281" s="628" t="str">
        <f t="shared" si="94"/>
        <v/>
      </c>
      <c r="AG281" s="629" t="str">
        <f t="shared" si="95"/>
        <v/>
      </c>
      <c r="AH281" s="630">
        <f t="shared" si="96"/>
        <v>274</v>
      </c>
      <c r="AI281" s="629">
        <f t="shared" si="100"/>
        <v>0</v>
      </c>
      <c r="AJ281" s="632" t="str">
        <f t="shared" si="83"/>
        <v/>
      </c>
      <c r="AK281" s="630" t="str">
        <f t="shared" si="97"/>
        <v/>
      </c>
      <c r="AL281" s="630" t="str">
        <f t="shared" si="98"/>
        <v/>
      </c>
      <c r="AM281" s="632" t="str">
        <f t="shared" si="99"/>
        <v/>
      </c>
      <c r="AN281" s="633" t="str">
        <f t="shared" si="84"/>
        <v>YES</v>
      </c>
      <c r="AO281" s="511" t="s">
        <v>382</v>
      </c>
      <c r="AP281" s="127">
        <f>VLOOKUP(AO281,'Flags&amp;Qualifiers'!$B$2:$C$49,2)</f>
        <v>0</v>
      </c>
      <c r="AQ281" s="127">
        <f>VLOOKUP(AO281,'Flags&amp;Qualifiers'!$B$2:$D$49,3)</f>
        <v>0</v>
      </c>
      <c r="AR281" s="127">
        <f>VLOOKUP(AO281,'Flags&amp;Qualifiers'!$B$2:$E$49,4)</f>
        <v>0</v>
      </c>
      <c r="AS281" s="757" t="str">
        <f t="shared" si="101"/>
        <v>no</v>
      </c>
    </row>
    <row r="282" spans="1:45" s="634" customFormat="1" ht="11.25" customHeight="1" x14ac:dyDescent="0.2">
      <c r="A282" s="621">
        <f>(AirVision!A278)</f>
        <v>0</v>
      </c>
      <c r="B282" s="622">
        <f>(AirVision!B278)</f>
        <v>0</v>
      </c>
      <c r="C282" s="623" t="str">
        <f>IF(ISNUMBER(AirVision!R278),AirVision!R278, "")</f>
        <v/>
      </c>
      <c r="D282" s="624" t="str">
        <f>IF(AirVision!S278&lt;&gt;"",AirVision!S278, "")</f>
        <v/>
      </c>
      <c r="E282" s="623" t="str">
        <f>IF(ISNUMBER(AirVision!L278),AirVision!L278, "")</f>
        <v/>
      </c>
      <c r="F282" s="624" t="str">
        <f>IF(AirVision!M278&lt;&gt;"",AirVision!M278, "")</f>
        <v/>
      </c>
      <c r="G282" s="625" t="str">
        <f>IF(ISNUMBER(AirVision!C278),AirVision!C278,"")</f>
        <v/>
      </c>
      <c r="H282" s="624" t="str">
        <f>IF(AirVision!D278&lt;&gt;"",AirVision!D278, "")</f>
        <v/>
      </c>
      <c r="I282" s="624" t="str">
        <f>IF(ISNUMBER(AirVision!O278),AirVision!O278,"")</f>
        <v/>
      </c>
      <c r="J282" s="624" t="str">
        <f>IF(ISNUMBER(AirVision!P278),AirVision!P278,"")</f>
        <v/>
      </c>
      <c r="K282" s="624" t="str">
        <f>IF(ISNUMBER(AirVision!F278),AirVision!F278, "")</f>
        <v/>
      </c>
      <c r="L282" s="624" t="str">
        <f>IF(AirVision!G278&lt;&gt;"",AirVision!G278, "")</f>
        <v/>
      </c>
      <c r="M282" s="624" t="str">
        <f>IF(ISNUMBER(AirVision!U278),AirVision!U278, "")</f>
        <v/>
      </c>
      <c r="N282" s="624" t="str">
        <f>IF(AirVision!V278&lt;&gt;"",AirVision!V278, "")</f>
        <v/>
      </c>
      <c r="O282" s="625" t="str">
        <f>IF(ISNUMBER(AirVision!X278),AirVision!X278,"")</f>
        <v/>
      </c>
      <c r="P282" s="624" t="str">
        <f>IF(AirVision!Y278&lt;&gt;"",AirVision!Y278, "")</f>
        <v/>
      </c>
      <c r="Q282" s="624" t="str">
        <f>IF(ISNUMBER(AirVision!AA278),AirVision!AA278,"")</f>
        <v/>
      </c>
      <c r="R282" s="624" t="str">
        <f>IF(AirVision!AB278&lt;&gt;"",AirVision!AB278, "")</f>
        <v/>
      </c>
      <c r="S282" s="624" t="str">
        <f>IF(ISNUMBER(AirVision!AD278),AirVision!AD278,"")</f>
        <v/>
      </c>
      <c r="T282" s="624" t="str">
        <f>IF(AirVision!AE278&lt;&gt;"",AirVision!AE278, "")</f>
        <v/>
      </c>
      <c r="U282" s="624">
        <f t="shared" si="89"/>
        <v>0</v>
      </c>
      <c r="V282" s="624">
        <f t="shared" si="88"/>
        <v>1</v>
      </c>
      <c r="W282" s="624" t="str">
        <f>IF(D282&lt;&gt;"",(VLOOKUP(D282,'Flags&amp;Qualifiers'!$S$2:$U$55,3)),"")</f>
        <v/>
      </c>
      <c r="X282" s="624">
        <f t="shared" si="90"/>
        <v>0</v>
      </c>
      <c r="Y282" s="624" t="str">
        <f>IF(D282&lt;&gt;"",(VLOOKUP(D282,'Flags&amp;Qualifiers'!$S$2:$T$55,2)), "")</f>
        <v/>
      </c>
      <c r="Z282" s="624">
        <f t="shared" si="91"/>
        <v>1</v>
      </c>
      <c r="AA282" s="624">
        <f t="shared" si="92"/>
        <v>0</v>
      </c>
      <c r="AB282" s="624" t="str">
        <f t="shared" si="93"/>
        <v>NULL</v>
      </c>
      <c r="AC282" s="635" t="str">
        <f t="shared" si="103"/>
        <v>NULL</v>
      </c>
      <c r="AD282" s="625" t="str">
        <f t="shared" si="103"/>
        <v>NULL</v>
      </c>
      <c r="AE282" s="627">
        <f t="shared" si="102"/>
        <v>0</v>
      </c>
      <c r="AF282" s="628" t="str">
        <f t="shared" si="94"/>
        <v/>
      </c>
      <c r="AG282" s="629" t="str">
        <f t="shared" si="95"/>
        <v/>
      </c>
      <c r="AH282" s="630">
        <f t="shared" si="96"/>
        <v>275</v>
      </c>
      <c r="AI282" s="629">
        <f t="shared" si="100"/>
        <v>0</v>
      </c>
      <c r="AJ282" s="632" t="str">
        <f t="shared" si="83"/>
        <v/>
      </c>
      <c r="AK282" s="630" t="str">
        <f t="shared" si="97"/>
        <v/>
      </c>
      <c r="AL282" s="630" t="str">
        <f t="shared" si="98"/>
        <v/>
      </c>
      <c r="AM282" s="632" t="str">
        <f t="shared" si="99"/>
        <v/>
      </c>
      <c r="AN282" s="633" t="str">
        <f t="shared" si="84"/>
        <v>YES</v>
      </c>
      <c r="AO282" s="511" t="s">
        <v>382</v>
      </c>
      <c r="AP282" s="127">
        <f>VLOOKUP(AO282,'Flags&amp;Qualifiers'!$B$2:$C$49,2)</f>
        <v>0</v>
      </c>
      <c r="AQ282" s="127">
        <f>VLOOKUP(AO282,'Flags&amp;Qualifiers'!$B$2:$D$49,3)</f>
        <v>0</v>
      </c>
      <c r="AR282" s="127">
        <f>VLOOKUP(AO282,'Flags&amp;Qualifiers'!$B$2:$E$49,4)</f>
        <v>0</v>
      </c>
      <c r="AS282" s="757" t="str">
        <f t="shared" si="101"/>
        <v>no</v>
      </c>
    </row>
    <row r="283" spans="1:45" s="634" customFormat="1" ht="11.25" customHeight="1" x14ac:dyDescent="0.2">
      <c r="A283" s="621">
        <f>(AirVision!A279)</f>
        <v>0</v>
      </c>
      <c r="B283" s="622">
        <f>(AirVision!B279)</f>
        <v>0</v>
      </c>
      <c r="C283" s="623" t="str">
        <f>IF(ISNUMBER(AirVision!R279),AirVision!R279, "")</f>
        <v/>
      </c>
      <c r="D283" s="624" t="str">
        <f>IF(AirVision!S279&lt;&gt;"",AirVision!S279, "")</f>
        <v/>
      </c>
      <c r="E283" s="623" t="str">
        <f>IF(ISNUMBER(AirVision!L279),AirVision!L279, "")</f>
        <v/>
      </c>
      <c r="F283" s="624" t="str">
        <f>IF(AirVision!M279&lt;&gt;"",AirVision!M279, "")</f>
        <v/>
      </c>
      <c r="G283" s="625" t="str">
        <f>IF(ISNUMBER(AirVision!C279),AirVision!C279,"")</f>
        <v/>
      </c>
      <c r="H283" s="624" t="str">
        <f>IF(AirVision!D279&lt;&gt;"",AirVision!D279, "")</f>
        <v/>
      </c>
      <c r="I283" s="624" t="str">
        <f>IF(ISNUMBER(AirVision!O279),AirVision!O279,"")</f>
        <v/>
      </c>
      <c r="J283" s="624" t="str">
        <f>IF(ISNUMBER(AirVision!P279),AirVision!P279,"")</f>
        <v/>
      </c>
      <c r="K283" s="624" t="str">
        <f>IF(ISNUMBER(AirVision!F279),AirVision!F279, "")</f>
        <v/>
      </c>
      <c r="L283" s="624" t="str">
        <f>IF(AirVision!G279&lt;&gt;"",AirVision!G279, "")</f>
        <v/>
      </c>
      <c r="M283" s="624" t="str">
        <f>IF(ISNUMBER(AirVision!U279),AirVision!U279, "")</f>
        <v/>
      </c>
      <c r="N283" s="624" t="str">
        <f>IF(AirVision!V279&lt;&gt;"",AirVision!V279, "")</f>
        <v/>
      </c>
      <c r="O283" s="625" t="str">
        <f>IF(ISNUMBER(AirVision!X279),AirVision!X279,"")</f>
        <v/>
      </c>
      <c r="P283" s="624" t="str">
        <f>IF(AirVision!Y279&lt;&gt;"",AirVision!Y279, "")</f>
        <v/>
      </c>
      <c r="Q283" s="624" t="str">
        <f>IF(ISNUMBER(AirVision!AA279),AirVision!AA279,"")</f>
        <v/>
      </c>
      <c r="R283" s="624" t="str">
        <f>IF(AirVision!AB279&lt;&gt;"",AirVision!AB279, "")</f>
        <v/>
      </c>
      <c r="S283" s="624" t="str">
        <f>IF(ISNUMBER(AirVision!AD279),AirVision!AD279,"")</f>
        <v/>
      </c>
      <c r="T283" s="624" t="str">
        <f>IF(AirVision!AE279&lt;&gt;"",AirVision!AE279, "")</f>
        <v/>
      </c>
      <c r="U283" s="624">
        <f t="shared" si="89"/>
        <v>0</v>
      </c>
      <c r="V283" s="624">
        <f t="shared" si="88"/>
        <v>1</v>
      </c>
      <c r="W283" s="624" t="str">
        <f>IF(D283&lt;&gt;"",(VLOOKUP(D283,'Flags&amp;Qualifiers'!$S$2:$U$55,3)),"")</f>
        <v/>
      </c>
      <c r="X283" s="624">
        <f t="shared" si="90"/>
        <v>0</v>
      </c>
      <c r="Y283" s="624" t="str">
        <f>IF(D283&lt;&gt;"",(VLOOKUP(D283,'Flags&amp;Qualifiers'!$S$2:$T$55,2)), "")</f>
        <v/>
      </c>
      <c r="Z283" s="624">
        <f t="shared" si="91"/>
        <v>1</v>
      </c>
      <c r="AA283" s="624">
        <f t="shared" si="92"/>
        <v>0</v>
      </c>
      <c r="AB283" s="624" t="str">
        <f t="shared" si="93"/>
        <v>NULL</v>
      </c>
      <c r="AC283" s="635" t="str">
        <f t="shared" si="103"/>
        <v>NULL</v>
      </c>
      <c r="AD283" s="625" t="str">
        <f t="shared" si="103"/>
        <v>NULL</v>
      </c>
      <c r="AE283" s="627">
        <f t="shared" si="102"/>
        <v>0</v>
      </c>
      <c r="AF283" s="628" t="str">
        <f t="shared" si="94"/>
        <v/>
      </c>
      <c r="AG283" s="629" t="str">
        <f t="shared" si="95"/>
        <v/>
      </c>
      <c r="AH283" s="630">
        <f t="shared" si="96"/>
        <v>276</v>
      </c>
      <c r="AI283" s="629">
        <f t="shared" si="100"/>
        <v>0</v>
      </c>
      <c r="AJ283" s="632" t="str">
        <f t="shared" si="83"/>
        <v/>
      </c>
      <c r="AK283" s="630" t="str">
        <f t="shared" si="97"/>
        <v/>
      </c>
      <c r="AL283" s="630" t="str">
        <f t="shared" si="98"/>
        <v/>
      </c>
      <c r="AM283" s="632" t="str">
        <f t="shared" si="99"/>
        <v/>
      </c>
      <c r="AN283" s="633" t="str">
        <f t="shared" si="84"/>
        <v>YES</v>
      </c>
      <c r="AO283" s="511" t="s">
        <v>382</v>
      </c>
      <c r="AP283" s="127">
        <f>VLOOKUP(AO283,'Flags&amp;Qualifiers'!$B$2:$C$49,2)</f>
        <v>0</v>
      </c>
      <c r="AQ283" s="127">
        <f>VLOOKUP(AO283,'Flags&amp;Qualifiers'!$B$2:$D$49,3)</f>
        <v>0</v>
      </c>
      <c r="AR283" s="127">
        <f>VLOOKUP(AO283,'Flags&amp;Qualifiers'!$B$2:$E$49,4)</f>
        <v>0</v>
      </c>
      <c r="AS283" s="757" t="str">
        <f t="shared" si="101"/>
        <v>no</v>
      </c>
    </row>
    <row r="284" spans="1:45" s="634" customFormat="1" ht="11.25" customHeight="1" x14ac:dyDescent="0.2">
      <c r="A284" s="621">
        <f>(AirVision!A280)</f>
        <v>0</v>
      </c>
      <c r="B284" s="622">
        <f>(AirVision!B280)</f>
        <v>0</v>
      </c>
      <c r="C284" s="623" t="str">
        <f>IF(ISNUMBER(AirVision!R280),AirVision!R280, "")</f>
        <v/>
      </c>
      <c r="D284" s="624" t="str">
        <f>IF(AirVision!S280&lt;&gt;"",AirVision!S280, "")</f>
        <v/>
      </c>
      <c r="E284" s="623" t="str">
        <f>IF(ISNUMBER(AirVision!L280),AirVision!L280, "")</f>
        <v/>
      </c>
      <c r="F284" s="624" t="str">
        <f>IF(AirVision!M280&lt;&gt;"",AirVision!M280, "")</f>
        <v/>
      </c>
      <c r="G284" s="625" t="str">
        <f>IF(ISNUMBER(AirVision!C280),AirVision!C280,"")</f>
        <v/>
      </c>
      <c r="H284" s="624" t="str">
        <f>IF(AirVision!D280&lt;&gt;"",AirVision!D280, "")</f>
        <v/>
      </c>
      <c r="I284" s="624" t="str">
        <f>IF(ISNUMBER(AirVision!O280),AirVision!O280,"")</f>
        <v/>
      </c>
      <c r="J284" s="624" t="str">
        <f>IF(ISNUMBER(AirVision!P280),AirVision!P280,"")</f>
        <v/>
      </c>
      <c r="K284" s="624" t="str">
        <f>IF(ISNUMBER(AirVision!F280),AirVision!F280, "")</f>
        <v/>
      </c>
      <c r="L284" s="624" t="str">
        <f>IF(AirVision!G280&lt;&gt;"",AirVision!G280, "")</f>
        <v/>
      </c>
      <c r="M284" s="624" t="str">
        <f>IF(ISNUMBER(AirVision!U280),AirVision!U280, "")</f>
        <v/>
      </c>
      <c r="N284" s="624" t="str">
        <f>IF(AirVision!V280&lt;&gt;"",AirVision!V280, "")</f>
        <v/>
      </c>
      <c r="O284" s="625" t="str">
        <f>IF(ISNUMBER(AirVision!X280),AirVision!X280,"")</f>
        <v/>
      </c>
      <c r="P284" s="624" t="str">
        <f>IF(AirVision!Y280&lt;&gt;"",AirVision!Y280, "")</f>
        <v/>
      </c>
      <c r="Q284" s="624" t="str">
        <f>IF(ISNUMBER(AirVision!AA280),AirVision!AA280,"")</f>
        <v/>
      </c>
      <c r="R284" s="624" t="str">
        <f>IF(AirVision!AB280&lt;&gt;"",AirVision!AB280, "")</f>
        <v/>
      </c>
      <c r="S284" s="624" t="str">
        <f>IF(ISNUMBER(AirVision!AD280),AirVision!AD280,"")</f>
        <v/>
      </c>
      <c r="T284" s="624" t="str">
        <f>IF(AirVision!AE280&lt;&gt;"",AirVision!AE280, "")</f>
        <v/>
      </c>
      <c r="U284" s="624">
        <f t="shared" si="89"/>
        <v>0</v>
      </c>
      <c r="V284" s="624">
        <f t="shared" si="88"/>
        <v>1</v>
      </c>
      <c r="W284" s="624" t="str">
        <f>IF(D284&lt;&gt;"",(VLOOKUP(D284,'Flags&amp;Qualifiers'!$S$2:$U$55,3)),"")</f>
        <v/>
      </c>
      <c r="X284" s="624">
        <f t="shared" si="90"/>
        <v>0</v>
      </c>
      <c r="Y284" s="624" t="str">
        <f>IF(D284&lt;&gt;"",(VLOOKUP(D284,'Flags&amp;Qualifiers'!$S$2:$T$55,2)), "")</f>
        <v/>
      </c>
      <c r="Z284" s="624">
        <f t="shared" si="91"/>
        <v>1</v>
      </c>
      <c r="AA284" s="624">
        <f t="shared" si="92"/>
        <v>0</v>
      </c>
      <c r="AB284" s="624" t="str">
        <f t="shared" si="93"/>
        <v>NULL</v>
      </c>
      <c r="AC284" s="635" t="str">
        <f t="shared" si="103"/>
        <v>NULL</v>
      </c>
      <c r="AD284" s="625" t="str">
        <f t="shared" si="103"/>
        <v>NULL</v>
      </c>
      <c r="AE284" s="627">
        <f t="shared" si="102"/>
        <v>0</v>
      </c>
      <c r="AF284" s="628" t="str">
        <f t="shared" si="94"/>
        <v/>
      </c>
      <c r="AG284" s="629" t="str">
        <f t="shared" si="95"/>
        <v/>
      </c>
      <c r="AH284" s="630">
        <f t="shared" si="96"/>
        <v>277</v>
      </c>
      <c r="AI284" s="629">
        <f t="shared" si="100"/>
        <v>0</v>
      </c>
      <c r="AJ284" s="632" t="str">
        <f t="shared" si="83"/>
        <v/>
      </c>
      <c r="AK284" s="630" t="str">
        <f t="shared" si="97"/>
        <v/>
      </c>
      <c r="AL284" s="630" t="str">
        <f t="shared" si="98"/>
        <v/>
      </c>
      <c r="AM284" s="632" t="str">
        <f t="shared" si="99"/>
        <v/>
      </c>
      <c r="AN284" s="633" t="str">
        <f t="shared" si="84"/>
        <v>YES</v>
      </c>
      <c r="AO284" s="511" t="s">
        <v>382</v>
      </c>
      <c r="AP284" s="127">
        <f>VLOOKUP(AO284,'Flags&amp;Qualifiers'!$B$2:$C$49,2)</f>
        <v>0</v>
      </c>
      <c r="AQ284" s="127">
        <f>VLOOKUP(AO284,'Flags&amp;Qualifiers'!$B$2:$D$49,3)</f>
        <v>0</v>
      </c>
      <c r="AR284" s="127">
        <f>VLOOKUP(AO284,'Flags&amp;Qualifiers'!$B$2:$E$49,4)</f>
        <v>0</v>
      </c>
      <c r="AS284" s="757" t="str">
        <f t="shared" si="101"/>
        <v>no</v>
      </c>
    </row>
    <row r="285" spans="1:45" s="634" customFormat="1" ht="11.25" customHeight="1" x14ac:dyDescent="0.2">
      <c r="A285" s="621">
        <f>(AirVision!A281)</f>
        <v>0</v>
      </c>
      <c r="B285" s="622">
        <f>(AirVision!B281)</f>
        <v>0</v>
      </c>
      <c r="C285" s="623" t="str">
        <f>IF(ISNUMBER(AirVision!R281),AirVision!R281, "")</f>
        <v/>
      </c>
      <c r="D285" s="624" t="str">
        <f>IF(AirVision!S281&lt;&gt;"",AirVision!S281, "")</f>
        <v/>
      </c>
      <c r="E285" s="623" t="str">
        <f>IF(ISNUMBER(AirVision!L281),AirVision!L281, "")</f>
        <v/>
      </c>
      <c r="F285" s="624" t="str">
        <f>IF(AirVision!M281&lt;&gt;"",AirVision!M281, "")</f>
        <v/>
      </c>
      <c r="G285" s="625" t="str">
        <f>IF(ISNUMBER(AirVision!C281),AirVision!C281,"")</f>
        <v/>
      </c>
      <c r="H285" s="624" t="str">
        <f>IF(AirVision!D281&lt;&gt;"",AirVision!D281, "")</f>
        <v/>
      </c>
      <c r="I285" s="624" t="str">
        <f>IF(ISNUMBER(AirVision!O281),AirVision!O281,"")</f>
        <v/>
      </c>
      <c r="J285" s="624" t="str">
        <f>IF(ISNUMBER(AirVision!P281),AirVision!P281,"")</f>
        <v/>
      </c>
      <c r="K285" s="624" t="str">
        <f>IF(ISNUMBER(AirVision!F281),AirVision!F281, "")</f>
        <v/>
      </c>
      <c r="L285" s="624" t="str">
        <f>IF(AirVision!G281&lt;&gt;"",AirVision!G281, "")</f>
        <v/>
      </c>
      <c r="M285" s="624" t="str">
        <f>IF(ISNUMBER(AirVision!U281),AirVision!U281, "")</f>
        <v/>
      </c>
      <c r="N285" s="624" t="str">
        <f>IF(AirVision!V281&lt;&gt;"",AirVision!V281, "")</f>
        <v/>
      </c>
      <c r="O285" s="625" t="str">
        <f>IF(ISNUMBER(AirVision!X281),AirVision!X281,"")</f>
        <v/>
      </c>
      <c r="P285" s="624" t="str">
        <f>IF(AirVision!Y281&lt;&gt;"",AirVision!Y281, "")</f>
        <v/>
      </c>
      <c r="Q285" s="624" t="str">
        <f>IF(ISNUMBER(AirVision!AA281),AirVision!AA281,"")</f>
        <v/>
      </c>
      <c r="R285" s="624" t="str">
        <f>IF(AirVision!AB281&lt;&gt;"",AirVision!AB281, "")</f>
        <v/>
      </c>
      <c r="S285" s="624" t="str">
        <f>IF(ISNUMBER(AirVision!AD281),AirVision!AD281,"")</f>
        <v/>
      </c>
      <c r="T285" s="624" t="str">
        <f>IF(AirVision!AE281&lt;&gt;"",AirVision!AE281, "")</f>
        <v/>
      </c>
      <c r="U285" s="624">
        <f t="shared" si="89"/>
        <v>0</v>
      </c>
      <c r="V285" s="624">
        <f t="shared" si="88"/>
        <v>1</v>
      </c>
      <c r="W285" s="624" t="str">
        <f>IF(D285&lt;&gt;"",(VLOOKUP(D285,'Flags&amp;Qualifiers'!$S$2:$U$55,3)),"")</f>
        <v/>
      </c>
      <c r="X285" s="624">
        <f t="shared" si="90"/>
        <v>0</v>
      </c>
      <c r="Y285" s="624" t="str">
        <f>IF(D285&lt;&gt;"",(VLOOKUP(D285,'Flags&amp;Qualifiers'!$S$2:$T$55,2)), "")</f>
        <v/>
      </c>
      <c r="Z285" s="624">
        <f t="shared" si="91"/>
        <v>1</v>
      </c>
      <c r="AA285" s="624">
        <f t="shared" si="92"/>
        <v>0</v>
      </c>
      <c r="AB285" s="624" t="str">
        <f t="shared" si="93"/>
        <v>NULL</v>
      </c>
      <c r="AC285" s="635" t="str">
        <f t="shared" si="103"/>
        <v>NULL</v>
      </c>
      <c r="AD285" s="625" t="str">
        <f t="shared" si="103"/>
        <v>NULL</v>
      </c>
      <c r="AE285" s="627">
        <f t="shared" si="102"/>
        <v>0</v>
      </c>
      <c r="AF285" s="628" t="str">
        <f t="shared" si="94"/>
        <v/>
      </c>
      <c r="AG285" s="629" t="str">
        <f t="shared" si="95"/>
        <v/>
      </c>
      <c r="AH285" s="630">
        <f t="shared" si="96"/>
        <v>278</v>
      </c>
      <c r="AI285" s="629">
        <f t="shared" si="100"/>
        <v>0</v>
      </c>
      <c r="AJ285" s="632" t="str">
        <f t="shared" si="83"/>
        <v/>
      </c>
      <c r="AK285" s="630" t="str">
        <f t="shared" si="97"/>
        <v/>
      </c>
      <c r="AL285" s="630" t="str">
        <f t="shared" si="98"/>
        <v/>
      </c>
      <c r="AM285" s="632" t="str">
        <f t="shared" si="99"/>
        <v/>
      </c>
      <c r="AN285" s="633" t="str">
        <f t="shared" si="84"/>
        <v>YES</v>
      </c>
      <c r="AO285" s="511" t="s">
        <v>382</v>
      </c>
      <c r="AP285" s="127">
        <f>VLOOKUP(AO285,'Flags&amp;Qualifiers'!$B$2:$C$49,2)</f>
        <v>0</v>
      </c>
      <c r="AQ285" s="127">
        <f>VLOOKUP(AO285,'Flags&amp;Qualifiers'!$B$2:$D$49,3)</f>
        <v>0</v>
      </c>
      <c r="AR285" s="127">
        <f>VLOOKUP(AO285,'Flags&amp;Qualifiers'!$B$2:$E$49,4)</f>
        <v>0</v>
      </c>
      <c r="AS285" s="757" t="str">
        <f t="shared" si="101"/>
        <v>no</v>
      </c>
    </row>
    <row r="286" spans="1:45" s="634" customFormat="1" ht="11.25" customHeight="1" x14ac:dyDescent="0.2">
      <c r="A286" s="621">
        <f>(AirVision!A282)</f>
        <v>0</v>
      </c>
      <c r="B286" s="622">
        <f>(AirVision!B282)</f>
        <v>0</v>
      </c>
      <c r="C286" s="623" t="str">
        <f>IF(ISNUMBER(AirVision!R282),AirVision!R282, "")</f>
        <v/>
      </c>
      <c r="D286" s="624" t="str">
        <f>IF(AirVision!S282&lt;&gt;"",AirVision!S282, "")</f>
        <v/>
      </c>
      <c r="E286" s="623" t="str">
        <f>IF(ISNUMBER(AirVision!L282),AirVision!L282, "")</f>
        <v/>
      </c>
      <c r="F286" s="624" t="str">
        <f>IF(AirVision!M282&lt;&gt;"",AirVision!M282, "")</f>
        <v/>
      </c>
      <c r="G286" s="625" t="str">
        <f>IF(ISNUMBER(AirVision!C282),AirVision!C282,"")</f>
        <v/>
      </c>
      <c r="H286" s="624" t="str">
        <f>IF(AirVision!D282&lt;&gt;"",AirVision!D282, "")</f>
        <v/>
      </c>
      <c r="I286" s="624" t="str">
        <f>IF(ISNUMBER(AirVision!O282),AirVision!O282,"")</f>
        <v/>
      </c>
      <c r="J286" s="624" t="str">
        <f>IF(ISNUMBER(AirVision!P282),AirVision!P282,"")</f>
        <v/>
      </c>
      <c r="K286" s="624" t="str">
        <f>IF(ISNUMBER(AirVision!F282),AirVision!F282, "")</f>
        <v/>
      </c>
      <c r="L286" s="624" t="str">
        <f>IF(AirVision!G282&lt;&gt;"",AirVision!G282, "")</f>
        <v/>
      </c>
      <c r="M286" s="624" t="str">
        <f>IF(ISNUMBER(AirVision!U282),AirVision!U282, "")</f>
        <v/>
      </c>
      <c r="N286" s="624" t="str">
        <f>IF(AirVision!V282&lt;&gt;"",AirVision!V282, "")</f>
        <v/>
      </c>
      <c r="O286" s="625" t="str">
        <f>IF(ISNUMBER(AirVision!X282),AirVision!X282,"")</f>
        <v/>
      </c>
      <c r="P286" s="624" t="str">
        <f>IF(AirVision!Y282&lt;&gt;"",AirVision!Y282, "")</f>
        <v/>
      </c>
      <c r="Q286" s="624" t="str">
        <f>IF(ISNUMBER(AirVision!AA282),AirVision!AA282,"")</f>
        <v/>
      </c>
      <c r="R286" s="624" t="str">
        <f>IF(AirVision!AB282&lt;&gt;"",AirVision!AB282, "")</f>
        <v/>
      </c>
      <c r="S286" s="624" t="str">
        <f>IF(ISNUMBER(AirVision!AD282),AirVision!AD282,"")</f>
        <v/>
      </c>
      <c r="T286" s="624" t="str">
        <f>IF(AirVision!AE282&lt;&gt;"",AirVision!AE282, "")</f>
        <v/>
      </c>
      <c r="U286" s="624">
        <f t="shared" si="89"/>
        <v>0</v>
      </c>
      <c r="V286" s="624">
        <f t="shared" si="88"/>
        <v>1</v>
      </c>
      <c r="W286" s="624" t="str">
        <f>IF(D286&lt;&gt;"",(VLOOKUP(D286,'Flags&amp;Qualifiers'!$S$2:$U$55,3)),"")</f>
        <v/>
      </c>
      <c r="X286" s="624">
        <f t="shared" si="90"/>
        <v>0</v>
      </c>
      <c r="Y286" s="624" t="str">
        <f>IF(D286&lt;&gt;"",(VLOOKUP(D286,'Flags&amp;Qualifiers'!$S$2:$T$55,2)), "")</f>
        <v/>
      </c>
      <c r="Z286" s="624">
        <f t="shared" si="91"/>
        <v>1</v>
      </c>
      <c r="AA286" s="624">
        <f t="shared" si="92"/>
        <v>0</v>
      </c>
      <c r="AB286" s="624" t="str">
        <f t="shared" si="93"/>
        <v>NULL</v>
      </c>
      <c r="AC286" s="635" t="str">
        <f t="shared" si="103"/>
        <v>NULL</v>
      </c>
      <c r="AD286" s="625" t="str">
        <f t="shared" si="103"/>
        <v>NULL</v>
      </c>
      <c r="AE286" s="627">
        <f t="shared" si="102"/>
        <v>0</v>
      </c>
      <c r="AF286" s="628" t="str">
        <f t="shared" si="94"/>
        <v/>
      </c>
      <c r="AG286" s="629" t="str">
        <f t="shared" si="95"/>
        <v/>
      </c>
      <c r="AH286" s="630">
        <f t="shared" si="96"/>
        <v>279</v>
      </c>
      <c r="AI286" s="629">
        <f t="shared" si="100"/>
        <v>0</v>
      </c>
      <c r="AJ286" s="632" t="str">
        <f t="shared" si="83"/>
        <v/>
      </c>
      <c r="AK286" s="630" t="str">
        <f t="shared" si="97"/>
        <v/>
      </c>
      <c r="AL286" s="630" t="str">
        <f t="shared" si="98"/>
        <v/>
      </c>
      <c r="AM286" s="632" t="str">
        <f t="shared" si="99"/>
        <v/>
      </c>
      <c r="AN286" s="633" t="str">
        <f t="shared" si="84"/>
        <v>YES</v>
      </c>
      <c r="AO286" s="511" t="s">
        <v>382</v>
      </c>
      <c r="AP286" s="127">
        <f>VLOOKUP(AO286,'Flags&amp;Qualifiers'!$B$2:$C$49,2)</f>
        <v>0</v>
      </c>
      <c r="AQ286" s="127">
        <f>VLOOKUP(AO286,'Flags&amp;Qualifiers'!$B$2:$D$49,3)</f>
        <v>0</v>
      </c>
      <c r="AR286" s="127">
        <f>VLOOKUP(AO286,'Flags&amp;Qualifiers'!$B$2:$E$49,4)</f>
        <v>0</v>
      </c>
      <c r="AS286" s="757" t="str">
        <f t="shared" si="101"/>
        <v>no</v>
      </c>
    </row>
    <row r="287" spans="1:45" s="634" customFormat="1" ht="11.25" customHeight="1" x14ac:dyDescent="0.2">
      <c r="A287" s="621">
        <f>(AirVision!A283)</f>
        <v>0</v>
      </c>
      <c r="B287" s="622">
        <f>(AirVision!B283)</f>
        <v>0</v>
      </c>
      <c r="C287" s="623" t="str">
        <f>IF(ISNUMBER(AirVision!R283),AirVision!R283, "")</f>
        <v/>
      </c>
      <c r="D287" s="624" t="str">
        <f>IF(AirVision!S283&lt;&gt;"",AirVision!S283, "")</f>
        <v/>
      </c>
      <c r="E287" s="623" t="str">
        <f>IF(ISNUMBER(AirVision!L283),AirVision!L283, "")</f>
        <v/>
      </c>
      <c r="F287" s="624" t="str">
        <f>IF(AirVision!M283&lt;&gt;"",AirVision!M283, "")</f>
        <v/>
      </c>
      <c r="G287" s="625" t="str">
        <f>IF(ISNUMBER(AirVision!C283),AirVision!C283,"")</f>
        <v/>
      </c>
      <c r="H287" s="624" t="str">
        <f>IF(AirVision!D283&lt;&gt;"",AirVision!D283, "")</f>
        <v/>
      </c>
      <c r="I287" s="624" t="str">
        <f>IF(ISNUMBER(AirVision!O283),AirVision!O283,"")</f>
        <v/>
      </c>
      <c r="J287" s="624" t="str">
        <f>IF(ISNUMBER(AirVision!P283),AirVision!P283,"")</f>
        <v/>
      </c>
      <c r="K287" s="624" t="str">
        <f>IF(ISNUMBER(AirVision!F283),AirVision!F283, "")</f>
        <v/>
      </c>
      <c r="L287" s="624" t="str">
        <f>IF(AirVision!G283&lt;&gt;"",AirVision!G283, "")</f>
        <v/>
      </c>
      <c r="M287" s="624" t="str">
        <f>IF(ISNUMBER(AirVision!U283),AirVision!U283, "")</f>
        <v/>
      </c>
      <c r="N287" s="624" t="str">
        <f>IF(AirVision!V283&lt;&gt;"",AirVision!V283, "")</f>
        <v/>
      </c>
      <c r="O287" s="625" t="str">
        <f>IF(ISNUMBER(AirVision!X283),AirVision!X283,"")</f>
        <v/>
      </c>
      <c r="P287" s="624" t="str">
        <f>IF(AirVision!Y283&lt;&gt;"",AirVision!Y283, "")</f>
        <v/>
      </c>
      <c r="Q287" s="624" t="str">
        <f>IF(ISNUMBER(AirVision!AA283),AirVision!AA283,"")</f>
        <v/>
      </c>
      <c r="R287" s="624" t="str">
        <f>IF(AirVision!AB283&lt;&gt;"",AirVision!AB283, "")</f>
        <v/>
      </c>
      <c r="S287" s="624" t="str">
        <f>IF(ISNUMBER(AirVision!AD283),AirVision!AD283,"")</f>
        <v/>
      </c>
      <c r="T287" s="624" t="str">
        <f>IF(AirVision!AE283&lt;&gt;"",AirVision!AE283, "")</f>
        <v/>
      </c>
      <c r="U287" s="624">
        <f t="shared" si="89"/>
        <v>0</v>
      </c>
      <c r="V287" s="624">
        <f t="shared" si="88"/>
        <v>1</v>
      </c>
      <c r="W287" s="624" t="str">
        <f>IF(D287&lt;&gt;"",(VLOOKUP(D287,'Flags&amp;Qualifiers'!$S$2:$U$55,3)),"")</f>
        <v/>
      </c>
      <c r="X287" s="624">
        <f t="shared" si="90"/>
        <v>0</v>
      </c>
      <c r="Y287" s="624" t="str">
        <f>IF(D287&lt;&gt;"",(VLOOKUP(D287,'Flags&amp;Qualifiers'!$S$2:$T$55,2)), "")</f>
        <v/>
      </c>
      <c r="Z287" s="624">
        <f t="shared" si="91"/>
        <v>1</v>
      </c>
      <c r="AA287" s="624">
        <f t="shared" si="92"/>
        <v>0</v>
      </c>
      <c r="AB287" s="624" t="str">
        <f t="shared" si="93"/>
        <v>NULL</v>
      </c>
      <c r="AC287" s="635" t="str">
        <f t="shared" si="103"/>
        <v>NULL</v>
      </c>
      <c r="AD287" s="625" t="str">
        <f t="shared" si="103"/>
        <v>NULL</v>
      </c>
      <c r="AE287" s="627">
        <f t="shared" si="102"/>
        <v>0</v>
      </c>
      <c r="AF287" s="628" t="str">
        <f t="shared" si="94"/>
        <v/>
      </c>
      <c r="AG287" s="629" t="str">
        <f t="shared" si="95"/>
        <v/>
      </c>
      <c r="AH287" s="630">
        <f t="shared" si="96"/>
        <v>280</v>
      </c>
      <c r="AI287" s="629">
        <f t="shared" si="100"/>
        <v>0</v>
      </c>
      <c r="AJ287" s="632" t="str">
        <f t="shared" si="83"/>
        <v/>
      </c>
      <c r="AK287" s="630" t="str">
        <f t="shared" si="97"/>
        <v/>
      </c>
      <c r="AL287" s="630" t="str">
        <f t="shared" si="98"/>
        <v/>
      </c>
      <c r="AM287" s="632" t="str">
        <f t="shared" si="99"/>
        <v/>
      </c>
      <c r="AN287" s="633" t="str">
        <f t="shared" si="84"/>
        <v>YES</v>
      </c>
      <c r="AO287" s="511" t="s">
        <v>382</v>
      </c>
      <c r="AP287" s="127">
        <f>VLOOKUP(AO287,'Flags&amp;Qualifiers'!$B$2:$C$49,2)</f>
        <v>0</v>
      </c>
      <c r="AQ287" s="127">
        <f>VLOOKUP(AO287,'Flags&amp;Qualifiers'!$B$2:$D$49,3)</f>
        <v>0</v>
      </c>
      <c r="AR287" s="127">
        <f>VLOOKUP(AO287,'Flags&amp;Qualifiers'!$B$2:$E$49,4)</f>
        <v>0</v>
      </c>
      <c r="AS287" s="757" t="str">
        <f t="shared" si="101"/>
        <v>no</v>
      </c>
    </row>
    <row r="288" spans="1:45" s="634" customFormat="1" ht="11.25" customHeight="1" x14ac:dyDescent="0.2">
      <c r="A288" s="621">
        <f>(AirVision!A284)</f>
        <v>0</v>
      </c>
      <c r="B288" s="622">
        <f>(AirVision!B284)</f>
        <v>0</v>
      </c>
      <c r="C288" s="623" t="str">
        <f>IF(ISNUMBER(AirVision!R284),AirVision!R284, "")</f>
        <v/>
      </c>
      <c r="D288" s="624" t="str">
        <f>IF(AirVision!S284&lt;&gt;"",AirVision!S284, "")</f>
        <v/>
      </c>
      <c r="E288" s="623" t="str">
        <f>IF(ISNUMBER(AirVision!L284),AirVision!L284, "")</f>
        <v/>
      </c>
      <c r="F288" s="624" t="str">
        <f>IF(AirVision!M284&lt;&gt;"",AirVision!M284, "")</f>
        <v/>
      </c>
      <c r="G288" s="625" t="str">
        <f>IF(ISNUMBER(AirVision!C284),AirVision!C284,"")</f>
        <v/>
      </c>
      <c r="H288" s="624" t="str">
        <f>IF(AirVision!D284&lt;&gt;"",AirVision!D284, "")</f>
        <v/>
      </c>
      <c r="I288" s="624" t="str">
        <f>IF(ISNUMBER(AirVision!O284),AirVision!O284,"")</f>
        <v/>
      </c>
      <c r="J288" s="624" t="str">
        <f>IF(ISNUMBER(AirVision!P284),AirVision!P284,"")</f>
        <v/>
      </c>
      <c r="K288" s="624" t="str">
        <f>IF(ISNUMBER(AirVision!F284),AirVision!F284, "")</f>
        <v/>
      </c>
      <c r="L288" s="624" t="str">
        <f>IF(AirVision!G284&lt;&gt;"",AirVision!G284, "")</f>
        <v/>
      </c>
      <c r="M288" s="624" t="str">
        <f>IF(ISNUMBER(AirVision!U284),AirVision!U284, "")</f>
        <v/>
      </c>
      <c r="N288" s="624" t="str">
        <f>IF(AirVision!V284&lt;&gt;"",AirVision!V284, "")</f>
        <v/>
      </c>
      <c r="O288" s="625" t="str">
        <f>IF(ISNUMBER(AirVision!X284),AirVision!X284,"")</f>
        <v/>
      </c>
      <c r="P288" s="624" t="str">
        <f>IF(AirVision!Y284&lt;&gt;"",AirVision!Y284, "")</f>
        <v/>
      </c>
      <c r="Q288" s="624" t="str">
        <f>IF(ISNUMBER(AirVision!AA284),AirVision!AA284,"")</f>
        <v/>
      </c>
      <c r="R288" s="624" t="str">
        <f>IF(AirVision!AB284&lt;&gt;"",AirVision!AB284, "")</f>
        <v/>
      </c>
      <c r="S288" s="624" t="str">
        <f>IF(ISNUMBER(AirVision!AD284),AirVision!AD284,"")</f>
        <v/>
      </c>
      <c r="T288" s="624" t="str">
        <f>IF(AirVision!AE284&lt;&gt;"",AirVision!AE284, "")</f>
        <v/>
      </c>
      <c r="U288" s="624">
        <f t="shared" si="89"/>
        <v>0</v>
      </c>
      <c r="V288" s="624">
        <f t="shared" si="88"/>
        <v>1</v>
      </c>
      <c r="W288" s="624" t="str">
        <f>IF(D288&lt;&gt;"",(VLOOKUP(D288,'Flags&amp;Qualifiers'!$S$2:$U$55,3)),"")</f>
        <v/>
      </c>
      <c r="X288" s="624">
        <f t="shared" si="90"/>
        <v>0</v>
      </c>
      <c r="Y288" s="624" t="str">
        <f>IF(D288&lt;&gt;"",(VLOOKUP(D288,'Flags&amp;Qualifiers'!$S$2:$T$55,2)), "")</f>
        <v/>
      </c>
      <c r="Z288" s="624">
        <f t="shared" si="91"/>
        <v>1</v>
      </c>
      <c r="AA288" s="624">
        <f t="shared" si="92"/>
        <v>0</v>
      </c>
      <c r="AB288" s="624" t="str">
        <f t="shared" si="93"/>
        <v>NULL</v>
      </c>
      <c r="AC288" s="635" t="str">
        <f t="shared" si="103"/>
        <v>NULL</v>
      </c>
      <c r="AD288" s="625" t="str">
        <f t="shared" si="103"/>
        <v>NULL</v>
      </c>
      <c r="AE288" s="627">
        <f t="shared" si="102"/>
        <v>0</v>
      </c>
      <c r="AF288" s="628" t="str">
        <f t="shared" si="94"/>
        <v/>
      </c>
      <c r="AG288" s="629" t="str">
        <f t="shared" si="95"/>
        <v/>
      </c>
      <c r="AH288" s="630">
        <f t="shared" si="96"/>
        <v>281</v>
      </c>
      <c r="AI288" s="629">
        <f t="shared" si="100"/>
        <v>0</v>
      </c>
      <c r="AJ288" s="632" t="str">
        <f t="shared" ref="AJ288:AJ351" si="104">IF(ISNUMBER(O288),_xlfn.STDEV.S(O265:O288),"")</f>
        <v/>
      </c>
      <c r="AK288" s="630" t="str">
        <f t="shared" si="97"/>
        <v/>
      </c>
      <c r="AL288" s="630" t="str">
        <f t="shared" si="98"/>
        <v/>
      </c>
      <c r="AM288" s="632" t="str">
        <f t="shared" si="99"/>
        <v/>
      </c>
      <c r="AN288" s="633" t="str">
        <f t="shared" ref="AN288:AN351" si="105">IF(OR(Z288&gt;0,AA288&gt;0,AB288&gt;35,AB288&lt;0,AB288="NULL",AF288="Flow",AG288="MDL",AH288&gt;9,AI288&gt;14,AI288&lt;-14,AJ288&gt;2.15,AK288&gt;25),"YES", "")</f>
        <v>YES</v>
      </c>
      <c r="AO288" s="511" t="s">
        <v>382</v>
      </c>
      <c r="AP288" s="127">
        <f>VLOOKUP(AO288,'Flags&amp;Qualifiers'!$B$2:$C$49,2)</f>
        <v>0</v>
      </c>
      <c r="AQ288" s="127">
        <f>VLOOKUP(AO288,'Flags&amp;Qualifiers'!$B$2:$D$49,3)</f>
        <v>0</v>
      </c>
      <c r="AR288" s="127">
        <f>VLOOKUP(AO288,'Flags&amp;Qualifiers'!$B$2:$E$49,4)</f>
        <v>0</v>
      </c>
      <c r="AS288" s="757" t="str">
        <f t="shared" si="101"/>
        <v>no</v>
      </c>
    </row>
    <row r="289" spans="1:45" s="634" customFormat="1" ht="11.25" customHeight="1" x14ac:dyDescent="0.2">
      <c r="A289" s="621">
        <f>(AirVision!A285)</f>
        <v>0</v>
      </c>
      <c r="B289" s="622">
        <f>(AirVision!B285)</f>
        <v>0</v>
      </c>
      <c r="C289" s="623" t="str">
        <f>IF(ISNUMBER(AirVision!R285),AirVision!R285, "")</f>
        <v/>
      </c>
      <c r="D289" s="624" t="str">
        <f>IF(AirVision!S285&lt;&gt;"",AirVision!S285, "")</f>
        <v/>
      </c>
      <c r="E289" s="623" t="str">
        <f>IF(ISNUMBER(AirVision!L285),AirVision!L285, "")</f>
        <v/>
      </c>
      <c r="F289" s="624" t="str">
        <f>IF(AirVision!M285&lt;&gt;"",AirVision!M285, "")</f>
        <v/>
      </c>
      <c r="G289" s="625" t="str">
        <f>IF(ISNUMBER(AirVision!C285),AirVision!C285,"")</f>
        <v/>
      </c>
      <c r="H289" s="624" t="str">
        <f>IF(AirVision!D285&lt;&gt;"",AirVision!D285, "")</f>
        <v/>
      </c>
      <c r="I289" s="624" t="str">
        <f>IF(ISNUMBER(AirVision!O285),AirVision!O285,"")</f>
        <v/>
      </c>
      <c r="J289" s="624" t="str">
        <f>IF(ISNUMBER(AirVision!P285),AirVision!P285,"")</f>
        <v/>
      </c>
      <c r="K289" s="624" t="str">
        <f>IF(ISNUMBER(AirVision!F285),AirVision!F285, "")</f>
        <v/>
      </c>
      <c r="L289" s="624" t="str">
        <f>IF(AirVision!G285&lt;&gt;"",AirVision!G285, "")</f>
        <v/>
      </c>
      <c r="M289" s="624" t="str">
        <f>IF(ISNUMBER(AirVision!U285),AirVision!U285, "")</f>
        <v/>
      </c>
      <c r="N289" s="624" t="str">
        <f>IF(AirVision!V285&lt;&gt;"",AirVision!V285, "")</f>
        <v/>
      </c>
      <c r="O289" s="625" t="str">
        <f>IF(ISNUMBER(AirVision!X285),AirVision!X285,"")</f>
        <v/>
      </c>
      <c r="P289" s="624" t="str">
        <f>IF(AirVision!Y285&lt;&gt;"",AirVision!Y285, "")</f>
        <v/>
      </c>
      <c r="Q289" s="624" t="str">
        <f>IF(ISNUMBER(AirVision!AA285),AirVision!AA285,"")</f>
        <v/>
      </c>
      <c r="R289" s="624" t="str">
        <f>IF(AirVision!AB285&lt;&gt;"",AirVision!AB285, "")</f>
        <v/>
      </c>
      <c r="S289" s="624" t="str">
        <f>IF(ISNUMBER(AirVision!AD285),AirVision!AD285,"")</f>
        <v/>
      </c>
      <c r="T289" s="624" t="str">
        <f>IF(AirVision!AE285&lt;&gt;"",AirVision!AE285, "")</f>
        <v/>
      </c>
      <c r="U289" s="624">
        <f t="shared" si="89"/>
        <v>0</v>
      </c>
      <c r="V289" s="624">
        <f t="shared" si="88"/>
        <v>1</v>
      </c>
      <c r="W289" s="624" t="str">
        <f>IF(D289&lt;&gt;"",(VLOOKUP(D289,'Flags&amp;Qualifiers'!$S$2:$U$55,3)),"")</f>
        <v/>
      </c>
      <c r="X289" s="624">
        <f t="shared" si="90"/>
        <v>0</v>
      </c>
      <c r="Y289" s="624" t="str">
        <f>IF(D289&lt;&gt;"",(VLOOKUP(D289,'Flags&amp;Qualifiers'!$S$2:$T$55,2)), "")</f>
        <v/>
      </c>
      <c r="Z289" s="624">
        <f t="shared" si="91"/>
        <v>1</v>
      </c>
      <c r="AA289" s="624">
        <f t="shared" si="92"/>
        <v>0</v>
      </c>
      <c r="AB289" s="624" t="str">
        <f t="shared" si="93"/>
        <v>NULL</v>
      </c>
      <c r="AC289" s="635" t="str">
        <f t="shared" si="103"/>
        <v>NULL</v>
      </c>
      <c r="AD289" s="625" t="str">
        <f t="shared" si="103"/>
        <v>NULL</v>
      </c>
      <c r="AE289" s="627">
        <f t="shared" si="102"/>
        <v>0</v>
      </c>
      <c r="AF289" s="628" t="str">
        <f t="shared" si="94"/>
        <v/>
      </c>
      <c r="AG289" s="629" t="str">
        <f t="shared" si="95"/>
        <v/>
      </c>
      <c r="AH289" s="630">
        <f t="shared" si="96"/>
        <v>282</v>
      </c>
      <c r="AI289" s="629">
        <f t="shared" si="100"/>
        <v>0</v>
      </c>
      <c r="AJ289" s="632" t="str">
        <f t="shared" si="104"/>
        <v/>
      </c>
      <c r="AK289" s="630" t="str">
        <f t="shared" si="97"/>
        <v/>
      </c>
      <c r="AL289" s="630" t="str">
        <f t="shared" si="98"/>
        <v/>
      </c>
      <c r="AM289" s="632" t="str">
        <f t="shared" si="99"/>
        <v/>
      </c>
      <c r="AN289" s="633" t="str">
        <f t="shared" si="105"/>
        <v>YES</v>
      </c>
      <c r="AO289" s="511" t="s">
        <v>382</v>
      </c>
      <c r="AP289" s="127">
        <f>VLOOKUP(AO289,'Flags&amp;Qualifiers'!$B$2:$C$49,2)</f>
        <v>0</v>
      </c>
      <c r="AQ289" s="127">
        <f>VLOOKUP(AO289,'Flags&amp;Qualifiers'!$B$2:$D$49,3)</f>
        <v>0</v>
      </c>
      <c r="AR289" s="127">
        <f>VLOOKUP(AO289,'Flags&amp;Qualifiers'!$B$2:$E$49,4)</f>
        <v>0</v>
      </c>
      <c r="AS289" s="757" t="str">
        <f t="shared" si="101"/>
        <v>no</v>
      </c>
    </row>
    <row r="290" spans="1:45" s="634" customFormat="1" ht="11.25" customHeight="1" x14ac:dyDescent="0.2">
      <c r="A290" s="621">
        <f>(AirVision!A286)</f>
        <v>0</v>
      </c>
      <c r="B290" s="622">
        <f>(AirVision!B286)</f>
        <v>0</v>
      </c>
      <c r="C290" s="623" t="str">
        <f>IF(ISNUMBER(AirVision!R286),AirVision!R286, "")</f>
        <v/>
      </c>
      <c r="D290" s="624" t="str">
        <f>IF(AirVision!S286&lt;&gt;"",AirVision!S286, "")</f>
        <v/>
      </c>
      <c r="E290" s="623" t="str">
        <f>IF(ISNUMBER(AirVision!L286),AirVision!L286, "")</f>
        <v/>
      </c>
      <c r="F290" s="624" t="str">
        <f>IF(AirVision!M286&lt;&gt;"",AirVision!M286, "")</f>
        <v/>
      </c>
      <c r="G290" s="625" t="str">
        <f>IF(ISNUMBER(AirVision!C286),AirVision!C286,"")</f>
        <v/>
      </c>
      <c r="H290" s="624" t="str">
        <f>IF(AirVision!D286&lt;&gt;"",AirVision!D286, "")</f>
        <v/>
      </c>
      <c r="I290" s="624" t="str">
        <f>IF(ISNUMBER(AirVision!O286),AirVision!O286,"")</f>
        <v/>
      </c>
      <c r="J290" s="624" t="str">
        <f>IF(ISNUMBER(AirVision!P286),AirVision!P286,"")</f>
        <v/>
      </c>
      <c r="K290" s="624" t="str">
        <f>IF(ISNUMBER(AirVision!F286),AirVision!F286, "")</f>
        <v/>
      </c>
      <c r="L290" s="624" t="str">
        <f>IF(AirVision!G286&lt;&gt;"",AirVision!G286, "")</f>
        <v/>
      </c>
      <c r="M290" s="624" t="str">
        <f>IF(ISNUMBER(AirVision!U286),AirVision!U286, "")</f>
        <v/>
      </c>
      <c r="N290" s="624" t="str">
        <f>IF(AirVision!V286&lt;&gt;"",AirVision!V286, "")</f>
        <v/>
      </c>
      <c r="O290" s="625" t="str">
        <f>IF(ISNUMBER(AirVision!X286),AirVision!X286,"")</f>
        <v/>
      </c>
      <c r="P290" s="624" t="str">
        <f>IF(AirVision!Y286&lt;&gt;"",AirVision!Y286, "")</f>
        <v/>
      </c>
      <c r="Q290" s="624" t="str">
        <f>IF(ISNUMBER(AirVision!AA286),AirVision!AA286,"")</f>
        <v/>
      </c>
      <c r="R290" s="624" t="str">
        <f>IF(AirVision!AB286&lt;&gt;"",AirVision!AB286, "")</f>
        <v/>
      </c>
      <c r="S290" s="624" t="str">
        <f>IF(ISNUMBER(AirVision!AD286),AirVision!AD286,"")</f>
        <v/>
      </c>
      <c r="T290" s="624" t="str">
        <f>IF(AirVision!AE286&lt;&gt;"",AirVision!AE286, "")</f>
        <v/>
      </c>
      <c r="U290" s="624">
        <f t="shared" si="89"/>
        <v>0</v>
      </c>
      <c r="V290" s="624">
        <f t="shared" si="88"/>
        <v>1</v>
      </c>
      <c r="W290" s="624" t="str">
        <f>IF(D290&lt;&gt;"",(VLOOKUP(D290,'Flags&amp;Qualifiers'!$S$2:$U$55,3)),"")</f>
        <v/>
      </c>
      <c r="X290" s="624">
        <f t="shared" si="90"/>
        <v>0</v>
      </c>
      <c r="Y290" s="624" t="str">
        <f>IF(D290&lt;&gt;"",(VLOOKUP(D290,'Flags&amp;Qualifiers'!$S$2:$T$55,2)), "")</f>
        <v/>
      </c>
      <c r="Z290" s="624">
        <f t="shared" si="91"/>
        <v>1</v>
      </c>
      <c r="AA290" s="624">
        <f t="shared" si="92"/>
        <v>0</v>
      </c>
      <c r="AB290" s="624" t="str">
        <f t="shared" si="93"/>
        <v>NULL</v>
      </c>
      <c r="AC290" s="635" t="str">
        <f t="shared" si="103"/>
        <v>NULL</v>
      </c>
      <c r="AD290" s="625" t="str">
        <f t="shared" si="103"/>
        <v>NULL</v>
      </c>
      <c r="AE290" s="627">
        <f t="shared" si="102"/>
        <v>0</v>
      </c>
      <c r="AF290" s="628" t="str">
        <f t="shared" si="94"/>
        <v/>
      </c>
      <c r="AG290" s="629" t="str">
        <f t="shared" si="95"/>
        <v/>
      </c>
      <c r="AH290" s="630">
        <f t="shared" si="96"/>
        <v>283</v>
      </c>
      <c r="AI290" s="629">
        <f t="shared" si="100"/>
        <v>0</v>
      </c>
      <c r="AJ290" s="632" t="str">
        <f t="shared" si="104"/>
        <v/>
      </c>
      <c r="AK290" s="630" t="str">
        <f t="shared" si="97"/>
        <v/>
      </c>
      <c r="AL290" s="630" t="str">
        <f t="shared" si="98"/>
        <v/>
      </c>
      <c r="AM290" s="632" t="str">
        <f t="shared" si="99"/>
        <v/>
      </c>
      <c r="AN290" s="633" t="str">
        <f t="shared" si="105"/>
        <v>YES</v>
      </c>
      <c r="AO290" s="511" t="s">
        <v>382</v>
      </c>
      <c r="AP290" s="127">
        <f>VLOOKUP(AO290,'Flags&amp;Qualifiers'!$B$2:$C$49,2)</f>
        <v>0</v>
      </c>
      <c r="AQ290" s="127">
        <f>VLOOKUP(AO290,'Flags&amp;Qualifiers'!$B$2:$D$49,3)</f>
        <v>0</v>
      </c>
      <c r="AR290" s="127">
        <f>VLOOKUP(AO290,'Flags&amp;Qualifiers'!$B$2:$E$49,4)</f>
        <v>0</v>
      </c>
      <c r="AS290" s="757" t="str">
        <f t="shared" si="101"/>
        <v>no</v>
      </c>
    </row>
    <row r="291" spans="1:45" s="634" customFormat="1" ht="11.25" customHeight="1" x14ac:dyDescent="0.2">
      <c r="A291" s="621">
        <f>(AirVision!A287)</f>
        <v>0</v>
      </c>
      <c r="B291" s="622">
        <f>(AirVision!B287)</f>
        <v>0</v>
      </c>
      <c r="C291" s="623" t="str">
        <f>IF(ISNUMBER(AirVision!R287),AirVision!R287, "")</f>
        <v/>
      </c>
      <c r="D291" s="624" t="str">
        <f>IF(AirVision!S287&lt;&gt;"",AirVision!S287, "")</f>
        <v/>
      </c>
      <c r="E291" s="623" t="str">
        <f>IF(ISNUMBER(AirVision!L287),AirVision!L287, "")</f>
        <v/>
      </c>
      <c r="F291" s="624" t="str">
        <f>IF(AirVision!M287&lt;&gt;"",AirVision!M287, "")</f>
        <v/>
      </c>
      <c r="G291" s="625" t="str">
        <f>IF(ISNUMBER(AirVision!C287),AirVision!C287,"")</f>
        <v/>
      </c>
      <c r="H291" s="624" t="str">
        <f>IF(AirVision!D287&lt;&gt;"",AirVision!D287, "")</f>
        <v/>
      </c>
      <c r="I291" s="624" t="str">
        <f>IF(ISNUMBER(AirVision!O287),AirVision!O287,"")</f>
        <v/>
      </c>
      <c r="J291" s="624" t="str">
        <f>IF(ISNUMBER(AirVision!P287),AirVision!P287,"")</f>
        <v/>
      </c>
      <c r="K291" s="624" t="str">
        <f>IF(ISNUMBER(AirVision!F287),AirVision!F287, "")</f>
        <v/>
      </c>
      <c r="L291" s="624" t="str">
        <f>IF(AirVision!G287&lt;&gt;"",AirVision!G287, "")</f>
        <v/>
      </c>
      <c r="M291" s="624" t="str">
        <f>IF(ISNUMBER(AirVision!U287),AirVision!U287, "")</f>
        <v/>
      </c>
      <c r="N291" s="624" t="str">
        <f>IF(AirVision!V287&lt;&gt;"",AirVision!V287, "")</f>
        <v/>
      </c>
      <c r="O291" s="625" t="str">
        <f>IF(ISNUMBER(AirVision!X287),AirVision!X287,"")</f>
        <v/>
      </c>
      <c r="P291" s="624" t="str">
        <f>IF(AirVision!Y287&lt;&gt;"",AirVision!Y287, "")</f>
        <v/>
      </c>
      <c r="Q291" s="624" t="str">
        <f>IF(ISNUMBER(AirVision!AA287),AirVision!AA287,"")</f>
        <v/>
      </c>
      <c r="R291" s="624" t="str">
        <f>IF(AirVision!AB287&lt;&gt;"",AirVision!AB287, "")</f>
        <v/>
      </c>
      <c r="S291" s="624" t="str">
        <f>IF(ISNUMBER(AirVision!AD287),AirVision!AD287,"")</f>
        <v/>
      </c>
      <c r="T291" s="624" t="str">
        <f>IF(AirVision!AE287&lt;&gt;"",AirVision!AE287, "")</f>
        <v/>
      </c>
      <c r="U291" s="624">
        <f t="shared" si="89"/>
        <v>0</v>
      </c>
      <c r="V291" s="624">
        <f t="shared" si="88"/>
        <v>1</v>
      </c>
      <c r="W291" s="624" t="str">
        <f>IF(D291&lt;&gt;"",(VLOOKUP(D291,'Flags&amp;Qualifiers'!$S$2:$U$55,3)),"")</f>
        <v/>
      </c>
      <c r="X291" s="624">
        <f t="shared" si="90"/>
        <v>0</v>
      </c>
      <c r="Y291" s="624" t="str">
        <f>IF(D291&lt;&gt;"",(VLOOKUP(D291,'Flags&amp;Qualifiers'!$S$2:$T$55,2)), "")</f>
        <v/>
      </c>
      <c r="Z291" s="624">
        <f t="shared" si="91"/>
        <v>1</v>
      </c>
      <c r="AA291" s="624">
        <f t="shared" si="92"/>
        <v>0</v>
      </c>
      <c r="AB291" s="624" t="str">
        <f t="shared" si="93"/>
        <v>NULL</v>
      </c>
      <c r="AC291" s="635" t="str">
        <f t="shared" si="103"/>
        <v>NULL</v>
      </c>
      <c r="AD291" s="625" t="str">
        <f t="shared" si="103"/>
        <v>NULL</v>
      </c>
      <c r="AE291" s="627">
        <f t="shared" si="102"/>
        <v>0</v>
      </c>
      <c r="AF291" s="628" t="str">
        <f t="shared" si="94"/>
        <v/>
      </c>
      <c r="AG291" s="629" t="str">
        <f t="shared" si="95"/>
        <v/>
      </c>
      <c r="AH291" s="630">
        <f t="shared" si="96"/>
        <v>284</v>
      </c>
      <c r="AI291" s="629">
        <f t="shared" si="100"/>
        <v>0</v>
      </c>
      <c r="AJ291" s="632" t="str">
        <f t="shared" si="104"/>
        <v/>
      </c>
      <c r="AK291" s="630" t="str">
        <f t="shared" si="97"/>
        <v/>
      </c>
      <c r="AL291" s="630" t="str">
        <f t="shared" si="98"/>
        <v/>
      </c>
      <c r="AM291" s="632" t="str">
        <f t="shared" si="99"/>
        <v/>
      </c>
      <c r="AN291" s="633" t="str">
        <f t="shared" si="105"/>
        <v>YES</v>
      </c>
      <c r="AO291" s="511" t="s">
        <v>382</v>
      </c>
      <c r="AP291" s="127">
        <f>VLOOKUP(AO291,'Flags&amp;Qualifiers'!$B$2:$C$49,2)</f>
        <v>0</v>
      </c>
      <c r="AQ291" s="127">
        <f>VLOOKUP(AO291,'Flags&amp;Qualifiers'!$B$2:$D$49,3)</f>
        <v>0</v>
      </c>
      <c r="AR291" s="127">
        <f>VLOOKUP(AO291,'Flags&amp;Qualifiers'!$B$2:$E$49,4)</f>
        <v>0</v>
      </c>
      <c r="AS291" s="757" t="str">
        <f t="shared" si="101"/>
        <v>no</v>
      </c>
    </row>
    <row r="292" spans="1:45" s="634" customFormat="1" ht="11.25" customHeight="1" x14ac:dyDescent="0.2">
      <c r="A292" s="621">
        <f>(AirVision!A288)</f>
        <v>0</v>
      </c>
      <c r="B292" s="622">
        <f>(AirVision!B288)</f>
        <v>0</v>
      </c>
      <c r="C292" s="623" t="str">
        <f>IF(ISNUMBER(AirVision!R288),AirVision!R288, "")</f>
        <v/>
      </c>
      <c r="D292" s="624" t="str">
        <f>IF(AirVision!S288&lt;&gt;"",AirVision!S288, "")</f>
        <v/>
      </c>
      <c r="E292" s="623" t="str">
        <f>IF(ISNUMBER(AirVision!L288),AirVision!L288, "")</f>
        <v/>
      </c>
      <c r="F292" s="624" t="str">
        <f>IF(AirVision!M288&lt;&gt;"",AirVision!M288, "")</f>
        <v/>
      </c>
      <c r="G292" s="625" t="str">
        <f>IF(ISNUMBER(AirVision!C288),AirVision!C288,"")</f>
        <v/>
      </c>
      <c r="H292" s="624" t="str">
        <f>IF(AirVision!D288&lt;&gt;"",AirVision!D288, "")</f>
        <v/>
      </c>
      <c r="I292" s="624" t="str">
        <f>IF(ISNUMBER(AirVision!O288),AirVision!O288,"")</f>
        <v/>
      </c>
      <c r="J292" s="624" t="str">
        <f>IF(ISNUMBER(AirVision!P288),AirVision!P288,"")</f>
        <v/>
      </c>
      <c r="K292" s="624" t="str">
        <f>IF(ISNUMBER(AirVision!F288),AirVision!F288, "")</f>
        <v/>
      </c>
      <c r="L292" s="624" t="str">
        <f>IF(AirVision!G288&lt;&gt;"",AirVision!G288, "")</f>
        <v/>
      </c>
      <c r="M292" s="624" t="str">
        <f>IF(ISNUMBER(AirVision!U288),AirVision!U288, "")</f>
        <v/>
      </c>
      <c r="N292" s="624" t="str">
        <f>IF(AirVision!V288&lt;&gt;"",AirVision!V288, "")</f>
        <v/>
      </c>
      <c r="O292" s="625" t="str">
        <f>IF(ISNUMBER(AirVision!X288),AirVision!X288,"")</f>
        <v/>
      </c>
      <c r="P292" s="624" t="str">
        <f>IF(AirVision!Y288&lt;&gt;"",AirVision!Y288, "")</f>
        <v/>
      </c>
      <c r="Q292" s="624" t="str">
        <f>IF(ISNUMBER(AirVision!AA288),AirVision!AA288,"")</f>
        <v/>
      </c>
      <c r="R292" s="624" t="str">
        <f>IF(AirVision!AB288&lt;&gt;"",AirVision!AB288, "")</f>
        <v/>
      </c>
      <c r="S292" s="624" t="str">
        <f>IF(ISNUMBER(AirVision!AD288),AirVision!AD288,"")</f>
        <v/>
      </c>
      <c r="T292" s="624" t="str">
        <f>IF(AirVision!AE288&lt;&gt;"",AirVision!AE288, "")</f>
        <v/>
      </c>
      <c r="U292" s="624">
        <f t="shared" si="89"/>
        <v>0</v>
      </c>
      <c r="V292" s="624">
        <f t="shared" si="88"/>
        <v>1</v>
      </c>
      <c r="W292" s="624" t="str">
        <f>IF(D292&lt;&gt;"",(VLOOKUP(D292,'Flags&amp;Qualifiers'!$S$2:$U$55,3)),"")</f>
        <v/>
      </c>
      <c r="X292" s="624">
        <f t="shared" si="90"/>
        <v>0</v>
      </c>
      <c r="Y292" s="624" t="str">
        <f>IF(D292&lt;&gt;"",(VLOOKUP(D292,'Flags&amp;Qualifiers'!$S$2:$T$55,2)), "")</f>
        <v/>
      </c>
      <c r="Z292" s="624">
        <f t="shared" si="91"/>
        <v>1</v>
      </c>
      <c r="AA292" s="624">
        <f t="shared" si="92"/>
        <v>0</v>
      </c>
      <c r="AB292" s="624" t="str">
        <f t="shared" si="93"/>
        <v>NULL</v>
      </c>
      <c r="AC292" s="635" t="str">
        <f t="shared" si="103"/>
        <v>NULL</v>
      </c>
      <c r="AD292" s="625" t="str">
        <f t="shared" si="103"/>
        <v>NULL</v>
      </c>
      <c r="AE292" s="627">
        <f t="shared" si="102"/>
        <v>0</v>
      </c>
      <c r="AF292" s="628" t="str">
        <f t="shared" si="94"/>
        <v/>
      </c>
      <c r="AG292" s="629" t="str">
        <f t="shared" si="95"/>
        <v/>
      </c>
      <c r="AH292" s="630">
        <f t="shared" si="96"/>
        <v>285</v>
      </c>
      <c r="AI292" s="629">
        <f t="shared" si="100"/>
        <v>0</v>
      </c>
      <c r="AJ292" s="632" t="str">
        <f t="shared" si="104"/>
        <v/>
      </c>
      <c r="AK292" s="630" t="str">
        <f t="shared" si="97"/>
        <v/>
      </c>
      <c r="AL292" s="630" t="str">
        <f t="shared" si="98"/>
        <v/>
      </c>
      <c r="AM292" s="632" t="str">
        <f t="shared" si="99"/>
        <v/>
      </c>
      <c r="AN292" s="633" t="str">
        <f t="shared" si="105"/>
        <v>YES</v>
      </c>
      <c r="AO292" s="511" t="s">
        <v>382</v>
      </c>
      <c r="AP292" s="127">
        <f>VLOOKUP(AO292,'Flags&amp;Qualifiers'!$B$2:$C$49,2)</f>
        <v>0</v>
      </c>
      <c r="AQ292" s="127">
        <f>VLOOKUP(AO292,'Flags&amp;Qualifiers'!$B$2:$D$49,3)</f>
        <v>0</v>
      </c>
      <c r="AR292" s="127">
        <f>VLOOKUP(AO292,'Flags&amp;Qualifiers'!$B$2:$E$49,4)</f>
        <v>0</v>
      </c>
      <c r="AS292" s="757" t="str">
        <f t="shared" si="101"/>
        <v>no</v>
      </c>
    </row>
    <row r="293" spans="1:45" s="634" customFormat="1" ht="11.25" customHeight="1" x14ac:dyDescent="0.2">
      <c r="A293" s="621">
        <f>(AirVision!A289)</f>
        <v>0</v>
      </c>
      <c r="B293" s="622">
        <f>(AirVision!B289)</f>
        <v>0</v>
      </c>
      <c r="C293" s="623" t="str">
        <f>IF(ISNUMBER(AirVision!R289),AirVision!R289, "")</f>
        <v/>
      </c>
      <c r="D293" s="624" t="str">
        <f>IF(AirVision!S289&lt;&gt;"",AirVision!S289, "")</f>
        <v/>
      </c>
      <c r="E293" s="623" t="str">
        <f>IF(ISNUMBER(AirVision!L289),AirVision!L289, "")</f>
        <v/>
      </c>
      <c r="F293" s="624" t="str">
        <f>IF(AirVision!M289&lt;&gt;"",AirVision!M289, "")</f>
        <v/>
      </c>
      <c r="G293" s="625" t="str">
        <f>IF(ISNUMBER(AirVision!C289),AirVision!C289,"")</f>
        <v/>
      </c>
      <c r="H293" s="624" t="str">
        <f>IF(AirVision!D289&lt;&gt;"",AirVision!D289, "")</f>
        <v/>
      </c>
      <c r="I293" s="624" t="str">
        <f>IF(ISNUMBER(AirVision!O289),AirVision!O289,"")</f>
        <v/>
      </c>
      <c r="J293" s="624" t="str">
        <f>IF(ISNUMBER(AirVision!P289),AirVision!P289,"")</f>
        <v/>
      </c>
      <c r="K293" s="624" t="str">
        <f>IF(ISNUMBER(AirVision!F289),AirVision!F289, "")</f>
        <v/>
      </c>
      <c r="L293" s="624" t="str">
        <f>IF(AirVision!G289&lt;&gt;"",AirVision!G289, "")</f>
        <v/>
      </c>
      <c r="M293" s="624" t="str">
        <f>IF(ISNUMBER(AirVision!U289),AirVision!U289, "")</f>
        <v/>
      </c>
      <c r="N293" s="624" t="str">
        <f>IF(AirVision!V289&lt;&gt;"",AirVision!V289, "")</f>
        <v/>
      </c>
      <c r="O293" s="625" t="str">
        <f>IF(ISNUMBER(AirVision!X289),AirVision!X289,"")</f>
        <v/>
      </c>
      <c r="P293" s="624" t="str">
        <f>IF(AirVision!Y289&lt;&gt;"",AirVision!Y289, "")</f>
        <v/>
      </c>
      <c r="Q293" s="624" t="str">
        <f>IF(ISNUMBER(AirVision!AA289),AirVision!AA289,"")</f>
        <v/>
      </c>
      <c r="R293" s="624" t="str">
        <f>IF(AirVision!AB289&lt;&gt;"",AirVision!AB289, "")</f>
        <v/>
      </c>
      <c r="S293" s="624" t="str">
        <f>IF(ISNUMBER(AirVision!AD289),AirVision!AD289,"")</f>
        <v/>
      </c>
      <c r="T293" s="624" t="str">
        <f>IF(AirVision!AE289&lt;&gt;"",AirVision!AE289, "")</f>
        <v/>
      </c>
      <c r="U293" s="624">
        <f t="shared" si="89"/>
        <v>0</v>
      </c>
      <c r="V293" s="624">
        <f t="shared" si="88"/>
        <v>1</v>
      </c>
      <c r="W293" s="624" t="str">
        <f>IF(D293&lt;&gt;"",(VLOOKUP(D293,'Flags&amp;Qualifiers'!$S$2:$U$55,3)),"")</f>
        <v/>
      </c>
      <c r="X293" s="624">
        <f t="shared" si="90"/>
        <v>0</v>
      </c>
      <c r="Y293" s="624" t="str">
        <f>IF(D293&lt;&gt;"",(VLOOKUP(D293,'Flags&amp;Qualifiers'!$S$2:$T$55,2)), "")</f>
        <v/>
      </c>
      <c r="Z293" s="624">
        <f t="shared" si="91"/>
        <v>1</v>
      </c>
      <c r="AA293" s="624">
        <f t="shared" si="92"/>
        <v>0</v>
      </c>
      <c r="AB293" s="624" t="str">
        <f t="shared" si="93"/>
        <v>NULL</v>
      </c>
      <c r="AC293" s="635" t="str">
        <f t="shared" si="103"/>
        <v>NULL</v>
      </c>
      <c r="AD293" s="625" t="str">
        <f t="shared" si="103"/>
        <v>NULL</v>
      </c>
      <c r="AE293" s="627">
        <f t="shared" si="102"/>
        <v>0</v>
      </c>
      <c r="AF293" s="628" t="str">
        <f t="shared" si="94"/>
        <v/>
      </c>
      <c r="AG293" s="629" t="str">
        <f t="shared" si="95"/>
        <v/>
      </c>
      <c r="AH293" s="630">
        <f t="shared" si="96"/>
        <v>286</v>
      </c>
      <c r="AI293" s="629">
        <f t="shared" si="100"/>
        <v>0</v>
      </c>
      <c r="AJ293" s="632" t="str">
        <f t="shared" si="104"/>
        <v/>
      </c>
      <c r="AK293" s="630" t="str">
        <f t="shared" si="97"/>
        <v/>
      </c>
      <c r="AL293" s="630" t="str">
        <f t="shared" si="98"/>
        <v/>
      </c>
      <c r="AM293" s="632" t="str">
        <f t="shared" si="99"/>
        <v/>
      </c>
      <c r="AN293" s="633" t="str">
        <f t="shared" si="105"/>
        <v>YES</v>
      </c>
      <c r="AO293" s="511" t="s">
        <v>382</v>
      </c>
      <c r="AP293" s="127">
        <f>VLOOKUP(AO293,'Flags&amp;Qualifiers'!$B$2:$C$49,2)</f>
        <v>0</v>
      </c>
      <c r="AQ293" s="127">
        <f>VLOOKUP(AO293,'Flags&amp;Qualifiers'!$B$2:$D$49,3)</f>
        <v>0</v>
      </c>
      <c r="AR293" s="127">
        <f>VLOOKUP(AO293,'Flags&amp;Qualifiers'!$B$2:$E$49,4)</f>
        <v>0</v>
      </c>
      <c r="AS293" s="757" t="str">
        <f t="shared" si="101"/>
        <v>no</v>
      </c>
    </row>
    <row r="294" spans="1:45" s="634" customFormat="1" ht="11.25" customHeight="1" x14ac:dyDescent="0.2">
      <c r="A294" s="621">
        <f>(AirVision!A290)</f>
        <v>0</v>
      </c>
      <c r="B294" s="622">
        <f>(AirVision!B290)</f>
        <v>0</v>
      </c>
      <c r="C294" s="623" t="str">
        <f>IF(ISNUMBER(AirVision!R290),AirVision!R290, "")</f>
        <v/>
      </c>
      <c r="D294" s="624" t="str">
        <f>IF(AirVision!S290&lt;&gt;"",AirVision!S290, "")</f>
        <v/>
      </c>
      <c r="E294" s="623" t="str">
        <f>IF(ISNUMBER(AirVision!L290),AirVision!L290, "")</f>
        <v/>
      </c>
      <c r="F294" s="624" t="str">
        <f>IF(AirVision!M290&lt;&gt;"",AirVision!M290, "")</f>
        <v/>
      </c>
      <c r="G294" s="625" t="str">
        <f>IF(ISNUMBER(AirVision!C290),AirVision!C290,"")</f>
        <v/>
      </c>
      <c r="H294" s="624" t="str">
        <f>IF(AirVision!D290&lt;&gt;"",AirVision!D290, "")</f>
        <v/>
      </c>
      <c r="I294" s="624" t="str">
        <f>IF(ISNUMBER(AirVision!O290),AirVision!O290,"")</f>
        <v/>
      </c>
      <c r="J294" s="624" t="str">
        <f>IF(ISNUMBER(AirVision!P290),AirVision!P290,"")</f>
        <v/>
      </c>
      <c r="K294" s="624" t="str">
        <f>IF(ISNUMBER(AirVision!F290),AirVision!F290, "")</f>
        <v/>
      </c>
      <c r="L294" s="624" t="str">
        <f>IF(AirVision!G290&lt;&gt;"",AirVision!G290, "")</f>
        <v/>
      </c>
      <c r="M294" s="624" t="str">
        <f>IF(ISNUMBER(AirVision!U290),AirVision!U290, "")</f>
        <v/>
      </c>
      <c r="N294" s="624" t="str">
        <f>IF(AirVision!V290&lt;&gt;"",AirVision!V290, "")</f>
        <v/>
      </c>
      <c r="O294" s="625" t="str">
        <f>IF(ISNUMBER(AirVision!X290),AirVision!X290,"")</f>
        <v/>
      </c>
      <c r="P294" s="624" t="str">
        <f>IF(AirVision!Y290&lt;&gt;"",AirVision!Y290, "")</f>
        <v/>
      </c>
      <c r="Q294" s="624" t="str">
        <f>IF(ISNUMBER(AirVision!AA290),AirVision!AA290,"")</f>
        <v/>
      </c>
      <c r="R294" s="624" t="str">
        <f>IF(AirVision!AB290&lt;&gt;"",AirVision!AB290, "")</f>
        <v/>
      </c>
      <c r="S294" s="624" t="str">
        <f>IF(ISNUMBER(AirVision!AD290),AirVision!AD290,"")</f>
        <v/>
      </c>
      <c r="T294" s="624" t="str">
        <f>IF(AirVision!AE290&lt;&gt;"",AirVision!AE290, "")</f>
        <v/>
      </c>
      <c r="U294" s="624">
        <f t="shared" si="89"/>
        <v>0</v>
      </c>
      <c r="V294" s="624">
        <f t="shared" si="88"/>
        <v>1</v>
      </c>
      <c r="W294" s="624" t="str">
        <f>IF(D294&lt;&gt;"",(VLOOKUP(D294,'Flags&amp;Qualifiers'!$S$2:$U$55,3)),"")</f>
        <v/>
      </c>
      <c r="X294" s="624">
        <f t="shared" si="90"/>
        <v>0</v>
      </c>
      <c r="Y294" s="624" t="str">
        <f>IF(D294&lt;&gt;"",(VLOOKUP(D294,'Flags&amp;Qualifiers'!$S$2:$T$55,2)), "")</f>
        <v/>
      </c>
      <c r="Z294" s="624">
        <f t="shared" si="91"/>
        <v>1</v>
      </c>
      <c r="AA294" s="624">
        <f t="shared" si="92"/>
        <v>0</v>
      </c>
      <c r="AB294" s="624" t="str">
        <f t="shared" si="93"/>
        <v>NULL</v>
      </c>
      <c r="AC294" s="635" t="str">
        <f t="shared" si="103"/>
        <v>NULL</v>
      </c>
      <c r="AD294" s="625" t="str">
        <f t="shared" si="103"/>
        <v>NULL</v>
      </c>
      <c r="AE294" s="627">
        <f t="shared" si="102"/>
        <v>0</v>
      </c>
      <c r="AF294" s="628" t="str">
        <f t="shared" si="94"/>
        <v/>
      </c>
      <c r="AG294" s="629" t="str">
        <f t="shared" si="95"/>
        <v/>
      </c>
      <c r="AH294" s="630">
        <f t="shared" si="96"/>
        <v>287</v>
      </c>
      <c r="AI294" s="629">
        <f t="shared" si="100"/>
        <v>0</v>
      </c>
      <c r="AJ294" s="632" t="str">
        <f t="shared" si="104"/>
        <v/>
      </c>
      <c r="AK294" s="630" t="str">
        <f t="shared" si="97"/>
        <v/>
      </c>
      <c r="AL294" s="630" t="str">
        <f t="shared" si="98"/>
        <v/>
      </c>
      <c r="AM294" s="632" t="str">
        <f t="shared" si="99"/>
        <v/>
      </c>
      <c r="AN294" s="633" t="str">
        <f t="shared" si="105"/>
        <v>YES</v>
      </c>
      <c r="AO294" s="511" t="s">
        <v>382</v>
      </c>
      <c r="AP294" s="127">
        <f>VLOOKUP(AO294,'Flags&amp;Qualifiers'!$B$2:$C$49,2)</f>
        <v>0</v>
      </c>
      <c r="AQ294" s="127">
        <f>VLOOKUP(AO294,'Flags&amp;Qualifiers'!$B$2:$D$49,3)</f>
        <v>0</v>
      </c>
      <c r="AR294" s="127">
        <f>VLOOKUP(AO294,'Flags&amp;Qualifiers'!$B$2:$E$49,4)</f>
        <v>0</v>
      </c>
      <c r="AS294" s="757" t="str">
        <f t="shared" si="101"/>
        <v>no</v>
      </c>
    </row>
    <row r="295" spans="1:45" s="634" customFormat="1" ht="11.25" customHeight="1" x14ac:dyDescent="0.2">
      <c r="A295" s="621">
        <f>(AirVision!A291)</f>
        <v>0</v>
      </c>
      <c r="B295" s="622">
        <f>(AirVision!B291)</f>
        <v>0</v>
      </c>
      <c r="C295" s="623" t="str">
        <f>IF(ISNUMBER(AirVision!R291),AirVision!R291, "")</f>
        <v/>
      </c>
      <c r="D295" s="624" t="str">
        <f>IF(AirVision!S291&lt;&gt;"",AirVision!S291, "")</f>
        <v/>
      </c>
      <c r="E295" s="623" t="str">
        <f>IF(ISNUMBER(AirVision!L291),AirVision!L291, "")</f>
        <v/>
      </c>
      <c r="F295" s="624" t="str">
        <f>IF(AirVision!M291&lt;&gt;"",AirVision!M291, "")</f>
        <v/>
      </c>
      <c r="G295" s="625" t="str">
        <f>IF(ISNUMBER(AirVision!C291),AirVision!C291,"")</f>
        <v/>
      </c>
      <c r="H295" s="624" t="str">
        <f>IF(AirVision!D291&lt;&gt;"",AirVision!D291, "")</f>
        <v/>
      </c>
      <c r="I295" s="624" t="str">
        <f>IF(ISNUMBER(AirVision!O291),AirVision!O291,"")</f>
        <v/>
      </c>
      <c r="J295" s="624" t="str">
        <f>IF(ISNUMBER(AirVision!P291),AirVision!P291,"")</f>
        <v/>
      </c>
      <c r="K295" s="624" t="str">
        <f>IF(ISNUMBER(AirVision!F291),AirVision!F291, "")</f>
        <v/>
      </c>
      <c r="L295" s="624" t="str">
        <f>IF(AirVision!G291&lt;&gt;"",AirVision!G291, "")</f>
        <v/>
      </c>
      <c r="M295" s="624" t="str">
        <f>IF(ISNUMBER(AirVision!U291),AirVision!U291, "")</f>
        <v/>
      </c>
      <c r="N295" s="624" t="str">
        <f>IF(AirVision!V291&lt;&gt;"",AirVision!V291, "")</f>
        <v/>
      </c>
      <c r="O295" s="625" t="str">
        <f>IF(ISNUMBER(AirVision!X291),AirVision!X291,"")</f>
        <v/>
      </c>
      <c r="P295" s="624" t="str">
        <f>IF(AirVision!Y291&lt;&gt;"",AirVision!Y291, "")</f>
        <v/>
      </c>
      <c r="Q295" s="624" t="str">
        <f>IF(ISNUMBER(AirVision!AA291),AirVision!AA291,"")</f>
        <v/>
      </c>
      <c r="R295" s="624" t="str">
        <f>IF(AirVision!AB291&lt;&gt;"",AirVision!AB291, "")</f>
        <v/>
      </c>
      <c r="S295" s="624" t="str">
        <f>IF(ISNUMBER(AirVision!AD291),AirVision!AD291,"")</f>
        <v/>
      </c>
      <c r="T295" s="624" t="str">
        <f>IF(AirVision!AE291&lt;&gt;"",AirVision!AE291, "")</f>
        <v/>
      </c>
      <c r="U295" s="624">
        <f t="shared" si="89"/>
        <v>0</v>
      </c>
      <c r="V295" s="624">
        <f t="shared" si="88"/>
        <v>1</v>
      </c>
      <c r="W295" s="624" t="str">
        <f>IF(D295&lt;&gt;"",(VLOOKUP(D295,'Flags&amp;Qualifiers'!$S$2:$U$55,3)),"")</f>
        <v/>
      </c>
      <c r="X295" s="624">
        <f t="shared" si="90"/>
        <v>0</v>
      </c>
      <c r="Y295" s="624" t="str">
        <f>IF(D295&lt;&gt;"",(VLOOKUP(D295,'Flags&amp;Qualifiers'!$S$2:$T$55,2)), "")</f>
        <v/>
      </c>
      <c r="Z295" s="624">
        <f t="shared" si="91"/>
        <v>1</v>
      </c>
      <c r="AA295" s="624">
        <f t="shared" si="92"/>
        <v>0</v>
      </c>
      <c r="AB295" s="624" t="str">
        <f t="shared" si="93"/>
        <v>NULL</v>
      </c>
      <c r="AC295" s="635" t="str">
        <f t="shared" si="103"/>
        <v>NULL</v>
      </c>
      <c r="AD295" s="625" t="str">
        <f t="shared" si="103"/>
        <v>NULL</v>
      </c>
      <c r="AE295" s="627">
        <f>MAX($AB$272:$AB$295)</f>
        <v>0</v>
      </c>
      <c r="AF295" s="628" t="str">
        <f t="shared" si="94"/>
        <v/>
      </c>
      <c r="AG295" s="629" t="str">
        <f t="shared" si="95"/>
        <v/>
      </c>
      <c r="AH295" s="630">
        <f t="shared" si="96"/>
        <v>288</v>
      </c>
      <c r="AI295" s="629">
        <f t="shared" si="100"/>
        <v>0</v>
      </c>
      <c r="AJ295" s="632" t="str">
        <f t="shared" si="104"/>
        <v/>
      </c>
      <c r="AK295" s="630" t="str">
        <f t="shared" si="97"/>
        <v/>
      </c>
      <c r="AL295" s="630" t="str">
        <f t="shared" si="98"/>
        <v/>
      </c>
      <c r="AM295" s="632" t="str">
        <f t="shared" si="99"/>
        <v/>
      </c>
      <c r="AN295" s="633" t="str">
        <f t="shared" si="105"/>
        <v>YES</v>
      </c>
      <c r="AO295" s="511" t="s">
        <v>382</v>
      </c>
      <c r="AP295" s="127">
        <f>VLOOKUP(AO295,'Flags&amp;Qualifiers'!$B$2:$C$49,2)</f>
        <v>0</v>
      </c>
      <c r="AQ295" s="127">
        <f>VLOOKUP(AO295,'Flags&amp;Qualifiers'!$B$2:$D$49,3)</f>
        <v>0</v>
      </c>
      <c r="AR295" s="127">
        <f>VLOOKUP(AO295,'Flags&amp;Qualifiers'!$B$2:$E$49,4)</f>
        <v>0</v>
      </c>
      <c r="AS295" s="757" t="str">
        <f t="shared" si="101"/>
        <v>no</v>
      </c>
    </row>
    <row r="296" spans="1:45" s="634" customFormat="1" ht="11.25" customHeight="1" x14ac:dyDescent="0.2">
      <c r="A296" s="621">
        <f>(AirVision!A292)</f>
        <v>0</v>
      </c>
      <c r="B296" s="622">
        <f>(AirVision!B292)</f>
        <v>0</v>
      </c>
      <c r="C296" s="623" t="str">
        <f>IF(ISNUMBER(AirVision!R292),AirVision!R292, "")</f>
        <v/>
      </c>
      <c r="D296" s="624" t="str">
        <f>IF(AirVision!S292&lt;&gt;"",AirVision!S292, "")</f>
        <v/>
      </c>
      <c r="E296" s="623" t="str">
        <f>IF(ISNUMBER(AirVision!L292),AirVision!L292, "")</f>
        <v/>
      </c>
      <c r="F296" s="624" t="str">
        <f>IF(AirVision!M292&lt;&gt;"",AirVision!M292, "")</f>
        <v/>
      </c>
      <c r="G296" s="625" t="str">
        <f>IF(ISNUMBER(AirVision!C292),AirVision!C292,"")</f>
        <v/>
      </c>
      <c r="H296" s="624" t="str">
        <f>IF(AirVision!D292&lt;&gt;"",AirVision!D292, "")</f>
        <v/>
      </c>
      <c r="I296" s="624" t="str">
        <f>IF(ISNUMBER(AirVision!O292),AirVision!O292,"")</f>
        <v/>
      </c>
      <c r="J296" s="624" t="str">
        <f>IF(ISNUMBER(AirVision!P292),AirVision!P292,"")</f>
        <v/>
      </c>
      <c r="K296" s="624" t="str">
        <f>IF(ISNUMBER(AirVision!F292),AirVision!F292, "")</f>
        <v/>
      </c>
      <c r="L296" s="624" t="str">
        <f>IF(AirVision!G292&lt;&gt;"",AirVision!G292, "")</f>
        <v/>
      </c>
      <c r="M296" s="624" t="str">
        <f>IF(ISNUMBER(AirVision!U292),AirVision!U292, "")</f>
        <v/>
      </c>
      <c r="N296" s="624" t="str">
        <f>IF(AirVision!V292&lt;&gt;"",AirVision!V292, "")</f>
        <v/>
      </c>
      <c r="O296" s="625" t="str">
        <f>IF(ISNUMBER(AirVision!X292),AirVision!X292,"")</f>
        <v/>
      </c>
      <c r="P296" s="624" t="str">
        <f>IF(AirVision!Y292&lt;&gt;"",AirVision!Y292, "")</f>
        <v/>
      </c>
      <c r="Q296" s="624" t="str">
        <f>IF(ISNUMBER(AirVision!AA292),AirVision!AA292,"")</f>
        <v/>
      </c>
      <c r="R296" s="624" t="str">
        <f>IF(AirVision!AB292&lt;&gt;"",AirVision!AB292, "")</f>
        <v/>
      </c>
      <c r="S296" s="624" t="str">
        <f>IF(ISNUMBER(AirVision!AD292),AirVision!AD292,"")</f>
        <v/>
      </c>
      <c r="T296" s="624" t="str">
        <f>IF(AirVision!AE292&lt;&gt;"",AirVision!AE292, "")</f>
        <v/>
      </c>
      <c r="U296" s="624">
        <f t="shared" si="89"/>
        <v>0</v>
      </c>
      <c r="V296" s="624">
        <f t="shared" si="88"/>
        <v>1</v>
      </c>
      <c r="W296" s="624" t="str">
        <f>IF(D296&lt;&gt;"",(VLOOKUP(D296,'Flags&amp;Qualifiers'!$S$2:$U$55,3)),"")</f>
        <v/>
      </c>
      <c r="X296" s="624">
        <f t="shared" si="90"/>
        <v>0</v>
      </c>
      <c r="Y296" s="624" t="str">
        <f>IF(D296&lt;&gt;"",(VLOOKUP(D296,'Flags&amp;Qualifiers'!$S$2:$T$55,2)), "")</f>
        <v/>
      </c>
      <c r="Z296" s="624">
        <f t="shared" si="91"/>
        <v>1</v>
      </c>
      <c r="AA296" s="624">
        <f t="shared" si="92"/>
        <v>0</v>
      </c>
      <c r="AB296" s="624" t="str">
        <f t="shared" si="93"/>
        <v>NULL</v>
      </c>
      <c r="AC296" s="635" t="str">
        <f>IF((COUNT($AB$296:$AB$319)&gt;17),(AVERAGE($AB$296:$AB$319)),"NULL")</f>
        <v>NULL</v>
      </c>
      <c r="AD296" s="625" t="str">
        <f>IF((COUNT($AB$296:$AB$319)&gt;17),(AVERAGE($AB$296:$AB$319)),"NULL")</f>
        <v>NULL</v>
      </c>
      <c r="AE296" s="627">
        <f t="shared" ref="AE296:AE318" si="106">MAX($AB$296:$AB$319)</f>
        <v>0</v>
      </c>
      <c r="AF296" s="628" t="str">
        <f t="shared" si="94"/>
        <v/>
      </c>
      <c r="AG296" s="629" t="str">
        <f t="shared" si="95"/>
        <v/>
      </c>
      <c r="AH296" s="630">
        <f t="shared" si="96"/>
        <v>289</v>
      </c>
      <c r="AI296" s="629">
        <f t="shared" si="100"/>
        <v>0</v>
      </c>
      <c r="AJ296" s="632" t="str">
        <f t="shared" si="104"/>
        <v/>
      </c>
      <c r="AK296" s="630" t="str">
        <f t="shared" si="97"/>
        <v/>
      </c>
      <c r="AL296" s="630" t="str">
        <f t="shared" si="98"/>
        <v/>
      </c>
      <c r="AM296" s="632" t="str">
        <f t="shared" si="99"/>
        <v/>
      </c>
      <c r="AN296" s="633" t="str">
        <f t="shared" si="105"/>
        <v>YES</v>
      </c>
      <c r="AO296" s="511" t="s">
        <v>382</v>
      </c>
      <c r="AP296" s="127">
        <f>VLOOKUP(AO296,'Flags&amp;Qualifiers'!$B$2:$C$49,2)</f>
        <v>0</v>
      </c>
      <c r="AQ296" s="127">
        <f>VLOOKUP(AO296,'Flags&amp;Qualifiers'!$B$2:$D$49,3)</f>
        <v>0</v>
      </c>
      <c r="AR296" s="127">
        <f>VLOOKUP(AO296,'Flags&amp;Qualifiers'!$B$2:$E$49,4)</f>
        <v>0</v>
      </c>
      <c r="AS296" s="757" t="str">
        <f t="shared" si="101"/>
        <v>no</v>
      </c>
    </row>
    <row r="297" spans="1:45" s="634" customFormat="1" ht="11.25" customHeight="1" x14ac:dyDescent="0.2">
      <c r="A297" s="621">
        <f>(AirVision!A293)</f>
        <v>0</v>
      </c>
      <c r="B297" s="622">
        <f>(AirVision!B293)</f>
        <v>0</v>
      </c>
      <c r="C297" s="623" t="str">
        <f>IF(ISNUMBER(AirVision!R293),AirVision!R293, "")</f>
        <v/>
      </c>
      <c r="D297" s="624" t="str">
        <f>IF(AirVision!S293&lt;&gt;"",AirVision!S293, "")</f>
        <v/>
      </c>
      <c r="E297" s="623" t="str">
        <f>IF(ISNUMBER(AirVision!L293),AirVision!L293, "")</f>
        <v/>
      </c>
      <c r="F297" s="624" t="str">
        <f>IF(AirVision!M293&lt;&gt;"",AirVision!M293, "")</f>
        <v/>
      </c>
      <c r="G297" s="625" t="str">
        <f>IF(ISNUMBER(AirVision!C293),AirVision!C293,"")</f>
        <v/>
      </c>
      <c r="H297" s="624" t="str">
        <f>IF(AirVision!D293&lt;&gt;"",AirVision!D293, "")</f>
        <v/>
      </c>
      <c r="I297" s="624" t="str">
        <f>IF(ISNUMBER(AirVision!O293),AirVision!O293,"")</f>
        <v/>
      </c>
      <c r="J297" s="624" t="str">
        <f>IF(ISNUMBER(AirVision!P293),AirVision!P293,"")</f>
        <v/>
      </c>
      <c r="K297" s="624" t="str">
        <f>IF(ISNUMBER(AirVision!F293),AirVision!F293, "")</f>
        <v/>
      </c>
      <c r="L297" s="624" t="str">
        <f>IF(AirVision!G293&lt;&gt;"",AirVision!G293, "")</f>
        <v/>
      </c>
      <c r="M297" s="624" t="str">
        <f>IF(ISNUMBER(AirVision!U293),AirVision!U293, "")</f>
        <v/>
      </c>
      <c r="N297" s="624" t="str">
        <f>IF(AirVision!V293&lt;&gt;"",AirVision!V293, "")</f>
        <v/>
      </c>
      <c r="O297" s="625" t="str">
        <f>IF(ISNUMBER(AirVision!X293),AirVision!X293,"")</f>
        <v/>
      </c>
      <c r="P297" s="624" t="str">
        <f>IF(AirVision!Y293&lt;&gt;"",AirVision!Y293, "")</f>
        <v/>
      </c>
      <c r="Q297" s="624" t="str">
        <f>IF(ISNUMBER(AirVision!AA293),AirVision!AA293,"")</f>
        <v/>
      </c>
      <c r="R297" s="624" t="str">
        <f>IF(AirVision!AB293&lt;&gt;"",AirVision!AB293, "")</f>
        <v/>
      </c>
      <c r="S297" s="624" t="str">
        <f>IF(ISNUMBER(AirVision!AD293),AirVision!AD293,"")</f>
        <v/>
      </c>
      <c r="T297" s="624" t="str">
        <f>IF(AirVision!AE293&lt;&gt;"",AirVision!AE293, "")</f>
        <v/>
      </c>
      <c r="U297" s="624">
        <f t="shared" si="89"/>
        <v>0</v>
      </c>
      <c r="V297" s="624">
        <f t="shared" si="88"/>
        <v>1</v>
      </c>
      <c r="W297" s="624" t="str">
        <f>IF(D297&lt;&gt;"",(VLOOKUP(D297,'Flags&amp;Qualifiers'!$S$2:$U$55,3)),"")</f>
        <v/>
      </c>
      <c r="X297" s="624">
        <f t="shared" si="90"/>
        <v>0</v>
      </c>
      <c r="Y297" s="624" t="str">
        <f>IF(D297&lt;&gt;"",(VLOOKUP(D297,'Flags&amp;Qualifiers'!$S$2:$T$55,2)), "")</f>
        <v/>
      </c>
      <c r="Z297" s="624">
        <f t="shared" si="91"/>
        <v>1</v>
      </c>
      <c r="AA297" s="624">
        <f t="shared" si="92"/>
        <v>0</v>
      </c>
      <c r="AB297" s="624" t="str">
        <f t="shared" si="93"/>
        <v>NULL</v>
      </c>
      <c r="AC297" s="635" t="str">
        <f t="shared" ref="AC297:AD319" si="107">IF((COUNT($AB$296:$AB$319)&gt;17),(AVERAGE($AB$296:$AB$319)),"NULL")</f>
        <v>NULL</v>
      </c>
      <c r="AD297" s="625" t="str">
        <f t="shared" si="107"/>
        <v>NULL</v>
      </c>
      <c r="AE297" s="627">
        <f t="shared" si="106"/>
        <v>0</v>
      </c>
      <c r="AF297" s="628" t="str">
        <f t="shared" si="94"/>
        <v/>
      </c>
      <c r="AG297" s="629" t="str">
        <f t="shared" si="95"/>
        <v/>
      </c>
      <c r="AH297" s="630">
        <f t="shared" si="96"/>
        <v>290</v>
      </c>
      <c r="AI297" s="629">
        <f t="shared" si="100"/>
        <v>0</v>
      </c>
      <c r="AJ297" s="632" t="str">
        <f t="shared" si="104"/>
        <v/>
      </c>
      <c r="AK297" s="630" t="str">
        <f t="shared" si="97"/>
        <v/>
      </c>
      <c r="AL297" s="630" t="str">
        <f t="shared" si="98"/>
        <v/>
      </c>
      <c r="AM297" s="632" t="str">
        <f t="shared" si="99"/>
        <v/>
      </c>
      <c r="AN297" s="633" t="str">
        <f t="shared" si="105"/>
        <v>YES</v>
      </c>
      <c r="AO297" s="511" t="s">
        <v>382</v>
      </c>
      <c r="AP297" s="127">
        <f>VLOOKUP(AO297,'Flags&amp;Qualifiers'!$B$2:$C$49,2)</f>
        <v>0</v>
      </c>
      <c r="AQ297" s="127">
        <f>VLOOKUP(AO297,'Flags&amp;Qualifiers'!$B$2:$D$49,3)</f>
        <v>0</v>
      </c>
      <c r="AR297" s="127">
        <f>VLOOKUP(AO297,'Flags&amp;Qualifiers'!$B$2:$E$49,4)</f>
        <v>0</v>
      </c>
      <c r="AS297" s="757" t="str">
        <f t="shared" si="101"/>
        <v>no</v>
      </c>
    </row>
    <row r="298" spans="1:45" s="634" customFormat="1" ht="11.25" customHeight="1" x14ac:dyDescent="0.2">
      <c r="A298" s="621">
        <f>(AirVision!A294)</f>
        <v>0</v>
      </c>
      <c r="B298" s="622">
        <f>(AirVision!B294)</f>
        <v>0</v>
      </c>
      <c r="C298" s="623" t="str">
        <f>IF(ISNUMBER(AirVision!R294),AirVision!R294, "")</f>
        <v/>
      </c>
      <c r="D298" s="624" t="str">
        <f>IF(AirVision!S294&lt;&gt;"",AirVision!S294, "")</f>
        <v/>
      </c>
      <c r="E298" s="623" t="str">
        <f>IF(ISNUMBER(AirVision!L294),AirVision!L294, "")</f>
        <v/>
      </c>
      <c r="F298" s="624" t="str">
        <f>IF(AirVision!M294&lt;&gt;"",AirVision!M294, "")</f>
        <v/>
      </c>
      <c r="G298" s="625" t="str">
        <f>IF(ISNUMBER(AirVision!C294),AirVision!C294,"")</f>
        <v/>
      </c>
      <c r="H298" s="624" t="str">
        <f>IF(AirVision!D294&lt;&gt;"",AirVision!D294, "")</f>
        <v/>
      </c>
      <c r="I298" s="624" t="str">
        <f>IF(ISNUMBER(AirVision!O294),AirVision!O294,"")</f>
        <v/>
      </c>
      <c r="J298" s="624" t="str">
        <f>IF(ISNUMBER(AirVision!P294),AirVision!P294,"")</f>
        <v/>
      </c>
      <c r="K298" s="624" t="str">
        <f>IF(ISNUMBER(AirVision!F294),AirVision!F294, "")</f>
        <v/>
      </c>
      <c r="L298" s="624" t="str">
        <f>IF(AirVision!G294&lt;&gt;"",AirVision!G294, "")</f>
        <v/>
      </c>
      <c r="M298" s="624" t="str">
        <f>IF(ISNUMBER(AirVision!U294),AirVision!U294, "")</f>
        <v/>
      </c>
      <c r="N298" s="624" t="str">
        <f>IF(AirVision!V294&lt;&gt;"",AirVision!V294, "")</f>
        <v/>
      </c>
      <c r="O298" s="625" t="str">
        <f>IF(ISNUMBER(AirVision!X294),AirVision!X294,"")</f>
        <v/>
      </c>
      <c r="P298" s="624" t="str">
        <f>IF(AirVision!Y294&lt;&gt;"",AirVision!Y294, "")</f>
        <v/>
      </c>
      <c r="Q298" s="624" t="str">
        <f>IF(ISNUMBER(AirVision!AA294),AirVision!AA294,"")</f>
        <v/>
      </c>
      <c r="R298" s="624" t="str">
        <f>IF(AirVision!AB294&lt;&gt;"",AirVision!AB294, "")</f>
        <v/>
      </c>
      <c r="S298" s="624" t="str">
        <f>IF(ISNUMBER(AirVision!AD294),AirVision!AD294,"")</f>
        <v/>
      </c>
      <c r="T298" s="624" t="str">
        <f>IF(AirVision!AE294&lt;&gt;"",AirVision!AE294, "")</f>
        <v/>
      </c>
      <c r="U298" s="624">
        <f t="shared" si="89"/>
        <v>0</v>
      </c>
      <c r="V298" s="624">
        <f t="shared" si="88"/>
        <v>1</v>
      </c>
      <c r="W298" s="624" t="str">
        <f>IF(D298&lt;&gt;"",(VLOOKUP(D298,'Flags&amp;Qualifiers'!$S$2:$U$55,3)),"")</f>
        <v/>
      </c>
      <c r="X298" s="624">
        <f t="shared" si="90"/>
        <v>0</v>
      </c>
      <c r="Y298" s="624" t="str">
        <f>IF(D298&lt;&gt;"",(VLOOKUP(D298,'Flags&amp;Qualifiers'!$S$2:$T$55,2)), "")</f>
        <v/>
      </c>
      <c r="Z298" s="624">
        <f t="shared" si="91"/>
        <v>1</v>
      </c>
      <c r="AA298" s="624">
        <f t="shared" si="92"/>
        <v>0</v>
      </c>
      <c r="AB298" s="624" t="str">
        <f t="shared" si="93"/>
        <v>NULL</v>
      </c>
      <c r="AC298" s="635" t="str">
        <f t="shared" si="107"/>
        <v>NULL</v>
      </c>
      <c r="AD298" s="625" t="str">
        <f t="shared" si="107"/>
        <v>NULL</v>
      </c>
      <c r="AE298" s="627">
        <f t="shared" si="106"/>
        <v>0</v>
      </c>
      <c r="AF298" s="628" t="str">
        <f t="shared" si="94"/>
        <v/>
      </c>
      <c r="AG298" s="629" t="str">
        <f t="shared" si="95"/>
        <v/>
      </c>
      <c r="AH298" s="630">
        <f t="shared" si="96"/>
        <v>291</v>
      </c>
      <c r="AI298" s="629">
        <f t="shared" si="100"/>
        <v>0</v>
      </c>
      <c r="AJ298" s="632" t="str">
        <f t="shared" si="104"/>
        <v/>
      </c>
      <c r="AK298" s="630" t="str">
        <f t="shared" si="97"/>
        <v/>
      </c>
      <c r="AL298" s="630" t="str">
        <f t="shared" si="98"/>
        <v/>
      </c>
      <c r="AM298" s="632" t="str">
        <f t="shared" si="99"/>
        <v/>
      </c>
      <c r="AN298" s="633" t="str">
        <f t="shared" si="105"/>
        <v>YES</v>
      </c>
      <c r="AO298" s="511" t="s">
        <v>382</v>
      </c>
      <c r="AP298" s="127">
        <f>VLOOKUP(AO298,'Flags&amp;Qualifiers'!$B$2:$C$49,2)</f>
        <v>0</v>
      </c>
      <c r="AQ298" s="127">
        <f>VLOOKUP(AO298,'Flags&amp;Qualifiers'!$B$2:$D$49,3)</f>
        <v>0</v>
      </c>
      <c r="AR298" s="127">
        <f>VLOOKUP(AO298,'Flags&amp;Qualifiers'!$B$2:$E$49,4)</f>
        <v>0</v>
      </c>
      <c r="AS298" s="757" t="str">
        <f t="shared" si="101"/>
        <v>no</v>
      </c>
    </row>
    <row r="299" spans="1:45" s="634" customFormat="1" ht="11.25" customHeight="1" x14ac:dyDescent="0.2">
      <c r="A299" s="621">
        <f>(AirVision!A295)</f>
        <v>0</v>
      </c>
      <c r="B299" s="622">
        <f>(AirVision!B295)</f>
        <v>0</v>
      </c>
      <c r="C299" s="623" t="str">
        <f>IF(ISNUMBER(AirVision!R295),AirVision!R295, "")</f>
        <v/>
      </c>
      <c r="D299" s="624" t="str">
        <f>IF(AirVision!S295&lt;&gt;"",AirVision!S295, "")</f>
        <v/>
      </c>
      <c r="E299" s="623" t="str">
        <f>IF(ISNUMBER(AirVision!L295),AirVision!L295, "")</f>
        <v/>
      </c>
      <c r="F299" s="624" t="str">
        <f>IF(AirVision!M295&lt;&gt;"",AirVision!M295, "")</f>
        <v/>
      </c>
      <c r="G299" s="625" t="str">
        <f>IF(ISNUMBER(AirVision!C295),AirVision!C295,"")</f>
        <v/>
      </c>
      <c r="H299" s="624" t="str">
        <f>IF(AirVision!D295&lt;&gt;"",AirVision!D295, "")</f>
        <v/>
      </c>
      <c r="I299" s="624" t="str">
        <f>IF(ISNUMBER(AirVision!O295),AirVision!O295,"")</f>
        <v/>
      </c>
      <c r="J299" s="624" t="str">
        <f>IF(ISNUMBER(AirVision!P295),AirVision!P295,"")</f>
        <v/>
      </c>
      <c r="K299" s="624" t="str">
        <f>IF(ISNUMBER(AirVision!F295),AirVision!F295, "")</f>
        <v/>
      </c>
      <c r="L299" s="624" t="str">
        <f>IF(AirVision!G295&lt;&gt;"",AirVision!G295, "")</f>
        <v/>
      </c>
      <c r="M299" s="624" t="str">
        <f>IF(ISNUMBER(AirVision!U295),AirVision!U295, "")</f>
        <v/>
      </c>
      <c r="N299" s="624" t="str">
        <f>IF(AirVision!V295&lt;&gt;"",AirVision!V295, "")</f>
        <v/>
      </c>
      <c r="O299" s="625" t="str">
        <f>IF(ISNUMBER(AirVision!X295),AirVision!X295,"")</f>
        <v/>
      </c>
      <c r="P299" s="624" t="str">
        <f>IF(AirVision!Y295&lt;&gt;"",AirVision!Y295, "")</f>
        <v/>
      </c>
      <c r="Q299" s="624" t="str">
        <f>IF(ISNUMBER(AirVision!AA295),AirVision!AA295,"")</f>
        <v/>
      </c>
      <c r="R299" s="624" t="str">
        <f>IF(AirVision!AB295&lt;&gt;"",AirVision!AB295, "")</f>
        <v/>
      </c>
      <c r="S299" s="624" t="str">
        <f>IF(ISNUMBER(AirVision!AD295),AirVision!AD295,"")</f>
        <v/>
      </c>
      <c r="T299" s="624" t="str">
        <f>IF(AirVision!AE295&lt;&gt;"",AirVision!AE295, "")</f>
        <v/>
      </c>
      <c r="U299" s="624">
        <f t="shared" si="89"/>
        <v>0</v>
      </c>
      <c r="V299" s="624">
        <f t="shared" si="88"/>
        <v>1</v>
      </c>
      <c r="W299" s="624" t="str">
        <f>IF(D299&lt;&gt;"",(VLOOKUP(D299,'Flags&amp;Qualifiers'!$S$2:$U$55,3)),"")</f>
        <v/>
      </c>
      <c r="X299" s="624">
        <f t="shared" si="90"/>
        <v>0</v>
      </c>
      <c r="Y299" s="624" t="str">
        <f>IF(D299&lt;&gt;"",(VLOOKUP(D299,'Flags&amp;Qualifiers'!$S$2:$T$55,2)), "")</f>
        <v/>
      </c>
      <c r="Z299" s="624">
        <f t="shared" si="91"/>
        <v>1</v>
      </c>
      <c r="AA299" s="624">
        <f t="shared" si="92"/>
        <v>0</v>
      </c>
      <c r="AB299" s="624" t="str">
        <f t="shared" si="93"/>
        <v>NULL</v>
      </c>
      <c r="AC299" s="635" t="str">
        <f t="shared" si="107"/>
        <v>NULL</v>
      </c>
      <c r="AD299" s="625" t="str">
        <f t="shared" si="107"/>
        <v>NULL</v>
      </c>
      <c r="AE299" s="627">
        <f t="shared" si="106"/>
        <v>0</v>
      </c>
      <c r="AF299" s="628" t="str">
        <f t="shared" si="94"/>
        <v/>
      </c>
      <c r="AG299" s="629" t="str">
        <f t="shared" si="95"/>
        <v/>
      </c>
      <c r="AH299" s="630">
        <f t="shared" si="96"/>
        <v>292</v>
      </c>
      <c r="AI299" s="629">
        <f t="shared" si="100"/>
        <v>0</v>
      </c>
      <c r="AJ299" s="632" t="str">
        <f t="shared" si="104"/>
        <v/>
      </c>
      <c r="AK299" s="630" t="str">
        <f t="shared" si="97"/>
        <v/>
      </c>
      <c r="AL299" s="630" t="str">
        <f t="shared" si="98"/>
        <v/>
      </c>
      <c r="AM299" s="632" t="str">
        <f t="shared" si="99"/>
        <v/>
      </c>
      <c r="AN299" s="633" t="str">
        <f t="shared" si="105"/>
        <v>YES</v>
      </c>
      <c r="AO299" s="511" t="s">
        <v>382</v>
      </c>
      <c r="AP299" s="127">
        <f>VLOOKUP(AO299,'Flags&amp;Qualifiers'!$B$2:$C$49,2)</f>
        <v>0</v>
      </c>
      <c r="AQ299" s="127">
        <f>VLOOKUP(AO299,'Flags&amp;Qualifiers'!$B$2:$D$49,3)</f>
        <v>0</v>
      </c>
      <c r="AR299" s="127">
        <f>VLOOKUP(AO299,'Flags&amp;Qualifiers'!$B$2:$E$49,4)</f>
        <v>0</v>
      </c>
      <c r="AS299" s="757" t="str">
        <f t="shared" si="101"/>
        <v>no</v>
      </c>
    </row>
    <row r="300" spans="1:45" s="634" customFormat="1" ht="11.25" customHeight="1" x14ac:dyDescent="0.2">
      <c r="A300" s="621">
        <f>(AirVision!A296)</f>
        <v>0</v>
      </c>
      <c r="B300" s="622">
        <f>(AirVision!B296)</f>
        <v>0</v>
      </c>
      <c r="C300" s="623" t="str">
        <f>IF(ISNUMBER(AirVision!R296),AirVision!R296, "")</f>
        <v/>
      </c>
      <c r="D300" s="624" t="str">
        <f>IF(AirVision!S296&lt;&gt;"",AirVision!S296, "")</f>
        <v/>
      </c>
      <c r="E300" s="623" t="str">
        <f>IF(ISNUMBER(AirVision!L296),AirVision!L296, "")</f>
        <v/>
      </c>
      <c r="F300" s="624" t="str">
        <f>IF(AirVision!M296&lt;&gt;"",AirVision!M296, "")</f>
        <v/>
      </c>
      <c r="G300" s="625" t="str">
        <f>IF(ISNUMBER(AirVision!C296),AirVision!C296,"")</f>
        <v/>
      </c>
      <c r="H300" s="624" t="str">
        <f>IF(AirVision!D296&lt;&gt;"",AirVision!D296, "")</f>
        <v/>
      </c>
      <c r="I300" s="624" t="str">
        <f>IF(ISNUMBER(AirVision!O296),AirVision!O296,"")</f>
        <v/>
      </c>
      <c r="J300" s="624" t="str">
        <f>IF(ISNUMBER(AirVision!P296),AirVision!P296,"")</f>
        <v/>
      </c>
      <c r="K300" s="624" t="str">
        <f>IF(ISNUMBER(AirVision!F296),AirVision!F296, "")</f>
        <v/>
      </c>
      <c r="L300" s="624" t="str">
        <f>IF(AirVision!G296&lt;&gt;"",AirVision!G296, "")</f>
        <v/>
      </c>
      <c r="M300" s="624" t="str">
        <f>IF(ISNUMBER(AirVision!U296),AirVision!U296, "")</f>
        <v/>
      </c>
      <c r="N300" s="624" t="str">
        <f>IF(AirVision!V296&lt;&gt;"",AirVision!V296, "")</f>
        <v/>
      </c>
      <c r="O300" s="625" t="str">
        <f>IF(ISNUMBER(AirVision!X296),AirVision!X296,"")</f>
        <v/>
      </c>
      <c r="P300" s="624" t="str">
        <f>IF(AirVision!Y296&lt;&gt;"",AirVision!Y296, "")</f>
        <v/>
      </c>
      <c r="Q300" s="624" t="str">
        <f>IF(ISNUMBER(AirVision!AA296),AirVision!AA296,"")</f>
        <v/>
      </c>
      <c r="R300" s="624" t="str">
        <f>IF(AirVision!AB296&lt;&gt;"",AirVision!AB296, "")</f>
        <v/>
      </c>
      <c r="S300" s="624" t="str">
        <f>IF(ISNUMBER(AirVision!AD296),AirVision!AD296,"")</f>
        <v/>
      </c>
      <c r="T300" s="624" t="str">
        <f>IF(AirVision!AE296&lt;&gt;"",AirVision!AE296, "")</f>
        <v/>
      </c>
      <c r="U300" s="624">
        <f t="shared" si="89"/>
        <v>0</v>
      </c>
      <c r="V300" s="624">
        <f t="shared" si="88"/>
        <v>1</v>
      </c>
      <c r="W300" s="624" t="str">
        <f>IF(D300&lt;&gt;"",(VLOOKUP(D300,'Flags&amp;Qualifiers'!$S$2:$U$55,3)),"")</f>
        <v/>
      </c>
      <c r="X300" s="624">
        <f t="shared" si="90"/>
        <v>0</v>
      </c>
      <c r="Y300" s="624" t="str">
        <f>IF(D300&lt;&gt;"",(VLOOKUP(D300,'Flags&amp;Qualifiers'!$S$2:$T$55,2)), "")</f>
        <v/>
      </c>
      <c r="Z300" s="624">
        <f t="shared" si="91"/>
        <v>1</v>
      </c>
      <c r="AA300" s="624">
        <f t="shared" si="92"/>
        <v>0</v>
      </c>
      <c r="AB300" s="624" t="str">
        <f t="shared" si="93"/>
        <v>NULL</v>
      </c>
      <c r="AC300" s="635" t="str">
        <f t="shared" si="107"/>
        <v>NULL</v>
      </c>
      <c r="AD300" s="625" t="str">
        <f t="shared" si="107"/>
        <v>NULL</v>
      </c>
      <c r="AE300" s="627">
        <f t="shared" si="106"/>
        <v>0</v>
      </c>
      <c r="AF300" s="628" t="str">
        <f t="shared" si="94"/>
        <v/>
      </c>
      <c r="AG300" s="629" t="str">
        <f t="shared" si="95"/>
        <v/>
      </c>
      <c r="AH300" s="630">
        <f t="shared" si="96"/>
        <v>293</v>
      </c>
      <c r="AI300" s="629">
        <f t="shared" si="100"/>
        <v>0</v>
      </c>
      <c r="AJ300" s="632" t="str">
        <f t="shared" si="104"/>
        <v/>
      </c>
      <c r="AK300" s="630" t="str">
        <f t="shared" si="97"/>
        <v/>
      </c>
      <c r="AL300" s="630" t="str">
        <f t="shared" si="98"/>
        <v/>
      </c>
      <c r="AM300" s="632" t="str">
        <f t="shared" si="99"/>
        <v/>
      </c>
      <c r="AN300" s="633" t="str">
        <f t="shared" si="105"/>
        <v>YES</v>
      </c>
      <c r="AO300" s="511" t="s">
        <v>382</v>
      </c>
      <c r="AP300" s="127">
        <f>VLOOKUP(AO300,'Flags&amp;Qualifiers'!$B$2:$C$49,2)</f>
        <v>0</v>
      </c>
      <c r="AQ300" s="127">
        <f>VLOOKUP(AO300,'Flags&amp;Qualifiers'!$B$2:$D$49,3)</f>
        <v>0</v>
      </c>
      <c r="AR300" s="127">
        <f>VLOOKUP(AO300,'Flags&amp;Qualifiers'!$B$2:$E$49,4)</f>
        <v>0</v>
      </c>
      <c r="AS300" s="757" t="str">
        <f t="shared" si="101"/>
        <v>no</v>
      </c>
    </row>
    <row r="301" spans="1:45" s="634" customFormat="1" ht="11.25" customHeight="1" x14ac:dyDescent="0.2">
      <c r="A301" s="621">
        <f>(AirVision!A297)</f>
        <v>0</v>
      </c>
      <c r="B301" s="622">
        <f>(AirVision!B297)</f>
        <v>0</v>
      </c>
      <c r="C301" s="623" t="str">
        <f>IF(ISNUMBER(AirVision!R297),AirVision!R297, "")</f>
        <v/>
      </c>
      <c r="D301" s="624" t="str">
        <f>IF(AirVision!S297&lt;&gt;"",AirVision!S297, "")</f>
        <v/>
      </c>
      <c r="E301" s="623" t="str">
        <f>IF(ISNUMBER(AirVision!L297),AirVision!L297, "")</f>
        <v/>
      </c>
      <c r="F301" s="624" t="str">
        <f>IF(AirVision!M297&lt;&gt;"",AirVision!M297, "")</f>
        <v/>
      </c>
      <c r="G301" s="625" t="str">
        <f>IF(ISNUMBER(AirVision!C297),AirVision!C297,"")</f>
        <v/>
      </c>
      <c r="H301" s="624" t="str">
        <f>IF(AirVision!D297&lt;&gt;"",AirVision!D297, "")</f>
        <v/>
      </c>
      <c r="I301" s="624" t="str">
        <f>IF(ISNUMBER(AirVision!O297),AirVision!O297,"")</f>
        <v/>
      </c>
      <c r="J301" s="624" t="str">
        <f>IF(ISNUMBER(AirVision!P297),AirVision!P297,"")</f>
        <v/>
      </c>
      <c r="K301" s="624" t="str">
        <f>IF(ISNUMBER(AirVision!F297),AirVision!F297, "")</f>
        <v/>
      </c>
      <c r="L301" s="624" t="str">
        <f>IF(AirVision!G297&lt;&gt;"",AirVision!G297, "")</f>
        <v/>
      </c>
      <c r="M301" s="624" t="str">
        <f>IF(ISNUMBER(AirVision!U297),AirVision!U297, "")</f>
        <v/>
      </c>
      <c r="N301" s="624" t="str">
        <f>IF(AirVision!V297&lt;&gt;"",AirVision!V297, "")</f>
        <v/>
      </c>
      <c r="O301" s="625" t="str">
        <f>IF(ISNUMBER(AirVision!X297),AirVision!X297,"")</f>
        <v/>
      </c>
      <c r="P301" s="624" t="str">
        <f>IF(AirVision!Y297&lt;&gt;"",AirVision!Y297, "")</f>
        <v/>
      </c>
      <c r="Q301" s="624" t="str">
        <f>IF(ISNUMBER(AirVision!AA297),AirVision!AA297,"")</f>
        <v/>
      </c>
      <c r="R301" s="624" t="str">
        <f>IF(AirVision!AB297&lt;&gt;"",AirVision!AB297, "")</f>
        <v/>
      </c>
      <c r="S301" s="624" t="str">
        <f>IF(ISNUMBER(AirVision!AD297),AirVision!AD297,"")</f>
        <v/>
      </c>
      <c r="T301" s="624" t="str">
        <f>IF(AirVision!AE297&lt;&gt;"",AirVision!AE297, "")</f>
        <v/>
      </c>
      <c r="U301" s="624">
        <f t="shared" si="89"/>
        <v>0</v>
      </c>
      <c r="V301" s="624">
        <f t="shared" si="88"/>
        <v>1</v>
      </c>
      <c r="W301" s="624" t="str">
        <f>IF(D301&lt;&gt;"",(VLOOKUP(D301,'Flags&amp;Qualifiers'!$S$2:$U$55,3)),"")</f>
        <v/>
      </c>
      <c r="X301" s="624">
        <f t="shared" si="90"/>
        <v>0</v>
      </c>
      <c r="Y301" s="624" t="str">
        <f>IF(D301&lt;&gt;"",(VLOOKUP(D301,'Flags&amp;Qualifiers'!$S$2:$T$55,2)), "")</f>
        <v/>
      </c>
      <c r="Z301" s="624">
        <f t="shared" si="91"/>
        <v>1</v>
      </c>
      <c r="AA301" s="624">
        <f t="shared" si="92"/>
        <v>0</v>
      </c>
      <c r="AB301" s="624" t="str">
        <f t="shared" si="93"/>
        <v>NULL</v>
      </c>
      <c r="AC301" s="635" t="str">
        <f t="shared" si="107"/>
        <v>NULL</v>
      </c>
      <c r="AD301" s="625" t="str">
        <f t="shared" si="107"/>
        <v>NULL</v>
      </c>
      <c r="AE301" s="627">
        <f t="shared" si="106"/>
        <v>0</v>
      </c>
      <c r="AF301" s="628" t="str">
        <f t="shared" si="94"/>
        <v/>
      </c>
      <c r="AG301" s="629" t="str">
        <f t="shared" si="95"/>
        <v/>
      </c>
      <c r="AH301" s="630">
        <f t="shared" si="96"/>
        <v>294</v>
      </c>
      <c r="AI301" s="629">
        <f t="shared" si="100"/>
        <v>0</v>
      </c>
      <c r="AJ301" s="632" t="str">
        <f t="shared" si="104"/>
        <v/>
      </c>
      <c r="AK301" s="630" t="str">
        <f t="shared" si="97"/>
        <v/>
      </c>
      <c r="AL301" s="630" t="str">
        <f t="shared" si="98"/>
        <v/>
      </c>
      <c r="AM301" s="632" t="str">
        <f t="shared" si="99"/>
        <v/>
      </c>
      <c r="AN301" s="633" t="str">
        <f t="shared" si="105"/>
        <v>YES</v>
      </c>
      <c r="AO301" s="511" t="s">
        <v>382</v>
      </c>
      <c r="AP301" s="127">
        <f>VLOOKUP(AO301,'Flags&amp;Qualifiers'!$B$2:$C$49,2)</f>
        <v>0</v>
      </c>
      <c r="AQ301" s="127">
        <f>VLOOKUP(AO301,'Flags&amp;Qualifiers'!$B$2:$D$49,3)</f>
        <v>0</v>
      </c>
      <c r="AR301" s="127">
        <f>VLOOKUP(AO301,'Flags&amp;Qualifiers'!$B$2:$E$49,4)</f>
        <v>0</v>
      </c>
      <c r="AS301" s="757" t="str">
        <f t="shared" si="101"/>
        <v>no</v>
      </c>
    </row>
    <row r="302" spans="1:45" s="634" customFormat="1" ht="11.25" customHeight="1" x14ac:dyDescent="0.2">
      <c r="A302" s="621">
        <f>(AirVision!A298)</f>
        <v>0</v>
      </c>
      <c r="B302" s="622">
        <f>(AirVision!B298)</f>
        <v>0</v>
      </c>
      <c r="C302" s="623" t="str">
        <f>IF(ISNUMBER(AirVision!R298),AirVision!R298, "")</f>
        <v/>
      </c>
      <c r="D302" s="624" t="str">
        <f>IF(AirVision!S298&lt;&gt;"",AirVision!S298, "")</f>
        <v/>
      </c>
      <c r="E302" s="623" t="str">
        <f>IF(ISNUMBER(AirVision!L298),AirVision!L298, "")</f>
        <v/>
      </c>
      <c r="F302" s="624" t="str">
        <f>IF(AirVision!M298&lt;&gt;"",AirVision!M298, "")</f>
        <v/>
      </c>
      <c r="G302" s="625" t="str">
        <f>IF(ISNUMBER(AirVision!C298),AirVision!C298,"")</f>
        <v/>
      </c>
      <c r="H302" s="624" t="str">
        <f>IF(AirVision!D298&lt;&gt;"",AirVision!D298, "")</f>
        <v/>
      </c>
      <c r="I302" s="624" t="str">
        <f>IF(ISNUMBER(AirVision!O298),AirVision!O298,"")</f>
        <v/>
      </c>
      <c r="J302" s="624" t="str">
        <f>IF(ISNUMBER(AirVision!P298),AirVision!P298,"")</f>
        <v/>
      </c>
      <c r="K302" s="624" t="str">
        <f>IF(ISNUMBER(AirVision!F298),AirVision!F298, "")</f>
        <v/>
      </c>
      <c r="L302" s="624" t="str">
        <f>IF(AirVision!G298&lt;&gt;"",AirVision!G298, "")</f>
        <v/>
      </c>
      <c r="M302" s="624" t="str">
        <f>IF(ISNUMBER(AirVision!U298),AirVision!U298, "")</f>
        <v/>
      </c>
      <c r="N302" s="624" t="str">
        <f>IF(AirVision!V298&lt;&gt;"",AirVision!V298, "")</f>
        <v/>
      </c>
      <c r="O302" s="625" t="str">
        <f>IF(ISNUMBER(AirVision!X298),AirVision!X298,"")</f>
        <v/>
      </c>
      <c r="P302" s="624" t="str">
        <f>IF(AirVision!Y298&lt;&gt;"",AirVision!Y298, "")</f>
        <v/>
      </c>
      <c r="Q302" s="624" t="str">
        <f>IF(ISNUMBER(AirVision!AA298),AirVision!AA298,"")</f>
        <v/>
      </c>
      <c r="R302" s="624" t="str">
        <f>IF(AirVision!AB298&lt;&gt;"",AirVision!AB298, "")</f>
        <v/>
      </c>
      <c r="S302" s="624" t="str">
        <f>IF(ISNUMBER(AirVision!AD298),AirVision!AD298,"")</f>
        <v/>
      </c>
      <c r="T302" s="624" t="str">
        <f>IF(AirVision!AE298&lt;&gt;"",AirVision!AE298, "")</f>
        <v/>
      </c>
      <c r="U302" s="624">
        <f t="shared" si="89"/>
        <v>0</v>
      </c>
      <c r="V302" s="624">
        <f t="shared" si="88"/>
        <v>1</v>
      </c>
      <c r="W302" s="624" t="str">
        <f>IF(D302&lt;&gt;"",(VLOOKUP(D302,'Flags&amp;Qualifiers'!$S$2:$U$55,3)),"")</f>
        <v/>
      </c>
      <c r="X302" s="624">
        <f t="shared" si="90"/>
        <v>0</v>
      </c>
      <c r="Y302" s="624" t="str">
        <f>IF(D302&lt;&gt;"",(VLOOKUP(D302,'Flags&amp;Qualifiers'!$S$2:$T$55,2)), "")</f>
        <v/>
      </c>
      <c r="Z302" s="624">
        <f t="shared" si="91"/>
        <v>1</v>
      </c>
      <c r="AA302" s="624">
        <f t="shared" si="92"/>
        <v>0</v>
      </c>
      <c r="AB302" s="624" t="str">
        <f t="shared" si="93"/>
        <v>NULL</v>
      </c>
      <c r="AC302" s="635" t="str">
        <f t="shared" si="107"/>
        <v>NULL</v>
      </c>
      <c r="AD302" s="625" t="str">
        <f t="shared" si="107"/>
        <v>NULL</v>
      </c>
      <c r="AE302" s="627">
        <f t="shared" si="106"/>
        <v>0</v>
      </c>
      <c r="AF302" s="628" t="str">
        <f t="shared" si="94"/>
        <v/>
      </c>
      <c r="AG302" s="629" t="str">
        <f t="shared" si="95"/>
        <v/>
      </c>
      <c r="AH302" s="630">
        <f t="shared" si="96"/>
        <v>295</v>
      </c>
      <c r="AI302" s="629">
        <f t="shared" si="100"/>
        <v>0</v>
      </c>
      <c r="AJ302" s="632" t="str">
        <f t="shared" si="104"/>
        <v/>
      </c>
      <c r="AK302" s="630" t="str">
        <f t="shared" si="97"/>
        <v/>
      </c>
      <c r="AL302" s="630" t="str">
        <f t="shared" si="98"/>
        <v/>
      </c>
      <c r="AM302" s="632" t="str">
        <f t="shared" si="99"/>
        <v/>
      </c>
      <c r="AN302" s="633" t="str">
        <f t="shared" si="105"/>
        <v>YES</v>
      </c>
      <c r="AO302" s="511" t="s">
        <v>382</v>
      </c>
      <c r="AP302" s="127">
        <f>VLOOKUP(AO302,'Flags&amp;Qualifiers'!$B$2:$C$49,2)</f>
        <v>0</v>
      </c>
      <c r="AQ302" s="127">
        <f>VLOOKUP(AO302,'Flags&amp;Qualifiers'!$B$2:$D$49,3)</f>
        <v>0</v>
      </c>
      <c r="AR302" s="127">
        <f>VLOOKUP(AO302,'Flags&amp;Qualifiers'!$B$2:$E$49,4)</f>
        <v>0</v>
      </c>
      <c r="AS302" s="757" t="str">
        <f t="shared" si="101"/>
        <v>no</v>
      </c>
    </row>
    <row r="303" spans="1:45" s="634" customFormat="1" ht="11.25" customHeight="1" x14ac:dyDescent="0.2">
      <c r="A303" s="621">
        <f>(AirVision!A299)</f>
        <v>0</v>
      </c>
      <c r="B303" s="622">
        <f>(AirVision!B299)</f>
        <v>0</v>
      </c>
      <c r="C303" s="623" t="str">
        <f>IF(ISNUMBER(AirVision!R299),AirVision!R299, "")</f>
        <v/>
      </c>
      <c r="D303" s="624" t="str">
        <f>IF(AirVision!S299&lt;&gt;"",AirVision!S299, "")</f>
        <v/>
      </c>
      <c r="E303" s="623" t="str">
        <f>IF(ISNUMBER(AirVision!L299),AirVision!L299, "")</f>
        <v/>
      </c>
      <c r="F303" s="624" t="str">
        <f>IF(AirVision!M299&lt;&gt;"",AirVision!M299, "")</f>
        <v/>
      </c>
      <c r="G303" s="625" t="str">
        <f>IF(ISNUMBER(AirVision!C299),AirVision!C299,"")</f>
        <v/>
      </c>
      <c r="H303" s="624" t="str">
        <f>IF(AirVision!D299&lt;&gt;"",AirVision!D299, "")</f>
        <v/>
      </c>
      <c r="I303" s="624" t="str">
        <f>IF(ISNUMBER(AirVision!O299),AirVision!O299,"")</f>
        <v/>
      </c>
      <c r="J303" s="624" t="str">
        <f>IF(ISNUMBER(AirVision!P299),AirVision!P299,"")</f>
        <v/>
      </c>
      <c r="K303" s="624" t="str">
        <f>IF(ISNUMBER(AirVision!F299),AirVision!F299, "")</f>
        <v/>
      </c>
      <c r="L303" s="624" t="str">
        <f>IF(AirVision!G299&lt;&gt;"",AirVision!G299, "")</f>
        <v/>
      </c>
      <c r="M303" s="624" t="str">
        <f>IF(ISNUMBER(AirVision!U299),AirVision!U299, "")</f>
        <v/>
      </c>
      <c r="N303" s="624" t="str">
        <f>IF(AirVision!V299&lt;&gt;"",AirVision!V299, "")</f>
        <v/>
      </c>
      <c r="O303" s="625" t="str">
        <f>IF(ISNUMBER(AirVision!X299),AirVision!X299,"")</f>
        <v/>
      </c>
      <c r="P303" s="624" t="str">
        <f>IF(AirVision!Y299&lt;&gt;"",AirVision!Y299, "")</f>
        <v/>
      </c>
      <c r="Q303" s="624" t="str">
        <f>IF(ISNUMBER(AirVision!AA299),AirVision!AA299,"")</f>
        <v/>
      </c>
      <c r="R303" s="624" t="str">
        <f>IF(AirVision!AB299&lt;&gt;"",AirVision!AB299, "")</f>
        <v/>
      </c>
      <c r="S303" s="624" t="str">
        <f>IF(ISNUMBER(AirVision!AD299),AirVision!AD299,"")</f>
        <v/>
      </c>
      <c r="T303" s="624" t="str">
        <f>IF(AirVision!AE299&lt;&gt;"",AirVision!AE299, "")</f>
        <v/>
      </c>
      <c r="U303" s="624">
        <f t="shared" si="89"/>
        <v>0</v>
      </c>
      <c r="V303" s="624">
        <f t="shared" si="88"/>
        <v>1</v>
      </c>
      <c r="W303" s="624" t="str">
        <f>IF(D303&lt;&gt;"",(VLOOKUP(D303,'Flags&amp;Qualifiers'!$S$2:$U$55,3)),"")</f>
        <v/>
      </c>
      <c r="X303" s="624">
        <f t="shared" si="90"/>
        <v>0</v>
      </c>
      <c r="Y303" s="624" t="str">
        <f>IF(D303&lt;&gt;"",(VLOOKUP(D303,'Flags&amp;Qualifiers'!$S$2:$T$55,2)), "")</f>
        <v/>
      </c>
      <c r="Z303" s="624">
        <f t="shared" si="91"/>
        <v>1</v>
      </c>
      <c r="AA303" s="624">
        <f t="shared" si="92"/>
        <v>0</v>
      </c>
      <c r="AB303" s="624" t="str">
        <f t="shared" si="93"/>
        <v>NULL</v>
      </c>
      <c r="AC303" s="635" t="str">
        <f t="shared" si="107"/>
        <v>NULL</v>
      </c>
      <c r="AD303" s="625" t="str">
        <f t="shared" si="107"/>
        <v>NULL</v>
      </c>
      <c r="AE303" s="627">
        <f t="shared" si="106"/>
        <v>0</v>
      </c>
      <c r="AF303" s="628" t="str">
        <f t="shared" si="94"/>
        <v/>
      </c>
      <c r="AG303" s="629" t="str">
        <f t="shared" si="95"/>
        <v/>
      </c>
      <c r="AH303" s="630">
        <f t="shared" si="96"/>
        <v>296</v>
      </c>
      <c r="AI303" s="629">
        <f t="shared" si="100"/>
        <v>0</v>
      </c>
      <c r="AJ303" s="632" t="str">
        <f t="shared" si="104"/>
        <v/>
      </c>
      <c r="AK303" s="630" t="str">
        <f t="shared" si="97"/>
        <v/>
      </c>
      <c r="AL303" s="630" t="str">
        <f t="shared" si="98"/>
        <v/>
      </c>
      <c r="AM303" s="632" t="str">
        <f t="shared" si="99"/>
        <v/>
      </c>
      <c r="AN303" s="633" t="str">
        <f t="shared" si="105"/>
        <v>YES</v>
      </c>
      <c r="AO303" s="511" t="s">
        <v>382</v>
      </c>
      <c r="AP303" s="127">
        <f>VLOOKUP(AO303,'Flags&amp;Qualifiers'!$B$2:$C$49,2)</f>
        <v>0</v>
      </c>
      <c r="AQ303" s="127">
        <f>VLOOKUP(AO303,'Flags&amp;Qualifiers'!$B$2:$D$49,3)</f>
        <v>0</v>
      </c>
      <c r="AR303" s="127">
        <f>VLOOKUP(AO303,'Flags&amp;Qualifiers'!$B$2:$E$49,4)</f>
        <v>0</v>
      </c>
      <c r="AS303" s="757" t="str">
        <f t="shared" si="101"/>
        <v>no</v>
      </c>
    </row>
    <row r="304" spans="1:45" s="634" customFormat="1" ht="11.25" customHeight="1" x14ac:dyDescent="0.2">
      <c r="A304" s="621">
        <f>(AirVision!A300)</f>
        <v>0</v>
      </c>
      <c r="B304" s="622">
        <f>(AirVision!B300)</f>
        <v>0</v>
      </c>
      <c r="C304" s="623" t="str">
        <f>IF(ISNUMBER(AirVision!R300),AirVision!R300, "")</f>
        <v/>
      </c>
      <c r="D304" s="624" t="str">
        <f>IF(AirVision!S300&lt;&gt;"",AirVision!S300, "")</f>
        <v/>
      </c>
      <c r="E304" s="623" t="str">
        <f>IF(ISNUMBER(AirVision!L300),AirVision!L300, "")</f>
        <v/>
      </c>
      <c r="F304" s="624" t="str">
        <f>IF(AirVision!M300&lt;&gt;"",AirVision!M300, "")</f>
        <v/>
      </c>
      <c r="G304" s="625" t="str">
        <f>IF(ISNUMBER(AirVision!C300),AirVision!C300,"")</f>
        <v/>
      </c>
      <c r="H304" s="624" t="str">
        <f>IF(AirVision!D300&lt;&gt;"",AirVision!D300, "")</f>
        <v/>
      </c>
      <c r="I304" s="624" t="str">
        <f>IF(ISNUMBER(AirVision!O300),AirVision!O300,"")</f>
        <v/>
      </c>
      <c r="J304" s="624" t="str">
        <f>IF(ISNUMBER(AirVision!P300),AirVision!P300,"")</f>
        <v/>
      </c>
      <c r="K304" s="624" t="str">
        <f>IF(ISNUMBER(AirVision!F300),AirVision!F300, "")</f>
        <v/>
      </c>
      <c r="L304" s="624" t="str">
        <f>IF(AirVision!G300&lt;&gt;"",AirVision!G300, "")</f>
        <v/>
      </c>
      <c r="M304" s="624" t="str">
        <f>IF(ISNUMBER(AirVision!U300),AirVision!U300, "")</f>
        <v/>
      </c>
      <c r="N304" s="624" t="str">
        <f>IF(AirVision!V300&lt;&gt;"",AirVision!V300, "")</f>
        <v/>
      </c>
      <c r="O304" s="625" t="str">
        <f>IF(ISNUMBER(AirVision!X300),AirVision!X300,"")</f>
        <v/>
      </c>
      <c r="P304" s="624" t="str">
        <f>IF(AirVision!Y300&lt;&gt;"",AirVision!Y300, "")</f>
        <v/>
      </c>
      <c r="Q304" s="624" t="str">
        <f>IF(ISNUMBER(AirVision!AA300),AirVision!AA300,"")</f>
        <v/>
      </c>
      <c r="R304" s="624" t="str">
        <f>IF(AirVision!AB300&lt;&gt;"",AirVision!AB300, "")</f>
        <v/>
      </c>
      <c r="S304" s="624" t="str">
        <f>IF(ISNUMBER(AirVision!AD300),AirVision!AD300,"")</f>
        <v/>
      </c>
      <c r="T304" s="624" t="str">
        <f>IF(AirVision!AE300&lt;&gt;"",AirVision!AE300, "")</f>
        <v/>
      </c>
      <c r="U304" s="624">
        <f t="shared" si="89"/>
        <v>0</v>
      </c>
      <c r="V304" s="624">
        <f t="shared" si="88"/>
        <v>1</v>
      </c>
      <c r="W304" s="624" t="str">
        <f>IF(D304&lt;&gt;"",(VLOOKUP(D304,'Flags&amp;Qualifiers'!$S$2:$U$55,3)),"")</f>
        <v/>
      </c>
      <c r="X304" s="624">
        <f t="shared" si="90"/>
        <v>0</v>
      </c>
      <c r="Y304" s="624" t="str">
        <f>IF(D304&lt;&gt;"",(VLOOKUP(D304,'Flags&amp;Qualifiers'!$S$2:$T$55,2)), "")</f>
        <v/>
      </c>
      <c r="Z304" s="624">
        <f t="shared" si="91"/>
        <v>1</v>
      </c>
      <c r="AA304" s="624">
        <f t="shared" si="92"/>
        <v>0</v>
      </c>
      <c r="AB304" s="624" t="str">
        <f t="shared" si="93"/>
        <v>NULL</v>
      </c>
      <c r="AC304" s="635" t="str">
        <f t="shared" si="107"/>
        <v>NULL</v>
      </c>
      <c r="AD304" s="625" t="str">
        <f t="shared" si="107"/>
        <v>NULL</v>
      </c>
      <c r="AE304" s="627">
        <f t="shared" si="106"/>
        <v>0</v>
      </c>
      <c r="AF304" s="628" t="str">
        <f t="shared" si="94"/>
        <v/>
      </c>
      <c r="AG304" s="629" t="str">
        <f t="shared" si="95"/>
        <v/>
      </c>
      <c r="AH304" s="630">
        <f t="shared" si="96"/>
        <v>297</v>
      </c>
      <c r="AI304" s="629">
        <f t="shared" si="100"/>
        <v>0</v>
      </c>
      <c r="AJ304" s="632" t="str">
        <f t="shared" si="104"/>
        <v/>
      </c>
      <c r="AK304" s="630" t="str">
        <f t="shared" si="97"/>
        <v/>
      </c>
      <c r="AL304" s="630" t="str">
        <f t="shared" si="98"/>
        <v/>
      </c>
      <c r="AM304" s="632" t="str">
        <f t="shared" si="99"/>
        <v/>
      </c>
      <c r="AN304" s="633" t="str">
        <f t="shared" si="105"/>
        <v>YES</v>
      </c>
      <c r="AO304" s="511" t="s">
        <v>382</v>
      </c>
      <c r="AP304" s="127">
        <f>VLOOKUP(AO304,'Flags&amp;Qualifiers'!$B$2:$C$49,2)</f>
        <v>0</v>
      </c>
      <c r="AQ304" s="127">
        <f>VLOOKUP(AO304,'Flags&amp;Qualifiers'!$B$2:$D$49,3)</f>
        <v>0</v>
      </c>
      <c r="AR304" s="127">
        <f>VLOOKUP(AO304,'Flags&amp;Qualifiers'!$B$2:$E$49,4)</f>
        <v>0</v>
      </c>
      <c r="AS304" s="757" t="str">
        <f t="shared" si="101"/>
        <v>no</v>
      </c>
    </row>
    <row r="305" spans="1:45" s="634" customFormat="1" ht="11.25" customHeight="1" x14ac:dyDescent="0.2">
      <c r="A305" s="621">
        <f>(AirVision!A301)</f>
        <v>0</v>
      </c>
      <c r="B305" s="622">
        <f>(AirVision!B301)</f>
        <v>0</v>
      </c>
      <c r="C305" s="623" t="str">
        <f>IF(ISNUMBER(AirVision!R301),AirVision!R301, "")</f>
        <v/>
      </c>
      <c r="D305" s="624" t="str">
        <f>IF(AirVision!S301&lt;&gt;"",AirVision!S301, "")</f>
        <v/>
      </c>
      <c r="E305" s="623" t="str">
        <f>IF(ISNUMBER(AirVision!L301),AirVision!L301, "")</f>
        <v/>
      </c>
      <c r="F305" s="624" t="str">
        <f>IF(AirVision!M301&lt;&gt;"",AirVision!M301, "")</f>
        <v/>
      </c>
      <c r="G305" s="625" t="str">
        <f>IF(ISNUMBER(AirVision!C301),AirVision!C301,"")</f>
        <v/>
      </c>
      <c r="H305" s="624" t="str">
        <f>IF(AirVision!D301&lt;&gt;"",AirVision!D301, "")</f>
        <v/>
      </c>
      <c r="I305" s="624" t="str">
        <f>IF(ISNUMBER(AirVision!O301),AirVision!O301,"")</f>
        <v/>
      </c>
      <c r="J305" s="624" t="str">
        <f>IF(ISNUMBER(AirVision!P301),AirVision!P301,"")</f>
        <v/>
      </c>
      <c r="K305" s="624" t="str">
        <f>IF(ISNUMBER(AirVision!F301),AirVision!F301, "")</f>
        <v/>
      </c>
      <c r="L305" s="624" t="str">
        <f>IF(AirVision!G301&lt;&gt;"",AirVision!G301, "")</f>
        <v/>
      </c>
      <c r="M305" s="624" t="str">
        <f>IF(ISNUMBER(AirVision!U301),AirVision!U301, "")</f>
        <v/>
      </c>
      <c r="N305" s="624" t="str">
        <f>IF(AirVision!V301&lt;&gt;"",AirVision!V301, "")</f>
        <v/>
      </c>
      <c r="O305" s="625" t="str">
        <f>IF(ISNUMBER(AirVision!X301),AirVision!X301,"")</f>
        <v/>
      </c>
      <c r="P305" s="624" t="str">
        <f>IF(AirVision!Y301&lt;&gt;"",AirVision!Y301, "")</f>
        <v/>
      </c>
      <c r="Q305" s="624" t="str">
        <f>IF(ISNUMBER(AirVision!AA301),AirVision!AA301,"")</f>
        <v/>
      </c>
      <c r="R305" s="624" t="str">
        <f>IF(AirVision!AB301&lt;&gt;"",AirVision!AB301, "")</f>
        <v/>
      </c>
      <c r="S305" s="624" t="str">
        <f>IF(ISNUMBER(AirVision!AD301),AirVision!AD301,"")</f>
        <v/>
      </c>
      <c r="T305" s="624" t="str">
        <f>IF(AirVision!AE301&lt;&gt;"",AirVision!AE301, "")</f>
        <v/>
      </c>
      <c r="U305" s="624">
        <f t="shared" si="89"/>
        <v>0</v>
      </c>
      <c r="V305" s="624">
        <f t="shared" si="88"/>
        <v>1</v>
      </c>
      <c r="W305" s="624" t="str">
        <f>IF(D305&lt;&gt;"",(VLOOKUP(D305,'Flags&amp;Qualifiers'!$S$2:$U$55,3)),"")</f>
        <v/>
      </c>
      <c r="X305" s="624">
        <f t="shared" si="90"/>
        <v>0</v>
      </c>
      <c r="Y305" s="624" t="str">
        <f>IF(D305&lt;&gt;"",(VLOOKUP(D305,'Flags&amp;Qualifiers'!$S$2:$T$55,2)), "")</f>
        <v/>
      </c>
      <c r="Z305" s="624">
        <f t="shared" si="91"/>
        <v>1</v>
      </c>
      <c r="AA305" s="624">
        <f t="shared" si="92"/>
        <v>0</v>
      </c>
      <c r="AB305" s="624" t="str">
        <f t="shared" si="93"/>
        <v>NULL</v>
      </c>
      <c r="AC305" s="635" t="str">
        <f t="shared" si="107"/>
        <v>NULL</v>
      </c>
      <c r="AD305" s="625" t="str">
        <f t="shared" si="107"/>
        <v>NULL</v>
      </c>
      <c r="AE305" s="627">
        <f t="shared" si="106"/>
        <v>0</v>
      </c>
      <c r="AF305" s="628" t="str">
        <f t="shared" si="94"/>
        <v/>
      </c>
      <c r="AG305" s="629" t="str">
        <f t="shared" si="95"/>
        <v/>
      </c>
      <c r="AH305" s="630">
        <f t="shared" si="96"/>
        <v>298</v>
      </c>
      <c r="AI305" s="629">
        <f t="shared" si="100"/>
        <v>0</v>
      </c>
      <c r="AJ305" s="632" t="str">
        <f t="shared" si="104"/>
        <v/>
      </c>
      <c r="AK305" s="630" t="str">
        <f t="shared" si="97"/>
        <v/>
      </c>
      <c r="AL305" s="630" t="str">
        <f t="shared" si="98"/>
        <v/>
      </c>
      <c r="AM305" s="632" t="str">
        <f t="shared" si="99"/>
        <v/>
      </c>
      <c r="AN305" s="633" t="str">
        <f t="shared" si="105"/>
        <v>YES</v>
      </c>
      <c r="AO305" s="511" t="s">
        <v>382</v>
      </c>
      <c r="AP305" s="127">
        <f>VLOOKUP(AO305,'Flags&amp;Qualifiers'!$B$2:$C$49,2)</f>
        <v>0</v>
      </c>
      <c r="AQ305" s="127">
        <f>VLOOKUP(AO305,'Flags&amp;Qualifiers'!$B$2:$D$49,3)</f>
        <v>0</v>
      </c>
      <c r="AR305" s="127">
        <f>VLOOKUP(AO305,'Flags&amp;Qualifiers'!$B$2:$E$49,4)</f>
        <v>0</v>
      </c>
      <c r="AS305" s="757" t="str">
        <f t="shared" si="101"/>
        <v>no</v>
      </c>
    </row>
    <row r="306" spans="1:45" s="634" customFormat="1" ht="11.25" customHeight="1" x14ac:dyDescent="0.2">
      <c r="A306" s="621">
        <f>(AirVision!A302)</f>
        <v>0</v>
      </c>
      <c r="B306" s="622">
        <f>(AirVision!B302)</f>
        <v>0</v>
      </c>
      <c r="C306" s="623" t="str">
        <f>IF(ISNUMBER(AirVision!R302),AirVision!R302, "")</f>
        <v/>
      </c>
      <c r="D306" s="624" t="str">
        <f>IF(AirVision!S302&lt;&gt;"",AirVision!S302, "")</f>
        <v/>
      </c>
      <c r="E306" s="623" t="str">
        <f>IF(ISNUMBER(AirVision!L302),AirVision!L302, "")</f>
        <v/>
      </c>
      <c r="F306" s="624" t="str">
        <f>IF(AirVision!M302&lt;&gt;"",AirVision!M302, "")</f>
        <v/>
      </c>
      <c r="G306" s="625" t="str">
        <f>IF(ISNUMBER(AirVision!C302),AirVision!C302,"")</f>
        <v/>
      </c>
      <c r="H306" s="624" t="str">
        <f>IF(AirVision!D302&lt;&gt;"",AirVision!D302, "")</f>
        <v/>
      </c>
      <c r="I306" s="624" t="str">
        <f>IF(ISNUMBER(AirVision!O302),AirVision!O302,"")</f>
        <v/>
      </c>
      <c r="J306" s="624" t="str">
        <f>IF(ISNUMBER(AirVision!P302),AirVision!P302,"")</f>
        <v/>
      </c>
      <c r="K306" s="624" t="str">
        <f>IF(ISNUMBER(AirVision!F302),AirVision!F302, "")</f>
        <v/>
      </c>
      <c r="L306" s="624" t="str">
        <f>IF(AirVision!G302&lt;&gt;"",AirVision!G302, "")</f>
        <v/>
      </c>
      <c r="M306" s="624" t="str">
        <f>IF(ISNUMBER(AirVision!U302),AirVision!U302, "")</f>
        <v/>
      </c>
      <c r="N306" s="624" t="str">
        <f>IF(AirVision!V302&lt;&gt;"",AirVision!V302, "")</f>
        <v/>
      </c>
      <c r="O306" s="625" t="str">
        <f>IF(ISNUMBER(AirVision!X302),AirVision!X302,"")</f>
        <v/>
      </c>
      <c r="P306" s="624" t="str">
        <f>IF(AirVision!Y302&lt;&gt;"",AirVision!Y302, "")</f>
        <v/>
      </c>
      <c r="Q306" s="624" t="str">
        <f>IF(ISNUMBER(AirVision!AA302),AirVision!AA302,"")</f>
        <v/>
      </c>
      <c r="R306" s="624" t="str">
        <f>IF(AirVision!AB302&lt;&gt;"",AirVision!AB302, "")</f>
        <v/>
      </c>
      <c r="S306" s="624" t="str">
        <f>IF(ISNUMBER(AirVision!AD302),AirVision!AD302,"")</f>
        <v/>
      </c>
      <c r="T306" s="624" t="str">
        <f>IF(AirVision!AE302&lt;&gt;"",AirVision!AE302, "")</f>
        <v/>
      </c>
      <c r="U306" s="624">
        <f t="shared" si="89"/>
        <v>0</v>
      </c>
      <c r="V306" s="624">
        <f t="shared" si="88"/>
        <v>1</v>
      </c>
      <c r="W306" s="624" t="str">
        <f>IF(D306&lt;&gt;"",(VLOOKUP(D306,'Flags&amp;Qualifiers'!$S$2:$U$55,3)),"")</f>
        <v/>
      </c>
      <c r="X306" s="624">
        <f t="shared" si="90"/>
        <v>0</v>
      </c>
      <c r="Y306" s="624" t="str">
        <f>IF(D306&lt;&gt;"",(VLOOKUP(D306,'Flags&amp;Qualifiers'!$S$2:$T$55,2)), "")</f>
        <v/>
      </c>
      <c r="Z306" s="624">
        <f t="shared" si="91"/>
        <v>1</v>
      </c>
      <c r="AA306" s="624">
        <f t="shared" si="92"/>
        <v>0</v>
      </c>
      <c r="AB306" s="624" t="str">
        <f t="shared" si="93"/>
        <v>NULL</v>
      </c>
      <c r="AC306" s="635" t="str">
        <f t="shared" si="107"/>
        <v>NULL</v>
      </c>
      <c r="AD306" s="625" t="str">
        <f t="shared" si="107"/>
        <v>NULL</v>
      </c>
      <c r="AE306" s="627">
        <f t="shared" si="106"/>
        <v>0</v>
      </c>
      <c r="AF306" s="628" t="str">
        <f t="shared" si="94"/>
        <v/>
      </c>
      <c r="AG306" s="629" t="str">
        <f t="shared" si="95"/>
        <v/>
      </c>
      <c r="AH306" s="630">
        <f t="shared" si="96"/>
        <v>299</v>
      </c>
      <c r="AI306" s="629">
        <f t="shared" si="100"/>
        <v>0</v>
      </c>
      <c r="AJ306" s="632" t="str">
        <f t="shared" si="104"/>
        <v/>
      </c>
      <c r="AK306" s="630" t="str">
        <f t="shared" si="97"/>
        <v/>
      </c>
      <c r="AL306" s="630" t="str">
        <f t="shared" si="98"/>
        <v/>
      </c>
      <c r="AM306" s="632" t="str">
        <f t="shared" si="99"/>
        <v/>
      </c>
      <c r="AN306" s="633" t="str">
        <f t="shared" si="105"/>
        <v>YES</v>
      </c>
      <c r="AO306" s="511" t="s">
        <v>382</v>
      </c>
      <c r="AP306" s="127">
        <f>VLOOKUP(AO306,'Flags&amp;Qualifiers'!$B$2:$C$49,2)</f>
        <v>0</v>
      </c>
      <c r="AQ306" s="127">
        <f>VLOOKUP(AO306,'Flags&amp;Qualifiers'!$B$2:$D$49,3)</f>
        <v>0</v>
      </c>
      <c r="AR306" s="127">
        <f>VLOOKUP(AO306,'Flags&amp;Qualifiers'!$B$2:$E$49,4)</f>
        <v>0</v>
      </c>
      <c r="AS306" s="757" t="str">
        <f t="shared" si="101"/>
        <v>no</v>
      </c>
    </row>
    <row r="307" spans="1:45" s="634" customFormat="1" ht="11.25" customHeight="1" x14ac:dyDescent="0.2">
      <c r="A307" s="621">
        <f>(AirVision!A303)</f>
        <v>0</v>
      </c>
      <c r="B307" s="622">
        <f>(AirVision!B303)</f>
        <v>0</v>
      </c>
      <c r="C307" s="623" t="str">
        <f>IF(ISNUMBER(AirVision!R303),AirVision!R303, "")</f>
        <v/>
      </c>
      <c r="D307" s="624" t="str">
        <f>IF(AirVision!S303&lt;&gt;"",AirVision!S303, "")</f>
        <v/>
      </c>
      <c r="E307" s="623" t="str">
        <f>IF(ISNUMBER(AirVision!L303),AirVision!L303, "")</f>
        <v/>
      </c>
      <c r="F307" s="624" t="str">
        <f>IF(AirVision!M303&lt;&gt;"",AirVision!M303, "")</f>
        <v/>
      </c>
      <c r="G307" s="625" t="str">
        <f>IF(ISNUMBER(AirVision!C303),AirVision!C303,"")</f>
        <v/>
      </c>
      <c r="H307" s="624" t="str">
        <f>IF(AirVision!D303&lt;&gt;"",AirVision!D303, "")</f>
        <v/>
      </c>
      <c r="I307" s="624" t="str">
        <f>IF(ISNUMBER(AirVision!O303),AirVision!O303,"")</f>
        <v/>
      </c>
      <c r="J307" s="624" t="str">
        <f>IF(ISNUMBER(AirVision!P303),AirVision!P303,"")</f>
        <v/>
      </c>
      <c r="K307" s="624" t="str">
        <f>IF(ISNUMBER(AirVision!F303),AirVision!F303, "")</f>
        <v/>
      </c>
      <c r="L307" s="624" t="str">
        <f>IF(AirVision!G303&lt;&gt;"",AirVision!G303, "")</f>
        <v/>
      </c>
      <c r="M307" s="624" t="str">
        <f>IF(ISNUMBER(AirVision!U303),AirVision!U303, "")</f>
        <v/>
      </c>
      <c r="N307" s="624" t="str">
        <f>IF(AirVision!V303&lt;&gt;"",AirVision!V303, "")</f>
        <v/>
      </c>
      <c r="O307" s="625" t="str">
        <f>IF(ISNUMBER(AirVision!X303),AirVision!X303,"")</f>
        <v/>
      </c>
      <c r="P307" s="624" t="str">
        <f>IF(AirVision!Y303&lt;&gt;"",AirVision!Y303, "")</f>
        <v/>
      </c>
      <c r="Q307" s="624" t="str">
        <f>IF(ISNUMBER(AirVision!AA303),AirVision!AA303,"")</f>
        <v/>
      </c>
      <c r="R307" s="624" t="str">
        <f>IF(AirVision!AB303&lt;&gt;"",AirVision!AB303, "")</f>
        <v/>
      </c>
      <c r="S307" s="624" t="str">
        <f>IF(ISNUMBER(AirVision!AD303),AirVision!AD303,"")</f>
        <v/>
      </c>
      <c r="T307" s="624" t="str">
        <f>IF(AirVision!AE303&lt;&gt;"",AirVision!AE303, "")</f>
        <v/>
      </c>
      <c r="U307" s="624">
        <f t="shared" si="89"/>
        <v>0</v>
      </c>
      <c r="V307" s="624">
        <f t="shared" si="88"/>
        <v>1</v>
      </c>
      <c r="W307" s="624" t="str">
        <f>IF(D307&lt;&gt;"",(VLOOKUP(D307,'Flags&amp;Qualifiers'!$S$2:$U$55,3)),"")</f>
        <v/>
      </c>
      <c r="X307" s="624">
        <f t="shared" si="90"/>
        <v>0</v>
      </c>
      <c r="Y307" s="624" t="str">
        <f>IF(D307&lt;&gt;"",(VLOOKUP(D307,'Flags&amp;Qualifiers'!$S$2:$T$55,2)), "")</f>
        <v/>
      </c>
      <c r="Z307" s="624">
        <f t="shared" si="91"/>
        <v>1</v>
      </c>
      <c r="AA307" s="624">
        <f t="shared" si="92"/>
        <v>0</v>
      </c>
      <c r="AB307" s="624" t="str">
        <f t="shared" si="93"/>
        <v>NULL</v>
      </c>
      <c r="AC307" s="635" t="str">
        <f t="shared" si="107"/>
        <v>NULL</v>
      </c>
      <c r="AD307" s="625" t="str">
        <f t="shared" si="107"/>
        <v>NULL</v>
      </c>
      <c r="AE307" s="627">
        <f t="shared" si="106"/>
        <v>0</v>
      </c>
      <c r="AF307" s="628" t="str">
        <f t="shared" si="94"/>
        <v/>
      </c>
      <c r="AG307" s="629" t="str">
        <f t="shared" si="95"/>
        <v/>
      </c>
      <c r="AH307" s="630">
        <f t="shared" si="96"/>
        <v>300</v>
      </c>
      <c r="AI307" s="629">
        <f t="shared" si="100"/>
        <v>0</v>
      </c>
      <c r="AJ307" s="632" t="str">
        <f t="shared" si="104"/>
        <v/>
      </c>
      <c r="AK307" s="630" t="str">
        <f t="shared" si="97"/>
        <v/>
      </c>
      <c r="AL307" s="630" t="str">
        <f t="shared" si="98"/>
        <v/>
      </c>
      <c r="AM307" s="632" t="str">
        <f t="shared" si="99"/>
        <v/>
      </c>
      <c r="AN307" s="633" t="str">
        <f t="shared" si="105"/>
        <v>YES</v>
      </c>
      <c r="AO307" s="511" t="s">
        <v>382</v>
      </c>
      <c r="AP307" s="127">
        <f>VLOOKUP(AO307,'Flags&amp;Qualifiers'!$B$2:$C$49,2)</f>
        <v>0</v>
      </c>
      <c r="AQ307" s="127">
        <f>VLOOKUP(AO307,'Flags&amp;Qualifiers'!$B$2:$D$49,3)</f>
        <v>0</v>
      </c>
      <c r="AR307" s="127">
        <f>VLOOKUP(AO307,'Flags&amp;Qualifiers'!$B$2:$E$49,4)</f>
        <v>0</v>
      </c>
      <c r="AS307" s="757" t="str">
        <f t="shared" si="101"/>
        <v>no</v>
      </c>
    </row>
    <row r="308" spans="1:45" s="634" customFormat="1" ht="11.25" customHeight="1" x14ac:dyDescent="0.2">
      <c r="A308" s="621">
        <f>(AirVision!A304)</f>
        <v>0</v>
      </c>
      <c r="B308" s="622">
        <f>(AirVision!B304)</f>
        <v>0</v>
      </c>
      <c r="C308" s="623" t="str">
        <f>IF(ISNUMBER(AirVision!R304),AirVision!R304, "")</f>
        <v/>
      </c>
      <c r="D308" s="624" t="str">
        <f>IF(AirVision!S304&lt;&gt;"",AirVision!S304, "")</f>
        <v/>
      </c>
      <c r="E308" s="623" t="str">
        <f>IF(ISNUMBER(AirVision!L304),AirVision!L304, "")</f>
        <v/>
      </c>
      <c r="F308" s="624" t="str">
        <f>IF(AirVision!M304&lt;&gt;"",AirVision!M304, "")</f>
        <v/>
      </c>
      <c r="G308" s="625" t="str">
        <f>IF(ISNUMBER(AirVision!C304),AirVision!C304,"")</f>
        <v/>
      </c>
      <c r="H308" s="624" t="str">
        <f>IF(AirVision!D304&lt;&gt;"",AirVision!D304, "")</f>
        <v/>
      </c>
      <c r="I308" s="624" t="str">
        <f>IF(ISNUMBER(AirVision!O304),AirVision!O304,"")</f>
        <v/>
      </c>
      <c r="J308" s="624" t="str">
        <f>IF(ISNUMBER(AirVision!P304),AirVision!P304,"")</f>
        <v/>
      </c>
      <c r="K308" s="624" t="str">
        <f>IF(ISNUMBER(AirVision!F304),AirVision!F304, "")</f>
        <v/>
      </c>
      <c r="L308" s="624" t="str">
        <f>IF(AirVision!G304&lt;&gt;"",AirVision!G304, "")</f>
        <v/>
      </c>
      <c r="M308" s="624" t="str">
        <f>IF(ISNUMBER(AirVision!U304),AirVision!U304, "")</f>
        <v/>
      </c>
      <c r="N308" s="624" t="str">
        <f>IF(AirVision!V304&lt;&gt;"",AirVision!V304, "")</f>
        <v/>
      </c>
      <c r="O308" s="625" t="str">
        <f>IF(ISNUMBER(AirVision!X304),AirVision!X304,"")</f>
        <v/>
      </c>
      <c r="P308" s="624" t="str">
        <f>IF(AirVision!Y304&lt;&gt;"",AirVision!Y304, "")</f>
        <v/>
      </c>
      <c r="Q308" s="624" t="str">
        <f>IF(ISNUMBER(AirVision!AA304),AirVision!AA304,"")</f>
        <v/>
      </c>
      <c r="R308" s="624" t="str">
        <f>IF(AirVision!AB304&lt;&gt;"",AirVision!AB304, "")</f>
        <v/>
      </c>
      <c r="S308" s="624" t="str">
        <f>IF(ISNUMBER(AirVision!AD304),AirVision!AD304,"")</f>
        <v/>
      </c>
      <c r="T308" s="624" t="str">
        <f>IF(AirVision!AE304&lt;&gt;"",AirVision!AE304, "")</f>
        <v/>
      </c>
      <c r="U308" s="624">
        <f t="shared" si="89"/>
        <v>0</v>
      </c>
      <c r="V308" s="624">
        <f t="shared" si="88"/>
        <v>1</v>
      </c>
      <c r="W308" s="624" t="str">
        <f>IF(D308&lt;&gt;"",(VLOOKUP(D308,'Flags&amp;Qualifiers'!$S$2:$U$55,3)),"")</f>
        <v/>
      </c>
      <c r="X308" s="624">
        <f t="shared" si="90"/>
        <v>0</v>
      </c>
      <c r="Y308" s="624" t="str">
        <f>IF(D308&lt;&gt;"",(VLOOKUP(D308,'Flags&amp;Qualifiers'!$S$2:$T$55,2)), "")</f>
        <v/>
      </c>
      <c r="Z308" s="624">
        <f t="shared" si="91"/>
        <v>1</v>
      </c>
      <c r="AA308" s="624">
        <f t="shared" si="92"/>
        <v>0</v>
      </c>
      <c r="AB308" s="624" t="str">
        <f t="shared" si="93"/>
        <v>NULL</v>
      </c>
      <c r="AC308" s="635" t="str">
        <f t="shared" si="107"/>
        <v>NULL</v>
      </c>
      <c r="AD308" s="625" t="str">
        <f t="shared" si="107"/>
        <v>NULL</v>
      </c>
      <c r="AE308" s="627">
        <f t="shared" si="106"/>
        <v>0</v>
      </c>
      <c r="AF308" s="628" t="str">
        <f t="shared" si="94"/>
        <v/>
      </c>
      <c r="AG308" s="629" t="str">
        <f t="shared" si="95"/>
        <v/>
      </c>
      <c r="AH308" s="630">
        <f t="shared" si="96"/>
        <v>301</v>
      </c>
      <c r="AI308" s="629">
        <f t="shared" si="100"/>
        <v>0</v>
      </c>
      <c r="AJ308" s="632" t="str">
        <f t="shared" si="104"/>
        <v/>
      </c>
      <c r="AK308" s="630" t="str">
        <f t="shared" si="97"/>
        <v/>
      </c>
      <c r="AL308" s="630" t="str">
        <f t="shared" si="98"/>
        <v/>
      </c>
      <c r="AM308" s="632" t="str">
        <f t="shared" si="99"/>
        <v/>
      </c>
      <c r="AN308" s="633" t="str">
        <f t="shared" si="105"/>
        <v>YES</v>
      </c>
      <c r="AO308" s="511" t="s">
        <v>382</v>
      </c>
      <c r="AP308" s="127">
        <f>VLOOKUP(AO308,'Flags&amp;Qualifiers'!$B$2:$C$49,2)</f>
        <v>0</v>
      </c>
      <c r="AQ308" s="127">
        <f>VLOOKUP(AO308,'Flags&amp;Qualifiers'!$B$2:$D$49,3)</f>
        <v>0</v>
      </c>
      <c r="AR308" s="127">
        <f>VLOOKUP(AO308,'Flags&amp;Qualifiers'!$B$2:$E$49,4)</f>
        <v>0</v>
      </c>
      <c r="AS308" s="757" t="str">
        <f t="shared" si="101"/>
        <v>no</v>
      </c>
    </row>
    <row r="309" spans="1:45" s="634" customFormat="1" ht="11.25" customHeight="1" x14ac:dyDescent="0.2">
      <c r="A309" s="621">
        <f>(AirVision!A305)</f>
        <v>0</v>
      </c>
      <c r="B309" s="622">
        <f>(AirVision!B305)</f>
        <v>0</v>
      </c>
      <c r="C309" s="623" t="str">
        <f>IF(ISNUMBER(AirVision!R305),AirVision!R305, "")</f>
        <v/>
      </c>
      <c r="D309" s="624" t="str">
        <f>IF(AirVision!S305&lt;&gt;"",AirVision!S305, "")</f>
        <v/>
      </c>
      <c r="E309" s="623" t="str">
        <f>IF(ISNUMBER(AirVision!L305),AirVision!L305, "")</f>
        <v/>
      </c>
      <c r="F309" s="624" t="str">
        <f>IF(AirVision!M305&lt;&gt;"",AirVision!M305, "")</f>
        <v/>
      </c>
      <c r="G309" s="625" t="str">
        <f>IF(ISNUMBER(AirVision!C305),AirVision!C305,"")</f>
        <v/>
      </c>
      <c r="H309" s="624" t="str">
        <f>IF(AirVision!D305&lt;&gt;"",AirVision!D305, "")</f>
        <v/>
      </c>
      <c r="I309" s="624" t="str">
        <f>IF(ISNUMBER(AirVision!O305),AirVision!O305,"")</f>
        <v/>
      </c>
      <c r="J309" s="624" t="str">
        <f>IF(ISNUMBER(AirVision!P305),AirVision!P305,"")</f>
        <v/>
      </c>
      <c r="K309" s="624" t="str">
        <f>IF(ISNUMBER(AirVision!F305),AirVision!F305, "")</f>
        <v/>
      </c>
      <c r="L309" s="624" t="str">
        <f>IF(AirVision!G305&lt;&gt;"",AirVision!G305, "")</f>
        <v/>
      </c>
      <c r="M309" s="624" t="str">
        <f>IF(ISNUMBER(AirVision!U305),AirVision!U305, "")</f>
        <v/>
      </c>
      <c r="N309" s="624" t="str">
        <f>IF(AirVision!V305&lt;&gt;"",AirVision!V305, "")</f>
        <v/>
      </c>
      <c r="O309" s="625" t="str">
        <f>IF(ISNUMBER(AirVision!X305),AirVision!X305,"")</f>
        <v/>
      </c>
      <c r="P309" s="624" t="str">
        <f>IF(AirVision!Y305&lt;&gt;"",AirVision!Y305, "")</f>
        <v/>
      </c>
      <c r="Q309" s="624" t="str">
        <f>IF(ISNUMBER(AirVision!AA305),AirVision!AA305,"")</f>
        <v/>
      </c>
      <c r="R309" s="624" t="str">
        <f>IF(AirVision!AB305&lt;&gt;"",AirVision!AB305, "")</f>
        <v/>
      </c>
      <c r="S309" s="624" t="str">
        <f>IF(ISNUMBER(AirVision!AD305),AirVision!AD305,"")</f>
        <v/>
      </c>
      <c r="T309" s="624" t="str">
        <f>IF(AirVision!AE305&lt;&gt;"",AirVision!AE305, "")</f>
        <v/>
      </c>
      <c r="U309" s="624">
        <f t="shared" si="89"/>
        <v>0</v>
      </c>
      <c r="V309" s="624">
        <f t="shared" si="88"/>
        <v>1</v>
      </c>
      <c r="W309" s="624" t="str">
        <f>IF(D309&lt;&gt;"",(VLOOKUP(D309,'Flags&amp;Qualifiers'!$S$2:$U$55,3)),"")</f>
        <v/>
      </c>
      <c r="X309" s="624">
        <f t="shared" si="90"/>
        <v>0</v>
      </c>
      <c r="Y309" s="624" t="str">
        <f>IF(D309&lt;&gt;"",(VLOOKUP(D309,'Flags&amp;Qualifiers'!$S$2:$T$55,2)), "")</f>
        <v/>
      </c>
      <c r="Z309" s="624">
        <f t="shared" si="91"/>
        <v>1</v>
      </c>
      <c r="AA309" s="624">
        <f t="shared" si="92"/>
        <v>0</v>
      </c>
      <c r="AB309" s="624" t="str">
        <f t="shared" si="93"/>
        <v>NULL</v>
      </c>
      <c r="AC309" s="635" t="str">
        <f t="shared" si="107"/>
        <v>NULL</v>
      </c>
      <c r="AD309" s="625" t="str">
        <f t="shared" si="107"/>
        <v>NULL</v>
      </c>
      <c r="AE309" s="627">
        <f t="shared" si="106"/>
        <v>0</v>
      </c>
      <c r="AF309" s="628" t="str">
        <f t="shared" si="94"/>
        <v/>
      </c>
      <c r="AG309" s="629" t="str">
        <f t="shared" si="95"/>
        <v/>
      </c>
      <c r="AH309" s="630">
        <f t="shared" si="96"/>
        <v>302</v>
      </c>
      <c r="AI309" s="629">
        <f t="shared" si="100"/>
        <v>0</v>
      </c>
      <c r="AJ309" s="632" t="str">
        <f t="shared" si="104"/>
        <v/>
      </c>
      <c r="AK309" s="630" t="str">
        <f t="shared" si="97"/>
        <v/>
      </c>
      <c r="AL309" s="630" t="str">
        <f t="shared" si="98"/>
        <v/>
      </c>
      <c r="AM309" s="632" t="str">
        <f t="shared" si="99"/>
        <v/>
      </c>
      <c r="AN309" s="633" t="str">
        <f t="shared" si="105"/>
        <v>YES</v>
      </c>
      <c r="AO309" s="511" t="s">
        <v>382</v>
      </c>
      <c r="AP309" s="127">
        <f>VLOOKUP(AO309,'Flags&amp;Qualifiers'!$B$2:$C$49,2)</f>
        <v>0</v>
      </c>
      <c r="AQ309" s="127">
        <f>VLOOKUP(AO309,'Flags&amp;Qualifiers'!$B$2:$D$49,3)</f>
        <v>0</v>
      </c>
      <c r="AR309" s="127">
        <f>VLOOKUP(AO309,'Flags&amp;Qualifiers'!$B$2:$E$49,4)</f>
        <v>0</v>
      </c>
      <c r="AS309" s="757" t="str">
        <f t="shared" si="101"/>
        <v>no</v>
      </c>
    </row>
    <row r="310" spans="1:45" s="634" customFormat="1" ht="11.25" customHeight="1" x14ac:dyDescent="0.2">
      <c r="A310" s="621">
        <f>(AirVision!A306)</f>
        <v>0</v>
      </c>
      <c r="B310" s="622">
        <f>(AirVision!B306)</f>
        <v>0</v>
      </c>
      <c r="C310" s="623" t="str">
        <f>IF(ISNUMBER(AirVision!R306),AirVision!R306, "")</f>
        <v/>
      </c>
      <c r="D310" s="624" t="str">
        <f>IF(AirVision!S306&lt;&gt;"",AirVision!S306, "")</f>
        <v/>
      </c>
      <c r="E310" s="623" t="str">
        <f>IF(ISNUMBER(AirVision!L306),AirVision!L306, "")</f>
        <v/>
      </c>
      <c r="F310" s="624" t="str">
        <f>IF(AirVision!M306&lt;&gt;"",AirVision!M306, "")</f>
        <v/>
      </c>
      <c r="G310" s="625" t="str">
        <f>IF(ISNUMBER(AirVision!C306),AirVision!C306,"")</f>
        <v/>
      </c>
      <c r="H310" s="624" t="str">
        <f>IF(AirVision!D306&lt;&gt;"",AirVision!D306, "")</f>
        <v/>
      </c>
      <c r="I310" s="624" t="str">
        <f>IF(ISNUMBER(AirVision!O306),AirVision!O306,"")</f>
        <v/>
      </c>
      <c r="J310" s="624" t="str">
        <f>IF(ISNUMBER(AirVision!P306),AirVision!P306,"")</f>
        <v/>
      </c>
      <c r="K310" s="624" t="str">
        <f>IF(ISNUMBER(AirVision!F306),AirVision!F306, "")</f>
        <v/>
      </c>
      <c r="L310" s="624" t="str">
        <f>IF(AirVision!G306&lt;&gt;"",AirVision!G306, "")</f>
        <v/>
      </c>
      <c r="M310" s="624" t="str">
        <f>IF(ISNUMBER(AirVision!U306),AirVision!U306, "")</f>
        <v/>
      </c>
      <c r="N310" s="624" t="str">
        <f>IF(AirVision!V306&lt;&gt;"",AirVision!V306, "")</f>
        <v/>
      </c>
      <c r="O310" s="625" t="str">
        <f>IF(ISNUMBER(AirVision!X306),AirVision!X306,"")</f>
        <v/>
      </c>
      <c r="P310" s="624" t="str">
        <f>IF(AirVision!Y306&lt;&gt;"",AirVision!Y306, "")</f>
        <v/>
      </c>
      <c r="Q310" s="624" t="str">
        <f>IF(ISNUMBER(AirVision!AA306),AirVision!AA306,"")</f>
        <v/>
      </c>
      <c r="R310" s="624" t="str">
        <f>IF(AirVision!AB306&lt;&gt;"",AirVision!AB306, "")</f>
        <v/>
      </c>
      <c r="S310" s="624" t="str">
        <f>IF(ISNUMBER(AirVision!AD306),AirVision!AD306,"")</f>
        <v/>
      </c>
      <c r="T310" s="624" t="str">
        <f>IF(AirVision!AE306&lt;&gt;"",AirVision!AE306, "")</f>
        <v/>
      </c>
      <c r="U310" s="624">
        <f t="shared" si="89"/>
        <v>0</v>
      </c>
      <c r="V310" s="624">
        <f t="shared" si="88"/>
        <v>1</v>
      </c>
      <c r="W310" s="624" t="str">
        <f>IF(D310&lt;&gt;"",(VLOOKUP(D310,'Flags&amp;Qualifiers'!$S$2:$U$55,3)),"")</f>
        <v/>
      </c>
      <c r="X310" s="624">
        <f t="shared" si="90"/>
        <v>0</v>
      </c>
      <c r="Y310" s="624" t="str">
        <f>IF(D310&lt;&gt;"",(VLOOKUP(D310,'Flags&amp;Qualifiers'!$S$2:$T$55,2)), "")</f>
        <v/>
      </c>
      <c r="Z310" s="624">
        <f t="shared" si="91"/>
        <v>1</v>
      </c>
      <c r="AA310" s="624">
        <f t="shared" si="92"/>
        <v>0</v>
      </c>
      <c r="AB310" s="624" t="str">
        <f t="shared" si="93"/>
        <v>NULL</v>
      </c>
      <c r="AC310" s="635" t="str">
        <f t="shared" si="107"/>
        <v>NULL</v>
      </c>
      <c r="AD310" s="625" t="str">
        <f t="shared" si="107"/>
        <v>NULL</v>
      </c>
      <c r="AE310" s="627">
        <f t="shared" si="106"/>
        <v>0</v>
      </c>
      <c r="AF310" s="628" t="str">
        <f t="shared" si="94"/>
        <v/>
      </c>
      <c r="AG310" s="629" t="str">
        <f t="shared" si="95"/>
        <v/>
      </c>
      <c r="AH310" s="630">
        <f t="shared" si="96"/>
        <v>303</v>
      </c>
      <c r="AI310" s="629">
        <f t="shared" si="100"/>
        <v>0</v>
      </c>
      <c r="AJ310" s="632" t="str">
        <f t="shared" si="104"/>
        <v/>
      </c>
      <c r="AK310" s="630" t="str">
        <f t="shared" si="97"/>
        <v/>
      </c>
      <c r="AL310" s="630" t="str">
        <f t="shared" si="98"/>
        <v/>
      </c>
      <c r="AM310" s="632" t="str">
        <f t="shared" si="99"/>
        <v/>
      </c>
      <c r="AN310" s="633" t="str">
        <f t="shared" si="105"/>
        <v>YES</v>
      </c>
      <c r="AO310" s="511" t="s">
        <v>382</v>
      </c>
      <c r="AP310" s="127">
        <f>VLOOKUP(AO310,'Flags&amp;Qualifiers'!$B$2:$C$49,2)</f>
        <v>0</v>
      </c>
      <c r="AQ310" s="127">
        <f>VLOOKUP(AO310,'Flags&amp;Qualifiers'!$B$2:$D$49,3)</f>
        <v>0</v>
      </c>
      <c r="AR310" s="127">
        <f>VLOOKUP(AO310,'Flags&amp;Qualifiers'!$B$2:$E$49,4)</f>
        <v>0</v>
      </c>
      <c r="AS310" s="757" t="str">
        <f t="shared" si="101"/>
        <v>no</v>
      </c>
    </row>
    <row r="311" spans="1:45" s="634" customFormat="1" ht="11.25" customHeight="1" x14ac:dyDescent="0.2">
      <c r="A311" s="621">
        <f>(AirVision!A307)</f>
        <v>0</v>
      </c>
      <c r="B311" s="622">
        <f>(AirVision!B307)</f>
        <v>0</v>
      </c>
      <c r="C311" s="623" t="str">
        <f>IF(ISNUMBER(AirVision!R307),AirVision!R307, "")</f>
        <v/>
      </c>
      <c r="D311" s="624" t="str">
        <f>IF(AirVision!S307&lt;&gt;"",AirVision!S307, "")</f>
        <v/>
      </c>
      <c r="E311" s="623" t="str">
        <f>IF(ISNUMBER(AirVision!L307),AirVision!L307, "")</f>
        <v/>
      </c>
      <c r="F311" s="624" t="str">
        <f>IF(AirVision!M307&lt;&gt;"",AirVision!M307, "")</f>
        <v/>
      </c>
      <c r="G311" s="625" t="str">
        <f>IF(ISNUMBER(AirVision!C307),AirVision!C307,"")</f>
        <v/>
      </c>
      <c r="H311" s="624" t="str">
        <f>IF(AirVision!D307&lt;&gt;"",AirVision!D307, "")</f>
        <v/>
      </c>
      <c r="I311" s="624" t="str">
        <f>IF(ISNUMBER(AirVision!O307),AirVision!O307,"")</f>
        <v/>
      </c>
      <c r="J311" s="624" t="str">
        <f>IF(ISNUMBER(AirVision!P307),AirVision!P307,"")</f>
        <v/>
      </c>
      <c r="K311" s="624" t="str">
        <f>IF(ISNUMBER(AirVision!F307),AirVision!F307, "")</f>
        <v/>
      </c>
      <c r="L311" s="624" t="str">
        <f>IF(AirVision!G307&lt;&gt;"",AirVision!G307, "")</f>
        <v/>
      </c>
      <c r="M311" s="624" t="str">
        <f>IF(ISNUMBER(AirVision!U307),AirVision!U307, "")</f>
        <v/>
      </c>
      <c r="N311" s="624" t="str">
        <f>IF(AirVision!V307&lt;&gt;"",AirVision!V307, "")</f>
        <v/>
      </c>
      <c r="O311" s="625" t="str">
        <f>IF(ISNUMBER(AirVision!X307),AirVision!X307,"")</f>
        <v/>
      </c>
      <c r="P311" s="624" t="str">
        <f>IF(AirVision!Y307&lt;&gt;"",AirVision!Y307, "")</f>
        <v/>
      </c>
      <c r="Q311" s="624" t="str">
        <f>IF(ISNUMBER(AirVision!AA307),AirVision!AA307,"")</f>
        <v/>
      </c>
      <c r="R311" s="624" t="str">
        <f>IF(AirVision!AB307&lt;&gt;"",AirVision!AB307, "")</f>
        <v/>
      </c>
      <c r="S311" s="624" t="str">
        <f>IF(ISNUMBER(AirVision!AD307),AirVision!AD307,"")</f>
        <v/>
      </c>
      <c r="T311" s="624" t="str">
        <f>IF(AirVision!AE307&lt;&gt;"",AirVision!AE307, "")</f>
        <v/>
      </c>
      <c r="U311" s="624">
        <f t="shared" si="89"/>
        <v>0</v>
      </c>
      <c r="V311" s="624">
        <f t="shared" si="88"/>
        <v>1</v>
      </c>
      <c r="W311" s="624" t="str">
        <f>IF(D311&lt;&gt;"",(VLOOKUP(D311,'Flags&amp;Qualifiers'!$S$2:$U$55,3)),"")</f>
        <v/>
      </c>
      <c r="X311" s="624">
        <f t="shared" si="90"/>
        <v>0</v>
      </c>
      <c r="Y311" s="624" t="str">
        <f>IF(D311&lt;&gt;"",(VLOOKUP(D311,'Flags&amp;Qualifiers'!$S$2:$T$55,2)), "")</f>
        <v/>
      </c>
      <c r="Z311" s="624">
        <f t="shared" si="91"/>
        <v>1</v>
      </c>
      <c r="AA311" s="624">
        <f t="shared" si="92"/>
        <v>0</v>
      </c>
      <c r="AB311" s="624" t="str">
        <f t="shared" si="93"/>
        <v>NULL</v>
      </c>
      <c r="AC311" s="635" t="str">
        <f t="shared" si="107"/>
        <v>NULL</v>
      </c>
      <c r="AD311" s="625" t="str">
        <f t="shared" si="107"/>
        <v>NULL</v>
      </c>
      <c r="AE311" s="627">
        <f t="shared" si="106"/>
        <v>0</v>
      </c>
      <c r="AF311" s="628" t="str">
        <f t="shared" si="94"/>
        <v/>
      </c>
      <c r="AG311" s="629" t="str">
        <f t="shared" si="95"/>
        <v/>
      </c>
      <c r="AH311" s="630">
        <f t="shared" si="96"/>
        <v>304</v>
      </c>
      <c r="AI311" s="629">
        <f t="shared" si="100"/>
        <v>0</v>
      </c>
      <c r="AJ311" s="632" t="str">
        <f t="shared" si="104"/>
        <v/>
      </c>
      <c r="AK311" s="630" t="str">
        <f t="shared" si="97"/>
        <v/>
      </c>
      <c r="AL311" s="630" t="str">
        <f t="shared" si="98"/>
        <v/>
      </c>
      <c r="AM311" s="632" t="str">
        <f t="shared" si="99"/>
        <v/>
      </c>
      <c r="AN311" s="633" t="str">
        <f t="shared" si="105"/>
        <v>YES</v>
      </c>
      <c r="AO311" s="511" t="s">
        <v>382</v>
      </c>
      <c r="AP311" s="127">
        <f>VLOOKUP(AO311,'Flags&amp;Qualifiers'!$B$2:$C$49,2)</f>
        <v>0</v>
      </c>
      <c r="AQ311" s="127">
        <f>VLOOKUP(AO311,'Flags&amp;Qualifiers'!$B$2:$D$49,3)</f>
        <v>0</v>
      </c>
      <c r="AR311" s="127">
        <f>VLOOKUP(AO311,'Flags&amp;Qualifiers'!$B$2:$E$49,4)</f>
        <v>0</v>
      </c>
      <c r="AS311" s="757" t="str">
        <f t="shared" si="101"/>
        <v>no</v>
      </c>
    </row>
    <row r="312" spans="1:45" s="634" customFormat="1" ht="11.25" customHeight="1" x14ac:dyDescent="0.2">
      <c r="A312" s="621">
        <f>(AirVision!A308)</f>
        <v>0</v>
      </c>
      <c r="B312" s="622">
        <f>(AirVision!B308)</f>
        <v>0</v>
      </c>
      <c r="C312" s="623" t="str">
        <f>IF(ISNUMBER(AirVision!R308),AirVision!R308, "")</f>
        <v/>
      </c>
      <c r="D312" s="624" t="str">
        <f>IF(AirVision!S308&lt;&gt;"",AirVision!S308, "")</f>
        <v/>
      </c>
      <c r="E312" s="623" t="str">
        <f>IF(ISNUMBER(AirVision!L308),AirVision!L308, "")</f>
        <v/>
      </c>
      <c r="F312" s="624" t="str">
        <f>IF(AirVision!M308&lt;&gt;"",AirVision!M308, "")</f>
        <v/>
      </c>
      <c r="G312" s="625" t="str">
        <f>IF(ISNUMBER(AirVision!C308),AirVision!C308,"")</f>
        <v/>
      </c>
      <c r="H312" s="624" t="str">
        <f>IF(AirVision!D308&lt;&gt;"",AirVision!D308, "")</f>
        <v/>
      </c>
      <c r="I312" s="624" t="str">
        <f>IF(ISNUMBER(AirVision!O308),AirVision!O308,"")</f>
        <v/>
      </c>
      <c r="J312" s="624" t="str">
        <f>IF(ISNUMBER(AirVision!P308),AirVision!P308,"")</f>
        <v/>
      </c>
      <c r="K312" s="624" t="str">
        <f>IF(ISNUMBER(AirVision!F308),AirVision!F308, "")</f>
        <v/>
      </c>
      <c r="L312" s="624" t="str">
        <f>IF(AirVision!G308&lt;&gt;"",AirVision!G308, "")</f>
        <v/>
      </c>
      <c r="M312" s="624" t="str">
        <f>IF(ISNUMBER(AirVision!U308),AirVision!U308, "")</f>
        <v/>
      </c>
      <c r="N312" s="624" t="str">
        <f>IF(AirVision!V308&lt;&gt;"",AirVision!V308, "")</f>
        <v/>
      </c>
      <c r="O312" s="625" t="str">
        <f>IF(ISNUMBER(AirVision!X308),AirVision!X308,"")</f>
        <v/>
      </c>
      <c r="P312" s="624" t="str">
        <f>IF(AirVision!Y308&lt;&gt;"",AirVision!Y308, "")</f>
        <v/>
      </c>
      <c r="Q312" s="624" t="str">
        <f>IF(ISNUMBER(AirVision!AA308),AirVision!AA308,"")</f>
        <v/>
      </c>
      <c r="R312" s="624" t="str">
        <f>IF(AirVision!AB308&lt;&gt;"",AirVision!AB308, "")</f>
        <v/>
      </c>
      <c r="S312" s="624" t="str">
        <f>IF(ISNUMBER(AirVision!AD308),AirVision!AD308,"")</f>
        <v/>
      </c>
      <c r="T312" s="624" t="str">
        <f>IF(AirVision!AE308&lt;&gt;"",AirVision!AE308, "")</f>
        <v/>
      </c>
      <c r="U312" s="624">
        <f t="shared" si="89"/>
        <v>0</v>
      </c>
      <c r="V312" s="624">
        <f t="shared" si="88"/>
        <v>1</v>
      </c>
      <c r="W312" s="624" t="str">
        <f>IF(D312&lt;&gt;"",(VLOOKUP(D312,'Flags&amp;Qualifiers'!$S$2:$U$55,3)),"")</f>
        <v/>
      </c>
      <c r="X312" s="624">
        <f t="shared" si="90"/>
        <v>0</v>
      </c>
      <c r="Y312" s="624" t="str">
        <f>IF(D312&lt;&gt;"",(VLOOKUP(D312,'Flags&amp;Qualifiers'!$S$2:$T$55,2)), "")</f>
        <v/>
      </c>
      <c r="Z312" s="624">
        <f t="shared" si="91"/>
        <v>1</v>
      </c>
      <c r="AA312" s="624">
        <f t="shared" si="92"/>
        <v>0</v>
      </c>
      <c r="AB312" s="624" t="str">
        <f t="shared" si="93"/>
        <v>NULL</v>
      </c>
      <c r="AC312" s="635" t="str">
        <f t="shared" si="107"/>
        <v>NULL</v>
      </c>
      <c r="AD312" s="625" t="str">
        <f t="shared" si="107"/>
        <v>NULL</v>
      </c>
      <c r="AE312" s="627">
        <f t="shared" si="106"/>
        <v>0</v>
      </c>
      <c r="AF312" s="628" t="str">
        <f t="shared" si="94"/>
        <v/>
      </c>
      <c r="AG312" s="629" t="str">
        <f t="shared" si="95"/>
        <v/>
      </c>
      <c r="AH312" s="630">
        <f t="shared" si="96"/>
        <v>305</v>
      </c>
      <c r="AI312" s="629">
        <f t="shared" si="100"/>
        <v>0</v>
      </c>
      <c r="AJ312" s="632" t="str">
        <f t="shared" si="104"/>
        <v/>
      </c>
      <c r="AK312" s="630" t="str">
        <f t="shared" si="97"/>
        <v/>
      </c>
      <c r="AL312" s="630" t="str">
        <f t="shared" si="98"/>
        <v/>
      </c>
      <c r="AM312" s="632" t="str">
        <f t="shared" si="99"/>
        <v/>
      </c>
      <c r="AN312" s="633" t="str">
        <f t="shared" si="105"/>
        <v>YES</v>
      </c>
      <c r="AO312" s="511" t="s">
        <v>382</v>
      </c>
      <c r="AP312" s="127">
        <f>VLOOKUP(AO312,'Flags&amp;Qualifiers'!$B$2:$C$49,2)</f>
        <v>0</v>
      </c>
      <c r="AQ312" s="127">
        <f>VLOOKUP(AO312,'Flags&amp;Qualifiers'!$B$2:$D$49,3)</f>
        <v>0</v>
      </c>
      <c r="AR312" s="127">
        <f>VLOOKUP(AO312,'Flags&amp;Qualifiers'!$B$2:$E$49,4)</f>
        <v>0</v>
      </c>
      <c r="AS312" s="757" t="str">
        <f t="shared" si="101"/>
        <v>no</v>
      </c>
    </row>
    <row r="313" spans="1:45" s="634" customFormat="1" ht="11.25" customHeight="1" x14ac:dyDescent="0.2">
      <c r="A313" s="621">
        <f>(AirVision!A309)</f>
        <v>0</v>
      </c>
      <c r="B313" s="622">
        <f>(AirVision!B309)</f>
        <v>0</v>
      </c>
      <c r="C313" s="623" t="str">
        <f>IF(ISNUMBER(AirVision!R309),AirVision!R309, "")</f>
        <v/>
      </c>
      <c r="D313" s="624" t="str">
        <f>IF(AirVision!S309&lt;&gt;"",AirVision!S309, "")</f>
        <v/>
      </c>
      <c r="E313" s="623" t="str">
        <f>IF(ISNUMBER(AirVision!L309),AirVision!L309, "")</f>
        <v/>
      </c>
      <c r="F313" s="624" t="str">
        <f>IF(AirVision!M309&lt;&gt;"",AirVision!M309, "")</f>
        <v/>
      </c>
      <c r="G313" s="625" t="str">
        <f>IF(ISNUMBER(AirVision!C309),AirVision!C309,"")</f>
        <v/>
      </c>
      <c r="H313" s="624" t="str">
        <f>IF(AirVision!D309&lt;&gt;"",AirVision!D309, "")</f>
        <v/>
      </c>
      <c r="I313" s="624" t="str">
        <f>IF(ISNUMBER(AirVision!O309),AirVision!O309,"")</f>
        <v/>
      </c>
      <c r="J313" s="624" t="str">
        <f>IF(ISNUMBER(AirVision!P309),AirVision!P309,"")</f>
        <v/>
      </c>
      <c r="K313" s="624" t="str">
        <f>IF(ISNUMBER(AirVision!F309),AirVision!F309, "")</f>
        <v/>
      </c>
      <c r="L313" s="624" t="str">
        <f>IF(AirVision!G309&lt;&gt;"",AirVision!G309, "")</f>
        <v/>
      </c>
      <c r="M313" s="624" t="str">
        <f>IF(ISNUMBER(AirVision!U309),AirVision!U309, "")</f>
        <v/>
      </c>
      <c r="N313" s="624" t="str">
        <f>IF(AirVision!V309&lt;&gt;"",AirVision!V309, "")</f>
        <v/>
      </c>
      <c r="O313" s="625" t="str">
        <f>IF(ISNUMBER(AirVision!X309),AirVision!X309,"")</f>
        <v/>
      </c>
      <c r="P313" s="624" t="str">
        <f>IF(AirVision!Y309&lt;&gt;"",AirVision!Y309, "")</f>
        <v/>
      </c>
      <c r="Q313" s="624" t="str">
        <f>IF(ISNUMBER(AirVision!AA309),AirVision!AA309,"")</f>
        <v/>
      </c>
      <c r="R313" s="624" t="str">
        <f>IF(AirVision!AB309&lt;&gt;"",AirVision!AB309, "")</f>
        <v/>
      </c>
      <c r="S313" s="624" t="str">
        <f>IF(ISNUMBER(AirVision!AD309),AirVision!AD309,"")</f>
        <v/>
      </c>
      <c r="T313" s="624" t="str">
        <f>IF(AirVision!AE309&lt;&gt;"",AirVision!AE309, "")</f>
        <v/>
      </c>
      <c r="U313" s="624">
        <f t="shared" si="89"/>
        <v>0</v>
      </c>
      <c r="V313" s="624">
        <f t="shared" si="88"/>
        <v>1</v>
      </c>
      <c r="W313" s="624" t="str">
        <f>IF(D313&lt;&gt;"",(VLOOKUP(D313,'Flags&amp;Qualifiers'!$S$2:$U$55,3)),"")</f>
        <v/>
      </c>
      <c r="X313" s="624">
        <f t="shared" si="90"/>
        <v>0</v>
      </c>
      <c r="Y313" s="624" t="str">
        <f>IF(D313&lt;&gt;"",(VLOOKUP(D313,'Flags&amp;Qualifiers'!$S$2:$T$55,2)), "")</f>
        <v/>
      </c>
      <c r="Z313" s="624">
        <f t="shared" si="91"/>
        <v>1</v>
      </c>
      <c r="AA313" s="624">
        <f t="shared" si="92"/>
        <v>0</v>
      </c>
      <c r="AB313" s="624" t="str">
        <f t="shared" si="93"/>
        <v>NULL</v>
      </c>
      <c r="AC313" s="635" t="str">
        <f t="shared" si="107"/>
        <v>NULL</v>
      </c>
      <c r="AD313" s="625" t="str">
        <f t="shared" si="107"/>
        <v>NULL</v>
      </c>
      <c r="AE313" s="627">
        <f t="shared" si="106"/>
        <v>0</v>
      </c>
      <c r="AF313" s="628" t="str">
        <f t="shared" si="94"/>
        <v/>
      </c>
      <c r="AG313" s="629" t="str">
        <f t="shared" si="95"/>
        <v/>
      </c>
      <c r="AH313" s="630">
        <f t="shared" si="96"/>
        <v>306</v>
      </c>
      <c r="AI313" s="629">
        <f t="shared" si="100"/>
        <v>0</v>
      </c>
      <c r="AJ313" s="632" t="str">
        <f t="shared" si="104"/>
        <v/>
      </c>
      <c r="AK313" s="630" t="str">
        <f t="shared" si="97"/>
        <v/>
      </c>
      <c r="AL313" s="630" t="str">
        <f t="shared" si="98"/>
        <v/>
      </c>
      <c r="AM313" s="632" t="str">
        <f t="shared" si="99"/>
        <v/>
      </c>
      <c r="AN313" s="633" t="str">
        <f t="shared" si="105"/>
        <v>YES</v>
      </c>
      <c r="AO313" s="511" t="s">
        <v>382</v>
      </c>
      <c r="AP313" s="127">
        <f>VLOOKUP(AO313,'Flags&amp;Qualifiers'!$B$2:$C$49,2)</f>
        <v>0</v>
      </c>
      <c r="AQ313" s="127">
        <f>VLOOKUP(AO313,'Flags&amp;Qualifiers'!$B$2:$D$49,3)</f>
        <v>0</v>
      </c>
      <c r="AR313" s="127">
        <f>VLOOKUP(AO313,'Flags&amp;Qualifiers'!$B$2:$E$49,4)</f>
        <v>0</v>
      </c>
      <c r="AS313" s="757" t="str">
        <f t="shared" si="101"/>
        <v>no</v>
      </c>
    </row>
    <row r="314" spans="1:45" s="634" customFormat="1" ht="11.25" customHeight="1" x14ac:dyDescent="0.2">
      <c r="A314" s="621">
        <f>(AirVision!A310)</f>
        <v>0</v>
      </c>
      <c r="B314" s="622">
        <f>(AirVision!B310)</f>
        <v>0</v>
      </c>
      <c r="C314" s="623" t="str">
        <f>IF(ISNUMBER(AirVision!R310),AirVision!R310, "")</f>
        <v/>
      </c>
      <c r="D314" s="624" t="str">
        <f>IF(AirVision!S310&lt;&gt;"",AirVision!S310, "")</f>
        <v/>
      </c>
      <c r="E314" s="623" t="str">
        <f>IF(ISNUMBER(AirVision!L310),AirVision!L310, "")</f>
        <v/>
      </c>
      <c r="F314" s="624" t="str">
        <f>IF(AirVision!M310&lt;&gt;"",AirVision!M310, "")</f>
        <v/>
      </c>
      <c r="G314" s="625" t="str">
        <f>IF(ISNUMBER(AirVision!C310),AirVision!C310,"")</f>
        <v/>
      </c>
      <c r="H314" s="624" t="str">
        <f>IF(AirVision!D310&lt;&gt;"",AirVision!D310, "")</f>
        <v/>
      </c>
      <c r="I314" s="624" t="str">
        <f>IF(ISNUMBER(AirVision!O310),AirVision!O310,"")</f>
        <v/>
      </c>
      <c r="J314" s="624" t="str">
        <f>IF(ISNUMBER(AirVision!P310),AirVision!P310,"")</f>
        <v/>
      </c>
      <c r="K314" s="624" t="str">
        <f>IF(ISNUMBER(AirVision!F310),AirVision!F310, "")</f>
        <v/>
      </c>
      <c r="L314" s="624" t="str">
        <f>IF(AirVision!G310&lt;&gt;"",AirVision!G310, "")</f>
        <v/>
      </c>
      <c r="M314" s="624" t="str">
        <f>IF(ISNUMBER(AirVision!U310),AirVision!U310, "")</f>
        <v/>
      </c>
      <c r="N314" s="624" t="str">
        <f>IF(AirVision!V310&lt;&gt;"",AirVision!V310, "")</f>
        <v/>
      </c>
      <c r="O314" s="625" t="str">
        <f>IF(ISNUMBER(AirVision!X310),AirVision!X310,"")</f>
        <v/>
      </c>
      <c r="P314" s="624" t="str">
        <f>IF(AirVision!Y310&lt;&gt;"",AirVision!Y310, "")</f>
        <v/>
      </c>
      <c r="Q314" s="624" t="str">
        <f>IF(ISNUMBER(AirVision!AA310),AirVision!AA310,"")</f>
        <v/>
      </c>
      <c r="R314" s="624" t="str">
        <f>IF(AirVision!AB310&lt;&gt;"",AirVision!AB310, "")</f>
        <v/>
      </c>
      <c r="S314" s="624" t="str">
        <f>IF(ISNUMBER(AirVision!AD310),AirVision!AD310,"")</f>
        <v/>
      </c>
      <c r="T314" s="624" t="str">
        <f>IF(AirVision!AE310&lt;&gt;"",AirVision!AE310, "")</f>
        <v/>
      </c>
      <c r="U314" s="624">
        <f t="shared" si="89"/>
        <v>0</v>
      </c>
      <c r="V314" s="624">
        <f t="shared" si="88"/>
        <v>1</v>
      </c>
      <c r="W314" s="624" t="str">
        <f>IF(D314&lt;&gt;"",(VLOOKUP(D314,'Flags&amp;Qualifiers'!$S$2:$U$55,3)),"")</f>
        <v/>
      </c>
      <c r="X314" s="624">
        <f t="shared" si="90"/>
        <v>0</v>
      </c>
      <c r="Y314" s="624" t="str">
        <f>IF(D314&lt;&gt;"",(VLOOKUP(D314,'Flags&amp;Qualifiers'!$S$2:$T$55,2)), "")</f>
        <v/>
      </c>
      <c r="Z314" s="624">
        <f t="shared" si="91"/>
        <v>1</v>
      </c>
      <c r="AA314" s="624">
        <f t="shared" si="92"/>
        <v>0</v>
      </c>
      <c r="AB314" s="624" t="str">
        <f t="shared" si="93"/>
        <v>NULL</v>
      </c>
      <c r="AC314" s="635" t="str">
        <f t="shared" si="107"/>
        <v>NULL</v>
      </c>
      <c r="AD314" s="625" t="str">
        <f t="shared" si="107"/>
        <v>NULL</v>
      </c>
      <c r="AE314" s="627">
        <f t="shared" si="106"/>
        <v>0</v>
      </c>
      <c r="AF314" s="628" t="str">
        <f t="shared" si="94"/>
        <v/>
      </c>
      <c r="AG314" s="629" t="str">
        <f t="shared" si="95"/>
        <v/>
      </c>
      <c r="AH314" s="630">
        <f t="shared" si="96"/>
        <v>307</v>
      </c>
      <c r="AI314" s="629">
        <f t="shared" si="100"/>
        <v>0</v>
      </c>
      <c r="AJ314" s="632" t="str">
        <f t="shared" si="104"/>
        <v/>
      </c>
      <c r="AK314" s="630" t="str">
        <f t="shared" si="97"/>
        <v/>
      </c>
      <c r="AL314" s="630" t="str">
        <f t="shared" si="98"/>
        <v/>
      </c>
      <c r="AM314" s="632" t="str">
        <f t="shared" si="99"/>
        <v/>
      </c>
      <c r="AN314" s="633" t="str">
        <f t="shared" si="105"/>
        <v>YES</v>
      </c>
      <c r="AO314" s="511" t="s">
        <v>382</v>
      </c>
      <c r="AP314" s="127">
        <f>VLOOKUP(AO314,'Flags&amp;Qualifiers'!$B$2:$C$49,2)</f>
        <v>0</v>
      </c>
      <c r="AQ314" s="127">
        <f>VLOOKUP(AO314,'Flags&amp;Qualifiers'!$B$2:$D$49,3)</f>
        <v>0</v>
      </c>
      <c r="AR314" s="127">
        <f>VLOOKUP(AO314,'Flags&amp;Qualifiers'!$B$2:$E$49,4)</f>
        <v>0</v>
      </c>
      <c r="AS314" s="757" t="str">
        <f t="shared" si="101"/>
        <v>no</v>
      </c>
    </row>
    <row r="315" spans="1:45" s="634" customFormat="1" ht="11.25" customHeight="1" x14ac:dyDescent="0.2">
      <c r="A315" s="621">
        <f>(AirVision!A311)</f>
        <v>0</v>
      </c>
      <c r="B315" s="622">
        <f>(AirVision!B311)</f>
        <v>0</v>
      </c>
      <c r="C315" s="623" t="str">
        <f>IF(ISNUMBER(AirVision!R311),AirVision!R311, "")</f>
        <v/>
      </c>
      <c r="D315" s="624" t="str">
        <f>IF(AirVision!S311&lt;&gt;"",AirVision!S311, "")</f>
        <v/>
      </c>
      <c r="E315" s="623" t="str">
        <f>IF(ISNUMBER(AirVision!L311),AirVision!L311, "")</f>
        <v/>
      </c>
      <c r="F315" s="624" t="str">
        <f>IF(AirVision!M311&lt;&gt;"",AirVision!M311, "")</f>
        <v/>
      </c>
      <c r="G315" s="625" t="str">
        <f>IF(ISNUMBER(AirVision!C311),AirVision!C311,"")</f>
        <v/>
      </c>
      <c r="H315" s="624" t="str">
        <f>IF(AirVision!D311&lt;&gt;"",AirVision!D311, "")</f>
        <v/>
      </c>
      <c r="I315" s="624" t="str">
        <f>IF(ISNUMBER(AirVision!O311),AirVision!O311,"")</f>
        <v/>
      </c>
      <c r="J315" s="624" t="str">
        <f>IF(ISNUMBER(AirVision!P311),AirVision!P311,"")</f>
        <v/>
      </c>
      <c r="K315" s="624" t="str">
        <f>IF(ISNUMBER(AirVision!F311),AirVision!F311, "")</f>
        <v/>
      </c>
      <c r="L315" s="624" t="str">
        <f>IF(AirVision!G311&lt;&gt;"",AirVision!G311, "")</f>
        <v/>
      </c>
      <c r="M315" s="624" t="str">
        <f>IF(ISNUMBER(AirVision!U311),AirVision!U311, "")</f>
        <v/>
      </c>
      <c r="N315" s="624" t="str">
        <f>IF(AirVision!V311&lt;&gt;"",AirVision!V311, "")</f>
        <v/>
      </c>
      <c r="O315" s="625" t="str">
        <f>IF(ISNUMBER(AirVision!X311),AirVision!X311,"")</f>
        <v/>
      </c>
      <c r="P315" s="624" t="str">
        <f>IF(AirVision!Y311&lt;&gt;"",AirVision!Y311, "")</f>
        <v/>
      </c>
      <c r="Q315" s="624" t="str">
        <f>IF(ISNUMBER(AirVision!AA311),AirVision!AA311,"")</f>
        <v/>
      </c>
      <c r="R315" s="624" t="str">
        <f>IF(AirVision!AB311&lt;&gt;"",AirVision!AB311, "")</f>
        <v/>
      </c>
      <c r="S315" s="624" t="str">
        <f>IF(ISNUMBER(AirVision!AD311),AirVision!AD311,"")</f>
        <v/>
      </c>
      <c r="T315" s="624" t="str">
        <f>IF(AirVision!AE311&lt;&gt;"",AirVision!AE311, "")</f>
        <v/>
      </c>
      <c r="U315" s="624">
        <f t="shared" si="89"/>
        <v>0</v>
      </c>
      <c r="V315" s="624">
        <f t="shared" si="88"/>
        <v>1</v>
      </c>
      <c r="W315" s="624" t="str">
        <f>IF(D315&lt;&gt;"",(VLOOKUP(D315,'Flags&amp;Qualifiers'!$S$2:$U$55,3)),"")</f>
        <v/>
      </c>
      <c r="X315" s="624">
        <f t="shared" si="90"/>
        <v>0</v>
      </c>
      <c r="Y315" s="624" t="str">
        <f>IF(D315&lt;&gt;"",(VLOOKUP(D315,'Flags&amp;Qualifiers'!$S$2:$T$55,2)), "")</f>
        <v/>
      </c>
      <c r="Z315" s="624">
        <f t="shared" si="91"/>
        <v>1</v>
      </c>
      <c r="AA315" s="624">
        <f t="shared" si="92"/>
        <v>0</v>
      </c>
      <c r="AB315" s="624" t="str">
        <f t="shared" si="93"/>
        <v>NULL</v>
      </c>
      <c r="AC315" s="635" t="str">
        <f t="shared" si="107"/>
        <v>NULL</v>
      </c>
      <c r="AD315" s="625" t="str">
        <f t="shared" si="107"/>
        <v>NULL</v>
      </c>
      <c r="AE315" s="627">
        <f t="shared" si="106"/>
        <v>0</v>
      </c>
      <c r="AF315" s="628" t="str">
        <f t="shared" si="94"/>
        <v/>
      </c>
      <c r="AG315" s="629" t="str">
        <f t="shared" si="95"/>
        <v/>
      </c>
      <c r="AH315" s="630">
        <f t="shared" si="96"/>
        <v>308</v>
      </c>
      <c r="AI315" s="629">
        <f t="shared" si="100"/>
        <v>0</v>
      </c>
      <c r="AJ315" s="632" t="str">
        <f t="shared" si="104"/>
        <v/>
      </c>
      <c r="AK315" s="630" t="str">
        <f t="shared" si="97"/>
        <v/>
      </c>
      <c r="AL315" s="630" t="str">
        <f t="shared" si="98"/>
        <v/>
      </c>
      <c r="AM315" s="632" t="str">
        <f t="shared" si="99"/>
        <v/>
      </c>
      <c r="AN315" s="633" t="str">
        <f t="shared" si="105"/>
        <v>YES</v>
      </c>
      <c r="AO315" s="511" t="s">
        <v>382</v>
      </c>
      <c r="AP315" s="127">
        <f>VLOOKUP(AO315,'Flags&amp;Qualifiers'!$B$2:$C$49,2)</f>
        <v>0</v>
      </c>
      <c r="AQ315" s="127">
        <f>VLOOKUP(AO315,'Flags&amp;Qualifiers'!$B$2:$D$49,3)</f>
        <v>0</v>
      </c>
      <c r="AR315" s="127">
        <f>VLOOKUP(AO315,'Flags&amp;Qualifiers'!$B$2:$E$49,4)</f>
        <v>0</v>
      </c>
      <c r="AS315" s="757" t="str">
        <f t="shared" si="101"/>
        <v>no</v>
      </c>
    </row>
    <row r="316" spans="1:45" s="634" customFormat="1" ht="11.25" customHeight="1" x14ac:dyDescent="0.2">
      <c r="A316" s="621">
        <f>(AirVision!A312)</f>
        <v>0</v>
      </c>
      <c r="B316" s="622">
        <f>(AirVision!B312)</f>
        <v>0</v>
      </c>
      <c r="C316" s="623" t="str">
        <f>IF(ISNUMBER(AirVision!R312),AirVision!R312, "")</f>
        <v/>
      </c>
      <c r="D316" s="624" t="str">
        <f>IF(AirVision!S312&lt;&gt;"",AirVision!S312, "")</f>
        <v/>
      </c>
      <c r="E316" s="623" t="str">
        <f>IF(ISNUMBER(AirVision!L312),AirVision!L312, "")</f>
        <v/>
      </c>
      <c r="F316" s="624" t="str">
        <f>IF(AirVision!M312&lt;&gt;"",AirVision!M312, "")</f>
        <v/>
      </c>
      <c r="G316" s="625" t="str">
        <f>IF(ISNUMBER(AirVision!C312),AirVision!C312,"")</f>
        <v/>
      </c>
      <c r="H316" s="624" t="str">
        <f>IF(AirVision!D312&lt;&gt;"",AirVision!D312, "")</f>
        <v/>
      </c>
      <c r="I316" s="624" t="str">
        <f>IF(ISNUMBER(AirVision!O312),AirVision!O312,"")</f>
        <v/>
      </c>
      <c r="J316" s="624" t="str">
        <f>IF(ISNUMBER(AirVision!P312),AirVision!P312,"")</f>
        <v/>
      </c>
      <c r="K316" s="624" t="str">
        <f>IF(ISNUMBER(AirVision!F312),AirVision!F312, "")</f>
        <v/>
      </c>
      <c r="L316" s="624" t="str">
        <f>IF(AirVision!G312&lt;&gt;"",AirVision!G312, "")</f>
        <v/>
      </c>
      <c r="M316" s="624" t="str">
        <f>IF(ISNUMBER(AirVision!U312),AirVision!U312, "")</f>
        <v/>
      </c>
      <c r="N316" s="624" t="str">
        <f>IF(AirVision!V312&lt;&gt;"",AirVision!V312, "")</f>
        <v/>
      </c>
      <c r="O316" s="625" t="str">
        <f>IF(ISNUMBER(AirVision!X312),AirVision!X312,"")</f>
        <v/>
      </c>
      <c r="P316" s="624" t="str">
        <f>IF(AirVision!Y312&lt;&gt;"",AirVision!Y312, "")</f>
        <v/>
      </c>
      <c r="Q316" s="624" t="str">
        <f>IF(ISNUMBER(AirVision!AA312),AirVision!AA312,"")</f>
        <v/>
      </c>
      <c r="R316" s="624" t="str">
        <f>IF(AirVision!AB312&lt;&gt;"",AirVision!AB312, "")</f>
        <v/>
      </c>
      <c r="S316" s="624" t="str">
        <f>IF(ISNUMBER(AirVision!AD312),AirVision!AD312,"")</f>
        <v/>
      </c>
      <c r="T316" s="624" t="str">
        <f>IF(AirVision!AE312&lt;&gt;"",AirVision!AE312, "")</f>
        <v/>
      </c>
      <c r="U316" s="624">
        <f t="shared" si="89"/>
        <v>0</v>
      </c>
      <c r="V316" s="624">
        <f t="shared" si="88"/>
        <v>1</v>
      </c>
      <c r="W316" s="624" t="str">
        <f>IF(D316&lt;&gt;"",(VLOOKUP(D316,'Flags&amp;Qualifiers'!$S$2:$U$55,3)),"")</f>
        <v/>
      </c>
      <c r="X316" s="624">
        <f t="shared" si="90"/>
        <v>0</v>
      </c>
      <c r="Y316" s="624" t="str">
        <f>IF(D316&lt;&gt;"",(VLOOKUP(D316,'Flags&amp;Qualifiers'!$S$2:$T$55,2)), "")</f>
        <v/>
      </c>
      <c r="Z316" s="624">
        <f t="shared" si="91"/>
        <v>1</v>
      </c>
      <c r="AA316" s="624">
        <f t="shared" si="92"/>
        <v>0</v>
      </c>
      <c r="AB316" s="624" t="str">
        <f t="shared" si="93"/>
        <v>NULL</v>
      </c>
      <c r="AC316" s="635" t="str">
        <f t="shared" si="107"/>
        <v>NULL</v>
      </c>
      <c r="AD316" s="625" t="str">
        <f t="shared" si="107"/>
        <v>NULL</v>
      </c>
      <c r="AE316" s="627">
        <f t="shared" si="106"/>
        <v>0</v>
      </c>
      <c r="AF316" s="628" t="str">
        <f t="shared" si="94"/>
        <v/>
      </c>
      <c r="AG316" s="629" t="str">
        <f t="shared" si="95"/>
        <v/>
      </c>
      <c r="AH316" s="630">
        <f t="shared" si="96"/>
        <v>309</v>
      </c>
      <c r="AI316" s="629">
        <f t="shared" si="100"/>
        <v>0</v>
      </c>
      <c r="AJ316" s="632" t="str">
        <f t="shared" si="104"/>
        <v/>
      </c>
      <c r="AK316" s="630" t="str">
        <f t="shared" si="97"/>
        <v/>
      </c>
      <c r="AL316" s="630" t="str">
        <f t="shared" si="98"/>
        <v/>
      </c>
      <c r="AM316" s="632" t="str">
        <f t="shared" si="99"/>
        <v/>
      </c>
      <c r="AN316" s="633" t="str">
        <f t="shared" si="105"/>
        <v>YES</v>
      </c>
      <c r="AO316" s="511" t="s">
        <v>382</v>
      </c>
      <c r="AP316" s="127">
        <f>VLOOKUP(AO316,'Flags&amp;Qualifiers'!$B$2:$C$49,2)</f>
        <v>0</v>
      </c>
      <c r="AQ316" s="127">
        <f>VLOOKUP(AO316,'Flags&amp;Qualifiers'!$B$2:$D$49,3)</f>
        <v>0</v>
      </c>
      <c r="AR316" s="127">
        <f>VLOOKUP(AO316,'Flags&amp;Qualifiers'!$B$2:$E$49,4)</f>
        <v>0</v>
      </c>
      <c r="AS316" s="757" t="str">
        <f t="shared" si="101"/>
        <v>no</v>
      </c>
    </row>
    <row r="317" spans="1:45" s="634" customFormat="1" ht="11.25" customHeight="1" x14ac:dyDescent="0.2">
      <c r="A317" s="621">
        <f>(AirVision!A313)</f>
        <v>0</v>
      </c>
      <c r="B317" s="622">
        <f>(AirVision!B313)</f>
        <v>0</v>
      </c>
      <c r="C317" s="623" t="str">
        <f>IF(ISNUMBER(AirVision!R313),AirVision!R313, "")</f>
        <v/>
      </c>
      <c r="D317" s="624" t="str">
        <f>IF(AirVision!S313&lt;&gt;"",AirVision!S313, "")</f>
        <v/>
      </c>
      <c r="E317" s="623" t="str">
        <f>IF(ISNUMBER(AirVision!L313),AirVision!L313, "")</f>
        <v/>
      </c>
      <c r="F317" s="624" t="str">
        <f>IF(AirVision!M313&lt;&gt;"",AirVision!M313, "")</f>
        <v/>
      </c>
      <c r="G317" s="625" t="str">
        <f>IF(ISNUMBER(AirVision!C313),AirVision!C313,"")</f>
        <v/>
      </c>
      <c r="H317" s="624" t="str">
        <f>IF(AirVision!D313&lt;&gt;"",AirVision!D313, "")</f>
        <v/>
      </c>
      <c r="I317" s="624" t="str">
        <f>IF(ISNUMBER(AirVision!O313),AirVision!O313,"")</f>
        <v/>
      </c>
      <c r="J317" s="624" t="str">
        <f>IF(ISNUMBER(AirVision!P313),AirVision!P313,"")</f>
        <v/>
      </c>
      <c r="K317" s="624" t="str">
        <f>IF(ISNUMBER(AirVision!F313),AirVision!F313, "")</f>
        <v/>
      </c>
      <c r="L317" s="624" t="str">
        <f>IF(AirVision!G313&lt;&gt;"",AirVision!G313, "")</f>
        <v/>
      </c>
      <c r="M317" s="624" t="str">
        <f>IF(ISNUMBER(AirVision!U313),AirVision!U313, "")</f>
        <v/>
      </c>
      <c r="N317" s="624" t="str">
        <f>IF(AirVision!V313&lt;&gt;"",AirVision!V313, "")</f>
        <v/>
      </c>
      <c r="O317" s="625" t="str">
        <f>IF(ISNUMBER(AirVision!X313),AirVision!X313,"")</f>
        <v/>
      </c>
      <c r="P317" s="624" t="str">
        <f>IF(AirVision!Y313&lt;&gt;"",AirVision!Y313, "")</f>
        <v/>
      </c>
      <c r="Q317" s="624" t="str">
        <f>IF(ISNUMBER(AirVision!AA313),AirVision!AA313,"")</f>
        <v/>
      </c>
      <c r="R317" s="624" t="str">
        <f>IF(AirVision!AB313&lt;&gt;"",AirVision!AB313, "")</f>
        <v/>
      </c>
      <c r="S317" s="624" t="str">
        <f>IF(ISNUMBER(AirVision!AD313),AirVision!AD313,"")</f>
        <v/>
      </c>
      <c r="T317" s="624" t="str">
        <f>IF(AirVision!AE313&lt;&gt;"",AirVision!AE313, "")</f>
        <v/>
      </c>
      <c r="U317" s="624">
        <f t="shared" si="89"/>
        <v>0</v>
      </c>
      <c r="V317" s="624">
        <f t="shared" si="88"/>
        <v>1</v>
      </c>
      <c r="W317" s="624" t="str">
        <f>IF(D317&lt;&gt;"",(VLOOKUP(D317,'Flags&amp;Qualifiers'!$S$2:$U$55,3)),"")</f>
        <v/>
      </c>
      <c r="X317" s="624">
        <f t="shared" si="90"/>
        <v>0</v>
      </c>
      <c r="Y317" s="624" t="str">
        <f>IF(D317&lt;&gt;"",(VLOOKUP(D317,'Flags&amp;Qualifiers'!$S$2:$T$55,2)), "")</f>
        <v/>
      </c>
      <c r="Z317" s="624">
        <f t="shared" si="91"/>
        <v>1</v>
      </c>
      <c r="AA317" s="624">
        <f t="shared" si="92"/>
        <v>0</v>
      </c>
      <c r="AB317" s="624" t="str">
        <f t="shared" si="93"/>
        <v>NULL</v>
      </c>
      <c r="AC317" s="635" t="str">
        <f t="shared" si="107"/>
        <v>NULL</v>
      </c>
      <c r="AD317" s="625" t="str">
        <f t="shared" si="107"/>
        <v>NULL</v>
      </c>
      <c r="AE317" s="627">
        <f t="shared" si="106"/>
        <v>0</v>
      </c>
      <c r="AF317" s="628" t="str">
        <f t="shared" si="94"/>
        <v/>
      </c>
      <c r="AG317" s="629" t="str">
        <f t="shared" si="95"/>
        <v/>
      </c>
      <c r="AH317" s="630">
        <f t="shared" si="96"/>
        <v>310</v>
      </c>
      <c r="AI317" s="629">
        <f t="shared" si="100"/>
        <v>0</v>
      </c>
      <c r="AJ317" s="632" t="str">
        <f t="shared" si="104"/>
        <v/>
      </c>
      <c r="AK317" s="630" t="str">
        <f t="shared" si="97"/>
        <v/>
      </c>
      <c r="AL317" s="630" t="str">
        <f t="shared" si="98"/>
        <v/>
      </c>
      <c r="AM317" s="632" t="str">
        <f t="shared" si="99"/>
        <v/>
      </c>
      <c r="AN317" s="633" t="str">
        <f t="shared" si="105"/>
        <v>YES</v>
      </c>
      <c r="AO317" s="511" t="s">
        <v>382</v>
      </c>
      <c r="AP317" s="127">
        <f>VLOOKUP(AO317,'Flags&amp;Qualifiers'!$B$2:$C$49,2)</f>
        <v>0</v>
      </c>
      <c r="AQ317" s="127">
        <f>VLOOKUP(AO317,'Flags&amp;Qualifiers'!$B$2:$D$49,3)</f>
        <v>0</v>
      </c>
      <c r="AR317" s="127">
        <f>VLOOKUP(AO317,'Flags&amp;Qualifiers'!$B$2:$E$49,4)</f>
        <v>0</v>
      </c>
      <c r="AS317" s="757" t="str">
        <f t="shared" si="101"/>
        <v>no</v>
      </c>
    </row>
    <row r="318" spans="1:45" s="634" customFormat="1" ht="11.25" customHeight="1" x14ac:dyDescent="0.2">
      <c r="A318" s="621">
        <f>(AirVision!A314)</f>
        <v>0</v>
      </c>
      <c r="B318" s="622">
        <f>(AirVision!B314)</f>
        <v>0</v>
      </c>
      <c r="C318" s="623" t="str">
        <f>IF(ISNUMBER(AirVision!R314),AirVision!R314, "")</f>
        <v/>
      </c>
      <c r="D318" s="624" t="str">
        <f>IF(AirVision!S314&lt;&gt;"",AirVision!S314, "")</f>
        <v/>
      </c>
      <c r="E318" s="623" t="str">
        <f>IF(ISNUMBER(AirVision!L314),AirVision!L314, "")</f>
        <v/>
      </c>
      <c r="F318" s="624" t="str">
        <f>IF(AirVision!M314&lt;&gt;"",AirVision!M314, "")</f>
        <v/>
      </c>
      <c r="G318" s="625" t="str">
        <f>IF(ISNUMBER(AirVision!C314),AirVision!C314,"")</f>
        <v/>
      </c>
      <c r="H318" s="624" t="str">
        <f>IF(AirVision!D314&lt;&gt;"",AirVision!D314, "")</f>
        <v/>
      </c>
      <c r="I318" s="624" t="str">
        <f>IF(ISNUMBER(AirVision!O314),AirVision!O314,"")</f>
        <v/>
      </c>
      <c r="J318" s="624" t="str">
        <f>IF(ISNUMBER(AirVision!P314),AirVision!P314,"")</f>
        <v/>
      </c>
      <c r="K318" s="624" t="str">
        <f>IF(ISNUMBER(AirVision!F314),AirVision!F314, "")</f>
        <v/>
      </c>
      <c r="L318" s="624" t="str">
        <f>IF(AirVision!G314&lt;&gt;"",AirVision!G314, "")</f>
        <v/>
      </c>
      <c r="M318" s="624" t="str">
        <f>IF(ISNUMBER(AirVision!U314),AirVision!U314, "")</f>
        <v/>
      </c>
      <c r="N318" s="624" t="str">
        <f>IF(AirVision!V314&lt;&gt;"",AirVision!V314, "")</f>
        <v/>
      </c>
      <c r="O318" s="625" t="str">
        <f>IF(ISNUMBER(AirVision!X314),AirVision!X314,"")</f>
        <v/>
      </c>
      <c r="P318" s="624" t="str">
        <f>IF(AirVision!Y314&lt;&gt;"",AirVision!Y314, "")</f>
        <v/>
      </c>
      <c r="Q318" s="624" t="str">
        <f>IF(ISNUMBER(AirVision!AA314),AirVision!AA314,"")</f>
        <v/>
      </c>
      <c r="R318" s="624" t="str">
        <f>IF(AirVision!AB314&lt;&gt;"",AirVision!AB314, "")</f>
        <v/>
      </c>
      <c r="S318" s="624" t="str">
        <f>IF(ISNUMBER(AirVision!AD314),AirVision!AD314,"")</f>
        <v/>
      </c>
      <c r="T318" s="624" t="str">
        <f>IF(AirVision!AE314&lt;&gt;"",AirVision!AE314, "")</f>
        <v/>
      </c>
      <c r="U318" s="624">
        <f t="shared" si="89"/>
        <v>0</v>
      </c>
      <c r="V318" s="624">
        <f t="shared" si="88"/>
        <v>1</v>
      </c>
      <c r="W318" s="624" t="str">
        <f>IF(D318&lt;&gt;"",(VLOOKUP(D318,'Flags&amp;Qualifiers'!$S$2:$U$55,3)),"")</f>
        <v/>
      </c>
      <c r="X318" s="624">
        <f t="shared" si="90"/>
        <v>0</v>
      </c>
      <c r="Y318" s="624" t="str">
        <f>IF(D318&lt;&gt;"",(VLOOKUP(D318,'Flags&amp;Qualifiers'!$S$2:$T$55,2)), "")</f>
        <v/>
      </c>
      <c r="Z318" s="624">
        <f t="shared" si="91"/>
        <v>1</v>
      </c>
      <c r="AA318" s="624">
        <f t="shared" si="92"/>
        <v>0</v>
      </c>
      <c r="AB318" s="624" t="str">
        <f t="shared" si="93"/>
        <v>NULL</v>
      </c>
      <c r="AC318" s="635" t="str">
        <f t="shared" si="107"/>
        <v>NULL</v>
      </c>
      <c r="AD318" s="625" t="str">
        <f t="shared" si="107"/>
        <v>NULL</v>
      </c>
      <c r="AE318" s="627">
        <f t="shared" si="106"/>
        <v>0</v>
      </c>
      <c r="AF318" s="628" t="str">
        <f t="shared" si="94"/>
        <v/>
      </c>
      <c r="AG318" s="629" t="str">
        <f t="shared" si="95"/>
        <v/>
      </c>
      <c r="AH318" s="630">
        <f t="shared" si="96"/>
        <v>311</v>
      </c>
      <c r="AI318" s="629">
        <f t="shared" si="100"/>
        <v>0</v>
      </c>
      <c r="AJ318" s="632" t="str">
        <f t="shared" si="104"/>
        <v/>
      </c>
      <c r="AK318" s="630" t="str">
        <f t="shared" si="97"/>
        <v/>
      </c>
      <c r="AL318" s="630" t="str">
        <f t="shared" si="98"/>
        <v/>
      </c>
      <c r="AM318" s="632" t="str">
        <f t="shared" si="99"/>
        <v/>
      </c>
      <c r="AN318" s="633" t="str">
        <f t="shared" si="105"/>
        <v>YES</v>
      </c>
      <c r="AO318" s="511" t="s">
        <v>382</v>
      </c>
      <c r="AP318" s="127">
        <f>VLOOKUP(AO318,'Flags&amp;Qualifiers'!$B$2:$C$49,2)</f>
        <v>0</v>
      </c>
      <c r="AQ318" s="127">
        <f>VLOOKUP(AO318,'Flags&amp;Qualifiers'!$B$2:$D$49,3)</f>
        <v>0</v>
      </c>
      <c r="AR318" s="127">
        <f>VLOOKUP(AO318,'Flags&amp;Qualifiers'!$B$2:$E$49,4)</f>
        <v>0</v>
      </c>
      <c r="AS318" s="757" t="str">
        <f t="shared" si="101"/>
        <v>no</v>
      </c>
    </row>
    <row r="319" spans="1:45" s="634" customFormat="1" ht="11.25" customHeight="1" x14ac:dyDescent="0.2">
      <c r="A319" s="621">
        <f>(AirVision!A315)</f>
        <v>0</v>
      </c>
      <c r="B319" s="622">
        <f>(AirVision!B315)</f>
        <v>0</v>
      </c>
      <c r="C319" s="623" t="str">
        <f>IF(ISNUMBER(AirVision!R315),AirVision!R315, "")</f>
        <v/>
      </c>
      <c r="D319" s="624" t="str">
        <f>IF(AirVision!S315&lt;&gt;"",AirVision!S315, "")</f>
        <v/>
      </c>
      <c r="E319" s="623" t="str">
        <f>IF(ISNUMBER(AirVision!L315),AirVision!L315, "")</f>
        <v/>
      </c>
      <c r="F319" s="624" t="str">
        <f>IF(AirVision!M315&lt;&gt;"",AirVision!M315, "")</f>
        <v/>
      </c>
      <c r="G319" s="625" t="str">
        <f>IF(ISNUMBER(AirVision!C315),AirVision!C315,"")</f>
        <v/>
      </c>
      <c r="H319" s="624" t="str">
        <f>IF(AirVision!D315&lt;&gt;"",AirVision!D315, "")</f>
        <v/>
      </c>
      <c r="I319" s="624" t="str">
        <f>IF(ISNUMBER(AirVision!O315),AirVision!O315,"")</f>
        <v/>
      </c>
      <c r="J319" s="624" t="str">
        <f>IF(ISNUMBER(AirVision!P315),AirVision!P315,"")</f>
        <v/>
      </c>
      <c r="K319" s="624" t="str">
        <f>IF(ISNUMBER(AirVision!F315),AirVision!F315, "")</f>
        <v/>
      </c>
      <c r="L319" s="624" t="str">
        <f>IF(AirVision!G315&lt;&gt;"",AirVision!G315, "")</f>
        <v/>
      </c>
      <c r="M319" s="624" t="str">
        <f>IF(ISNUMBER(AirVision!U315),AirVision!U315, "")</f>
        <v/>
      </c>
      <c r="N319" s="624" t="str">
        <f>IF(AirVision!V315&lt;&gt;"",AirVision!V315, "")</f>
        <v/>
      </c>
      <c r="O319" s="625" t="str">
        <f>IF(ISNUMBER(AirVision!X315),AirVision!X315,"")</f>
        <v/>
      </c>
      <c r="P319" s="624" t="str">
        <f>IF(AirVision!Y315&lt;&gt;"",AirVision!Y315, "")</f>
        <v/>
      </c>
      <c r="Q319" s="624" t="str">
        <f>IF(ISNUMBER(AirVision!AA315),AirVision!AA315,"")</f>
        <v/>
      </c>
      <c r="R319" s="624" t="str">
        <f>IF(AirVision!AB315&lt;&gt;"",AirVision!AB315, "")</f>
        <v/>
      </c>
      <c r="S319" s="624" t="str">
        <f>IF(ISNUMBER(AirVision!AD315),AirVision!AD315,"")</f>
        <v/>
      </c>
      <c r="T319" s="624" t="str">
        <f>IF(AirVision!AE315&lt;&gt;"",AirVision!AE315, "")</f>
        <v/>
      </c>
      <c r="U319" s="624">
        <f t="shared" si="89"/>
        <v>0</v>
      </c>
      <c r="V319" s="624">
        <f t="shared" si="88"/>
        <v>1</v>
      </c>
      <c r="W319" s="624" t="str">
        <f>IF(D319&lt;&gt;"",(VLOOKUP(D319,'Flags&amp;Qualifiers'!$S$2:$U$55,3)),"")</f>
        <v/>
      </c>
      <c r="X319" s="624">
        <f t="shared" si="90"/>
        <v>0</v>
      </c>
      <c r="Y319" s="624" t="str">
        <f>IF(D319&lt;&gt;"",(VLOOKUP(D319,'Flags&amp;Qualifiers'!$S$2:$T$55,2)), "")</f>
        <v/>
      </c>
      <c r="Z319" s="624">
        <f t="shared" si="91"/>
        <v>1</v>
      </c>
      <c r="AA319" s="624">
        <f t="shared" si="92"/>
        <v>0</v>
      </c>
      <c r="AB319" s="624" t="str">
        <f t="shared" si="93"/>
        <v>NULL</v>
      </c>
      <c r="AC319" s="635" t="str">
        <f t="shared" si="107"/>
        <v>NULL</v>
      </c>
      <c r="AD319" s="625" t="str">
        <f t="shared" si="107"/>
        <v>NULL</v>
      </c>
      <c r="AE319" s="627">
        <f>MAX($AB$296:$AB$319)</f>
        <v>0</v>
      </c>
      <c r="AF319" s="628" t="str">
        <f t="shared" si="94"/>
        <v/>
      </c>
      <c r="AG319" s="629" t="str">
        <f t="shared" si="95"/>
        <v/>
      </c>
      <c r="AH319" s="630">
        <f t="shared" si="96"/>
        <v>312</v>
      </c>
      <c r="AI319" s="629">
        <f t="shared" si="100"/>
        <v>0</v>
      </c>
      <c r="AJ319" s="632" t="str">
        <f t="shared" si="104"/>
        <v/>
      </c>
      <c r="AK319" s="630" t="str">
        <f t="shared" si="97"/>
        <v/>
      </c>
      <c r="AL319" s="630" t="str">
        <f t="shared" si="98"/>
        <v/>
      </c>
      <c r="AM319" s="632" t="str">
        <f t="shared" si="99"/>
        <v/>
      </c>
      <c r="AN319" s="633" t="str">
        <f t="shared" si="105"/>
        <v>YES</v>
      </c>
      <c r="AO319" s="511" t="s">
        <v>382</v>
      </c>
      <c r="AP319" s="127">
        <f>VLOOKUP(AO319,'Flags&amp;Qualifiers'!$B$2:$C$49,2)</f>
        <v>0</v>
      </c>
      <c r="AQ319" s="127">
        <f>VLOOKUP(AO319,'Flags&amp;Qualifiers'!$B$2:$D$49,3)</f>
        <v>0</v>
      </c>
      <c r="AR319" s="127">
        <f>VLOOKUP(AO319,'Flags&amp;Qualifiers'!$B$2:$E$49,4)</f>
        <v>0</v>
      </c>
      <c r="AS319" s="757" t="str">
        <f t="shared" si="101"/>
        <v>no</v>
      </c>
    </row>
    <row r="320" spans="1:45" s="634" customFormat="1" ht="11.25" customHeight="1" x14ac:dyDescent="0.2">
      <c r="A320" s="621">
        <f>(AirVision!A316)</f>
        <v>0</v>
      </c>
      <c r="B320" s="622">
        <f>(AirVision!B316)</f>
        <v>0</v>
      </c>
      <c r="C320" s="623" t="str">
        <f>IF(ISNUMBER(AirVision!R316),AirVision!R316, "")</f>
        <v/>
      </c>
      <c r="D320" s="624" t="str">
        <f>IF(AirVision!S316&lt;&gt;"",AirVision!S316, "")</f>
        <v/>
      </c>
      <c r="E320" s="623" t="str">
        <f>IF(ISNUMBER(AirVision!L316),AirVision!L316, "")</f>
        <v/>
      </c>
      <c r="F320" s="624" t="str">
        <f>IF(AirVision!M316&lt;&gt;"",AirVision!M316, "")</f>
        <v/>
      </c>
      <c r="G320" s="625" t="str">
        <f>IF(ISNUMBER(AirVision!C316),AirVision!C316,"")</f>
        <v/>
      </c>
      <c r="H320" s="624" t="str">
        <f>IF(AirVision!D316&lt;&gt;"",AirVision!D316, "")</f>
        <v/>
      </c>
      <c r="I320" s="624" t="str">
        <f>IF(ISNUMBER(AirVision!O316),AirVision!O316,"")</f>
        <v/>
      </c>
      <c r="J320" s="624" t="str">
        <f>IF(ISNUMBER(AirVision!P316),AirVision!P316,"")</f>
        <v/>
      </c>
      <c r="K320" s="624" t="str">
        <f>IF(ISNUMBER(AirVision!F316),AirVision!F316, "")</f>
        <v/>
      </c>
      <c r="L320" s="624" t="str">
        <f>IF(AirVision!G316&lt;&gt;"",AirVision!G316, "")</f>
        <v/>
      </c>
      <c r="M320" s="624" t="str">
        <f>IF(ISNUMBER(AirVision!U316),AirVision!U316, "")</f>
        <v/>
      </c>
      <c r="N320" s="624" t="str">
        <f>IF(AirVision!V316&lt;&gt;"",AirVision!V316, "")</f>
        <v/>
      </c>
      <c r="O320" s="625" t="str">
        <f>IF(ISNUMBER(AirVision!X316),AirVision!X316,"")</f>
        <v/>
      </c>
      <c r="P320" s="624" t="str">
        <f>IF(AirVision!Y316&lt;&gt;"",AirVision!Y316, "")</f>
        <v/>
      </c>
      <c r="Q320" s="624" t="str">
        <f>IF(ISNUMBER(AirVision!AA316),AirVision!AA316,"")</f>
        <v/>
      </c>
      <c r="R320" s="624" t="str">
        <f>IF(AirVision!AB316&lt;&gt;"",AirVision!AB316, "")</f>
        <v/>
      </c>
      <c r="S320" s="624" t="str">
        <f>IF(ISNUMBER(AirVision!AD316),AirVision!AD316,"")</f>
        <v/>
      </c>
      <c r="T320" s="624" t="str">
        <f>IF(AirVision!AE316&lt;&gt;"",AirVision!AE316, "")</f>
        <v/>
      </c>
      <c r="U320" s="624">
        <f t="shared" si="89"/>
        <v>0</v>
      </c>
      <c r="V320" s="624">
        <f t="shared" si="88"/>
        <v>1</v>
      </c>
      <c r="W320" s="624" t="str">
        <f>IF(D320&lt;&gt;"",(VLOOKUP(D320,'Flags&amp;Qualifiers'!$S$2:$U$55,3)),"")</f>
        <v/>
      </c>
      <c r="X320" s="624">
        <f t="shared" si="90"/>
        <v>0</v>
      </c>
      <c r="Y320" s="624" t="str">
        <f>IF(D320&lt;&gt;"",(VLOOKUP(D320,'Flags&amp;Qualifiers'!$S$2:$T$55,2)), "")</f>
        <v/>
      </c>
      <c r="Z320" s="624">
        <f t="shared" si="91"/>
        <v>1</v>
      </c>
      <c r="AA320" s="624">
        <f t="shared" si="92"/>
        <v>0</v>
      </c>
      <c r="AB320" s="624" t="str">
        <f t="shared" si="93"/>
        <v>NULL</v>
      </c>
      <c r="AC320" s="635" t="str">
        <f>IF((COUNT($AB$320:$AB$343)&gt;17),(AVERAGE($AB$320:$AB$343)),"NULL")</f>
        <v>NULL</v>
      </c>
      <c r="AD320" s="625" t="str">
        <f>IF((COUNT($AB$320:$AB$343)&gt;17),(AVERAGE($AB$320:$AB$343)),"NULL")</f>
        <v>NULL</v>
      </c>
      <c r="AE320" s="627">
        <f t="shared" ref="AE320:AE342" si="108">MAX($AB$320:$AB$343)</f>
        <v>0</v>
      </c>
      <c r="AF320" s="628" t="str">
        <f t="shared" si="94"/>
        <v/>
      </c>
      <c r="AG320" s="629" t="str">
        <f t="shared" si="95"/>
        <v/>
      </c>
      <c r="AH320" s="630">
        <f t="shared" si="96"/>
        <v>313</v>
      </c>
      <c r="AI320" s="629">
        <f t="shared" si="100"/>
        <v>0</v>
      </c>
      <c r="AJ320" s="632" t="str">
        <f t="shared" si="104"/>
        <v/>
      </c>
      <c r="AK320" s="630" t="str">
        <f t="shared" si="97"/>
        <v/>
      </c>
      <c r="AL320" s="630" t="str">
        <f t="shared" si="98"/>
        <v/>
      </c>
      <c r="AM320" s="632" t="str">
        <f t="shared" si="99"/>
        <v/>
      </c>
      <c r="AN320" s="633" t="str">
        <f t="shared" si="105"/>
        <v>YES</v>
      </c>
      <c r="AO320" s="511" t="s">
        <v>382</v>
      </c>
      <c r="AP320" s="127">
        <f>VLOOKUP(AO320,'Flags&amp;Qualifiers'!$B$2:$C$49,2)</f>
        <v>0</v>
      </c>
      <c r="AQ320" s="127">
        <f>VLOOKUP(AO320,'Flags&amp;Qualifiers'!$B$2:$D$49,3)</f>
        <v>0</v>
      </c>
      <c r="AR320" s="127">
        <f>VLOOKUP(AO320,'Flags&amp;Qualifiers'!$B$2:$E$49,4)</f>
        <v>0</v>
      </c>
      <c r="AS320" s="757" t="str">
        <f t="shared" si="101"/>
        <v>no</v>
      </c>
    </row>
    <row r="321" spans="1:45" s="634" customFormat="1" ht="11.25" customHeight="1" x14ac:dyDescent="0.2">
      <c r="A321" s="621">
        <f>(AirVision!A317)</f>
        <v>0</v>
      </c>
      <c r="B321" s="622">
        <f>(AirVision!B317)</f>
        <v>0</v>
      </c>
      <c r="C321" s="623" t="str">
        <f>IF(ISNUMBER(AirVision!R317),AirVision!R317, "")</f>
        <v/>
      </c>
      <c r="D321" s="624" t="str">
        <f>IF(AirVision!S317&lt;&gt;"",AirVision!S317, "")</f>
        <v/>
      </c>
      <c r="E321" s="623" t="str">
        <f>IF(ISNUMBER(AirVision!L317),AirVision!L317, "")</f>
        <v/>
      </c>
      <c r="F321" s="624" t="str">
        <f>IF(AirVision!M317&lt;&gt;"",AirVision!M317, "")</f>
        <v/>
      </c>
      <c r="G321" s="625" t="str">
        <f>IF(ISNUMBER(AirVision!C317),AirVision!C317,"")</f>
        <v/>
      </c>
      <c r="H321" s="624" t="str">
        <f>IF(AirVision!D317&lt;&gt;"",AirVision!D317, "")</f>
        <v/>
      </c>
      <c r="I321" s="624" t="str">
        <f>IF(ISNUMBER(AirVision!O317),AirVision!O317,"")</f>
        <v/>
      </c>
      <c r="J321" s="624" t="str">
        <f>IF(ISNUMBER(AirVision!P317),AirVision!P317,"")</f>
        <v/>
      </c>
      <c r="K321" s="624" t="str">
        <f>IF(ISNUMBER(AirVision!F317),AirVision!F317, "")</f>
        <v/>
      </c>
      <c r="L321" s="624" t="str">
        <f>IF(AirVision!G317&lt;&gt;"",AirVision!G317, "")</f>
        <v/>
      </c>
      <c r="M321" s="624" t="str">
        <f>IF(ISNUMBER(AirVision!U317),AirVision!U317, "")</f>
        <v/>
      </c>
      <c r="N321" s="624" t="str">
        <f>IF(AirVision!V317&lt;&gt;"",AirVision!V317, "")</f>
        <v/>
      </c>
      <c r="O321" s="625" t="str">
        <f>IF(ISNUMBER(AirVision!X317),AirVision!X317,"")</f>
        <v/>
      </c>
      <c r="P321" s="624" t="str">
        <f>IF(AirVision!Y317&lt;&gt;"",AirVision!Y317, "")</f>
        <v/>
      </c>
      <c r="Q321" s="624" t="str">
        <f>IF(ISNUMBER(AirVision!AA317),AirVision!AA317,"")</f>
        <v/>
      </c>
      <c r="R321" s="624" t="str">
        <f>IF(AirVision!AB317&lt;&gt;"",AirVision!AB317, "")</f>
        <v/>
      </c>
      <c r="S321" s="624" t="str">
        <f>IF(ISNUMBER(AirVision!AD317),AirVision!AD317,"")</f>
        <v/>
      </c>
      <c r="T321" s="624" t="str">
        <f>IF(AirVision!AE317&lt;&gt;"",AirVision!AE317, "")</f>
        <v/>
      </c>
      <c r="U321" s="624">
        <f t="shared" si="89"/>
        <v>0</v>
      </c>
      <c r="V321" s="624">
        <f t="shared" si="88"/>
        <v>1</v>
      </c>
      <c r="W321" s="624" t="str">
        <f>IF(D321&lt;&gt;"",(VLOOKUP(D321,'Flags&amp;Qualifiers'!$S$2:$U$55,3)),"")</f>
        <v/>
      </c>
      <c r="X321" s="624">
        <f t="shared" si="90"/>
        <v>0</v>
      </c>
      <c r="Y321" s="624" t="str">
        <f>IF(D321&lt;&gt;"",(VLOOKUP(D321,'Flags&amp;Qualifiers'!$S$2:$T$55,2)), "")</f>
        <v/>
      </c>
      <c r="Z321" s="624">
        <f t="shared" si="91"/>
        <v>1</v>
      </c>
      <c r="AA321" s="624">
        <f t="shared" si="92"/>
        <v>0</v>
      </c>
      <c r="AB321" s="624" t="str">
        <f t="shared" si="93"/>
        <v>NULL</v>
      </c>
      <c r="AC321" s="635" t="str">
        <f t="shared" ref="AC321:AD343" si="109">IF((COUNT($AB$320:$AB$343)&gt;17),(AVERAGE($AB$320:$AB$343)),"NULL")</f>
        <v>NULL</v>
      </c>
      <c r="AD321" s="625" t="str">
        <f t="shared" si="109"/>
        <v>NULL</v>
      </c>
      <c r="AE321" s="627">
        <f t="shared" si="108"/>
        <v>0</v>
      </c>
      <c r="AF321" s="628" t="str">
        <f t="shared" si="94"/>
        <v/>
      </c>
      <c r="AG321" s="629" t="str">
        <f t="shared" si="95"/>
        <v/>
      </c>
      <c r="AH321" s="630">
        <f t="shared" si="96"/>
        <v>314</v>
      </c>
      <c r="AI321" s="629">
        <f t="shared" si="100"/>
        <v>0</v>
      </c>
      <c r="AJ321" s="632" t="str">
        <f t="shared" si="104"/>
        <v/>
      </c>
      <c r="AK321" s="630" t="str">
        <f t="shared" si="97"/>
        <v/>
      </c>
      <c r="AL321" s="630" t="str">
        <f t="shared" si="98"/>
        <v/>
      </c>
      <c r="AM321" s="632" t="str">
        <f t="shared" si="99"/>
        <v/>
      </c>
      <c r="AN321" s="633" t="str">
        <f t="shared" si="105"/>
        <v>YES</v>
      </c>
      <c r="AO321" s="511" t="s">
        <v>382</v>
      </c>
      <c r="AP321" s="127">
        <f>VLOOKUP(AO321,'Flags&amp;Qualifiers'!$B$2:$C$49,2)</f>
        <v>0</v>
      </c>
      <c r="AQ321" s="127">
        <f>VLOOKUP(AO321,'Flags&amp;Qualifiers'!$B$2:$D$49,3)</f>
        <v>0</v>
      </c>
      <c r="AR321" s="127">
        <f>VLOOKUP(AO321,'Flags&amp;Qualifiers'!$B$2:$E$49,4)</f>
        <v>0</v>
      </c>
      <c r="AS321" s="757" t="str">
        <f t="shared" si="101"/>
        <v>no</v>
      </c>
    </row>
    <row r="322" spans="1:45" s="634" customFormat="1" ht="11.25" customHeight="1" x14ac:dyDescent="0.2">
      <c r="A322" s="621">
        <f>(AirVision!A318)</f>
        <v>0</v>
      </c>
      <c r="B322" s="622">
        <f>(AirVision!B318)</f>
        <v>0</v>
      </c>
      <c r="C322" s="623" t="str">
        <f>IF(ISNUMBER(AirVision!R318),AirVision!R318, "")</f>
        <v/>
      </c>
      <c r="D322" s="624" t="str">
        <f>IF(AirVision!S318&lt;&gt;"",AirVision!S318, "")</f>
        <v/>
      </c>
      <c r="E322" s="623" t="str">
        <f>IF(ISNUMBER(AirVision!L318),AirVision!L318, "")</f>
        <v/>
      </c>
      <c r="F322" s="624" t="str">
        <f>IF(AirVision!M318&lt;&gt;"",AirVision!M318, "")</f>
        <v/>
      </c>
      <c r="G322" s="625" t="str">
        <f>IF(ISNUMBER(AirVision!C318),AirVision!C318,"")</f>
        <v/>
      </c>
      <c r="H322" s="624" t="str">
        <f>IF(AirVision!D318&lt;&gt;"",AirVision!D318, "")</f>
        <v/>
      </c>
      <c r="I322" s="624" t="str">
        <f>IF(ISNUMBER(AirVision!O318),AirVision!O318,"")</f>
        <v/>
      </c>
      <c r="J322" s="624" t="str">
        <f>IF(ISNUMBER(AirVision!P318),AirVision!P318,"")</f>
        <v/>
      </c>
      <c r="K322" s="624" t="str">
        <f>IF(ISNUMBER(AirVision!F318),AirVision!F318, "")</f>
        <v/>
      </c>
      <c r="L322" s="624" t="str">
        <f>IF(AirVision!G318&lt;&gt;"",AirVision!G318, "")</f>
        <v/>
      </c>
      <c r="M322" s="624" t="str">
        <f>IF(ISNUMBER(AirVision!U318),AirVision!U318, "")</f>
        <v/>
      </c>
      <c r="N322" s="624" t="str">
        <f>IF(AirVision!V318&lt;&gt;"",AirVision!V318, "")</f>
        <v/>
      </c>
      <c r="O322" s="625" t="str">
        <f>IF(ISNUMBER(AirVision!X318),AirVision!X318,"")</f>
        <v/>
      </c>
      <c r="P322" s="624" t="str">
        <f>IF(AirVision!Y318&lt;&gt;"",AirVision!Y318, "")</f>
        <v/>
      </c>
      <c r="Q322" s="624" t="str">
        <f>IF(ISNUMBER(AirVision!AA318),AirVision!AA318,"")</f>
        <v/>
      </c>
      <c r="R322" s="624" t="str">
        <f>IF(AirVision!AB318&lt;&gt;"",AirVision!AB318, "")</f>
        <v/>
      </c>
      <c r="S322" s="624" t="str">
        <f>IF(ISNUMBER(AirVision!AD318),AirVision!AD318,"")</f>
        <v/>
      </c>
      <c r="T322" s="624" t="str">
        <f>IF(AirVision!AE318&lt;&gt;"",AirVision!AE318, "")</f>
        <v/>
      </c>
      <c r="U322" s="624">
        <f t="shared" si="89"/>
        <v>0</v>
      </c>
      <c r="V322" s="624">
        <f t="shared" si="88"/>
        <v>1</v>
      </c>
      <c r="W322" s="624" t="str">
        <f>IF(D322&lt;&gt;"",(VLOOKUP(D322,'Flags&amp;Qualifiers'!$S$2:$U$55,3)),"")</f>
        <v/>
      </c>
      <c r="X322" s="624">
        <f t="shared" si="90"/>
        <v>0</v>
      </c>
      <c r="Y322" s="624" t="str">
        <f>IF(D322&lt;&gt;"",(VLOOKUP(D322,'Flags&amp;Qualifiers'!$S$2:$T$55,2)), "")</f>
        <v/>
      </c>
      <c r="Z322" s="624">
        <f t="shared" si="91"/>
        <v>1</v>
      </c>
      <c r="AA322" s="624">
        <f t="shared" si="92"/>
        <v>0</v>
      </c>
      <c r="AB322" s="624" t="str">
        <f t="shared" si="93"/>
        <v>NULL</v>
      </c>
      <c r="AC322" s="635" t="str">
        <f t="shared" si="109"/>
        <v>NULL</v>
      </c>
      <c r="AD322" s="625" t="str">
        <f t="shared" si="109"/>
        <v>NULL</v>
      </c>
      <c r="AE322" s="627">
        <f t="shared" si="108"/>
        <v>0</v>
      </c>
      <c r="AF322" s="628" t="str">
        <f t="shared" si="94"/>
        <v/>
      </c>
      <c r="AG322" s="629" t="str">
        <f t="shared" si="95"/>
        <v/>
      </c>
      <c r="AH322" s="630">
        <f t="shared" si="96"/>
        <v>315</v>
      </c>
      <c r="AI322" s="629">
        <f t="shared" si="100"/>
        <v>0</v>
      </c>
      <c r="AJ322" s="632" t="str">
        <f t="shared" si="104"/>
        <v/>
      </c>
      <c r="AK322" s="630" t="str">
        <f t="shared" si="97"/>
        <v/>
      </c>
      <c r="AL322" s="630" t="str">
        <f t="shared" si="98"/>
        <v/>
      </c>
      <c r="AM322" s="632" t="str">
        <f t="shared" si="99"/>
        <v/>
      </c>
      <c r="AN322" s="633" t="str">
        <f t="shared" si="105"/>
        <v>YES</v>
      </c>
      <c r="AO322" s="511" t="s">
        <v>382</v>
      </c>
      <c r="AP322" s="127">
        <f>VLOOKUP(AO322,'Flags&amp;Qualifiers'!$B$2:$C$49,2)</f>
        <v>0</v>
      </c>
      <c r="AQ322" s="127">
        <f>VLOOKUP(AO322,'Flags&amp;Qualifiers'!$B$2:$D$49,3)</f>
        <v>0</v>
      </c>
      <c r="AR322" s="127">
        <f>VLOOKUP(AO322,'Flags&amp;Qualifiers'!$B$2:$E$49,4)</f>
        <v>0</v>
      </c>
      <c r="AS322" s="757" t="str">
        <f t="shared" si="101"/>
        <v>no</v>
      </c>
    </row>
    <row r="323" spans="1:45" s="634" customFormat="1" ht="11.25" customHeight="1" x14ac:dyDescent="0.2">
      <c r="A323" s="621">
        <f>(AirVision!A319)</f>
        <v>0</v>
      </c>
      <c r="B323" s="622">
        <f>(AirVision!B319)</f>
        <v>0</v>
      </c>
      <c r="C323" s="623" t="str">
        <f>IF(ISNUMBER(AirVision!R319),AirVision!R319, "")</f>
        <v/>
      </c>
      <c r="D323" s="624" t="str">
        <f>IF(AirVision!S319&lt;&gt;"",AirVision!S319, "")</f>
        <v/>
      </c>
      <c r="E323" s="623" t="str">
        <f>IF(ISNUMBER(AirVision!L319),AirVision!L319, "")</f>
        <v/>
      </c>
      <c r="F323" s="624" t="str">
        <f>IF(AirVision!M319&lt;&gt;"",AirVision!M319, "")</f>
        <v/>
      </c>
      <c r="G323" s="625" t="str">
        <f>IF(ISNUMBER(AirVision!C319),AirVision!C319,"")</f>
        <v/>
      </c>
      <c r="H323" s="624" t="str">
        <f>IF(AirVision!D319&lt;&gt;"",AirVision!D319, "")</f>
        <v/>
      </c>
      <c r="I323" s="624" t="str">
        <f>IF(ISNUMBER(AirVision!O319),AirVision!O319,"")</f>
        <v/>
      </c>
      <c r="J323" s="624" t="str">
        <f>IF(ISNUMBER(AirVision!P319),AirVision!P319,"")</f>
        <v/>
      </c>
      <c r="K323" s="624" t="str">
        <f>IF(ISNUMBER(AirVision!F319),AirVision!F319, "")</f>
        <v/>
      </c>
      <c r="L323" s="624" t="str">
        <f>IF(AirVision!G319&lt;&gt;"",AirVision!G319, "")</f>
        <v/>
      </c>
      <c r="M323" s="624" t="str">
        <f>IF(ISNUMBER(AirVision!U319),AirVision!U319, "")</f>
        <v/>
      </c>
      <c r="N323" s="624" t="str">
        <f>IF(AirVision!V319&lt;&gt;"",AirVision!V319, "")</f>
        <v/>
      </c>
      <c r="O323" s="625" t="str">
        <f>IF(ISNUMBER(AirVision!X319),AirVision!X319,"")</f>
        <v/>
      </c>
      <c r="P323" s="624" t="str">
        <f>IF(AirVision!Y319&lt;&gt;"",AirVision!Y319, "")</f>
        <v/>
      </c>
      <c r="Q323" s="624" t="str">
        <f>IF(ISNUMBER(AirVision!AA319),AirVision!AA319,"")</f>
        <v/>
      </c>
      <c r="R323" s="624" t="str">
        <f>IF(AirVision!AB319&lt;&gt;"",AirVision!AB319, "")</f>
        <v/>
      </c>
      <c r="S323" s="624" t="str">
        <f>IF(ISNUMBER(AirVision!AD319),AirVision!AD319,"")</f>
        <v/>
      </c>
      <c r="T323" s="624" t="str">
        <f>IF(AirVision!AE319&lt;&gt;"",AirVision!AE319, "")</f>
        <v/>
      </c>
      <c r="U323" s="624">
        <f t="shared" si="89"/>
        <v>0</v>
      </c>
      <c r="V323" s="624">
        <f t="shared" si="88"/>
        <v>1</v>
      </c>
      <c r="W323" s="624" t="str">
        <f>IF(D323&lt;&gt;"",(VLOOKUP(D323,'Flags&amp;Qualifiers'!$S$2:$U$55,3)),"")</f>
        <v/>
      </c>
      <c r="X323" s="624">
        <f t="shared" si="90"/>
        <v>0</v>
      </c>
      <c r="Y323" s="624" t="str">
        <f>IF(D323&lt;&gt;"",(VLOOKUP(D323,'Flags&amp;Qualifiers'!$S$2:$T$55,2)), "")</f>
        <v/>
      </c>
      <c r="Z323" s="624">
        <f t="shared" si="91"/>
        <v>1</v>
      </c>
      <c r="AA323" s="624">
        <f t="shared" si="92"/>
        <v>0</v>
      </c>
      <c r="AB323" s="624" t="str">
        <f t="shared" si="93"/>
        <v>NULL</v>
      </c>
      <c r="AC323" s="635" t="str">
        <f t="shared" si="109"/>
        <v>NULL</v>
      </c>
      <c r="AD323" s="625" t="str">
        <f t="shared" si="109"/>
        <v>NULL</v>
      </c>
      <c r="AE323" s="627">
        <f t="shared" si="108"/>
        <v>0</v>
      </c>
      <c r="AF323" s="628" t="str">
        <f t="shared" si="94"/>
        <v/>
      </c>
      <c r="AG323" s="629" t="str">
        <f t="shared" si="95"/>
        <v/>
      </c>
      <c r="AH323" s="630">
        <f t="shared" si="96"/>
        <v>316</v>
      </c>
      <c r="AI323" s="629">
        <f t="shared" si="100"/>
        <v>0</v>
      </c>
      <c r="AJ323" s="632" t="str">
        <f t="shared" si="104"/>
        <v/>
      </c>
      <c r="AK323" s="630" t="str">
        <f t="shared" si="97"/>
        <v/>
      </c>
      <c r="AL323" s="630" t="str">
        <f t="shared" si="98"/>
        <v/>
      </c>
      <c r="AM323" s="632" t="str">
        <f t="shared" si="99"/>
        <v/>
      </c>
      <c r="AN323" s="633" t="str">
        <f t="shared" si="105"/>
        <v>YES</v>
      </c>
      <c r="AO323" s="511" t="s">
        <v>382</v>
      </c>
      <c r="AP323" s="127">
        <f>VLOOKUP(AO323,'Flags&amp;Qualifiers'!$B$2:$C$49,2)</f>
        <v>0</v>
      </c>
      <c r="AQ323" s="127">
        <f>VLOOKUP(AO323,'Flags&amp;Qualifiers'!$B$2:$D$49,3)</f>
        <v>0</v>
      </c>
      <c r="AR323" s="127">
        <f>VLOOKUP(AO323,'Flags&amp;Qualifiers'!$B$2:$E$49,4)</f>
        <v>0</v>
      </c>
      <c r="AS323" s="757" t="str">
        <f t="shared" si="101"/>
        <v>no</v>
      </c>
    </row>
    <row r="324" spans="1:45" s="634" customFormat="1" ht="11.25" customHeight="1" x14ac:dyDescent="0.2">
      <c r="A324" s="621">
        <f>(AirVision!A320)</f>
        <v>0</v>
      </c>
      <c r="B324" s="622">
        <f>(AirVision!B320)</f>
        <v>0</v>
      </c>
      <c r="C324" s="623" t="str">
        <f>IF(ISNUMBER(AirVision!R320),AirVision!R320, "")</f>
        <v/>
      </c>
      <c r="D324" s="624" t="str">
        <f>IF(AirVision!S320&lt;&gt;"",AirVision!S320, "")</f>
        <v/>
      </c>
      <c r="E324" s="623" t="str">
        <f>IF(ISNUMBER(AirVision!L320),AirVision!L320, "")</f>
        <v/>
      </c>
      <c r="F324" s="624" t="str">
        <f>IF(AirVision!M320&lt;&gt;"",AirVision!M320, "")</f>
        <v/>
      </c>
      <c r="G324" s="625" t="str">
        <f>IF(ISNUMBER(AirVision!C320),AirVision!C320,"")</f>
        <v/>
      </c>
      <c r="H324" s="624" t="str">
        <f>IF(AirVision!D320&lt;&gt;"",AirVision!D320, "")</f>
        <v/>
      </c>
      <c r="I324" s="624" t="str">
        <f>IF(ISNUMBER(AirVision!O320),AirVision!O320,"")</f>
        <v/>
      </c>
      <c r="J324" s="624" t="str">
        <f>IF(ISNUMBER(AirVision!P320),AirVision!P320,"")</f>
        <v/>
      </c>
      <c r="K324" s="624" t="str">
        <f>IF(ISNUMBER(AirVision!F320),AirVision!F320, "")</f>
        <v/>
      </c>
      <c r="L324" s="624" t="str">
        <f>IF(AirVision!G320&lt;&gt;"",AirVision!G320, "")</f>
        <v/>
      </c>
      <c r="M324" s="624" t="str">
        <f>IF(ISNUMBER(AirVision!U320),AirVision!U320, "")</f>
        <v/>
      </c>
      <c r="N324" s="624" t="str">
        <f>IF(AirVision!V320&lt;&gt;"",AirVision!V320, "")</f>
        <v/>
      </c>
      <c r="O324" s="625" t="str">
        <f>IF(ISNUMBER(AirVision!X320),AirVision!X320,"")</f>
        <v/>
      </c>
      <c r="P324" s="624" t="str">
        <f>IF(AirVision!Y320&lt;&gt;"",AirVision!Y320, "")</f>
        <v/>
      </c>
      <c r="Q324" s="624" t="str">
        <f>IF(ISNUMBER(AirVision!AA320),AirVision!AA320,"")</f>
        <v/>
      </c>
      <c r="R324" s="624" t="str">
        <f>IF(AirVision!AB320&lt;&gt;"",AirVision!AB320, "")</f>
        <v/>
      </c>
      <c r="S324" s="624" t="str">
        <f>IF(ISNUMBER(AirVision!AD320),AirVision!AD320,"")</f>
        <v/>
      </c>
      <c r="T324" s="624" t="str">
        <f>IF(AirVision!AE320&lt;&gt;"",AirVision!AE320, "")</f>
        <v/>
      </c>
      <c r="U324" s="624">
        <f t="shared" si="89"/>
        <v>0</v>
      </c>
      <c r="V324" s="624">
        <f t="shared" si="88"/>
        <v>1</v>
      </c>
      <c r="W324" s="624" t="str">
        <f>IF(D324&lt;&gt;"",(VLOOKUP(D324,'Flags&amp;Qualifiers'!$S$2:$U$55,3)),"")</f>
        <v/>
      </c>
      <c r="X324" s="624">
        <f t="shared" si="90"/>
        <v>0</v>
      </c>
      <c r="Y324" s="624" t="str">
        <f>IF(D324&lt;&gt;"",(VLOOKUP(D324,'Flags&amp;Qualifiers'!$S$2:$T$55,2)), "")</f>
        <v/>
      </c>
      <c r="Z324" s="624">
        <f t="shared" si="91"/>
        <v>1</v>
      </c>
      <c r="AA324" s="624">
        <f t="shared" si="92"/>
        <v>0</v>
      </c>
      <c r="AB324" s="624" t="str">
        <f t="shared" si="93"/>
        <v>NULL</v>
      </c>
      <c r="AC324" s="635" t="str">
        <f t="shared" si="109"/>
        <v>NULL</v>
      </c>
      <c r="AD324" s="625" t="str">
        <f t="shared" si="109"/>
        <v>NULL</v>
      </c>
      <c r="AE324" s="627">
        <f t="shared" si="108"/>
        <v>0</v>
      </c>
      <c r="AF324" s="628" t="str">
        <f t="shared" si="94"/>
        <v/>
      </c>
      <c r="AG324" s="629" t="str">
        <f t="shared" si="95"/>
        <v/>
      </c>
      <c r="AH324" s="630">
        <f t="shared" si="96"/>
        <v>317</v>
      </c>
      <c r="AI324" s="629">
        <f t="shared" si="100"/>
        <v>0</v>
      </c>
      <c r="AJ324" s="632" t="str">
        <f t="shared" si="104"/>
        <v/>
      </c>
      <c r="AK324" s="630" t="str">
        <f t="shared" si="97"/>
        <v/>
      </c>
      <c r="AL324" s="630" t="str">
        <f t="shared" si="98"/>
        <v/>
      </c>
      <c r="AM324" s="632" t="str">
        <f t="shared" si="99"/>
        <v/>
      </c>
      <c r="AN324" s="633" t="str">
        <f t="shared" si="105"/>
        <v>YES</v>
      </c>
      <c r="AO324" s="511" t="s">
        <v>382</v>
      </c>
      <c r="AP324" s="127">
        <f>VLOOKUP(AO324,'Flags&amp;Qualifiers'!$B$2:$C$49,2)</f>
        <v>0</v>
      </c>
      <c r="AQ324" s="127">
        <f>VLOOKUP(AO324,'Flags&amp;Qualifiers'!$B$2:$D$49,3)</f>
        <v>0</v>
      </c>
      <c r="AR324" s="127">
        <f>VLOOKUP(AO324,'Flags&amp;Qualifiers'!$B$2:$E$49,4)</f>
        <v>0</v>
      </c>
      <c r="AS324" s="757" t="str">
        <f t="shared" si="101"/>
        <v>no</v>
      </c>
    </row>
    <row r="325" spans="1:45" s="634" customFormat="1" ht="11.25" customHeight="1" x14ac:dyDescent="0.2">
      <c r="A325" s="621">
        <f>(AirVision!A321)</f>
        <v>0</v>
      </c>
      <c r="B325" s="622">
        <f>(AirVision!B321)</f>
        <v>0</v>
      </c>
      <c r="C325" s="623" t="str">
        <f>IF(ISNUMBER(AirVision!R321),AirVision!R321, "")</f>
        <v/>
      </c>
      <c r="D325" s="624" t="str">
        <f>IF(AirVision!S321&lt;&gt;"",AirVision!S321, "")</f>
        <v/>
      </c>
      <c r="E325" s="623" t="str">
        <f>IF(ISNUMBER(AirVision!L321),AirVision!L321, "")</f>
        <v/>
      </c>
      <c r="F325" s="624" t="str">
        <f>IF(AirVision!M321&lt;&gt;"",AirVision!M321, "")</f>
        <v/>
      </c>
      <c r="G325" s="625" t="str">
        <f>IF(ISNUMBER(AirVision!C321),AirVision!C321,"")</f>
        <v/>
      </c>
      <c r="H325" s="624" t="str">
        <f>IF(AirVision!D321&lt;&gt;"",AirVision!D321, "")</f>
        <v/>
      </c>
      <c r="I325" s="624" t="str">
        <f>IF(ISNUMBER(AirVision!O321),AirVision!O321,"")</f>
        <v/>
      </c>
      <c r="J325" s="624" t="str">
        <f>IF(ISNUMBER(AirVision!P321),AirVision!P321,"")</f>
        <v/>
      </c>
      <c r="K325" s="624" t="str">
        <f>IF(ISNUMBER(AirVision!F321),AirVision!F321, "")</f>
        <v/>
      </c>
      <c r="L325" s="624" t="str">
        <f>IF(AirVision!G321&lt;&gt;"",AirVision!G321, "")</f>
        <v/>
      </c>
      <c r="M325" s="624" t="str">
        <f>IF(ISNUMBER(AirVision!U321),AirVision!U321, "")</f>
        <v/>
      </c>
      <c r="N325" s="624" t="str">
        <f>IF(AirVision!V321&lt;&gt;"",AirVision!V321, "")</f>
        <v/>
      </c>
      <c r="O325" s="625" t="str">
        <f>IF(ISNUMBER(AirVision!X321),AirVision!X321,"")</f>
        <v/>
      </c>
      <c r="P325" s="624" t="str">
        <f>IF(AirVision!Y321&lt;&gt;"",AirVision!Y321, "")</f>
        <v/>
      </c>
      <c r="Q325" s="624" t="str">
        <f>IF(ISNUMBER(AirVision!AA321),AirVision!AA321,"")</f>
        <v/>
      </c>
      <c r="R325" s="624" t="str">
        <f>IF(AirVision!AB321&lt;&gt;"",AirVision!AB321, "")</f>
        <v/>
      </c>
      <c r="S325" s="624" t="str">
        <f>IF(ISNUMBER(AirVision!AD321),AirVision!AD321,"")</f>
        <v/>
      </c>
      <c r="T325" s="624" t="str">
        <f>IF(AirVision!AE321&lt;&gt;"",AirVision!AE321, "")</f>
        <v/>
      </c>
      <c r="U325" s="624">
        <f t="shared" si="89"/>
        <v>0</v>
      </c>
      <c r="V325" s="624">
        <f t="shared" si="88"/>
        <v>1</v>
      </c>
      <c r="W325" s="624" t="str">
        <f>IF(D325&lt;&gt;"",(VLOOKUP(D325,'Flags&amp;Qualifiers'!$S$2:$U$55,3)),"")</f>
        <v/>
      </c>
      <c r="X325" s="624">
        <f t="shared" si="90"/>
        <v>0</v>
      </c>
      <c r="Y325" s="624" t="str">
        <f>IF(D325&lt;&gt;"",(VLOOKUP(D325,'Flags&amp;Qualifiers'!$S$2:$T$55,2)), "")</f>
        <v/>
      </c>
      <c r="Z325" s="624">
        <f t="shared" si="91"/>
        <v>1</v>
      </c>
      <c r="AA325" s="624">
        <f t="shared" si="92"/>
        <v>0</v>
      </c>
      <c r="AB325" s="624" t="str">
        <f t="shared" si="93"/>
        <v>NULL</v>
      </c>
      <c r="AC325" s="635" t="str">
        <f t="shared" si="109"/>
        <v>NULL</v>
      </c>
      <c r="AD325" s="625" t="str">
        <f t="shared" si="109"/>
        <v>NULL</v>
      </c>
      <c r="AE325" s="627">
        <f t="shared" si="108"/>
        <v>0</v>
      </c>
      <c r="AF325" s="628" t="str">
        <f t="shared" si="94"/>
        <v/>
      </c>
      <c r="AG325" s="629" t="str">
        <f t="shared" si="95"/>
        <v/>
      </c>
      <c r="AH325" s="630">
        <f t="shared" si="96"/>
        <v>318</v>
      </c>
      <c r="AI325" s="629">
        <f t="shared" si="100"/>
        <v>0</v>
      </c>
      <c r="AJ325" s="632" t="str">
        <f t="shared" si="104"/>
        <v/>
      </c>
      <c r="AK325" s="630" t="str">
        <f t="shared" si="97"/>
        <v/>
      </c>
      <c r="AL325" s="630" t="str">
        <f t="shared" si="98"/>
        <v/>
      </c>
      <c r="AM325" s="632" t="str">
        <f t="shared" si="99"/>
        <v/>
      </c>
      <c r="AN325" s="633" t="str">
        <f t="shared" si="105"/>
        <v>YES</v>
      </c>
      <c r="AO325" s="511" t="s">
        <v>382</v>
      </c>
      <c r="AP325" s="127">
        <f>VLOOKUP(AO325,'Flags&amp;Qualifiers'!$B$2:$C$49,2)</f>
        <v>0</v>
      </c>
      <c r="AQ325" s="127">
        <f>VLOOKUP(AO325,'Flags&amp;Qualifiers'!$B$2:$D$49,3)</f>
        <v>0</v>
      </c>
      <c r="AR325" s="127">
        <f>VLOOKUP(AO325,'Flags&amp;Qualifiers'!$B$2:$E$49,4)</f>
        <v>0</v>
      </c>
      <c r="AS325" s="757" t="str">
        <f t="shared" si="101"/>
        <v>no</v>
      </c>
    </row>
    <row r="326" spans="1:45" s="634" customFormat="1" ht="11.25" customHeight="1" x14ac:dyDescent="0.2">
      <c r="A326" s="621">
        <f>(AirVision!A322)</f>
        <v>0</v>
      </c>
      <c r="B326" s="622">
        <f>(AirVision!B322)</f>
        <v>0</v>
      </c>
      <c r="C326" s="623" t="str">
        <f>IF(ISNUMBER(AirVision!R322),AirVision!R322, "")</f>
        <v/>
      </c>
      <c r="D326" s="624" t="str">
        <f>IF(AirVision!S322&lt;&gt;"",AirVision!S322, "")</f>
        <v/>
      </c>
      <c r="E326" s="623" t="str">
        <f>IF(ISNUMBER(AirVision!L322),AirVision!L322, "")</f>
        <v/>
      </c>
      <c r="F326" s="624" t="str">
        <f>IF(AirVision!M322&lt;&gt;"",AirVision!M322, "")</f>
        <v/>
      </c>
      <c r="G326" s="625" t="str">
        <f>IF(ISNUMBER(AirVision!C322),AirVision!C322,"")</f>
        <v/>
      </c>
      <c r="H326" s="624" t="str">
        <f>IF(AirVision!D322&lt;&gt;"",AirVision!D322, "")</f>
        <v/>
      </c>
      <c r="I326" s="624" t="str">
        <f>IF(ISNUMBER(AirVision!O322),AirVision!O322,"")</f>
        <v/>
      </c>
      <c r="J326" s="624" t="str">
        <f>IF(ISNUMBER(AirVision!P322),AirVision!P322,"")</f>
        <v/>
      </c>
      <c r="K326" s="624" t="str">
        <f>IF(ISNUMBER(AirVision!F322),AirVision!F322, "")</f>
        <v/>
      </c>
      <c r="L326" s="624" t="str">
        <f>IF(AirVision!G322&lt;&gt;"",AirVision!G322, "")</f>
        <v/>
      </c>
      <c r="M326" s="624" t="str">
        <f>IF(ISNUMBER(AirVision!U322),AirVision!U322, "")</f>
        <v/>
      </c>
      <c r="N326" s="624" t="str">
        <f>IF(AirVision!V322&lt;&gt;"",AirVision!V322, "")</f>
        <v/>
      </c>
      <c r="O326" s="625" t="str">
        <f>IF(ISNUMBER(AirVision!X322),AirVision!X322,"")</f>
        <v/>
      </c>
      <c r="P326" s="624" t="str">
        <f>IF(AirVision!Y322&lt;&gt;"",AirVision!Y322, "")</f>
        <v/>
      </c>
      <c r="Q326" s="624" t="str">
        <f>IF(ISNUMBER(AirVision!AA322),AirVision!AA322,"")</f>
        <v/>
      </c>
      <c r="R326" s="624" t="str">
        <f>IF(AirVision!AB322&lt;&gt;"",AirVision!AB322, "")</f>
        <v/>
      </c>
      <c r="S326" s="624" t="str">
        <f>IF(ISNUMBER(AirVision!AD322),AirVision!AD322,"")</f>
        <v/>
      </c>
      <c r="T326" s="624" t="str">
        <f>IF(AirVision!AE322&lt;&gt;"",AirVision!AE322, "")</f>
        <v/>
      </c>
      <c r="U326" s="624">
        <f t="shared" si="89"/>
        <v>0</v>
      </c>
      <c r="V326" s="624">
        <f t="shared" si="88"/>
        <v>1</v>
      </c>
      <c r="W326" s="624" t="str">
        <f>IF(D326&lt;&gt;"",(VLOOKUP(D326,'Flags&amp;Qualifiers'!$S$2:$U$55,3)),"")</f>
        <v/>
      </c>
      <c r="X326" s="624">
        <f t="shared" si="90"/>
        <v>0</v>
      </c>
      <c r="Y326" s="624" t="str">
        <f>IF(D326&lt;&gt;"",(VLOOKUP(D326,'Flags&amp;Qualifiers'!$S$2:$T$55,2)), "")</f>
        <v/>
      </c>
      <c r="Z326" s="624">
        <f t="shared" si="91"/>
        <v>1</v>
      </c>
      <c r="AA326" s="624">
        <f t="shared" si="92"/>
        <v>0</v>
      </c>
      <c r="AB326" s="624" t="str">
        <f t="shared" si="93"/>
        <v>NULL</v>
      </c>
      <c r="AC326" s="635" t="str">
        <f t="shared" si="109"/>
        <v>NULL</v>
      </c>
      <c r="AD326" s="625" t="str">
        <f t="shared" si="109"/>
        <v>NULL</v>
      </c>
      <c r="AE326" s="627">
        <f t="shared" si="108"/>
        <v>0</v>
      </c>
      <c r="AF326" s="628" t="str">
        <f t="shared" si="94"/>
        <v/>
      </c>
      <c r="AG326" s="629" t="str">
        <f t="shared" si="95"/>
        <v/>
      </c>
      <c r="AH326" s="630">
        <f t="shared" si="96"/>
        <v>319</v>
      </c>
      <c r="AI326" s="629">
        <f t="shared" si="100"/>
        <v>0</v>
      </c>
      <c r="AJ326" s="632" t="str">
        <f t="shared" si="104"/>
        <v/>
      </c>
      <c r="AK326" s="630" t="str">
        <f t="shared" si="97"/>
        <v/>
      </c>
      <c r="AL326" s="630" t="str">
        <f t="shared" si="98"/>
        <v/>
      </c>
      <c r="AM326" s="632" t="str">
        <f t="shared" si="99"/>
        <v/>
      </c>
      <c r="AN326" s="633" t="str">
        <f t="shared" si="105"/>
        <v>YES</v>
      </c>
      <c r="AO326" s="511" t="s">
        <v>382</v>
      </c>
      <c r="AP326" s="127">
        <f>VLOOKUP(AO326,'Flags&amp;Qualifiers'!$B$2:$C$49,2)</f>
        <v>0</v>
      </c>
      <c r="AQ326" s="127">
        <f>VLOOKUP(AO326,'Flags&amp;Qualifiers'!$B$2:$D$49,3)</f>
        <v>0</v>
      </c>
      <c r="AR326" s="127">
        <f>VLOOKUP(AO326,'Flags&amp;Qualifiers'!$B$2:$E$49,4)</f>
        <v>0</v>
      </c>
      <c r="AS326" s="757" t="str">
        <f t="shared" si="101"/>
        <v>no</v>
      </c>
    </row>
    <row r="327" spans="1:45" s="634" customFormat="1" ht="11.25" customHeight="1" x14ac:dyDescent="0.2">
      <c r="A327" s="621">
        <f>(AirVision!A323)</f>
        <v>0</v>
      </c>
      <c r="B327" s="622">
        <f>(AirVision!B323)</f>
        <v>0</v>
      </c>
      <c r="C327" s="623" t="str">
        <f>IF(ISNUMBER(AirVision!R323),AirVision!R323, "")</f>
        <v/>
      </c>
      <c r="D327" s="624" t="str">
        <f>IF(AirVision!S323&lt;&gt;"",AirVision!S323, "")</f>
        <v/>
      </c>
      <c r="E327" s="623" t="str">
        <f>IF(ISNUMBER(AirVision!L323),AirVision!L323, "")</f>
        <v/>
      </c>
      <c r="F327" s="624" t="str">
        <f>IF(AirVision!M323&lt;&gt;"",AirVision!M323, "")</f>
        <v/>
      </c>
      <c r="G327" s="625" t="str">
        <f>IF(ISNUMBER(AirVision!C323),AirVision!C323,"")</f>
        <v/>
      </c>
      <c r="H327" s="624" t="str">
        <f>IF(AirVision!D323&lt;&gt;"",AirVision!D323, "")</f>
        <v/>
      </c>
      <c r="I327" s="624" t="str">
        <f>IF(ISNUMBER(AirVision!O323),AirVision!O323,"")</f>
        <v/>
      </c>
      <c r="J327" s="624" t="str">
        <f>IF(ISNUMBER(AirVision!P323),AirVision!P323,"")</f>
        <v/>
      </c>
      <c r="K327" s="624" t="str">
        <f>IF(ISNUMBER(AirVision!F323),AirVision!F323, "")</f>
        <v/>
      </c>
      <c r="L327" s="624" t="str">
        <f>IF(AirVision!G323&lt;&gt;"",AirVision!G323, "")</f>
        <v/>
      </c>
      <c r="M327" s="624" t="str">
        <f>IF(ISNUMBER(AirVision!U323),AirVision!U323, "")</f>
        <v/>
      </c>
      <c r="N327" s="624" t="str">
        <f>IF(AirVision!V323&lt;&gt;"",AirVision!V323, "")</f>
        <v/>
      </c>
      <c r="O327" s="625" t="str">
        <f>IF(ISNUMBER(AirVision!X323),AirVision!X323,"")</f>
        <v/>
      </c>
      <c r="P327" s="624" t="str">
        <f>IF(AirVision!Y323&lt;&gt;"",AirVision!Y323, "")</f>
        <v/>
      </c>
      <c r="Q327" s="624" t="str">
        <f>IF(ISNUMBER(AirVision!AA323),AirVision!AA323,"")</f>
        <v/>
      </c>
      <c r="R327" s="624" t="str">
        <f>IF(AirVision!AB323&lt;&gt;"",AirVision!AB323, "")</f>
        <v/>
      </c>
      <c r="S327" s="624" t="str">
        <f>IF(ISNUMBER(AirVision!AD323),AirVision!AD323,"")</f>
        <v/>
      </c>
      <c r="T327" s="624" t="str">
        <f>IF(AirVision!AE323&lt;&gt;"",AirVision!AE323, "")</f>
        <v/>
      </c>
      <c r="U327" s="624">
        <f t="shared" si="89"/>
        <v>0</v>
      </c>
      <c r="V327" s="624">
        <f t="shared" si="88"/>
        <v>1</v>
      </c>
      <c r="W327" s="624" t="str">
        <f>IF(D327&lt;&gt;"",(VLOOKUP(D327,'Flags&amp;Qualifiers'!$S$2:$U$55,3)),"")</f>
        <v/>
      </c>
      <c r="X327" s="624">
        <f t="shared" si="90"/>
        <v>0</v>
      </c>
      <c r="Y327" s="624" t="str">
        <f>IF(D327&lt;&gt;"",(VLOOKUP(D327,'Flags&amp;Qualifiers'!$S$2:$T$55,2)), "")</f>
        <v/>
      </c>
      <c r="Z327" s="624">
        <f t="shared" si="91"/>
        <v>1</v>
      </c>
      <c r="AA327" s="624">
        <f t="shared" si="92"/>
        <v>0</v>
      </c>
      <c r="AB327" s="624" t="str">
        <f t="shared" si="93"/>
        <v>NULL</v>
      </c>
      <c r="AC327" s="635" t="str">
        <f t="shared" si="109"/>
        <v>NULL</v>
      </c>
      <c r="AD327" s="625" t="str">
        <f t="shared" si="109"/>
        <v>NULL</v>
      </c>
      <c r="AE327" s="627">
        <f t="shared" si="108"/>
        <v>0</v>
      </c>
      <c r="AF327" s="628" t="str">
        <f t="shared" si="94"/>
        <v/>
      </c>
      <c r="AG327" s="629" t="str">
        <f t="shared" si="95"/>
        <v/>
      </c>
      <c r="AH327" s="630">
        <f t="shared" si="96"/>
        <v>320</v>
      </c>
      <c r="AI327" s="629">
        <f t="shared" si="100"/>
        <v>0</v>
      </c>
      <c r="AJ327" s="632" t="str">
        <f t="shared" si="104"/>
        <v/>
      </c>
      <c r="AK327" s="630" t="str">
        <f t="shared" si="97"/>
        <v/>
      </c>
      <c r="AL327" s="630" t="str">
        <f t="shared" si="98"/>
        <v/>
      </c>
      <c r="AM327" s="632" t="str">
        <f t="shared" si="99"/>
        <v/>
      </c>
      <c r="AN327" s="633" t="str">
        <f t="shared" si="105"/>
        <v>YES</v>
      </c>
      <c r="AO327" s="511" t="s">
        <v>382</v>
      </c>
      <c r="AP327" s="127">
        <f>VLOOKUP(AO327,'Flags&amp;Qualifiers'!$B$2:$C$49,2)</f>
        <v>0</v>
      </c>
      <c r="AQ327" s="127">
        <f>VLOOKUP(AO327,'Flags&amp;Qualifiers'!$B$2:$D$49,3)</f>
        <v>0</v>
      </c>
      <c r="AR327" s="127">
        <f>VLOOKUP(AO327,'Flags&amp;Qualifiers'!$B$2:$E$49,4)</f>
        <v>0</v>
      </c>
      <c r="AS327" s="757" t="str">
        <f t="shared" si="101"/>
        <v>no</v>
      </c>
    </row>
    <row r="328" spans="1:45" s="634" customFormat="1" ht="11.25" customHeight="1" x14ac:dyDescent="0.2">
      <c r="A328" s="621">
        <f>(AirVision!A324)</f>
        <v>0</v>
      </c>
      <c r="B328" s="622">
        <f>(AirVision!B324)</f>
        <v>0</v>
      </c>
      <c r="C328" s="623" t="str">
        <f>IF(ISNUMBER(AirVision!R324),AirVision!R324, "")</f>
        <v/>
      </c>
      <c r="D328" s="624" t="str">
        <f>IF(AirVision!S324&lt;&gt;"",AirVision!S324, "")</f>
        <v/>
      </c>
      <c r="E328" s="623" t="str">
        <f>IF(ISNUMBER(AirVision!L324),AirVision!L324, "")</f>
        <v/>
      </c>
      <c r="F328" s="624" t="str">
        <f>IF(AirVision!M324&lt;&gt;"",AirVision!M324, "")</f>
        <v/>
      </c>
      <c r="G328" s="625" t="str">
        <f>IF(ISNUMBER(AirVision!C324),AirVision!C324,"")</f>
        <v/>
      </c>
      <c r="H328" s="624" t="str">
        <f>IF(AirVision!D324&lt;&gt;"",AirVision!D324, "")</f>
        <v/>
      </c>
      <c r="I328" s="624" t="str">
        <f>IF(ISNUMBER(AirVision!O324),AirVision!O324,"")</f>
        <v/>
      </c>
      <c r="J328" s="624" t="str">
        <f>IF(ISNUMBER(AirVision!P324),AirVision!P324,"")</f>
        <v/>
      </c>
      <c r="K328" s="624" t="str">
        <f>IF(ISNUMBER(AirVision!F324),AirVision!F324, "")</f>
        <v/>
      </c>
      <c r="L328" s="624" t="str">
        <f>IF(AirVision!G324&lt;&gt;"",AirVision!G324, "")</f>
        <v/>
      </c>
      <c r="M328" s="624" t="str">
        <f>IF(ISNUMBER(AirVision!U324),AirVision!U324, "")</f>
        <v/>
      </c>
      <c r="N328" s="624" t="str">
        <f>IF(AirVision!V324&lt;&gt;"",AirVision!V324, "")</f>
        <v/>
      </c>
      <c r="O328" s="625" t="str">
        <f>IF(ISNUMBER(AirVision!X324),AirVision!X324,"")</f>
        <v/>
      </c>
      <c r="P328" s="624" t="str">
        <f>IF(AirVision!Y324&lt;&gt;"",AirVision!Y324, "")</f>
        <v/>
      </c>
      <c r="Q328" s="624" t="str">
        <f>IF(ISNUMBER(AirVision!AA324),AirVision!AA324,"")</f>
        <v/>
      </c>
      <c r="R328" s="624" t="str">
        <f>IF(AirVision!AB324&lt;&gt;"",AirVision!AB324, "")</f>
        <v/>
      </c>
      <c r="S328" s="624" t="str">
        <f>IF(ISNUMBER(AirVision!AD324),AirVision!AD324,"")</f>
        <v/>
      </c>
      <c r="T328" s="624" t="str">
        <f>IF(AirVision!AE324&lt;&gt;"",AirVision!AE324, "")</f>
        <v/>
      </c>
      <c r="U328" s="624">
        <f t="shared" si="89"/>
        <v>0</v>
      </c>
      <c r="V328" s="624">
        <f t="shared" ref="V328:V391" si="110">COUNTBLANK(C328)</f>
        <v>1</v>
      </c>
      <c r="W328" s="624" t="str">
        <f>IF(D328&lt;&gt;"",(VLOOKUP(D328,'Flags&amp;Qualifiers'!$S$2:$U$55,3)),"")</f>
        <v/>
      </c>
      <c r="X328" s="624">
        <f t="shared" si="90"/>
        <v>0</v>
      </c>
      <c r="Y328" s="624" t="str">
        <f>IF(D328&lt;&gt;"",(VLOOKUP(D328,'Flags&amp;Qualifiers'!$S$2:$T$55,2)), "")</f>
        <v/>
      </c>
      <c r="Z328" s="624">
        <f t="shared" si="91"/>
        <v>1</v>
      </c>
      <c r="AA328" s="624">
        <f t="shared" si="92"/>
        <v>0</v>
      </c>
      <c r="AB328" s="624" t="str">
        <f t="shared" si="93"/>
        <v>NULL</v>
      </c>
      <c r="AC328" s="635" t="str">
        <f t="shared" si="109"/>
        <v>NULL</v>
      </c>
      <c r="AD328" s="625" t="str">
        <f t="shared" si="109"/>
        <v>NULL</v>
      </c>
      <c r="AE328" s="627">
        <f t="shared" si="108"/>
        <v>0</v>
      </c>
      <c r="AF328" s="628" t="str">
        <f t="shared" si="94"/>
        <v/>
      </c>
      <c r="AG328" s="629" t="str">
        <f t="shared" si="95"/>
        <v/>
      </c>
      <c r="AH328" s="630">
        <f t="shared" si="96"/>
        <v>321</v>
      </c>
      <c r="AI328" s="629">
        <f t="shared" si="100"/>
        <v>0</v>
      </c>
      <c r="AJ328" s="632" t="str">
        <f t="shared" si="104"/>
        <v/>
      </c>
      <c r="AK328" s="630" t="str">
        <f t="shared" si="97"/>
        <v/>
      </c>
      <c r="AL328" s="630" t="str">
        <f t="shared" si="98"/>
        <v/>
      </c>
      <c r="AM328" s="632" t="str">
        <f t="shared" si="99"/>
        <v/>
      </c>
      <c r="AN328" s="633" t="str">
        <f t="shared" si="105"/>
        <v>YES</v>
      </c>
      <c r="AO328" s="511" t="s">
        <v>382</v>
      </c>
      <c r="AP328" s="127">
        <f>VLOOKUP(AO328,'Flags&amp;Qualifiers'!$B$2:$C$49,2)</f>
        <v>0</v>
      </c>
      <c r="AQ328" s="127">
        <f>VLOOKUP(AO328,'Flags&amp;Qualifiers'!$B$2:$D$49,3)</f>
        <v>0</v>
      </c>
      <c r="AR328" s="127">
        <f>VLOOKUP(AO328,'Flags&amp;Qualifiers'!$B$2:$E$49,4)</f>
        <v>0</v>
      </c>
      <c r="AS328" s="757" t="str">
        <f t="shared" si="101"/>
        <v>no</v>
      </c>
    </row>
    <row r="329" spans="1:45" s="634" customFormat="1" ht="11.25" customHeight="1" x14ac:dyDescent="0.2">
      <c r="A329" s="621">
        <f>(AirVision!A325)</f>
        <v>0</v>
      </c>
      <c r="B329" s="622">
        <f>(AirVision!B325)</f>
        <v>0</v>
      </c>
      <c r="C329" s="623" t="str">
        <f>IF(ISNUMBER(AirVision!R325),AirVision!R325, "")</f>
        <v/>
      </c>
      <c r="D329" s="624" t="str">
        <f>IF(AirVision!S325&lt;&gt;"",AirVision!S325, "")</f>
        <v/>
      </c>
      <c r="E329" s="623" t="str">
        <f>IF(ISNUMBER(AirVision!L325),AirVision!L325, "")</f>
        <v/>
      </c>
      <c r="F329" s="624" t="str">
        <f>IF(AirVision!M325&lt;&gt;"",AirVision!M325, "")</f>
        <v/>
      </c>
      <c r="G329" s="625" t="str">
        <f>IF(ISNUMBER(AirVision!C325),AirVision!C325,"")</f>
        <v/>
      </c>
      <c r="H329" s="624" t="str">
        <f>IF(AirVision!D325&lt;&gt;"",AirVision!D325, "")</f>
        <v/>
      </c>
      <c r="I329" s="624" t="str">
        <f>IF(ISNUMBER(AirVision!O325),AirVision!O325,"")</f>
        <v/>
      </c>
      <c r="J329" s="624" t="str">
        <f>IF(ISNUMBER(AirVision!P325),AirVision!P325,"")</f>
        <v/>
      </c>
      <c r="K329" s="624" t="str">
        <f>IF(ISNUMBER(AirVision!F325),AirVision!F325, "")</f>
        <v/>
      </c>
      <c r="L329" s="624" t="str">
        <f>IF(AirVision!G325&lt;&gt;"",AirVision!G325, "")</f>
        <v/>
      </c>
      <c r="M329" s="624" t="str">
        <f>IF(ISNUMBER(AirVision!U325),AirVision!U325, "")</f>
        <v/>
      </c>
      <c r="N329" s="624" t="str">
        <f>IF(AirVision!V325&lt;&gt;"",AirVision!V325, "")</f>
        <v/>
      </c>
      <c r="O329" s="625" t="str">
        <f>IF(ISNUMBER(AirVision!X325),AirVision!X325,"")</f>
        <v/>
      </c>
      <c r="P329" s="624" t="str">
        <f>IF(AirVision!Y325&lt;&gt;"",AirVision!Y325, "")</f>
        <v/>
      </c>
      <c r="Q329" s="624" t="str">
        <f>IF(ISNUMBER(AirVision!AA325),AirVision!AA325,"")</f>
        <v/>
      </c>
      <c r="R329" s="624" t="str">
        <f>IF(AirVision!AB325&lt;&gt;"",AirVision!AB325, "")</f>
        <v/>
      </c>
      <c r="S329" s="624" t="str">
        <f>IF(ISNUMBER(AirVision!AD325),AirVision!AD325,"")</f>
        <v/>
      </c>
      <c r="T329" s="624" t="str">
        <f>IF(AirVision!AE325&lt;&gt;"",AirVision!AE325, "")</f>
        <v/>
      </c>
      <c r="U329" s="624">
        <f t="shared" ref="U329:U392" si="111">IF(C329=985,1,0)</f>
        <v>0</v>
      </c>
      <c r="V329" s="624">
        <f t="shared" si="110"/>
        <v>1</v>
      </c>
      <c r="W329" s="624" t="str">
        <f>IF(D329&lt;&gt;"",(VLOOKUP(D329,'Flags&amp;Qualifiers'!$S$2:$U$55,3)),"")</f>
        <v/>
      </c>
      <c r="X329" s="624">
        <f t="shared" ref="X329:X392" si="112">IF(D329="&lt;",1,0)</f>
        <v>0</v>
      </c>
      <c r="Y329" s="624" t="str">
        <f>IF(D329&lt;&gt;"",(VLOOKUP(D329,'Flags&amp;Qualifiers'!$S$2:$T$55,2)), "")</f>
        <v/>
      </c>
      <c r="Z329" s="624">
        <f t="shared" ref="Z329:Z392" si="113">SUM(U329:V329,X329)</f>
        <v>1</v>
      </c>
      <c r="AA329" s="624">
        <f t="shared" ref="AA329:AA392" si="114">SUM(W329)</f>
        <v>0</v>
      </c>
      <c r="AB329" s="624" t="str">
        <f t="shared" ref="AB329:AB392" si="115">IF(OR(Z329&gt;0,ISTEXT(AP329)),"NULL",(C329))</f>
        <v>NULL</v>
      </c>
      <c r="AC329" s="635" t="str">
        <f t="shared" si="109"/>
        <v>NULL</v>
      </c>
      <c r="AD329" s="625" t="str">
        <f t="shared" si="109"/>
        <v>NULL</v>
      </c>
      <c r="AE329" s="627">
        <f t="shared" si="108"/>
        <v>0</v>
      </c>
      <c r="AF329" s="628" t="str">
        <f t="shared" ref="AF329:AF392" si="116">IF(E329&lt;0.7,"Flow","")</f>
        <v/>
      </c>
      <c r="AG329" s="629" t="str">
        <f t="shared" ref="AG329:AG392" si="117">IF(AB329&lt;0,"MDL","")</f>
        <v/>
      </c>
      <c r="AH329" s="630">
        <f t="shared" ref="AH329:AH392" si="118">IF(C329=C328,AH328+1,1)</f>
        <v>322</v>
      </c>
      <c r="AI329" s="629">
        <f t="shared" si="100"/>
        <v>0</v>
      </c>
      <c r="AJ329" s="632" t="str">
        <f t="shared" si="104"/>
        <v/>
      </c>
      <c r="AK329" s="630" t="str">
        <f t="shared" ref="AK329:AK392" si="119">IF(ISNUMBER(S329), (S329*2.23694),"")</f>
        <v/>
      </c>
      <c r="AL329" s="630" t="str">
        <f t="shared" ref="AL329:AL392" si="120">IF(AND(Q329&gt;-1,Q329&lt;24),"N",)&amp;IF(AND(Q329&gt;23.99,Q329&lt;65),"NE",)&amp;IF(AND(Q329&gt;64.99,Q329&lt;114),"E",)&amp;IF(AND(Q329&gt;113.99,Q329&lt;157),"SE",)&amp;IF(AND(Q329&gt;156.99,Q329&lt;204),"S",)&amp;IF(AND(Q329&gt;203.99,Q329&lt;247),"SW",)&amp;IF(AND(Q329&gt;246.99,Q329&lt;294),"W",)&amp;IF(AND(Q329&gt;293.99,Q329&lt;336),"NW",)&amp;IF(AND(Q329&gt;335.99,Q329&lt;361),"N",)</f>
        <v/>
      </c>
      <c r="AM329" s="632" t="str">
        <f t="shared" ref="AM329:AM392" si="121">IF(ISNUMBER(G329),(CONVERT(G329,"C","F")), "")</f>
        <v/>
      </c>
      <c r="AN329" s="633" t="str">
        <f t="shared" si="105"/>
        <v>YES</v>
      </c>
      <c r="AO329" s="511" t="s">
        <v>382</v>
      </c>
      <c r="AP329" s="127">
        <f>VLOOKUP(AO329,'Flags&amp;Qualifiers'!$B$2:$C$49,2)</f>
        <v>0</v>
      </c>
      <c r="AQ329" s="127">
        <f>VLOOKUP(AO329,'Flags&amp;Qualifiers'!$B$2:$D$49,3)</f>
        <v>0</v>
      </c>
      <c r="AR329" s="127">
        <f>VLOOKUP(AO329,'Flags&amp;Qualifiers'!$B$2:$E$49,4)</f>
        <v>0</v>
      </c>
      <c r="AS329" s="757" t="str">
        <f t="shared" si="101"/>
        <v>no</v>
      </c>
    </row>
    <row r="330" spans="1:45" s="634" customFormat="1" ht="11.25" customHeight="1" x14ac:dyDescent="0.2">
      <c r="A330" s="621">
        <f>(AirVision!A326)</f>
        <v>0</v>
      </c>
      <c r="B330" s="622">
        <f>(AirVision!B326)</f>
        <v>0</v>
      </c>
      <c r="C330" s="623" t="str">
        <f>IF(ISNUMBER(AirVision!R326),AirVision!R326, "")</f>
        <v/>
      </c>
      <c r="D330" s="624" t="str">
        <f>IF(AirVision!S326&lt;&gt;"",AirVision!S326, "")</f>
        <v/>
      </c>
      <c r="E330" s="623" t="str">
        <f>IF(ISNUMBER(AirVision!L326),AirVision!L326, "")</f>
        <v/>
      </c>
      <c r="F330" s="624" t="str">
        <f>IF(AirVision!M326&lt;&gt;"",AirVision!M326, "")</f>
        <v/>
      </c>
      <c r="G330" s="625" t="str">
        <f>IF(ISNUMBER(AirVision!C326),AirVision!C326,"")</f>
        <v/>
      </c>
      <c r="H330" s="624" t="str">
        <f>IF(AirVision!D326&lt;&gt;"",AirVision!D326, "")</f>
        <v/>
      </c>
      <c r="I330" s="624" t="str">
        <f>IF(ISNUMBER(AirVision!O326),AirVision!O326,"")</f>
        <v/>
      </c>
      <c r="J330" s="624" t="str">
        <f>IF(ISNUMBER(AirVision!P326),AirVision!P326,"")</f>
        <v/>
      </c>
      <c r="K330" s="624" t="str">
        <f>IF(ISNUMBER(AirVision!F326),AirVision!F326, "")</f>
        <v/>
      </c>
      <c r="L330" s="624" t="str">
        <f>IF(AirVision!G326&lt;&gt;"",AirVision!G326, "")</f>
        <v/>
      </c>
      <c r="M330" s="624" t="str">
        <f>IF(ISNUMBER(AirVision!U326),AirVision!U326, "")</f>
        <v/>
      </c>
      <c r="N330" s="624" t="str">
        <f>IF(AirVision!V326&lt;&gt;"",AirVision!V326, "")</f>
        <v/>
      </c>
      <c r="O330" s="625" t="str">
        <f>IF(ISNUMBER(AirVision!X326),AirVision!X326,"")</f>
        <v/>
      </c>
      <c r="P330" s="624" t="str">
        <f>IF(AirVision!Y326&lt;&gt;"",AirVision!Y326, "")</f>
        <v/>
      </c>
      <c r="Q330" s="624" t="str">
        <f>IF(ISNUMBER(AirVision!AA326),AirVision!AA326,"")</f>
        <v/>
      </c>
      <c r="R330" s="624" t="str">
        <f>IF(AirVision!AB326&lt;&gt;"",AirVision!AB326, "")</f>
        <v/>
      </c>
      <c r="S330" s="624" t="str">
        <f>IF(ISNUMBER(AirVision!AD326),AirVision!AD326,"")</f>
        <v/>
      </c>
      <c r="T330" s="624" t="str">
        <f>IF(AirVision!AE326&lt;&gt;"",AirVision!AE326, "")</f>
        <v/>
      </c>
      <c r="U330" s="624">
        <f t="shared" si="111"/>
        <v>0</v>
      </c>
      <c r="V330" s="624">
        <f t="shared" si="110"/>
        <v>1</v>
      </c>
      <c r="W330" s="624" t="str">
        <f>IF(D330&lt;&gt;"",(VLOOKUP(D330,'Flags&amp;Qualifiers'!$S$2:$U$55,3)),"")</f>
        <v/>
      </c>
      <c r="X330" s="624">
        <f t="shared" si="112"/>
        <v>0</v>
      </c>
      <c r="Y330" s="624" t="str">
        <f>IF(D330&lt;&gt;"",(VLOOKUP(D330,'Flags&amp;Qualifiers'!$S$2:$T$55,2)), "")</f>
        <v/>
      </c>
      <c r="Z330" s="624">
        <f t="shared" si="113"/>
        <v>1</v>
      </c>
      <c r="AA330" s="624">
        <f t="shared" si="114"/>
        <v>0</v>
      </c>
      <c r="AB330" s="624" t="str">
        <f t="shared" si="115"/>
        <v>NULL</v>
      </c>
      <c r="AC330" s="635" t="str">
        <f t="shared" si="109"/>
        <v>NULL</v>
      </c>
      <c r="AD330" s="625" t="str">
        <f t="shared" si="109"/>
        <v>NULL</v>
      </c>
      <c r="AE330" s="627">
        <f t="shared" si="108"/>
        <v>0</v>
      </c>
      <c r="AF330" s="628" t="str">
        <f t="shared" si="116"/>
        <v/>
      </c>
      <c r="AG330" s="629" t="str">
        <f t="shared" si="117"/>
        <v/>
      </c>
      <c r="AH330" s="630">
        <f t="shared" si="118"/>
        <v>323</v>
      </c>
      <c r="AI330" s="629">
        <f t="shared" ref="AI330:AI393" si="122">IF(OR(AB329="NULL",AB330="NULL"),0, (AB330-AB329))</f>
        <v>0</v>
      </c>
      <c r="AJ330" s="632" t="str">
        <f t="shared" si="104"/>
        <v/>
      </c>
      <c r="AK330" s="630" t="str">
        <f t="shared" si="119"/>
        <v/>
      </c>
      <c r="AL330" s="630" t="str">
        <f t="shared" si="120"/>
        <v/>
      </c>
      <c r="AM330" s="632" t="str">
        <f t="shared" si="121"/>
        <v/>
      </c>
      <c r="AN330" s="633" t="str">
        <f t="shared" si="105"/>
        <v>YES</v>
      </c>
      <c r="AO330" s="511" t="s">
        <v>382</v>
      </c>
      <c r="AP330" s="127">
        <f>VLOOKUP(AO330,'Flags&amp;Qualifiers'!$B$2:$C$49,2)</f>
        <v>0</v>
      </c>
      <c r="AQ330" s="127">
        <f>VLOOKUP(AO330,'Flags&amp;Qualifiers'!$B$2:$D$49,3)</f>
        <v>0</v>
      </c>
      <c r="AR330" s="127">
        <f>VLOOKUP(AO330,'Flags&amp;Qualifiers'!$B$2:$E$49,4)</f>
        <v>0</v>
      </c>
      <c r="AS330" s="757" t="str">
        <f t="shared" si="101"/>
        <v>no</v>
      </c>
    </row>
    <row r="331" spans="1:45" s="634" customFormat="1" ht="11.25" customHeight="1" x14ac:dyDescent="0.2">
      <c r="A331" s="621">
        <f>(AirVision!A327)</f>
        <v>0</v>
      </c>
      <c r="B331" s="622">
        <f>(AirVision!B327)</f>
        <v>0</v>
      </c>
      <c r="C331" s="623" t="str">
        <f>IF(ISNUMBER(AirVision!R327),AirVision!R327, "")</f>
        <v/>
      </c>
      <c r="D331" s="624" t="str">
        <f>IF(AirVision!S327&lt;&gt;"",AirVision!S327, "")</f>
        <v/>
      </c>
      <c r="E331" s="623" t="str">
        <f>IF(ISNUMBER(AirVision!L327),AirVision!L327, "")</f>
        <v/>
      </c>
      <c r="F331" s="624" t="str">
        <f>IF(AirVision!M327&lt;&gt;"",AirVision!M327, "")</f>
        <v/>
      </c>
      <c r="G331" s="625" t="str">
        <f>IF(ISNUMBER(AirVision!C327),AirVision!C327,"")</f>
        <v/>
      </c>
      <c r="H331" s="624" t="str">
        <f>IF(AirVision!D327&lt;&gt;"",AirVision!D327, "")</f>
        <v/>
      </c>
      <c r="I331" s="624" t="str">
        <f>IF(ISNUMBER(AirVision!O327),AirVision!O327,"")</f>
        <v/>
      </c>
      <c r="J331" s="624" t="str">
        <f>IF(ISNUMBER(AirVision!P327),AirVision!P327,"")</f>
        <v/>
      </c>
      <c r="K331" s="624" t="str">
        <f>IF(ISNUMBER(AirVision!F327),AirVision!F327, "")</f>
        <v/>
      </c>
      <c r="L331" s="624" t="str">
        <f>IF(AirVision!G327&lt;&gt;"",AirVision!G327, "")</f>
        <v/>
      </c>
      <c r="M331" s="624" t="str">
        <f>IF(ISNUMBER(AirVision!U327),AirVision!U327, "")</f>
        <v/>
      </c>
      <c r="N331" s="624" t="str">
        <f>IF(AirVision!V327&lt;&gt;"",AirVision!V327, "")</f>
        <v/>
      </c>
      <c r="O331" s="625" t="str">
        <f>IF(ISNUMBER(AirVision!X327),AirVision!X327,"")</f>
        <v/>
      </c>
      <c r="P331" s="624" t="str">
        <f>IF(AirVision!Y327&lt;&gt;"",AirVision!Y327, "")</f>
        <v/>
      </c>
      <c r="Q331" s="624" t="str">
        <f>IF(ISNUMBER(AirVision!AA327),AirVision!AA327,"")</f>
        <v/>
      </c>
      <c r="R331" s="624" t="str">
        <f>IF(AirVision!AB327&lt;&gt;"",AirVision!AB327, "")</f>
        <v/>
      </c>
      <c r="S331" s="624" t="str">
        <f>IF(ISNUMBER(AirVision!AD327),AirVision!AD327,"")</f>
        <v/>
      </c>
      <c r="T331" s="624" t="str">
        <f>IF(AirVision!AE327&lt;&gt;"",AirVision!AE327, "")</f>
        <v/>
      </c>
      <c r="U331" s="624">
        <f t="shared" si="111"/>
        <v>0</v>
      </c>
      <c r="V331" s="624">
        <f t="shared" si="110"/>
        <v>1</v>
      </c>
      <c r="W331" s="624" t="str">
        <f>IF(D331&lt;&gt;"",(VLOOKUP(D331,'Flags&amp;Qualifiers'!$S$2:$U$55,3)),"")</f>
        <v/>
      </c>
      <c r="X331" s="624">
        <f t="shared" si="112"/>
        <v>0</v>
      </c>
      <c r="Y331" s="624" t="str">
        <f>IF(D331&lt;&gt;"",(VLOOKUP(D331,'Flags&amp;Qualifiers'!$S$2:$T$55,2)), "")</f>
        <v/>
      </c>
      <c r="Z331" s="624">
        <f t="shared" si="113"/>
        <v>1</v>
      </c>
      <c r="AA331" s="624">
        <f t="shared" si="114"/>
        <v>0</v>
      </c>
      <c r="AB331" s="624" t="str">
        <f t="shared" si="115"/>
        <v>NULL</v>
      </c>
      <c r="AC331" s="635" t="str">
        <f t="shared" si="109"/>
        <v>NULL</v>
      </c>
      <c r="AD331" s="625" t="str">
        <f t="shared" si="109"/>
        <v>NULL</v>
      </c>
      <c r="AE331" s="627">
        <f t="shared" si="108"/>
        <v>0</v>
      </c>
      <c r="AF331" s="628" t="str">
        <f t="shared" si="116"/>
        <v/>
      </c>
      <c r="AG331" s="629" t="str">
        <f t="shared" si="117"/>
        <v/>
      </c>
      <c r="AH331" s="630">
        <f t="shared" si="118"/>
        <v>324</v>
      </c>
      <c r="AI331" s="629">
        <f t="shared" si="122"/>
        <v>0</v>
      </c>
      <c r="AJ331" s="632" t="str">
        <f t="shared" si="104"/>
        <v/>
      </c>
      <c r="AK331" s="630" t="str">
        <f t="shared" si="119"/>
        <v/>
      </c>
      <c r="AL331" s="630" t="str">
        <f t="shared" si="120"/>
        <v/>
      </c>
      <c r="AM331" s="632" t="str">
        <f t="shared" si="121"/>
        <v/>
      </c>
      <c r="AN331" s="633" t="str">
        <f t="shared" si="105"/>
        <v>YES</v>
      </c>
      <c r="AO331" s="511" t="s">
        <v>382</v>
      </c>
      <c r="AP331" s="127">
        <f>VLOOKUP(AO331,'Flags&amp;Qualifiers'!$B$2:$C$49,2)</f>
        <v>0</v>
      </c>
      <c r="AQ331" s="127">
        <f>VLOOKUP(AO331,'Flags&amp;Qualifiers'!$B$2:$D$49,3)</f>
        <v>0</v>
      </c>
      <c r="AR331" s="127">
        <f>VLOOKUP(AO331,'Flags&amp;Qualifiers'!$B$2:$E$49,4)</f>
        <v>0</v>
      </c>
      <c r="AS331" s="757" t="str">
        <f t="shared" si="101"/>
        <v>no</v>
      </c>
    </row>
    <row r="332" spans="1:45" s="634" customFormat="1" ht="11.25" customHeight="1" x14ac:dyDescent="0.2">
      <c r="A332" s="621">
        <f>(AirVision!A328)</f>
        <v>0</v>
      </c>
      <c r="B332" s="622">
        <f>(AirVision!B328)</f>
        <v>0</v>
      </c>
      <c r="C332" s="623" t="str">
        <f>IF(ISNUMBER(AirVision!R328),AirVision!R328, "")</f>
        <v/>
      </c>
      <c r="D332" s="624" t="str">
        <f>IF(AirVision!S328&lt;&gt;"",AirVision!S328, "")</f>
        <v/>
      </c>
      <c r="E332" s="623" t="str">
        <f>IF(ISNUMBER(AirVision!L328),AirVision!L328, "")</f>
        <v/>
      </c>
      <c r="F332" s="624" t="str">
        <f>IF(AirVision!M328&lt;&gt;"",AirVision!M328, "")</f>
        <v/>
      </c>
      <c r="G332" s="625" t="str">
        <f>IF(ISNUMBER(AirVision!C328),AirVision!C328,"")</f>
        <v/>
      </c>
      <c r="H332" s="624" t="str">
        <f>IF(AirVision!D328&lt;&gt;"",AirVision!D328, "")</f>
        <v/>
      </c>
      <c r="I332" s="624" t="str">
        <f>IF(ISNUMBER(AirVision!O328),AirVision!O328,"")</f>
        <v/>
      </c>
      <c r="J332" s="624" t="str">
        <f>IF(ISNUMBER(AirVision!P328),AirVision!P328,"")</f>
        <v/>
      </c>
      <c r="K332" s="624" t="str">
        <f>IF(ISNUMBER(AirVision!F328),AirVision!F328, "")</f>
        <v/>
      </c>
      <c r="L332" s="624" t="str">
        <f>IF(AirVision!G328&lt;&gt;"",AirVision!G328, "")</f>
        <v/>
      </c>
      <c r="M332" s="624" t="str">
        <f>IF(ISNUMBER(AirVision!U328),AirVision!U328, "")</f>
        <v/>
      </c>
      <c r="N332" s="624" t="str">
        <f>IF(AirVision!V328&lt;&gt;"",AirVision!V328, "")</f>
        <v/>
      </c>
      <c r="O332" s="625" t="str">
        <f>IF(ISNUMBER(AirVision!X328),AirVision!X328,"")</f>
        <v/>
      </c>
      <c r="P332" s="624" t="str">
        <f>IF(AirVision!Y328&lt;&gt;"",AirVision!Y328, "")</f>
        <v/>
      </c>
      <c r="Q332" s="624" t="str">
        <f>IF(ISNUMBER(AirVision!AA328),AirVision!AA328,"")</f>
        <v/>
      </c>
      <c r="R332" s="624" t="str">
        <f>IF(AirVision!AB328&lt;&gt;"",AirVision!AB328, "")</f>
        <v/>
      </c>
      <c r="S332" s="624" t="str">
        <f>IF(ISNUMBER(AirVision!AD328),AirVision!AD328,"")</f>
        <v/>
      </c>
      <c r="T332" s="624" t="str">
        <f>IF(AirVision!AE328&lt;&gt;"",AirVision!AE328, "")</f>
        <v/>
      </c>
      <c r="U332" s="624">
        <f t="shared" si="111"/>
        <v>0</v>
      </c>
      <c r="V332" s="624">
        <f t="shared" si="110"/>
        <v>1</v>
      </c>
      <c r="W332" s="624" t="str">
        <f>IF(D332&lt;&gt;"",(VLOOKUP(D332,'Flags&amp;Qualifiers'!$S$2:$U$55,3)),"")</f>
        <v/>
      </c>
      <c r="X332" s="624">
        <f t="shared" si="112"/>
        <v>0</v>
      </c>
      <c r="Y332" s="624" t="str">
        <f>IF(D332&lt;&gt;"",(VLOOKUP(D332,'Flags&amp;Qualifiers'!$S$2:$T$55,2)), "")</f>
        <v/>
      </c>
      <c r="Z332" s="624">
        <f t="shared" si="113"/>
        <v>1</v>
      </c>
      <c r="AA332" s="624">
        <f t="shared" si="114"/>
        <v>0</v>
      </c>
      <c r="AB332" s="624" t="str">
        <f t="shared" si="115"/>
        <v>NULL</v>
      </c>
      <c r="AC332" s="635" t="str">
        <f t="shared" si="109"/>
        <v>NULL</v>
      </c>
      <c r="AD332" s="625" t="str">
        <f t="shared" si="109"/>
        <v>NULL</v>
      </c>
      <c r="AE332" s="627">
        <f t="shared" si="108"/>
        <v>0</v>
      </c>
      <c r="AF332" s="628" t="str">
        <f t="shared" si="116"/>
        <v/>
      </c>
      <c r="AG332" s="629" t="str">
        <f t="shared" si="117"/>
        <v/>
      </c>
      <c r="AH332" s="630">
        <f t="shared" si="118"/>
        <v>325</v>
      </c>
      <c r="AI332" s="629">
        <f t="shared" si="122"/>
        <v>0</v>
      </c>
      <c r="AJ332" s="632" t="str">
        <f t="shared" si="104"/>
        <v/>
      </c>
      <c r="AK332" s="630" t="str">
        <f t="shared" si="119"/>
        <v/>
      </c>
      <c r="AL332" s="630" t="str">
        <f t="shared" si="120"/>
        <v/>
      </c>
      <c r="AM332" s="632" t="str">
        <f t="shared" si="121"/>
        <v/>
      </c>
      <c r="AN332" s="633" t="str">
        <f t="shared" si="105"/>
        <v>YES</v>
      </c>
      <c r="AO332" s="511" t="s">
        <v>382</v>
      </c>
      <c r="AP332" s="127">
        <f>VLOOKUP(AO332,'Flags&amp;Qualifiers'!$B$2:$C$49,2)</f>
        <v>0</v>
      </c>
      <c r="AQ332" s="127">
        <f>VLOOKUP(AO332,'Flags&amp;Qualifiers'!$B$2:$D$49,3)</f>
        <v>0</v>
      </c>
      <c r="AR332" s="127">
        <f>VLOOKUP(AO332,'Flags&amp;Qualifiers'!$B$2:$E$49,4)</f>
        <v>0</v>
      </c>
      <c r="AS332" s="757" t="str">
        <f t="shared" si="101"/>
        <v>no</v>
      </c>
    </row>
    <row r="333" spans="1:45" s="634" customFormat="1" ht="11.25" customHeight="1" x14ac:dyDescent="0.2">
      <c r="A333" s="621">
        <f>(AirVision!A329)</f>
        <v>0</v>
      </c>
      <c r="B333" s="622">
        <f>(AirVision!B329)</f>
        <v>0</v>
      </c>
      <c r="C333" s="623" t="str">
        <f>IF(ISNUMBER(AirVision!R329),AirVision!R329, "")</f>
        <v/>
      </c>
      <c r="D333" s="624" t="str">
        <f>IF(AirVision!S329&lt;&gt;"",AirVision!S329, "")</f>
        <v/>
      </c>
      <c r="E333" s="623" t="str">
        <f>IF(ISNUMBER(AirVision!L329),AirVision!L329, "")</f>
        <v/>
      </c>
      <c r="F333" s="624" t="str">
        <f>IF(AirVision!M329&lt;&gt;"",AirVision!M329, "")</f>
        <v/>
      </c>
      <c r="G333" s="625" t="str">
        <f>IF(ISNUMBER(AirVision!C329),AirVision!C329,"")</f>
        <v/>
      </c>
      <c r="H333" s="624" t="str">
        <f>IF(AirVision!D329&lt;&gt;"",AirVision!D329, "")</f>
        <v/>
      </c>
      <c r="I333" s="624" t="str">
        <f>IF(ISNUMBER(AirVision!O329),AirVision!O329,"")</f>
        <v/>
      </c>
      <c r="J333" s="624" t="str">
        <f>IF(ISNUMBER(AirVision!P329),AirVision!P329,"")</f>
        <v/>
      </c>
      <c r="K333" s="624" t="str">
        <f>IF(ISNUMBER(AirVision!F329),AirVision!F329, "")</f>
        <v/>
      </c>
      <c r="L333" s="624" t="str">
        <f>IF(AirVision!G329&lt;&gt;"",AirVision!G329, "")</f>
        <v/>
      </c>
      <c r="M333" s="624" t="str">
        <f>IF(ISNUMBER(AirVision!U329),AirVision!U329, "")</f>
        <v/>
      </c>
      <c r="N333" s="624" t="str">
        <f>IF(AirVision!V329&lt;&gt;"",AirVision!V329, "")</f>
        <v/>
      </c>
      <c r="O333" s="625" t="str">
        <f>IF(ISNUMBER(AirVision!X329),AirVision!X329,"")</f>
        <v/>
      </c>
      <c r="P333" s="624" t="str">
        <f>IF(AirVision!Y329&lt;&gt;"",AirVision!Y329, "")</f>
        <v/>
      </c>
      <c r="Q333" s="624" t="str">
        <f>IF(ISNUMBER(AirVision!AA329),AirVision!AA329,"")</f>
        <v/>
      </c>
      <c r="R333" s="624" t="str">
        <f>IF(AirVision!AB329&lt;&gt;"",AirVision!AB329, "")</f>
        <v/>
      </c>
      <c r="S333" s="624" t="str">
        <f>IF(ISNUMBER(AirVision!AD329),AirVision!AD329,"")</f>
        <v/>
      </c>
      <c r="T333" s="624" t="str">
        <f>IF(AirVision!AE329&lt;&gt;"",AirVision!AE329, "")</f>
        <v/>
      </c>
      <c r="U333" s="624">
        <f t="shared" si="111"/>
        <v>0</v>
      </c>
      <c r="V333" s="624">
        <f t="shared" si="110"/>
        <v>1</v>
      </c>
      <c r="W333" s="624" t="str">
        <f>IF(D333&lt;&gt;"",(VLOOKUP(D333,'Flags&amp;Qualifiers'!$S$2:$U$55,3)),"")</f>
        <v/>
      </c>
      <c r="X333" s="624">
        <f t="shared" si="112"/>
        <v>0</v>
      </c>
      <c r="Y333" s="624" t="str">
        <f>IF(D333&lt;&gt;"",(VLOOKUP(D333,'Flags&amp;Qualifiers'!$S$2:$T$55,2)), "")</f>
        <v/>
      </c>
      <c r="Z333" s="624">
        <f t="shared" si="113"/>
        <v>1</v>
      </c>
      <c r="AA333" s="624">
        <f t="shared" si="114"/>
        <v>0</v>
      </c>
      <c r="AB333" s="624" t="str">
        <f t="shared" si="115"/>
        <v>NULL</v>
      </c>
      <c r="AC333" s="635" t="str">
        <f t="shared" si="109"/>
        <v>NULL</v>
      </c>
      <c r="AD333" s="625" t="str">
        <f t="shared" si="109"/>
        <v>NULL</v>
      </c>
      <c r="AE333" s="627">
        <f t="shared" si="108"/>
        <v>0</v>
      </c>
      <c r="AF333" s="628" t="str">
        <f t="shared" si="116"/>
        <v/>
      </c>
      <c r="AG333" s="629" t="str">
        <f t="shared" si="117"/>
        <v/>
      </c>
      <c r="AH333" s="630">
        <f t="shared" si="118"/>
        <v>326</v>
      </c>
      <c r="AI333" s="629">
        <f t="shared" si="122"/>
        <v>0</v>
      </c>
      <c r="AJ333" s="632" t="str">
        <f t="shared" si="104"/>
        <v/>
      </c>
      <c r="AK333" s="630" t="str">
        <f t="shared" si="119"/>
        <v/>
      </c>
      <c r="AL333" s="630" t="str">
        <f t="shared" si="120"/>
        <v/>
      </c>
      <c r="AM333" s="632" t="str">
        <f t="shared" si="121"/>
        <v/>
      </c>
      <c r="AN333" s="633" t="str">
        <f t="shared" si="105"/>
        <v>YES</v>
      </c>
      <c r="AO333" s="511" t="s">
        <v>382</v>
      </c>
      <c r="AP333" s="127">
        <f>VLOOKUP(AO333,'Flags&amp;Qualifiers'!$B$2:$C$49,2)</f>
        <v>0</v>
      </c>
      <c r="AQ333" s="127">
        <f>VLOOKUP(AO333,'Flags&amp;Qualifiers'!$B$2:$D$49,3)</f>
        <v>0</v>
      </c>
      <c r="AR333" s="127">
        <f>VLOOKUP(AO333,'Flags&amp;Qualifiers'!$B$2:$E$49,4)</f>
        <v>0</v>
      </c>
      <c r="AS333" s="757" t="str">
        <f t="shared" si="101"/>
        <v>no</v>
      </c>
    </row>
    <row r="334" spans="1:45" s="634" customFormat="1" ht="11.25" customHeight="1" x14ac:dyDescent="0.2">
      <c r="A334" s="621">
        <f>(AirVision!A330)</f>
        <v>0</v>
      </c>
      <c r="B334" s="622">
        <f>(AirVision!B330)</f>
        <v>0</v>
      </c>
      <c r="C334" s="623" t="str">
        <f>IF(ISNUMBER(AirVision!R330),AirVision!R330, "")</f>
        <v/>
      </c>
      <c r="D334" s="624" t="str">
        <f>IF(AirVision!S330&lt;&gt;"",AirVision!S330, "")</f>
        <v/>
      </c>
      <c r="E334" s="623" t="str">
        <f>IF(ISNUMBER(AirVision!L330),AirVision!L330, "")</f>
        <v/>
      </c>
      <c r="F334" s="624" t="str">
        <f>IF(AirVision!M330&lt;&gt;"",AirVision!M330, "")</f>
        <v/>
      </c>
      <c r="G334" s="625" t="str">
        <f>IF(ISNUMBER(AirVision!C330),AirVision!C330,"")</f>
        <v/>
      </c>
      <c r="H334" s="624" t="str">
        <f>IF(AirVision!D330&lt;&gt;"",AirVision!D330, "")</f>
        <v/>
      </c>
      <c r="I334" s="624" t="str">
        <f>IF(ISNUMBER(AirVision!O330),AirVision!O330,"")</f>
        <v/>
      </c>
      <c r="J334" s="624" t="str">
        <f>IF(ISNUMBER(AirVision!P330),AirVision!P330,"")</f>
        <v/>
      </c>
      <c r="K334" s="624" t="str">
        <f>IF(ISNUMBER(AirVision!F330),AirVision!F330, "")</f>
        <v/>
      </c>
      <c r="L334" s="624" t="str">
        <f>IF(AirVision!G330&lt;&gt;"",AirVision!G330, "")</f>
        <v/>
      </c>
      <c r="M334" s="624" t="str">
        <f>IF(ISNUMBER(AirVision!U330),AirVision!U330, "")</f>
        <v/>
      </c>
      <c r="N334" s="624" t="str">
        <f>IF(AirVision!V330&lt;&gt;"",AirVision!V330, "")</f>
        <v/>
      </c>
      <c r="O334" s="625" t="str">
        <f>IF(ISNUMBER(AirVision!X330),AirVision!X330,"")</f>
        <v/>
      </c>
      <c r="P334" s="624" t="str">
        <f>IF(AirVision!Y330&lt;&gt;"",AirVision!Y330, "")</f>
        <v/>
      </c>
      <c r="Q334" s="624" t="str">
        <f>IF(ISNUMBER(AirVision!AA330),AirVision!AA330,"")</f>
        <v/>
      </c>
      <c r="R334" s="624" t="str">
        <f>IF(AirVision!AB330&lt;&gt;"",AirVision!AB330, "")</f>
        <v/>
      </c>
      <c r="S334" s="624" t="str">
        <f>IF(ISNUMBER(AirVision!AD330),AirVision!AD330,"")</f>
        <v/>
      </c>
      <c r="T334" s="624" t="str">
        <f>IF(AirVision!AE330&lt;&gt;"",AirVision!AE330, "")</f>
        <v/>
      </c>
      <c r="U334" s="624">
        <f t="shared" si="111"/>
        <v>0</v>
      </c>
      <c r="V334" s="624">
        <f t="shared" si="110"/>
        <v>1</v>
      </c>
      <c r="W334" s="624" t="str">
        <f>IF(D334&lt;&gt;"",(VLOOKUP(D334,'Flags&amp;Qualifiers'!$S$2:$U$55,3)),"")</f>
        <v/>
      </c>
      <c r="X334" s="624">
        <f t="shared" si="112"/>
        <v>0</v>
      </c>
      <c r="Y334" s="624" t="str">
        <f>IF(D334&lt;&gt;"",(VLOOKUP(D334,'Flags&amp;Qualifiers'!$S$2:$T$55,2)), "")</f>
        <v/>
      </c>
      <c r="Z334" s="624">
        <f t="shared" si="113"/>
        <v>1</v>
      </c>
      <c r="AA334" s="624">
        <f t="shared" si="114"/>
        <v>0</v>
      </c>
      <c r="AB334" s="624" t="str">
        <f t="shared" si="115"/>
        <v>NULL</v>
      </c>
      <c r="AC334" s="635" t="str">
        <f t="shared" si="109"/>
        <v>NULL</v>
      </c>
      <c r="AD334" s="625" t="str">
        <f t="shared" si="109"/>
        <v>NULL</v>
      </c>
      <c r="AE334" s="627">
        <f t="shared" si="108"/>
        <v>0</v>
      </c>
      <c r="AF334" s="628" t="str">
        <f t="shared" si="116"/>
        <v/>
      </c>
      <c r="AG334" s="629" t="str">
        <f t="shared" si="117"/>
        <v/>
      </c>
      <c r="AH334" s="630">
        <f t="shared" si="118"/>
        <v>327</v>
      </c>
      <c r="AI334" s="629">
        <f t="shared" si="122"/>
        <v>0</v>
      </c>
      <c r="AJ334" s="632" t="str">
        <f t="shared" si="104"/>
        <v/>
      </c>
      <c r="AK334" s="630" t="str">
        <f t="shared" si="119"/>
        <v/>
      </c>
      <c r="AL334" s="630" t="str">
        <f t="shared" si="120"/>
        <v/>
      </c>
      <c r="AM334" s="632" t="str">
        <f t="shared" si="121"/>
        <v/>
      </c>
      <c r="AN334" s="633" t="str">
        <f t="shared" si="105"/>
        <v>YES</v>
      </c>
      <c r="AO334" s="511" t="s">
        <v>382</v>
      </c>
      <c r="AP334" s="127">
        <f>VLOOKUP(AO334,'Flags&amp;Qualifiers'!$B$2:$C$49,2)</f>
        <v>0</v>
      </c>
      <c r="AQ334" s="127">
        <f>VLOOKUP(AO334,'Flags&amp;Qualifiers'!$B$2:$D$49,3)</f>
        <v>0</v>
      </c>
      <c r="AR334" s="127">
        <f>VLOOKUP(AO334,'Flags&amp;Qualifiers'!$B$2:$E$49,4)</f>
        <v>0</v>
      </c>
      <c r="AS334" s="757" t="str">
        <f t="shared" si="101"/>
        <v>no</v>
      </c>
    </row>
    <row r="335" spans="1:45" s="634" customFormat="1" ht="11.25" customHeight="1" x14ac:dyDescent="0.2">
      <c r="A335" s="621">
        <f>(AirVision!A331)</f>
        <v>0</v>
      </c>
      <c r="B335" s="622">
        <f>(AirVision!B331)</f>
        <v>0</v>
      </c>
      <c r="C335" s="623" t="str">
        <f>IF(ISNUMBER(AirVision!R331),AirVision!R331, "")</f>
        <v/>
      </c>
      <c r="D335" s="624" t="str">
        <f>IF(AirVision!S331&lt;&gt;"",AirVision!S331, "")</f>
        <v/>
      </c>
      <c r="E335" s="623" t="str">
        <f>IF(ISNUMBER(AirVision!L331),AirVision!L331, "")</f>
        <v/>
      </c>
      <c r="F335" s="624" t="str">
        <f>IF(AirVision!M331&lt;&gt;"",AirVision!M331, "")</f>
        <v/>
      </c>
      <c r="G335" s="625" t="str">
        <f>IF(ISNUMBER(AirVision!C331),AirVision!C331,"")</f>
        <v/>
      </c>
      <c r="H335" s="624" t="str">
        <f>IF(AirVision!D331&lt;&gt;"",AirVision!D331, "")</f>
        <v/>
      </c>
      <c r="I335" s="624" t="str">
        <f>IF(ISNUMBER(AirVision!O331),AirVision!O331,"")</f>
        <v/>
      </c>
      <c r="J335" s="624" t="str">
        <f>IF(ISNUMBER(AirVision!P331),AirVision!P331,"")</f>
        <v/>
      </c>
      <c r="K335" s="624" t="str">
        <f>IF(ISNUMBER(AirVision!F331),AirVision!F331, "")</f>
        <v/>
      </c>
      <c r="L335" s="624" t="str">
        <f>IF(AirVision!G331&lt;&gt;"",AirVision!G331, "")</f>
        <v/>
      </c>
      <c r="M335" s="624" t="str">
        <f>IF(ISNUMBER(AirVision!U331),AirVision!U331, "")</f>
        <v/>
      </c>
      <c r="N335" s="624" t="str">
        <f>IF(AirVision!V331&lt;&gt;"",AirVision!V331, "")</f>
        <v/>
      </c>
      <c r="O335" s="625" t="str">
        <f>IF(ISNUMBER(AirVision!X331),AirVision!X331,"")</f>
        <v/>
      </c>
      <c r="P335" s="624" t="str">
        <f>IF(AirVision!Y331&lt;&gt;"",AirVision!Y331, "")</f>
        <v/>
      </c>
      <c r="Q335" s="624" t="str">
        <f>IF(ISNUMBER(AirVision!AA331),AirVision!AA331,"")</f>
        <v/>
      </c>
      <c r="R335" s="624" t="str">
        <f>IF(AirVision!AB331&lt;&gt;"",AirVision!AB331, "")</f>
        <v/>
      </c>
      <c r="S335" s="624" t="str">
        <f>IF(ISNUMBER(AirVision!AD331),AirVision!AD331,"")</f>
        <v/>
      </c>
      <c r="T335" s="624" t="str">
        <f>IF(AirVision!AE331&lt;&gt;"",AirVision!AE331, "")</f>
        <v/>
      </c>
      <c r="U335" s="624">
        <f t="shared" si="111"/>
        <v>0</v>
      </c>
      <c r="V335" s="624">
        <f t="shared" si="110"/>
        <v>1</v>
      </c>
      <c r="W335" s="624" t="str">
        <f>IF(D335&lt;&gt;"",(VLOOKUP(D335,'Flags&amp;Qualifiers'!$S$2:$U$55,3)),"")</f>
        <v/>
      </c>
      <c r="X335" s="624">
        <f t="shared" si="112"/>
        <v>0</v>
      </c>
      <c r="Y335" s="624" t="str">
        <f>IF(D335&lt;&gt;"",(VLOOKUP(D335,'Flags&amp;Qualifiers'!$S$2:$T$55,2)), "")</f>
        <v/>
      </c>
      <c r="Z335" s="624">
        <f t="shared" si="113"/>
        <v>1</v>
      </c>
      <c r="AA335" s="624">
        <f t="shared" si="114"/>
        <v>0</v>
      </c>
      <c r="AB335" s="624" t="str">
        <f t="shared" si="115"/>
        <v>NULL</v>
      </c>
      <c r="AC335" s="635" t="str">
        <f t="shared" si="109"/>
        <v>NULL</v>
      </c>
      <c r="AD335" s="625" t="str">
        <f t="shared" si="109"/>
        <v>NULL</v>
      </c>
      <c r="AE335" s="627">
        <f t="shared" si="108"/>
        <v>0</v>
      </c>
      <c r="AF335" s="628" t="str">
        <f t="shared" si="116"/>
        <v/>
      </c>
      <c r="AG335" s="629" t="str">
        <f t="shared" si="117"/>
        <v/>
      </c>
      <c r="AH335" s="630">
        <f t="shared" si="118"/>
        <v>328</v>
      </c>
      <c r="AI335" s="629">
        <f t="shared" si="122"/>
        <v>0</v>
      </c>
      <c r="AJ335" s="632" t="str">
        <f t="shared" si="104"/>
        <v/>
      </c>
      <c r="AK335" s="630" t="str">
        <f t="shared" si="119"/>
        <v/>
      </c>
      <c r="AL335" s="630" t="str">
        <f t="shared" si="120"/>
        <v/>
      </c>
      <c r="AM335" s="632" t="str">
        <f t="shared" si="121"/>
        <v/>
      </c>
      <c r="AN335" s="633" t="str">
        <f t="shared" si="105"/>
        <v>YES</v>
      </c>
      <c r="AO335" s="511" t="s">
        <v>382</v>
      </c>
      <c r="AP335" s="127">
        <f>VLOOKUP(AO335,'Flags&amp;Qualifiers'!$B$2:$C$49,2)</f>
        <v>0</v>
      </c>
      <c r="AQ335" s="127">
        <f>VLOOKUP(AO335,'Flags&amp;Qualifiers'!$B$2:$D$49,3)</f>
        <v>0</v>
      </c>
      <c r="AR335" s="127">
        <f>VLOOKUP(AO335,'Flags&amp;Qualifiers'!$B$2:$E$49,4)</f>
        <v>0</v>
      </c>
      <c r="AS335" s="757" t="str">
        <f t="shared" ref="AS335:AS398" si="123">IF(AND(AN335="YES",AO335="-"),"no","")</f>
        <v>no</v>
      </c>
    </row>
    <row r="336" spans="1:45" s="634" customFormat="1" ht="11.25" customHeight="1" x14ac:dyDescent="0.2">
      <c r="A336" s="621">
        <f>(AirVision!A332)</f>
        <v>0</v>
      </c>
      <c r="B336" s="622">
        <f>(AirVision!B332)</f>
        <v>0</v>
      </c>
      <c r="C336" s="623" t="str">
        <f>IF(ISNUMBER(AirVision!R332),AirVision!R332, "")</f>
        <v/>
      </c>
      <c r="D336" s="624" t="str">
        <f>IF(AirVision!S332&lt;&gt;"",AirVision!S332, "")</f>
        <v/>
      </c>
      <c r="E336" s="623" t="str">
        <f>IF(ISNUMBER(AirVision!L332),AirVision!L332, "")</f>
        <v/>
      </c>
      <c r="F336" s="624" t="str">
        <f>IF(AirVision!M332&lt;&gt;"",AirVision!M332, "")</f>
        <v/>
      </c>
      <c r="G336" s="625" t="str">
        <f>IF(ISNUMBER(AirVision!C332),AirVision!C332,"")</f>
        <v/>
      </c>
      <c r="H336" s="624" t="str">
        <f>IF(AirVision!D332&lt;&gt;"",AirVision!D332, "")</f>
        <v/>
      </c>
      <c r="I336" s="624" t="str">
        <f>IF(ISNUMBER(AirVision!O332),AirVision!O332,"")</f>
        <v/>
      </c>
      <c r="J336" s="624" t="str">
        <f>IF(ISNUMBER(AirVision!P332),AirVision!P332,"")</f>
        <v/>
      </c>
      <c r="K336" s="624" t="str">
        <f>IF(ISNUMBER(AirVision!F332),AirVision!F332, "")</f>
        <v/>
      </c>
      <c r="L336" s="624" t="str">
        <f>IF(AirVision!G332&lt;&gt;"",AirVision!G332, "")</f>
        <v/>
      </c>
      <c r="M336" s="624" t="str">
        <f>IF(ISNUMBER(AirVision!U332),AirVision!U332, "")</f>
        <v/>
      </c>
      <c r="N336" s="624" t="str">
        <f>IF(AirVision!V332&lt;&gt;"",AirVision!V332, "")</f>
        <v/>
      </c>
      <c r="O336" s="625" t="str">
        <f>IF(ISNUMBER(AirVision!X332),AirVision!X332,"")</f>
        <v/>
      </c>
      <c r="P336" s="624" t="str">
        <f>IF(AirVision!Y332&lt;&gt;"",AirVision!Y332, "")</f>
        <v/>
      </c>
      <c r="Q336" s="624" t="str">
        <f>IF(ISNUMBER(AirVision!AA332),AirVision!AA332,"")</f>
        <v/>
      </c>
      <c r="R336" s="624" t="str">
        <f>IF(AirVision!AB332&lt;&gt;"",AirVision!AB332, "")</f>
        <v/>
      </c>
      <c r="S336" s="624" t="str">
        <f>IF(ISNUMBER(AirVision!AD332),AirVision!AD332,"")</f>
        <v/>
      </c>
      <c r="T336" s="624" t="str">
        <f>IF(AirVision!AE332&lt;&gt;"",AirVision!AE332, "")</f>
        <v/>
      </c>
      <c r="U336" s="624">
        <f t="shared" si="111"/>
        <v>0</v>
      </c>
      <c r="V336" s="624">
        <f t="shared" si="110"/>
        <v>1</v>
      </c>
      <c r="W336" s="624" t="str">
        <f>IF(D336&lt;&gt;"",(VLOOKUP(D336,'Flags&amp;Qualifiers'!$S$2:$U$55,3)),"")</f>
        <v/>
      </c>
      <c r="X336" s="624">
        <f t="shared" si="112"/>
        <v>0</v>
      </c>
      <c r="Y336" s="624" t="str">
        <f>IF(D336&lt;&gt;"",(VLOOKUP(D336,'Flags&amp;Qualifiers'!$S$2:$T$55,2)), "")</f>
        <v/>
      </c>
      <c r="Z336" s="624">
        <f t="shared" si="113"/>
        <v>1</v>
      </c>
      <c r="AA336" s="624">
        <f t="shared" si="114"/>
        <v>0</v>
      </c>
      <c r="AB336" s="624" t="str">
        <f t="shared" si="115"/>
        <v>NULL</v>
      </c>
      <c r="AC336" s="635" t="str">
        <f t="shared" si="109"/>
        <v>NULL</v>
      </c>
      <c r="AD336" s="625" t="str">
        <f t="shared" si="109"/>
        <v>NULL</v>
      </c>
      <c r="AE336" s="627">
        <f t="shared" si="108"/>
        <v>0</v>
      </c>
      <c r="AF336" s="628" t="str">
        <f t="shared" si="116"/>
        <v/>
      </c>
      <c r="AG336" s="629" t="str">
        <f t="shared" si="117"/>
        <v/>
      </c>
      <c r="AH336" s="630">
        <f t="shared" si="118"/>
        <v>329</v>
      </c>
      <c r="AI336" s="629">
        <f t="shared" si="122"/>
        <v>0</v>
      </c>
      <c r="AJ336" s="632" t="str">
        <f t="shared" si="104"/>
        <v/>
      </c>
      <c r="AK336" s="630" t="str">
        <f t="shared" si="119"/>
        <v/>
      </c>
      <c r="AL336" s="630" t="str">
        <f t="shared" si="120"/>
        <v/>
      </c>
      <c r="AM336" s="632" t="str">
        <f t="shared" si="121"/>
        <v/>
      </c>
      <c r="AN336" s="633" t="str">
        <f t="shared" si="105"/>
        <v>YES</v>
      </c>
      <c r="AO336" s="511" t="s">
        <v>382</v>
      </c>
      <c r="AP336" s="127">
        <f>VLOOKUP(AO336,'Flags&amp;Qualifiers'!$B$2:$C$49,2)</f>
        <v>0</v>
      </c>
      <c r="AQ336" s="127">
        <f>VLOOKUP(AO336,'Flags&amp;Qualifiers'!$B$2:$D$49,3)</f>
        <v>0</v>
      </c>
      <c r="AR336" s="127">
        <f>VLOOKUP(AO336,'Flags&amp;Qualifiers'!$B$2:$E$49,4)</f>
        <v>0</v>
      </c>
      <c r="AS336" s="757" t="str">
        <f t="shared" si="123"/>
        <v>no</v>
      </c>
    </row>
    <row r="337" spans="1:45" s="634" customFormat="1" ht="11.25" customHeight="1" x14ac:dyDescent="0.2">
      <c r="A337" s="621">
        <f>(AirVision!A333)</f>
        <v>0</v>
      </c>
      <c r="B337" s="622">
        <f>(AirVision!B333)</f>
        <v>0</v>
      </c>
      <c r="C337" s="623" t="str">
        <f>IF(ISNUMBER(AirVision!R333),AirVision!R333, "")</f>
        <v/>
      </c>
      <c r="D337" s="624" t="str">
        <f>IF(AirVision!S333&lt;&gt;"",AirVision!S333, "")</f>
        <v/>
      </c>
      <c r="E337" s="623" t="str">
        <f>IF(ISNUMBER(AirVision!L333),AirVision!L333, "")</f>
        <v/>
      </c>
      <c r="F337" s="624" t="str">
        <f>IF(AirVision!M333&lt;&gt;"",AirVision!M333, "")</f>
        <v/>
      </c>
      <c r="G337" s="625" t="str">
        <f>IF(ISNUMBER(AirVision!C333),AirVision!C333,"")</f>
        <v/>
      </c>
      <c r="H337" s="624" t="str">
        <f>IF(AirVision!D333&lt;&gt;"",AirVision!D333, "")</f>
        <v/>
      </c>
      <c r="I337" s="624" t="str">
        <f>IF(ISNUMBER(AirVision!O333),AirVision!O333,"")</f>
        <v/>
      </c>
      <c r="J337" s="624" t="str">
        <f>IF(ISNUMBER(AirVision!P333),AirVision!P333,"")</f>
        <v/>
      </c>
      <c r="K337" s="624" t="str">
        <f>IF(ISNUMBER(AirVision!F333),AirVision!F333, "")</f>
        <v/>
      </c>
      <c r="L337" s="624" t="str">
        <f>IF(AirVision!G333&lt;&gt;"",AirVision!G333, "")</f>
        <v/>
      </c>
      <c r="M337" s="624" t="str">
        <f>IF(ISNUMBER(AirVision!U333),AirVision!U333, "")</f>
        <v/>
      </c>
      <c r="N337" s="624" t="str">
        <f>IF(AirVision!V333&lt;&gt;"",AirVision!V333, "")</f>
        <v/>
      </c>
      <c r="O337" s="625" t="str">
        <f>IF(ISNUMBER(AirVision!X333),AirVision!X333,"")</f>
        <v/>
      </c>
      <c r="P337" s="624" t="str">
        <f>IF(AirVision!Y333&lt;&gt;"",AirVision!Y333, "")</f>
        <v/>
      </c>
      <c r="Q337" s="624" t="str">
        <f>IF(ISNUMBER(AirVision!AA333),AirVision!AA333,"")</f>
        <v/>
      </c>
      <c r="R337" s="624" t="str">
        <f>IF(AirVision!AB333&lt;&gt;"",AirVision!AB333, "")</f>
        <v/>
      </c>
      <c r="S337" s="624" t="str">
        <f>IF(ISNUMBER(AirVision!AD333),AirVision!AD333,"")</f>
        <v/>
      </c>
      <c r="T337" s="624" t="str">
        <f>IF(AirVision!AE333&lt;&gt;"",AirVision!AE333, "")</f>
        <v/>
      </c>
      <c r="U337" s="624">
        <f t="shared" si="111"/>
        <v>0</v>
      </c>
      <c r="V337" s="624">
        <f t="shared" si="110"/>
        <v>1</v>
      </c>
      <c r="W337" s="624" t="str">
        <f>IF(D337&lt;&gt;"",(VLOOKUP(D337,'Flags&amp;Qualifiers'!$S$2:$U$55,3)),"")</f>
        <v/>
      </c>
      <c r="X337" s="624">
        <f t="shared" si="112"/>
        <v>0</v>
      </c>
      <c r="Y337" s="624" t="str">
        <f>IF(D337&lt;&gt;"",(VLOOKUP(D337,'Flags&amp;Qualifiers'!$S$2:$T$55,2)), "")</f>
        <v/>
      </c>
      <c r="Z337" s="624">
        <f t="shared" si="113"/>
        <v>1</v>
      </c>
      <c r="AA337" s="624">
        <f t="shared" si="114"/>
        <v>0</v>
      </c>
      <c r="AB337" s="624" t="str">
        <f t="shared" si="115"/>
        <v>NULL</v>
      </c>
      <c r="AC337" s="635" t="str">
        <f t="shared" si="109"/>
        <v>NULL</v>
      </c>
      <c r="AD337" s="625" t="str">
        <f t="shared" si="109"/>
        <v>NULL</v>
      </c>
      <c r="AE337" s="627">
        <f t="shared" si="108"/>
        <v>0</v>
      </c>
      <c r="AF337" s="628" t="str">
        <f t="shared" si="116"/>
        <v/>
      </c>
      <c r="AG337" s="629" t="str">
        <f t="shared" si="117"/>
        <v/>
      </c>
      <c r="AH337" s="630">
        <f t="shared" si="118"/>
        <v>330</v>
      </c>
      <c r="AI337" s="629">
        <f t="shared" si="122"/>
        <v>0</v>
      </c>
      <c r="AJ337" s="632" t="str">
        <f t="shared" si="104"/>
        <v/>
      </c>
      <c r="AK337" s="630" t="str">
        <f t="shared" si="119"/>
        <v/>
      </c>
      <c r="AL337" s="630" t="str">
        <f t="shared" si="120"/>
        <v/>
      </c>
      <c r="AM337" s="632" t="str">
        <f t="shared" si="121"/>
        <v/>
      </c>
      <c r="AN337" s="633" t="str">
        <f t="shared" si="105"/>
        <v>YES</v>
      </c>
      <c r="AO337" s="511" t="s">
        <v>382</v>
      </c>
      <c r="AP337" s="127">
        <f>VLOOKUP(AO337,'Flags&amp;Qualifiers'!$B$2:$C$49,2)</f>
        <v>0</v>
      </c>
      <c r="AQ337" s="127">
        <f>VLOOKUP(AO337,'Flags&amp;Qualifiers'!$B$2:$D$49,3)</f>
        <v>0</v>
      </c>
      <c r="AR337" s="127">
        <f>VLOOKUP(AO337,'Flags&amp;Qualifiers'!$B$2:$E$49,4)</f>
        <v>0</v>
      </c>
      <c r="AS337" s="757" t="str">
        <f t="shared" si="123"/>
        <v>no</v>
      </c>
    </row>
    <row r="338" spans="1:45" s="634" customFormat="1" ht="11.25" customHeight="1" x14ac:dyDescent="0.2">
      <c r="A338" s="621">
        <f>(AirVision!A334)</f>
        <v>0</v>
      </c>
      <c r="B338" s="622">
        <f>(AirVision!B334)</f>
        <v>0</v>
      </c>
      <c r="C338" s="623" t="str">
        <f>IF(ISNUMBER(AirVision!R334),AirVision!R334, "")</f>
        <v/>
      </c>
      <c r="D338" s="624" t="str">
        <f>IF(AirVision!S334&lt;&gt;"",AirVision!S334, "")</f>
        <v/>
      </c>
      <c r="E338" s="623" t="str">
        <f>IF(ISNUMBER(AirVision!L334),AirVision!L334, "")</f>
        <v/>
      </c>
      <c r="F338" s="624" t="str">
        <f>IF(AirVision!M334&lt;&gt;"",AirVision!M334, "")</f>
        <v/>
      </c>
      <c r="G338" s="625" t="str">
        <f>IF(ISNUMBER(AirVision!C334),AirVision!C334,"")</f>
        <v/>
      </c>
      <c r="H338" s="624" t="str">
        <f>IF(AirVision!D334&lt;&gt;"",AirVision!D334, "")</f>
        <v/>
      </c>
      <c r="I338" s="624" t="str">
        <f>IF(ISNUMBER(AirVision!O334),AirVision!O334,"")</f>
        <v/>
      </c>
      <c r="J338" s="624" t="str">
        <f>IF(ISNUMBER(AirVision!P334),AirVision!P334,"")</f>
        <v/>
      </c>
      <c r="K338" s="624" t="str">
        <f>IF(ISNUMBER(AirVision!F334),AirVision!F334, "")</f>
        <v/>
      </c>
      <c r="L338" s="624" t="str">
        <f>IF(AirVision!G334&lt;&gt;"",AirVision!G334, "")</f>
        <v/>
      </c>
      <c r="M338" s="624" t="str">
        <f>IF(ISNUMBER(AirVision!U334),AirVision!U334, "")</f>
        <v/>
      </c>
      <c r="N338" s="624" t="str">
        <f>IF(AirVision!V334&lt;&gt;"",AirVision!V334, "")</f>
        <v/>
      </c>
      <c r="O338" s="625" t="str">
        <f>IF(ISNUMBER(AirVision!X334),AirVision!X334,"")</f>
        <v/>
      </c>
      <c r="P338" s="624" t="str">
        <f>IF(AirVision!Y334&lt;&gt;"",AirVision!Y334, "")</f>
        <v/>
      </c>
      <c r="Q338" s="624" t="str">
        <f>IF(ISNUMBER(AirVision!AA334),AirVision!AA334,"")</f>
        <v/>
      </c>
      <c r="R338" s="624" t="str">
        <f>IF(AirVision!AB334&lt;&gt;"",AirVision!AB334, "")</f>
        <v/>
      </c>
      <c r="S338" s="624" t="str">
        <f>IF(ISNUMBER(AirVision!AD334),AirVision!AD334,"")</f>
        <v/>
      </c>
      <c r="T338" s="624" t="str">
        <f>IF(AirVision!AE334&lt;&gt;"",AirVision!AE334, "")</f>
        <v/>
      </c>
      <c r="U338" s="624">
        <f t="shared" si="111"/>
        <v>0</v>
      </c>
      <c r="V338" s="624">
        <f t="shared" si="110"/>
        <v>1</v>
      </c>
      <c r="W338" s="624" t="str">
        <f>IF(D338&lt;&gt;"",(VLOOKUP(D338,'Flags&amp;Qualifiers'!$S$2:$U$55,3)),"")</f>
        <v/>
      </c>
      <c r="X338" s="624">
        <f t="shared" si="112"/>
        <v>0</v>
      </c>
      <c r="Y338" s="624" t="str">
        <f>IF(D338&lt;&gt;"",(VLOOKUP(D338,'Flags&amp;Qualifiers'!$S$2:$T$55,2)), "")</f>
        <v/>
      </c>
      <c r="Z338" s="624">
        <f t="shared" si="113"/>
        <v>1</v>
      </c>
      <c r="AA338" s="624">
        <f t="shared" si="114"/>
        <v>0</v>
      </c>
      <c r="AB338" s="624" t="str">
        <f t="shared" si="115"/>
        <v>NULL</v>
      </c>
      <c r="AC338" s="635" t="str">
        <f t="shared" si="109"/>
        <v>NULL</v>
      </c>
      <c r="AD338" s="625" t="str">
        <f t="shared" si="109"/>
        <v>NULL</v>
      </c>
      <c r="AE338" s="627">
        <f t="shared" si="108"/>
        <v>0</v>
      </c>
      <c r="AF338" s="628" t="str">
        <f t="shared" si="116"/>
        <v/>
      </c>
      <c r="AG338" s="629" t="str">
        <f t="shared" si="117"/>
        <v/>
      </c>
      <c r="AH338" s="630">
        <f t="shared" si="118"/>
        <v>331</v>
      </c>
      <c r="AI338" s="629">
        <f t="shared" si="122"/>
        <v>0</v>
      </c>
      <c r="AJ338" s="632" t="str">
        <f t="shared" si="104"/>
        <v/>
      </c>
      <c r="AK338" s="630" t="str">
        <f t="shared" si="119"/>
        <v/>
      </c>
      <c r="AL338" s="630" t="str">
        <f t="shared" si="120"/>
        <v/>
      </c>
      <c r="AM338" s="632" t="str">
        <f t="shared" si="121"/>
        <v/>
      </c>
      <c r="AN338" s="633" t="str">
        <f t="shared" si="105"/>
        <v>YES</v>
      </c>
      <c r="AO338" s="511" t="s">
        <v>382</v>
      </c>
      <c r="AP338" s="127">
        <f>VLOOKUP(AO338,'Flags&amp;Qualifiers'!$B$2:$C$49,2)</f>
        <v>0</v>
      </c>
      <c r="AQ338" s="127">
        <f>VLOOKUP(AO338,'Flags&amp;Qualifiers'!$B$2:$D$49,3)</f>
        <v>0</v>
      </c>
      <c r="AR338" s="127">
        <f>VLOOKUP(AO338,'Flags&amp;Qualifiers'!$B$2:$E$49,4)</f>
        <v>0</v>
      </c>
      <c r="AS338" s="757" t="str">
        <f t="shared" si="123"/>
        <v>no</v>
      </c>
    </row>
    <row r="339" spans="1:45" s="634" customFormat="1" ht="11.25" customHeight="1" x14ac:dyDescent="0.2">
      <c r="A339" s="621">
        <f>(AirVision!A335)</f>
        <v>0</v>
      </c>
      <c r="B339" s="622">
        <f>(AirVision!B335)</f>
        <v>0</v>
      </c>
      <c r="C339" s="623" t="str">
        <f>IF(ISNUMBER(AirVision!R335),AirVision!R335, "")</f>
        <v/>
      </c>
      <c r="D339" s="624" t="str">
        <f>IF(AirVision!S335&lt;&gt;"",AirVision!S335, "")</f>
        <v/>
      </c>
      <c r="E339" s="623" t="str">
        <f>IF(ISNUMBER(AirVision!L335),AirVision!L335, "")</f>
        <v/>
      </c>
      <c r="F339" s="624" t="str">
        <f>IF(AirVision!M335&lt;&gt;"",AirVision!M335, "")</f>
        <v/>
      </c>
      <c r="G339" s="625" t="str">
        <f>IF(ISNUMBER(AirVision!C335),AirVision!C335,"")</f>
        <v/>
      </c>
      <c r="H339" s="624" t="str">
        <f>IF(AirVision!D335&lt;&gt;"",AirVision!D335, "")</f>
        <v/>
      </c>
      <c r="I339" s="624" t="str">
        <f>IF(ISNUMBER(AirVision!O335),AirVision!O335,"")</f>
        <v/>
      </c>
      <c r="J339" s="624" t="str">
        <f>IF(ISNUMBER(AirVision!P335),AirVision!P335,"")</f>
        <v/>
      </c>
      <c r="K339" s="624" t="str">
        <f>IF(ISNUMBER(AirVision!F335),AirVision!F335, "")</f>
        <v/>
      </c>
      <c r="L339" s="624" t="str">
        <f>IF(AirVision!G335&lt;&gt;"",AirVision!G335, "")</f>
        <v/>
      </c>
      <c r="M339" s="624" t="str">
        <f>IF(ISNUMBER(AirVision!U335),AirVision!U335, "")</f>
        <v/>
      </c>
      <c r="N339" s="624" t="str">
        <f>IF(AirVision!V335&lt;&gt;"",AirVision!V335, "")</f>
        <v/>
      </c>
      <c r="O339" s="625" t="str">
        <f>IF(ISNUMBER(AirVision!X335),AirVision!X335,"")</f>
        <v/>
      </c>
      <c r="P339" s="624" t="str">
        <f>IF(AirVision!Y335&lt;&gt;"",AirVision!Y335, "")</f>
        <v/>
      </c>
      <c r="Q339" s="624" t="str">
        <f>IF(ISNUMBER(AirVision!AA335),AirVision!AA335,"")</f>
        <v/>
      </c>
      <c r="R339" s="624" t="str">
        <f>IF(AirVision!AB335&lt;&gt;"",AirVision!AB335, "")</f>
        <v/>
      </c>
      <c r="S339" s="624" t="str">
        <f>IF(ISNUMBER(AirVision!AD335),AirVision!AD335,"")</f>
        <v/>
      </c>
      <c r="T339" s="624" t="str">
        <f>IF(AirVision!AE335&lt;&gt;"",AirVision!AE335, "")</f>
        <v/>
      </c>
      <c r="U339" s="624">
        <f t="shared" si="111"/>
        <v>0</v>
      </c>
      <c r="V339" s="624">
        <f t="shared" si="110"/>
        <v>1</v>
      </c>
      <c r="W339" s="624" t="str">
        <f>IF(D339&lt;&gt;"",(VLOOKUP(D339,'Flags&amp;Qualifiers'!$S$2:$U$55,3)),"")</f>
        <v/>
      </c>
      <c r="X339" s="624">
        <f t="shared" si="112"/>
        <v>0</v>
      </c>
      <c r="Y339" s="624" t="str">
        <f>IF(D339&lt;&gt;"",(VLOOKUP(D339,'Flags&amp;Qualifiers'!$S$2:$T$55,2)), "")</f>
        <v/>
      </c>
      <c r="Z339" s="624">
        <f t="shared" si="113"/>
        <v>1</v>
      </c>
      <c r="AA339" s="624">
        <f t="shared" si="114"/>
        <v>0</v>
      </c>
      <c r="AB339" s="624" t="str">
        <f t="shared" si="115"/>
        <v>NULL</v>
      </c>
      <c r="AC339" s="635" t="str">
        <f t="shared" si="109"/>
        <v>NULL</v>
      </c>
      <c r="AD339" s="625" t="str">
        <f t="shared" si="109"/>
        <v>NULL</v>
      </c>
      <c r="AE339" s="627">
        <f t="shared" si="108"/>
        <v>0</v>
      </c>
      <c r="AF339" s="628" t="str">
        <f t="shared" si="116"/>
        <v/>
      </c>
      <c r="AG339" s="629" t="str">
        <f t="shared" si="117"/>
        <v/>
      </c>
      <c r="AH339" s="630">
        <f t="shared" si="118"/>
        <v>332</v>
      </c>
      <c r="AI339" s="629">
        <f t="shared" si="122"/>
        <v>0</v>
      </c>
      <c r="AJ339" s="632" t="str">
        <f t="shared" si="104"/>
        <v/>
      </c>
      <c r="AK339" s="630" t="str">
        <f t="shared" si="119"/>
        <v/>
      </c>
      <c r="AL339" s="630" t="str">
        <f t="shared" si="120"/>
        <v/>
      </c>
      <c r="AM339" s="632" t="str">
        <f t="shared" si="121"/>
        <v/>
      </c>
      <c r="AN339" s="633" t="str">
        <f t="shared" si="105"/>
        <v>YES</v>
      </c>
      <c r="AO339" s="511" t="s">
        <v>382</v>
      </c>
      <c r="AP339" s="127">
        <f>VLOOKUP(AO339,'Flags&amp;Qualifiers'!$B$2:$C$49,2)</f>
        <v>0</v>
      </c>
      <c r="AQ339" s="127">
        <f>VLOOKUP(AO339,'Flags&amp;Qualifiers'!$B$2:$D$49,3)</f>
        <v>0</v>
      </c>
      <c r="AR339" s="127">
        <f>VLOOKUP(AO339,'Flags&amp;Qualifiers'!$B$2:$E$49,4)</f>
        <v>0</v>
      </c>
      <c r="AS339" s="757" t="str">
        <f t="shared" si="123"/>
        <v>no</v>
      </c>
    </row>
    <row r="340" spans="1:45" s="634" customFormat="1" ht="11.25" customHeight="1" x14ac:dyDescent="0.2">
      <c r="A340" s="621">
        <f>(AirVision!A336)</f>
        <v>0</v>
      </c>
      <c r="B340" s="622">
        <f>(AirVision!B336)</f>
        <v>0</v>
      </c>
      <c r="C340" s="623" t="str">
        <f>IF(ISNUMBER(AirVision!R336),AirVision!R336, "")</f>
        <v/>
      </c>
      <c r="D340" s="624" t="str">
        <f>IF(AirVision!S336&lt;&gt;"",AirVision!S336, "")</f>
        <v/>
      </c>
      <c r="E340" s="623" t="str">
        <f>IF(ISNUMBER(AirVision!L336),AirVision!L336, "")</f>
        <v/>
      </c>
      <c r="F340" s="624" t="str">
        <f>IF(AirVision!M336&lt;&gt;"",AirVision!M336, "")</f>
        <v/>
      </c>
      <c r="G340" s="625" t="str">
        <f>IF(ISNUMBER(AirVision!C336),AirVision!C336,"")</f>
        <v/>
      </c>
      <c r="H340" s="624" t="str">
        <f>IF(AirVision!D336&lt;&gt;"",AirVision!D336, "")</f>
        <v/>
      </c>
      <c r="I340" s="624" t="str">
        <f>IF(ISNUMBER(AirVision!O336),AirVision!O336,"")</f>
        <v/>
      </c>
      <c r="J340" s="624" t="str">
        <f>IF(ISNUMBER(AirVision!P336),AirVision!P336,"")</f>
        <v/>
      </c>
      <c r="K340" s="624" t="str">
        <f>IF(ISNUMBER(AirVision!F336),AirVision!F336, "")</f>
        <v/>
      </c>
      <c r="L340" s="624" t="str">
        <f>IF(AirVision!G336&lt;&gt;"",AirVision!G336, "")</f>
        <v/>
      </c>
      <c r="M340" s="624" t="str">
        <f>IF(ISNUMBER(AirVision!U336),AirVision!U336, "")</f>
        <v/>
      </c>
      <c r="N340" s="624" t="str">
        <f>IF(AirVision!V336&lt;&gt;"",AirVision!V336, "")</f>
        <v/>
      </c>
      <c r="O340" s="625" t="str">
        <f>IF(ISNUMBER(AirVision!X336),AirVision!X336,"")</f>
        <v/>
      </c>
      <c r="P340" s="624" t="str">
        <f>IF(AirVision!Y336&lt;&gt;"",AirVision!Y336, "")</f>
        <v/>
      </c>
      <c r="Q340" s="624" t="str">
        <f>IF(ISNUMBER(AirVision!AA336),AirVision!AA336,"")</f>
        <v/>
      </c>
      <c r="R340" s="624" t="str">
        <f>IF(AirVision!AB336&lt;&gt;"",AirVision!AB336, "")</f>
        <v/>
      </c>
      <c r="S340" s="624" t="str">
        <f>IF(ISNUMBER(AirVision!AD336),AirVision!AD336,"")</f>
        <v/>
      </c>
      <c r="T340" s="624" t="str">
        <f>IF(AirVision!AE336&lt;&gt;"",AirVision!AE336, "")</f>
        <v/>
      </c>
      <c r="U340" s="624">
        <f t="shared" si="111"/>
        <v>0</v>
      </c>
      <c r="V340" s="624">
        <f t="shared" si="110"/>
        <v>1</v>
      </c>
      <c r="W340" s="624" t="str">
        <f>IF(D340&lt;&gt;"",(VLOOKUP(D340,'Flags&amp;Qualifiers'!$S$2:$U$55,3)),"")</f>
        <v/>
      </c>
      <c r="X340" s="624">
        <f t="shared" si="112"/>
        <v>0</v>
      </c>
      <c r="Y340" s="624" t="str">
        <f>IF(D340&lt;&gt;"",(VLOOKUP(D340,'Flags&amp;Qualifiers'!$S$2:$T$55,2)), "")</f>
        <v/>
      </c>
      <c r="Z340" s="624">
        <f t="shared" si="113"/>
        <v>1</v>
      </c>
      <c r="AA340" s="624">
        <f t="shared" si="114"/>
        <v>0</v>
      </c>
      <c r="AB340" s="624" t="str">
        <f t="shared" si="115"/>
        <v>NULL</v>
      </c>
      <c r="AC340" s="635" t="str">
        <f t="shared" si="109"/>
        <v>NULL</v>
      </c>
      <c r="AD340" s="625" t="str">
        <f t="shared" si="109"/>
        <v>NULL</v>
      </c>
      <c r="AE340" s="627">
        <f t="shared" si="108"/>
        <v>0</v>
      </c>
      <c r="AF340" s="628" t="str">
        <f t="shared" si="116"/>
        <v/>
      </c>
      <c r="AG340" s="629" t="str">
        <f t="shared" si="117"/>
        <v/>
      </c>
      <c r="AH340" s="630">
        <f t="shared" si="118"/>
        <v>333</v>
      </c>
      <c r="AI340" s="629">
        <f t="shared" si="122"/>
        <v>0</v>
      </c>
      <c r="AJ340" s="632" t="str">
        <f t="shared" si="104"/>
        <v/>
      </c>
      <c r="AK340" s="630" t="str">
        <f t="shared" si="119"/>
        <v/>
      </c>
      <c r="AL340" s="630" t="str">
        <f t="shared" si="120"/>
        <v/>
      </c>
      <c r="AM340" s="632" t="str">
        <f t="shared" si="121"/>
        <v/>
      </c>
      <c r="AN340" s="633" t="str">
        <f t="shared" si="105"/>
        <v>YES</v>
      </c>
      <c r="AO340" s="511" t="s">
        <v>382</v>
      </c>
      <c r="AP340" s="127">
        <f>VLOOKUP(AO340,'Flags&amp;Qualifiers'!$B$2:$C$49,2)</f>
        <v>0</v>
      </c>
      <c r="AQ340" s="127">
        <f>VLOOKUP(AO340,'Flags&amp;Qualifiers'!$B$2:$D$49,3)</f>
        <v>0</v>
      </c>
      <c r="AR340" s="127">
        <f>VLOOKUP(AO340,'Flags&amp;Qualifiers'!$B$2:$E$49,4)</f>
        <v>0</v>
      </c>
      <c r="AS340" s="757" t="str">
        <f t="shared" si="123"/>
        <v>no</v>
      </c>
    </row>
    <row r="341" spans="1:45" s="634" customFormat="1" ht="11.25" customHeight="1" x14ac:dyDescent="0.2">
      <c r="A341" s="621">
        <f>(AirVision!A337)</f>
        <v>0</v>
      </c>
      <c r="B341" s="622">
        <f>(AirVision!B337)</f>
        <v>0</v>
      </c>
      <c r="C341" s="623" t="str">
        <f>IF(ISNUMBER(AirVision!R337),AirVision!R337, "")</f>
        <v/>
      </c>
      <c r="D341" s="624" t="str">
        <f>IF(AirVision!S337&lt;&gt;"",AirVision!S337, "")</f>
        <v/>
      </c>
      <c r="E341" s="623" t="str">
        <f>IF(ISNUMBER(AirVision!L337),AirVision!L337, "")</f>
        <v/>
      </c>
      <c r="F341" s="624" t="str">
        <f>IF(AirVision!M337&lt;&gt;"",AirVision!M337, "")</f>
        <v/>
      </c>
      <c r="G341" s="625" t="str">
        <f>IF(ISNUMBER(AirVision!C337),AirVision!C337,"")</f>
        <v/>
      </c>
      <c r="H341" s="624" t="str">
        <f>IF(AirVision!D337&lt;&gt;"",AirVision!D337, "")</f>
        <v/>
      </c>
      <c r="I341" s="624" t="str">
        <f>IF(ISNUMBER(AirVision!O337),AirVision!O337,"")</f>
        <v/>
      </c>
      <c r="J341" s="624" t="str">
        <f>IF(ISNUMBER(AirVision!P337),AirVision!P337,"")</f>
        <v/>
      </c>
      <c r="K341" s="624" t="str">
        <f>IF(ISNUMBER(AirVision!F337),AirVision!F337, "")</f>
        <v/>
      </c>
      <c r="L341" s="624" t="str">
        <f>IF(AirVision!G337&lt;&gt;"",AirVision!G337, "")</f>
        <v/>
      </c>
      <c r="M341" s="624" t="str">
        <f>IF(ISNUMBER(AirVision!U337),AirVision!U337, "")</f>
        <v/>
      </c>
      <c r="N341" s="624" t="str">
        <f>IF(AirVision!V337&lt;&gt;"",AirVision!V337, "")</f>
        <v/>
      </c>
      <c r="O341" s="625" t="str">
        <f>IF(ISNUMBER(AirVision!X337),AirVision!X337,"")</f>
        <v/>
      </c>
      <c r="P341" s="624" t="str">
        <f>IF(AirVision!Y337&lt;&gt;"",AirVision!Y337, "")</f>
        <v/>
      </c>
      <c r="Q341" s="624" t="str">
        <f>IF(ISNUMBER(AirVision!AA337),AirVision!AA337,"")</f>
        <v/>
      </c>
      <c r="R341" s="624" t="str">
        <f>IF(AirVision!AB337&lt;&gt;"",AirVision!AB337, "")</f>
        <v/>
      </c>
      <c r="S341" s="624" t="str">
        <f>IF(ISNUMBER(AirVision!AD337),AirVision!AD337,"")</f>
        <v/>
      </c>
      <c r="T341" s="624" t="str">
        <f>IF(AirVision!AE337&lt;&gt;"",AirVision!AE337, "")</f>
        <v/>
      </c>
      <c r="U341" s="624">
        <f t="shared" si="111"/>
        <v>0</v>
      </c>
      <c r="V341" s="624">
        <f t="shared" si="110"/>
        <v>1</v>
      </c>
      <c r="W341" s="624" t="str">
        <f>IF(D341&lt;&gt;"",(VLOOKUP(D341,'Flags&amp;Qualifiers'!$S$2:$U$55,3)),"")</f>
        <v/>
      </c>
      <c r="X341" s="624">
        <f t="shared" si="112"/>
        <v>0</v>
      </c>
      <c r="Y341" s="624" t="str">
        <f>IF(D341&lt;&gt;"",(VLOOKUP(D341,'Flags&amp;Qualifiers'!$S$2:$T$55,2)), "")</f>
        <v/>
      </c>
      <c r="Z341" s="624">
        <f t="shared" si="113"/>
        <v>1</v>
      </c>
      <c r="AA341" s="624">
        <f t="shared" si="114"/>
        <v>0</v>
      </c>
      <c r="AB341" s="624" t="str">
        <f t="shared" si="115"/>
        <v>NULL</v>
      </c>
      <c r="AC341" s="635" t="str">
        <f t="shared" si="109"/>
        <v>NULL</v>
      </c>
      <c r="AD341" s="625" t="str">
        <f t="shared" si="109"/>
        <v>NULL</v>
      </c>
      <c r="AE341" s="627">
        <f t="shared" si="108"/>
        <v>0</v>
      </c>
      <c r="AF341" s="628" t="str">
        <f t="shared" si="116"/>
        <v/>
      </c>
      <c r="AG341" s="629" t="str">
        <f t="shared" si="117"/>
        <v/>
      </c>
      <c r="AH341" s="630">
        <f t="shared" si="118"/>
        <v>334</v>
      </c>
      <c r="AI341" s="629">
        <f t="shared" si="122"/>
        <v>0</v>
      </c>
      <c r="AJ341" s="632" t="str">
        <f t="shared" si="104"/>
        <v/>
      </c>
      <c r="AK341" s="630" t="str">
        <f t="shared" si="119"/>
        <v/>
      </c>
      <c r="AL341" s="630" t="str">
        <f t="shared" si="120"/>
        <v/>
      </c>
      <c r="AM341" s="632" t="str">
        <f t="shared" si="121"/>
        <v/>
      </c>
      <c r="AN341" s="633" t="str">
        <f t="shared" si="105"/>
        <v>YES</v>
      </c>
      <c r="AO341" s="511" t="s">
        <v>382</v>
      </c>
      <c r="AP341" s="127">
        <f>VLOOKUP(AO341,'Flags&amp;Qualifiers'!$B$2:$C$49,2)</f>
        <v>0</v>
      </c>
      <c r="AQ341" s="127">
        <f>VLOOKUP(AO341,'Flags&amp;Qualifiers'!$B$2:$D$49,3)</f>
        <v>0</v>
      </c>
      <c r="AR341" s="127">
        <f>VLOOKUP(AO341,'Flags&amp;Qualifiers'!$B$2:$E$49,4)</f>
        <v>0</v>
      </c>
      <c r="AS341" s="757" t="str">
        <f t="shared" si="123"/>
        <v>no</v>
      </c>
    </row>
    <row r="342" spans="1:45" s="634" customFormat="1" ht="11.25" customHeight="1" x14ac:dyDescent="0.2">
      <c r="A342" s="621">
        <f>(AirVision!A338)</f>
        <v>0</v>
      </c>
      <c r="B342" s="622">
        <f>(AirVision!B338)</f>
        <v>0</v>
      </c>
      <c r="C342" s="623" t="str">
        <f>IF(ISNUMBER(AirVision!R338),AirVision!R338, "")</f>
        <v/>
      </c>
      <c r="D342" s="624" t="str">
        <f>IF(AirVision!S338&lt;&gt;"",AirVision!S338, "")</f>
        <v/>
      </c>
      <c r="E342" s="623" t="str">
        <f>IF(ISNUMBER(AirVision!L338),AirVision!L338, "")</f>
        <v/>
      </c>
      <c r="F342" s="624" t="str">
        <f>IF(AirVision!M338&lt;&gt;"",AirVision!M338, "")</f>
        <v/>
      </c>
      <c r="G342" s="625" t="str">
        <f>IF(ISNUMBER(AirVision!C338),AirVision!C338,"")</f>
        <v/>
      </c>
      <c r="H342" s="624" t="str">
        <f>IF(AirVision!D338&lt;&gt;"",AirVision!D338, "")</f>
        <v/>
      </c>
      <c r="I342" s="624" t="str">
        <f>IF(ISNUMBER(AirVision!O338),AirVision!O338,"")</f>
        <v/>
      </c>
      <c r="J342" s="624" t="str">
        <f>IF(ISNUMBER(AirVision!P338),AirVision!P338,"")</f>
        <v/>
      </c>
      <c r="K342" s="624" t="str">
        <f>IF(ISNUMBER(AirVision!F338),AirVision!F338, "")</f>
        <v/>
      </c>
      <c r="L342" s="624" t="str">
        <f>IF(AirVision!G338&lt;&gt;"",AirVision!G338, "")</f>
        <v/>
      </c>
      <c r="M342" s="624" t="str">
        <f>IF(ISNUMBER(AirVision!U338),AirVision!U338, "")</f>
        <v/>
      </c>
      <c r="N342" s="624" t="str">
        <f>IF(AirVision!V338&lt;&gt;"",AirVision!V338, "")</f>
        <v/>
      </c>
      <c r="O342" s="625" t="str">
        <f>IF(ISNUMBER(AirVision!X338),AirVision!X338,"")</f>
        <v/>
      </c>
      <c r="P342" s="624" t="str">
        <f>IF(AirVision!Y338&lt;&gt;"",AirVision!Y338, "")</f>
        <v/>
      </c>
      <c r="Q342" s="624" t="str">
        <f>IF(ISNUMBER(AirVision!AA338),AirVision!AA338,"")</f>
        <v/>
      </c>
      <c r="R342" s="624" t="str">
        <f>IF(AirVision!AB338&lt;&gt;"",AirVision!AB338, "")</f>
        <v/>
      </c>
      <c r="S342" s="624" t="str">
        <f>IF(ISNUMBER(AirVision!AD338),AirVision!AD338,"")</f>
        <v/>
      </c>
      <c r="T342" s="624" t="str">
        <f>IF(AirVision!AE338&lt;&gt;"",AirVision!AE338, "")</f>
        <v/>
      </c>
      <c r="U342" s="624">
        <f t="shared" si="111"/>
        <v>0</v>
      </c>
      <c r="V342" s="624">
        <f t="shared" si="110"/>
        <v>1</v>
      </c>
      <c r="W342" s="624" t="str">
        <f>IF(D342&lt;&gt;"",(VLOOKUP(D342,'Flags&amp;Qualifiers'!$S$2:$U$55,3)),"")</f>
        <v/>
      </c>
      <c r="X342" s="624">
        <f t="shared" si="112"/>
        <v>0</v>
      </c>
      <c r="Y342" s="624" t="str">
        <f>IF(D342&lt;&gt;"",(VLOOKUP(D342,'Flags&amp;Qualifiers'!$S$2:$T$55,2)), "")</f>
        <v/>
      </c>
      <c r="Z342" s="624">
        <f t="shared" si="113"/>
        <v>1</v>
      </c>
      <c r="AA342" s="624">
        <f t="shared" si="114"/>
        <v>0</v>
      </c>
      <c r="AB342" s="624" t="str">
        <f t="shared" si="115"/>
        <v>NULL</v>
      </c>
      <c r="AC342" s="635" t="str">
        <f t="shared" si="109"/>
        <v>NULL</v>
      </c>
      <c r="AD342" s="625" t="str">
        <f t="shared" si="109"/>
        <v>NULL</v>
      </c>
      <c r="AE342" s="627">
        <f t="shared" si="108"/>
        <v>0</v>
      </c>
      <c r="AF342" s="628" t="str">
        <f t="shared" si="116"/>
        <v/>
      </c>
      <c r="AG342" s="629" t="str">
        <f t="shared" si="117"/>
        <v/>
      </c>
      <c r="AH342" s="630">
        <f t="shared" si="118"/>
        <v>335</v>
      </c>
      <c r="AI342" s="629">
        <f t="shared" si="122"/>
        <v>0</v>
      </c>
      <c r="AJ342" s="632" t="str">
        <f t="shared" si="104"/>
        <v/>
      </c>
      <c r="AK342" s="630" t="str">
        <f t="shared" si="119"/>
        <v/>
      </c>
      <c r="AL342" s="630" t="str">
        <f t="shared" si="120"/>
        <v/>
      </c>
      <c r="AM342" s="632" t="str">
        <f t="shared" si="121"/>
        <v/>
      </c>
      <c r="AN342" s="633" t="str">
        <f t="shared" si="105"/>
        <v>YES</v>
      </c>
      <c r="AO342" s="511" t="s">
        <v>382</v>
      </c>
      <c r="AP342" s="127">
        <f>VLOOKUP(AO342,'Flags&amp;Qualifiers'!$B$2:$C$49,2)</f>
        <v>0</v>
      </c>
      <c r="AQ342" s="127">
        <f>VLOOKUP(AO342,'Flags&amp;Qualifiers'!$B$2:$D$49,3)</f>
        <v>0</v>
      </c>
      <c r="AR342" s="127">
        <f>VLOOKUP(AO342,'Flags&amp;Qualifiers'!$B$2:$E$49,4)</f>
        <v>0</v>
      </c>
      <c r="AS342" s="757" t="str">
        <f t="shared" si="123"/>
        <v>no</v>
      </c>
    </row>
    <row r="343" spans="1:45" s="634" customFormat="1" ht="11.25" customHeight="1" x14ac:dyDescent="0.2">
      <c r="A343" s="621">
        <f>(AirVision!A339)</f>
        <v>0</v>
      </c>
      <c r="B343" s="622">
        <f>(AirVision!B339)</f>
        <v>0</v>
      </c>
      <c r="C343" s="623" t="str">
        <f>IF(ISNUMBER(AirVision!R339),AirVision!R339, "")</f>
        <v/>
      </c>
      <c r="D343" s="624" t="str">
        <f>IF(AirVision!S339&lt;&gt;"",AirVision!S339, "")</f>
        <v/>
      </c>
      <c r="E343" s="623" t="str">
        <f>IF(ISNUMBER(AirVision!L339),AirVision!L339, "")</f>
        <v/>
      </c>
      <c r="F343" s="624" t="str">
        <f>IF(AirVision!M339&lt;&gt;"",AirVision!M339, "")</f>
        <v/>
      </c>
      <c r="G343" s="625" t="str">
        <f>IF(ISNUMBER(AirVision!C339),AirVision!C339,"")</f>
        <v/>
      </c>
      <c r="H343" s="624" t="str">
        <f>IF(AirVision!D339&lt;&gt;"",AirVision!D339, "")</f>
        <v/>
      </c>
      <c r="I343" s="624" t="str">
        <f>IF(ISNUMBER(AirVision!O339),AirVision!O339,"")</f>
        <v/>
      </c>
      <c r="J343" s="624" t="str">
        <f>IF(ISNUMBER(AirVision!P339),AirVision!P339,"")</f>
        <v/>
      </c>
      <c r="K343" s="624" t="str">
        <f>IF(ISNUMBER(AirVision!F339),AirVision!F339, "")</f>
        <v/>
      </c>
      <c r="L343" s="624" t="str">
        <f>IF(AirVision!G339&lt;&gt;"",AirVision!G339, "")</f>
        <v/>
      </c>
      <c r="M343" s="624" t="str">
        <f>IF(ISNUMBER(AirVision!U339),AirVision!U339, "")</f>
        <v/>
      </c>
      <c r="N343" s="624" t="str">
        <f>IF(AirVision!V339&lt;&gt;"",AirVision!V339, "")</f>
        <v/>
      </c>
      <c r="O343" s="625" t="str">
        <f>IF(ISNUMBER(AirVision!X339),AirVision!X339,"")</f>
        <v/>
      </c>
      <c r="P343" s="624" t="str">
        <f>IF(AirVision!Y339&lt;&gt;"",AirVision!Y339, "")</f>
        <v/>
      </c>
      <c r="Q343" s="624" t="str">
        <f>IF(ISNUMBER(AirVision!AA339),AirVision!AA339,"")</f>
        <v/>
      </c>
      <c r="R343" s="624" t="str">
        <f>IF(AirVision!AB339&lt;&gt;"",AirVision!AB339, "")</f>
        <v/>
      </c>
      <c r="S343" s="624" t="str">
        <f>IF(ISNUMBER(AirVision!AD339),AirVision!AD339,"")</f>
        <v/>
      </c>
      <c r="T343" s="624" t="str">
        <f>IF(AirVision!AE339&lt;&gt;"",AirVision!AE339, "")</f>
        <v/>
      </c>
      <c r="U343" s="624">
        <f t="shared" si="111"/>
        <v>0</v>
      </c>
      <c r="V343" s="624">
        <f t="shared" si="110"/>
        <v>1</v>
      </c>
      <c r="W343" s="624" t="str">
        <f>IF(D343&lt;&gt;"",(VLOOKUP(D343,'Flags&amp;Qualifiers'!$S$2:$U$55,3)),"")</f>
        <v/>
      </c>
      <c r="X343" s="624">
        <f t="shared" si="112"/>
        <v>0</v>
      </c>
      <c r="Y343" s="624" t="str">
        <f>IF(D343&lt;&gt;"",(VLOOKUP(D343,'Flags&amp;Qualifiers'!$S$2:$T$55,2)), "")</f>
        <v/>
      </c>
      <c r="Z343" s="624">
        <f t="shared" si="113"/>
        <v>1</v>
      </c>
      <c r="AA343" s="624">
        <f t="shared" si="114"/>
        <v>0</v>
      </c>
      <c r="AB343" s="624" t="str">
        <f t="shared" si="115"/>
        <v>NULL</v>
      </c>
      <c r="AC343" s="635" t="str">
        <f t="shared" si="109"/>
        <v>NULL</v>
      </c>
      <c r="AD343" s="625" t="str">
        <f t="shared" si="109"/>
        <v>NULL</v>
      </c>
      <c r="AE343" s="627">
        <f>MAX($AB$320:$AB$343)</f>
        <v>0</v>
      </c>
      <c r="AF343" s="628" t="str">
        <f t="shared" si="116"/>
        <v/>
      </c>
      <c r="AG343" s="629" t="str">
        <f t="shared" si="117"/>
        <v/>
      </c>
      <c r="AH343" s="630">
        <f t="shared" si="118"/>
        <v>336</v>
      </c>
      <c r="AI343" s="629">
        <f t="shared" si="122"/>
        <v>0</v>
      </c>
      <c r="AJ343" s="632" t="str">
        <f t="shared" si="104"/>
        <v/>
      </c>
      <c r="AK343" s="630" t="str">
        <f t="shared" si="119"/>
        <v/>
      </c>
      <c r="AL343" s="630" t="str">
        <f t="shared" si="120"/>
        <v/>
      </c>
      <c r="AM343" s="632" t="str">
        <f t="shared" si="121"/>
        <v/>
      </c>
      <c r="AN343" s="633" t="str">
        <f t="shared" si="105"/>
        <v>YES</v>
      </c>
      <c r="AO343" s="511" t="s">
        <v>382</v>
      </c>
      <c r="AP343" s="127">
        <f>VLOOKUP(AO343,'Flags&amp;Qualifiers'!$B$2:$C$49,2)</f>
        <v>0</v>
      </c>
      <c r="AQ343" s="127">
        <f>VLOOKUP(AO343,'Flags&amp;Qualifiers'!$B$2:$D$49,3)</f>
        <v>0</v>
      </c>
      <c r="AR343" s="127">
        <f>VLOOKUP(AO343,'Flags&amp;Qualifiers'!$B$2:$E$49,4)</f>
        <v>0</v>
      </c>
      <c r="AS343" s="757" t="str">
        <f t="shared" si="123"/>
        <v>no</v>
      </c>
    </row>
    <row r="344" spans="1:45" s="634" customFormat="1" ht="11.25" customHeight="1" x14ac:dyDescent="0.2">
      <c r="A344" s="621">
        <f>(AirVision!A340)</f>
        <v>0</v>
      </c>
      <c r="B344" s="622">
        <f>(AirVision!B340)</f>
        <v>0</v>
      </c>
      <c r="C344" s="623" t="str">
        <f>IF(ISNUMBER(AirVision!R340),AirVision!R340, "")</f>
        <v/>
      </c>
      <c r="D344" s="624" t="str">
        <f>IF(AirVision!S340&lt;&gt;"",AirVision!S340, "")</f>
        <v/>
      </c>
      <c r="E344" s="623" t="str">
        <f>IF(ISNUMBER(AirVision!L340),AirVision!L340, "")</f>
        <v/>
      </c>
      <c r="F344" s="624" t="str">
        <f>IF(AirVision!M340&lt;&gt;"",AirVision!M340, "")</f>
        <v/>
      </c>
      <c r="G344" s="625" t="str">
        <f>IF(ISNUMBER(AirVision!C340),AirVision!C340,"")</f>
        <v/>
      </c>
      <c r="H344" s="624" t="str">
        <f>IF(AirVision!D340&lt;&gt;"",AirVision!D340, "")</f>
        <v/>
      </c>
      <c r="I344" s="624" t="str">
        <f>IF(ISNUMBER(AirVision!O340),AirVision!O340,"")</f>
        <v/>
      </c>
      <c r="J344" s="624" t="str">
        <f>IF(ISNUMBER(AirVision!P340),AirVision!P340,"")</f>
        <v/>
      </c>
      <c r="K344" s="624" t="str">
        <f>IF(ISNUMBER(AirVision!F340),AirVision!F340, "")</f>
        <v/>
      </c>
      <c r="L344" s="624" t="str">
        <f>IF(AirVision!G340&lt;&gt;"",AirVision!G340, "")</f>
        <v/>
      </c>
      <c r="M344" s="624" t="str">
        <f>IF(ISNUMBER(AirVision!U340),AirVision!U340, "")</f>
        <v/>
      </c>
      <c r="N344" s="624" t="str">
        <f>IF(AirVision!V340&lt;&gt;"",AirVision!V340, "")</f>
        <v/>
      </c>
      <c r="O344" s="625" t="str">
        <f>IF(ISNUMBER(AirVision!X340),AirVision!X340,"")</f>
        <v/>
      </c>
      <c r="P344" s="624" t="str">
        <f>IF(AirVision!Y340&lt;&gt;"",AirVision!Y340, "")</f>
        <v/>
      </c>
      <c r="Q344" s="624" t="str">
        <f>IF(ISNUMBER(AirVision!AA340),AirVision!AA340,"")</f>
        <v/>
      </c>
      <c r="R344" s="624" t="str">
        <f>IF(AirVision!AB340&lt;&gt;"",AirVision!AB340, "")</f>
        <v/>
      </c>
      <c r="S344" s="624" t="str">
        <f>IF(ISNUMBER(AirVision!AD340),AirVision!AD340,"")</f>
        <v/>
      </c>
      <c r="T344" s="624" t="str">
        <f>IF(AirVision!AE340&lt;&gt;"",AirVision!AE340, "")</f>
        <v/>
      </c>
      <c r="U344" s="624">
        <f t="shared" si="111"/>
        <v>0</v>
      </c>
      <c r="V344" s="624">
        <f t="shared" si="110"/>
        <v>1</v>
      </c>
      <c r="W344" s="624" t="str">
        <f>IF(D344&lt;&gt;"",(VLOOKUP(D344,'Flags&amp;Qualifiers'!$S$2:$U$55,3)),"")</f>
        <v/>
      </c>
      <c r="X344" s="624">
        <f t="shared" si="112"/>
        <v>0</v>
      </c>
      <c r="Y344" s="624" t="str">
        <f>IF(D344&lt;&gt;"",(VLOOKUP(D344,'Flags&amp;Qualifiers'!$S$2:$T$55,2)), "")</f>
        <v/>
      </c>
      <c r="Z344" s="624">
        <f t="shared" si="113"/>
        <v>1</v>
      </c>
      <c r="AA344" s="624">
        <f t="shared" si="114"/>
        <v>0</v>
      </c>
      <c r="AB344" s="624" t="str">
        <f t="shared" si="115"/>
        <v>NULL</v>
      </c>
      <c r="AC344" s="635" t="str">
        <f>IF((COUNT($AB$344:$AB$367)&gt;17),(AVERAGE($AB$344:$AB$367)),"NULL")</f>
        <v>NULL</v>
      </c>
      <c r="AD344" s="625" t="str">
        <f>IF((COUNT($AB$344:$AB$367)&gt;17),(AVERAGE($AB$344:$AB$367)),"NULL")</f>
        <v>NULL</v>
      </c>
      <c r="AE344" s="627">
        <f t="shared" ref="AE344:AE366" si="124">MAX($AB$344:$AB$367)</f>
        <v>0</v>
      </c>
      <c r="AF344" s="628" t="str">
        <f t="shared" si="116"/>
        <v/>
      </c>
      <c r="AG344" s="629" t="str">
        <f t="shared" si="117"/>
        <v/>
      </c>
      <c r="AH344" s="630">
        <f t="shared" si="118"/>
        <v>337</v>
      </c>
      <c r="AI344" s="629">
        <f t="shared" si="122"/>
        <v>0</v>
      </c>
      <c r="AJ344" s="632" t="str">
        <f t="shared" si="104"/>
        <v/>
      </c>
      <c r="AK344" s="630" t="str">
        <f t="shared" si="119"/>
        <v/>
      </c>
      <c r="AL344" s="630" t="str">
        <f t="shared" si="120"/>
        <v/>
      </c>
      <c r="AM344" s="632" t="str">
        <f t="shared" si="121"/>
        <v/>
      </c>
      <c r="AN344" s="633" t="str">
        <f t="shared" si="105"/>
        <v>YES</v>
      </c>
      <c r="AO344" s="511" t="s">
        <v>382</v>
      </c>
      <c r="AP344" s="127">
        <f>VLOOKUP(AO344,'Flags&amp;Qualifiers'!$B$2:$C$49,2)</f>
        <v>0</v>
      </c>
      <c r="AQ344" s="127">
        <f>VLOOKUP(AO344,'Flags&amp;Qualifiers'!$B$2:$D$49,3)</f>
        <v>0</v>
      </c>
      <c r="AR344" s="127">
        <f>VLOOKUP(AO344,'Flags&amp;Qualifiers'!$B$2:$E$49,4)</f>
        <v>0</v>
      </c>
      <c r="AS344" s="757" t="str">
        <f t="shared" si="123"/>
        <v>no</v>
      </c>
    </row>
    <row r="345" spans="1:45" s="634" customFormat="1" ht="11.25" customHeight="1" x14ac:dyDescent="0.2">
      <c r="A345" s="621">
        <f>(AirVision!A341)</f>
        <v>0</v>
      </c>
      <c r="B345" s="622">
        <f>(AirVision!B341)</f>
        <v>0</v>
      </c>
      <c r="C345" s="623" t="str">
        <f>IF(ISNUMBER(AirVision!R341),AirVision!R341, "")</f>
        <v/>
      </c>
      <c r="D345" s="624" t="str">
        <f>IF(AirVision!S341&lt;&gt;"",AirVision!S341, "")</f>
        <v/>
      </c>
      <c r="E345" s="623" t="str">
        <f>IF(ISNUMBER(AirVision!L341),AirVision!L341, "")</f>
        <v/>
      </c>
      <c r="F345" s="624" t="str">
        <f>IF(AirVision!M341&lt;&gt;"",AirVision!M341, "")</f>
        <v/>
      </c>
      <c r="G345" s="625" t="str">
        <f>IF(ISNUMBER(AirVision!C341),AirVision!C341,"")</f>
        <v/>
      </c>
      <c r="H345" s="624" t="str">
        <f>IF(AirVision!D341&lt;&gt;"",AirVision!D341, "")</f>
        <v/>
      </c>
      <c r="I345" s="624" t="str">
        <f>IF(ISNUMBER(AirVision!O341),AirVision!O341,"")</f>
        <v/>
      </c>
      <c r="J345" s="624" t="str">
        <f>IF(ISNUMBER(AirVision!P341),AirVision!P341,"")</f>
        <v/>
      </c>
      <c r="K345" s="624" t="str">
        <f>IF(ISNUMBER(AirVision!F341),AirVision!F341, "")</f>
        <v/>
      </c>
      <c r="L345" s="624" t="str">
        <f>IF(AirVision!G341&lt;&gt;"",AirVision!G341, "")</f>
        <v/>
      </c>
      <c r="M345" s="624" t="str">
        <f>IF(ISNUMBER(AirVision!U341),AirVision!U341, "")</f>
        <v/>
      </c>
      <c r="N345" s="624" t="str">
        <f>IF(AirVision!V341&lt;&gt;"",AirVision!V341, "")</f>
        <v/>
      </c>
      <c r="O345" s="625" t="str">
        <f>IF(ISNUMBER(AirVision!X341),AirVision!X341,"")</f>
        <v/>
      </c>
      <c r="P345" s="624" t="str">
        <f>IF(AirVision!Y341&lt;&gt;"",AirVision!Y341, "")</f>
        <v/>
      </c>
      <c r="Q345" s="624" t="str">
        <f>IF(ISNUMBER(AirVision!AA341),AirVision!AA341,"")</f>
        <v/>
      </c>
      <c r="R345" s="624" t="str">
        <f>IF(AirVision!AB341&lt;&gt;"",AirVision!AB341, "")</f>
        <v/>
      </c>
      <c r="S345" s="624" t="str">
        <f>IF(ISNUMBER(AirVision!AD341),AirVision!AD341,"")</f>
        <v/>
      </c>
      <c r="T345" s="624" t="str">
        <f>IF(AirVision!AE341&lt;&gt;"",AirVision!AE341, "")</f>
        <v/>
      </c>
      <c r="U345" s="624">
        <f t="shared" si="111"/>
        <v>0</v>
      </c>
      <c r="V345" s="624">
        <f t="shared" si="110"/>
        <v>1</v>
      </c>
      <c r="W345" s="624" t="str">
        <f>IF(D345&lt;&gt;"",(VLOOKUP(D345,'Flags&amp;Qualifiers'!$S$2:$U$55,3)),"")</f>
        <v/>
      </c>
      <c r="X345" s="624">
        <f t="shared" si="112"/>
        <v>0</v>
      </c>
      <c r="Y345" s="624" t="str">
        <f>IF(D345&lt;&gt;"",(VLOOKUP(D345,'Flags&amp;Qualifiers'!$S$2:$T$55,2)), "")</f>
        <v/>
      </c>
      <c r="Z345" s="624">
        <f t="shared" si="113"/>
        <v>1</v>
      </c>
      <c r="AA345" s="624">
        <f t="shared" si="114"/>
        <v>0</v>
      </c>
      <c r="AB345" s="624" t="str">
        <f t="shared" si="115"/>
        <v>NULL</v>
      </c>
      <c r="AC345" s="635" t="str">
        <f t="shared" ref="AC345:AD367" si="125">IF((COUNT($AB$344:$AB$367)&gt;17),(AVERAGE($AB$344:$AB$367)),"NULL")</f>
        <v>NULL</v>
      </c>
      <c r="AD345" s="625" t="str">
        <f t="shared" si="125"/>
        <v>NULL</v>
      </c>
      <c r="AE345" s="627">
        <f t="shared" si="124"/>
        <v>0</v>
      </c>
      <c r="AF345" s="628" t="str">
        <f t="shared" si="116"/>
        <v/>
      </c>
      <c r="AG345" s="629" t="str">
        <f t="shared" si="117"/>
        <v/>
      </c>
      <c r="AH345" s="630">
        <f t="shared" si="118"/>
        <v>338</v>
      </c>
      <c r="AI345" s="629">
        <f t="shared" si="122"/>
        <v>0</v>
      </c>
      <c r="AJ345" s="632" t="str">
        <f t="shared" si="104"/>
        <v/>
      </c>
      <c r="AK345" s="630" t="str">
        <f t="shared" si="119"/>
        <v/>
      </c>
      <c r="AL345" s="630" t="str">
        <f t="shared" si="120"/>
        <v/>
      </c>
      <c r="AM345" s="632" t="str">
        <f t="shared" si="121"/>
        <v/>
      </c>
      <c r="AN345" s="633" t="str">
        <f t="shared" si="105"/>
        <v>YES</v>
      </c>
      <c r="AO345" s="511" t="s">
        <v>382</v>
      </c>
      <c r="AP345" s="127">
        <f>VLOOKUP(AO345,'Flags&amp;Qualifiers'!$B$2:$C$49,2)</f>
        <v>0</v>
      </c>
      <c r="AQ345" s="127">
        <f>VLOOKUP(AO345,'Flags&amp;Qualifiers'!$B$2:$D$49,3)</f>
        <v>0</v>
      </c>
      <c r="AR345" s="127">
        <f>VLOOKUP(AO345,'Flags&amp;Qualifiers'!$B$2:$E$49,4)</f>
        <v>0</v>
      </c>
      <c r="AS345" s="757" t="str">
        <f t="shared" si="123"/>
        <v>no</v>
      </c>
    </row>
    <row r="346" spans="1:45" s="634" customFormat="1" ht="11.25" customHeight="1" x14ac:dyDescent="0.2">
      <c r="A346" s="621">
        <f>(AirVision!A342)</f>
        <v>0</v>
      </c>
      <c r="B346" s="622">
        <f>(AirVision!B342)</f>
        <v>0</v>
      </c>
      <c r="C346" s="623" t="str">
        <f>IF(ISNUMBER(AirVision!R342),AirVision!R342, "")</f>
        <v/>
      </c>
      <c r="D346" s="624" t="str">
        <f>IF(AirVision!S342&lt;&gt;"",AirVision!S342, "")</f>
        <v/>
      </c>
      <c r="E346" s="623" t="str">
        <f>IF(ISNUMBER(AirVision!L342),AirVision!L342, "")</f>
        <v/>
      </c>
      <c r="F346" s="624" t="str">
        <f>IF(AirVision!M342&lt;&gt;"",AirVision!M342, "")</f>
        <v/>
      </c>
      <c r="G346" s="625" t="str">
        <f>IF(ISNUMBER(AirVision!C342),AirVision!C342,"")</f>
        <v/>
      </c>
      <c r="H346" s="624" t="str">
        <f>IF(AirVision!D342&lt;&gt;"",AirVision!D342, "")</f>
        <v/>
      </c>
      <c r="I346" s="624" t="str">
        <f>IF(ISNUMBER(AirVision!O342),AirVision!O342,"")</f>
        <v/>
      </c>
      <c r="J346" s="624" t="str">
        <f>IF(ISNUMBER(AirVision!P342),AirVision!P342,"")</f>
        <v/>
      </c>
      <c r="K346" s="624" t="str">
        <f>IF(ISNUMBER(AirVision!F342),AirVision!F342, "")</f>
        <v/>
      </c>
      <c r="L346" s="624" t="str">
        <f>IF(AirVision!G342&lt;&gt;"",AirVision!G342, "")</f>
        <v/>
      </c>
      <c r="M346" s="624" t="str">
        <f>IF(ISNUMBER(AirVision!U342),AirVision!U342, "")</f>
        <v/>
      </c>
      <c r="N346" s="624" t="str">
        <f>IF(AirVision!V342&lt;&gt;"",AirVision!V342, "")</f>
        <v/>
      </c>
      <c r="O346" s="625" t="str">
        <f>IF(ISNUMBER(AirVision!X342),AirVision!X342,"")</f>
        <v/>
      </c>
      <c r="P346" s="624" t="str">
        <f>IF(AirVision!Y342&lt;&gt;"",AirVision!Y342, "")</f>
        <v/>
      </c>
      <c r="Q346" s="624" t="str">
        <f>IF(ISNUMBER(AirVision!AA342),AirVision!AA342,"")</f>
        <v/>
      </c>
      <c r="R346" s="624" t="str">
        <f>IF(AirVision!AB342&lt;&gt;"",AirVision!AB342, "")</f>
        <v/>
      </c>
      <c r="S346" s="624" t="str">
        <f>IF(ISNUMBER(AirVision!AD342),AirVision!AD342,"")</f>
        <v/>
      </c>
      <c r="T346" s="624" t="str">
        <f>IF(AirVision!AE342&lt;&gt;"",AirVision!AE342, "")</f>
        <v/>
      </c>
      <c r="U346" s="624">
        <f t="shared" si="111"/>
        <v>0</v>
      </c>
      <c r="V346" s="624">
        <f t="shared" si="110"/>
        <v>1</v>
      </c>
      <c r="W346" s="624" t="str">
        <f>IF(D346&lt;&gt;"",(VLOOKUP(D346,'Flags&amp;Qualifiers'!$S$2:$U$55,3)),"")</f>
        <v/>
      </c>
      <c r="X346" s="624">
        <f t="shared" si="112"/>
        <v>0</v>
      </c>
      <c r="Y346" s="624" t="str">
        <f>IF(D346&lt;&gt;"",(VLOOKUP(D346,'Flags&amp;Qualifiers'!$S$2:$T$55,2)), "")</f>
        <v/>
      </c>
      <c r="Z346" s="624">
        <f t="shared" si="113"/>
        <v>1</v>
      </c>
      <c r="AA346" s="624">
        <f t="shared" si="114"/>
        <v>0</v>
      </c>
      <c r="AB346" s="624" t="str">
        <f t="shared" si="115"/>
        <v>NULL</v>
      </c>
      <c r="AC346" s="635" t="str">
        <f t="shared" si="125"/>
        <v>NULL</v>
      </c>
      <c r="AD346" s="625" t="str">
        <f t="shared" si="125"/>
        <v>NULL</v>
      </c>
      <c r="AE346" s="627">
        <f t="shared" si="124"/>
        <v>0</v>
      </c>
      <c r="AF346" s="628" t="str">
        <f t="shared" si="116"/>
        <v/>
      </c>
      <c r="AG346" s="629" t="str">
        <f t="shared" si="117"/>
        <v/>
      </c>
      <c r="AH346" s="630">
        <f t="shared" si="118"/>
        <v>339</v>
      </c>
      <c r="AI346" s="629">
        <f t="shared" si="122"/>
        <v>0</v>
      </c>
      <c r="AJ346" s="632" t="str">
        <f t="shared" si="104"/>
        <v/>
      </c>
      <c r="AK346" s="630" t="str">
        <f t="shared" si="119"/>
        <v/>
      </c>
      <c r="AL346" s="630" t="str">
        <f t="shared" si="120"/>
        <v/>
      </c>
      <c r="AM346" s="632" t="str">
        <f t="shared" si="121"/>
        <v/>
      </c>
      <c r="AN346" s="633" t="str">
        <f t="shared" si="105"/>
        <v>YES</v>
      </c>
      <c r="AO346" s="511" t="s">
        <v>382</v>
      </c>
      <c r="AP346" s="127">
        <f>VLOOKUP(AO346,'Flags&amp;Qualifiers'!$B$2:$C$49,2)</f>
        <v>0</v>
      </c>
      <c r="AQ346" s="127">
        <f>VLOOKUP(AO346,'Flags&amp;Qualifiers'!$B$2:$D$49,3)</f>
        <v>0</v>
      </c>
      <c r="AR346" s="127">
        <f>VLOOKUP(AO346,'Flags&amp;Qualifiers'!$B$2:$E$49,4)</f>
        <v>0</v>
      </c>
      <c r="AS346" s="757" t="str">
        <f t="shared" si="123"/>
        <v>no</v>
      </c>
    </row>
    <row r="347" spans="1:45" s="634" customFormat="1" ht="11.25" customHeight="1" x14ac:dyDescent="0.2">
      <c r="A347" s="621">
        <f>(AirVision!A343)</f>
        <v>0</v>
      </c>
      <c r="B347" s="622">
        <f>(AirVision!B343)</f>
        <v>0</v>
      </c>
      <c r="C347" s="623" t="str">
        <f>IF(ISNUMBER(AirVision!R343),AirVision!R343, "")</f>
        <v/>
      </c>
      <c r="D347" s="624" t="str">
        <f>IF(AirVision!S343&lt;&gt;"",AirVision!S343, "")</f>
        <v/>
      </c>
      <c r="E347" s="623" t="str">
        <f>IF(ISNUMBER(AirVision!L343),AirVision!L343, "")</f>
        <v/>
      </c>
      <c r="F347" s="624" t="str">
        <f>IF(AirVision!M343&lt;&gt;"",AirVision!M343, "")</f>
        <v/>
      </c>
      <c r="G347" s="625" t="str">
        <f>IF(ISNUMBER(AirVision!C343),AirVision!C343,"")</f>
        <v/>
      </c>
      <c r="H347" s="624" t="str">
        <f>IF(AirVision!D343&lt;&gt;"",AirVision!D343, "")</f>
        <v/>
      </c>
      <c r="I347" s="624" t="str">
        <f>IF(ISNUMBER(AirVision!O343),AirVision!O343,"")</f>
        <v/>
      </c>
      <c r="J347" s="624" t="str">
        <f>IF(ISNUMBER(AirVision!P343),AirVision!P343,"")</f>
        <v/>
      </c>
      <c r="K347" s="624" t="str">
        <f>IF(ISNUMBER(AirVision!F343),AirVision!F343, "")</f>
        <v/>
      </c>
      <c r="L347" s="624" t="str">
        <f>IF(AirVision!G343&lt;&gt;"",AirVision!G343, "")</f>
        <v/>
      </c>
      <c r="M347" s="624" t="str">
        <f>IF(ISNUMBER(AirVision!U343),AirVision!U343, "")</f>
        <v/>
      </c>
      <c r="N347" s="624" t="str">
        <f>IF(AirVision!V343&lt;&gt;"",AirVision!V343, "")</f>
        <v/>
      </c>
      <c r="O347" s="625" t="str">
        <f>IF(ISNUMBER(AirVision!X343),AirVision!X343,"")</f>
        <v/>
      </c>
      <c r="P347" s="624" t="str">
        <f>IF(AirVision!Y343&lt;&gt;"",AirVision!Y343, "")</f>
        <v/>
      </c>
      <c r="Q347" s="624" t="str">
        <f>IF(ISNUMBER(AirVision!AA343),AirVision!AA343,"")</f>
        <v/>
      </c>
      <c r="R347" s="624" t="str">
        <f>IF(AirVision!AB343&lt;&gt;"",AirVision!AB343, "")</f>
        <v/>
      </c>
      <c r="S347" s="624" t="str">
        <f>IF(ISNUMBER(AirVision!AD343),AirVision!AD343,"")</f>
        <v/>
      </c>
      <c r="T347" s="624" t="str">
        <f>IF(AirVision!AE343&lt;&gt;"",AirVision!AE343, "")</f>
        <v/>
      </c>
      <c r="U347" s="624">
        <f t="shared" si="111"/>
        <v>0</v>
      </c>
      <c r="V347" s="624">
        <f t="shared" si="110"/>
        <v>1</v>
      </c>
      <c r="W347" s="624" t="str">
        <f>IF(D347&lt;&gt;"",(VLOOKUP(D347,'Flags&amp;Qualifiers'!$S$2:$U$55,3)),"")</f>
        <v/>
      </c>
      <c r="X347" s="624">
        <f t="shared" si="112"/>
        <v>0</v>
      </c>
      <c r="Y347" s="624" t="str">
        <f>IF(D347&lt;&gt;"",(VLOOKUP(D347,'Flags&amp;Qualifiers'!$S$2:$T$55,2)), "")</f>
        <v/>
      </c>
      <c r="Z347" s="624">
        <f t="shared" si="113"/>
        <v>1</v>
      </c>
      <c r="AA347" s="624">
        <f t="shared" si="114"/>
        <v>0</v>
      </c>
      <c r="AB347" s="624" t="str">
        <f t="shared" si="115"/>
        <v>NULL</v>
      </c>
      <c r="AC347" s="635" t="str">
        <f t="shared" si="125"/>
        <v>NULL</v>
      </c>
      <c r="AD347" s="625" t="str">
        <f t="shared" si="125"/>
        <v>NULL</v>
      </c>
      <c r="AE347" s="627">
        <f t="shared" si="124"/>
        <v>0</v>
      </c>
      <c r="AF347" s="628" t="str">
        <f t="shared" si="116"/>
        <v/>
      </c>
      <c r="AG347" s="629" t="str">
        <f t="shared" si="117"/>
        <v/>
      </c>
      <c r="AH347" s="630">
        <f t="shared" si="118"/>
        <v>340</v>
      </c>
      <c r="AI347" s="629">
        <f t="shared" si="122"/>
        <v>0</v>
      </c>
      <c r="AJ347" s="632" t="str">
        <f t="shared" si="104"/>
        <v/>
      </c>
      <c r="AK347" s="630" t="str">
        <f t="shared" si="119"/>
        <v/>
      </c>
      <c r="AL347" s="630" t="str">
        <f t="shared" si="120"/>
        <v/>
      </c>
      <c r="AM347" s="632" t="str">
        <f t="shared" si="121"/>
        <v/>
      </c>
      <c r="AN347" s="633" t="str">
        <f t="shared" si="105"/>
        <v>YES</v>
      </c>
      <c r="AO347" s="511" t="s">
        <v>382</v>
      </c>
      <c r="AP347" s="127">
        <f>VLOOKUP(AO347,'Flags&amp;Qualifiers'!$B$2:$C$49,2)</f>
        <v>0</v>
      </c>
      <c r="AQ347" s="127">
        <f>VLOOKUP(AO347,'Flags&amp;Qualifiers'!$B$2:$D$49,3)</f>
        <v>0</v>
      </c>
      <c r="AR347" s="127">
        <f>VLOOKUP(AO347,'Flags&amp;Qualifiers'!$B$2:$E$49,4)</f>
        <v>0</v>
      </c>
      <c r="AS347" s="757" t="str">
        <f t="shared" si="123"/>
        <v>no</v>
      </c>
    </row>
    <row r="348" spans="1:45" s="634" customFormat="1" ht="11.25" customHeight="1" x14ac:dyDescent="0.2">
      <c r="A348" s="621">
        <f>(AirVision!A344)</f>
        <v>0</v>
      </c>
      <c r="B348" s="622">
        <f>(AirVision!B344)</f>
        <v>0</v>
      </c>
      <c r="C348" s="623" t="str">
        <f>IF(ISNUMBER(AirVision!R344),AirVision!R344, "")</f>
        <v/>
      </c>
      <c r="D348" s="624" t="str">
        <f>IF(AirVision!S344&lt;&gt;"",AirVision!S344, "")</f>
        <v/>
      </c>
      <c r="E348" s="623" t="str">
        <f>IF(ISNUMBER(AirVision!L344),AirVision!L344, "")</f>
        <v/>
      </c>
      <c r="F348" s="624" t="str">
        <f>IF(AirVision!M344&lt;&gt;"",AirVision!M344, "")</f>
        <v/>
      </c>
      <c r="G348" s="625" t="str">
        <f>IF(ISNUMBER(AirVision!C344),AirVision!C344,"")</f>
        <v/>
      </c>
      <c r="H348" s="624" t="str">
        <f>IF(AirVision!D344&lt;&gt;"",AirVision!D344, "")</f>
        <v/>
      </c>
      <c r="I348" s="624" t="str">
        <f>IF(ISNUMBER(AirVision!O344),AirVision!O344,"")</f>
        <v/>
      </c>
      <c r="J348" s="624" t="str">
        <f>IF(ISNUMBER(AirVision!P344),AirVision!P344,"")</f>
        <v/>
      </c>
      <c r="K348" s="624" t="str">
        <f>IF(ISNUMBER(AirVision!F344),AirVision!F344, "")</f>
        <v/>
      </c>
      <c r="L348" s="624" t="str">
        <f>IF(AirVision!G344&lt;&gt;"",AirVision!G344, "")</f>
        <v/>
      </c>
      <c r="M348" s="624" t="str">
        <f>IF(ISNUMBER(AirVision!U344),AirVision!U344, "")</f>
        <v/>
      </c>
      <c r="N348" s="624" t="str">
        <f>IF(AirVision!V344&lt;&gt;"",AirVision!V344, "")</f>
        <v/>
      </c>
      <c r="O348" s="625" t="str">
        <f>IF(ISNUMBER(AirVision!X344),AirVision!X344,"")</f>
        <v/>
      </c>
      <c r="P348" s="624" t="str">
        <f>IF(AirVision!Y344&lt;&gt;"",AirVision!Y344, "")</f>
        <v/>
      </c>
      <c r="Q348" s="624" t="str">
        <f>IF(ISNUMBER(AirVision!AA344),AirVision!AA344,"")</f>
        <v/>
      </c>
      <c r="R348" s="624" t="str">
        <f>IF(AirVision!AB344&lt;&gt;"",AirVision!AB344, "")</f>
        <v/>
      </c>
      <c r="S348" s="624" t="str">
        <f>IF(ISNUMBER(AirVision!AD344),AirVision!AD344,"")</f>
        <v/>
      </c>
      <c r="T348" s="624" t="str">
        <f>IF(AirVision!AE344&lt;&gt;"",AirVision!AE344, "")</f>
        <v/>
      </c>
      <c r="U348" s="624">
        <f t="shared" si="111"/>
        <v>0</v>
      </c>
      <c r="V348" s="624">
        <f t="shared" si="110"/>
        <v>1</v>
      </c>
      <c r="W348" s="624" t="str">
        <f>IF(D348&lt;&gt;"",(VLOOKUP(D348,'Flags&amp;Qualifiers'!$S$2:$U$55,3)),"")</f>
        <v/>
      </c>
      <c r="X348" s="624">
        <f t="shared" si="112"/>
        <v>0</v>
      </c>
      <c r="Y348" s="624" t="str">
        <f>IF(D348&lt;&gt;"",(VLOOKUP(D348,'Flags&amp;Qualifiers'!$S$2:$T$55,2)), "")</f>
        <v/>
      </c>
      <c r="Z348" s="624">
        <f t="shared" si="113"/>
        <v>1</v>
      </c>
      <c r="AA348" s="624">
        <f t="shared" si="114"/>
        <v>0</v>
      </c>
      <c r="AB348" s="624" t="str">
        <f t="shared" si="115"/>
        <v>NULL</v>
      </c>
      <c r="AC348" s="635" t="str">
        <f t="shared" si="125"/>
        <v>NULL</v>
      </c>
      <c r="AD348" s="625" t="str">
        <f t="shared" si="125"/>
        <v>NULL</v>
      </c>
      <c r="AE348" s="627">
        <f t="shared" si="124"/>
        <v>0</v>
      </c>
      <c r="AF348" s="628" t="str">
        <f t="shared" si="116"/>
        <v/>
      </c>
      <c r="AG348" s="629" t="str">
        <f t="shared" si="117"/>
        <v/>
      </c>
      <c r="AH348" s="630">
        <f t="shared" si="118"/>
        <v>341</v>
      </c>
      <c r="AI348" s="629">
        <f t="shared" si="122"/>
        <v>0</v>
      </c>
      <c r="AJ348" s="632" t="str">
        <f t="shared" si="104"/>
        <v/>
      </c>
      <c r="AK348" s="630" t="str">
        <f t="shared" si="119"/>
        <v/>
      </c>
      <c r="AL348" s="630" t="str">
        <f t="shared" si="120"/>
        <v/>
      </c>
      <c r="AM348" s="632" t="str">
        <f t="shared" si="121"/>
        <v/>
      </c>
      <c r="AN348" s="633" t="str">
        <f t="shared" si="105"/>
        <v>YES</v>
      </c>
      <c r="AO348" s="511" t="s">
        <v>382</v>
      </c>
      <c r="AP348" s="127">
        <f>VLOOKUP(AO348,'Flags&amp;Qualifiers'!$B$2:$C$49,2)</f>
        <v>0</v>
      </c>
      <c r="AQ348" s="127">
        <f>VLOOKUP(AO348,'Flags&amp;Qualifiers'!$B$2:$D$49,3)</f>
        <v>0</v>
      </c>
      <c r="AR348" s="127">
        <f>VLOOKUP(AO348,'Flags&amp;Qualifiers'!$B$2:$E$49,4)</f>
        <v>0</v>
      </c>
      <c r="AS348" s="757" t="str">
        <f t="shared" si="123"/>
        <v>no</v>
      </c>
    </row>
    <row r="349" spans="1:45" s="634" customFormat="1" ht="11.25" customHeight="1" x14ac:dyDescent="0.2">
      <c r="A349" s="621">
        <f>(AirVision!A345)</f>
        <v>0</v>
      </c>
      <c r="B349" s="622">
        <f>(AirVision!B345)</f>
        <v>0</v>
      </c>
      <c r="C349" s="623" t="str">
        <f>IF(ISNUMBER(AirVision!R345),AirVision!R345, "")</f>
        <v/>
      </c>
      <c r="D349" s="624" t="str">
        <f>IF(AirVision!S345&lt;&gt;"",AirVision!S345, "")</f>
        <v/>
      </c>
      <c r="E349" s="623" t="str">
        <f>IF(ISNUMBER(AirVision!L345),AirVision!L345, "")</f>
        <v/>
      </c>
      <c r="F349" s="624" t="str">
        <f>IF(AirVision!M345&lt;&gt;"",AirVision!M345, "")</f>
        <v/>
      </c>
      <c r="G349" s="625" t="str">
        <f>IF(ISNUMBER(AirVision!C345),AirVision!C345,"")</f>
        <v/>
      </c>
      <c r="H349" s="624" t="str">
        <f>IF(AirVision!D345&lt;&gt;"",AirVision!D345, "")</f>
        <v/>
      </c>
      <c r="I349" s="624" t="str">
        <f>IF(ISNUMBER(AirVision!O345),AirVision!O345,"")</f>
        <v/>
      </c>
      <c r="J349" s="624" t="str">
        <f>IF(ISNUMBER(AirVision!P345),AirVision!P345,"")</f>
        <v/>
      </c>
      <c r="K349" s="624" t="str">
        <f>IF(ISNUMBER(AirVision!F345),AirVision!F345, "")</f>
        <v/>
      </c>
      <c r="L349" s="624" t="str">
        <f>IF(AirVision!G345&lt;&gt;"",AirVision!G345, "")</f>
        <v/>
      </c>
      <c r="M349" s="624" t="str">
        <f>IF(ISNUMBER(AirVision!U345),AirVision!U345, "")</f>
        <v/>
      </c>
      <c r="N349" s="624" t="str">
        <f>IF(AirVision!V345&lt;&gt;"",AirVision!V345, "")</f>
        <v/>
      </c>
      <c r="O349" s="625" t="str">
        <f>IF(ISNUMBER(AirVision!X345),AirVision!X345,"")</f>
        <v/>
      </c>
      <c r="P349" s="624" t="str">
        <f>IF(AirVision!Y345&lt;&gt;"",AirVision!Y345, "")</f>
        <v/>
      </c>
      <c r="Q349" s="624" t="str">
        <f>IF(ISNUMBER(AirVision!AA345),AirVision!AA345,"")</f>
        <v/>
      </c>
      <c r="R349" s="624" t="str">
        <f>IF(AirVision!AB345&lt;&gt;"",AirVision!AB345, "")</f>
        <v/>
      </c>
      <c r="S349" s="624" t="str">
        <f>IF(ISNUMBER(AirVision!AD345),AirVision!AD345,"")</f>
        <v/>
      </c>
      <c r="T349" s="624" t="str">
        <f>IF(AirVision!AE345&lt;&gt;"",AirVision!AE345, "")</f>
        <v/>
      </c>
      <c r="U349" s="624">
        <f t="shared" si="111"/>
        <v>0</v>
      </c>
      <c r="V349" s="624">
        <f t="shared" si="110"/>
        <v>1</v>
      </c>
      <c r="W349" s="624" t="str">
        <f>IF(D349&lt;&gt;"",(VLOOKUP(D349,'Flags&amp;Qualifiers'!$S$2:$U$55,3)),"")</f>
        <v/>
      </c>
      <c r="X349" s="624">
        <f t="shared" si="112"/>
        <v>0</v>
      </c>
      <c r="Y349" s="624" t="str">
        <f>IF(D349&lt;&gt;"",(VLOOKUP(D349,'Flags&amp;Qualifiers'!$S$2:$T$55,2)), "")</f>
        <v/>
      </c>
      <c r="Z349" s="624">
        <f t="shared" si="113"/>
        <v>1</v>
      </c>
      <c r="AA349" s="624">
        <f t="shared" si="114"/>
        <v>0</v>
      </c>
      <c r="AB349" s="624" t="str">
        <f t="shared" si="115"/>
        <v>NULL</v>
      </c>
      <c r="AC349" s="635" t="str">
        <f t="shared" si="125"/>
        <v>NULL</v>
      </c>
      <c r="AD349" s="625" t="str">
        <f t="shared" si="125"/>
        <v>NULL</v>
      </c>
      <c r="AE349" s="627">
        <f t="shared" si="124"/>
        <v>0</v>
      </c>
      <c r="AF349" s="628" t="str">
        <f t="shared" si="116"/>
        <v/>
      </c>
      <c r="AG349" s="629" t="str">
        <f t="shared" si="117"/>
        <v/>
      </c>
      <c r="AH349" s="630">
        <f t="shared" si="118"/>
        <v>342</v>
      </c>
      <c r="AI349" s="629">
        <f t="shared" si="122"/>
        <v>0</v>
      </c>
      <c r="AJ349" s="632" t="str">
        <f t="shared" si="104"/>
        <v/>
      </c>
      <c r="AK349" s="630" t="str">
        <f t="shared" si="119"/>
        <v/>
      </c>
      <c r="AL349" s="630" t="str">
        <f t="shared" si="120"/>
        <v/>
      </c>
      <c r="AM349" s="632" t="str">
        <f t="shared" si="121"/>
        <v/>
      </c>
      <c r="AN349" s="633" t="str">
        <f t="shared" si="105"/>
        <v>YES</v>
      </c>
      <c r="AO349" s="511" t="s">
        <v>382</v>
      </c>
      <c r="AP349" s="127">
        <f>VLOOKUP(AO349,'Flags&amp;Qualifiers'!$B$2:$C$49,2)</f>
        <v>0</v>
      </c>
      <c r="AQ349" s="127">
        <f>VLOOKUP(AO349,'Flags&amp;Qualifiers'!$B$2:$D$49,3)</f>
        <v>0</v>
      </c>
      <c r="AR349" s="127">
        <f>VLOOKUP(AO349,'Flags&amp;Qualifiers'!$B$2:$E$49,4)</f>
        <v>0</v>
      </c>
      <c r="AS349" s="757" t="str">
        <f t="shared" si="123"/>
        <v>no</v>
      </c>
    </row>
    <row r="350" spans="1:45" s="634" customFormat="1" ht="11.25" customHeight="1" x14ac:dyDescent="0.2">
      <c r="A350" s="621">
        <f>(AirVision!A346)</f>
        <v>0</v>
      </c>
      <c r="B350" s="622">
        <f>(AirVision!B346)</f>
        <v>0</v>
      </c>
      <c r="C350" s="623" t="str">
        <f>IF(ISNUMBER(AirVision!R346),AirVision!R346, "")</f>
        <v/>
      </c>
      <c r="D350" s="624" t="str">
        <f>IF(AirVision!S346&lt;&gt;"",AirVision!S346, "")</f>
        <v/>
      </c>
      <c r="E350" s="623" t="str">
        <f>IF(ISNUMBER(AirVision!L346),AirVision!L346, "")</f>
        <v/>
      </c>
      <c r="F350" s="624" t="str">
        <f>IF(AirVision!M346&lt;&gt;"",AirVision!M346, "")</f>
        <v/>
      </c>
      <c r="G350" s="625" t="str">
        <f>IF(ISNUMBER(AirVision!C346),AirVision!C346,"")</f>
        <v/>
      </c>
      <c r="H350" s="624" t="str">
        <f>IF(AirVision!D346&lt;&gt;"",AirVision!D346, "")</f>
        <v/>
      </c>
      <c r="I350" s="624" t="str">
        <f>IF(ISNUMBER(AirVision!O346),AirVision!O346,"")</f>
        <v/>
      </c>
      <c r="J350" s="624" t="str">
        <f>IF(ISNUMBER(AirVision!P346),AirVision!P346,"")</f>
        <v/>
      </c>
      <c r="K350" s="624" t="str">
        <f>IF(ISNUMBER(AirVision!F346),AirVision!F346, "")</f>
        <v/>
      </c>
      <c r="L350" s="624" t="str">
        <f>IF(AirVision!G346&lt;&gt;"",AirVision!G346, "")</f>
        <v/>
      </c>
      <c r="M350" s="624" t="str">
        <f>IF(ISNUMBER(AirVision!U346),AirVision!U346, "")</f>
        <v/>
      </c>
      <c r="N350" s="624" t="str">
        <f>IF(AirVision!V346&lt;&gt;"",AirVision!V346, "")</f>
        <v/>
      </c>
      <c r="O350" s="625" t="str">
        <f>IF(ISNUMBER(AirVision!X346),AirVision!X346,"")</f>
        <v/>
      </c>
      <c r="P350" s="624" t="str">
        <f>IF(AirVision!Y346&lt;&gt;"",AirVision!Y346, "")</f>
        <v/>
      </c>
      <c r="Q350" s="624" t="str">
        <f>IF(ISNUMBER(AirVision!AA346),AirVision!AA346,"")</f>
        <v/>
      </c>
      <c r="R350" s="624" t="str">
        <f>IF(AirVision!AB346&lt;&gt;"",AirVision!AB346, "")</f>
        <v/>
      </c>
      <c r="S350" s="624" t="str">
        <f>IF(ISNUMBER(AirVision!AD346),AirVision!AD346,"")</f>
        <v/>
      </c>
      <c r="T350" s="624" t="str">
        <f>IF(AirVision!AE346&lt;&gt;"",AirVision!AE346, "")</f>
        <v/>
      </c>
      <c r="U350" s="624">
        <f t="shared" si="111"/>
        <v>0</v>
      </c>
      <c r="V350" s="624">
        <f t="shared" si="110"/>
        <v>1</v>
      </c>
      <c r="W350" s="624" t="str">
        <f>IF(D350&lt;&gt;"",(VLOOKUP(D350,'Flags&amp;Qualifiers'!$S$2:$U$55,3)),"")</f>
        <v/>
      </c>
      <c r="X350" s="624">
        <f t="shared" si="112"/>
        <v>0</v>
      </c>
      <c r="Y350" s="624" t="str">
        <f>IF(D350&lt;&gt;"",(VLOOKUP(D350,'Flags&amp;Qualifiers'!$S$2:$T$55,2)), "")</f>
        <v/>
      </c>
      <c r="Z350" s="624">
        <f t="shared" si="113"/>
        <v>1</v>
      </c>
      <c r="AA350" s="624">
        <f t="shared" si="114"/>
        <v>0</v>
      </c>
      <c r="AB350" s="624" t="str">
        <f t="shared" si="115"/>
        <v>NULL</v>
      </c>
      <c r="AC350" s="635" t="str">
        <f t="shared" si="125"/>
        <v>NULL</v>
      </c>
      <c r="AD350" s="625" t="str">
        <f t="shared" si="125"/>
        <v>NULL</v>
      </c>
      <c r="AE350" s="627">
        <f t="shared" si="124"/>
        <v>0</v>
      </c>
      <c r="AF350" s="628" t="str">
        <f t="shared" si="116"/>
        <v/>
      </c>
      <c r="AG350" s="629" t="str">
        <f t="shared" si="117"/>
        <v/>
      </c>
      <c r="AH350" s="630">
        <f t="shared" si="118"/>
        <v>343</v>
      </c>
      <c r="AI350" s="629">
        <f t="shared" si="122"/>
        <v>0</v>
      </c>
      <c r="AJ350" s="632" t="str">
        <f t="shared" si="104"/>
        <v/>
      </c>
      <c r="AK350" s="630" t="str">
        <f t="shared" si="119"/>
        <v/>
      </c>
      <c r="AL350" s="630" t="str">
        <f t="shared" si="120"/>
        <v/>
      </c>
      <c r="AM350" s="632" t="str">
        <f t="shared" si="121"/>
        <v/>
      </c>
      <c r="AN350" s="633" t="str">
        <f t="shared" si="105"/>
        <v>YES</v>
      </c>
      <c r="AO350" s="511" t="s">
        <v>382</v>
      </c>
      <c r="AP350" s="127">
        <f>VLOOKUP(AO350,'Flags&amp;Qualifiers'!$B$2:$C$49,2)</f>
        <v>0</v>
      </c>
      <c r="AQ350" s="127">
        <f>VLOOKUP(AO350,'Flags&amp;Qualifiers'!$B$2:$D$49,3)</f>
        <v>0</v>
      </c>
      <c r="AR350" s="127">
        <f>VLOOKUP(AO350,'Flags&amp;Qualifiers'!$B$2:$E$49,4)</f>
        <v>0</v>
      </c>
      <c r="AS350" s="757" t="str">
        <f t="shared" si="123"/>
        <v>no</v>
      </c>
    </row>
    <row r="351" spans="1:45" s="634" customFormat="1" ht="11.25" customHeight="1" x14ac:dyDescent="0.2">
      <c r="A351" s="621">
        <f>(AirVision!A347)</f>
        <v>0</v>
      </c>
      <c r="B351" s="622">
        <f>(AirVision!B347)</f>
        <v>0</v>
      </c>
      <c r="C351" s="623" t="str">
        <f>IF(ISNUMBER(AirVision!R347),AirVision!R347, "")</f>
        <v/>
      </c>
      <c r="D351" s="624" t="str">
        <f>IF(AirVision!S347&lt;&gt;"",AirVision!S347, "")</f>
        <v/>
      </c>
      <c r="E351" s="623" t="str">
        <f>IF(ISNUMBER(AirVision!L347),AirVision!L347, "")</f>
        <v/>
      </c>
      <c r="F351" s="624" t="str">
        <f>IF(AirVision!M347&lt;&gt;"",AirVision!M347, "")</f>
        <v/>
      </c>
      <c r="G351" s="625" t="str">
        <f>IF(ISNUMBER(AirVision!C347),AirVision!C347,"")</f>
        <v/>
      </c>
      <c r="H351" s="624" t="str">
        <f>IF(AirVision!D347&lt;&gt;"",AirVision!D347, "")</f>
        <v/>
      </c>
      <c r="I351" s="624" t="str">
        <f>IF(ISNUMBER(AirVision!O347),AirVision!O347,"")</f>
        <v/>
      </c>
      <c r="J351" s="624" t="str">
        <f>IF(ISNUMBER(AirVision!P347),AirVision!P347,"")</f>
        <v/>
      </c>
      <c r="K351" s="624" t="str">
        <f>IF(ISNUMBER(AirVision!F347),AirVision!F347, "")</f>
        <v/>
      </c>
      <c r="L351" s="624" t="str">
        <f>IF(AirVision!G347&lt;&gt;"",AirVision!G347, "")</f>
        <v/>
      </c>
      <c r="M351" s="624" t="str">
        <f>IF(ISNUMBER(AirVision!U347),AirVision!U347, "")</f>
        <v/>
      </c>
      <c r="N351" s="624" t="str">
        <f>IF(AirVision!V347&lt;&gt;"",AirVision!V347, "")</f>
        <v/>
      </c>
      <c r="O351" s="625" t="str">
        <f>IF(ISNUMBER(AirVision!X347),AirVision!X347,"")</f>
        <v/>
      </c>
      <c r="P351" s="624" t="str">
        <f>IF(AirVision!Y347&lt;&gt;"",AirVision!Y347, "")</f>
        <v/>
      </c>
      <c r="Q351" s="624" t="str">
        <f>IF(ISNUMBER(AirVision!AA347),AirVision!AA347,"")</f>
        <v/>
      </c>
      <c r="R351" s="624" t="str">
        <f>IF(AirVision!AB347&lt;&gt;"",AirVision!AB347, "")</f>
        <v/>
      </c>
      <c r="S351" s="624" t="str">
        <f>IF(ISNUMBER(AirVision!AD347),AirVision!AD347,"")</f>
        <v/>
      </c>
      <c r="T351" s="624" t="str">
        <f>IF(AirVision!AE347&lt;&gt;"",AirVision!AE347, "")</f>
        <v/>
      </c>
      <c r="U351" s="624">
        <f t="shared" si="111"/>
        <v>0</v>
      </c>
      <c r="V351" s="624">
        <f t="shared" si="110"/>
        <v>1</v>
      </c>
      <c r="W351" s="624" t="str">
        <f>IF(D351&lt;&gt;"",(VLOOKUP(D351,'Flags&amp;Qualifiers'!$S$2:$U$55,3)),"")</f>
        <v/>
      </c>
      <c r="X351" s="624">
        <f t="shared" si="112"/>
        <v>0</v>
      </c>
      <c r="Y351" s="624" t="str">
        <f>IF(D351&lt;&gt;"",(VLOOKUP(D351,'Flags&amp;Qualifiers'!$S$2:$T$55,2)), "")</f>
        <v/>
      </c>
      <c r="Z351" s="624">
        <f t="shared" si="113"/>
        <v>1</v>
      </c>
      <c r="AA351" s="624">
        <f t="shared" si="114"/>
        <v>0</v>
      </c>
      <c r="AB351" s="624" t="str">
        <f t="shared" si="115"/>
        <v>NULL</v>
      </c>
      <c r="AC351" s="635" t="str">
        <f t="shared" si="125"/>
        <v>NULL</v>
      </c>
      <c r="AD351" s="625" t="str">
        <f t="shared" si="125"/>
        <v>NULL</v>
      </c>
      <c r="AE351" s="627">
        <f t="shared" si="124"/>
        <v>0</v>
      </c>
      <c r="AF351" s="628" t="str">
        <f t="shared" si="116"/>
        <v/>
      </c>
      <c r="AG351" s="629" t="str">
        <f t="shared" si="117"/>
        <v/>
      </c>
      <c r="AH351" s="630">
        <f t="shared" si="118"/>
        <v>344</v>
      </c>
      <c r="AI351" s="629">
        <f t="shared" si="122"/>
        <v>0</v>
      </c>
      <c r="AJ351" s="632" t="str">
        <f t="shared" si="104"/>
        <v/>
      </c>
      <c r="AK351" s="630" t="str">
        <f t="shared" si="119"/>
        <v/>
      </c>
      <c r="AL351" s="630" t="str">
        <f t="shared" si="120"/>
        <v/>
      </c>
      <c r="AM351" s="632" t="str">
        <f t="shared" si="121"/>
        <v/>
      </c>
      <c r="AN351" s="633" t="str">
        <f t="shared" si="105"/>
        <v>YES</v>
      </c>
      <c r="AO351" s="511" t="s">
        <v>382</v>
      </c>
      <c r="AP351" s="127">
        <f>VLOOKUP(AO351,'Flags&amp;Qualifiers'!$B$2:$C$49,2)</f>
        <v>0</v>
      </c>
      <c r="AQ351" s="127">
        <f>VLOOKUP(AO351,'Flags&amp;Qualifiers'!$B$2:$D$49,3)</f>
        <v>0</v>
      </c>
      <c r="AR351" s="127">
        <f>VLOOKUP(AO351,'Flags&amp;Qualifiers'!$B$2:$E$49,4)</f>
        <v>0</v>
      </c>
      <c r="AS351" s="757" t="str">
        <f t="shared" si="123"/>
        <v>no</v>
      </c>
    </row>
    <row r="352" spans="1:45" s="634" customFormat="1" ht="11.25" customHeight="1" x14ac:dyDescent="0.2">
      <c r="A352" s="621">
        <f>(AirVision!A348)</f>
        <v>0</v>
      </c>
      <c r="B352" s="622">
        <f>(AirVision!B348)</f>
        <v>0</v>
      </c>
      <c r="C352" s="623" t="str">
        <f>IF(ISNUMBER(AirVision!R348),AirVision!R348, "")</f>
        <v/>
      </c>
      <c r="D352" s="624" t="str">
        <f>IF(AirVision!S348&lt;&gt;"",AirVision!S348, "")</f>
        <v/>
      </c>
      <c r="E352" s="623" t="str">
        <f>IF(ISNUMBER(AirVision!L348),AirVision!L348, "")</f>
        <v/>
      </c>
      <c r="F352" s="624" t="str">
        <f>IF(AirVision!M348&lt;&gt;"",AirVision!M348, "")</f>
        <v/>
      </c>
      <c r="G352" s="625" t="str">
        <f>IF(ISNUMBER(AirVision!C348),AirVision!C348,"")</f>
        <v/>
      </c>
      <c r="H352" s="624" t="str">
        <f>IF(AirVision!D348&lt;&gt;"",AirVision!D348, "")</f>
        <v/>
      </c>
      <c r="I352" s="624" t="str">
        <f>IF(ISNUMBER(AirVision!O348),AirVision!O348,"")</f>
        <v/>
      </c>
      <c r="J352" s="624" t="str">
        <f>IF(ISNUMBER(AirVision!P348),AirVision!P348,"")</f>
        <v/>
      </c>
      <c r="K352" s="624" t="str">
        <f>IF(ISNUMBER(AirVision!F348),AirVision!F348, "")</f>
        <v/>
      </c>
      <c r="L352" s="624" t="str">
        <f>IF(AirVision!G348&lt;&gt;"",AirVision!G348, "")</f>
        <v/>
      </c>
      <c r="M352" s="624" t="str">
        <f>IF(ISNUMBER(AirVision!U348),AirVision!U348, "")</f>
        <v/>
      </c>
      <c r="N352" s="624" t="str">
        <f>IF(AirVision!V348&lt;&gt;"",AirVision!V348, "")</f>
        <v/>
      </c>
      <c r="O352" s="625" t="str">
        <f>IF(ISNUMBER(AirVision!X348),AirVision!X348,"")</f>
        <v/>
      </c>
      <c r="P352" s="624" t="str">
        <f>IF(AirVision!Y348&lt;&gt;"",AirVision!Y348, "")</f>
        <v/>
      </c>
      <c r="Q352" s="624" t="str">
        <f>IF(ISNUMBER(AirVision!AA348),AirVision!AA348,"")</f>
        <v/>
      </c>
      <c r="R352" s="624" t="str">
        <f>IF(AirVision!AB348&lt;&gt;"",AirVision!AB348, "")</f>
        <v/>
      </c>
      <c r="S352" s="624" t="str">
        <f>IF(ISNUMBER(AirVision!AD348),AirVision!AD348,"")</f>
        <v/>
      </c>
      <c r="T352" s="624" t="str">
        <f>IF(AirVision!AE348&lt;&gt;"",AirVision!AE348, "")</f>
        <v/>
      </c>
      <c r="U352" s="624">
        <f t="shared" si="111"/>
        <v>0</v>
      </c>
      <c r="V352" s="624">
        <f t="shared" si="110"/>
        <v>1</v>
      </c>
      <c r="W352" s="624" t="str">
        <f>IF(D352&lt;&gt;"",(VLOOKUP(D352,'Flags&amp;Qualifiers'!$S$2:$U$55,3)),"")</f>
        <v/>
      </c>
      <c r="X352" s="624">
        <f t="shared" si="112"/>
        <v>0</v>
      </c>
      <c r="Y352" s="624" t="str">
        <f>IF(D352&lt;&gt;"",(VLOOKUP(D352,'Flags&amp;Qualifiers'!$S$2:$T$55,2)), "")</f>
        <v/>
      </c>
      <c r="Z352" s="624">
        <f t="shared" si="113"/>
        <v>1</v>
      </c>
      <c r="AA352" s="624">
        <f t="shared" si="114"/>
        <v>0</v>
      </c>
      <c r="AB352" s="624" t="str">
        <f t="shared" si="115"/>
        <v>NULL</v>
      </c>
      <c r="AC352" s="635" t="str">
        <f t="shared" si="125"/>
        <v>NULL</v>
      </c>
      <c r="AD352" s="625" t="str">
        <f t="shared" si="125"/>
        <v>NULL</v>
      </c>
      <c r="AE352" s="627">
        <f t="shared" si="124"/>
        <v>0</v>
      </c>
      <c r="AF352" s="628" t="str">
        <f t="shared" si="116"/>
        <v/>
      </c>
      <c r="AG352" s="629" t="str">
        <f t="shared" si="117"/>
        <v/>
      </c>
      <c r="AH352" s="630">
        <f t="shared" si="118"/>
        <v>345</v>
      </c>
      <c r="AI352" s="629">
        <f t="shared" si="122"/>
        <v>0</v>
      </c>
      <c r="AJ352" s="632" t="str">
        <f t="shared" ref="AJ352:AJ415" si="126">IF(ISNUMBER(O352),_xlfn.STDEV.S(O329:O352),"")</f>
        <v/>
      </c>
      <c r="AK352" s="630" t="str">
        <f t="shared" si="119"/>
        <v/>
      </c>
      <c r="AL352" s="630" t="str">
        <f t="shared" si="120"/>
        <v/>
      </c>
      <c r="AM352" s="632" t="str">
        <f t="shared" si="121"/>
        <v/>
      </c>
      <c r="AN352" s="633" t="str">
        <f t="shared" ref="AN352:AN415" si="127">IF(OR(Z352&gt;0,AA352&gt;0,AB352&gt;35,AB352&lt;0,AB352="NULL",AF352="Flow",AG352="MDL",AH352&gt;9,AI352&gt;14,AI352&lt;-14,AJ352&gt;2.15,AK352&gt;25),"YES", "")</f>
        <v>YES</v>
      </c>
      <c r="AO352" s="511" t="s">
        <v>382</v>
      </c>
      <c r="AP352" s="127">
        <f>VLOOKUP(AO352,'Flags&amp;Qualifiers'!$B$2:$C$49,2)</f>
        <v>0</v>
      </c>
      <c r="AQ352" s="127">
        <f>VLOOKUP(AO352,'Flags&amp;Qualifiers'!$B$2:$D$49,3)</f>
        <v>0</v>
      </c>
      <c r="AR352" s="127">
        <f>VLOOKUP(AO352,'Flags&amp;Qualifiers'!$B$2:$E$49,4)</f>
        <v>0</v>
      </c>
      <c r="AS352" s="757" t="str">
        <f t="shared" si="123"/>
        <v>no</v>
      </c>
    </row>
    <row r="353" spans="1:45" s="634" customFormat="1" ht="11.25" customHeight="1" x14ac:dyDescent="0.2">
      <c r="A353" s="621">
        <f>(AirVision!A349)</f>
        <v>0</v>
      </c>
      <c r="B353" s="622">
        <f>(AirVision!B349)</f>
        <v>0</v>
      </c>
      <c r="C353" s="623" t="str">
        <f>IF(ISNUMBER(AirVision!R349),AirVision!R349, "")</f>
        <v/>
      </c>
      <c r="D353" s="624" t="str">
        <f>IF(AirVision!S349&lt;&gt;"",AirVision!S349, "")</f>
        <v/>
      </c>
      <c r="E353" s="623" t="str">
        <f>IF(ISNUMBER(AirVision!L349),AirVision!L349, "")</f>
        <v/>
      </c>
      <c r="F353" s="624" t="str">
        <f>IF(AirVision!M349&lt;&gt;"",AirVision!M349, "")</f>
        <v/>
      </c>
      <c r="G353" s="625" t="str">
        <f>IF(ISNUMBER(AirVision!C349),AirVision!C349,"")</f>
        <v/>
      </c>
      <c r="H353" s="624" t="str">
        <f>IF(AirVision!D349&lt;&gt;"",AirVision!D349, "")</f>
        <v/>
      </c>
      <c r="I353" s="624" t="str">
        <f>IF(ISNUMBER(AirVision!O349),AirVision!O349,"")</f>
        <v/>
      </c>
      <c r="J353" s="624" t="str">
        <f>IF(ISNUMBER(AirVision!P349),AirVision!P349,"")</f>
        <v/>
      </c>
      <c r="K353" s="624" t="str">
        <f>IF(ISNUMBER(AirVision!F349),AirVision!F349, "")</f>
        <v/>
      </c>
      <c r="L353" s="624" t="str">
        <f>IF(AirVision!G349&lt;&gt;"",AirVision!G349, "")</f>
        <v/>
      </c>
      <c r="M353" s="624" t="str">
        <f>IF(ISNUMBER(AirVision!U349),AirVision!U349, "")</f>
        <v/>
      </c>
      <c r="N353" s="624" t="str">
        <f>IF(AirVision!V349&lt;&gt;"",AirVision!V349, "")</f>
        <v/>
      </c>
      <c r="O353" s="625" t="str">
        <f>IF(ISNUMBER(AirVision!X349),AirVision!X349,"")</f>
        <v/>
      </c>
      <c r="P353" s="624" t="str">
        <f>IF(AirVision!Y349&lt;&gt;"",AirVision!Y349, "")</f>
        <v/>
      </c>
      <c r="Q353" s="624" t="str">
        <f>IF(ISNUMBER(AirVision!AA349),AirVision!AA349,"")</f>
        <v/>
      </c>
      <c r="R353" s="624" t="str">
        <f>IF(AirVision!AB349&lt;&gt;"",AirVision!AB349, "")</f>
        <v/>
      </c>
      <c r="S353" s="624" t="str">
        <f>IF(ISNUMBER(AirVision!AD349),AirVision!AD349,"")</f>
        <v/>
      </c>
      <c r="T353" s="624" t="str">
        <f>IF(AirVision!AE349&lt;&gt;"",AirVision!AE349, "")</f>
        <v/>
      </c>
      <c r="U353" s="624">
        <f t="shared" si="111"/>
        <v>0</v>
      </c>
      <c r="V353" s="624">
        <f t="shared" si="110"/>
        <v>1</v>
      </c>
      <c r="W353" s="624" t="str">
        <f>IF(D353&lt;&gt;"",(VLOOKUP(D353,'Flags&amp;Qualifiers'!$S$2:$U$55,3)),"")</f>
        <v/>
      </c>
      <c r="X353" s="624">
        <f t="shared" si="112"/>
        <v>0</v>
      </c>
      <c r="Y353" s="624" t="str">
        <f>IF(D353&lt;&gt;"",(VLOOKUP(D353,'Flags&amp;Qualifiers'!$S$2:$T$55,2)), "")</f>
        <v/>
      </c>
      <c r="Z353" s="624">
        <f t="shared" si="113"/>
        <v>1</v>
      </c>
      <c r="AA353" s="624">
        <f t="shared" si="114"/>
        <v>0</v>
      </c>
      <c r="AB353" s="624" t="str">
        <f t="shared" si="115"/>
        <v>NULL</v>
      </c>
      <c r="AC353" s="635" t="str">
        <f t="shared" si="125"/>
        <v>NULL</v>
      </c>
      <c r="AD353" s="625" t="str">
        <f t="shared" si="125"/>
        <v>NULL</v>
      </c>
      <c r="AE353" s="627">
        <f t="shared" si="124"/>
        <v>0</v>
      </c>
      <c r="AF353" s="628" t="str">
        <f t="shared" si="116"/>
        <v/>
      </c>
      <c r="AG353" s="629" t="str">
        <f t="shared" si="117"/>
        <v/>
      </c>
      <c r="AH353" s="630">
        <f t="shared" si="118"/>
        <v>346</v>
      </c>
      <c r="AI353" s="629">
        <f t="shared" si="122"/>
        <v>0</v>
      </c>
      <c r="AJ353" s="632" t="str">
        <f t="shared" si="126"/>
        <v/>
      </c>
      <c r="AK353" s="630" t="str">
        <f t="shared" si="119"/>
        <v/>
      </c>
      <c r="AL353" s="630" t="str">
        <f t="shared" si="120"/>
        <v/>
      </c>
      <c r="AM353" s="632" t="str">
        <f t="shared" si="121"/>
        <v/>
      </c>
      <c r="AN353" s="633" t="str">
        <f t="shared" si="127"/>
        <v>YES</v>
      </c>
      <c r="AO353" s="511" t="s">
        <v>382</v>
      </c>
      <c r="AP353" s="127">
        <f>VLOOKUP(AO353,'Flags&amp;Qualifiers'!$B$2:$C$49,2)</f>
        <v>0</v>
      </c>
      <c r="AQ353" s="127">
        <f>VLOOKUP(AO353,'Flags&amp;Qualifiers'!$B$2:$D$49,3)</f>
        <v>0</v>
      </c>
      <c r="AR353" s="127">
        <f>VLOOKUP(AO353,'Flags&amp;Qualifiers'!$B$2:$E$49,4)</f>
        <v>0</v>
      </c>
      <c r="AS353" s="757" t="str">
        <f t="shared" si="123"/>
        <v>no</v>
      </c>
    </row>
    <row r="354" spans="1:45" s="634" customFormat="1" ht="11.25" customHeight="1" x14ac:dyDescent="0.2">
      <c r="A354" s="621">
        <f>(AirVision!A350)</f>
        <v>0</v>
      </c>
      <c r="B354" s="622">
        <f>(AirVision!B350)</f>
        <v>0</v>
      </c>
      <c r="C354" s="623" t="str">
        <f>IF(ISNUMBER(AirVision!R350),AirVision!R350, "")</f>
        <v/>
      </c>
      <c r="D354" s="624" t="str">
        <f>IF(AirVision!S350&lt;&gt;"",AirVision!S350, "")</f>
        <v/>
      </c>
      <c r="E354" s="623" t="str">
        <f>IF(ISNUMBER(AirVision!L350),AirVision!L350, "")</f>
        <v/>
      </c>
      <c r="F354" s="624" t="str">
        <f>IF(AirVision!M350&lt;&gt;"",AirVision!M350, "")</f>
        <v/>
      </c>
      <c r="G354" s="625" t="str">
        <f>IF(ISNUMBER(AirVision!C350),AirVision!C350,"")</f>
        <v/>
      </c>
      <c r="H354" s="624" t="str">
        <f>IF(AirVision!D350&lt;&gt;"",AirVision!D350, "")</f>
        <v/>
      </c>
      <c r="I354" s="624" t="str">
        <f>IF(ISNUMBER(AirVision!O350),AirVision!O350,"")</f>
        <v/>
      </c>
      <c r="J354" s="624" t="str">
        <f>IF(ISNUMBER(AirVision!P350),AirVision!P350,"")</f>
        <v/>
      </c>
      <c r="K354" s="624" t="str">
        <f>IF(ISNUMBER(AirVision!F350),AirVision!F350, "")</f>
        <v/>
      </c>
      <c r="L354" s="624" t="str">
        <f>IF(AirVision!G350&lt;&gt;"",AirVision!G350, "")</f>
        <v/>
      </c>
      <c r="M354" s="624" t="str">
        <f>IF(ISNUMBER(AirVision!U350),AirVision!U350, "")</f>
        <v/>
      </c>
      <c r="N354" s="624" t="str">
        <f>IF(AirVision!V350&lt;&gt;"",AirVision!V350, "")</f>
        <v/>
      </c>
      <c r="O354" s="625" t="str">
        <f>IF(ISNUMBER(AirVision!X350),AirVision!X350,"")</f>
        <v/>
      </c>
      <c r="P354" s="624" t="str">
        <f>IF(AirVision!Y350&lt;&gt;"",AirVision!Y350, "")</f>
        <v/>
      </c>
      <c r="Q354" s="624" t="str">
        <f>IF(ISNUMBER(AirVision!AA350),AirVision!AA350,"")</f>
        <v/>
      </c>
      <c r="R354" s="624" t="str">
        <f>IF(AirVision!AB350&lt;&gt;"",AirVision!AB350, "")</f>
        <v/>
      </c>
      <c r="S354" s="624" t="str">
        <f>IF(ISNUMBER(AirVision!AD350),AirVision!AD350,"")</f>
        <v/>
      </c>
      <c r="T354" s="624" t="str">
        <f>IF(AirVision!AE350&lt;&gt;"",AirVision!AE350, "")</f>
        <v/>
      </c>
      <c r="U354" s="624">
        <f t="shared" si="111"/>
        <v>0</v>
      </c>
      <c r="V354" s="624">
        <f t="shared" si="110"/>
        <v>1</v>
      </c>
      <c r="W354" s="624" t="str">
        <f>IF(D354&lt;&gt;"",(VLOOKUP(D354,'Flags&amp;Qualifiers'!$S$2:$U$55,3)),"")</f>
        <v/>
      </c>
      <c r="X354" s="624">
        <f t="shared" si="112"/>
        <v>0</v>
      </c>
      <c r="Y354" s="624" t="str">
        <f>IF(D354&lt;&gt;"",(VLOOKUP(D354,'Flags&amp;Qualifiers'!$S$2:$T$55,2)), "")</f>
        <v/>
      </c>
      <c r="Z354" s="624">
        <f t="shared" si="113"/>
        <v>1</v>
      </c>
      <c r="AA354" s="624">
        <f t="shared" si="114"/>
        <v>0</v>
      </c>
      <c r="AB354" s="624" t="str">
        <f t="shared" si="115"/>
        <v>NULL</v>
      </c>
      <c r="AC354" s="635" t="str">
        <f t="shared" si="125"/>
        <v>NULL</v>
      </c>
      <c r="AD354" s="625" t="str">
        <f t="shared" si="125"/>
        <v>NULL</v>
      </c>
      <c r="AE354" s="627">
        <f t="shared" si="124"/>
        <v>0</v>
      </c>
      <c r="AF354" s="628" t="str">
        <f t="shared" si="116"/>
        <v/>
      </c>
      <c r="AG354" s="629" t="str">
        <f t="shared" si="117"/>
        <v/>
      </c>
      <c r="AH354" s="630">
        <f t="shared" si="118"/>
        <v>347</v>
      </c>
      <c r="AI354" s="629">
        <f t="shared" si="122"/>
        <v>0</v>
      </c>
      <c r="AJ354" s="632" t="str">
        <f t="shared" si="126"/>
        <v/>
      </c>
      <c r="AK354" s="630" t="str">
        <f t="shared" si="119"/>
        <v/>
      </c>
      <c r="AL354" s="630" t="str">
        <f t="shared" si="120"/>
        <v/>
      </c>
      <c r="AM354" s="632" t="str">
        <f t="shared" si="121"/>
        <v/>
      </c>
      <c r="AN354" s="633" t="str">
        <f t="shared" si="127"/>
        <v>YES</v>
      </c>
      <c r="AO354" s="511" t="s">
        <v>382</v>
      </c>
      <c r="AP354" s="127">
        <f>VLOOKUP(AO354,'Flags&amp;Qualifiers'!$B$2:$C$49,2)</f>
        <v>0</v>
      </c>
      <c r="AQ354" s="127">
        <f>VLOOKUP(AO354,'Flags&amp;Qualifiers'!$B$2:$D$49,3)</f>
        <v>0</v>
      </c>
      <c r="AR354" s="127">
        <f>VLOOKUP(AO354,'Flags&amp;Qualifiers'!$B$2:$E$49,4)</f>
        <v>0</v>
      </c>
      <c r="AS354" s="757" t="str">
        <f t="shared" si="123"/>
        <v>no</v>
      </c>
    </row>
    <row r="355" spans="1:45" s="634" customFormat="1" ht="11.25" customHeight="1" x14ac:dyDescent="0.2">
      <c r="A355" s="621">
        <f>(AirVision!A351)</f>
        <v>0</v>
      </c>
      <c r="B355" s="622">
        <f>(AirVision!B351)</f>
        <v>0</v>
      </c>
      <c r="C355" s="623" t="str">
        <f>IF(ISNUMBER(AirVision!R351),AirVision!R351, "")</f>
        <v/>
      </c>
      <c r="D355" s="624" t="str">
        <f>IF(AirVision!S351&lt;&gt;"",AirVision!S351, "")</f>
        <v/>
      </c>
      <c r="E355" s="623" t="str">
        <f>IF(ISNUMBER(AirVision!L351),AirVision!L351, "")</f>
        <v/>
      </c>
      <c r="F355" s="624" t="str">
        <f>IF(AirVision!M351&lt;&gt;"",AirVision!M351, "")</f>
        <v/>
      </c>
      <c r="G355" s="625" t="str">
        <f>IF(ISNUMBER(AirVision!C351),AirVision!C351,"")</f>
        <v/>
      </c>
      <c r="H355" s="624" t="str">
        <f>IF(AirVision!D351&lt;&gt;"",AirVision!D351, "")</f>
        <v/>
      </c>
      <c r="I355" s="624" t="str">
        <f>IF(ISNUMBER(AirVision!O351),AirVision!O351,"")</f>
        <v/>
      </c>
      <c r="J355" s="624" t="str">
        <f>IF(ISNUMBER(AirVision!P351),AirVision!P351,"")</f>
        <v/>
      </c>
      <c r="K355" s="624" t="str">
        <f>IF(ISNUMBER(AirVision!F351),AirVision!F351, "")</f>
        <v/>
      </c>
      <c r="L355" s="624" t="str">
        <f>IF(AirVision!G351&lt;&gt;"",AirVision!G351, "")</f>
        <v/>
      </c>
      <c r="M355" s="624" t="str">
        <f>IF(ISNUMBER(AirVision!U351),AirVision!U351, "")</f>
        <v/>
      </c>
      <c r="N355" s="624" t="str">
        <f>IF(AirVision!V351&lt;&gt;"",AirVision!V351, "")</f>
        <v/>
      </c>
      <c r="O355" s="625" t="str">
        <f>IF(ISNUMBER(AirVision!X351),AirVision!X351,"")</f>
        <v/>
      </c>
      <c r="P355" s="624" t="str">
        <f>IF(AirVision!Y351&lt;&gt;"",AirVision!Y351, "")</f>
        <v/>
      </c>
      <c r="Q355" s="624" t="str">
        <f>IF(ISNUMBER(AirVision!AA351),AirVision!AA351,"")</f>
        <v/>
      </c>
      <c r="R355" s="624" t="str">
        <f>IF(AirVision!AB351&lt;&gt;"",AirVision!AB351, "")</f>
        <v/>
      </c>
      <c r="S355" s="624" t="str">
        <f>IF(ISNUMBER(AirVision!AD351),AirVision!AD351,"")</f>
        <v/>
      </c>
      <c r="T355" s="624" t="str">
        <f>IF(AirVision!AE351&lt;&gt;"",AirVision!AE351, "")</f>
        <v/>
      </c>
      <c r="U355" s="624">
        <f t="shared" si="111"/>
        <v>0</v>
      </c>
      <c r="V355" s="624">
        <f t="shared" si="110"/>
        <v>1</v>
      </c>
      <c r="W355" s="624" t="str">
        <f>IF(D355&lt;&gt;"",(VLOOKUP(D355,'Flags&amp;Qualifiers'!$S$2:$U$55,3)),"")</f>
        <v/>
      </c>
      <c r="X355" s="624">
        <f t="shared" si="112"/>
        <v>0</v>
      </c>
      <c r="Y355" s="624" t="str">
        <f>IF(D355&lt;&gt;"",(VLOOKUP(D355,'Flags&amp;Qualifiers'!$S$2:$T$55,2)), "")</f>
        <v/>
      </c>
      <c r="Z355" s="624">
        <f t="shared" si="113"/>
        <v>1</v>
      </c>
      <c r="AA355" s="624">
        <f t="shared" si="114"/>
        <v>0</v>
      </c>
      <c r="AB355" s="624" t="str">
        <f t="shared" si="115"/>
        <v>NULL</v>
      </c>
      <c r="AC355" s="635" t="str">
        <f t="shared" si="125"/>
        <v>NULL</v>
      </c>
      <c r="AD355" s="625" t="str">
        <f t="shared" si="125"/>
        <v>NULL</v>
      </c>
      <c r="AE355" s="627">
        <f t="shared" si="124"/>
        <v>0</v>
      </c>
      <c r="AF355" s="628" t="str">
        <f t="shared" si="116"/>
        <v/>
      </c>
      <c r="AG355" s="629" t="str">
        <f t="shared" si="117"/>
        <v/>
      </c>
      <c r="AH355" s="630">
        <f t="shared" si="118"/>
        <v>348</v>
      </c>
      <c r="AI355" s="629">
        <f t="shared" si="122"/>
        <v>0</v>
      </c>
      <c r="AJ355" s="632" t="str">
        <f t="shared" si="126"/>
        <v/>
      </c>
      <c r="AK355" s="630" t="str">
        <f t="shared" si="119"/>
        <v/>
      </c>
      <c r="AL355" s="630" t="str">
        <f t="shared" si="120"/>
        <v/>
      </c>
      <c r="AM355" s="632" t="str">
        <f t="shared" si="121"/>
        <v/>
      </c>
      <c r="AN355" s="633" t="str">
        <f t="shared" si="127"/>
        <v>YES</v>
      </c>
      <c r="AO355" s="511" t="s">
        <v>382</v>
      </c>
      <c r="AP355" s="127">
        <f>VLOOKUP(AO355,'Flags&amp;Qualifiers'!$B$2:$C$49,2)</f>
        <v>0</v>
      </c>
      <c r="AQ355" s="127">
        <f>VLOOKUP(AO355,'Flags&amp;Qualifiers'!$B$2:$D$49,3)</f>
        <v>0</v>
      </c>
      <c r="AR355" s="127">
        <f>VLOOKUP(AO355,'Flags&amp;Qualifiers'!$B$2:$E$49,4)</f>
        <v>0</v>
      </c>
      <c r="AS355" s="757" t="str">
        <f t="shared" si="123"/>
        <v>no</v>
      </c>
    </row>
    <row r="356" spans="1:45" s="634" customFormat="1" ht="11.25" customHeight="1" x14ac:dyDescent="0.2">
      <c r="A356" s="621">
        <f>(AirVision!A352)</f>
        <v>0</v>
      </c>
      <c r="B356" s="622">
        <f>(AirVision!B352)</f>
        <v>0</v>
      </c>
      <c r="C356" s="623" t="str">
        <f>IF(ISNUMBER(AirVision!R352),AirVision!R352, "")</f>
        <v/>
      </c>
      <c r="D356" s="624" t="str">
        <f>IF(AirVision!S352&lt;&gt;"",AirVision!S352, "")</f>
        <v/>
      </c>
      <c r="E356" s="623" t="str">
        <f>IF(ISNUMBER(AirVision!L352),AirVision!L352, "")</f>
        <v/>
      </c>
      <c r="F356" s="624" t="str">
        <f>IF(AirVision!M352&lt;&gt;"",AirVision!M352, "")</f>
        <v/>
      </c>
      <c r="G356" s="625" t="str">
        <f>IF(ISNUMBER(AirVision!C352),AirVision!C352,"")</f>
        <v/>
      </c>
      <c r="H356" s="624" t="str">
        <f>IF(AirVision!D352&lt;&gt;"",AirVision!D352, "")</f>
        <v/>
      </c>
      <c r="I356" s="624" t="str">
        <f>IF(ISNUMBER(AirVision!O352),AirVision!O352,"")</f>
        <v/>
      </c>
      <c r="J356" s="624" t="str">
        <f>IF(ISNUMBER(AirVision!P352),AirVision!P352,"")</f>
        <v/>
      </c>
      <c r="K356" s="624" t="str">
        <f>IF(ISNUMBER(AirVision!F352),AirVision!F352, "")</f>
        <v/>
      </c>
      <c r="L356" s="624" t="str">
        <f>IF(AirVision!G352&lt;&gt;"",AirVision!G352, "")</f>
        <v/>
      </c>
      <c r="M356" s="624" t="str">
        <f>IF(ISNUMBER(AirVision!U352),AirVision!U352, "")</f>
        <v/>
      </c>
      <c r="N356" s="624" t="str">
        <f>IF(AirVision!V352&lt;&gt;"",AirVision!V352, "")</f>
        <v/>
      </c>
      <c r="O356" s="625" t="str">
        <f>IF(ISNUMBER(AirVision!X352),AirVision!X352,"")</f>
        <v/>
      </c>
      <c r="P356" s="624" t="str">
        <f>IF(AirVision!Y352&lt;&gt;"",AirVision!Y352, "")</f>
        <v/>
      </c>
      <c r="Q356" s="624" t="str">
        <f>IF(ISNUMBER(AirVision!AA352),AirVision!AA352,"")</f>
        <v/>
      </c>
      <c r="R356" s="624" t="str">
        <f>IF(AirVision!AB352&lt;&gt;"",AirVision!AB352, "")</f>
        <v/>
      </c>
      <c r="S356" s="624" t="str">
        <f>IF(ISNUMBER(AirVision!AD352),AirVision!AD352,"")</f>
        <v/>
      </c>
      <c r="T356" s="624" t="str">
        <f>IF(AirVision!AE352&lt;&gt;"",AirVision!AE352, "")</f>
        <v/>
      </c>
      <c r="U356" s="624">
        <f t="shared" si="111"/>
        <v>0</v>
      </c>
      <c r="V356" s="624">
        <f t="shared" si="110"/>
        <v>1</v>
      </c>
      <c r="W356" s="624" t="str">
        <f>IF(D356&lt;&gt;"",(VLOOKUP(D356,'Flags&amp;Qualifiers'!$S$2:$U$55,3)),"")</f>
        <v/>
      </c>
      <c r="X356" s="624">
        <f t="shared" si="112"/>
        <v>0</v>
      </c>
      <c r="Y356" s="624" t="str">
        <f>IF(D356&lt;&gt;"",(VLOOKUP(D356,'Flags&amp;Qualifiers'!$S$2:$T$55,2)), "")</f>
        <v/>
      </c>
      <c r="Z356" s="624">
        <f t="shared" si="113"/>
        <v>1</v>
      </c>
      <c r="AA356" s="624">
        <f t="shared" si="114"/>
        <v>0</v>
      </c>
      <c r="AB356" s="624" t="str">
        <f t="shared" si="115"/>
        <v>NULL</v>
      </c>
      <c r="AC356" s="635" t="str">
        <f t="shared" si="125"/>
        <v>NULL</v>
      </c>
      <c r="AD356" s="625" t="str">
        <f t="shared" si="125"/>
        <v>NULL</v>
      </c>
      <c r="AE356" s="627">
        <f t="shared" si="124"/>
        <v>0</v>
      </c>
      <c r="AF356" s="628" t="str">
        <f t="shared" si="116"/>
        <v/>
      </c>
      <c r="AG356" s="629" t="str">
        <f t="shared" si="117"/>
        <v/>
      </c>
      <c r="AH356" s="630">
        <f t="shared" si="118"/>
        <v>349</v>
      </c>
      <c r="AI356" s="629">
        <f t="shared" si="122"/>
        <v>0</v>
      </c>
      <c r="AJ356" s="632" t="str">
        <f t="shared" si="126"/>
        <v/>
      </c>
      <c r="AK356" s="630" t="str">
        <f t="shared" si="119"/>
        <v/>
      </c>
      <c r="AL356" s="630" t="str">
        <f t="shared" si="120"/>
        <v/>
      </c>
      <c r="AM356" s="632" t="str">
        <f t="shared" si="121"/>
        <v/>
      </c>
      <c r="AN356" s="633" t="str">
        <f t="shared" si="127"/>
        <v>YES</v>
      </c>
      <c r="AO356" s="511" t="s">
        <v>382</v>
      </c>
      <c r="AP356" s="127">
        <f>VLOOKUP(AO356,'Flags&amp;Qualifiers'!$B$2:$C$49,2)</f>
        <v>0</v>
      </c>
      <c r="AQ356" s="127">
        <f>VLOOKUP(AO356,'Flags&amp;Qualifiers'!$B$2:$D$49,3)</f>
        <v>0</v>
      </c>
      <c r="AR356" s="127">
        <f>VLOOKUP(AO356,'Flags&amp;Qualifiers'!$B$2:$E$49,4)</f>
        <v>0</v>
      </c>
      <c r="AS356" s="757" t="str">
        <f t="shared" si="123"/>
        <v>no</v>
      </c>
    </row>
    <row r="357" spans="1:45" s="634" customFormat="1" ht="11.25" customHeight="1" x14ac:dyDescent="0.2">
      <c r="A357" s="621">
        <f>(AirVision!A353)</f>
        <v>0</v>
      </c>
      <c r="B357" s="622">
        <f>(AirVision!B353)</f>
        <v>0</v>
      </c>
      <c r="C357" s="623" t="str">
        <f>IF(ISNUMBER(AirVision!R353),AirVision!R353, "")</f>
        <v/>
      </c>
      <c r="D357" s="624" t="str">
        <f>IF(AirVision!S353&lt;&gt;"",AirVision!S353, "")</f>
        <v/>
      </c>
      <c r="E357" s="623" t="str">
        <f>IF(ISNUMBER(AirVision!L353),AirVision!L353, "")</f>
        <v/>
      </c>
      <c r="F357" s="624" t="str">
        <f>IF(AirVision!M353&lt;&gt;"",AirVision!M353, "")</f>
        <v/>
      </c>
      <c r="G357" s="625" t="str">
        <f>IF(ISNUMBER(AirVision!C353),AirVision!C353,"")</f>
        <v/>
      </c>
      <c r="H357" s="624" t="str">
        <f>IF(AirVision!D353&lt;&gt;"",AirVision!D353, "")</f>
        <v/>
      </c>
      <c r="I357" s="624" t="str">
        <f>IF(ISNUMBER(AirVision!O353),AirVision!O353,"")</f>
        <v/>
      </c>
      <c r="J357" s="624" t="str">
        <f>IF(ISNUMBER(AirVision!P353),AirVision!P353,"")</f>
        <v/>
      </c>
      <c r="K357" s="624" t="str">
        <f>IF(ISNUMBER(AirVision!F353),AirVision!F353, "")</f>
        <v/>
      </c>
      <c r="L357" s="624" t="str">
        <f>IF(AirVision!G353&lt;&gt;"",AirVision!G353, "")</f>
        <v/>
      </c>
      <c r="M357" s="624" t="str">
        <f>IF(ISNUMBER(AirVision!U353),AirVision!U353, "")</f>
        <v/>
      </c>
      <c r="N357" s="624" t="str">
        <f>IF(AirVision!V353&lt;&gt;"",AirVision!V353, "")</f>
        <v/>
      </c>
      <c r="O357" s="625" t="str">
        <f>IF(ISNUMBER(AirVision!X353),AirVision!X353,"")</f>
        <v/>
      </c>
      <c r="P357" s="624" t="str">
        <f>IF(AirVision!Y353&lt;&gt;"",AirVision!Y353, "")</f>
        <v/>
      </c>
      <c r="Q357" s="624" t="str">
        <f>IF(ISNUMBER(AirVision!AA353),AirVision!AA353,"")</f>
        <v/>
      </c>
      <c r="R357" s="624" t="str">
        <f>IF(AirVision!AB353&lt;&gt;"",AirVision!AB353, "")</f>
        <v/>
      </c>
      <c r="S357" s="624" t="str">
        <f>IF(ISNUMBER(AirVision!AD353),AirVision!AD353,"")</f>
        <v/>
      </c>
      <c r="T357" s="624" t="str">
        <f>IF(AirVision!AE353&lt;&gt;"",AirVision!AE353, "")</f>
        <v/>
      </c>
      <c r="U357" s="624">
        <f t="shared" si="111"/>
        <v>0</v>
      </c>
      <c r="V357" s="624">
        <f t="shared" si="110"/>
        <v>1</v>
      </c>
      <c r="W357" s="624" t="str">
        <f>IF(D357&lt;&gt;"",(VLOOKUP(D357,'Flags&amp;Qualifiers'!$S$2:$U$55,3)),"")</f>
        <v/>
      </c>
      <c r="X357" s="624">
        <f t="shared" si="112"/>
        <v>0</v>
      </c>
      <c r="Y357" s="624" t="str">
        <f>IF(D357&lt;&gt;"",(VLOOKUP(D357,'Flags&amp;Qualifiers'!$S$2:$T$55,2)), "")</f>
        <v/>
      </c>
      <c r="Z357" s="624">
        <f t="shared" si="113"/>
        <v>1</v>
      </c>
      <c r="AA357" s="624">
        <f t="shared" si="114"/>
        <v>0</v>
      </c>
      <c r="AB357" s="624" t="str">
        <f t="shared" si="115"/>
        <v>NULL</v>
      </c>
      <c r="AC357" s="635" t="str">
        <f t="shared" si="125"/>
        <v>NULL</v>
      </c>
      <c r="AD357" s="625" t="str">
        <f t="shared" si="125"/>
        <v>NULL</v>
      </c>
      <c r="AE357" s="627">
        <f t="shared" si="124"/>
        <v>0</v>
      </c>
      <c r="AF357" s="628" t="str">
        <f t="shared" si="116"/>
        <v/>
      </c>
      <c r="AG357" s="629" t="str">
        <f t="shared" si="117"/>
        <v/>
      </c>
      <c r="AH357" s="630">
        <f t="shared" si="118"/>
        <v>350</v>
      </c>
      <c r="AI357" s="629">
        <f t="shared" si="122"/>
        <v>0</v>
      </c>
      <c r="AJ357" s="632" t="str">
        <f t="shared" si="126"/>
        <v/>
      </c>
      <c r="AK357" s="630" t="str">
        <f t="shared" si="119"/>
        <v/>
      </c>
      <c r="AL357" s="630" t="str">
        <f t="shared" si="120"/>
        <v/>
      </c>
      <c r="AM357" s="632" t="str">
        <f t="shared" si="121"/>
        <v/>
      </c>
      <c r="AN357" s="633" t="str">
        <f t="shared" si="127"/>
        <v>YES</v>
      </c>
      <c r="AO357" s="511" t="s">
        <v>382</v>
      </c>
      <c r="AP357" s="127">
        <f>VLOOKUP(AO357,'Flags&amp;Qualifiers'!$B$2:$C$49,2)</f>
        <v>0</v>
      </c>
      <c r="AQ357" s="127">
        <f>VLOOKUP(AO357,'Flags&amp;Qualifiers'!$B$2:$D$49,3)</f>
        <v>0</v>
      </c>
      <c r="AR357" s="127">
        <f>VLOOKUP(AO357,'Flags&amp;Qualifiers'!$B$2:$E$49,4)</f>
        <v>0</v>
      </c>
      <c r="AS357" s="757" t="str">
        <f t="shared" si="123"/>
        <v>no</v>
      </c>
    </row>
    <row r="358" spans="1:45" s="634" customFormat="1" ht="11.25" customHeight="1" x14ac:dyDescent="0.2">
      <c r="A358" s="621">
        <f>(AirVision!A354)</f>
        <v>0</v>
      </c>
      <c r="B358" s="622">
        <f>(AirVision!B354)</f>
        <v>0</v>
      </c>
      <c r="C358" s="623" t="str">
        <f>IF(ISNUMBER(AirVision!R354),AirVision!R354, "")</f>
        <v/>
      </c>
      <c r="D358" s="624" t="str">
        <f>IF(AirVision!S354&lt;&gt;"",AirVision!S354, "")</f>
        <v/>
      </c>
      <c r="E358" s="623" t="str">
        <f>IF(ISNUMBER(AirVision!L354),AirVision!L354, "")</f>
        <v/>
      </c>
      <c r="F358" s="624" t="str">
        <f>IF(AirVision!M354&lt;&gt;"",AirVision!M354, "")</f>
        <v/>
      </c>
      <c r="G358" s="625" t="str">
        <f>IF(ISNUMBER(AirVision!C354),AirVision!C354,"")</f>
        <v/>
      </c>
      <c r="H358" s="624" t="str">
        <f>IF(AirVision!D354&lt;&gt;"",AirVision!D354, "")</f>
        <v/>
      </c>
      <c r="I358" s="624" t="str">
        <f>IF(ISNUMBER(AirVision!O354),AirVision!O354,"")</f>
        <v/>
      </c>
      <c r="J358" s="624" t="str">
        <f>IF(ISNUMBER(AirVision!P354),AirVision!P354,"")</f>
        <v/>
      </c>
      <c r="K358" s="624" t="str">
        <f>IF(ISNUMBER(AirVision!F354),AirVision!F354, "")</f>
        <v/>
      </c>
      <c r="L358" s="624" t="str">
        <f>IF(AirVision!G354&lt;&gt;"",AirVision!G354, "")</f>
        <v/>
      </c>
      <c r="M358" s="624" t="str">
        <f>IF(ISNUMBER(AirVision!U354),AirVision!U354, "")</f>
        <v/>
      </c>
      <c r="N358" s="624" t="str">
        <f>IF(AirVision!V354&lt;&gt;"",AirVision!V354, "")</f>
        <v/>
      </c>
      <c r="O358" s="625" t="str">
        <f>IF(ISNUMBER(AirVision!X354),AirVision!X354,"")</f>
        <v/>
      </c>
      <c r="P358" s="624" t="str">
        <f>IF(AirVision!Y354&lt;&gt;"",AirVision!Y354, "")</f>
        <v/>
      </c>
      <c r="Q358" s="624" t="str">
        <f>IF(ISNUMBER(AirVision!AA354),AirVision!AA354,"")</f>
        <v/>
      </c>
      <c r="R358" s="624" t="str">
        <f>IF(AirVision!AB354&lt;&gt;"",AirVision!AB354, "")</f>
        <v/>
      </c>
      <c r="S358" s="624" t="str">
        <f>IF(ISNUMBER(AirVision!AD354),AirVision!AD354,"")</f>
        <v/>
      </c>
      <c r="T358" s="624" t="str">
        <f>IF(AirVision!AE354&lt;&gt;"",AirVision!AE354, "")</f>
        <v/>
      </c>
      <c r="U358" s="624">
        <f t="shared" si="111"/>
        <v>0</v>
      </c>
      <c r="V358" s="624">
        <f t="shared" si="110"/>
        <v>1</v>
      </c>
      <c r="W358" s="624" t="str">
        <f>IF(D358&lt;&gt;"",(VLOOKUP(D358,'Flags&amp;Qualifiers'!$S$2:$U$55,3)),"")</f>
        <v/>
      </c>
      <c r="X358" s="624">
        <f t="shared" si="112"/>
        <v>0</v>
      </c>
      <c r="Y358" s="624" t="str">
        <f>IF(D358&lt;&gt;"",(VLOOKUP(D358,'Flags&amp;Qualifiers'!$S$2:$T$55,2)), "")</f>
        <v/>
      </c>
      <c r="Z358" s="624">
        <f t="shared" si="113"/>
        <v>1</v>
      </c>
      <c r="AA358" s="624">
        <f t="shared" si="114"/>
        <v>0</v>
      </c>
      <c r="AB358" s="624" t="str">
        <f t="shared" si="115"/>
        <v>NULL</v>
      </c>
      <c r="AC358" s="635" t="str">
        <f t="shared" si="125"/>
        <v>NULL</v>
      </c>
      <c r="AD358" s="625" t="str">
        <f t="shared" si="125"/>
        <v>NULL</v>
      </c>
      <c r="AE358" s="627">
        <f t="shared" si="124"/>
        <v>0</v>
      </c>
      <c r="AF358" s="628" t="str">
        <f t="shared" si="116"/>
        <v/>
      </c>
      <c r="AG358" s="629" t="str">
        <f t="shared" si="117"/>
        <v/>
      </c>
      <c r="AH358" s="630">
        <f t="shared" si="118"/>
        <v>351</v>
      </c>
      <c r="AI358" s="629">
        <f t="shared" si="122"/>
        <v>0</v>
      </c>
      <c r="AJ358" s="632" t="str">
        <f t="shared" si="126"/>
        <v/>
      </c>
      <c r="AK358" s="630" t="str">
        <f t="shared" si="119"/>
        <v/>
      </c>
      <c r="AL358" s="630" t="str">
        <f t="shared" si="120"/>
        <v/>
      </c>
      <c r="AM358" s="632" t="str">
        <f t="shared" si="121"/>
        <v/>
      </c>
      <c r="AN358" s="633" t="str">
        <f t="shared" si="127"/>
        <v>YES</v>
      </c>
      <c r="AO358" s="511" t="s">
        <v>382</v>
      </c>
      <c r="AP358" s="127">
        <f>VLOOKUP(AO358,'Flags&amp;Qualifiers'!$B$2:$C$49,2)</f>
        <v>0</v>
      </c>
      <c r="AQ358" s="127">
        <f>VLOOKUP(AO358,'Flags&amp;Qualifiers'!$B$2:$D$49,3)</f>
        <v>0</v>
      </c>
      <c r="AR358" s="127">
        <f>VLOOKUP(AO358,'Flags&amp;Qualifiers'!$B$2:$E$49,4)</f>
        <v>0</v>
      </c>
      <c r="AS358" s="757" t="str">
        <f t="shared" si="123"/>
        <v>no</v>
      </c>
    </row>
    <row r="359" spans="1:45" s="634" customFormat="1" ht="11.25" customHeight="1" x14ac:dyDescent="0.2">
      <c r="A359" s="621">
        <f>(AirVision!A355)</f>
        <v>0</v>
      </c>
      <c r="B359" s="622">
        <f>(AirVision!B355)</f>
        <v>0</v>
      </c>
      <c r="C359" s="623" t="str">
        <f>IF(ISNUMBER(AirVision!R355),AirVision!R355, "")</f>
        <v/>
      </c>
      <c r="D359" s="624" t="str">
        <f>IF(AirVision!S355&lt;&gt;"",AirVision!S355, "")</f>
        <v/>
      </c>
      <c r="E359" s="623" t="str">
        <f>IF(ISNUMBER(AirVision!L355),AirVision!L355, "")</f>
        <v/>
      </c>
      <c r="F359" s="624" t="str">
        <f>IF(AirVision!M355&lt;&gt;"",AirVision!M355, "")</f>
        <v/>
      </c>
      <c r="G359" s="625" t="str">
        <f>IF(ISNUMBER(AirVision!C355),AirVision!C355,"")</f>
        <v/>
      </c>
      <c r="H359" s="624" t="str">
        <f>IF(AirVision!D355&lt;&gt;"",AirVision!D355, "")</f>
        <v/>
      </c>
      <c r="I359" s="624" t="str">
        <f>IF(ISNUMBER(AirVision!O355),AirVision!O355,"")</f>
        <v/>
      </c>
      <c r="J359" s="624" t="str">
        <f>IF(ISNUMBER(AirVision!P355),AirVision!P355,"")</f>
        <v/>
      </c>
      <c r="K359" s="624" t="str">
        <f>IF(ISNUMBER(AirVision!F355),AirVision!F355, "")</f>
        <v/>
      </c>
      <c r="L359" s="624" t="str">
        <f>IF(AirVision!G355&lt;&gt;"",AirVision!G355, "")</f>
        <v/>
      </c>
      <c r="M359" s="624" t="str">
        <f>IF(ISNUMBER(AirVision!U355),AirVision!U355, "")</f>
        <v/>
      </c>
      <c r="N359" s="624" t="str">
        <f>IF(AirVision!V355&lt;&gt;"",AirVision!V355, "")</f>
        <v/>
      </c>
      <c r="O359" s="625" t="str">
        <f>IF(ISNUMBER(AirVision!X355),AirVision!X355,"")</f>
        <v/>
      </c>
      <c r="P359" s="624" t="str">
        <f>IF(AirVision!Y355&lt;&gt;"",AirVision!Y355, "")</f>
        <v/>
      </c>
      <c r="Q359" s="624" t="str">
        <f>IF(ISNUMBER(AirVision!AA355),AirVision!AA355,"")</f>
        <v/>
      </c>
      <c r="R359" s="624" t="str">
        <f>IF(AirVision!AB355&lt;&gt;"",AirVision!AB355, "")</f>
        <v/>
      </c>
      <c r="S359" s="624" t="str">
        <f>IF(ISNUMBER(AirVision!AD355),AirVision!AD355,"")</f>
        <v/>
      </c>
      <c r="T359" s="624" t="str">
        <f>IF(AirVision!AE355&lt;&gt;"",AirVision!AE355, "")</f>
        <v/>
      </c>
      <c r="U359" s="624">
        <f t="shared" si="111"/>
        <v>0</v>
      </c>
      <c r="V359" s="624">
        <f t="shared" si="110"/>
        <v>1</v>
      </c>
      <c r="W359" s="624" t="str">
        <f>IF(D359&lt;&gt;"",(VLOOKUP(D359,'Flags&amp;Qualifiers'!$S$2:$U$55,3)),"")</f>
        <v/>
      </c>
      <c r="X359" s="624">
        <f t="shared" si="112"/>
        <v>0</v>
      </c>
      <c r="Y359" s="624" t="str">
        <f>IF(D359&lt;&gt;"",(VLOOKUP(D359,'Flags&amp;Qualifiers'!$S$2:$T$55,2)), "")</f>
        <v/>
      </c>
      <c r="Z359" s="624">
        <f t="shared" si="113"/>
        <v>1</v>
      </c>
      <c r="AA359" s="624">
        <f t="shared" si="114"/>
        <v>0</v>
      </c>
      <c r="AB359" s="624" t="str">
        <f t="shared" si="115"/>
        <v>NULL</v>
      </c>
      <c r="AC359" s="635" t="str">
        <f t="shared" si="125"/>
        <v>NULL</v>
      </c>
      <c r="AD359" s="625" t="str">
        <f t="shared" si="125"/>
        <v>NULL</v>
      </c>
      <c r="AE359" s="627">
        <f t="shared" si="124"/>
        <v>0</v>
      </c>
      <c r="AF359" s="628" t="str">
        <f t="shared" si="116"/>
        <v/>
      </c>
      <c r="AG359" s="629" t="str">
        <f t="shared" si="117"/>
        <v/>
      </c>
      <c r="AH359" s="630">
        <f t="shared" si="118"/>
        <v>352</v>
      </c>
      <c r="AI359" s="629">
        <f t="shared" si="122"/>
        <v>0</v>
      </c>
      <c r="AJ359" s="632" t="str">
        <f t="shared" si="126"/>
        <v/>
      </c>
      <c r="AK359" s="630" t="str">
        <f t="shared" si="119"/>
        <v/>
      </c>
      <c r="AL359" s="630" t="str">
        <f t="shared" si="120"/>
        <v/>
      </c>
      <c r="AM359" s="632" t="str">
        <f t="shared" si="121"/>
        <v/>
      </c>
      <c r="AN359" s="633" t="str">
        <f t="shared" si="127"/>
        <v>YES</v>
      </c>
      <c r="AO359" s="511" t="s">
        <v>382</v>
      </c>
      <c r="AP359" s="127">
        <f>VLOOKUP(AO359,'Flags&amp;Qualifiers'!$B$2:$C$49,2)</f>
        <v>0</v>
      </c>
      <c r="AQ359" s="127">
        <f>VLOOKUP(AO359,'Flags&amp;Qualifiers'!$B$2:$D$49,3)</f>
        <v>0</v>
      </c>
      <c r="AR359" s="127">
        <f>VLOOKUP(AO359,'Flags&amp;Qualifiers'!$B$2:$E$49,4)</f>
        <v>0</v>
      </c>
      <c r="AS359" s="757" t="str">
        <f t="shared" si="123"/>
        <v>no</v>
      </c>
    </row>
    <row r="360" spans="1:45" s="634" customFormat="1" ht="11.25" customHeight="1" x14ac:dyDescent="0.2">
      <c r="A360" s="621">
        <f>(AirVision!A356)</f>
        <v>0</v>
      </c>
      <c r="B360" s="622">
        <f>(AirVision!B356)</f>
        <v>0</v>
      </c>
      <c r="C360" s="623" t="str">
        <f>IF(ISNUMBER(AirVision!R356),AirVision!R356, "")</f>
        <v/>
      </c>
      <c r="D360" s="624" t="str">
        <f>IF(AirVision!S356&lt;&gt;"",AirVision!S356, "")</f>
        <v/>
      </c>
      <c r="E360" s="623" t="str">
        <f>IF(ISNUMBER(AirVision!L356),AirVision!L356, "")</f>
        <v/>
      </c>
      <c r="F360" s="624" t="str">
        <f>IF(AirVision!M356&lt;&gt;"",AirVision!M356, "")</f>
        <v/>
      </c>
      <c r="G360" s="625" t="str">
        <f>IF(ISNUMBER(AirVision!C356),AirVision!C356,"")</f>
        <v/>
      </c>
      <c r="H360" s="624" t="str">
        <f>IF(AirVision!D356&lt;&gt;"",AirVision!D356, "")</f>
        <v/>
      </c>
      <c r="I360" s="624" t="str">
        <f>IF(ISNUMBER(AirVision!O356),AirVision!O356,"")</f>
        <v/>
      </c>
      <c r="J360" s="624" t="str">
        <f>IF(ISNUMBER(AirVision!P356),AirVision!P356,"")</f>
        <v/>
      </c>
      <c r="K360" s="624" t="str">
        <f>IF(ISNUMBER(AirVision!F356),AirVision!F356, "")</f>
        <v/>
      </c>
      <c r="L360" s="624" t="str">
        <f>IF(AirVision!G356&lt;&gt;"",AirVision!G356, "")</f>
        <v/>
      </c>
      <c r="M360" s="624" t="str">
        <f>IF(ISNUMBER(AirVision!U356),AirVision!U356, "")</f>
        <v/>
      </c>
      <c r="N360" s="624" t="str">
        <f>IF(AirVision!V356&lt;&gt;"",AirVision!V356, "")</f>
        <v/>
      </c>
      <c r="O360" s="625" t="str">
        <f>IF(ISNUMBER(AirVision!X356),AirVision!X356,"")</f>
        <v/>
      </c>
      <c r="P360" s="624" t="str">
        <f>IF(AirVision!Y356&lt;&gt;"",AirVision!Y356, "")</f>
        <v/>
      </c>
      <c r="Q360" s="624" t="str">
        <f>IF(ISNUMBER(AirVision!AA356),AirVision!AA356,"")</f>
        <v/>
      </c>
      <c r="R360" s="624" t="str">
        <f>IF(AirVision!AB356&lt;&gt;"",AirVision!AB356, "")</f>
        <v/>
      </c>
      <c r="S360" s="624" t="str">
        <f>IF(ISNUMBER(AirVision!AD356),AirVision!AD356,"")</f>
        <v/>
      </c>
      <c r="T360" s="624" t="str">
        <f>IF(AirVision!AE356&lt;&gt;"",AirVision!AE356, "")</f>
        <v/>
      </c>
      <c r="U360" s="624">
        <f t="shared" si="111"/>
        <v>0</v>
      </c>
      <c r="V360" s="624">
        <f t="shared" si="110"/>
        <v>1</v>
      </c>
      <c r="W360" s="624" t="str">
        <f>IF(D360&lt;&gt;"",(VLOOKUP(D360,'Flags&amp;Qualifiers'!$S$2:$U$55,3)),"")</f>
        <v/>
      </c>
      <c r="X360" s="624">
        <f t="shared" si="112"/>
        <v>0</v>
      </c>
      <c r="Y360" s="624" t="str">
        <f>IF(D360&lt;&gt;"",(VLOOKUP(D360,'Flags&amp;Qualifiers'!$S$2:$T$55,2)), "")</f>
        <v/>
      </c>
      <c r="Z360" s="624">
        <f t="shared" si="113"/>
        <v>1</v>
      </c>
      <c r="AA360" s="624">
        <f t="shared" si="114"/>
        <v>0</v>
      </c>
      <c r="AB360" s="624" t="str">
        <f t="shared" si="115"/>
        <v>NULL</v>
      </c>
      <c r="AC360" s="635" t="str">
        <f t="shared" si="125"/>
        <v>NULL</v>
      </c>
      <c r="AD360" s="625" t="str">
        <f t="shared" si="125"/>
        <v>NULL</v>
      </c>
      <c r="AE360" s="627">
        <f t="shared" si="124"/>
        <v>0</v>
      </c>
      <c r="AF360" s="628" t="str">
        <f t="shared" si="116"/>
        <v/>
      </c>
      <c r="AG360" s="629" t="str">
        <f t="shared" si="117"/>
        <v/>
      </c>
      <c r="AH360" s="630">
        <f t="shared" si="118"/>
        <v>353</v>
      </c>
      <c r="AI360" s="629">
        <f t="shared" si="122"/>
        <v>0</v>
      </c>
      <c r="AJ360" s="632" t="str">
        <f t="shared" si="126"/>
        <v/>
      </c>
      <c r="AK360" s="630" t="str">
        <f t="shared" si="119"/>
        <v/>
      </c>
      <c r="AL360" s="630" t="str">
        <f t="shared" si="120"/>
        <v/>
      </c>
      <c r="AM360" s="632" t="str">
        <f t="shared" si="121"/>
        <v/>
      </c>
      <c r="AN360" s="633" t="str">
        <f t="shared" si="127"/>
        <v>YES</v>
      </c>
      <c r="AO360" s="511" t="s">
        <v>382</v>
      </c>
      <c r="AP360" s="127">
        <f>VLOOKUP(AO360,'Flags&amp;Qualifiers'!$B$2:$C$49,2)</f>
        <v>0</v>
      </c>
      <c r="AQ360" s="127">
        <f>VLOOKUP(AO360,'Flags&amp;Qualifiers'!$B$2:$D$49,3)</f>
        <v>0</v>
      </c>
      <c r="AR360" s="127">
        <f>VLOOKUP(AO360,'Flags&amp;Qualifiers'!$B$2:$E$49,4)</f>
        <v>0</v>
      </c>
      <c r="AS360" s="757" t="str">
        <f t="shared" si="123"/>
        <v>no</v>
      </c>
    </row>
    <row r="361" spans="1:45" s="634" customFormat="1" ht="11.25" customHeight="1" x14ac:dyDescent="0.2">
      <c r="A361" s="621">
        <f>(AirVision!A357)</f>
        <v>0</v>
      </c>
      <c r="B361" s="622">
        <f>(AirVision!B357)</f>
        <v>0</v>
      </c>
      <c r="C361" s="623" t="str">
        <f>IF(ISNUMBER(AirVision!R357),AirVision!R357, "")</f>
        <v/>
      </c>
      <c r="D361" s="624" t="str">
        <f>IF(AirVision!S357&lt;&gt;"",AirVision!S357, "")</f>
        <v/>
      </c>
      <c r="E361" s="623" t="str">
        <f>IF(ISNUMBER(AirVision!L357),AirVision!L357, "")</f>
        <v/>
      </c>
      <c r="F361" s="624" t="str">
        <f>IF(AirVision!M357&lt;&gt;"",AirVision!M357, "")</f>
        <v/>
      </c>
      <c r="G361" s="625" t="str">
        <f>IF(ISNUMBER(AirVision!C357),AirVision!C357,"")</f>
        <v/>
      </c>
      <c r="H361" s="624" t="str">
        <f>IF(AirVision!D357&lt;&gt;"",AirVision!D357, "")</f>
        <v/>
      </c>
      <c r="I361" s="624" t="str">
        <f>IF(ISNUMBER(AirVision!O357),AirVision!O357,"")</f>
        <v/>
      </c>
      <c r="J361" s="624" t="str">
        <f>IF(ISNUMBER(AirVision!P357),AirVision!P357,"")</f>
        <v/>
      </c>
      <c r="K361" s="624" t="str">
        <f>IF(ISNUMBER(AirVision!F357),AirVision!F357, "")</f>
        <v/>
      </c>
      <c r="L361" s="624" t="str">
        <f>IF(AirVision!G357&lt;&gt;"",AirVision!G357, "")</f>
        <v/>
      </c>
      <c r="M361" s="624" t="str">
        <f>IF(ISNUMBER(AirVision!U357),AirVision!U357, "")</f>
        <v/>
      </c>
      <c r="N361" s="624" t="str">
        <f>IF(AirVision!V357&lt;&gt;"",AirVision!V357, "")</f>
        <v/>
      </c>
      <c r="O361" s="625" t="str">
        <f>IF(ISNUMBER(AirVision!X357),AirVision!X357,"")</f>
        <v/>
      </c>
      <c r="P361" s="624" t="str">
        <f>IF(AirVision!Y357&lt;&gt;"",AirVision!Y357, "")</f>
        <v/>
      </c>
      <c r="Q361" s="624" t="str">
        <f>IF(ISNUMBER(AirVision!AA357),AirVision!AA357,"")</f>
        <v/>
      </c>
      <c r="R361" s="624" t="str">
        <f>IF(AirVision!AB357&lt;&gt;"",AirVision!AB357, "")</f>
        <v/>
      </c>
      <c r="S361" s="624" t="str">
        <f>IF(ISNUMBER(AirVision!AD357),AirVision!AD357,"")</f>
        <v/>
      </c>
      <c r="T361" s="624" t="str">
        <f>IF(AirVision!AE357&lt;&gt;"",AirVision!AE357, "")</f>
        <v/>
      </c>
      <c r="U361" s="624">
        <f t="shared" si="111"/>
        <v>0</v>
      </c>
      <c r="V361" s="624">
        <f t="shared" si="110"/>
        <v>1</v>
      </c>
      <c r="W361" s="624" t="str">
        <f>IF(D361&lt;&gt;"",(VLOOKUP(D361,'Flags&amp;Qualifiers'!$S$2:$U$55,3)),"")</f>
        <v/>
      </c>
      <c r="X361" s="624">
        <f t="shared" si="112"/>
        <v>0</v>
      </c>
      <c r="Y361" s="624" t="str">
        <f>IF(D361&lt;&gt;"",(VLOOKUP(D361,'Flags&amp;Qualifiers'!$S$2:$T$55,2)), "")</f>
        <v/>
      </c>
      <c r="Z361" s="624">
        <f t="shared" si="113"/>
        <v>1</v>
      </c>
      <c r="AA361" s="624">
        <f t="shared" si="114"/>
        <v>0</v>
      </c>
      <c r="AB361" s="624" t="str">
        <f t="shared" si="115"/>
        <v>NULL</v>
      </c>
      <c r="AC361" s="635" t="str">
        <f t="shared" si="125"/>
        <v>NULL</v>
      </c>
      <c r="AD361" s="625" t="str">
        <f t="shared" si="125"/>
        <v>NULL</v>
      </c>
      <c r="AE361" s="627">
        <f t="shared" si="124"/>
        <v>0</v>
      </c>
      <c r="AF361" s="628" t="str">
        <f t="shared" si="116"/>
        <v/>
      </c>
      <c r="AG361" s="629" t="str">
        <f t="shared" si="117"/>
        <v/>
      </c>
      <c r="AH361" s="630">
        <f t="shared" si="118"/>
        <v>354</v>
      </c>
      <c r="AI361" s="629">
        <f t="shared" si="122"/>
        <v>0</v>
      </c>
      <c r="AJ361" s="632" t="str">
        <f t="shared" si="126"/>
        <v/>
      </c>
      <c r="AK361" s="630" t="str">
        <f t="shared" si="119"/>
        <v/>
      </c>
      <c r="AL361" s="630" t="str">
        <f t="shared" si="120"/>
        <v/>
      </c>
      <c r="AM361" s="632" t="str">
        <f t="shared" si="121"/>
        <v/>
      </c>
      <c r="AN361" s="633" t="str">
        <f t="shared" si="127"/>
        <v>YES</v>
      </c>
      <c r="AO361" s="511" t="s">
        <v>382</v>
      </c>
      <c r="AP361" s="127">
        <f>VLOOKUP(AO361,'Flags&amp;Qualifiers'!$B$2:$C$49,2)</f>
        <v>0</v>
      </c>
      <c r="AQ361" s="127">
        <f>VLOOKUP(AO361,'Flags&amp;Qualifiers'!$B$2:$D$49,3)</f>
        <v>0</v>
      </c>
      <c r="AR361" s="127">
        <f>VLOOKUP(AO361,'Flags&amp;Qualifiers'!$B$2:$E$49,4)</f>
        <v>0</v>
      </c>
      <c r="AS361" s="757" t="str">
        <f t="shared" si="123"/>
        <v>no</v>
      </c>
    </row>
    <row r="362" spans="1:45" s="634" customFormat="1" ht="11.25" customHeight="1" x14ac:dyDescent="0.2">
      <c r="A362" s="621">
        <f>(AirVision!A358)</f>
        <v>0</v>
      </c>
      <c r="B362" s="622">
        <f>(AirVision!B358)</f>
        <v>0</v>
      </c>
      <c r="C362" s="623" t="str">
        <f>IF(ISNUMBER(AirVision!R358),AirVision!R358, "")</f>
        <v/>
      </c>
      <c r="D362" s="624" t="str">
        <f>IF(AirVision!S358&lt;&gt;"",AirVision!S358, "")</f>
        <v/>
      </c>
      <c r="E362" s="623" t="str">
        <f>IF(ISNUMBER(AirVision!L358),AirVision!L358, "")</f>
        <v/>
      </c>
      <c r="F362" s="624" t="str">
        <f>IF(AirVision!M358&lt;&gt;"",AirVision!M358, "")</f>
        <v/>
      </c>
      <c r="G362" s="625" t="str">
        <f>IF(ISNUMBER(AirVision!C358),AirVision!C358,"")</f>
        <v/>
      </c>
      <c r="H362" s="624" t="str">
        <f>IF(AirVision!D358&lt;&gt;"",AirVision!D358, "")</f>
        <v/>
      </c>
      <c r="I362" s="624" t="str">
        <f>IF(ISNUMBER(AirVision!O358),AirVision!O358,"")</f>
        <v/>
      </c>
      <c r="J362" s="624" t="str">
        <f>IF(ISNUMBER(AirVision!P358),AirVision!P358,"")</f>
        <v/>
      </c>
      <c r="K362" s="624" t="str">
        <f>IF(ISNUMBER(AirVision!F358),AirVision!F358, "")</f>
        <v/>
      </c>
      <c r="L362" s="624" t="str">
        <f>IF(AirVision!G358&lt;&gt;"",AirVision!G358, "")</f>
        <v/>
      </c>
      <c r="M362" s="624" t="str">
        <f>IF(ISNUMBER(AirVision!U358),AirVision!U358, "")</f>
        <v/>
      </c>
      <c r="N362" s="624" t="str">
        <f>IF(AirVision!V358&lt;&gt;"",AirVision!V358, "")</f>
        <v/>
      </c>
      <c r="O362" s="625" t="str">
        <f>IF(ISNUMBER(AirVision!X358),AirVision!X358,"")</f>
        <v/>
      </c>
      <c r="P362" s="624" t="str">
        <f>IF(AirVision!Y358&lt;&gt;"",AirVision!Y358, "")</f>
        <v/>
      </c>
      <c r="Q362" s="624" t="str">
        <f>IF(ISNUMBER(AirVision!AA358),AirVision!AA358,"")</f>
        <v/>
      </c>
      <c r="R362" s="624" t="str">
        <f>IF(AirVision!AB358&lt;&gt;"",AirVision!AB358, "")</f>
        <v/>
      </c>
      <c r="S362" s="624" t="str">
        <f>IF(ISNUMBER(AirVision!AD358),AirVision!AD358,"")</f>
        <v/>
      </c>
      <c r="T362" s="624" t="str">
        <f>IF(AirVision!AE358&lt;&gt;"",AirVision!AE358, "")</f>
        <v/>
      </c>
      <c r="U362" s="624">
        <f t="shared" si="111"/>
        <v>0</v>
      </c>
      <c r="V362" s="624">
        <f t="shared" si="110"/>
        <v>1</v>
      </c>
      <c r="W362" s="624" t="str">
        <f>IF(D362&lt;&gt;"",(VLOOKUP(D362,'Flags&amp;Qualifiers'!$S$2:$U$55,3)),"")</f>
        <v/>
      </c>
      <c r="X362" s="624">
        <f t="shared" si="112"/>
        <v>0</v>
      </c>
      <c r="Y362" s="624" t="str">
        <f>IF(D362&lt;&gt;"",(VLOOKUP(D362,'Flags&amp;Qualifiers'!$S$2:$T$55,2)), "")</f>
        <v/>
      </c>
      <c r="Z362" s="624">
        <f t="shared" si="113"/>
        <v>1</v>
      </c>
      <c r="AA362" s="624">
        <f t="shared" si="114"/>
        <v>0</v>
      </c>
      <c r="AB362" s="624" t="str">
        <f t="shared" si="115"/>
        <v>NULL</v>
      </c>
      <c r="AC362" s="635" t="str">
        <f t="shared" si="125"/>
        <v>NULL</v>
      </c>
      <c r="AD362" s="625" t="str">
        <f t="shared" si="125"/>
        <v>NULL</v>
      </c>
      <c r="AE362" s="627">
        <f t="shared" si="124"/>
        <v>0</v>
      </c>
      <c r="AF362" s="628" t="str">
        <f t="shared" si="116"/>
        <v/>
      </c>
      <c r="AG362" s="629" t="str">
        <f t="shared" si="117"/>
        <v/>
      </c>
      <c r="AH362" s="630">
        <f t="shared" si="118"/>
        <v>355</v>
      </c>
      <c r="AI362" s="629">
        <f t="shared" si="122"/>
        <v>0</v>
      </c>
      <c r="AJ362" s="632" t="str">
        <f t="shared" si="126"/>
        <v/>
      </c>
      <c r="AK362" s="630" t="str">
        <f t="shared" si="119"/>
        <v/>
      </c>
      <c r="AL362" s="630" t="str">
        <f t="shared" si="120"/>
        <v/>
      </c>
      <c r="AM362" s="632" t="str">
        <f t="shared" si="121"/>
        <v/>
      </c>
      <c r="AN362" s="633" t="str">
        <f t="shared" si="127"/>
        <v>YES</v>
      </c>
      <c r="AO362" s="511" t="s">
        <v>382</v>
      </c>
      <c r="AP362" s="127">
        <f>VLOOKUP(AO362,'Flags&amp;Qualifiers'!$B$2:$C$49,2)</f>
        <v>0</v>
      </c>
      <c r="AQ362" s="127">
        <f>VLOOKUP(AO362,'Flags&amp;Qualifiers'!$B$2:$D$49,3)</f>
        <v>0</v>
      </c>
      <c r="AR362" s="127">
        <f>VLOOKUP(AO362,'Flags&amp;Qualifiers'!$B$2:$E$49,4)</f>
        <v>0</v>
      </c>
      <c r="AS362" s="757" t="str">
        <f t="shared" si="123"/>
        <v>no</v>
      </c>
    </row>
    <row r="363" spans="1:45" s="634" customFormat="1" ht="11.25" customHeight="1" x14ac:dyDescent="0.2">
      <c r="A363" s="621">
        <f>(AirVision!A359)</f>
        <v>0</v>
      </c>
      <c r="B363" s="622">
        <f>(AirVision!B359)</f>
        <v>0</v>
      </c>
      <c r="C363" s="623" t="str">
        <f>IF(ISNUMBER(AirVision!R359),AirVision!R359, "")</f>
        <v/>
      </c>
      <c r="D363" s="624" t="str">
        <f>IF(AirVision!S359&lt;&gt;"",AirVision!S359, "")</f>
        <v/>
      </c>
      <c r="E363" s="623" t="str">
        <f>IF(ISNUMBER(AirVision!L359),AirVision!L359, "")</f>
        <v/>
      </c>
      <c r="F363" s="624" t="str">
        <f>IF(AirVision!M359&lt;&gt;"",AirVision!M359, "")</f>
        <v/>
      </c>
      <c r="G363" s="625" t="str">
        <f>IF(ISNUMBER(AirVision!C359),AirVision!C359,"")</f>
        <v/>
      </c>
      <c r="H363" s="624" t="str">
        <f>IF(AirVision!D359&lt;&gt;"",AirVision!D359, "")</f>
        <v/>
      </c>
      <c r="I363" s="624" t="str">
        <f>IF(ISNUMBER(AirVision!O359),AirVision!O359,"")</f>
        <v/>
      </c>
      <c r="J363" s="624" t="str">
        <f>IF(ISNUMBER(AirVision!P359),AirVision!P359,"")</f>
        <v/>
      </c>
      <c r="K363" s="624" t="str">
        <f>IF(ISNUMBER(AirVision!F359),AirVision!F359, "")</f>
        <v/>
      </c>
      <c r="L363" s="624" t="str">
        <f>IF(AirVision!G359&lt;&gt;"",AirVision!G359, "")</f>
        <v/>
      </c>
      <c r="M363" s="624" t="str">
        <f>IF(ISNUMBER(AirVision!U359),AirVision!U359, "")</f>
        <v/>
      </c>
      <c r="N363" s="624" t="str">
        <f>IF(AirVision!V359&lt;&gt;"",AirVision!V359, "")</f>
        <v/>
      </c>
      <c r="O363" s="625" t="str">
        <f>IF(ISNUMBER(AirVision!X359),AirVision!X359,"")</f>
        <v/>
      </c>
      <c r="P363" s="624" t="str">
        <f>IF(AirVision!Y359&lt;&gt;"",AirVision!Y359, "")</f>
        <v/>
      </c>
      <c r="Q363" s="624" t="str">
        <f>IF(ISNUMBER(AirVision!AA359),AirVision!AA359,"")</f>
        <v/>
      </c>
      <c r="R363" s="624" t="str">
        <f>IF(AirVision!AB359&lt;&gt;"",AirVision!AB359, "")</f>
        <v/>
      </c>
      <c r="S363" s="624" t="str">
        <f>IF(ISNUMBER(AirVision!AD359),AirVision!AD359,"")</f>
        <v/>
      </c>
      <c r="T363" s="624" t="str">
        <f>IF(AirVision!AE359&lt;&gt;"",AirVision!AE359, "")</f>
        <v/>
      </c>
      <c r="U363" s="624">
        <f t="shared" si="111"/>
        <v>0</v>
      </c>
      <c r="V363" s="624">
        <f t="shared" si="110"/>
        <v>1</v>
      </c>
      <c r="W363" s="624" t="str">
        <f>IF(D363&lt;&gt;"",(VLOOKUP(D363,'Flags&amp;Qualifiers'!$S$2:$U$55,3)),"")</f>
        <v/>
      </c>
      <c r="X363" s="624">
        <f t="shared" si="112"/>
        <v>0</v>
      </c>
      <c r="Y363" s="624" t="str">
        <f>IF(D363&lt;&gt;"",(VLOOKUP(D363,'Flags&amp;Qualifiers'!$S$2:$T$55,2)), "")</f>
        <v/>
      </c>
      <c r="Z363" s="624">
        <f t="shared" si="113"/>
        <v>1</v>
      </c>
      <c r="AA363" s="624">
        <f t="shared" si="114"/>
        <v>0</v>
      </c>
      <c r="AB363" s="624" t="str">
        <f t="shared" si="115"/>
        <v>NULL</v>
      </c>
      <c r="AC363" s="635" t="str">
        <f t="shared" si="125"/>
        <v>NULL</v>
      </c>
      <c r="AD363" s="625" t="str">
        <f t="shared" si="125"/>
        <v>NULL</v>
      </c>
      <c r="AE363" s="627">
        <f t="shared" si="124"/>
        <v>0</v>
      </c>
      <c r="AF363" s="628" t="str">
        <f t="shared" si="116"/>
        <v/>
      </c>
      <c r="AG363" s="629" t="str">
        <f t="shared" si="117"/>
        <v/>
      </c>
      <c r="AH363" s="630">
        <f t="shared" si="118"/>
        <v>356</v>
      </c>
      <c r="AI363" s="629">
        <f t="shared" si="122"/>
        <v>0</v>
      </c>
      <c r="AJ363" s="632" t="str">
        <f t="shared" si="126"/>
        <v/>
      </c>
      <c r="AK363" s="630" t="str">
        <f t="shared" si="119"/>
        <v/>
      </c>
      <c r="AL363" s="630" t="str">
        <f t="shared" si="120"/>
        <v/>
      </c>
      <c r="AM363" s="632" t="str">
        <f t="shared" si="121"/>
        <v/>
      </c>
      <c r="AN363" s="633" t="str">
        <f t="shared" si="127"/>
        <v>YES</v>
      </c>
      <c r="AO363" s="511" t="s">
        <v>382</v>
      </c>
      <c r="AP363" s="127">
        <f>VLOOKUP(AO363,'Flags&amp;Qualifiers'!$B$2:$C$49,2)</f>
        <v>0</v>
      </c>
      <c r="AQ363" s="127">
        <f>VLOOKUP(AO363,'Flags&amp;Qualifiers'!$B$2:$D$49,3)</f>
        <v>0</v>
      </c>
      <c r="AR363" s="127">
        <f>VLOOKUP(AO363,'Flags&amp;Qualifiers'!$B$2:$E$49,4)</f>
        <v>0</v>
      </c>
      <c r="AS363" s="757" t="str">
        <f t="shared" si="123"/>
        <v>no</v>
      </c>
    </row>
    <row r="364" spans="1:45" s="634" customFormat="1" ht="11.25" customHeight="1" x14ac:dyDescent="0.2">
      <c r="A364" s="621">
        <f>(AirVision!A360)</f>
        <v>0</v>
      </c>
      <c r="B364" s="622">
        <f>(AirVision!B360)</f>
        <v>0</v>
      </c>
      <c r="C364" s="623" t="str">
        <f>IF(ISNUMBER(AirVision!R360),AirVision!R360, "")</f>
        <v/>
      </c>
      <c r="D364" s="624" t="str">
        <f>IF(AirVision!S360&lt;&gt;"",AirVision!S360, "")</f>
        <v/>
      </c>
      <c r="E364" s="623" t="str">
        <f>IF(ISNUMBER(AirVision!L360),AirVision!L360, "")</f>
        <v/>
      </c>
      <c r="F364" s="624" t="str">
        <f>IF(AirVision!M360&lt;&gt;"",AirVision!M360, "")</f>
        <v/>
      </c>
      <c r="G364" s="625" t="str">
        <f>IF(ISNUMBER(AirVision!C360),AirVision!C360,"")</f>
        <v/>
      </c>
      <c r="H364" s="624" t="str">
        <f>IF(AirVision!D360&lt;&gt;"",AirVision!D360, "")</f>
        <v/>
      </c>
      <c r="I364" s="624" t="str">
        <f>IF(ISNUMBER(AirVision!O360),AirVision!O360,"")</f>
        <v/>
      </c>
      <c r="J364" s="624" t="str">
        <f>IF(ISNUMBER(AirVision!P360),AirVision!P360,"")</f>
        <v/>
      </c>
      <c r="K364" s="624" t="str">
        <f>IF(ISNUMBER(AirVision!F360),AirVision!F360, "")</f>
        <v/>
      </c>
      <c r="L364" s="624" t="str">
        <f>IF(AirVision!G360&lt;&gt;"",AirVision!G360, "")</f>
        <v/>
      </c>
      <c r="M364" s="624" t="str">
        <f>IF(ISNUMBER(AirVision!U360),AirVision!U360, "")</f>
        <v/>
      </c>
      <c r="N364" s="624" t="str">
        <f>IF(AirVision!V360&lt;&gt;"",AirVision!V360, "")</f>
        <v/>
      </c>
      <c r="O364" s="625" t="str">
        <f>IF(ISNUMBER(AirVision!X360),AirVision!X360,"")</f>
        <v/>
      </c>
      <c r="P364" s="624" t="str">
        <f>IF(AirVision!Y360&lt;&gt;"",AirVision!Y360, "")</f>
        <v/>
      </c>
      <c r="Q364" s="624" t="str">
        <f>IF(ISNUMBER(AirVision!AA360),AirVision!AA360,"")</f>
        <v/>
      </c>
      <c r="R364" s="624" t="str">
        <f>IF(AirVision!AB360&lt;&gt;"",AirVision!AB360, "")</f>
        <v/>
      </c>
      <c r="S364" s="624" t="str">
        <f>IF(ISNUMBER(AirVision!AD360),AirVision!AD360,"")</f>
        <v/>
      </c>
      <c r="T364" s="624" t="str">
        <f>IF(AirVision!AE360&lt;&gt;"",AirVision!AE360, "")</f>
        <v/>
      </c>
      <c r="U364" s="624">
        <f t="shared" si="111"/>
        <v>0</v>
      </c>
      <c r="V364" s="624">
        <f t="shared" si="110"/>
        <v>1</v>
      </c>
      <c r="W364" s="624" t="str">
        <f>IF(D364&lt;&gt;"",(VLOOKUP(D364,'Flags&amp;Qualifiers'!$S$2:$U$55,3)),"")</f>
        <v/>
      </c>
      <c r="X364" s="624">
        <f t="shared" si="112"/>
        <v>0</v>
      </c>
      <c r="Y364" s="624" t="str">
        <f>IF(D364&lt;&gt;"",(VLOOKUP(D364,'Flags&amp;Qualifiers'!$S$2:$T$55,2)), "")</f>
        <v/>
      </c>
      <c r="Z364" s="624">
        <f t="shared" si="113"/>
        <v>1</v>
      </c>
      <c r="AA364" s="624">
        <f t="shared" si="114"/>
        <v>0</v>
      </c>
      <c r="AB364" s="624" t="str">
        <f t="shared" si="115"/>
        <v>NULL</v>
      </c>
      <c r="AC364" s="635" t="str">
        <f t="shared" si="125"/>
        <v>NULL</v>
      </c>
      <c r="AD364" s="625" t="str">
        <f t="shared" si="125"/>
        <v>NULL</v>
      </c>
      <c r="AE364" s="627">
        <f t="shared" si="124"/>
        <v>0</v>
      </c>
      <c r="AF364" s="628" t="str">
        <f t="shared" si="116"/>
        <v/>
      </c>
      <c r="AG364" s="629" t="str">
        <f t="shared" si="117"/>
        <v/>
      </c>
      <c r="AH364" s="630">
        <f t="shared" si="118"/>
        <v>357</v>
      </c>
      <c r="AI364" s="629">
        <f t="shared" si="122"/>
        <v>0</v>
      </c>
      <c r="AJ364" s="632" t="str">
        <f t="shared" si="126"/>
        <v/>
      </c>
      <c r="AK364" s="630" t="str">
        <f t="shared" si="119"/>
        <v/>
      </c>
      <c r="AL364" s="630" t="str">
        <f t="shared" si="120"/>
        <v/>
      </c>
      <c r="AM364" s="632" t="str">
        <f t="shared" si="121"/>
        <v/>
      </c>
      <c r="AN364" s="633" t="str">
        <f t="shared" si="127"/>
        <v>YES</v>
      </c>
      <c r="AO364" s="511" t="s">
        <v>382</v>
      </c>
      <c r="AP364" s="127">
        <f>VLOOKUP(AO364,'Flags&amp;Qualifiers'!$B$2:$C$49,2)</f>
        <v>0</v>
      </c>
      <c r="AQ364" s="127">
        <f>VLOOKUP(AO364,'Flags&amp;Qualifiers'!$B$2:$D$49,3)</f>
        <v>0</v>
      </c>
      <c r="AR364" s="127">
        <f>VLOOKUP(AO364,'Flags&amp;Qualifiers'!$B$2:$E$49,4)</f>
        <v>0</v>
      </c>
      <c r="AS364" s="757" t="str">
        <f t="shared" si="123"/>
        <v>no</v>
      </c>
    </row>
    <row r="365" spans="1:45" s="634" customFormat="1" ht="11.25" customHeight="1" x14ac:dyDescent="0.2">
      <c r="A365" s="621">
        <f>(AirVision!A361)</f>
        <v>0</v>
      </c>
      <c r="B365" s="622">
        <f>(AirVision!B361)</f>
        <v>0</v>
      </c>
      <c r="C365" s="623" t="str">
        <f>IF(ISNUMBER(AirVision!R361),AirVision!R361, "")</f>
        <v/>
      </c>
      <c r="D365" s="624" t="str">
        <f>IF(AirVision!S361&lt;&gt;"",AirVision!S361, "")</f>
        <v/>
      </c>
      <c r="E365" s="623" t="str">
        <f>IF(ISNUMBER(AirVision!L361),AirVision!L361, "")</f>
        <v/>
      </c>
      <c r="F365" s="624" t="str">
        <f>IF(AirVision!M361&lt;&gt;"",AirVision!M361, "")</f>
        <v/>
      </c>
      <c r="G365" s="625" t="str">
        <f>IF(ISNUMBER(AirVision!C361),AirVision!C361,"")</f>
        <v/>
      </c>
      <c r="H365" s="624" t="str">
        <f>IF(AirVision!D361&lt;&gt;"",AirVision!D361, "")</f>
        <v/>
      </c>
      <c r="I365" s="624" t="str">
        <f>IF(ISNUMBER(AirVision!O361),AirVision!O361,"")</f>
        <v/>
      </c>
      <c r="J365" s="624" t="str">
        <f>IF(ISNUMBER(AirVision!P361),AirVision!P361,"")</f>
        <v/>
      </c>
      <c r="K365" s="624" t="str">
        <f>IF(ISNUMBER(AirVision!F361),AirVision!F361, "")</f>
        <v/>
      </c>
      <c r="L365" s="624" t="str">
        <f>IF(AirVision!G361&lt;&gt;"",AirVision!G361, "")</f>
        <v/>
      </c>
      <c r="M365" s="624" t="str">
        <f>IF(ISNUMBER(AirVision!U361),AirVision!U361, "")</f>
        <v/>
      </c>
      <c r="N365" s="624" t="str">
        <f>IF(AirVision!V361&lt;&gt;"",AirVision!V361, "")</f>
        <v/>
      </c>
      <c r="O365" s="625" t="str">
        <f>IF(ISNUMBER(AirVision!X361),AirVision!X361,"")</f>
        <v/>
      </c>
      <c r="P365" s="624" t="str">
        <f>IF(AirVision!Y361&lt;&gt;"",AirVision!Y361, "")</f>
        <v/>
      </c>
      <c r="Q365" s="624" t="str">
        <f>IF(ISNUMBER(AirVision!AA361),AirVision!AA361,"")</f>
        <v/>
      </c>
      <c r="R365" s="624" t="str">
        <f>IF(AirVision!AB361&lt;&gt;"",AirVision!AB361, "")</f>
        <v/>
      </c>
      <c r="S365" s="624" t="str">
        <f>IF(ISNUMBER(AirVision!AD361),AirVision!AD361,"")</f>
        <v/>
      </c>
      <c r="T365" s="624" t="str">
        <f>IF(AirVision!AE361&lt;&gt;"",AirVision!AE361, "")</f>
        <v/>
      </c>
      <c r="U365" s="624">
        <f t="shared" si="111"/>
        <v>0</v>
      </c>
      <c r="V365" s="624">
        <f t="shared" si="110"/>
        <v>1</v>
      </c>
      <c r="W365" s="624" t="str">
        <f>IF(D365&lt;&gt;"",(VLOOKUP(D365,'Flags&amp;Qualifiers'!$S$2:$U$55,3)),"")</f>
        <v/>
      </c>
      <c r="X365" s="624">
        <f t="shared" si="112"/>
        <v>0</v>
      </c>
      <c r="Y365" s="624" t="str">
        <f>IF(D365&lt;&gt;"",(VLOOKUP(D365,'Flags&amp;Qualifiers'!$S$2:$T$55,2)), "")</f>
        <v/>
      </c>
      <c r="Z365" s="624">
        <f t="shared" si="113"/>
        <v>1</v>
      </c>
      <c r="AA365" s="624">
        <f t="shared" si="114"/>
        <v>0</v>
      </c>
      <c r="AB365" s="624" t="str">
        <f t="shared" si="115"/>
        <v>NULL</v>
      </c>
      <c r="AC365" s="635" t="str">
        <f t="shared" si="125"/>
        <v>NULL</v>
      </c>
      <c r="AD365" s="625" t="str">
        <f t="shared" si="125"/>
        <v>NULL</v>
      </c>
      <c r="AE365" s="627">
        <f t="shared" si="124"/>
        <v>0</v>
      </c>
      <c r="AF365" s="628" t="str">
        <f t="shared" si="116"/>
        <v/>
      </c>
      <c r="AG365" s="629" t="str">
        <f t="shared" si="117"/>
        <v/>
      </c>
      <c r="AH365" s="630">
        <f t="shared" si="118"/>
        <v>358</v>
      </c>
      <c r="AI365" s="629">
        <f t="shared" si="122"/>
        <v>0</v>
      </c>
      <c r="AJ365" s="632" t="str">
        <f t="shared" si="126"/>
        <v/>
      </c>
      <c r="AK365" s="630" t="str">
        <f t="shared" si="119"/>
        <v/>
      </c>
      <c r="AL365" s="630" t="str">
        <f t="shared" si="120"/>
        <v/>
      </c>
      <c r="AM365" s="632" t="str">
        <f t="shared" si="121"/>
        <v/>
      </c>
      <c r="AN365" s="633" t="str">
        <f t="shared" si="127"/>
        <v>YES</v>
      </c>
      <c r="AO365" s="511" t="s">
        <v>382</v>
      </c>
      <c r="AP365" s="127">
        <f>VLOOKUP(AO365,'Flags&amp;Qualifiers'!$B$2:$C$49,2)</f>
        <v>0</v>
      </c>
      <c r="AQ365" s="127">
        <f>VLOOKUP(AO365,'Flags&amp;Qualifiers'!$B$2:$D$49,3)</f>
        <v>0</v>
      </c>
      <c r="AR365" s="127">
        <f>VLOOKUP(AO365,'Flags&amp;Qualifiers'!$B$2:$E$49,4)</f>
        <v>0</v>
      </c>
      <c r="AS365" s="757" t="str">
        <f t="shared" si="123"/>
        <v>no</v>
      </c>
    </row>
    <row r="366" spans="1:45" s="634" customFormat="1" ht="11.25" customHeight="1" x14ac:dyDescent="0.2">
      <c r="A366" s="621">
        <f>(AirVision!A362)</f>
        <v>0</v>
      </c>
      <c r="B366" s="622">
        <f>(AirVision!B362)</f>
        <v>0</v>
      </c>
      <c r="C366" s="623" t="str">
        <f>IF(ISNUMBER(AirVision!R362),AirVision!R362, "")</f>
        <v/>
      </c>
      <c r="D366" s="624" t="str">
        <f>IF(AirVision!S362&lt;&gt;"",AirVision!S362, "")</f>
        <v/>
      </c>
      <c r="E366" s="623" t="str">
        <f>IF(ISNUMBER(AirVision!L362),AirVision!L362, "")</f>
        <v/>
      </c>
      <c r="F366" s="624" t="str">
        <f>IF(AirVision!M362&lt;&gt;"",AirVision!M362, "")</f>
        <v/>
      </c>
      <c r="G366" s="625" t="str">
        <f>IF(ISNUMBER(AirVision!C362),AirVision!C362,"")</f>
        <v/>
      </c>
      <c r="H366" s="624" t="str">
        <f>IF(AirVision!D362&lt;&gt;"",AirVision!D362, "")</f>
        <v/>
      </c>
      <c r="I366" s="624" t="str">
        <f>IF(ISNUMBER(AirVision!O362),AirVision!O362,"")</f>
        <v/>
      </c>
      <c r="J366" s="624" t="str">
        <f>IF(ISNUMBER(AirVision!P362),AirVision!P362,"")</f>
        <v/>
      </c>
      <c r="K366" s="624" t="str">
        <f>IF(ISNUMBER(AirVision!F362),AirVision!F362, "")</f>
        <v/>
      </c>
      <c r="L366" s="624" t="str">
        <f>IF(AirVision!G362&lt;&gt;"",AirVision!G362, "")</f>
        <v/>
      </c>
      <c r="M366" s="624" t="str">
        <f>IF(ISNUMBER(AirVision!U362),AirVision!U362, "")</f>
        <v/>
      </c>
      <c r="N366" s="624" t="str">
        <f>IF(AirVision!V362&lt;&gt;"",AirVision!V362, "")</f>
        <v/>
      </c>
      <c r="O366" s="625" t="str">
        <f>IF(ISNUMBER(AirVision!X362),AirVision!X362,"")</f>
        <v/>
      </c>
      <c r="P366" s="624" t="str">
        <f>IF(AirVision!Y362&lt;&gt;"",AirVision!Y362, "")</f>
        <v/>
      </c>
      <c r="Q366" s="624" t="str">
        <f>IF(ISNUMBER(AirVision!AA362),AirVision!AA362,"")</f>
        <v/>
      </c>
      <c r="R366" s="624" t="str">
        <f>IF(AirVision!AB362&lt;&gt;"",AirVision!AB362, "")</f>
        <v/>
      </c>
      <c r="S366" s="624" t="str">
        <f>IF(ISNUMBER(AirVision!AD362),AirVision!AD362,"")</f>
        <v/>
      </c>
      <c r="T366" s="624" t="str">
        <f>IF(AirVision!AE362&lt;&gt;"",AirVision!AE362, "")</f>
        <v/>
      </c>
      <c r="U366" s="624">
        <f t="shared" si="111"/>
        <v>0</v>
      </c>
      <c r="V366" s="624">
        <f t="shared" si="110"/>
        <v>1</v>
      </c>
      <c r="W366" s="624" t="str">
        <f>IF(D366&lt;&gt;"",(VLOOKUP(D366,'Flags&amp;Qualifiers'!$S$2:$U$55,3)),"")</f>
        <v/>
      </c>
      <c r="X366" s="624">
        <f t="shared" si="112"/>
        <v>0</v>
      </c>
      <c r="Y366" s="624" t="str">
        <f>IF(D366&lt;&gt;"",(VLOOKUP(D366,'Flags&amp;Qualifiers'!$S$2:$T$55,2)), "")</f>
        <v/>
      </c>
      <c r="Z366" s="624">
        <f t="shared" si="113"/>
        <v>1</v>
      </c>
      <c r="AA366" s="624">
        <f t="shared" si="114"/>
        <v>0</v>
      </c>
      <c r="AB366" s="624" t="str">
        <f t="shared" si="115"/>
        <v>NULL</v>
      </c>
      <c r="AC366" s="635" t="str">
        <f t="shared" si="125"/>
        <v>NULL</v>
      </c>
      <c r="AD366" s="625" t="str">
        <f t="shared" si="125"/>
        <v>NULL</v>
      </c>
      <c r="AE366" s="627">
        <f t="shared" si="124"/>
        <v>0</v>
      </c>
      <c r="AF366" s="628" t="str">
        <f t="shared" si="116"/>
        <v/>
      </c>
      <c r="AG366" s="629" t="str">
        <f t="shared" si="117"/>
        <v/>
      </c>
      <c r="AH366" s="630">
        <f t="shared" si="118"/>
        <v>359</v>
      </c>
      <c r="AI366" s="629">
        <f t="shared" si="122"/>
        <v>0</v>
      </c>
      <c r="AJ366" s="632" t="str">
        <f t="shared" si="126"/>
        <v/>
      </c>
      <c r="AK366" s="630" t="str">
        <f t="shared" si="119"/>
        <v/>
      </c>
      <c r="AL366" s="630" t="str">
        <f t="shared" si="120"/>
        <v/>
      </c>
      <c r="AM366" s="632" t="str">
        <f t="shared" si="121"/>
        <v/>
      </c>
      <c r="AN366" s="633" t="str">
        <f t="shared" si="127"/>
        <v>YES</v>
      </c>
      <c r="AO366" s="511" t="s">
        <v>382</v>
      </c>
      <c r="AP366" s="127">
        <f>VLOOKUP(AO366,'Flags&amp;Qualifiers'!$B$2:$C$49,2)</f>
        <v>0</v>
      </c>
      <c r="AQ366" s="127">
        <f>VLOOKUP(AO366,'Flags&amp;Qualifiers'!$B$2:$D$49,3)</f>
        <v>0</v>
      </c>
      <c r="AR366" s="127">
        <f>VLOOKUP(AO366,'Flags&amp;Qualifiers'!$B$2:$E$49,4)</f>
        <v>0</v>
      </c>
      <c r="AS366" s="757" t="str">
        <f t="shared" si="123"/>
        <v>no</v>
      </c>
    </row>
    <row r="367" spans="1:45" s="634" customFormat="1" ht="11.25" customHeight="1" x14ac:dyDescent="0.2">
      <c r="A367" s="621">
        <f>(AirVision!A363)</f>
        <v>0</v>
      </c>
      <c r="B367" s="622">
        <f>(AirVision!B363)</f>
        <v>0</v>
      </c>
      <c r="C367" s="623" t="str">
        <f>IF(ISNUMBER(AirVision!R363),AirVision!R363, "")</f>
        <v/>
      </c>
      <c r="D367" s="624" t="str">
        <f>IF(AirVision!S363&lt;&gt;"",AirVision!S363, "")</f>
        <v/>
      </c>
      <c r="E367" s="623" t="str">
        <f>IF(ISNUMBER(AirVision!L363),AirVision!L363, "")</f>
        <v/>
      </c>
      <c r="F367" s="624" t="str">
        <f>IF(AirVision!M363&lt;&gt;"",AirVision!M363, "")</f>
        <v/>
      </c>
      <c r="G367" s="625" t="str">
        <f>IF(ISNUMBER(AirVision!C363),AirVision!C363,"")</f>
        <v/>
      </c>
      <c r="H367" s="624" t="str">
        <f>IF(AirVision!D363&lt;&gt;"",AirVision!D363, "")</f>
        <v/>
      </c>
      <c r="I367" s="624" t="str">
        <f>IF(ISNUMBER(AirVision!O363),AirVision!O363,"")</f>
        <v/>
      </c>
      <c r="J367" s="624" t="str">
        <f>IF(ISNUMBER(AirVision!P363),AirVision!P363,"")</f>
        <v/>
      </c>
      <c r="K367" s="624" t="str">
        <f>IF(ISNUMBER(AirVision!F363),AirVision!F363, "")</f>
        <v/>
      </c>
      <c r="L367" s="624" t="str">
        <f>IF(AirVision!G363&lt;&gt;"",AirVision!G363, "")</f>
        <v/>
      </c>
      <c r="M367" s="624" t="str">
        <f>IF(ISNUMBER(AirVision!U363),AirVision!U363, "")</f>
        <v/>
      </c>
      <c r="N367" s="624" t="str">
        <f>IF(AirVision!V363&lt;&gt;"",AirVision!V363, "")</f>
        <v/>
      </c>
      <c r="O367" s="625" t="str">
        <f>IF(ISNUMBER(AirVision!X363),AirVision!X363,"")</f>
        <v/>
      </c>
      <c r="P367" s="624" t="str">
        <f>IF(AirVision!Y363&lt;&gt;"",AirVision!Y363, "")</f>
        <v/>
      </c>
      <c r="Q367" s="624" t="str">
        <f>IF(ISNUMBER(AirVision!AA363),AirVision!AA363,"")</f>
        <v/>
      </c>
      <c r="R367" s="624" t="str">
        <f>IF(AirVision!AB363&lt;&gt;"",AirVision!AB363, "")</f>
        <v/>
      </c>
      <c r="S367" s="624" t="str">
        <f>IF(ISNUMBER(AirVision!AD363),AirVision!AD363,"")</f>
        <v/>
      </c>
      <c r="T367" s="624" t="str">
        <f>IF(AirVision!AE363&lt;&gt;"",AirVision!AE363, "")</f>
        <v/>
      </c>
      <c r="U367" s="624">
        <f t="shared" si="111"/>
        <v>0</v>
      </c>
      <c r="V367" s="624">
        <f t="shared" si="110"/>
        <v>1</v>
      </c>
      <c r="W367" s="624" t="str">
        <f>IF(D367&lt;&gt;"",(VLOOKUP(D367,'Flags&amp;Qualifiers'!$S$2:$U$55,3)),"")</f>
        <v/>
      </c>
      <c r="X367" s="624">
        <f t="shared" si="112"/>
        <v>0</v>
      </c>
      <c r="Y367" s="624" t="str">
        <f>IF(D367&lt;&gt;"",(VLOOKUP(D367,'Flags&amp;Qualifiers'!$S$2:$T$55,2)), "")</f>
        <v/>
      </c>
      <c r="Z367" s="624">
        <f t="shared" si="113"/>
        <v>1</v>
      </c>
      <c r="AA367" s="624">
        <f t="shared" si="114"/>
        <v>0</v>
      </c>
      <c r="AB367" s="624" t="str">
        <f t="shared" si="115"/>
        <v>NULL</v>
      </c>
      <c r="AC367" s="635" t="str">
        <f t="shared" si="125"/>
        <v>NULL</v>
      </c>
      <c r="AD367" s="625" t="str">
        <f t="shared" si="125"/>
        <v>NULL</v>
      </c>
      <c r="AE367" s="627">
        <f>MAX($AB$344:$AB$367)</f>
        <v>0</v>
      </c>
      <c r="AF367" s="628" t="str">
        <f t="shared" si="116"/>
        <v/>
      </c>
      <c r="AG367" s="629" t="str">
        <f t="shared" si="117"/>
        <v/>
      </c>
      <c r="AH367" s="630">
        <f t="shared" si="118"/>
        <v>360</v>
      </c>
      <c r="AI367" s="629">
        <f t="shared" si="122"/>
        <v>0</v>
      </c>
      <c r="AJ367" s="632" t="str">
        <f t="shared" si="126"/>
        <v/>
      </c>
      <c r="AK367" s="630" t="str">
        <f t="shared" si="119"/>
        <v/>
      </c>
      <c r="AL367" s="630" t="str">
        <f t="shared" si="120"/>
        <v/>
      </c>
      <c r="AM367" s="632" t="str">
        <f t="shared" si="121"/>
        <v/>
      </c>
      <c r="AN367" s="633" t="str">
        <f t="shared" si="127"/>
        <v>YES</v>
      </c>
      <c r="AO367" s="511" t="s">
        <v>382</v>
      </c>
      <c r="AP367" s="127">
        <f>VLOOKUP(AO367,'Flags&amp;Qualifiers'!$B$2:$C$49,2)</f>
        <v>0</v>
      </c>
      <c r="AQ367" s="127">
        <f>VLOOKUP(AO367,'Flags&amp;Qualifiers'!$B$2:$D$49,3)</f>
        <v>0</v>
      </c>
      <c r="AR367" s="127">
        <f>VLOOKUP(AO367,'Flags&amp;Qualifiers'!$B$2:$E$49,4)</f>
        <v>0</v>
      </c>
      <c r="AS367" s="757" t="str">
        <f t="shared" si="123"/>
        <v>no</v>
      </c>
    </row>
    <row r="368" spans="1:45" s="634" customFormat="1" ht="11.25" customHeight="1" x14ac:dyDescent="0.2">
      <c r="A368" s="621">
        <f>(AirVision!A364)</f>
        <v>0</v>
      </c>
      <c r="B368" s="622">
        <f>(AirVision!B364)</f>
        <v>0</v>
      </c>
      <c r="C368" s="623" t="str">
        <f>IF(ISNUMBER(AirVision!R364),AirVision!R364, "")</f>
        <v/>
      </c>
      <c r="D368" s="624" t="str">
        <f>IF(AirVision!S364&lt;&gt;"",AirVision!S364, "")</f>
        <v/>
      </c>
      <c r="E368" s="623" t="str">
        <f>IF(ISNUMBER(AirVision!L364),AirVision!L364, "")</f>
        <v/>
      </c>
      <c r="F368" s="624" t="str">
        <f>IF(AirVision!M364&lt;&gt;"",AirVision!M364, "")</f>
        <v/>
      </c>
      <c r="G368" s="625" t="str">
        <f>IF(ISNUMBER(AirVision!C364),AirVision!C364,"")</f>
        <v/>
      </c>
      <c r="H368" s="624" t="str">
        <f>IF(AirVision!D364&lt;&gt;"",AirVision!D364, "")</f>
        <v/>
      </c>
      <c r="I368" s="624" t="str">
        <f>IF(ISNUMBER(AirVision!O364),AirVision!O364,"")</f>
        <v/>
      </c>
      <c r="J368" s="624" t="str">
        <f>IF(ISNUMBER(AirVision!P364),AirVision!P364,"")</f>
        <v/>
      </c>
      <c r="K368" s="624" t="str">
        <f>IF(ISNUMBER(AirVision!F364),AirVision!F364, "")</f>
        <v/>
      </c>
      <c r="L368" s="624" t="str">
        <f>IF(AirVision!G364&lt;&gt;"",AirVision!G364, "")</f>
        <v/>
      </c>
      <c r="M368" s="624" t="str">
        <f>IF(ISNUMBER(AirVision!U364),AirVision!U364, "")</f>
        <v/>
      </c>
      <c r="N368" s="624" t="str">
        <f>IF(AirVision!V364&lt;&gt;"",AirVision!V364, "")</f>
        <v/>
      </c>
      <c r="O368" s="625" t="str">
        <f>IF(ISNUMBER(AirVision!X364),AirVision!X364,"")</f>
        <v/>
      </c>
      <c r="P368" s="624" t="str">
        <f>IF(AirVision!Y364&lt;&gt;"",AirVision!Y364, "")</f>
        <v/>
      </c>
      <c r="Q368" s="624" t="str">
        <f>IF(ISNUMBER(AirVision!AA364),AirVision!AA364,"")</f>
        <v/>
      </c>
      <c r="R368" s="624" t="str">
        <f>IF(AirVision!AB364&lt;&gt;"",AirVision!AB364, "")</f>
        <v/>
      </c>
      <c r="S368" s="624" t="str">
        <f>IF(ISNUMBER(AirVision!AD364),AirVision!AD364,"")</f>
        <v/>
      </c>
      <c r="T368" s="624" t="str">
        <f>IF(AirVision!AE364&lt;&gt;"",AirVision!AE364, "")</f>
        <v/>
      </c>
      <c r="U368" s="624">
        <f t="shared" si="111"/>
        <v>0</v>
      </c>
      <c r="V368" s="624">
        <f t="shared" si="110"/>
        <v>1</v>
      </c>
      <c r="W368" s="624" t="str">
        <f>IF(D368&lt;&gt;"",(VLOOKUP(D368,'Flags&amp;Qualifiers'!$S$2:$U$55,3)),"")</f>
        <v/>
      </c>
      <c r="X368" s="624">
        <f t="shared" si="112"/>
        <v>0</v>
      </c>
      <c r="Y368" s="624" t="str">
        <f>IF(D368&lt;&gt;"",(VLOOKUP(D368,'Flags&amp;Qualifiers'!$S$2:$T$55,2)), "")</f>
        <v/>
      </c>
      <c r="Z368" s="624">
        <f t="shared" si="113"/>
        <v>1</v>
      </c>
      <c r="AA368" s="624">
        <f t="shared" si="114"/>
        <v>0</v>
      </c>
      <c r="AB368" s="624" t="str">
        <f t="shared" si="115"/>
        <v>NULL</v>
      </c>
      <c r="AC368" s="635" t="str">
        <f>IF((COUNT($AB$368:$AB$391)&gt;17),(AVERAGE($AB$368:$AB$391)),"NULL")</f>
        <v>NULL</v>
      </c>
      <c r="AD368" s="625" t="str">
        <f>IF((COUNT($AB$368:$AB$391)&gt;17),(AVERAGE($AB$368:$AB$391)),"NULL")</f>
        <v>NULL</v>
      </c>
      <c r="AE368" s="627">
        <f t="shared" ref="AE368:AE390" si="128">MAX($AB$368:$AB$391)</f>
        <v>0</v>
      </c>
      <c r="AF368" s="628" t="str">
        <f t="shared" si="116"/>
        <v/>
      </c>
      <c r="AG368" s="629" t="str">
        <f t="shared" si="117"/>
        <v/>
      </c>
      <c r="AH368" s="630">
        <f t="shared" si="118"/>
        <v>361</v>
      </c>
      <c r="AI368" s="629">
        <f t="shared" si="122"/>
        <v>0</v>
      </c>
      <c r="AJ368" s="632" t="str">
        <f t="shared" si="126"/>
        <v/>
      </c>
      <c r="AK368" s="630" t="str">
        <f t="shared" si="119"/>
        <v/>
      </c>
      <c r="AL368" s="630" t="str">
        <f t="shared" si="120"/>
        <v/>
      </c>
      <c r="AM368" s="632" t="str">
        <f t="shared" si="121"/>
        <v/>
      </c>
      <c r="AN368" s="633" t="str">
        <f t="shared" si="127"/>
        <v>YES</v>
      </c>
      <c r="AO368" s="511" t="s">
        <v>382</v>
      </c>
      <c r="AP368" s="127">
        <f>VLOOKUP(AO368,'Flags&amp;Qualifiers'!$B$2:$C$49,2)</f>
        <v>0</v>
      </c>
      <c r="AQ368" s="127">
        <f>VLOOKUP(AO368,'Flags&amp;Qualifiers'!$B$2:$D$49,3)</f>
        <v>0</v>
      </c>
      <c r="AR368" s="127">
        <f>VLOOKUP(AO368,'Flags&amp;Qualifiers'!$B$2:$E$49,4)</f>
        <v>0</v>
      </c>
      <c r="AS368" s="757" t="str">
        <f t="shared" si="123"/>
        <v>no</v>
      </c>
    </row>
    <row r="369" spans="1:45" s="634" customFormat="1" ht="11.25" customHeight="1" x14ac:dyDescent="0.2">
      <c r="A369" s="621">
        <f>(AirVision!A365)</f>
        <v>0</v>
      </c>
      <c r="B369" s="622">
        <f>(AirVision!B365)</f>
        <v>0</v>
      </c>
      <c r="C369" s="623" t="str">
        <f>IF(ISNUMBER(AirVision!R365),AirVision!R365, "")</f>
        <v/>
      </c>
      <c r="D369" s="624" t="str">
        <f>IF(AirVision!S365&lt;&gt;"",AirVision!S365, "")</f>
        <v/>
      </c>
      <c r="E369" s="623" t="str">
        <f>IF(ISNUMBER(AirVision!L365),AirVision!L365, "")</f>
        <v/>
      </c>
      <c r="F369" s="624" t="str">
        <f>IF(AirVision!M365&lt;&gt;"",AirVision!M365, "")</f>
        <v/>
      </c>
      <c r="G369" s="625" t="str">
        <f>IF(ISNUMBER(AirVision!C365),AirVision!C365,"")</f>
        <v/>
      </c>
      <c r="H369" s="624" t="str">
        <f>IF(AirVision!D365&lt;&gt;"",AirVision!D365, "")</f>
        <v/>
      </c>
      <c r="I369" s="624" t="str">
        <f>IF(ISNUMBER(AirVision!O365),AirVision!O365,"")</f>
        <v/>
      </c>
      <c r="J369" s="624" t="str">
        <f>IF(ISNUMBER(AirVision!P365),AirVision!P365,"")</f>
        <v/>
      </c>
      <c r="K369" s="624" t="str">
        <f>IF(ISNUMBER(AirVision!F365),AirVision!F365, "")</f>
        <v/>
      </c>
      <c r="L369" s="624" t="str">
        <f>IF(AirVision!G365&lt;&gt;"",AirVision!G365, "")</f>
        <v/>
      </c>
      <c r="M369" s="624" t="str">
        <f>IF(ISNUMBER(AirVision!U365),AirVision!U365, "")</f>
        <v/>
      </c>
      <c r="N369" s="624" t="str">
        <f>IF(AirVision!V365&lt;&gt;"",AirVision!V365, "")</f>
        <v/>
      </c>
      <c r="O369" s="625" t="str">
        <f>IF(ISNUMBER(AirVision!X365),AirVision!X365,"")</f>
        <v/>
      </c>
      <c r="P369" s="624" t="str">
        <f>IF(AirVision!Y365&lt;&gt;"",AirVision!Y365, "")</f>
        <v/>
      </c>
      <c r="Q369" s="624" t="str">
        <f>IF(ISNUMBER(AirVision!AA365),AirVision!AA365,"")</f>
        <v/>
      </c>
      <c r="R369" s="624" t="str">
        <f>IF(AirVision!AB365&lt;&gt;"",AirVision!AB365, "")</f>
        <v/>
      </c>
      <c r="S369" s="624" t="str">
        <f>IF(ISNUMBER(AirVision!AD365),AirVision!AD365,"")</f>
        <v/>
      </c>
      <c r="T369" s="624" t="str">
        <f>IF(AirVision!AE365&lt;&gt;"",AirVision!AE365, "")</f>
        <v/>
      </c>
      <c r="U369" s="624">
        <f t="shared" si="111"/>
        <v>0</v>
      </c>
      <c r="V369" s="624">
        <f t="shared" si="110"/>
        <v>1</v>
      </c>
      <c r="W369" s="624" t="str">
        <f>IF(D369&lt;&gt;"",(VLOOKUP(D369,'Flags&amp;Qualifiers'!$S$2:$U$55,3)),"")</f>
        <v/>
      </c>
      <c r="X369" s="624">
        <f t="shared" si="112"/>
        <v>0</v>
      </c>
      <c r="Y369" s="624" t="str">
        <f>IF(D369&lt;&gt;"",(VLOOKUP(D369,'Flags&amp;Qualifiers'!$S$2:$T$55,2)), "")</f>
        <v/>
      </c>
      <c r="Z369" s="624">
        <f t="shared" si="113"/>
        <v>1</v>
      </c>
      <c r="AA369" s="624">
        <f t="shared" si="114"/>
        <v>0</v>
      </c>
      <c r="AB369" s="624" t="str">
        <f t="shared" si="115"/>
        <v>NULL</v>
      </c>
      <c r="AC369" s="635" t="str">
        <f t="shared" ref="AC369:AD391" si="129">IF((COUNT($AB$368:$AB$391)&gt;17),(AVERAGE($AB$368:$AB$391)),"NULL")</f>
        <v>NULL</v>
      </c>
      <c r="AD369" s="625" t="str">
        <f t="shared" si="129"/>
        <v>NULL</v>
      </c>
      <c r="AE369" s="627">
        <f t="shared" si="128"/>
        <v>0</v>
      </c>
      <c r="AF369" s="628" t="str">
        <f t="shared" si="116"/>
        <v/>
      </c>
      <c r="AG369" s="629" t="str">
        <f t="shared" si="117"/>
        <v/>
      </c>
      <c r="AH369" s="630">
        <f t="shared" si="118"/>
        <v>362</v>
      </c>
      <c r="AI369" s="629">
        <f t="shared" si="122"/>
        <v>0</v>
      </c>
      <c r="AJ369" s="632" t="str">
        <f t="shared" si="126"/>
        <v/>
      </c>
      <c r="AK369" s="630" t="str">
        <f t="shared" si="119"/>
        <v/>
      </c>
      <c r="AL369" s="630" t="str">
        <f t="shared" si="120"/>
        <v/>
      </c>
      <c r="AM369" s="632" t="str">
        <f t="shared" si="121"/>
        <v/>
      </c>
      <c r="AN369" s="633" t="str">
        <f t="shared" si="127"/>
        <v>YES</v>
      </c>
      <c r="AO369" s="511" t="s">
        <v>382</v>
      </c>
      <c r="AP369" s="127">
        <f>VLOOKUP(AO369,'Flags&amp;Qualifiers'!$B$2:$C$49,2)</f>
        <v>0</v>
      </c>
      <c r="AQ369" s="127">
        <f>VLOOKUP(AO369,'Flags&amp;Qualifiers'!$B$2:$D$49,3)</f>
        <v>0</v>
      </c>
      <c r="AR369" s="127">
        <f>VLOOKUP(AO369,'Flags&amp;Qualifiers'!$B$2:$E$49,4)</f>
        <v>0</v>
      </c>
      <c r="AS369" s="757" t="str">
        <f t="shared" si="123"/>
        <v>no</v>
      </c>
    </row>
    <row r="370" spans="1:45" s="634" customFormat="1" ht="11.25" customHeight="1" x14ac:dyDescent="0.2">
      <c r="A370" s="621">
        <f>(AirVision!A366)</f>
        <v>0</v>
      </c>
      <c r="B370" s="622">
        <f>(AirVision!B366)</f>
        <v>0</v>
      </c>
      <c r="C370" s="623" t="str">
        <f>IF(ISNUMBER(AirVision!R366),AirVision!R366, "")</f>
        <v/>
      </c>
      <c r="D370" s="624" t="str">
        <f>IF(AirVision!S366&lt;&gt;"",AirVision!S366, "")</f>
        <v/>
      </c>
      <c r="E370" s="623" t="str">
        <f>IF(ISNUMBER(AirVision!L366),AirVision!L366, "")</f>
        <v/>
      </c>
      <c r="F370" s="624" t="str">
        <f>IF(AirVision!M366&lt;&gt;"",AirVision!M366, "")</f>
        <v/>
      </c>
      <c r="G370" s="625" t="str">
        <f>IF(ISNUMBER(AirVision!C366),AirVision!C366,"")</f>
        <v/>
      </c>
      <c r="H370" s="624" t="str">
        <f>IF(AirVision!D366&lt;&gt;"",AirVision!D366, "")</f>
        <v/>
      </c>
      <c r="I370" s="624" t="str">
        <f>IF(ISNUMBER(AirVision!O366),AirVision!O366,"")</f>
        <v/>
      </c>
      <c r="J370" s="624" t="str">
        <f>IF(ISNUMBER(AirVision!P366),AirVision!P366,"")</f>
        <v/>
      </c>
      <c r="K370" s="624" t="str">
        <f>IF(ISNUMBER(AirVision!F366),AirVision!F366, "")</f>
        <v/>
      </c>
      <c r="L370" s="624" t="str">
        <f>IF(AirVision!G366&lt;&gt;"",AirVision!G366, "")</f>
        <v/>
      </c>
      <c r="M370" s="624" t="str">
        <f>IF(ISNUMBER(AirVision!U366),AirVision!U366, "")</f>
        <v/>
      </c>
      <c r="N370" s="624" t="str">
        <f>IF(AirVision!V366&lt;&gt;"",AirVision!V366, "")</f>
        <v/>
      </c>
      <c r="O370" s="625" t="str">
        <f>IF(ISNUMBER(AirVision!X366),AirVision!X366,"")</f>
        <v/>
      </c>
      <c r="P370" s="624" t="str">
        <f>IF(AirVision!Y366&lt;&gt;"",AirVision!Y366, "")</f>
        <v/>
      </c>
      <c r="Q370" s="624" t="str">
        <f>IF(ISNUMBER(AirVision!AA366),AirVision!AA366,"")</f>
        <v/>
      </c>
      <c r="R370" s="624" t="str">
        <f>IF(AirVision!AB366&lt;&gt;"",AirVision!AB366, "")</f>
        <v/>
      </c>
      <c r="S370" s="624" t="str">
        <f>IF(ISNUMBER(AirVision!AD366),AirVision!AD366,"")</f>
        <v/>
      </c>
      <c r="T370" s="624" t="str">
        <f>IF(AirVision!AE366&lt;&gt;"",AirVision!AE366, "")</f>
        <v/>
      </c>
      <c r="U370" s="624">
        <f t="shared" si="111"/>
        <v>0</v>
      </c>
      <c r="V370" s="624">
        <f t="shared" si="110"/>
        <v>1</v>
      </c>
      <c r="W370" s="624" t="str">
        <f>IF(D370&lt;&gt;"",(VLOOKUP(D370,'Flags&amp;Qualifiers'!$S$2:$U$55,3)),"")</f>
        <v/>
      </c>
      <c r="X370" s="624">
        <f t="shared" si="112"/>
        <v>0</v>
      </c>
      <c r="Y370" s="624" t="str">
        <f>IF(D370&lt;&gt;"",(VLOOKUP(D370,'Flags&amp;Qualifiers'!$S$2:$T$55,2)), "")</f>
        <v/>
      </c>
      <c r="Z370" s="624">
        <f t="shared" si="113"/>
        <v>1</v>
      </c>
      <c r="AA370" s="624">
        <f t="shared" si="114"/>
        <v>0</v>
      </c>
      <c r="AB370" s="624" t="str">
        <f t="shared" si="115"/>
        <v>NULL</v>
      </c>
      <c r="AC370" s="635" t="str">
        <f t="shared" si="129"/>
        <v>NULL</v>
      </c>
      <c r="AD370" s="625" t="str">
        <f t="shared" si="129"/>
        <v>NULL</v>
      </c>
      <c r="AE370" s="627">
        <f t="shared" si="128"/>
        <v>0</v>
      </c>
      <c r="AF370" s="628" t="str">
        <f t="shared" si="116"/>
        <v/>
      </c>
      <c r="AG370" s="629" t="str">
        <f t="shared" si="117"/>
        <v/>
      </c>
      <c r="AH370" s="630">
        <f t="shared" si="118"/>
        <v>363</v>
      </c>
      <c r="AI370" s="629">
        <f t="shared" si="122"/>
        <v>0</v>
      </c>
      <c r="AJ370" s="632" t="str">
        <f t="shared" si="126"/>
        <v/>
      </c>
      <c r="AK370" s="630" t="str">
        <f t="shared" si="119"/>
        <v/>
      </c>
      <c r="AL370" s="630" t="str">
        <f t="shared" si="120"/>
        <v/>
      </c>
      <c r="AM370" s="632" t="str">
        <f t="shared" si="121"/>
        <v/>
      </c>
      <c r="AN370" s="633" t="str">
        <f t="shared" si="127"/>
        <v>YES</v>
      </c>
      <c r="AO370" s="511" t="s">
        <v>382</v>
      </c>
      <c r="AP370" s="127">
        <f>VLOOKUP(AO370,'Flags&amp;Qualifiers'!$B$2:$C$49,2)</f>
        <v>0</v>
      </c>
      <c r="AQ370" s="127">
        <f>VLOOKUP(AO370,'Flags&amp;Qualifiers'!$B$2:$D$49,3)</f>
        <v>0</v>
      </c>
      <c r="AR370" s="127">
        <f>VLOOKUP(AO370,'Flags&amp;Qualifiers'!$B$2:$E$49,4)</f>
        <v>0</v>
      </c>
      <c r="AS370" s="757" t="str">
        <f t="shared" si="123"/>
        <v>no</v>
      </c>
    </row>
    <row r="371" spans="1:45" s="634" customFormat="1" ht="11.25" customHeight="1" x14ac:dyDescent="0.2">
      <c r="A371" s="621">
        <f>(AirVision!A367)</f>
        <v>0</v>
      </c>
      <c r="B371" s="622">
        <f>(AirVision!B367)</f>
        <v>0</v>
      </c>
      <c r="C371" s="623" t="str">
        <f>IF(ISNUMBER(AirVision!R367),AirVision!R367, "")</f>
        <v/>
      </c>
      <c r="D371" s="624" t="str">
        <f>IF(AirVision!S367&lt;&gt;"",AirVision!S367, "")</f>
        <v/>
      </c>
      <c r="E371" s="623" t="str">
        <f>IF(ISNUMBER(AirVision!L367),AirVision!L367, "")</f>
        <v/>
      </c>
      <c r="F371" s="624" t="str">
        <f>IF(AirVision!M367&lt;&gt;"",AirVision!M367, "")</f>
        <v/>
      </c>
      <c r="G371" s="625" t="str">
        <f>IF(ISNUMBER(AirVision!C367),AirVision!C367,"")</f>
        <v/>
      </c>
      <c r="H371" s="624" t="str">
        <f>IF(AirVision!D367&lt;&gt;"",AirVision!D367, "")</f>
        <v/>
      </c>
      <c r="I371" s="624" t="str">
        <f>IF(ISNUMBER(AirVision!O367),AirVision!O367,"")</f>
        <v/>
      </c>
      <c r="J371" s="624" t="str">
        <f>IF(ISNUMBER(AirVision!P367),AirVision!P367,"")</f>
        <v/>
      </c>
      <c r="K371" s="624" t="str">
        <f>IF(ISNUMBER(AirVision!F367),AirVision!F367, "")</f>
        <v/>
      </c>
      <c r="L371" s="624" t="str">
        <f>IF(AirVision!G367&lt;&gt;"",AirVision!G367, "")</f>
        <v/>
      </c>
      <c r="M371" s="624" t="str">
        <f>IF(ISNUMBER(AirVision!U367),AirVision!U367, "")</f>
        <v/>
      </c>
      <c r="N371" s="624" t="str">
        <f>IF(AirVision!V367&lt;&gt;"",AirVision!V367, "")</f>
        <v/>
      </c>
      <c r="O371" s="625" t="str">
        <f>IF(ISNUMBER(AirVision!X367),AirVision!X367,"")</f>
        <v/>
      </c>
      <c r="P371" s="624" t="str">
        <f>IF(AirVision!Y367&lt;&gt;"",AirVision!Y367, "")</f>
        <v/>
      </c>
      <c r="Q371" s="624" t="str">
        <f>IF(ISNUMBER(AirVision!AA367),AirVision!AA367,"")</f>
        <v/>
      </c>
      <c r="R371" s="624" t="str">
        <f>IF(AirVision!AB367&lt;&gt;"",AirVision!AB367, "")</f>
        <v/>
      </c>
      <c r="S371" s="624" t="str">
        <f>IF(ISNUMBER(AirVision!AD367),AirVision!AD367,"")</f>
        <v/>
      </c>
      <c r="T371" s="624" t="str">
        <f>IF(AirVision!AE367&lt;&gt;"",AirVision!AE367, "")</f>
        <v/>
      </c>
      <c r="U371" s="624">
        <f t="shared" si="111"/>
        <v>0</v>
      </c>
      <c r="V371" s="624">
        <f t="shared" si="110"/>
        <v>1</v>
      </c>
      <c r="W371" s="624" t="str">
        <f>IF(D371&lt;&gt;"",(VLOOKUP(D371,'Flags&amp;Qualifiers'!$S$2:$U$55,3)),"")</f>
        <v/>
      </c>
      <c r="X371" s="624">
        <f t="shared" si="112"/>
        <v>0</v>
      </c>
      <c r="Y371" s="624" t="str">
        <f>IF(D371&lt;&gt;"",(VLOOKUP(D371,'Flags&amp;Qualifiers'!$S$2:$T$55,2)), "")</f>
        <v/>
      </c>
      <c r="Z371" s="624">
        <f t="shared" si="113"/>
        <v>1</v>
      </c>
      <c r="AA371" s="624">
        <f t="shared" si="114"/>
        <v>0</v>
      </c>
      <c r="AB371" s="624" t="str">
        <f t="shared" si="115"/>
        <v>NULL</v>
      </c>
      <c r="AC371" s="635" t="str">
        <f t="shared" si="129"/>
        <v>NULL</v>
      </c>
      <c r="AD371" s="625" t="str">
        <f t="shared" si="129"/>
        <v>NULL</v>
      </c>
      <c r="AE371" s="627">
        <f t="shared" si="128"/>
        <v>0</v>
      </c>
      <c r="AF371" s="628" t="str">
        <f t="shared" si="116"/>
        <v/>
      </c>
      <c r="AG371" s="629" t="str">
        <f t="shared" si="117"/>
        <v/>
      </c>
      <c r="AH371" s="630">
        <f t="shared" si="118"/>
        <v>364</v>
      </c>
      <c r="AI371" s="629">
        <f t="shared" si="122"/>
        <v>0</v>
      </c>
      <c r="AJ371" s="632" t="str">
        <f t="shared" si="126"/>
        <v/>
      </c>
      <c r="AK371" s="630" t="str">
        <f t="shared" si="119"/>
        <v/>
      </c>
      <c r="AL371" s="630" t="str">
        <f t="shared" si="120"/>
        <v/>
      </c>
      <c r="AM371" s="632" t="str">
        <f t="shared" si="121"/>
        <v/>
      </c>
      <c r="AN371" s="633" t="str">
        <f t="shared" si="127"/>
        <v>YES</v>
      </c>
      <c r="AO371" s="511" t="s">
        <v>382</v>
      </c>
      <c r="AP371" s="127">
        <f>VLOOKUP(AO371,'Flags&amp;Qualifiers'!$B$2:$C$49,2)</f>
        <v>0</v>
      </c>
      <c r="AQ371" s="127">
        <f>VLOOKUP(AO371,'Flags&amp;Qualifiers'!$B$2:$D$49,3)</f>
        <v>0</v>
      </c>
      <c r="AR371" s="127">
        <f>VLOOKUP(AO371,'Flags&amp;Qualifiers'!$B$2:$E$49,4)</f>
        <v>0</v>
      </c>
      <c r="AS371" s="757" t="str">
        <f t="shared" si="123"/>
        <v>no</v>
      </c>
    </row>
    <row r="372" spans="1:45" s="634" customFormat="1" ht="11.25" customHeight="1" x14ac:dyDescent="0.2">
      <c r="A372" s="621">
        <f>(AirVision!A368)</f>
        <v>0</v>
      </c>
      <c r="B372" s="622">
        <f>(AirVision!B368)</f>
        <v>0</v>
      </c>
      <c r="C372" s="623" t="str">
        <f>IF(ISNUMBER(AirVision!R368),AirVision!R368, "")</f>
        <v/>
      </c>
      <c r="D372" s="624" t="str">
        <f>IF(AirVision!S368&lt;&gt;"",AirVision!S368, "")</f>
        <v/>
      </c>
      <c r="E372" s="623" t="str">
        <f>IF(ISNUMBER(AirVision!L368),AirVision!L368, "")</f>
        <v/>
      </c>
      <c r="F372" s="624" t="str">
        <f>IF(AirVision!M368&lt;&gt;"",AirVision!M368, "")</f>
        <v/>
      </c>
      <c r="G372" s="625" t="str">
        <f>IF(ISNUMBER(AirVision!C368),AirVision!C368,"")</f>
        <v/>
      </c>
      <c r="H372" s="624" t="str">
        <f>IF(AirVision!D368&lt;&gt;"",AirVision!D368, "")</f>
        <v/>
      </c>
      <c r="I372" s="624" t="str">
        <f>IF(ISNUMBER(AirVision!O368),AirVision!O368,"")</f>
        <v/>
      </c>
      <c r="J372" s="624" t="str">
        <f>IF(ISNUMBER(AirVision!P368),AirVision!P368,"")</f>
        <v/>
      </c>
      <c r="K372" s="624" t="str">
        <f>IF(ISNUMBER(AirVision!F368),AirVision!F368, "")</f>
        <v/>
      </c>
      <c r="L372" s="624" t="str">
        <f>IF(AirVision!G368&lt;&gt;"",AirVision!G368, "")</f>
        <v/>
      </c>
      <c r="M372" s="624" t="str">
        <f>IF(ISNUMBER(AirVision!U368),AirVision!U368, "")</f>
        <v/>
      </c>
      <c r="N372" s="624" t="str">
        <f>IF(AirVision!V368&lt;&gt;"",AirVision!V368, "")</f>
        <v/>
      </c>
      <c r="O372" s="625" t="str">
        <f>IF(ISNUMBER(AirVision!X368),AirVision!X368,"")</f>
        <v/>
      </c>
      <c r="P372" s="624" t="str">
        <f>IF(AirVision!Y368&lt;&gt;"",AirVision!Y368, "")</f>
        <v/>
      </c>
      <c r="Q372" s="624" t="str">
        <f>IF(ISNUMBER(AirVision!AA368),AirVision!AA368,"")</f>
        <v/>
      </c>
      <c r="R372" s="624" t="str">
        <f>IF(AirVision!AB368&lt;&gt;"",AirVision!AB368, "")</f>
        <v/>
      </c>
      <c r="S372" s="624" t="str">
        <f>IF(ISNUMBER(AirVision!AD368),AirVision!AD368,"")</f>
        <v/>
      </c>
      <c r="T372" s="624" t="str">
        <f>IF(AirVision!AE368&lt;&gt;"",AirVision!AE368, "")</f>
        <v/>
      </c>
      <c r="U372" s="624">
        <f t="shared" si="111"/>
        <v>0</v>
      </c>
      <c r="V372" s="624">
        <f t="shared" si="110"/>
        <v>1</v>
      </c>
      <c r="W372" s="624" t="str">
        <f>IF(D372&lt;&gt;"",(VLOOKUP(D372,'Flags&amp;Qualifiers'!$S$2:$U$55,3)),"")</f>
        <v/>
      </c>
      <c r="X372" s="624">
        <f t="shared" si="112"/>
        <v>0</v>
      </c>
      <c r="Y372" s="624" t="str">
        <f>IF(D372&lt;&gt;"",(VLOOKUP(D372,'Flags&amp;Qualifiers'!$S$2:$T$55,2)), "")</f>
        <v/>
      </c>
      <c r="Z372" s="624">
        <f t="shared" si="113"/>
        <v>1</v>
      </c>
      <c r="AA372" s="624">
        <f t="shared" si="114"/>
        <v>0</v>
      </c>
      <c r="AB372" s="624" t="str">
        <f t="shared" si="115"/>
        <v>NULL</v>
      </c>
      <c r="AC372" s="635" t="str">
        <f t="shared" si="129"/>
        <v>NULL</v>
      </c>
      <c r="AD372" s="625" t="str">
        <f t="shared" si="129"/>
        <v>NULL</v>
      </c>
      <c r="AE372" s="627">
        <f t="shared" si="128"/>
        <v>0</v>
      </c>
      <c r="AF372" s="628" t="str">
        <f t="shared" si="116"/>
        <v/>
      </c>
      <c r="AG372" s="629" t="str">
        <f t="shared" si="117"/>
        <v/>
      </c>
      <c r="AH372" s="630">
        <f t="shared" si="118"/>
        <v>365</v>
      </c>
      <c r="AI372" s="629">
        <f t="shared" si="122"/>
        <v>0</v>
      </c>
      <c r="AJ372" s="632" t="str">
        <f t="shared" si="126"/>
        <v/>
      </c>
      <c r="AK372" s="630" t="str">
        <f t="shared" si="119"/>
        <v/>
      </c>
      <c r="AL372" s="630" t="str">
        <f t="shared" si="120"/>
        <v/>
      </c>
      <c r="AM372" s="632" t="str">
        <f t="shared" si="121"/>
        <v/>
      </c>
      <c r="AN372" s="633" t="str">
        <f t="shared" si="127"/>
        <v>YES</v>
      </c>
      <c r="AO372" s="511" t="s">
        <v>382</v>
      </c>
      <c r="AP372" s="127">
        <f>VLOOKUP(AO372,'Flags&amp;Qualifiers'!$B$2:$C$49,2)</f>
        <v>0</v>
      </c>
      <c r="AQ372" s="127">
        <f>VLOOKUP(AO372,'Flags&amp;Qualifiers'!$B$2:$D$49,3)</f>
        <v>0</v>
      </c>
      <c r="AR372" s="127">
        <f>VLOOKUP(AO372,'Flags&amp;Qualifiers'!$B$2:$E$49,4)</f>
        <v>0</v>
      </c>
      <c r="AS372" s="757" t="str">
        <f t="shared" si="123"/>
        <v>no</v>
      </c>
    </row>
    <row r="373" spans="1:45" s="634" customFormat="1" ht="11.25" customHeight="1" x14ac:dyDescent="0.2">
      <c r="A373" s="621">
        <f>(AirVision!A369)</f>
        <v>0</v>
      </c>
      <c r="B373" s="622">
        <f>(AirVision!B369)</f>
        <v>0</v>
      </c>
      <c r="C373" s="623" t="str">
        <f>IF(ISNUMBER(AirVision!R369),AirVision!R369, "")</f>
        <v/>
      </c>
      <c r="D373" s="624" t="str">
        <f>IF(AirVision!S369&lt;&gt;"",AirVision!S369, "")</f>
        <v/>
      </c>
      <c r="E373" s="623" t="str">
        <f>IF(ISNUMBER(AirVision!L369),AirVision!L369, "")</f>
        <v/>
      </c>
      <c r="F373" s="624" t="str">
        <f>IF(AirVision!M369&lt;&gt;"",AirVision!M369, "")</f>
        <v/>
      </c>
      <c r="G373" s="625" t="str">
        <f>IF(ISNUMBER(AirVision!C369),AirVision!C369,"")</f>
        <v/>
      </c>
      <c r="H373" s="624" t="str">
        <f>IF(AirVision!D369&lt;&gt;"",AirVision!D369, "")</f>
        <v/>
      </c>
      <c r="I373" s="624" t="str">
        <f>IF(ISNUMBER(AirVision!O369),AirVision!O369,"")</f>
        <v/>
      </c>
      <c r="J373" s="624" t="str">
        <f>IF(ISNUMBER(AirVision!P369),AirVision!P369,"")</f>
        <v/>
      </c>
      <c r="K373" s="624" t="str">
        <f>IF(ISNUMBER(AirVision!F369),AirVision!F369, "")</f>
        <v/>
      </c>
      <c r="L373" s="624" t="str">
        <f>IF(AirVision!G369&lt;&gt;"",AirVision!G369, "")</f>
        <v/>
      </c>
      <c r="M373" s="624" t="str">
        <f>IF(ISNUMBER(AirVision!U369),AirVision!U369, "")</f>
        <v/>
      </c>
      <c r="N373" s="624" t="str">
        <f>IF(AirVision!V369&lt;&gt;"",AirVision!V369, "")</f>
        <v/>
      </c>
      <c r="O373" s="625" t="str">
        <f>IF(ISNUMBER(AirVision!X369),AirVision!X369,"")</f>
        <v/>
      </c>
      <c r="P373" s="624" t="str">
        <f>IF(AirVision!Y369&lt;&gt;"",AirVision!Y369, "")</f>
        <v/>
      </c>
      <c r="Q373" s="624" t="str">
        <f>IF(ISNUMBER(AirVision!AA369),AirVision!AA369,"")</f>
        <v/>
      </c>
      <c r="R373" s="624" t="str">
        <f>IF(AirVision!AB369&lt;&gt;"",AirVision!AB369, "")</f>
        <v/>
      </c>
      <c r="S373" s="624" t="str">
        <f>IF(ISNUMBER(AirVision!AD369),AirVision!AD369,"")</f>
        <v/>
      </c>
      <c r="T373" s="624" t="str">
        <f>IF(AirVision!AE369&lt;&gt;"",AirVision!AE369, "")</f>
        <v/>
      </c>
      <c r="U373" s="624">
        <f t="shared" si="111"/>
        <v>0</v>
      </c>
      <c r="V373" s="624">
        <f t="shared" si="110"/>
        <v>1</v>
      </c>
      <c r="W373" s="624" t="str">
        <f>IF(D373&lt;&gt;"",(VLOOKUP(D373,'Flags&amp;Qualifiers'!$S$2:$U$55,3)),"")</f>
        <v/>
      </c>
      <c r="X373" s="624">
        <f t="shared" si="112"/>
        <v>0</v>
      </c>
      <c r="Y373" s="624" t="str">
        <f>IF(D373&lt;&gt;"",(VLOOKUP(D373,'Flags&amp;Qualifiers'!$S$2:$T$55,2)), "")</f>
        <v/>
      </c>
      <c r="Z373" s="624">
        <f t="shared" si="113"/>
        <v>1</v>
      </c>
      <c r="AA373" s="624">
        <f t="shared" si="114"/>
        <v>0</v>
      </c>
      <c r="AB373" s="624" t="str">
        <f t="shared" si="115"/>
        <v>NULL</v>
      </c>
      <c r="AC373" s="635" t="str">
        <f t="shared" si="129"/>
        <v>NULL</v>
      </c>
      <c r="AD373" s="625" t="str">
        <f t="shared" si="129"/>
        <v>NULL</v>
      </c>
      <c r="AE373" s="627">
        <f t="shared" si="128"/>
        <v>0</v>
      </c>
      <c r="AF373" s="628" t="str">
        <f t="shared" si="116"/>
        <v/>
      </c>
      <c r="AG373" s="629" t="str">
        <f t="shared" si="117"/>
        <v/>
      </c>
      <c r="AH373" s="630">
        <f t="shared" si="118"/>
        <v>366</v>
      </c>
      <c r="AI373" s="629">
        <f t="shared" si="122"/>
        <v>0</v>
      </c>
      <c r="AJ373" s="632" t="str">
        <f t="shared" si="126"/>
        <v/>
      </c>
      <c r="AK373" s="630" t="str">
        <f t="shared" si="119"/>
        <v/>
      </c>
      <c r="AL373" s="630" t="str">
        <f t="shared" si="120"/>
        <v/>
      </c>
      <c r="AM373" s="632" t="str">
        <f t="shared" si="121"/>
        <v/>
      </c>
      <c r="AN373" s="633" t="str">
        <f t="shared" si="127"/>
        <v>YES</v>
      </c>
      <c r="AO373" s="511" t="s">
        <v>382</v>
      </c>
      <c r="AP373" s="127">
        <f>VLOOKUP(AO373,'Flags&amp;Qualifiers'!$B$2:$C$49,2)</f>
        <v>0</v>
      </c>
      <c r="AQ373" s="127">
        <f>VLOOKUP(AO373,'Flags&amp;Qualifiers'!$B$2:$D$49,3)</f>
        <v>0</v>
      </c>
      <c r="AR373" s="127">
        <f>VLOOKUP(AO373,'Flags&amp;Qualifiers'!$B$2:$E$49,4)</f>
        <v>0</v>
      </c>
      <c r="AS373" s="757" t="str">
        <f t="shared" si="123"/>
        <v>no</v>
      </c>
    </row>
    <row r="374" spans="1:45" s="634" customFormat="1" ht="11.25" customHeight="1" x14ac:dyDescent="0.2">
      <c r="A374" s="621">
        <f>(AirVision!A370)</f>
        <v>0</v>
      </c>
      <c r="B374" s="622">
        <f>(AirVision!B370)</f>
        <v>0</v>
      </c>
      <c r="C374" s="623" t="str">
        <f>IF(ISNUMBER(AirVision!R370),AirVision!R370, "")</f>
        <v/>
      </c>
      <c r="D374" s="624" t="str">
        <f>IF(AirVision!S370&lt;&gt;"",AirVision!S370, "")</f>
        <v/>
      </c>
      <c r="E374" s="623" t="str">
        <f>IF(ISNUMBER(AirVision!L370),AirVision!L370, "")</f>
        <v/>
      </c>
      <c r="F374" s="624" t="str">
        <f>IF(AirVision!M370&lt;&gt;"",AirVision!M370, "")</f>
        <v/>
      </c>
      <c r="G374" s="625" t="str">
        <f>IF(ISNUMBER(AirVision!C370),AirVision!C370,"")</f>
        <v/>
      </c>
      <c r="H374" s="624" t="str">
        <f>IF(AirVision!D370&lt;&gt;"",AirVision!D370, "")</f>
        <v/>
      </c>
      <c r="I374" s="624" t="str">
        <f>IF(ISNUMBER(AirVision!O370),AirVision!O370,"")</f>
        <v/>
      </c>
      <c r="J374" s="624" t="str">
        <f>IF(ISNUMBER(AirVision!P370),AirVision!P370,"")</f>
        <v/>
      </c>
      <c r="K374" s="624" t="str">
        <f>IF(ISNUMBER(AirVision!F370),AirVision!F370, "")</f>
        <v/>
      </c>
      <c r="L374" s="624" t="str">
        <f>IF(AirVision!G370&lt;&gt;"",AirVision!G370, "")</f>
        <v/>
      </c>
      <c r="M374" s="624" t="str">
        <f>IF(ISNUMBER(AirVision!U370),AirVision!U370, "")</f>
        <v/>
      </c>
      <c r="N374" s="624" t="str">
        <f>IF(AirVision!V370&lt;&gt;"",AirVision!V370, "")</f>
        <v/>
      </c>
      <c r="O374" s="625" t="str">
        <f>IF(ISNUMBER(AirVision!X370),AirVision!X370,"")</f>
        <v/>
      </c>
      <c r="P374" s="624" t="str">
        <f>IF(AirVision!Y370&lt;&gt;"",AirVision!Y370, "")</f>
        <v/>
      </c>
      <c r="Q374" s="624" t="str">
        <f>IF(ISNUMBER(AirVision!AA370),AirVision!AA370,"")</f>
        <v/>
      </c>
      <c r="R374" s="624" t="str">
        <f>IF(AirVision!AB370&lt;&gt;"",AirVision!AB370, "")</f>
        <v/>
      </c>
      <c r="S374" s="624" t="str">
        <f>IF(ISNUMBER(AirVision!AD370),AirVision!AD370,"")</f>
        <v/>
      </c>
      <c r="T374" s="624" t="str">
        <f>IF(AirVision!AE370&lt;&gt;"",AirVision!AE370, "")</f>
        <v/>
      </c>
      <c r="U374" s="624">
        <f t="shared" si="111"/>
        <v>0</v>
      </c>
      <c r="V374" s="624">
        <f t="shared" si="110"/>
        <v>1</v>
      </c>
      <c r="W374" s="624" t="str">
        <f>IF(D374&lt;&gt;"",(VLOOKUP(D374,'Flags&amp;Qualifiers'!$S$2:$U$55,3)),"")</f>
        <v/>
      </c>
      <c r="X374" s="624">
        <f t="shared" si="112"/>
        <v>0</v>
      </c>
      <c r="Y374" s="624" t="str">
        <f>IF(D374&lt;&gt;"",(VLOOKUP(D374,'Flags&amp;Qualifiers'!$S$2:$T$55,2)), "")</f>
        <v/>
      </c>
      <c r="Z374" s="624">
        <f t="shared" si="113"/>
        <v>1</v>
      </c>
      <c r="AA374" s="624">
        <f t="shared" si="114"/>
        <v>0</v>
      </c>
      <c r="AB374" s="624" t="str">
        <f t="shared" si="115"/>
        <v>NULL</v>
      </c>
      <c r="AC374" s="635" t="str">
        <f t="shared" si="129"/>
        <v>NULL</v>
      </c>
      <c r="AD374" s="625" t="str">
        <f t="shared" si="129"/>
        <v>NULL</v>
      </c>
      <c r="AE374" s="627">
        <f t="shared" si="128"/>
        <v>0</v>
      </c>
      <c r="AF374" s="628" t="str">
        <f t="shared" si="116"/>
        <v/>
      </c>
      <c r="AG374" s="629" t="str">
        <f t="shared" si="117"/>
        <v/>
      </c>
      <c r="AH374" s="630">
        <f t="shared" si="118"/>
        <v>367</v>
      </c>
      <c r="AI374" s="629">
        <f t="shared" si="122"/>
        <v>0</v>
      </c>
      <c r="AJ374" s="632" t="str">
        <f t="shared" si="126"/>
        <v/>
      </c>
      <c r="AK374" s="630" t="str">
        <f t="shared" si="119"/>
        <v/>
      </c>
      <c r="AL374" s="630" t="str">
        <f t="shared" si="120"/>
        <v/>
      </c>
      <c r="AM374" s="632" t="str">
        <f t="shared" si="121"/>
        <v/>
      </c>
      <c r="AN374" s="633" t="str">
        <f t="shared" si="127"/>
        <v>YES</v>
      </c>
      <c r="AO374" s="511" t="s">
        <v>382</v>
      </c>
      <c r="AP374" s="127">
        <f>VLOOKUP(AO374,'Flags&amp;Qualifiers'!$B$2:$C$49,2)</f>
        <v>0</v>
      </c>
      <c r="AQ374" s="127">
        <f>VLOOKUP(AO374,'Flags&amp;Qualifiers'!$B$2:$D$49,3)</f>
        <v>0</v>
      </c>
      <c r="AR374" s="127">
        <f>VLOOKUP(AO374,'Flags&amp;Qualifiers'!$B$2:$E$49,4)</f>
        <v>0</v>
      </c>
      <c r="AS374" s="757" t="str">
        <f t="shared" si="123"/>
        <v>no</v>
      </c>
    </row>
    <row r="375" spans="1:45" s="634" customFormat="1" ht="11.25" customHeight="1" x14ac:dyDescent="0.2">
      <c r="A375" s="621">
        <f>(AirVision!A371)</f>
        <v>0</v>
      </c>
      <c r="B375" s="622">
        <f>(AirVision!B371)</f>
        <v>0</v>
      </c>
      <c r="C375" s="623" t="str">
        <f>IF(ISNUMBER(AirVision!R371),AirVision!R371, "")</f>
        <v/>
      </c>
      <c r="D375" s="624" t="str">
        <f>IF(AirVision!S371&lt;&gt;"",AirVision!S371, "")</f>
        <v/>
      </c>
      <c r="E375" s="623" t="str">
        <f>IF(ISNUMBER(AirVision!L371),AirVision!L371, "")</f>
        <v/>
      </c>
      <c r="F375" s="624" t="str">
        <f>IF(AirVision!M371&lt;&gt;"",AirVision!M371, "")</f>
        <v/>
      </c>
      <c r="G375" s="625" t="str">
        <f>IF(ISNUMBER(AirVision!C371),AirVision!C371,"")</f>
        <v/>
      </c>
      <c r="H375" s="624" t="str">
        <f>IF(AirVision!D371&lt;&gt;"",AirVision!D371, "")</f>
        <v/>
      </c>
      <c r="I375" s="624" t="str">
        <f>IF(ISNUMBER(AirVision!O371),AirVision!O371,"")</f>
        <v/>
      </c>
      <c r="J375" s="624" t="str">
        <f>IF(ISNUMBER(AirVision!P371),AirVision!P371,"")</f>
        <v/>
      </c>
      <c r="K375" s="624" t="str">
        <f>IF(ISNUMBER(AirVision!F371),AirVision!F371, "")</f>
        <v/>
      </c>
      <c r="L375" s="624" t="str">
        <f>IF(AirVision!G371&lt;&gt;"",AirVision!G371, "")</f>
        <v/>
      </c>
      <c r="M375" s="624" t="str">
        <f>IF(ISNUMBER(AirVision!U371),AirVision!U371, "")</f>
        <v/>
      </c>
      <c r="N375" s="624" t="str">
        <f>IF(AirVision!V371&lt;&gt;"",AirVision!V371, "")</f>
        <v/>
      </c>
      <c r="O375" s="625" t="str">
        <f>IF(ISNUMBER(AirVision!X371),AirVision!X371,"")</f>
        <v/>
      </c>
      <c r="P375" s="624" t="str">
        <f>IF(AirVision!Y371&lt;&gt;"",AirVision!Y371, "")</f>
        <v/>
      </c>
      <c r="Q375" s="624" t="str">
        <f>IF(ISNUMBER(AirVision!AA371),AirVision!AA371,"")</f>
        <v/>
      </c>
      <c r="R375" s="624" t="str">
        <f>IF(AirVision!AB371&lt;&gt;"",AirVision!AB371, "")</f>
        <v/>
      </c>
      <c r="S375" s="624" t="str">
        <f>IF(ISNUMBER(AirVision!AD371),AirVision!AD371,"")</f>
        <v/>
      </c>
      <c r="T375" s="624" t="str">
        <f>IF(AirVision!AE371&lt;&gt;"",AirVision!AE371, "")</f>
        <v/>
      </c>
      <c r="U375" s="624">
        <f t="shared" si="111"/>
        <v>0</v>
      </c>
      <c r="V375" s="624">
        <f t="shared" si="110"/>
        <v>1</v>
      </c>
      <c r="W375" s="624" t="str">
        <f>IF(D375&lt;&gt;"",(VLOOKUP(D375,'Flags&amp;Qualifiers'!$S$2:$U$55,3)),"")</f>
        <v/>
      </c>
      <c r="X375" s="624">
        <f t="shared" si="112"/>
        <v>0</v>
      </c>
      <c r="Y375" s="624" t="str">
        <f>IF(D375&lt;&gt;"",(VLOOKUP(D375,'Flags&amp;Qualifiers'!$S$2:$T$55,2)), "")</f>
        <v/>
      </c>
      <c r="Z375" s="624">
        <f t="shared" si="113"/>
        <v>1</v>
      </c>
      <c r="AA375" s="624">
        <f t="shared" si="114"/>
        <v>0</v>
      </c>
      <c r="AB375" s="624" t="str">
        <f t="shared" si="115"/>
        <v>NULL</v>
      </c>
      <c r="AC375" s="635" t="str">
        <f t="shared" si="129"/>
        <v>NULL</v>
      </c>
      <c r="AD375" s="625" t="str">
        <f t="shared" si="129"/>
        <v>NULL</v>
      </c>
      <c r="AE375" s="627">
        <f t="shared" si="128"/>
        <v>0</v>
      </c>
      <c r="AF375" s="628" t="str">
        <f t="shared" si="116"/>
        <v/>
      </c>
      <c r="AG375" s="629" t="str">
        <f t="shared" si="117"/>
        <v/>
      </c>
      <c r="AH375" s="630">
        <f t="shared" si="118"/>
        <v>368</v>
      </c>
      <c r="AI375" s="629">
        <f t="shared" si="122"/>
        <v>0</v>
      </c>
      <c r="AJ375" s="632" t="str">
        <f t="shared" si="126"/>
        <v/>
      </c>
      <c r="AK375" s="630" t="str">
        <f t="shared" si="119"/>
        <v/>
      </c>
      <c r="AL375" s="630" t="str">
        <f t="shared" si="120"/>
        <v/>
      </c>
      <c r="AM375" s="632" t="str">
        <f t="shared" si="121"/>
        <v/>
      </c>
      <c r="AN375" s="633" t="str">
        <f t="shared" si="127"/>
        <v>YES</v>
      </c>
      <c r="AO375" s="511" t="s">
        <v>382</v>
      </c>
      <c r="AP375" s="127">
        <f>VLOOKUP(AO375,'Flags&amp;Qualifiers'!$B$2:$C$49,2)</f>
        <v>0</v>
      </c>
      <c r="AQ375" s="127">
        <f>VLOOKUP(AO375,'Flags&amp;Qualifiers'!$B$2:$D$49,3)</f>
        <v>0</v>
      </c>
      <c r="AR375" s="127">
        <f>VLOOKUP(AO375,'Flags&amp;Qualifiers'!$B$2:$E$49,4)</f>
        <v>0</v>
      </c>
      <c r="AS375" s="757" t="str">
        <f t="shared" si="123"/>
        <v>no</v>
      </c>
    </row>
    <row r="376" spans="1:45" s="634" customFormat="1" ht="11.25" customHeight="1" x14ac:dyDescent="0.2">
      <c r="A376" s="621">
        <f>(AirVision!A372)</f>
        <v>0</v>
      </c>
      <c r="B376" s="622">
        <f>(AirVision!B372)</f>
        <v>0</v>
      </c>
      <c r="C376" s="623" t="str">
        <f>IF(ISNUMBER(AirVision!R372),AirVision!R372, "")</f>
        <v/>
      </c>
      <c r="D376" s="624" t="str">
        <f>IF(AirVision!S372&lt;&gt;"",AirVision!S372, "")</f>
        <v/>
      </c>
      <c r="E376" s="623" t="str">
        <f>IF(ISNUMBER(AirVision!L372),AirVision!L372, "")</f>
        <v/>
      </c>
      <c r="F376" s="624" t="str">
        <f>IF(AirVision!M372&lt;&gt;"",AirVision!M372, "")</f>
        <v/>
      </c>
      <c r="G376" s="625" t="str">
        <f>IF(ISNUMBER(AirVision!C372),AirVision!C372,"")</f>
        <v/>
      </c>
      <c r="H376" s="624" t="str">
        <f>IF(AirVision!D372&lt;&gt;"",AirVision!D372, "")</f>
        <v/>
      </c>
      <c r="I376" s="624" t="str">
        <f>IF(ISNUMBER(AirVision!O372),AirVision!O372,"")</f>
        <v/>
      </c>
      <c r="J376" s="624" t="str">
        <f>IF(ISNUMBER(AirVision!P372),AirVision!P372,"")</f>
        <v/>
      </c>
      <c r="K376" s="624" t="str">
        <f>IF(ISNUMBER(AirVision!F372),AirVision!F372, "")</f>
        <v/>
      </c>
      <c r="L376" s="624" t="str">
        <f>IF(AirVision!G372&lt;&gt;"",AirVision!G372, "")</f>
        <v/>
      </c>
      <c r="M376" s="624" t="str">
        <f>IF(ISNUMBER(AirVision!U372),AirVision!U372, "")</f>
        <v/>
      </c>
      <c r="N376" s="624" t="str">
        <f>IF(AirVision!V372&lt;&gt;"",AirVision!V372, "")</f>
        <v/>
      </c>
      <c r="O376" s="625" t="str">
        <f>IF(ISNUMBER(AirVision!X372),AirVision!X372,"")</f>
        <v/>
      </c>
      <c r="P376" s="624" t="str">
        <f>IF(AirVision!Y372&lt;&gt;"",AirVision!Y372, "")</f>
        <v/>
      </c>
      <c r="Q376" s="624" t="str">
        <f>IF(ISNUMBER(AirVision!AA372),AirVision!AA372,"")</f>
        <v/>
      </c>
      <c r="R376" s="624" t="str">
        <f>IF(AirVision!AB372&lt;&gt;"",AirVision!AB372, "")</f>
        <v/>
      </c>
      <c r="S376" s="624" t="str">
        <f>IF(ISNUMBER(AirVision!AD372),AirVision!AD372,"")</f>
        <v/>
      </c>
      <c r="T376" s="624" t="str">
        <f>IF(AirVision!AE372&lt;&gt;"",AirVision!AE372, "")</f>
        <v/>
      </c>
      <c r="U376" s="624">
        <f t="shared" si="111"/>
        <v>0</v>
      </c>
      <c r="V376" s="624">
        <f t="shared" si="110"/>
        <v>1</v>
      </c>
      <c r="W376" s="624" t="str">
        <f>IF(D376&lt;&gt;"",(VLOOKUP(D376,'Flags&amp;Qualifiers'!$S$2:$U$55,3)),"")</f>
        <v/>
      </c>
      <c r="X376" s="624">
        <f t="shared" si="112"/>
        <v>0</v>
      </c>
      <c r="Y376" s="624" t="str">
        <f>IF(D376&lt;&gt;"",(VLOOKUP(D376,'Flags&amp;Qualifiers'!$S$2:$T$55,2)), "")</f>
        <v/>
      </c>
      <c r="Z376" s="624">
        <f t="shared" si="113"/>
        <v>1</v>
      </c>
      <c r="AA376" s="624">
        <f t="shared" si="114"/>
        <v>0</v>
      </c>
      <c r="AB376" s="624" t="str">
        <f t="shared" si="115"/>
        <v>NULL</v>
      </c>
      <c r="AC376" s="635" t="str">
        <f t="shared" si="129"/>
        <v>NULL</v>
      </c>
      <c r="AD376" s="625" t="str">
        <f t="shared" si="129"/>
        <v>NULL</v>
      </c>
      <c r="AE376" s="627">
        <f t="shared" si="128"/>
        <v>0</v>
      </c>
      <c r="AF376" s="628" t="str">
        <f t="shared" si="116"/>
        <v/>
      </c>
      <c r="AG376" s="629" t="str">
        <f t="shared" si="117"/>
        <v/>
      </c>
      <c r="AH376" s="630">
        <f t="shared" si="118"/>
        <v>369</v>
      </c>
      <c r="AI376" s="629">
        <f t="shared" si="122"/>
        <v>0</v>
      </c>
      <c r="AJ376" s="632" t="str">
        <f t="shared" si="126"/>
        <v/>
      </c>
      <c r="AK376" s="630" t="str">
        <f t="shared" si="119"/>
        <v/>
      </c>
      <c r="AL376" s="630" t="str">
        <f t="shared" si="120"/>
        <v/>
      </c>
      <c r="AM376" s="632" t="str">
        <f t="shared" si="121"/>
        <v/>
      </c>
      <c r="AN376" s="633" t="str">
        <f t="shared" si="127"/>
        <v>YES</v>
      </c>
      <c r="AO376" s="511" t="s">
        <v>382</v>
      </c>
      <c r="AP376" s="127">
        <f>VLOOKUP(AO376,'Flags&amp;Qualifiers'!$B$2:$C$49,2)</f>
        <v>0</v>
      </c>
      <c r="AQ376" s="127">
        <f>VLOOKUP(AO376,'Flags&amp;Qualifiers'!$B$2:$D$49,3)</f>
        <v>0</v>
      </c>
      <c r="AR376" s="127">
        <f>VLOOKUP(AO376,'Flags&amp;Qualifiers'!$B$2:$E$49,4)</f>
        <v>0</v>
      </c>
      <c r="AS376" s="757" t="str">
        <f t="shared" si="123"/>
        <v>no</v>
      </c>
    </row>
    <row r="377" spans="1:45" s="634" customFormat="1" ht="11.25" customHeight="1" x14ac:dyDescent="0.2">
      <c r="A377" s="621">
        <f>(AirVision!A373)</f>
        <v>0</v>
      </c>
      <c r="B377" s="622">
        <f>(AirVision!B373)</f>
        <v>0</v>
      </c>
      <c r="C377" s="623" t="str">
        <f>IF(ISNUMBER(AirVision!R373),AirVision!R373, "")</f>
        <v/>
      </c>
      <c r="D377" s="624" t="str">
        <f>IF(AirVision!S373&lt;&gt;"",AirVision!S373, "")</f>
        <v/>
      </c>
      <c r="E377" s="623" t="str">
        <f>IF(ISNUMBER(AirVision!L373),AirVision!L373, "")</f>
        <v/>
      </c>
      <c r="F377" s="624" t="str">
        <f>IF(AirVision!M373&lt;&gt;"",AirVision!M373, "")</f>
        <v/>
      </c>
      <c r="G377" s="625" t="str">
        <f>IF(ISNUMBER(AirVision!C373),AirVision!C373,"")</f>
        <v/>
      </c>
      <c r="H377" s="624" t="str">
        <f>IF(AirVision!D373&lt;&gt;"",AirVision!D373, "")</f>
        <v/>
      </c>
      <c r="I377" s="624" t="str">
        <f>IF(ISNUMBER(AirVision!O373),AirVision!O373,"")</f>
        <v/>
      </c>
      <c r="J377" s="624" t="str">
        <f>IF(ISNUMBER(AirVision!P373),AirVision!P373,"")</f>
        <v/>
      </c>
      <c r="K377" s="624" t="str">
        <f>IF(ISNUMBER(AirVision!F373),AirVision!F373, "")</f>
        <v/>
      </c>
      <c r="L377" s="624" t="str">
        <f>IF(AirVision!G373&lt;&gt;"",AirVision!G373, "")</f>
        <v/>
      </c>
      <c r="M377" s="624" t="str">
        <f>IF(ISNUMBER(AirVision!U373),AirVision!U373, "")</f>
        <v/>
      </c>
      <c r="N377" s="624" t="str">
        <f>IF(AirVision!V373&lt;&gt;"",AirVision!V373, "")</f>
        <v/>
      </c>
      <c r="O377" s="625" t="str">
        <f>IF(ISNUMBER(AirVision!X373),AirVision!X373,"")</f>
        <v/>
      </c>
      <c r="P377" s="624" t="str">
        <f>IF(AirVision!Y373&lt;&gt;"",AirVision!Y373, "")</f>
        <v/>
      </c>
      <c r="Q377" s="624" t="str">
        <f>IF(ISNUMBER(AirVision!AA373),AirVision!AA373,"")</f>
        <v/>
      </c>
      <c r="R377" s="624" t="str">
        <f>IF(AirVision!AB373&lt;&gt;"",AirVision!AB373, "")</f>
        <v/>
      </c>
      <c r="S377" s="624" t="str">
        <f>IF(ISNUMBER(AirVision!AD373),AirVision!AD373,"")</f>
        <v/>
      </c>
      <c r="T377" s="624" t="str">
        <f>IF(AirVision!AE373&lt;&gt;"",AirVision!AE373, "")</f>
        <v/>
      </c>
      <c r="U377" s="624">
        <f t="shared" si="111"/>
        <v>0</v>
      </c>
      <c r="V377" s="624">
        <f t="shared" si="110"/>
        <v>1</v>
      </c>
      <c r="W377" s="624" t="str">
        <f>IF(D377&lt;&gt;"",(VLOOKUP(D377,'Flags&amp;Qualifiers'!$S$2:$U$55,3)),"")</f>
        <v/>
      </c>
      <c r="X377" s="624">
        <f t="shared" si="112"/>
        <v>0</v>
      </c>
      <c r="Y377" s="624" t="str">
        <f>IF(D377&lt;&gt;"",(VLOOKUP(D377,'Flags&amp;Qualifiers'!$S$2:$T$55,2)), "")</f>
        <v/>
      </c>
      <c r="Z377" s="624">
        <f t="shared" si="113"/>
        <v>1</v>
      </c>
      <c r="AA377" s="624">
        <f t="shared" si="114"/>
        <v>0</v>
      </c>
      <c r="AB377" s="624" t="str">
        <f t="shared" si="115"/>
        <v>NULL</v>
      </c>
      <c r="AC377" s="635" t="str">
        <f t="shared" si="129"/>
        <v>NULL</v>
      </c>
      <c r="AD377" s="625" t="str">
        <f t="shared" si="129"/>
        <v>NULL</v>
      </c>
      <c r="AE377" s="627">
        <f t="shared" si="128"/>
        <v>0</v>
      </c>
      <c r="AF377" s="628" t="str">
        <f t="shared" si="116"/>
        <v/>
      </c>
      <c r="AG377" s="629" t="str">
        <f t="shared" si="117"/>
        <v/>
      </c>
      <c r="AH377" s="630">
        <f t="shared" si="118"/>
        <v>370</v>
      </c>
      <c r="AI377" s="629">
        <f t="shared" si="122"/>
        <v>0</v>
      </c>
      <c r="AJ377" s="632" t="str">
        <f t="shared" si="126"/>
        <v/>
      </c>
      <c r="AK377" s="630" t="str">
        <f t="shared" si="119"/>
        <v/>
      </c>
      <c r="AL377" s="630" t="str">
        <f t="shared" si="120"/>
        <v/>
      </c>
      <c r="AM377" s="632" t="str">
        <f t="shared" si="121"/>
        <v/>
      </c>
      <c r="AN377" s="633" t="str">
        <f t="shared" si="127"/>
        <v>YES</v>
      </c>
      <c r="AO377" s="511" t="s">
        <v>382</v>
      </c>
      <c r="AP377" s="127">
        <f>VLOOKUP(AO377,'Flags&amp;Qualifiers'!$B$2:$C$49,2)</f>
        <v>0</v>
      </c>
      <c r="AQ377" s="127">
        <f>VLOOKUP(AO377,'Flags&amp;Qualifiers'!$B$2:$D$49,3)</f>
        <v>0</v>
      </c>
      <c r="AR377" s="127">
        <f>VLOOKUP(AO377,'Flags&amp;Qualifiers'!$B$2:$E$49,4)</f>
        <v>0</v>
      </c>
      <c r="AS377" s="757" t="str">
        <f t="shared" si="123"/>
        <v>no</v>
      </c>
    </row>
    <row r="378" spans="1:45" s="634" customFormat="1" ht="11.25" customHeight="1" x14ac:dyDescent="0.2">
      <c r="A378" s="621">
        <f>(AirVision!A374)</f>
        <v>0</v>
      </c>
      <c r="B378" s="622">
        <f>(AirVision!B374)</f>
        <v>0</v>
      </c>
      <c r="C378" s="623" t="str">
        <f>IF(ISNUMBER(AirVision!R374),AirVision!R374, "")</f>
        <v/>
      </c>
      <c r="D378" s="624" t="str">
        <f>IF(AirVision!S374&lt;&gt;"",AirVision!S374, "")</f>
        <v/>
      </c>
      <c r="E378" s="623" t="str">
        <f>IF(ISNUMBER(AirVision!L374),AirVision!L374, "")</f>
        <v/>
      </c>
      <c r="F378" s="624" t="str">
        <f>IF(AirVision!M374&lt;&gt;"",AirVision!M374, "")</f>
        <v/>
      </c>
      <c r="G378" s="625" t="str">
        <f>IF(ISNUMBER(AirVision!C374),AirVision!C374,"")</f>
        <v/>
      </c>
      <c r="H378" s="624" t="str">
        <f>IF(AirVision!D374&lt;&gt;"",AirVision!D374, "")</f>
        <v/>
      </c>
      <c r="I378" s="624" t="str">
        <f>IF(ISNUMBER(AirVision!O374),AirVision!O374,"")</f>
        <v/>
      </c>
      <c r="J378" s="624" t="str">
        <f>IF(ISNUMBER(AirVision!P374),AirVision!P374,"")</f>
        <v/>
      </c>
      <c r="K378" s="624" t="str">
        <f>IF(ISNUMBER(AirVision!F374),AirVision!F374, "")</f>
        <v/>
      </c>
      <c r="L378" s="624" t="str">
        <f>IF(AirVision!G374&lt;&gt;"",AirVision!G374, "")</f>
        <v/>
      </c>
      <c r="M378" s="624" t="str">
        <f>IF(ISNUMBER(AirVision!U374),AirVision!U374, "")</f>
        <v/>
      </c>
      <c r="N378" s="624" t="str">
        <f>IF(AirVision!V374&lt;&gt;"",AirVision!V374, "")</f>
        <v/>
      </c>
      <c r="O378" s="625" t="str">
        <f>IF(ISNUMBER(AirVision!X374),AirVision!X374,"")</f>
        <v/>
      </c>
      <c r="P378" s="624" t="str">
        <f>IF(AirVision!Y374&lt;&gt;"",AirVision!Y374, "")</f>
        <v/>
      </c>
      <c r="Q378" s="624" t="str">
        <f>IF(ISNUMBER(AirVision!AA374),AirVision!AA374,"")</f>
        <v/>
      </c>
      <c r="R378" s="624" t="str">
        <f>IF(AirVision!AB374&lt;&gt;"",AirVision!AB374, "")</f>
        <v/>
      </c>
      <c r="S378" s="624" t="str">
        <f>IF(ISNUMBER(AirVision!AD374),AirVision!AD374,"")</f>
        <v/>
      </c>
      <c r="T378" s="624" t="str">
        <f>IF(AirVision!AE374&lt;&gt;"",AirVision!AE374, "")</f>
        <v/>
      </c>
      <c r="U378" s="624">
        <f t="shared" si="111"/>
        <v>0</v>
      </c>
      <c r="V378" s="624">
        <f t="shared" si="110"/>
        <v>1</v>
      </c>
      <c r="W378" s="624" t="str">
        <f>IF(D378&lt;&gt;"",(VLOOKUP(D378,'Flags&amp;Qualifiers'!$S$2:$U$55,3)),"")</f>
        <v/>
      </c>
      <c r="X378" s="624">
        <f t="shared" si="112"/>
        <v>0</v>
      </c>
      <c r="Y378" s="624" t="str">
        <f>IF(D378&lt;&gt;"",(VLOOKUP(D378,'Flags&amp;Qualifiers'!$S$2:$T$55,2)), "")</f>
        <v/>
      </c>
      <c r="Z378" s="624">
        <f t="shared" si="113"/>
        <v>1</v>
      </c>
      <c r="AA378" s="624">
        <f t="shared" si="114"/>
        <v>0</v>
      </c>
      <c r="AB378" s="624" t="str">
        <f t="shared" si="115"/>
        <v>NULL</v>
      </c>
      <c r="AC378" s="635" t="str">
        <f t="shared" si="129"/>
        <v>NULL</v>
      </c>
      <c r="AD378" s="625" t="str">
        <f t="shared" si="129"/>
        <v>NULL</v>
      </c>
      <c r="AE378" s="627">
        <f t="shared" si="128"/>
        <v>0</v>
      </c>
      <c r="AF378" s="628" t="str">
        <f t="shared" si="116"/>
        <v/>
      </c>
      <c r="AG378" s="629" t="str">
        <f t="shared" si="117"/>
        <v/>
      </c>
      <c r="AH378" s="630">
        <f t="shared" si="118"/>
        <v>371</v>
      </c>
      <c r="AI378" s="629">
        <f t="shared" si="122"/>
        <v>0</v>
      </c>
      <c r="AJ378" s="632" t="str">
        <f t="shared" si="126"/>
        <v/>
      </c>
      <c r="AK378" s="630" t="str">
        <f t="shared" si="119"/>
        <v/>
      </c>
      <c r="AL378" s="630" t="str">
        <f t="shared" si="120"/>
        <v/>
      </c>
      <c r="AM378" s="632" t="str">
        <f t="shared" si="121"/>
        <v/>
      </c>
      <c r="AN378" s="633" t="str">
        <f t="shared" si="127"/>
        <v>YES</v>
      </c>
      <c r="AO378" s="511" t="s">
        <v>382</v>
      </c>
      <c r="AP378" s="127">
        <f>VLOOKUP(AO378,'Flags&amp;Qualifiers'!$B$2:$C$49,2)</f>
        <v>0</v>
      </c>
      <c r="AQ378" s="127">
        <f>VLOOKUP(AO378,'Flags&amp;Qualifiers'!$B$2:$D$49,3)</f>
        <v>0</v>
      </c>
      <c r="AR378" s="127">
        <f>VLOOKUP(AO378,'Flags&amp;Qualifiers'!$B$2:$E$49,4)</f>
        <v>0</v>
      </c>
      <c r="AS378" s="757" t="str">
        <f t="shared" si="123"/>
        <v>no</v>
      </c>
    </row>
    <row r="379" spans="1:45" s="634" customFormat="1" ht="11.25" customHeight="1" x14ac:dyDescent="0.2">
      <c r="A379" s="621">
        <f>(AirVision!A375)</f>
        <v>0</v>
      </c>
      <c r="B379" s="622">
        <f>(AirVision!B375)</f>
        <v>0</v>
      </c>
      <c r="C379" s="623" t="str">
        <f>IF(ISNUMBER(AirVision!R375),AirVision!R375, "")</f>
        <v/>
      </c>
      <c r="D379" s="624" t="str">
        <f>IF(AirVision!S375&lt;&gt;"",AirVision!S375, "")</f>
        <v/>
      </c>
      <c r="E379" s="623" t="str">
        <f>IF(ISNUMBER(AirVision!L375),AirVision!L375, "")</f>
        <v/>
      </c>
      <c r="F379" s="624" t="str">
        <f>IF(AirVision!M375&lt;&gt;"",AirVision!M375, "")</f>
        <v/>
      </c>
      <c r="G379" s="625" t="str">
        <f>IF(ISNUMBER(AirVision!C375),AirVision!C375,"")</f>
        <v/>
      </c>
      <c r="H379" s="624" t="str">
        <f>IF(AirVision!D375&lt;&gt;"",AirVision!D375, "")</f>
        <v/>
      </c>
      <c r="I379" s="624" t="str">
        <f>IF(ISNUMBER(AirVision!O375),AirVision!O375,"")</f>
        <v/>
      </c>
      <c r="J379" s="624" t="str">
        <f>IF(ISNUMBER(AirVision!P375),AirVision!P375,"")</f>
        <v/>
      </c>
      <c r="K379" s="624" t="str">
        <f>IF(ISNUMBER(AirVision!F375),AirVision!F375, "")</f>
        <v/>
      </c>
      <c r="L379" s="624" t="str">
        <f>IF(AirVision!G375&lt;&gt;"",AirVision!G375, "")</f>
        <v/>
      </c>
      <c r="M379" s="624" t="str">
        <f>IF(ISNUMBER(AirVision!U375),AirVision!U375, "")</f>
        <v/>
      </c>
      <c r="N379" s="624" t="str">
        <f>IF(AirVision!V375&lt;&gt;"",AirVision!V375, "")</f>
        <v/>
      </c>
      <c r="O379" s="625" t="str">
        <f>IF(ISNUMBER(AirVision!X375),AirVision!X375,"")</f>
        <v/>
      </c>
      <c r="P379" s="624" t="str">
        <f>IF(AirVision!Y375&lt;&gt;"",AirVision!Y375, "")</f>
        <v/>
      </c>
      <c r="Q379" s="624" t="str">
        <f>IF(ISNUMBER(AirVision!AA375),AirVision!AA375,"")</f>
        <v/>
      </c>
      <c r="R379" s="624" t="str">
        <f>IF(AirVision!AB375&lt;&gt;"",AirVision!AB375, "")</f>
        <v/>
      </c>
      <c r="S379" s="624" t="str">
        <f>IF(ISNUMBER(AirVision!AD375),AirVision!AD375,"")</f>
        <v/>
      </c>
      <c r="T379" s="624" t="str">
        <f>IF(AirVision!AE375&lt;&gt;"",AirVision!AE375, "")</f>
        <v/>
      </c>
      <c r="U379" s="624">
        <f t="shared" si="111"/>
        <v>0</v>
      </c>
      <c r="V379" s="624">
        <f t="shared" si="110"/>
        <v>1</v>
      </c>
      <c r="W379" s="624" t="str">
        <f>IF(D379&lt;&gt;"",(VLOOKUP(D379,'Flags&amp;Qualifiers'!$S$2:$U$55,3)),"")</f>
        <v/>
      </c>
      <c r="X379" s="624">
        <f t="shared" si="112"/>
        <v>0</v>
      </c>
      <c r="Y379" s="624" t="str">
        <f>IF(D379&lt;&gt;"",(VLOOKUP(D379,'Flags&amp;Qualifiers'!$S$2:$T$55,2)), "")</f>
        <v/>
      </c>
      <c r="Z379" s="624">
        <f t="shared" si="113"/>
        <v>1</v>
      </c>
      <c r="AA379" s="624">
        <f t="shared" si="114"/>
        <v>0</v>
      </c>
      <c r="AB379" s="624" t="str">
        <f t="shared" si="115"/>
        <v>NULL</v>
      </c>
      <c r="AC379" s="635" t="str">
        <f t="shared" si="129"/>
        <v>NULL</v>
      </c>
      <c r="AD379" s="625" t="str">
        <f t="shared" si="129"/>
        <v>NULL</v>
      </c>
      <c r="AE379" s="627">
        <f t="shared" si="128"/>
        <v>0</v>
      </c>
      <c r="AF379" s="628" t="str">
        <f t="shared" si="116"/>
        <v/>
      </c>
      <c r="AG379" s="629" t="str">
        <f t="shared" si="117"/>
        <v/>
      </c>
      <c r="AH379" s="630">
        <f t="shared" si="118"/>
        <v>372</v>
      </c>
      <c r="AI379" s="629">
        <f t="shared" si="122"/>
        <v>0</v>
      </c>
      <c r="AJ379" s="632" t="str">
        <f t="shared" si="126"/>
        <v/>
      </c>
      <c r="AK379" s="630" t="str">
        <f t="shared" si="119"/>
        <v/>
      </c>
      <c r="AL379" s="630" t="str">
        <f t="shared" si="120"/>
        <v/>
      </c>
      <c r="AM379" s="632" t="str">
        <f t="shared" si="121"/>
        <v/>
      </c>
      <c r="AN379" s="633" t="str">
        <f t="shared" si="127"/>
        <v>YES</v>
      </c>
      <c r="AO379" s="511" t="s">
        <v>382</v>
      </c>
      <c r="AP379" s="127">
        <f>VLOOKUP(AO379,'Flags&amp;Qualifiers'!$B$2:$C$49,2)</f>
        <v>0</v>
      </c>
      <c r="AQ379" s="127">
        <f>VLOOKUP(AO379,'Flags&amp;Qualifiers'!$B$2:$D$49,3)</f>
        <v>0</v>
      </c>
      <c r="AR379" s="127">
        <f>VLOOKUP(AO379,'Flags&amp;Qualifiers'!$B$2:$E$49,4)</f>
        <v>0</v>
      </c>
      <c r="AS379" s="757" t="str">
        <f t="shared" si="123"/>
        <v>no</v>
      </c>
    </row>
    <row r="380" spans="1:45" s="634" customFormat="1" ht="11.25" customHeight="1" x14ac:dyDescent="0.2">
      <c r="A380" s="621">
        <f>(AirVision!A376)</f>
        <v>0</v>
      </c>
      <c r="B380" s="622">
        <f>(AirVision!B376)</f>
        <v>0</v>
      </c>
      <c r="C380" s="623" t="str">
        <f>IF(ISNUMBER(AirVision!R376),AirVision!R376, "")</f>
        <v/>
      </c>
      <c r="D380" s="624" t="str">
        <f>IF(AirVision!S376&lt;&gt;"",AirVision!S376, "")</f>
        <v/>
      </c>
      <c r="E380" s="623" t="str">
        <f>IF(ISNUMBER(AirVision!L376),AirVision!L376, "")</f>
        <v/>
      </c>
      <c r="F380" s="624" t="str">
        <f>IF(AirVision!M376&lt;&gt;"",AirVision!M376, "")</f>
        <v/>
      </c>
      <c r="G380" s="625" t="str">
        <f>IF(ISNUMBER(AirVision!C376),AirVision!C376,"")</f>
        <v/>
      </c>
      <c r="H380" s="624" t="str">
        <f>IF(AirVision!D376&lt;&gt;"",AirVision!D376, "")</f>
        <v/>
      </c>
      <c r="I380" s="624" t="str">
        <f>IF(ISNUMBER(AirVision!O376),AirVision!O376,"")</f>
        <v/>
      </c>
      <c r="J380" s="624" t="str">
        <f>IF(ISNUMBER(AirVision!P376),AirVision!P376,"")</f>
        <v/>
      </c>
      <c r="K380" s="624" t="str">
        <f>IF(ISNUMBER(AirVision!F376),AirVision!F376, "")</f>
        <v/>
      </c>
      <c r="L380" s="624" t="str">
        <f>IF(AirVision!G376&lt;&gt;"",AirVision!G376, "")</f>
        <v/>
      </c>
      <c r="M380" s="624" t="str">
        <f>IF(ISNUMBER(AirVision!U376),AirVision!U376, "")</f>
        <v/>
      </c>
      <c r="N380" s="624" t="str">
        <f>IF(AirVision!V376&lt;&gt;"",AirVision!V376, "")</f>
        <v/>
      </c>
      <c r="O380" s="625" t="str">
        <f>IF(ISNUMBER(AirVision!X376),AirVision!X376,"")</f>
        <v/>
      </c>
      <c r="P380" s="624" t="str">
        <f>IF(AirVision!Y376&lt;&gt;"",AirVision!Y376, "")</f>
        <v/>
      </c>
      <c r="Q380" s="624" t="str">
        <f>IF(ISNUMBER(AirVision!AA376),AirVision!AA376,"")</f>
        <v/>
      </c>
      <c r="R380" s="624" t="str">
        <f>IF(AirVision!AB376&lt;&gt;"",AirVision!AB376, "")</f>
        <v/>
      </c>
      <c r="S380" s="624" t="str">
        <f>IF(ISNUMBER(AirVision!AD376),AirVision!AD376,"")</f>
        <v/>
      </c>
      <c r="T380" s="624" t="str">
        <f>IF(AirVision!AE376&lt;&gt;"",AirVision!AE376, "")</f>
        <v/>
      </c>
      <c r="U380" s="624">
        <f t="shared" si="111"/>
        <v>0</v>
      </c>
      <c r="V380" s="624">
        <f t="shared" si="110"/>
        <v>1</v>
      </c>
      <c r="W380" s="624" t="str">
        <f>IF(D380&lt;&gt;"",(VLOOKUP(D380,'Flags&amp;Qualifiers'!$S$2:$U$55,3)),"")</f>
        <v/>
      </c>
      <c r="X380" s="624">
        <f t="shared" si="112"/>
        <v>0</v>
      </c>
      <c r="Y380" s="624" t="str">
        <f>IF(D380&lt;&gt;"",(VLOOKUP(D380,'Flags&amp;Qualifiers'!$S$2:$T$55,2)), "")</f>
        <v/>
      </c>
      <c r="Z380" s="624">
        <f t="shared" si="113"/>
        <v>1</v>
      </c>
      <c r="AA380" s="624">
        <f t="shared" si="114"/>
        <v>0</v>
      </c>
      <c r="AB380" s="624" t="str">
        <f t="shared" si="115"/>
        <v>NULL</v>
      </c>
      <c r="AC380" s="635" t="str">
        <f t="shared" si="129"/>
        <v>NULL</v>
      </c>
      <c r="AD380" s="625" t="str">
        <f t="shared" si="129"/>
        <v>NULL</v>
      </c>
      <c r="AE380" s="627">
        <f t="shared" si="128"/>
        <v>0</v>
      </c>
      <c r="AF380" s="628" t="str">
        <f t="shared" si="116"/>
        <v/>
      </c>
      <c r="AG380" s="629" t="str">
        <f t="shared" si="117"/>
        <v/>
      </c>
      <c r="AH380" s="630">
        <f t="shared" si="118"/>
        <v>373</v>
      </c>
      <c r="AI380" s="629">
        <f t="shared" si="122"/>
        <v>0</v>
      </c>
      <c r="AJ380" s="632" t="str">
        <f t="shared" si="126"/>
        <v/>
      </c>
      <c r="AK380" s="630" t="str">
        <f t="shared" si="119"/>
        <v/>
      </c>
      <c r="AL380" s="630" t="str">
        <f t="shared" si="120"/>
        <v/>
      </c>
      <c r="AM380" s="632" t="str">
        <f t="shared" si="121"/>
        <v/>
      </c>
      <c r="AN380" s="633" t="str">
        <f t="shared" si="127"/>
        <v>YES</v>
      </c>
      <c r="AO380" s="511" t="s">
        <v>382</v>
      </c>
      <c r="AP380" s="127">
        <f>VLOOKUP(AO380,'Flags&amp;Qualifiers'!$B$2:$C$49,2)</f>
        <v>0</v>
      </c>
      <c r="AQ380" s="127">
        <f>VLOOKUP(AO380,'Flags&amp;Qualifiers'!$B$2:$D$49,3)</f>
        <v>0</v>
      </c>
      <c r="AR380" s="127">
        <f>VLOOKUP(AO380,'Flags&amp;Qualifiers'!$B$2:$E$49,4)</f>
        <v>0</v>
      </c>
      <c r="AS380" s="757" t="str">
        <f t="shared" si="123"/>
        <v>no</v>
      </c>
    </row>
    <row r="381" spans="1:45" s="634" customFormat="1" ht="11.25" customHeight="1" x14ac:dyDescent="0.2">
      <c r="A381" s="621">
        <f>(AirVision!A377)</f>
        <v>0</v>
      </c>
      <c r="B381" s="622">
        <f>(AirVision!B377)</f>
        <v>0</v>
      </c>
      <c r="C381" s="623" t="str">
        <f>IF(ISNUMBER(AirVision!R377),AirVision!R377, "")</f>
        <v/>
      </c>
      <c r="D381" s="624" t="str">
        <f>IF(AirVision!S377&lt;&gt;"",AirVision!S377, "")</f>
        <v/>
      </c>
      <c r="E381" s="623" t="str">
        <f>IF(ISNUMBER(AirVision!L377),AirVision!L377, "")</f>
        <v/>
      </c>
      <c r="F381" s="624" t="str">
        <f>IF(AirVision!M377&lt;&gt;"",AirVision!M377, "")</f>
        <v/>
      </c>
      <c r="G381" s="625" t="str">
        <f>IF(ISNUMBER(AirVision!C377),AirVision!C377,"")</f>
        <v/>
      </c>
      <c r="H381" s="624" t="str">
        <f>IF(AirVision!D377&lt;&gt;"",AirVision!D377, "")</f>
        <v/>
      </c>
      <c r="I381" s="624" t="str">
        <f>IF(ISNUMBER(AirVision!O377),AirVision!O377,"")</f>
        <v/>
      </c>
      <c r="J381" s="624" t="str">
        <f>IF(ISNUMBER(AirVision!P377),AirVision!P377,"")</f>
        <v/>
      </c>
      <c r="K381" s="624" t="str">
        <f>IF(ISNUMBER(AirVision!F377),AirVision!F377, "")</f>
        <v/>
      </c>
      <c r="L381" s="624" t="str">
        <f>IF(AirVision!G377&lt;&gt;"",AirVision!G377, "")</f>
        <v/>
      </c>
      <c r="M381" s="624" t="str">
        <f>IF(ISNUMBER(AirVision!U377),AirVision!U377, "")</f>
        <v/>
      </c>
      <c r="N381" s="624" t="str">
        <f>IF(AirVision!V377&lt;&gt;"",AirVision!V377, "")</f>
        <v/>
      </c>
      <c r="O381" s="625" t="str">
        <f>IF(ISNUMBER(AirVision!X377),AirVision!X377,"")</f>
        <v/>
      </c>
      <c r="P381" s="624" t="str">
        <f>IF(AirVision!Y377&lt;&gt;"",AirVision!Y377, "")</f>
        <v/>
      </c>
      <c r="Q381" s="624" t="str">
        <f>IF(ISNUMBER(AirVision!AA377),AirVision!AA377,"")</f>
        <v/>
      </c>
      <c r="R381" s="624" t="str">
        <f>IF(AirVision!AB377&lt;&gt;"",AirVision!AB377, "")</f>
        <v/>
      </c>
      <c r="S381" s="624" t="str">
        <f>IF(ISNUMBER(AirVision!AD377),AirVision!AD377,"")</f>
        <v/>
      </c>
      <c r="T381" s="624" t="str">
        <f>IF(AirVision!AE377&lt;&gt;"",AirVision!AE377, "")</f>
        <v/>
      </c>
      <c r="U381" s="624">
        <f t="shared" si="111"/>
        <v>0</v>
      </c>
      <c r="V381" s="624">
        <f t="shared" si="110"/>
        <v>1</v>
      </c>
      <c r="W381" s="624" t="str">
        <f>IF(D381&lt;&gt;"",(VLOOKUP(D381,'Flags&amp;Qualifiers'!$S$2:$U$55,3)),"")</f>
        <v/>
      </c>
      <c r="X381" s="624">
        <f t="shared" si="112"/>
        <v>0</v>
      </c>
      <c r="Y381" s="624" t="str">
        <f>IF(D381&lt;&gt;"",(VLOOKUP(D381,'Flags&amp;Qualifiers'!$S$2:$T$55,2)), "")</f>
        <v/>
      </c>
      <c r="Z381" s="624">
        <f t="shared" si="113"/>
        <v>1</v>
      </c>
      <c r="AA381" s="624">
        <f t="shared" si="114"/>
        <v>0</v>
      </c>
      <c r="AB381" s="624" t="str">
        <f t="shared" si="115"/>
        <v>NULL</v>
      </c>
      <c r="AC381" s="635" t="str">
        <f t="shared" si="129"/>
        <v>NULL</v>
      </c>
      <c r="AD381" s="625" t="str">
        <f t="shared" si="129"/>
        <v>NULL</v>
      </c>
      <c r="AE381" s="627">
        <f t="shared" si="128"/>
        <v>0</v>
      </c>
      <c r="AF381" s="628" t="str">
        <f t="shared" si="116"/>
        <v/>
      </c>
      <c r="AG381" s="629" t="str">
        <f t="shared" si="117"/>
        <v/>
      </c>
      <c r="AH381" s="630">
        <f t="shared" si="118"/>
        <v>374</v>
      </c>
      <c r="AI381" s="629">
        <f t="shared" si="122"/>
        <v>0</v>
      </c>
      <c r="AJ381" s="632" t="str">
        <f t="shared" si="126"/>
        <v/>
      </c>
      <c r="AK381" s="630" t="str">
        <f t="shared" si="119"/>
        <v/>
      </c>
      <c r="AL381" s="630" t="str">
        <f t="shared" si="120"/>
        <v/>
      </c>
      <c r="AM381" s="632" t="str">
        <f t="shared" si="121"/>
        <v/>
      </c>
      <c r="AN381" s="633" t="str">
        <f t="shared" si="127"/>
        <v>YES</v>
      </c>
      <c r="AO381" s="511" t="s">
        <v>382</v>
      </c>
      <c r="AP381" s="127">
        <f>VLOOKUP(AO381,'Flags&amp;Qualifiers'!$B$2:$C$49,2)</f>
        <v>0</v>
      </c>
      <c r="AQ381" s="127">
        <f>VLOOKUP(AO381,'Flags&amp;Qualifiers'!$B$2:$D$49,3)</f>
        <v>0</v>
      </c>
      <c r="AR381" s="127">
        <f>VLOOKUP(AO381,'Flags&amp;Qualifiers'!$B$2:$E$49,4)</f>
        <v>0</v>
      </c>
      <c r="AS381" s="757" t="str">
        <f t="shared" si="123"/>
        <v>no</v>
      </c>
    </row>
    <row r="382" spans="1:45" s="634" customFormat="1" ht="11.25" customHeight="1" x14ac:dyDescent="0.2">
      <c r="A382" s="621">
        <f>(AirVision!A378)</f>
        <v>0</v>
      </c>
      <c r="B382" s="622">
        <f>(AirVision!B378)</f>
        <v>0</v>
      </c>
      <c r="C382" s="623" t="str">
        <f>IF(ISNUMBER(AirVision!R378),AirVision!R378, "")</f>
        <v/>
      </c>
      <c r="D382" s="624" t="str">
        <f>IF(AirVision!S378&lt;&gt;"",AirVision!S378, "")</f>
        <v/>
      </c>
      <c r="E382" s="623" t="str">
        <f>IF(ISNUMBER(AirVision!L378),AirVision!L378, "")</f>
        <v/>
      </c>
      <c r="F382" s="624" t="str">
        <f>IF(AirVision!M378&lt;&gt;"",AirVision!M378, "")</f>
        <v/>
      </c>
      <c r="G382" s="625" t="str">
        <f>IF(ISNUMBER(AirVision!C378),AirVision!C378,"")</f>
        <v/>
      </c>
      <c r="H382" s="624" t="str">
        <f>IF(AirVision!D378&lt;&gt;"",AirVision!D378, "")</f>
        <v/>
      </c>
      <c r="I382" s="624" t="str">
        <f>IF(ISNUMBER(AirVision!O378),AirVision!O378,"")</f>
        <v/>
      </c>
      <c r="J382" s="624" t="str">
        <f>IF(ISNUMBER(AirVision!P378),AirVision!P378,"")</f>
        <v/>
      </c>
      <c r="K382" s="624" t="str">
        <f>IF(ISNUMBER(AirVision!F378),AirVision!F378, "")</f>
        <v/>
      </c>
      <c r="L382" s="624" t="str">
        <f>IF(AirVision!G378&lt;&gt;"",AirVision!G378, "")</f>
        <v/>
      </c>
      <c r="M382" s="624" t="str">
        <f>IF(ISNUMBER(AirVision!U378),AirVision!U378, "")</f>
        <v/>
      </c>
      <c r="N382" s="624" t="str">
        <f>IF(AirVision!V378&lt;&gt;"",AirVision!V378, "")</f>
        <v/>
      </c>
      <c r="O382" s="625" t="str">
        <f>IF(ISNUMBER(AirVision!X378),AirVision!X378,"")</f>
        <v/>
      </c>
      <c r="P382" s="624" t="str">
        <f>IF(AirVision!Y378&lt;&gt;"",AirVision!Y378, "")</f>
        <v/>
      </c>
      <c r="Q382" s="624" t="str">
        <f>IF(ISNUMBER(AirVision!AA378),AirVision!AA378,"")</f>
        <v/>
      </c>
      <c r="R382" s="624" t="str">
        <f>IF(AirVision!AB378&lt;&gt;"",AirVision!AB378, "")</f>
        <v/>
      </c>
      <c r="S382" s="624" t="str">
        <f>IF(ISNUMBER(AirVision!AD378),AirVision!AD378,"")</f>
        <v/>
      </c>
      <c r="T382" s="624" t="str">
        <f>IF(AirVision!AE378&lt;&gt;"",AirVision!AE378, "")</f>
        <v/>
      </c>
      <c r="U382" s="624">
        <f t="shared" si="111"/>
        <v>0</v>
      </c>
      <c r="V382" s="624">
        <f t="shared" si="110"/>
        <v>1</v>
      </c>
      <c r="W382" s="624" t="str">
        <f>IF(D382&lt;&gt;"",(VLOOKUP(D382,'Flags&amp;Qualifiers'!$S$2:$U$55,3)),"")</f>
        <v/>
      </c>
      <c r="X382" s="624">
        <f t="shared" si="112"/>
        <v>0</v>
      </c>
      <c r="Y382" s="624" t="str">
        <f>IF(D382&lt;&gt;"",(VLOOKUP(D382,'Flags&amp;Qualifiers'!$S$2:$T$55,2)), "")</f>
        <v/>
      </c>
      <c r="Z382" s="624">
        <f t="shared" si="113"/>
        <v>1</v>
      </c>
      <c r="AA382" s="624">
        <f t="shared" si="114"/>
        <v>0</v>
      </c>
      <c r="AB382" s="624" t="str">
        <f t="shared" si="115"/>
        <v>NULL</v>
      </c>
      <c r="AC382" s="635" t="str">
        <f t="shared" si="129"/>
        <v>NULL</v>
      </c>
      <c r="AD382" s="625" t="str">
        <f t="shared" si="129"/>
        <v>NULL</v>
      </c>
      <c r="AE382" s="627">
        <f t="shared" si="128"/>
        <v>0</v>
      </c>
      <c r="AF382" s="628" t="str">
        <f t="shared" si="116"/>
        <v/>
      </c>
      <c r="AG382" s="629" t="str">
        <f t="shared" si="117"/>
        <v/>
      </c>
      <c r="AH382" s="630">
        <f t="shared" si="118"/>
        <v>375</v>
      </c>
      <c r="AI382" s="629">
        <f t="shared" si="122"/>
        <v>0</v>
      </c>
      <c r="AJ382" s="632" t="str">
        <f t="shared" si="126"/>
        <v/>
      </c>
      <c r="AK382" s="630" t="str">
        <f t="shared" si="119"/>
        <v/>
      </c>
      <c r="AL382" s="630" t="str">
        <f t="shared" si="120"/>
        <v/>
      </c>
      <c r="AM382" s="632" t="str">
        <f t="shared" si="121"/>
        <v/>
      </c>
      <c r="AN382" s="633" t="str">
        <f t="shared" si="127"/>
        <v>YES</v>
      </c>
      <c r="AO382" s="511" t="s">
        <v>382</v>
      </c>
      <c r="AP382" s="127">
        <f>VLOOKUP(AO382,'Flags&amp;Qualifiers'!$B$2:$C$49,2)</f>
        <v>0</v>
      </c>
      <c r="AQ382" s="127">
        <f>VLOOKUP(AO382,'Flags&amp;Qualifiers'!$B$2:$D$49,3)</f>
        <v>0</v>
      </c>
      <c r="AR382" s="127">
        <f>VLOOKUP(AO382,'Flags&amp;Qualifiers'!$B$2:$E$49,4)</f>
        <v>0</v>
      </c>
      <c r="AS382" s="757" t="str">
        <f t="shared" si="123"/>
        <v>no</v>
      </c>
    </row>
    <row r="383" spans="1:45" s="634" customFormat="1" ht="11.25" customHeight="1" x14ac:dyDescent="0.2">
      <c r="A383" s="621">
        <f>(AirVision!A379)</f>
        <v>0</v>
      </c>
      <c r="B383" s="622">
        <f>(AirVision!B379)</f>
        <v>0</v>
      </c>
      <c r="C383" s="623" t="str">
        <f>IF(ISNUMBER(AirVision!R379),AirVision!R379, "")</f>
        <v/>
      </c>
      <c r="D383" s="624" t="str">
        <f>IF(AirVision!S379&lt;&gt;"",AirVision!S379, "")</f>
        <v/>
      </c>
      <c r="E383" s="623" t="str">
        <f>IF(ISNUMBER(AirVision!L379),AirVision!L379, "")</f>
        <v/>
      </c>
      <c r="F383" s="624" t="str">
        <f>IF(AirVision!M379&lt;&gt;"",AirVision!M379, "")</f>
        <v/>
      </c>
      <c r="G383" s="625" t="str">
        <f>IF(ISNUMBER(AirVision!C379),AirVision!C379,"")</f>
        <v/>
      </c>
      <c r="H383" s="624" t="str">
        <f>IF(AirVision!D379&lt;&gt;"",AirVision!D379, "")</f>
        <v/>
      </c>
      <c r="I383" s="624" t="str">
        <f>IF(ISNUMBER(AirVision!O379),AirVision!O379,"")</f>
        <v/>
      </c>
      <c r="J383" s="624" t="str">
        <f>IF(ISNUMBER(AirVision!P379),AirVision!P379,"")</f>
        <v/>
      </c>
      <c r="K383" s="624" t="str">
        <f>IF(ISNUMBER(AirVision!F379),AirVision!F379, "")</f>
        <v/>
      </c>
      <c r="L383" s="624" t="str">
        <f>IF(AirVision!G379&lt;&gt;"",AirVision!G379, "")</f>
        <v/>
      </c>
      <c r="M383" s="624" t="str">
        <f>IF(ISNUMBER(AirVision!U379),AirVision!U379, "")</f>
        <v/>
      </c>
      <c r="N383" s="624" t="str">
        <f>IF(AirVision!V379&lt;&gt;"",AirVision!V379, "")</f>
        <v/>
      </c>
      <c r="O383" s="625" t="str">
        <f>IF(ISNUMBER(AirVision!X379),AirVision!X379,"")</f>
        <v/>
      </c>
      <c r="P383" s="624" t="str">
        <f>IF(AirVision!Y379&lt;&gt;"",AirVision!Y379, "")</f>
        <v/>
      </c>
      <c r="Q383" s="624" t="str">
        <f>IF(ISNUMBER(AirVision!AA379),AirVision!AA379,"")</f>
        <v/>
      </c>
      <c r="R383" s="624" t="str">
        <f>IF(AirVision!AB379&lt;&gt;"",AirVision!AB379, "")</f>
        <v/>
      </c>
      <c r="S383" s="624" t="str">
        <f>IF(ISNUMBER(AirVision!AD379),AirVision!AD379,"")</f>
        <v/>
      </c>
      <c r="T383" s="624" t="str">
        <f>IF(AirVision!AE379&lt;&gt;"",AirVision!AE379, "")</f>
        <v/>
      </c>
      <c r="U383" s="624">
        <f t="shared" si="111"/>
        <v>0</v>
      </c>
      <c r="V383" s="624">
        <f t="shared" si="110"/>
        <v>1</v>
      </c>
      <c r="W383" s="624" t="str">
        <f>IF(D383&lt;&gt;"",(VLOOKUP(D383,'Flags&amp;Qualifiers'!$S$2:$U$55,3)),"")</f>
        <v/>
      </c>
      <c r="X383" s="624">
        <f t="shared" si="112"/>
        <v>0</v>
      </c>
      <c r="Y383" s="624" t="str">
        <f>IF(D383&lt;&gt;"",(VLOOKUP(D383,'Flags&amp;Qualifiers'!$S$2:$T$55,2)), "")</f>
        <v/>
      </c>
      <c r="Z383" s="624">
        <f t="shared" si="113"/>
        <v>1</v>
      </c>
      <c r="AA383" s="624">
        <f t="shared" si="114"/>
        <v>0</v>
      </c>
      <c r="AB383" s="624" t="str">
        <f t="shared" si="115"/>
        <v>NULL</v>
      </c>
      <c r="AC383" s="635" t="str">
        <f t="shared" si="129"/>
        <v>NULL</v>
      </c>
      <c r="AD383" s="625" t="str">
        <f t="shared" si="129"/>
        <v>NULL</v>
      </c>
      <c r="AE383" s="627">
        <f t="shared" si="128"/>
        <v>0</v>
      </c>
      <c r="AF383" s="628" t="str">
        <f t="shared" si="116"/>
        <v/>
      </c>
      <c r="AG383" s="629" t="str">
        <f t="shared" si="117"/>
        <v/>
      </c>
      <c r="AH383" s="630">
        <f t="shared" si="118"/>
        <v>376</v>
      </c>
      <c r="AI383" s="629">
        <f t="shared" si="122"/>
        <v>0</v>
      </c>
      <c r="AJ383" s="632" t="str">
        <f t="shared" si="126"/>
        <v/>
      </c>
      <c r="AK383" s="630" t="str">
        <f t="shared" si="119"/>
        <v/>
      </c>
      <c r="AL383" s="630" t="str">
        <f t="shared" si="120"/>
        <v/>
      </c>
      <c r="AM383" s="632" t="str">
        <f t="shared" si="121"/>
        <v/>
      </c>
      <c r="AN383" s="633" t="str">
        <f t="shared" si="127"/>
        <v>YES</v>
      </c>
      <c r="AO383" s="511" t="s">
        <v>382</v>
      </c>
      <c r="AP383" s="127">
        <f>VLOOKUP(AO383,'Flags&amp;Qualifiers'!$B$2:$C$49,2)</f>
        <v>0</v>
      </c>
      <c r="AQ383" s="127">
        <f>VLOOKUP(AO383,'Flags&amp;Qualifiers'!$B$2:$D$49,3)</f>
        <v>0</v>
      </c>
      <c r="AR383" s="127">
        <f>VLOOKUP(AO383,'Flags&amp;Qualifiers'!$B$2:$E$49,4)</f>
        <v>0</v>
      </c>
      <c r="AS383" s="757" t="str">
        <f t="shared" si="123"/>
        <v>no</v>
      </c>
    </row>
    <row r="384" spans="1:45" s="634" customFormat="1" ht="11.25" customHeight="1" x14ac:dyDescent="0.2">
      <c r="A384" s="621">
        <f>(AirVision!A380)</f>
        <v>0</v>
      </c>
      <c r="B384" s="622">
        <f>(AirVision!B380)</f>
        <v>0</v>
      </c>
      <c r="C384" s="623" t="str">
        <f>IF(ISNUMBER(AirVision!R380),AirVision!R380, "")</f>
        <v/>
      </c>
      <c r="D384" s="624" t="str">
        <f>IF(AirVision!S380&lt;&gt;"",AirVision!S380, "")</f>
        <v/>
      </c>
      <c r="E384" s="623" t="str">
        <f>IF(ISNUMBER(AirVision!L380),AirVision!L380, "")</f>
        <v/>
      </c>
      <c r="F384" s="624" t="str">
        <f>IF(AirVision!M380&lt;&gt;"",AirVision!M380, "")</f>
        <v/>
      </c>
      <c r="G384" s="625" t="str">
        <f>IF(ISNUMBER(AirVision!C380),AirVision!C380,"")</f>
        <v/>
      </c>
      <c r="H384" s="624" t="str">
        <f>IF(AirVision!D380&lt;&gt;"",AirVision!D380, "")</f>
        <v/>
      </c>
      <c r="I384" s="624" t="str">
        <f>IF(ISNUMBER(AirVision!O380),AirVision!O380,"")</f>
        <v/>
      </c>
      <c r="J384" s="624" t="str">
        <f>IF(ISNUMBER(AirVision!P380),AirVision!P380,"")</f>
        <v/>
      </c>
      <c r="K384" s="624" t="str">
        <f>IF(ISNUMBER(AirVision!F380),AirVision!F380, "")</f>
        <v/>
      </c>
      <c r="L384" s="624" t="str">
        <f>IF(AirVision!G380&lt;&gt;"",AirVision!G380, "")</f>
        <v/>
      </c>
      <c r="M384" s="624" t="str">
        <f>IF(ISNUMBER(AirVision!U380),AirVision!U380, "")</f>
        <v/>
      </c>
      <c r="N384" s="624" t="str">
        <f>IF(AirVision!V380&lt;&gt;"",AirVision!V380, "")</f>
        <v/>
      </c>
      <c r="O384" s="625" t="str">
        <f>IF(ISNUMBER(AirVision!X380),AirVision!X380,"")</f>
        <v/>
      </c>
      <c r="P384" s="624" t="str">
        <f>IF(AirVision!Y380&lt;&gt;"",AirVision!Y380, "")</f>
        <v/>
      </c>
      <c r="Q384" s="624" t="str">
        <f>IF(ISNUMBER(AirVision!AA380),AirVision!AA380,"")</f>
        <v/>
      </c>
      <c r="R384" s="624" t="str">
        <f>IF(AirVision!AB380&lt;&gt;"",AirVision!AB380, "")</f>
        <v/>
      </c>
      <c r="S384" s="624" t="str">
        <f>IF(ISNUMBER(AirVision!AD380),AirVision!AD380,"")</f>
        <v/>
      </c>
      <c r="T384" s="624" t="str">
        <f>IF(AirVision!AE380&lt;&gt;"",AirVision!AE380, "")</f>
        <v/>
      </c>
      <c r="U384" s="624">
        <f t="shared" si="111"/>
        <v>0</v>
      </c>
      <c r="V384" s="624">
        <f t="shared" si="110"/>
        <v>1</v>
      </c>
      <c r="W384" s="624" t="str">
        <f>IF(D384&lt;&gt;"",(VLOOKUP(D384,'Flags&amp;Qualifiers'!$S$2:$U$55,3)),"")</f>
        <v/>
      </c>
      <c r="X384" s="624">
        <f t="shared" si="112"/>
        <v>0</v>
      </c>
      <c r="Y384" s="624" t="str">
        <f>IF(D384&lt;&gt;"",(VLOOKUP(D384,'Flags&amp;Qualifiers'!$S$2:$T$55,2)), "")</f>
        <v/>
      </c>
      <c r="Z384" s="624">
        <f t="shared" si="113"/>
        <v>1</v>
      </c>
      <c r="AA384" s="624">
        <f t="shared" si="114"/>
        <v>0</v>
      </c>
      <c r="AB384" s="624" t="str">
        <f t="shared" si="115"/>
        <v>NULL</v>
      </c>
      <c r="AC384" s="635" t="str">
        <f t="shared" si="129"/>
        <v>NULL</v>
      </c>
      <c r="AD384" s="625" t="str">
        <f t="shared" si="129"/>
        <v>NULL</v>
      </c>
      <c r="AE384" s="627">
        <f t="shared" si="128"/>
        <v>0</v>
      </c>
      <c r="AF384" s="628" t="str">
        <f t="shared" si="116"/>
        <v/>
      </c>
      <c r="AG384" s="629" t="str">
        <f t="shared" si="117"/>
        <v/>
      </c>
      <c r="AH384" s="630">
        <f t="shared" si="118"/>
        <v>377</v>
      </c>
      <c r="AI384" s="629">
        <f t="shared" si="122"/>
        <v>0</v>
      </c>
      <c r="AJ384" s="632" t="str">
        <f t="shared" si="126"/>
        <v/>
      </c>
      <c r="AK384" s="630" t="str">
        <f t="shared" si="119"/>
        <v/>
      </c>
      <c r="AL384" s="630" t="str">
        <f t="shared" si="120"/>
        <v/>
      </c>
      <c r="AM384" s="632" t="str">
        <f t="shared" si="121"/>
        <v/>
      </c>
      <c r="AN384" s="633" t="str">
        <f t="shared" si="127"/>
        <v>YES</v>
      </c>
      <c r="AO384" s="511" t="s">
        <v>382</v>
      </c>
      <c r="AP384" s="127">
        <f>VLOOKUP(AO384,'Flags&amp;Qualifiers'!$B$2:$C$49,2)</f>
        <v>0</v>
      </c>
      <c r="AQ384" s="127">
        <f>VLOOKUP(AO384,'Flags&amp;Qualifiers'!$B$2:$D$49,3)</f>
        <v>0</v>
      </c>
      <c r="AR384" s="127">
        <f>VLOOKUP(AO384,'Flags&amp;Qualifiers'!$B$2:$E$49,4)</f>
        <v>0</v>
      </c>
      <c r="AS384" s="757" t="str">
        <f t="shared" si="123"/>
        <v>no</v>
      </c>
    </row>
    <row r="385" spans="1:45" s="634" customFormat="1" ht="11.25" customHeight="1" x14ac:dyDescent="0.2">
      <c r="A385" s="621">
        <f>(AirVision!A381)</f>
        <v>0</v>
      </c>
      <c r="B385" s="622">
        <f>(AirVision!B381)</f>
        <v>0</v>
      </c>
      <c r="C385" s="623" t="str">
        <f>IF(ISNUMBER(AirVision!R381),AirVision!R381, "")</f>
        <v/>
      </c>
      <c r="D385" s="624" t="str">
        <f>IF(AirVision!S381&lt;&gt;"",AirVision!S381, "")</f>
        <v/>
      </c>
      <c r="E385" s="623" t="str">
        <f>IF(ISNUMBER(AirVision!L381),AirVision!L381, "")</f>
        <v/>
      </c>
      <c r="F385" s="624" t="str">
        <f>IF(AirVision!M381&lt;&gt;"",AirVision!M381, "")</f>
        <v/>
      </c>
      <c r="G385" s="625" t="str">
        <f>IF(ISNUMBER(AirVision!C381),AirVision!C381,"")</f>
        <v/>
      </c>
      <c r="H385" s="624" t="str">
        <f>IF(AirVision!D381&lt;&gt;"",AirVision!D381, "")</f>
        <v/>
      </c>
      <c r="I385" s="624" t="str">
        <f>IF(ISNUMBER(AirVision!O381),AirVision!O381,"")</f>
        <v/>
      </c>
      <c r="J385" s="624" t="str">
        <f>IF(ISNUMBER(AirVision!P381),AirVision!P381,"")</f>
        <v/>
      </c>
      <c r="K385" s="624" t="str">
        <f>IF(ISNUMBER(AirVision!F381),AirVision!F381, "")</f>
        <v/>
      </c>
      <c r="L385" s="624" t="str">
        <f>IF(AirVision!G381&lt;&gt;"",AirVision!G381, "")</f>
        <v/>
      </c>
      <c r="M385" s="624" t="str">
        <f>IF(ISNUMBER(AirVision!U381),AirVision!U381, "")</f>
        <v/>
      </c>
      <c r="N385" s="624" t="str">
        <f>IF(AirVision!V381&lt;&gt;"",AirVision!V381, "")</f>
        <v/>
      </c>
      <c r="O385" s="625" t="str">
        <f>IF(ISNUMBER(AirVision!X381),AirVision!X381,"")</f>
        <v/>
      </c>
      <c r="P385" s="624" t="str">
        <f>IF(AirVision!Y381&lt;&gt;"",AirVision!Y381, "")</f>
        <v/>
      </c>
      <c r="Q385" s="624" t="str">
        <f>IF(ISNUMBER(AirVision!AA381),AirVision!AA381,"")</f>
        <v/>
      </c>
      <c r="R385" s="624" t="str">
        <f>IF(AirVision!AB381&lt;&gt;"",AirVision!AB381, "")</f>
        <v/>
      </c>
      <c r="S385" s="624" t="str">
        <f>IF(ISNUMBER(AirVision!AD381),AirVision!AD381,"")</f>
        <v/>
      </c>
      <c r="T385" s="624" t="str">
        <f>IF(AirVision!AE381&lt;&gt;"",AirVision!AE381, "")</f>
        <v/>
      </c>
      <c r="U385" s="624">
        <f t="shared" si="111"/>
        <v>0</v>
      </c>
      <c r="V385" s="624">
        <f t="shared" si="110"/>
        <v>1</v>
      </c>
      <c r="W385" s="624" t="str">
        <f>IF(D385&lt;&gt;"",(VLOOKUP(D385,'Flags&amp;Qualifiers'!$S$2:$U$55,3)),"")</f>
        <v/>
      </c>
      <c r="X385" s="624">
        <f t="shared" si="112"/>
        <v>0</v>
      </c>
      <c r="Y385" s="624" t="str">
        <f>IF(D385&lt;&gt;"",(VLOOKUP(D385,'Flags&amp;Qualifiers'!$S$2:$T$55,2)), "")</f>
        <v/>
      </c>
      <c r="Z385" s="624">
        <f t="shared" si="113"/>
        <v>1</v>
      </c>
      <c r="AA385" s="624">
        <f t="shared" si="114"/>
        <v>0</v>
      </c>
      <c r="AB385" s="624" t="str">
        <f t="shared" si="115"/>
        <v>NULL</v>
      </c>
      <c r="AC385" s="635" t="str">
        <f t="shared" si="129"/>
        <v>NULL</v>
      </c>
      <c r="AD385" s="625" t="str">
        <f t="shared" si="129"/>
        <v>NULL</v>
      </c>
      <c r="AE385" s="627">
        <f t="shared" si="128"/>
        <v>0</v>
      </c>
      <c r="AF385" s="628" t="str">
        <f t="shared" si="116"/>
        <v/>
      </c>
      <c r="AG385" s="629" t="str">
        <f t="shared" si="117"/>
        <v/>
      </c>
      <c r="AH385" s="630">
        <f t="shared" si="118"/>
        <v>378</v>
      </c>
      <c r="AI385" s="629">
        <f t="shared" si="122"/>
        <v>0</v>
      </c>
      <c r="AJ385" s="632" t="str">
        <f t="shared" si="126"/>
        <v/>
      </c>
      <c r="AK385" s="630" t="str">
        <f t="shared" si="119"/>
        <v/>
      </c>
      <c r="AL385" s="630" t="str">
        <f t="shared" si="120"/>
        <v/>
      </c>
      <c r="AM385" s="632" t="str">
        <f t="shared" si="121"/>
        <v/>
      </c>
      <c r="AN385" s="633" t="str">
        <f t="shared" si="127"/>
        <v>YES</v>
      </c>
      <c r="AO385" s="511" t="s">
        <v>382</v>
      </c>
      <c r="AP385" s="127">
        <f>VLOOKUP(AO385,'Flags&amp;Qualifiers'!$B$2:$C$49,2)</f>
        <v>0</v>
      </c>
      <c r="AQ385" s="127">
        <f>VLOOKUP(AO385,'Flags&amp;Qualifiers'!$B$2:$D$49,3)</f>
        <v>0</v>
      </c>
      <c r="AR385" s="127">
        <f>VLOOKUP(AO385,'Flags&amp;Qualifiers'!$B$2:$E$49,4)</f>
        <v>0</v>
      </c>
      <c r="AS385" s="757" t="str">
        <f t="shared" si="123"/>
        <v>no</v>
      </c>
    </row>
    <row r="386" spans="1:45" s="634" customFormat="1" ht="11.25" customHeight="1" x14ac:dyDescent="0.2">
      <c r="A386" s="621">
        <f>(AirVision!A382)</f>
        <v>0</v>
      </c>
      <c r="B386" s="622">
        <f>(AirVision!B382)</f>
        <v>0</v>
      </c>
      <c r="C386" s="623" t="str">
        <f>IF(ISNUMBER(AirVision!R382),AirVision!R382, "")</f>
        <v/>
      </c>
      <c r="D386" s="624" t="str">
        <f>IF(AirVision!S382&lt;&gt;"",AirVision!S382, "")</f>
        <v/>
      </c>
      <c r="E386" s="623" t="str">
        <f>IF(ISNUMBER(AirVision!L382),AirVision!L382, "")</f>
        <v/>
      </c>
      <c r="F386" s="624" t="str">
        <f>IF(AirVision!M382&lt;&gt;"",AirVision!M382, "")</f>
        <v/>
      </c>
      <c r="G386" s="625" t="str">
        <f>IF(ISNUMBER(AirVision!C382),AirVision!C382,"")</f>
        <v/>
      </c>
      <c r="H386" s="624" t="str">
        <f>IF(AirVision!D382&lt;&gt;"",AirVision!D382, "")</f>
        <v/>
      </c>
      <c r="I386" s="624" t="str">
        <f>IF(ISNUMBER(AirVision!O382),AirVision!O382,"")</f>
        <v/>
      </c>
      <c r="J386" s="624" t="str">
        <f>IF(ISNUMBER(AirVision!P382),AirVision!P382,"")</f>
        <v/>
      </c>
      <c r="K386" s="624" t="str">
        <f>IF(ISNUMBER(AirVision!F382),AirVision!F382, "")</f>
        <v/>
      </c>
      <c r="L386" s="624" t="str">
        <f>IF(AirVision!G382&lt;&gt;"",AirVision!G382, "")</f>
        <v/>
      </c>
      <c r="M386" s="624" t="str">
        <f>IF(ISNUMBER(AirVision!U382),AirVision!U382, "")</f>
        <v/>
      </c>
      <c r="N386" s="624" t="str">
        <f>IF(AirVision!V382&lt;&gt;"",AirVision!V382, "")</f>
        <v/>
      </c>
      <c r="O386" s="625" t="str">
        <f>IF(ISNUMBER(AirVision!X382),AirVision!X382,"")</f>
        <v/>
      </c>
      <c r="P386" s="624" t="str">
        <f>IF(AirVision!Y382&lt;&gt;"",AirVision!Y382, "")</f>
        <v/>
      </c>
      <c r="Q386" s="624" t="str">
        <f>IF(ISNUMBER(AirVision!AA382),AirVision!AA382,"")</f>
        <v/>
      </c>
      <c r="R386" s="624" t="str">
        <f>IF(AirVision!AB382&lt;&gt;"",AirVision!AB382, "")</f>
        <v/>
      </c>
      <c r="S386" s="624" t="str">
        <f>IF(ISNUMBER(AirVision!AD382),AirVision!AD382,"")</f>
        <v/>
      </c>
      <c r="T386" s="624" t="str">
        <f>IF(AirVision!AE382&lt;&gt;"",AirVision!AE382, "")</f>
        <v/>
      </c>
      <c r="U386" s="624">
        <f t="shared" si="111"/>
        <v>0</v>
      </c>
      <c r="V386" s="624">
        <f t="shared" si="110"/>
        <v>1</v>
      </c>
      <c r="W386" s="624" t="str">
        <f>IF(D386&lt;&gt;"",(VLOOKUP(D386,'Flags&amp;Qualifiers'!$S$2:$U$55,3)),"")</f>
        <v/>
      </c>
      <c r="X386" s="624">
        <f t="shared" si="112"/>
        <v>0</v>
      </c>
      <c r="Y386" s="624" t="str">
        <f>IF(D386&lt;&gt;"",(VLOOKUP(D386,'Flags&amp;Qualifiers'!$S$2:$T$55,2)), "")</f>
        <v/>
      </c>
      <c r="Z386" s="624">
        <f t="shared" si="113"/>
        <v>1</v>
      </c>
      <c r="AA386" s="624">
        <f t="shared" si="114"/>
        <v>0</v>
      </c>
      <c r="AB386" s="624" t="str">
        <f t="shared" si="115"/>
        <v>NULL</v>
      </c>
      <c r="AC386" s="635" t="str">
        <f t="shared" si="129"/>
        <v>NULL</v>
      </c>
      <c r="AD386" s="625" t="str">
        <f t="shared" si="129"/>
        <v>NULL</v>
      </c>
      <c r="AE386" s="627">
        <f t="shared" si="128"/>
        <v>0</v>
      </c>
      <c r="AF386" s="628" t="str">
        <f t="shared" si="116"/>
        <v/>
      </c>
      <c r="AG386" s="629" t="str">
        <f t="shared" si="117"/>
        <v/>
      </c>
      <c r="AH386" s="630">
        <f t="shared" si="118"/>
        <v>379</v>
      </c>
      <c r="AI386" s="629">
        <f t="shared" si="122"/>
        <v>0</v>
      </c>
      <c r="AJ386" s="632" t="str">
        <f t="shared" si="126"/>
        <v/>
      </c>
      <c r="AK386" s="630" t="str">
        <f t="shared" si="119"/>
        <v/>
      </c>
      <c r="AL386" s="630" t="str">
        <f t="shared" si="120"/>
        <v/>
      </c>
      <c r="AM386" s="632" t="str">
        <f t="shared" si="121"/>
        <v/>
      </c>
      <c r="AN386" s="633" t="str">
        <f t="shared" si="127"/>
        <v>YES</v>
      </c>
      <c r="AO386" s="511" t="s">
        <v>382</v>
      </c>
      <c r="AP386" s="127">
        <f>VLOOKUP(AO386,'Flags&amp;Qualifiers'!$B$2:$C$49,2)</f>
        <v>0</v>
      </c>
      <c r="AQ386" s="127">
        <f>VLOOKUP(AO386,'Flags&amp;Qualifiers'!$B$2:$D$49,3)</f>
        <v>0</v>
      </c>
      <c r="AR386" s="127">
        <f>VLOOKUP(AO386,'Flags&amp;Qualifiers'!$B$2:$E$49,4)</f>
        <v>0</v>
      </c>
      <c r="AS386" s="757" t="str">
        <f t="shared" si="123"/>
        <v>no</v>
      </c>
    </row>
    <row r="387" spans="1:45" s="634" customFormat="1" ht="11.25" customHeight="1" x14ac:dyDescent="0.2">
      <c r="A387" s="621">
        <f>(AirVision!A383)</f>
        <v>0</v>
      </c>
      <c r="B387" s="622">
        <f>(AirVision!B383)</f>
        <v>0</v>
      </c>
      <c r="C387" s="623" t="str">
        <f>IF(ISNUMBER(AirVision!R383),AirVision!R383, "")</f>
        <v/>
      </c>
      <c r="D387" s="624" t="str">
        <f>IF(AirVision!S383&lt;&gt;"",AirVision!S383, "")</f>
        <v/>
      </c>
      <c r="E387" s="623" t="str">
        <f>IF(ISNUMBER(AirVision!L383),AirVision!L383, "")</f>
        <v/>
      </c>
      <c r="F387" s="624" t="str">
        <f>IF(AirVision!M383&lt;&gt;"",AirVision!M383, "")</f>
        <v/>
      </c>
      <c r="G387" s="625" t="str">
        <f>IF(ISNUMBER(AirVision!C383),AirVision!C383,"")</f>
        <v/>
      </c>
      <c r="H387" s="624" t="str">
        <f>IF(AirVision!D383&lt;&gt;"",AirVision!D383, "")</f>
        <v/>
      </c>
      <c r="I387" s="624" t="str">
        <f>IF(ISNUMBER(AirVision!O383),AirVision!O383,"")</f>
        <v/>
      </c>
      <c r="J387" s="624" t="str">
        <f>IF(ISNUMBER(AirVision!P383),AirVision!P383,"")</f>
        <v/>
      </c>
      <c r="K387" s="624" t="str">
        <f>IF(ISNUMBER(AirVision!F383),AirVision!F383, "")</f>
        <v/>
      </c>
      <c r="L387" s="624" t="str">
        <f>IF(AirVision!G383&lt;&gt;"",AirVision!G383, "")</f>
        <v/>
      </c>
      <c r="M387" s="624" t="str">
        <f>IF(ISNUMBER(AirVision!U383),AirVision!U383, "")</f>
        <v/>
      </c>
      <c r="N387" s="624" t="str">
        <f>IF(AirVision!V383&lt;&gt;"",AirVision!V383, "")</f>
        <v/>
      </c>
      <c r="O387" s="625" t="str">
        <f>IF(ISNUMBER(AirVision!X383),AirVision!X383,"")</f>
        <v/>
      </c>
      <c r="P387" s="624" t="str">
        <f>IF(AirVision!Y383&lt;&gt;"",AirVision!Y383, "")</f>
        <v/>
      </c>
      <c r="Q387" s="624" t="str">
        <f>IF(ISNUMBER(AirVision!AA383),AirVision!AA383,"")</f>
        <v/>
      </c>
      <c r="R387" s="624" t="str">
        <f>IF(AirVision!AB383&lt;&gt;"",AirVision!AB383, "")</f>
        <v/>
      </c>
      <c r="S387" s="624" t="str">
        <f>IF(ISNUMBER(AirVision!AD383),AirVision!AD383,"")</f>
        <v/>
      </c>
      <c r="T387" s="624" t="str">
        <f>IF(AirVision!AE383&lt;&gt;"",AirVision!AE383, "")</f>
        <v/>
      </c>
      <c r="U387" s="624">
        <f t="shared" si="111"/>
        <v>0</v>
      </c>
      <c r="V387" s="624">
        <f t="shared" si="110"/>
        <v>1</v>
      </c>
      <c r="W387" s="624" t="str">
        <f>IF(D387&lt;&gt;"",(VLOOKUP(D387,'Flags&amp;Qualifiers'!$S$2:$U$55,3)),"")</f>
        <v/>
      </c>
      <c r="X387" s="624">
        <f t="shared" si="112"/>
        <v>0</v>
      </c>
      <c r="Y387" s="624" t="str">
        <f>IF(D387&lt;&gt;"",(VLOOKUP(D387,'Flags&amp;Qualifiers'!$S$2:$T$55,2)), "")</f>
        <v/>
      </c>
      <c r="Z387" s="624">
        <f t="shared" si="113"/>
        <v>1</v>
      </c>
      <c r="AA387" s="624">
        <f t="shared" si="114"/>
        <v>0</v>
      </c>
      <c r="AB387" s="624" t="str">
        <f t="shared" si="115"/>
        <v>NULL</v>
      </c>
      <c r="AC387" s="635" t="str">
        <f t="shared" si="129"/>
        <v>NULL</v>
      </c>
      <c r="AD387" s="625" t="str">
        <f t="shared" si="129"/>
        <v>NULL</v>
      </c>
      <c r="AE387" s="627">
        <f t="shared" si="128"/>
        <v>0</v>
      </c>
      <c r="AF387" s="628" t="str">
        <f t="shared" si="116"/>
        <v/>
      </c>
      <c r="AG387" s="629" t="str">
        <f t="shared" si="117"/>
        <v/>
      </c>
      <c r="AH387" s="630">
        <f t="shared" si="118"/>
        <v>380</v>
      </c>
      <c r="AI387" s="629">
        <f t="shared" si="122"/>
        <v>0</v>
      </c>
      <c r="AJ387" s="632" t="str">
        <f t="shared" si="126"/>
        <v/>
      </c>
      <c r="AK387" s="630" t="str">
        <f t="shared" si="119"/>
        <v/>
      </c>
      <c r="AL387" s="630" t="str">
        <f t="shared" si="120"/>
        <v/>
      </c>
      <c r="AM387" s="632" t="str">
        <f t="shared" si="121"/>
        <v/>
      </c>
      <c r="AN387" s="633" t="str">
        <f t="shared" si="127"/>
        <v>YES</v>
      </c>
      <c r="AO387" s="511" t="s">
        <v>382</v>
      </c>
      <c r="AP387" s="127">
        <f>VLOOKUP(AO387,'Flags&amp;Qualifiers'!$B$2:$C$49,2)</f>
        <v>0</v>
      </c>
      <c r="AQ387" s="127">
        <f>VLOOKUP(AO387,'Flags&amp;Qualifiers'!$B$2:$D$49,3)</f>
        <v>0</v>
      </c>
      <c r="AR387" s="127">
        <f>VLOOKUP(AO387,'Flags&amp;Qualifiers'!$B$2:$E$49,4)</f>
        <v>0</v>
      </c>
      <c r="AS387" s="757" t="str">
        <f t="shared" si="123"/>
        <v>no</v>
      </c>
    </row>
    <row r="388" spans="1:45" s="634" customFormat="1" ht="11.25" customHeight="1" x14ac:dyDescent="0.2">
      <c r="A388" s="621">
        <f>(AirVision!A384)</f>
        <v>0</v>
      </c>
      <c r="B388" s="622">
        <f>(AirVision!B384)</f>
        <v>0</v>
      </c>
      <c r="C388" s="623" t="str">
        <f>IF(ISNUMBER(AirVision!R384),AirVision!R384, "")</f>
        <v/>
      </c>
      <c r="D388" s="624" t="str">
        <f>IF(AirVision!S384&lt;&gt;"",AirVision!S384, "")</f>
        <v/>
      </c>
      <c r="E388" s="623" t="str">
        <f>IF(ISNUMBER(AirVision!L384),AirVision!L384, "")</f>
        <v/>
      </c>
      <c r="F388" s="624" t="str">
        <f>IF(AirVision!M384&lt;&gt;"",AirVision!M384, "")</f>
        <v/>
      </c>
      <c r="G388" s="625" t="str">
        <f>IF(ISNUMBER(AirVision!C384),AirVision!C384,"")</f>
        <v/>
      </c>
      <c r="H388" s="624" t="str">
        <f>IF(AirVision!D384&lt;&gt;"",AirVision!D384, "")</f>
        <v/>
      </c>
      <c r="I388" s="624" t="str">
        <f>IF(ISNUMBER(AirVision!O384),AirVision!O384,"")</f>
        <v/>
      </c>
      <c r="J388" s="624" t="str">
        <f>IF(ISNUMBER(AirVision!P384),AirVision!P384,"")</f>
        <v/>
      </c>
      <c r="K388" s="624" t="str">
        <f>IF(ISNUMBER(AirVision!F384),AirVision!F384, "")</f>
        <v/>
      </c>
      <c r="L388" s="624" t="str">
        <f>IF(AirVision!G384&lt;&gt;"",AirVision!G384, "")</f>
        <v/>
      </c>
      <c r="M388" s="624" t="str">
        <f>IF(ISNUMBER(AirVision!U384),AirVision!U384, "")</f>
        <v/>
      </c>
      <c r="N388" s="624" t="str">
        <f>IF(AirVision!V384&lt;&gt;"",AirVision!V384, "")</f>
        <v/>
      </c>
      <c r="O388" s="625" t="str">
        <f>IF(ISNUMBER(AirVision!X384),AirVision!X384,"")</f>
        <v/>
      </c>
      <c r="P388" s="624" t="str">
        <f>IF(AirVision!Y384&lt;&gt;"",AirVision!Y384, "")</f>
        <v/>
      </c>
      <c r="Q388" s="624" t="str">
        <f>IF(ISNUMBER(AirVision!AA384),AirVision!AA384,"")</f>
        <v/>
      </c>
      <c r="R388" s="624" t="str">
        <f>IF(AirVision!AB384&lt;&gt;"",AirVision!AB384, "")</f>
        <v/>
      </c>
      <c r="S388" s="624" t="str">
        <f>IF(ISNUMBER(AirVision!AD384),AirVision!AD384,"")</f>
        <v/>
      </c>
      <c r="T388" s="624" t="str">
        <f>IF(AirVision!AE384&lt;&gt;"",AirVision!AE384, "")</f>
        <v/>
      </c>
      <c r="U388" s="624">
        <f t="shared" si="111"/>
        <v>0</v>
      </c>
      <c r="V388" s="624">
        <f t="shared" si="110"/>
        <v>1</v>
      </c>
      <c r="W388" s="624" t="str">
        <f>IF(D388&lt;&gt;"",(VLOOKUP(D388,'Flags&amp;Qualifiers'!$S$2:$U$55,3)),"")</f>
        <v/>
      </c>
      <c r="X388" s="624">
        <f t="shared" si="112"/>
        <v>0</v>
      </c>
      <c r="Y388" s="624" t="str">
        <f>IF(D388&lt;&gt;"",(VLOOKUP(D388,'Flags&amp;Qualifiers'!$S$2:$T$55,2)), "")</f>
        <v/>
      </c>
      <c r="Z388" s="624">
        <f t="shared" si="113"/>
        <v>1</v>
      </c>
      <c r="AA388" s="624">
        <f t="shared" si="114"/>
        <v>0</v>
      </c>
      <c r="AB388" s="624" t="str">
        <f t="shared" si="115"/>
        <v>NULL</v>
      </c>
      <c r="AC388" s="635" t="str">
        <f t="shared" si="129"/>
        <v>NULL</v>
      </c>
      <c r="AD388" s="625" t="str">
        <f t="shared" si="129"/>
        <v>NULL</v>
      </c>
      <c r="AE388" s="627">
        <f t="shared" si="128"/>
        <v>0</v>
      </c>
      <c r="AF388" s="628" t="str">
        <f t="shared" si="116"/>
        <v/>
      </c>
      <c r="AG388" s="629" t="str">
        <f t="shared" si="117"/>
        <v/>
      </c>
      <c r="AH388" s="630">
        <f t="shared" si="118"/>
        <v>381</v>
      </c>
      <c r="AI388" s="629">
        <f t="shared" si="122"/>
        <v>0</v>
      </c>
      <c r="AJ388" s="632" t="str">
        <f t="shared" si="126"/>
        <v/>
      </c>
      <c r="AK388" s="630" t="str">
        <f t="shared" si="119"/>
        <v/>
      </c>
      <c r="AL388" s="630" t="str">
        <f t="shared" si="120"/>
        <v/>
      </c>
      <c r="AM388" s="632" t="str">
        <f t="shared" si="121"/>
        <v/>
      </c>
      <c r="AN388" s="633" t="str">
        <f t="shared" si="127"/>
        <v>YES</v>
      </c>
      <c r="AO388" s="511" t="s">
        <v>382</v>
      </c>
      <c r="AP388" s="127">
        <f>VLOOKUP(AO388,'Flags&amp;Qualifiers'!$B$2:$C$49,2)</f>
        <v>0</v>
      </c>
      <c r="AQ388" s="127">
        <f>VLOOKUP(AO388,'Flags&amp;Qualifiers'!$B$2:$D$49,3)</f>
        <v>0</v>
      </c>
      <c r="AR388" s="127">
        <f>VLOOKUP(AO388,'Flags&amp;Qualifiers'!$B$2:$E$49,4)</f>
        <v>0</v>
      </c>
      <c r="AS388" s="757" t="str">
        <f t="shared" si="123"/>
        <v>no</v>
      </c>
    </row>
    <row r="389" spans="1:45" s="634" customFormat="1" ht="11.25" customHeight="1" x14ac:dyDescent="0.2">
      <c r="A389" s="621">
        <f>(AirVision!A385)</f>
        <v>0</v>
      </c>
      <c r="B389" s="622">
        <f>(AirVision!B385)</f>
        <v>0</v>
      </c>
      <c r="C389" s="623" t="str">
        <f>IF(ISNUMBER(AirVision!R385),AirVision!R385, "")</f>
        <v/>
      </c>
      <c r="D389" s="624" t="str">
        <f>IF(AirVision!S385&lt;&gt;"",AirVision!S385, "")</f>
        <v/>
      </c>
      <c r="E389" s="623" t="str">
        <f>IF(ISNUMBER(AirVision!L385),AirVision!L385, "")</f>
        <v/>
      </c>
      <c r="F389" s="624" t="str">
        <f>IF(AirVision!M385&lt;&gt;"",AirVision!M385, "")</f>
        <v/>
      </c>
      <c r="G389" s="625" t="str">
        <f>IF(ISNUMBER(AirVision!C385),AirVision!C385,"")</f>
        <v/>
      </c>
      <c r="H389" s="624" t="str">
        <f>IF(AirVision!D385&lt;&gt;"",AirVision!D385, "")</f>
        <v/>
      </c>
      <c r="I389" s="624" t="str">
        <f>IF(ISNUMBER(AirVision!O385),AirVision!O385,"")</f>
        <v/>
      </c>
      <c r="J389" s="624" t="str">
        <f>IF(ISNUMBER(AirVision!P385),AirVision!P385,"")</f>
        <v/>
      </c>
      <c r="K389" s="624" t="str">
        <f>IF(ISNUMBER(AirVision!F385),AirVision!F385, "")</f>
        <v/>
      </c>
      <c r="L389" s="624" t="str">
        <f>IF(AirVision!G385&lt;&gt;"",AirVision!G385, "")</f>
        <v/>
      </c>
      <c r="M389" s="624" t="str">
        <f>IF(ISNUMBER(AirVision!U385),AirVision!U385, "")</f>
        <v/>
      </c>
      <c r="N389" s="624" t="str">
        <f>IF(AirVision!V385&lt;&gt;"",AirVision!V385, "")</f>
        <v/>
      </c>
      <c r="O389" s="625" t="str">
        <f>IF(ISNUMBER(AirVision!X385),AirVision!X385,"")</f>
        <v/>
      </c>
      <c r="P389" s="624" t="str">
        <f>IF(AirVision!Y385&lt;&gt;"",AirVision!Y385, "")</f>
        <v/>
      </c>
      <c r="Q389" s="624" t="str">
        <f>IF(ISNUMBER(AirVision!AA385),AirVision!AA385,"")</f>
        <v/>
      </c>
      <c r="R389" s="624" t="str">
        <f>IF(AirVision!AB385&lt;&gt;"",AirVision!AB385, "")</f>
        <v/>
      </c>
      <c r="S389" s="624" t="str">
        <f>IF(ISNUMBER(AirVision!AD385),AirVision!AD385,"")</f>
        <v/>
      </c>
      <c r="T389" s="624" t="str">
        <f>IF(AirVision!AE385&lt;&gt;"",AirVision!AE385, "")</f>
        <v/>
      </c>
      <c r="U389" s="624">
        <f t="shared" si="111"/>
        <v>0</v>
      </c>
      <c r="V389" s="624">
        <f t="shared" si="110"/>
        <v>1</v>
      </c>
      <c r="W389" s="624" t="str">
        <f>IF(D389&lt;&gt;"",(VLOOKUP(D389,'Flags&amp;Qualifiers'!$S$2:$U$55,3)),"")</f>
        <v/>
      </c>
      <c r="X389" s="624">
        <f t="shared" si="112"/>
        <v>0</v>
      </c>
      <c r="Y389" s="624" t="str">
        <f>IF(D389&lt;&gt;"",(VLOOKUP(D389,'Flags&amp;Qualifiers'!$S$2:$T$55,2)), "")</f>
        <v/>
      </c>
      <c r="Z389" s="624">
        <f t="shared" si="113"/>
        <v>1</v>
      </c>
      <c r="AA389" s="624">
        <f t="shared" si="114"/>
        <v>0</v>
      </c>
      <c r="AB389" s="624" t="str">
        <f t="shared" si="115"/>
        <v>NULL</v>
      </c>
      <c r="AC389" s="635" t="str">
        <f t="shared" si="129"/>
        <v>NULL</v>
      </c>
      <c r="AD389" s="625" t="str">
        <f t="shared" si="129"/>
        <v>NULL</v>
      </c>
      <c r="AE389" s="627">
        <f t="shared" si="128"/>
        <v>0</v>
      </c>
      <c r="AF389" s="628" t="str">
        <f t="shared" si="116"/>
        <v/>
      </c>
      <c r="AG389" s="629" t="str">
        <f t="shared" si="117"/>
        <v/>
      </c>
      <c r="AH389" s="630">
        <f t="shared" si="118"/>
        <v>382</v>
      </c>
      <c r="AI389" s="629">
        <f t="shared" si="122"/>
        <v>0</v>
      </c>
      <c r="AJ389" s="632" t="str">
        <f t="shared" si="126"/>
        <v/>
      </c>
      <c r="AK389" s="630" t="str">
        <f t="shared" si="119"/>
        <v/>
      </c>
      <c r="AL389" s="630" t="str">
        <f t="shared" si="120"/>
        <v/>
      </c>
      <c r="AM389" s="632" t="str">
        <f t="shared" si="121"/>
        <v/>
      </c>
      <c r="AN389" s="633" t="str">
        <f t="shared" si="127"/>
        <v>YES</v>
      </c>
      <c r="AO389" s="511" t="s">
        <v>382</v>
      </c>
      <c r="AP389" s="127">
        <f>VLOOKUP(AO389,'Flags&amp;Qualifiers'!$B$2:$C$49,2)</f>
        <v>0</v>
      </c>
      <c r="AQ389" s="127">
        <f>VLOOKUP(AO389,'Flags&amp;Qualifiers'!$B$2:$D$49,3)</f>
        <v>0</v>
      </c>
      <c r="AR389" s="127">
        <f>VLOOKUP(AO389,'Flags&amp;Qualifiers'!$B$2:$E$49,4)</f>
        <v>0</v>
      </c>
      <c r="AS389" s="757" t="str">
        <f t="shared" si="123"/>
        <v>no</v>
      </c>
    </row>
    <row r="390" spans="1:45" s="634" customFormat="1" ht="11.25" customHeight="1" x14ac:dyDescent="0.2">
      <c r="A390" s="621">
        <f>(AirVision!A386)</f>
        <v>0</v>
      </c>
      <c r="B390" s="622">
        <f>(AirVision!B386)</f>
        <v>0</v>
      </c>
      <c r="C390" s="623" t="str">
        <f>IF(ISNUMBER(AirVision!R386),AirVision!R386, "")</f>
        <v/>
      </c>
      <c r="D390" s="624" t="str">
        <f>IF(AirVision!S386&lt;&gt;"",AirVision!S386, "")</f>
        <v/>
      </c>
      <c r="E390" s="623" t="str">
        <f>IF(ISNUMBER(AirVision!L386),AirVision!L386, "")</f>
        <v/>
      </c>
      <c r="F390" s="624" t="str">
        <f>IF(AirVision!M386&lt;&gt;"",AirVision!M386, "")</f>
        <v/>
      </c>
      <c r="G390" s="625" t="str">
        <f>IF(ISNUMBER(AirVision!C386),AirVision!C386,"")</f>
        <v/>
      </c>
      <c r="H390" s="624" t="str">
        <f>IF(AirVision!D386&lt;&gt;"",AirVision!D386, "")</f>
        <v/>
      </c>
      <c r="I390" s="624" t="str">
        <f>IF(ISNUMBER(AirVision!O386),AirVision!O386,"")</f>
        <v/>
      </c>
      <c r="J390" s="624" t="str">
        <f>IF(ISNUMBER(AirVision!P386),AirVision!P386,"")</f>
        <v/>
      </c>
      <c r="K390" s="624" t="str">
        <f>IF(ISNUMBER(AirVision!F386),AirVision!F386, "")</f>
        <v/>
      </c>
      <c r="L390" s="624" t="str">
        <f>IF(AirVision!G386&lt;&gt;"",AirVision!G386, "")</f>
        <v/>
      </c>
      <c r="M390" s="624" t="str">
        <f>IF(ISNUMBER(AirVision!U386),AirVision!U386, "")</f>
        <v/>
      </c>
      <c r="N390" s="624" t="str">
        <f>IF(AirVision!V386&lt;&gt;"",AirVision!V386, "")</f>
        <v/>
      </c>
      <c r="O390" s="625" t="str">
        <f>IF(ISNUMBER(AirVision!X386),AirVision!X386,"")</f>
        <v/>
      </c>
      <c r="P390" s="624" t="str">
        <f>IF(AirVision!Y386&lt;&gt;"",AirVision!Y386, "")</f>
        <v/>
      </c>
      <c r="Q390" s="624" t="str">
        <f>IF(ISNUMBER(AirVision!AA386),AirVision!AA386,"")</f>
        <v/>
      </c>
      <c r="R390" s="624" t="str">
        <f>IF(AirVision!AB386&lt;&gt;"",AirVision!AB386, "")</f>
        <v/>
      </c>
      <c r="S390" s="624" t="str">
        <f>IF(ISNUMBER(AirVision!AD386),AirVision!AD386,"")</f>
        <v/>
      </c>
      <c r="T390" s="624" t="str">
        <f>IF(AirVision!AE386&lt;&gt;"",AirVision!AE386, "")</f>
        <v/>
      </c>
      <c r="U390" s="624">
        <f t="shared" si="111"/>
        <v>0</v>
      </c>
      <c r="V390" s="624">
        <f t="shared" si="110"/>
        <v>1</v>
      </c>
      <c r="W390" s="624" t="str">
        <f>IF(D390&lt;&gt;"",(VLOOKUP(D390,'Flags&amp;Qualifiers'!$S$2:$U$55,3)),"")</f>
        <v/>
      </c>
      <c r="X390" s="624">
        <f t="shared" si="112"/>
        <v>0</v>
      </c>
      <c r="Y390" s="624" t="str">
        <f>IF(D390&lt;&gt;"",(VLOOKUP(D390,'Flags&amp;Qualifiers'!$S$2:$T$55,2)), "")</f>
        <v/>
      </c>
      <c r="Z390" s="624">
        <f t="shared" si="113"/>
        <v>1</v>
      </c>
      <c r="AA390" s="624">
        <f t="shared" si="114"/>
        <v>0</v>
      </c>
      <c r="AB390" s="624" t="str">
        <f t="shared" si="115"/>
        <v>NULL</v>
      </c>
      <c r="AC390" s="635" t="str">
        <f t="shared" si="129"/>
        <v>NULL</v>
      </c>
      <c r="AD390" s="625" t="str">
        <f t="shared" si="129"/>
        <v>NULL</v>
      </c>
      <c r="AE390" s="627">
        <f t="shared" si="128"/>
        <v>0</v>
      </c>
      <c r="AF390" s="628" t="str">
        <f t="shared" si="116"/>
        <v/>
      </c>
      <c r="AG390" s="629" t="str">
        <f t="shared" si="117"/>
        <v/>
      </c>
      <c r="AH390" s="630">
        <f t="shared" si="118"/>
        <v>383</v>
      </c>
      <c r="AI390" s="629">
        <f t="shared" si="122"/>
        <v>0</v>
      </c>
      <c r="AJ390" s="632" t="str">
        <f t="shared" si="126"/>
        <v/>
      </c>
      <c r="AK390" s="630" t="str">
        <f t="shared" si="119"/>
        <v/>
      </c>
      <c r="AL390" s="630" t="str">
        <f t="shared" si="120"/>
        <v/>
      </c>
      <c r="AM390" s="632" t="str">
        <f t="shared" si="121"/>
        <v/>
      </c>
      <c r="AN390" s="633" t="str">
        <f t="shared" si="127"/>
        <v>YES</v>
      </c>
      <c r="AO390" s="511" t="s">
        <v>382</v>
      </c>
      <c r="AP390" s="127">
        <f>VLOOKUP(AO390,'Flags&amp;Qualifiers'!$B$2:$C$49,2)</f>
        <v>0</v>
      </c>
      <c r="AQ390" s="127">
        <f>VLOOKUP(AO390,'Flags&amp;Qualifiers'!$B$2:$D$49,3)</f>
        <v>0</v>
      </c>
      <c r="AR390" s="127">
        <f>VLOOKUP(AO390,'Flags&amp;Qualifiers'!$B$2:$E$49,4)</f>
        <v>0</v>
      </c>
      <c r="AS390" s="757" t="str">
        <f t="shared" si="123"/>
        <v>no</v>
      </c>
    </row>
    <row r="391" spans="1:45" s="634" customFormat="1" ht="11.25" customHeight="1" x14ac:dyDescent="0.2">
      <c r="A391" s="621">
        <f>(AirVision!A387)</f>
        <v>0</v>
      </c>
      <c r="B391" s="622">
        <f>(AirVision!B387)</f>
        <v>0</v>
      </c>
      <c r="C391" s="623" t="str">
        <f>IF(ISNUMBER(AirVision!R387),AirVision!R387, "")</f>
        <v/>
      </c>
      <c r="D391" s="624" t="str">
        <f>IF(AirVision!S387&lt;&gt;"",AirVision!S387, "")</f>
        <v/>
      </c>
      <c r="E391" s="623" t="str">
        <f>IF(ISNUMBER(AirVision!L387),AirVision!L387, "")</f>
        <v/>
      </c>
      <c r="F391" s="624" t="str">
        <f>IF(AirVision!M387&lt;&gt;"",AirVision!M387, "")</f>
        <v/>
      </c>
      <c r="G391" s="625" t="str">
        <f>IF(ISNUMBER(AirVision!C387),AirVision!C387,"")</f>
        <v/>
      </c>
      <c r="H391" s="624" t="str">
        <f>IF(AirVision!D387&lt;&gt;"",AirVision!D387, "")</f>
        <v/>
      </c>
      <c r="I391" s="624" t="str">
        <f>IF(ISNUMBER(AirVision!O387),AirVision!O387,"")</f>
        <v/>
      </c>
      <c r="J391" s="624" t="str">
        <f>IF(ISNUMBER(AirVision!P387),AirVision!P387,"")</f>
        <v/>
      </c>
      <c r="K391" s="624" t="str">
        <f>IF(ISNUMBER(AirVision!F387),AirVision!F387, "")</f>
        <v/>
      </c>
      <c r="L391" s="624" t="str">
        <f>IF(AirVision!G387&lt;&gt;"",AirVision!G387, "")</f>
        <v/>
      </c>
      <c r="M391" s="624" t="str">
        <f>IF(ISNUMBER(AirVision!U387),AirVision!U387, "")</f>
        <v/>
      </c>
      <c r="N391" s="624" t="str">
        <f>IF(AirVision!V387&lt;&gt;"",AirVision!V387, "")</f>
        <v/>
      </c>
      <c r="O391" s="625" t="str">
        <f>IF(ISNUMBER(AirVision!X387),AirVision!X387,"")</f>
        <v/>
      </c>
      <c r="P391" s="624" t="str">
        <f>IF(AirVision!Y387&lt;&gt;"",AirVision!Y387, "")</f>
        <v/>
      </c>
      <c r="Q391" s="624" t="str">
        <f>IF(ISNUMBER(AirVision!AA387),AirVision!AA387,"")</f>
        <v/>
      </c>
      <c r="R391" s="624" t="str">
        <f>IF(AirVision!AB387&lt;&gt;"",AirVision!AB387, "")</f>
        <v/>
      </c>
      <c r="S391" s="624" t="str">
        <f>IF(ISNUMBER(AirVision!AD387),AirVision!AD387,"")</f>
        <v/>
      </c>
      <c r="T391" s="624" t="str">
        <f>IF(AirVision!AE387&lt;&gt;"",AirVision!AE387, "")</f>
        <v/>
      </c>
      <c r="U391" s="624">
        <f t="shared" si="111"/>
        <v>0</v>
      </c>
      <c r="V391" s="624">
        <f t="shared" si="110"/>
        <v>1</v>
      </c>
      <c r="W391" s="624" t="str">
        <f>IF(D391&lt;&gt;"",(VLOOKUP(D391,'Flags&amp;Qualifiers'!$S$2:$U$55,3)),"")</f>
        <v/>
      </c>
      <c r="X391" s="624">
        <f t="shared" si="112"/>
        <v>0</v>
      </c>
      <c r="Y391" s="624" t="str">
        <f>IF(D391&lt;&gt;"",(VLOOKUP(D391,'Flags&amp;Qualifiers'!$S$2:$T$55,2)), "")</f>
        <v/>
      </c>
      <c r="Z391" s="624">
        <f t="shared" si="113"/>
        <v>1</v>
      </c>
      <c r="AA391" s="624">
        <f t="shared" si="114"/>
        <v>0</v>
      </c>
      <c r="AB391" s="624" t="str">
        <f t="shared" si="115"/>
        <v>NULL</v>
      </c>
      <c r="AC391" s="635" t="str">
        <f t="shared" si="129"/>
        <v>NULL</v>
      </c>
      <c r="AD391" s="625" t="str">
        <f t="shared" si="129"/>
        <v>NULL</v>
      </c>
      <c r="AE391" s="627">
        <f>MAX($AB$368:$AB$391)</f>
        <v>0</v>
      </c>
      <c r="AF391" s="628" t="str">
        <f t="shared" si="116"/>
        <v/>
      </c>
      <c r="AG391" s="629" t="str">
        <f t="shared" si="117"/>
        <v/>
      </c>
      <c r="AH391" s="630">
        <f t="shared" si="118"/>
        <v>384</v>
      </c>
      <c r="AI391" s="629">
        <f t="shared" si="122"/>
        <v>0</v>
      </c>
      <c r="AJ391" s="632" t="str">
        <f t="shared" si="126"/>
        <v/>
      </c>
      <c r="AK391" s="630" t="str">
        <f t="shared" si="119"/>
        <v/>
      </c>
      <c r="AL391" s="630" t="str">
        <f t="shared" si="120"/>
        <v/>
      </c>
      <c r="AM391" s="632" t="str">
        <f t="shared" si="121"/>
        <v/>
      </c>
      <c r="AN391" s="633" t="str">
        <f t="shared" si="127"/>
        <v>YES</v>
      </c>
      <c r="AO391" s="511" t="s">
        <v>382</v>
      </c>
      <c r="AP391" s="127">
        <f>VLOOKUP(AO391,'Flags&amp;Qualifiers'!$B$2:$C$49,2)</f>
        <v>0</v>
      </c>
      <c r="AQ391" s="127">
        <f>VLOOKUP(AO391,'Flags&amp;Qualifiers'!$B$2:$D$49,3)</f>
        <v>0</v>
      </c>
      <c r="AR391" s="127">
        <f>VLOOKUP(AO391,'Flags&amp;Qualifiers'!$B$2:$E$49,4)</f>
        <v>0</v>
      </c>
      <c r="AS391" s="757" t="str">
        <f t="shared" si="123"/>
        <v>no</v>
      </c>
    </row>
    <row r="392" spans="1:45" s="634" customFormat="1" ht="11.25" customHeight="1" x14ac:dyDescent="0.2">
      <c r="A392" s="621">
        <f>(AirVision!A388)</f>
        <v>0</v>
      </c>
      <c r="B392" s="622">
        <f>(AirVision!B388)</f>
        <v>0</v>
      </c>
      <c r="C392" s="623" t="str">
        <f>IF(ISNUMBER(AirVision!R388),AirVision!R388, "")</f>
        <v/>
      </c>
      <c r="D392" s="624" t="str">
        <f>IF(AirVision!S388&lt;&gt;"",AirVision!S388, "")</f>
        <v/>
      </c>
      <c r="E392" s="623" t="str">
        <f>IF(ISNUMBER(AirVision!L388),AirVision!L388, "")</f>
        <v/>
      </c>
      <c r="F392" s="624" t="str">
        <f>IF(AirVision!M388&lt;&gt;"",AirVision!M388, "")</f>
        <v/>
      </c>
      <c r="G392" s="625" t="str">
        <f>IF(ISNUMBER(AirVision!C388),AirVision!C388,"")</f>
        <v/>
      </c>
      <c r="H392" s="624" t="str">
        <f>IF(AirVision!D388&lt;&gt;"",AirVision!D388, "")</f>
        <v/>
      </c>
      <c r="I392" s="624" t="str">
        <f>IF(ISNUMBER(AirVision!O388),AirVision!O388,"")</f>
        <v/>
      </c>
      <c r="J392" s="624" t="str">
        <f>IF(ISNUMBER(AirVision!P388),AirVision!P388,"")</f>
        <v/>
      </c>
      <c r="K392" s="624" t="str">
        <f>IF(ISNUMBER(AirVision!F388),AirVision!F388, "")</f>
        <v/>
      </c>
      <c r="L392" s="624" t="str">
        <f>IF(AirVision!G388&lt;&gt;"",AirVision!G388, "")</f>
        <v/>
      </c>
      <c r="M392" s="624" t="str">
        <f>IF(ISNUMBER(AirVision!U388),AirVision!U388, "")</f>
        <v/>
      </c>
      <c r="N392" s="624" t="str">
        <f>IF(AirVision!V388&lt;&gt;"",AirVision!V388, "")</f>
        <v/>
      </c>
      <c r="O392" s="625" t="str">
        <f>IF(ISNUMBER(AirVision!X388),AirVision!X388,"")</f>
        <v/>
      </c>
      <c r="P392" s="624" t="str">
        <f>IF(AirVision!Y388&lt;&gt;"",AirVision!Y388, "")</f>
        <v/>
      </c>
      <c r="Q392" s="624" t="str">
        <f>IF(ISNUMBER(AirVision!AA388),AirVision!AA388,"")</f>
        <v/>
      </c>
      <c r="R392" s="624" t="str">
        <f>IF(AirVision!AB388&lt;&gt;"",AirVision!AB388, "")</f>
        <v/>
      </c>
      <c r="S392" s="624" t="str">
        <f>IF(ISNUMBER(AirVision!AD388),AirVision!AD388,"")</f>
        <v/>
      </c>
      <c r="T392" s="624" t="str">
        <f>IF(AirVision!AE388&lt;&gt;"",AirVision!AE388, "")</f>
        <v/>
      </c>
      <c r="U392" s="624">
        <f t="shared" si="111"/>
        <v>0</v>
      </c>
      <c r="V392" s="624">
        <f t="shared" ref="V392:V450" si="130">COUNTBLANK(C392)</f>
        <v>1</v>
      </c>
      <c r="W392" s="624" t="str">
        <f>IF(D392&lt;&gt;"",(VLOOKUP(D392,'Flags&amp;Qualifiers'!$S$2:$U$55,3)),"")</f>
        <v/>
      </c>
      <c r="X392" s="624">
        <f t="shared" si="112"/>
        <v>0</v>
      </c>
      <c r="Y392" s="624" t="str">
        <f>IF(D392&lt;&gt;"",(VLOOKUP(D392,'Flags&amp;Qualifiers'!$S$2:$T$55,2)), "")</f>
        <v/>
      </c>
      <c r="Z392" s="624">
        <f t="shared" si="113"/>
        <v>1</v>
      </c>
      <c r="AA392" s="624">
        <f t="shared" si="114"/>
        <v>0</v>
      </c>
      <c r="AB392" s="624" t="str">
        <f t="shared" si="115"/>
        <v>NULL</v>
      </c>
      <c r="AC392" s="635" t="str">
        <f>IF((COUNT($AB$392:$AB$415)&gt;17),(AVERAGE($AB$392:$AB$415)),"NULL")</f>
        <v>NULL</v>
      </c>
      <c r="AD392" s="625" t="str">
        <f>IF((COUNT($AB$392:$AB$415)&gt;17),(AVERAGE($AB$392:$AB$415)),"NULL")</f>
        <v>NULL</v>
      </c>
      <c r="AE392" s="627">
        <f t="shared" ref="AE392:AE414" si="131">MAX($AB$392:$AB$415)</f>
        <v>0</v>
      </c>
      <c r="AF392" s="628" t="str">
        <f t="shared" si="116"/>
        <v/>
      </c>
      <c r="AG392" s="629" t="str">
        <f t="shared" si="117"/>
        <v/>
      </c>
      <c r="AH392" s="630">
        <f t="shared" si="118"/>
        <v>385</v>
      </c>
      <c r="AI392" s="629">
        <f t="shared" si="122"/>
        <v>0</v>
      </c>
      <c r="AJ392" s="632" t="str">
        <f t="shared" si="126"/>
        <v/>
      </c>
      <c r="AK392" s="630" t="str">
        <f t="shared" si="119"/>
        <v/>
      </c>
      <c r="AL392" s="630" t="str">
        <f t="shared" si="120"/>
        <v/>
      </c>
      <c r="AM392" s="632" t="str">
        <f t="shared" si="121"/>
        <v/>
      </c>
      <c r="AN392" s="633" t="str">
        <f t="shared" si="127"/>
        <v>YES</v>
      </c>
      <c r="AO392" s="511" t="s">
        <v>382</v>
      </c>
      <c r="AP392" s="127">
        <f>VLOOKUP(AO392,'Flags&amp;Qualifiers'!$B$2:$C$49,2)</f>
        <v>0</v>
      </c>
      <c r="AQ392" s="127">
        <f>VLOOKUP(AO392,'Flags&amp;Qualifiers'!$B$2:$D$49,3)</f>
        <v>0</v>
      </c>
      <c r="AR392" s="127">
        <f>VLOOKUP(AO392,'Flags&amp;Qualifiers'!$B$2:$E$49,4)</f>
        <v>0</v>
      </c>
      <c r="AS392" s="757" t="str">
        <f t="shared" si="123"/>
        <v>no</v>
      </c>
    </row>
    <row r="393" spans="1:45" s="634" customFormat="1" ht="11.25" customHeight="1" x14ac:dyDescent="0.2">
      <c r="A393" s="621">
        <f>(AirVision!A389)</f>
        <v>0</v>
      </c>
      <c r="B393" s="622">
        <f>(AirVision!B389)</f>
        <v>0</v>
      </c>
      <c r="C393" s="623" t="str">
        <f>IF(ISNUMBER(AirVision!R389),AirVision!R389, "")</f>
        <v/>
      </c>
      <c r="D393" s="624" t="str">
        <f>IF(AirVision!S389&lt;&gt;"",AirVision!S389, "")</f>
        <v/>
      </c>
      <c r="E393" s="623" t="str">
        <f>IF(ISNUMBER(AirVision!L389),AirVision!L389, "")</f>
        <v/>
      </c>
      <c r="F393" s="624" t="str">
        <f>IF(AirVision!M389&lt;&gt;"",AirVision!M389, "")</f>
        <v/>
      </c>
      <c r="G393" s="625" t="str">
        <f>IF(ISNUMBER(AirVision!C389),AirVision!C389,"")</f>
        <v/>
      </c>
      <c r="H393" s="624" t="str">
        <f>IF(AirVision!D389&lt;&gt;"",AirVision!D389, "")</f>
        <v/>
      </c>
      <c r="I393" s="624" t="str">
        <f>IF(ISNUMBER(AirVision!O389),AirVision!O389,"")</f>
        <v/>
      </c>
      <c r="J393" s="624" t="str">
        <f>IF(ISNUMBER(AirVision!P389),AirVision!P389,"")</f>
        <v/>
      </c>
      <c r="K393" s="624" t="str">
        <f>IF(ISNUMBER(AirVision!F389),AirVision!F389, "")</f>
        <v/>
      </c>
      <c r="L393" s="624" t="str">
        <f>IF(AirVision!G389&lt;&gt;"",AirVision!G389, "")</f>
        <v/>
      </c>
      <c r="M393" s="624" t="str">
        <f>IF(ISNUMBER(AirVision!U389),AirVision!U389, "")</f>
        <v/>
      </c>
      <c r="N393" s="624" t="str">
        <f>IF(AirVision!V389&lt;&gt;"",AirVision!V389, "")</f>
        <v/>
      </c>
      <c r="O393" s="625" t="str">
        <f>IF(ISNUMBER(AirVision!X389),AirVision!X389,"")</f>
        <v/>
      </c>
      <c r="P393" s="624" t="str">
        <f>IF(AirVision!Y389&lt;&gt;"",AirVision!Y389, "")</f>
        <v/>
      </c>
      <c r="Q393" s="624" t="str">
        <f>IF(ISNUMBER(AirVision!AA389),AirVision!AA389,"")</f>
        <v/>
      </c>
      <c r="R393" s="624" t="str">
        <f>IF(AirVision!AB389&lt;&gt;"",AirVision!AB389, "")</f>
        <v/>
      </c>
      <c r="S393" s="624" t="str">
        <f>IF(ISNUMBER(AirVision!AD389),AirVision!AD389,"")</f>
        <v/>
      </c>
      <c r="T393" s="624" t="str">
        <f>IF(AirVision!AE389&lt;&gt;"",AirVision!AE389, "")</f>
        <v/>
      </c>
      <c r="U393" s="624">
        <f t="shared" ref="U393:U456" si="132">IF(C393=985,1,0)</f>
        <v>0</v>
      </c>
      <c r="V393" s="624">
        <f t="shared" si="130"/>
        <v>1</v>
      </c>
      <c r="W393" s="624" t="str">
        <f>IF(D393&lt;&gt;"",(VLOOKUP(D393,'Flags&amp;Qualifiers'!$S$2:$U$55,3)),"")</f>
        <v/>
      </c>
      <c r="X393" s="624">
        <f t="shared" ref="X393:X456" si="133">IF(D393="&lt;",1,0)</f>
        <v>0</v>
      </c>
      <c r="Y393" s="624" t="str">
        <f>IF(D393&lt;&gt;"",(VLOOKUP(D393,'Flags&amp;Qualifiers'!$S$2:$T$55,2)), "")</f>
        <v/>
      </c>
      <c r="Z393" s="624">
        <f t="shared" ref="Z393:Z456" si="134">SUM(U393:V393,X393)</f>
        <v>1</v>
      </c>
      <c r="AA393" s="624">
        <f t="shared" ref="AA393:AA456" si="135">SUM(W393)</f>
        <v>0</v>
      </c>
      <c r="AB393" s="624" t="str">
        <f t="shared" ref="AB393:AB456" si="136">IF(OR(Z393&gt;0,ISTEXT(AP393)),"NULL",(C393))</f>
        <v>NULL</v>
      </c>
      <c r="AC393" s="635" t="str">
        <f t="shared" ref="AC393:AD415" si="137">IF((COUNT($AB$392:$AB$415)&gt;17),(AVERAGE($AB$392:$AB$415)),"NULL")</f>
        <v>NULL</v>
      </c>
      <c r="AD393" s="625" t="str">
        <f t="shared" si="137"/>
        <v>NULL</v>
      </c>
      <c r="AE393" s="627">
        <f t="shared" si="131"/>
        <v>0</v>
      </c>
      <c r="AF393" s="628" t="str">
        <f t="shared" ref="AF393:AF456" si="138">IF(E393&lt;0.7,"Flow","")</f>
        <v/>
      </c>
      <c r="AG393" s="629" t="str">
        <f t="shared" ref="AG393:AG456" si="139">IF(AB393&lt;0,"MDL","")</f>
        <v/>
      </c>
      <c r="AH393" s="630">
        <f t="shared" ref="AH393:AH456" si="140">IF(C393=C392,AH392+1,1)</f>
        <v>386</v>
      </c>
      <c r="AI393" s="629">
        <f t="shared" si="122"/>
        <v>0</v>
      </c>
      <c r="AJ393" s="632" t="str">
        <f t="shared" si="126"/>
        <v/>
      </c>
      <c r="AK393" s="630" t="str">
        <f t="shared" ref="AK393:AK456" si="141">IF(ISNUMBER(S393), (S393*2.23694),"")</f>
        <v/>
      </c>
      <c r="AL393" s="630" t="str">
        <f t="shared" ref="AL393:AL456" si="142">IF(AND(Q393&gt;-1,Q393&lt;24),"N",)&amp;IF(AND(Q393&gt;23.99,Q393&lt;65),"NE",)&amp;IF(AND(Q393&gt;64.99,Q393&lt;114),"E",)&amp;IF(AND(Q393&gt;113.99,Q393&lt;157),"SE",)&amp;IF(AND(Q393&gt;156.99,Q393&lt;204),"S",)&amp;IF(AND(Q393&gt;203.99,Q393&lt;247),"SW",)&amp;IF(AND(Q393&gt;246.99,Q393&lt;294),"W",)&amp;IF(AND(Q393&gt;293.99,Q393&lt;336),"NW",)&amp;IF(AND(Q393&gt;335.99,Q393&lt;361),"N",)</f>
        <v/>
      </c>
      <c r="AM393" s="632" t="str">
        <f t="shared" ref="AM393:AM456" si="143">IF(ISNUMBER(G393),(CONVERT(G393,"C","F")), "")</f>
        <v/>
      </c>
      <c r="AN393" s="633" t="str">
        <f t="shared" si="127"/>
        <v>YES</v>
      </c>
      <c r="AO393" s="511" t="s">
        <v>382</v>
      </c>
      <c r="AP393" s="127">
        <f>VLOOKUP(AO393,'Flags&amp;Qualifiers'!$B$2:$C$49,2)</f>
        <v>0</v>
      </c>
      <c r="AQ393" s="127">
        <f>VLOOKUP(AO393,'Flags&amp;Qualifiers'!$B$2:$D$49,3)</f>
        <v>0</v>
      </c>
      <c r="AR393" s="127">
        <f>VLOOKUP(AO393,'Flags&amp;Qualifiers'!$B$2:$E$49,4)</f>
        <v>0</v>
      </c>
      <c r="AS393" s="757" t="str">
        <f t="shared" si="123"/>
        <v>no</v>
      </c>
    </row>
    <row r="394" spans="1:45" s="634" customFormat="1" ht="11.25" customHeight="1" x14ac:dyDescent="0.2">
      <c r="A394" s="621">
        <f>(AirVision!A390)</f>
        <v>0</v>
      </c>
      <c r="B394" s="622">
        <f>(AirVision!B390)</f>
        <v>0</v>
      </c>
      <c r="C394" s="623" t="str">
        <f>IF(ISNUMBER(AirVision!R390),AirVision!R390, "")</f>
        <v/>
      </c>
      <c r="D394" s="624" t="str">
        <f>IF(AirVision!S390&lt;&gt;"",AirVision!S390, "")</f>
        <v/>
      </c>
      <c r="E394" s="623" t="str">
        <f>IF(ISNUMBER(AirVision!L390),AirVision!L390, "")</f>
        <v/>
      </c>
      <c r="F394" s="624" t="str">
        <f>IF(AirVision!M390&lt;&gt;"",AirVision!M390, "")</f>
        <v/>
      </c>
      <c r="G394" s="625" t="str">
        <f>IF(ISNUMBER(AirVision!C390),AirVision!C390,"")</f>
        <v/>
      </c>
      <c r="H394" s="624" t="str">
        <f>IF(AirVision!D390&lt;&gt;"",AirVision!D390, "")</f>
        <v/>
      </c>
      <c r="I394" s="624" t="str">
        <f>IF(ISNUMBER(AirVision!O390),AirVision!O390,"")</f>
        <v/>
      </c>
      <c r="J394" s="624" t="str">
        <f>IF(ISNUMBER(AirVision!P390),AirVision!P390,"")</f>
        <v/>
      </c>
      <c r="K394" s="624" t="str">
        <f>IF(ISNUMBER(AirVision!F390),AirVision!F390, "")</f>
        <v/>
      </c>
      <c r="L394" s="624" t="str">
        <f>IF(AirVision!G390&lt;&gt;"",AirVision!G390, "")</f>
        <v/>
      </c>
      <c r="M394" s="624" t="str">
        <f>IF(ISNUMBER(AirVision!U390),AirVision!U390, "")</f>
        <v/>
      </c>
      <c r="N394" s="624" t="str">
        <f>IF(AirVision!V390&lt;&gt;"",AirVision!V390, "")</f>
        <v/>
      </c>
      <c r="O394" s="625" t="str">
        <f>IF(ISNUMBER(AirVision!X390),AirVision!X390,"")</f>
        <v/>
      </c>
      <c r="P394" s="624" t="str">
        <f>IF(AirVision!Y390&lt;&gt;"",AirVision!Y390, "")</f>
        <v/>
      </c>
      <c r="Q394" s="624" t="str">
        <f>IF(ISNUMBER(AirVision!AA390),AirVision!AA390,"")</f>
        <v/>
      </c>
      <c r="R394" s="624" t="str">
        <f>IF(AirVision!AB390&lt;&gt;"",AirVision!AB390, "")</f>
        <v/>
      </c>
      <c r="S394" s="624" t="str">
        <f>IF(ISNUMBER(AirVision!AD390),AirVision!AD390,"")</f>
        <v/>
      </c>
      <c r="T394" s="624" t="str">
        <f>IF(AirVision!AE390&lt;&gt;"",AirVision!AE390, "")</f>
        <v/>
      </c>
      <c r="U394" s="624">
        <f t="shared" si="132"/>
        <v>0</v>
      </c>
      <c r="V394" s="624">
        <f t="shared" si="130"/>
        <v>1</v>
      </c>
      <c r="W394" s="624" t="str">
        <f>IF(D394&lt;&gt;"",(VLOOKUP(D394,'Flags&amp;Qualifiers'!$S$2:$U$55,3)),"")</f>
        <v/>
      </c>
      <c r="X394" s="624">
        <f t="shared" si="133"/>
        <v>0</v>
      </c>
      <c r="Y394" s="624" t="str">
        <f>IF(D394&lt;&gt;"",(VLOOKUP(D394,'Flags&amp;Qualifiers'!$S$2:$T$55,2)), "")</f>
        <v/>
      </c>
      <c r="Z394" s="624">
        <f t="shared" si="134"/>
        <v>1</v>
      </c>
      <c r="AA394" s="624">
        <f t="shared" si="135"/>
        <v>0</v>
      </c>
      <c r="AB394" s="624" t="str">
        <f t="shared" si="136"/>
        <v>NULL</v>
      </c>
      <c r="AC394" s="635" t="str">
        <f t="shared" si="137"/>
        <v>NULL</v>
      </c>
      <c r="AD394" s="625" t="str">
        <f t="shared" si="137"/>
        <v>NULL</v>
      </c>
      <c r="AE394" s="627">
        <f t="shared" si="131"/>
        <v>0</v>
      </c>
      <c r="AF394" s="628" t="str">
        <f t="shared" si="138"/>
        <v/>
      </c>
      <c r="AG394" s="629" t="str">
        <f t="shared" si="139"/>
        <v/>
      </c>
      <c r="AH394" s="630">
        <f t="shared" si="140"/>
        <v>387</v>
      </c>
      <c r="AI394" s="629">
        <f t="shared" ref="AI394:AI457" si="144">IF(OR(AB393="NULL",AB394="NULL"),0, (AB394-AB393))</f>
        <v>0</v>
      </c>
      <c r="AJ394" s="632" t="str">
        <f t="shared" si="126"/>
        <v/>
      </c>
      <c r="AK394" s="630" t="str">
        <f t="shared" si="141"/>
        <v/>
      </c>
      <c r="AL394" s="630" t="str">
        <f t="shared" si="142"/>
        <v/>
      </c>
      <c r="AM394" s="632" t="str">
        <f t="shared" si="143"/>
        <v/>
      </c>
      <c r="AN394" s="633" t="str">
        <f t="shared" si="127"/>
        <v>YES</v>
      </c>
      <c r="AO394" s="511" t="s">
        <v>382</v>
      </c>
      <c r="AP394" s="127">
        <f>VLOOKUP(AO394,'Flags&amp;Qualifiers'!$B$2:$C$49,2)</f>
        <v>0</v>
      </c>
      <c r="AQ394" s="127">
        <f>VLOOKUP(AO394,'Flags&amp;Qualifiers'!$B$2:$D$49,3)</f>
        <v>0</v>
      </c>
      <c r="AR394" s="127">
        <f>VLOOKUP(AO394,'Flags&amp;Qualifiers'!$B$2:$E$49,4)</f>
        <v>0</v>
      </c>
      <c r="AS394" s="757" t="str">
        <f t="shared" si="123"/>
        <v>no</v>
      </c>
    </row>
    <row r="395" spans="1:45" s="634" customFormat="1" ht="11.25" customHeight="1" x14ac:dyDescent="0.2">
      <c r="A395" s="621">
        <f>(AirVision!A391)</f>
        <v>0</v>
      </c>
      <c r="B395" s="622">
        <f>(AirVision!B391)</f>
        <v>0</v>
      </c>
      <c r="C395" s="623" t="str">
        <f>IF(ISNUMBER(AirVision!R391),AirVision!R391, "")</f>
        <v/>
      </c>
      <c r="D395" s="624" t="str">
        <f>IF(AirVision!S391&lt;&gt;"",AirVision!S391, "")</f>
        <v/>
      </c>
      <c r="E395" s="623" t="str">
        <f>IF(ISNUMBER(AirVision!L391),AirVision!L391, "")</f>
        <v/>
      </c>
      <c r="F395" s="624" t="str">
        <f>IF(AirVision!M391&lt;&gt;"",AirVision!M391, "")</f>
        <v/>
      </c>
      <c r="G395" s="625" t="str">
        <f>IF(ISNUMBER(AirVision!C391),AirVision!C391,"")</f>
        <v/>
      </c>
      <c r="H395" s="624" t="str">
        <f>IF(AirVision!D391&lt;&gt;"",AirVision!D391, "")</f>
        <v/>
      </c>
      <c r="I395" s="624" t="str">
        <f>IF(ISNUMBER(AirVision!O391),AirVision!O391,"")</f>
        <v/>
      </c>
      <c r="J395" s="624" t="str">
        <f>IF(ISNUMBER(AirVision!P391),AirVision!P391,"")</f>
        <v/>
      </c>
      <c r="K395" s="624" t="str">
        <f>IF(ISNUMBER(AirVision!F391),AirVision!F391, "")</f>
        <v/>
      </c>
      <c r="L395" s="624" t="str">
        <f>IF(AirVision!G391&lt;&gt;"",AirVision!G391, "")</f>
        <v/>
      </c>
      <c r="M395" s="624" t="str">
        <f>IF(ISNUMBER(AirVision!U391),AirVision!U391, "")</f>
        <v/>
      </c>
      <c r="N395" s="624" t="str">
        <f>IF(AirVision!V391&lt;&gt;"",AirVision!V391, "")</f>
        <v/>
      </c>
      <c r="O395" s="625" t="str">
        <f>IF(ISNUMBER(AirVision!X391),AirVision!X391,"")</f>
        <v/>
      </c>
      <c r="P395" s="624" t="str">
        <f>IF(AirVision!Y391&lt;&gt;"",AirVision!Y391, "")</f>
        <v/>
      </c>
      <c r="Q395" s="624" t="str">
        <f>IF(ISNUMBER(AirVision!AA391),AirVision!AA391,"")</f>
        <v/>
      </c>
      <c r="R395" s="624" t="str">
        <f>IF(AirVision!AB391&lt;&gt;"",AirVision!AB391, "")</f>
        <v/>
      </c>
      <c r="S395" s="624" t="str">
        <f>IF(ISNUMBER(AirVision!AD391),AirVision!AD391,"")</f>
        <v/>
      </c>
      <c r="T395" s="624" t="str">
        <f>IF(AirVision!AE391&lt;&gt;"",AirVision!AE391, "")</f>
        <v/>
      </c>
      <c r="U395" s="624">
        <f t="shared" si="132"/>
        <v>0</v>
      </c>
      <c r="V395" s="624">
        <f t="shared" si="130"/>
        <v>1</v>
      </c>
      <c r="W395" s="624" t="str">
        <f>IF(D395&lt;&gt;"",(VLOOKUP(D395,'Flags&amp;Qualifiers'!$S$2:$U$55,3)),"")</f>
        <v/>
      </c>
      <c r="X395" s="624">
        <f t="shared" si="133"/>
        <v>0</v>
      </c>
      <c r="Y395" s="624" t="str">
        <f>IF(D395&lt;&gt;"",(VLOOKUP(D395,'Flags&amp;Qualifiers'!$S$2:$T$55,2)), "")</f>
        <v/>
      </c>
      <c r="Z395" s="624">
        <f t="shared" si="134"/>
        <v>1</v>
      </c>
      <c r="AA395" s="624">
        <f t="shared" si="135"/>
        <v>0</v>
      </c>
      <c r="AB395" s="624" t="str">
        <f t="shared" si="136"/>
        <v>NULL</v>
      </c>
      <c r="AC395" s="635" t="str">
        <f t="shared" si="137"/>
        <v>NULL</v>
      </c>
      <c r="AD395" s="625" t="str">
        <f t="shared" si="137"/>
        <v>NULL</v>
      </c>
      <c r="AE395" s="627">
        <f t="shared" si="131"/>
        <v>0</v>
      </c>
      <c r="AF395" s="628" t="str">
        <f t="shared" si="138"/>
        <v/>
      </c>
      <c r="AG395" s="629" t="str">
        <f t="shared" si="139"/>
        <v/>
      </c>
      <c r="AH395" s="630">
        <f t="shared" si="140"/>
        <v>388</v>
      </c>
      <c r="AI395" s="629">
        <f t="shared" si="144"/>
        <v>0</v>
      </c>
      <c r="AJ395" s="632" t="str">
        <f t="shared" si="126"/>
        <v/>
      </c>
      <c r="AK395" s="630" t="str">
        <f t="shared" si="141"/>
        <v/>
      </c>
      <c r="AL395" s="630" t="str">
        <f t="shared" si="142"/>
        <v/>
      </c>
      <c r="AM395" s="632" t="str">
        <f t="shared" si="143"/>
        <v/>
      </c>
      <c r="AN395" s="633" t="str">
        <f t="shared" si="127"/>
        <v>YES</v>
      </c>
      <c r="AO395" s="511" t="s">
        <v>382</v>
      </c>
      <c r="AP395" s="127">
        <f>VLOOKUP(AO395,'Flags&amp;Qualifiers'!$B$2:$C$49,2)</f>
        <v>0</v>
      </c>
      <c r="AQ395" s="127">
        <f>VLOOKUP(AO395,'Flags&amp;Qualifiers'!$B$2:$D$49,3)</f>
        <v>0</v>
      </c>
      <c r="AR395" s="127">
        <f>VLOOKUP(AO395,'Flags&amp;Qualifiers'!$B$2:$E$49,4)</f>
        <v>0</v>
      </c>
      <c r="AS395" s="757" t="str">
        <f t="shared" si="123"/>
        <v>no</v>
      </c>
    </row>
    <row r="396" spans="1:45" s="634" customFormat="1" ht="11.25" customHeight="1" x14ac:dyDescent="0.2">
      <c r="A396" s="621">
        <f>(AirVision!A392)</f>
        <v>0</v>
      </c>
      <c r="B396" s="622">
        <f>(AirVision!B392)</f>
        <v>0</v>
      </c>
      <c r="C396" s="623" t="str">
        <f>IF(ISNUMBER(AirVision!R392),AirVision!R392, "")</f>
        <v/>
      </c>
      <c r="D396" s="624" t="str">
        <f>IF(AirVision!S392&lt;&gt;"",AirVision!S392, "")</f>
        <v/>
      </c>
      <c r="E396" s="623" t="str">
        <f>IF(ISNUMBER(AirVision!L392),AirVision!L392, "")</f>
        <v/>
      </c>
      <c r="F396" s="624" t="str">
        <f>IF(AirVision!M392&lt;&gt;"",AirVision!M392, "")</f>
        <v/>
      </c>
      <c r="G396" s="625" t="str">
        <f>IF(ISNUMBER(AirVision!C392),AirVision!C392,"")</f>
        <v/>
      </c>
      <c r="H396" s="624" t="str">
        <f>IF(AirVision!D392&lt;&gt;"",AirVision!D392, "")</f>
        <v/>
      </c>
      <c r="I396" s="624" t="str">
        <f>IF(ISNUMBER(AirVision!O392),AirVision!O392,"")</f>
        <v/>
      </c>
      <c r="J396" s="624" t="str">
        <f>IF(ISNUMBER(AirVision!P392),AirVision!P392,"")</f>
        <v/>
      </c>
      <c r="K396" s="624" t="str">
        <f>IF(ISNUMBER(AirVision!F392),AirVision!F392, "")</f>
        <v/>
      </c>
      <c r="L396" s="624" t="str">
        <f>IF(AirVision!G392&lt;&gt;"",AirVision!G392, "")</f>
        <v/>
      </c>
      <c r="M396" s="624" t="str">
        <f>IF(ISNUMBER(AirVision!U392),AirVision!U392, "")</f>
        <v/>
      </c>
      <c r="N396" s="624" t="str">
        <f>IF(AirVision!V392&lt;&gt;"",AirVision!V392, "")</f>
        <v/>
      </c>
      <c r="O396" s="625" t="str">
        <f>IF(ISNUMBER(AirVision!X392),AirVision!X392,"")</f>
        <v/>
      </c>
      <c r="P396" s="624" t="str">
        <f>IF(AirVision!Y392&lt;&gt;"",AirVision!Y392, "")</f>
        <v/>
      </c>
      <c r="Q396" s="624" t="str">
        <f>IF(ISNUMBER(AirVision!AA392),AirVision!AA392,"")</f>
        <v/>
      </c>
      <c r="R396" s="624" t="str">
        <f>IF(AirVision!AB392&lt;&gt;"",AirVision!AB392, "")</f>
        <v/>
      </c>
      <c r="S396" s="624" t="str">
        <f>IF(ISNUMBER(AirVision!AD392),AirVision!AD392,"")</f>
        <v/>
      </c>
      <c r="T396" s="624" t="str">
        <f>IF(AirVision!AE392&lt;&gt;"",AirVision!AE392, "")</f>
        <v/>
      </c>
      <c r="U396" s="624">
        <f t="shared" si="132"/>
        <v>0</v>
      </c>
      <c r="V396" s="624">
        <f t="shared" si="130"/>
        <v>1</v>
      </c>
      <c r="W396" s="624" t="str">
        <f>IF(D396&lt;&gt;"",(VLOOKUP(D396,'Flags&amp;Qualifiers'!$S$2:$U$55,3)),"")</f>
        <v/>
      </c>
      <c r="X396" s="624">
        <f t="shared" si="133"/>
        <v>0</v>
      </c>
      <c r="Y396" s="624" t="str">
        <f>IF(D396&lt;&gt;"",(VLOOKUP(D396,'Flags&amp;Qualifiers'!$S$2:$T$55,2)), "")</f>
        <v/>
      </c>
      <c r="Z396" s="624">
        <f t="shared" si="134"/>
        <v>1</v>
      </c>
      <c r="AA396" s="624">
        <f t="shared" si="135"/>
        <v>0</v>
      </c>
      <c r="AB396" s="624" t="str">
        <f t="shared" si="136"/>
        <v>NULL</v>
      </c>
      <c r="AC396" s="635" t="str">
        <f t="shared" si="137"/>
        <v>NULL</v>
      </c>
      <c r="AD396" s="625" t="str">
        <f t="shared" si="137"/>
        <v>NULL</v>
      </c>
      <c r="AE396" s="627">
        <f t="shared" si="131"/>
        <v>0</v>
      </c>
      <c r="AF396" s="628" t="str">
        <f t="shared" si="138"/>
        <v/>
      </c>
      <c r="AG396" s="629" t="str">
        <f t="shared" si="139"/>
        <v/>
      </c>
      <c r="AH396" s="630">
        <f t="shared" si="140"/>
        <v>389</v>
      </c>
      <c r="AI396" s="629">
        <f t="shared" si="144"/>
        <v>0</v>
      </c>
      <c r="AJ396" s="632" t="str">
        <f t="shared" si="126"/>
        <v/>
      </c>
      <c r="AK396" s="630" t="str">
        <f t="shared" si="141"/>
        <v/>
      </c>
      <c r="AL396" s="630" t="str">
        <f t="shared" si="142"/>
        <v/>
      </c>
      <c r="AM396" s="632" t="str">
        <f t="shared" si="143"/>
        <v/>
      </c>
      <c r="AN396" s="633" t="str">
        <f t="shared" si="127"/>
        <v>YES</v>
      </c>
      <c r="AO396" s="511" t="s">
        <v>382</v>
      </c>
      <c r="AP396" s="127">
        <f>VLOOKUP(AO396,'Flags&amp;Qualifiers'!$B$2:$C$49,2)</f>
        <v>0</v>
      </c>
      <c r="AQ396" s="127">
        <f>VLOOKUP(AO396,'Flags&amp;Qualifiers'!$B$2:$D$49,3)</f>
        <v>0</v>
      </c>
      <c r="AR396" s="127">
        <f>VLOOKUP(AO396,'Flags&amp;Qualifiers'!$B$2:$E$49,4)</f>
        <v>0</v>
      </c>
      <c r="AS396" s="757" t="str">
        <f t="shared" si="123"/>
        <v>no</v>
      </c>
    </row>
    <row r="397" spans="1:45" s="634" customFormat="1" ht="11.25" customHeight="1" x14ac:dyDescent="0.2">
      <c r="A397" s="621">
        <f>(AirVision!A393)</f>
        <v>0</v>
      </c>
      <c r="B397" s="622">
        <f>(AirVision!B393)</f>
        <v>0</v>
      </c>
      <c r="C397" s="623" t="str">
        <f>IF(ISNUMBER(AirVision!R393),AirVision!R393, "")</f>
        <v/>
      </c>
      <c r="D397" s="624" t="str">
        <f>IF(AirVision!S393&lt;&gt;"",AirVision!S393, "")</f>
        <v/>
      </c>
      <c r="E397" s="623" t="str">
        <f>IF(ISNUMBER(AirVision!L393),AirVision!L393, "")</f>
        <v/>
      </c>
      <c r="F397" s="624" t="str">
        <f>IF(AirVision!M393&lt;&gt;"",AirVision!M393, "")</f>
        <v/>
      </c>
      <c r="G397" s="625" t="str">
        <f>IF(ISNUMBER(AirVision!C393),AirVision!C393,"")</f>
        <v/>
      </c>
      <c r="H397" s="624" t="str">
        <f>IF(AirVision!D393&lt;&gt;"",AirVision!D393, "")</f>
        <v/>
      </c>
      <c r="I397" s="624" t="str">
        <f>IF(ISNUMBER(AirVision!O393),AirVision!O393,"")</f>
        <v/>
      </c>
      <c r="J397" s="624" t="str">
        <f>IF(ISNUMBER(AirVision!P393),AirVision!P393,"")</f>
        <v/>
      </c>
      <c r="K397" s="624" t="str">
        <f>IF(ISNUMBER(AirVision!F393),AirVision!F393, "")</f>
        <v/>
      </c>
      <c r="L397" s="624" t="str">
        <f>IF(AirVision!G393&lt;&gt;"",AirVision!G393, "")</f>
        <v/>
      </c>
      <c r="M397" s="624" t="str">
        <f>IF(ISNUMBER(AirVision!U393),AirVision!U393, "")</f>
        <v/>
      </c>
      <c r="N397" s="624" t="str">
        <f>IF(AirVision!V393&lt;&gt;"",AirVision!V393, "")</f>
        <v/>
      </c>
      <c r="O397" s="625" t="str">
        <f>IF(ISNUMBER(AirVision!X393),AirVision!X393,"")</f>
        <v/>
      </c>
      <c r="P397" s="624" t="str">
        <f>IF(AirVision!Y393&lt;&gt;"",AirVision!Y393, "")</f>
        <v/>
      </c>
      <c r="Q397" s="624" t="str">
        <f>IF(ISNUMBER(AirVision!AA393),AirVision!AA393,"")</f>
        <v/>
      </c>
      <c r="R397" s="624" t="str">
        <f>IF(AirVision!AB393&lt;&gt;"",AirVision!AB393, "")</f>
        <v/>
      </c>
      <c r="S397" s="624" t="str">
        <f>IF(ISNUMBER(AirVision!AD393),AirVision!AD393,"")</f>
        <v/>
      </c>
      <c r="T397" s="624" t="str">
        <f>IF(AirVision!AE393&lt;&gt;"",AirVision!AE393, "")</f>
        <v/>
      </c>
      <c r="U397" s="624">
        <f t="shared" si="132"/>
        <v>0</v>
      </c>
      <c r="V397" s="624">
        <f t="shared" si="130"/>
        <v>1</v>
      </c>
      <c r="W397" s="624" t="str">
        <f>IF(D397&lt;&gt;"",(VLOOKUP(D397,'Flags&amp;Qualifiers'!$S$2:$U$55,3)),"")</f>
        <v/>
      </c>
      <c r="X397" s="624">
        <f t="shared" si="133"/>
        <v>0</v>
      </c>
      <c r="Y397" s="624" t="str">
        <f>IF(D397&lt;&gt;"",(VLOOKUP(D397,'Flags&amp;Qualifiers'!$S$2:$T$55,2)), "")</f>
        <v/>
      </c>
      <c r="Z397" s="624">
        <f t="shared" si="134"/>
        <v>1</v>
      </c>
      <c r="AA397" s="624">
        <f t="shared" si="135"/>
        <v>0</v>
      </c>
      <c r="AB397" s="624" t="str">
        <f t="shared" si="136"/>
        <v>NULL</v>
      </c>
      <c r="AC397" s="635" t="str">
        <f t="shared" si="137"/>
        <v>NULL</v>
      </c>
      <c r="AD397" s="625" t="str">
        <f t="shared" si="137"/>
        <v>NULL</v>
      </c>
      <c r="AE397" s="627">
        <f t="shared" si="131"/>
        <v>0</v>
      </c>
      <c r="AF397" s="628" t="str">
        <f t="shared" si="138"/>
        <v/>
      </c>
      <c r="AG397" s="629" t="str">
        <f t="shared" si="139"/>
        <v/>
      </c>
      <c r="AH397" s="630">
        <f t="shared" si="140"/>
        <v>390</v>
      </c>
      <c r="AI397" s="629">
        <f t="shared" si="144"/>
        <v>0</v>
      </c>
      <c r="AJ397" s="632" t="str">
        <f t="shared" si="126"/>
        <v/>
      </c>
      <c r="AK397" s="630" t="str">
        <f t="shared" si="141"/>
        <v/>
      </c>
      <c r="AL397" s="630" t="str">
        <f t="shared" si="142"/>
        <v/>
      </c>
      <c r="AM397" s="632" t="str">
        <f t="shared" si="143"/>
        <v/>
      </c>
      <c r="AN397" s="633" t="str">
        <f t="shared" si="127"/>
        <v>YES</v>
      </c>
      <c r="AO397" s="511" t="s">
        <v>382</v>
      </c>
      <c r="AP397" s="127">
        <f>VLOOKUP(AO397,'Flags&amp;Qualifiers'!$B$2:$C$49,2)</f>
        <v>0</v>
      </c>
      <c r="AQ397" s="127">
        <f>VLOOKUP(AO397,'Flags&amp;Qualifiers'!$B$2:$D$49,3)</f>
        <v>0</v>
      </c>
      <c r="AR397" s="127">
        <f>VLOOKUP(AO397,'Flags&amp;Qualifiers'!$B$2:$E$49,4)</f>
        <v>0</v>
      </c>
      <c r="AS397" s="757" t="str">
        <f t="shared" si="123"/>
        <v>no</v>
      </c>
    </row>
    <row r="398" spans="1:45" s="634" customFormat="1" ht="11.25" customHeight="1" x14ac:dyDescent="0.2">
      <c r="A398" s="621">
        <f>(AirVision!A394)</f>
        <v>0</v>
      </c>
      <c r="B398" s="622">
        <f>(AirVision!B394)</f>
        <v>0</v>
      </c>
      <c r="C398" s="623" t="str">
        <f>IF(ISNUMBER(AirVision!R394),AirVision!R394, "")</f>
        <v/>
      </c>
      <c r="D398" s="624" t="str">
        <f>IF(AirVision!S394&lt;&gt;"",AirVision!S394, "")</f>
        <v/>
      </c>
      <c r="E398" s="623" t="str">
        <f>IF(ISNUMBER(AirVision!L394),AirVision!L394, "")</f>
        <v/>
      </c>
      <c r="F398" s="624" t="str">
        <f>IF(AirVision!M394&lt;&gt;"",AirVision!M394, "")</f>
        <v/>
      </c>
      <c r="G398" s="625" t="str">
        <f>IF(ISNUMBER(AirVision!C394),AirVision!C394,"")</f>
        <v/>
      </c>
      <c r="H398" s="624" t="str">
        <f>IF(AirVision!D394&lt;&gt;"",AirVision!D394, "")</f>
        <v/>
      </c>
      <c r="I398" s="624" t="str">
        <f>IF(ISNUMBER(AirVision!O394),AirVision!O394,"")</f>
        <v/>
      </c>
      <c r="J398" s="624" t="str">
        <f>IF(ISNUMBER(AirVision!P394),AirVision!P394,"")</f>
        <v/>
      </c>
      <c r="K398" s="624" t="str">
        <f>IF(ISNUMBER(AirVision!F394),AirVision!F394, "")</f>
        <v/>
      </c>
      <c r="L398" s="624" t="str">
        <f>IF(AirVision!G394&lt;&gt;"",AirVision!G394, "")</f>
        <v/>
      </c>
      <c r="M398" s="624" t="str">
        <f>IF(ISNUMBER(AirVision!U394),AirVision!U394, "")</f>
        <v/>
      </c>
      <c r="N398" s="624" t="str">
        <f>IF(AirVision!V394&lt;&gt;"",AirVision!V394, "")</f>
        <v/>
      </c>
      <c r="O398" s="625" t="str">
        <f>IF(ISNUMBER(AirVision!X394),AirVision!X394,"")</f>
        <v/>
      </c>
      <c r="P398" s="624" t="str">
        <f>IF(AirVision!Y394&lt;&gt;"",AirVision!Y394, "")</f>
        <v/>
      </c>
      <c r="Q398" s="624" t="str">
        <f>IF(ISNUMBER(AirVision!AA394),AirVision!AA394,"")</f>
        <v/>
      </c>
      <c r="R398" s="624" t="str">
        <f>IF(AirVision!AB394&lt;&gt;"",AirVision!AB394, "")</f>
        <v/>
      </c>
      <c r="S398" s="624" t="str">
        <f>IF(ISNUMBER(AirVision!AD394),AirVision!AD394,"")</f>
        <v/>
      </c>
      <c r="T398" s="624" t="str">
        <f>IF(AirVision!AE394&lt;&gt;"",AirVision!AE394, "")</f>
        <v/>
      </c>
      <c r="U398" s="624">
        <f t="shared" si="132"/>
        <v>0</v>
      </c>
      <c r="V398" s="624">
        <f t="shared" si="130"/>
        <v>1</v>
      </c>
      <c r="W398" s="624" t="str">
        <f>IF(D398&lt;&gt;"",(VLOOKUP(D398,'Flags&amp;Qualifiers'!$S$2:$U$55,3)),"")</f>
        <v/>
      </c>
      <c r="X398" s="624">
        <f t="shared" si="133"/>
        <v>0</v>
      </c>
      <c r="Y398" s="624" t="str">
        <f>IF(D398&lt;&gt;"",(VLOOKUP(D398,'Flags&amp;Qualifiers'!$S$2:$T$55,2)), "")</f>
        <v/>
      </c>
      <c r="Z398" s="624">
        <f t="shared" si="134"/>
        <v>1</v>
      </c>
      <c r="AA398" s="624">
        <f t="shared" si="135"/>
        <v>0</v>
      </c>
      <c r="AB398" s="624" t="str">
        <f t="shared" si="136"/>
        <v>NULL</v>
      </c>
      <c r="AC398" s="635" t="str">
        <f t="shared" si="137"/>
        <v>NULL</v>
      </c>
      <c r="AD398" s="625" t="str">
        <f t="shared" si="137"/>
        <v>NULL</v>
      </c>
      <c r="AE398" s="627">
        <f t="shared" si="131"/>
        <v>0</v>
      </c>
      <c r="AF398" s="628" t="str">
        <f t="shared" si="138"/>
        <v/>
      </c>
      <c r="AG398" s="629" t="str">
        <f t="shared" si="139"/>
        <v/>
      </c>
      <c r="AH398" s="630">
        <f t="shared" si="140"/>
        <v>391</v>
      </c>
      <c r="AI398" s="629">
        <f t="shared" si="144"/>
        <v>0</v>
      </c>
      <c r="AJ398" s="632" t="str">
        <f t="shared" si="126"/>
        <v/>
      </c>
      <c r="AK398" s="630" t="str">
        <f t="shared" si="141"/>
        <v/>
      </c>
      <c r="AL398" s="630" t="str">
        <f t="shared" si="142"/>
        <v/>
      </c>
      <c r="AM398" s="632" t="str">
        <f t="shared" si="143"/>
        <v/>
      </c>
      <c r="AN398" s="633" t="str">
        <f t="shared" si="127"/>
        <v>YES</v>
      </c>
      <c r="AO398" s="511" t="s">
        <v>382</v>
      </c>
      <c r="AP398" s="127">
        <f>VLOOKUP(AO398,'Flags&amp;Qualifiers'!$B$2:$C$49,2)</f>
        <v>0</v>
      </c>
      <c r="AQ398" s="127">
        <f>VLOOKUP(AO398,'Flags&amp;Qualifiers'!$B$2:$D$49,3)</f>
        <v>0</v>
      </c>
      <c r="AR398" s="127">
        <f>VLOOKUP(AO398,'Flags&amp;Qualifiers'!$B$2:$E$49,4)</f>
        <v>0</v>
      </c>
      <c r="AS398" s="757" t="str">
        <f t="shared" si="123"/>
        <v>no</v>
      </c>
    </row>
    <row r="399" spans="1:45" s="634" customFormat="1" ht="11.25" customHeight="1" x14ac:dyDescent="0.2">
      <c r="A399" s="621">
        <f>(AirVision!A395)</f>
        <v>0</v>
      </c>
      <c r="B399" s="622">
        <f>(AirVision!B395)</f>
        <v>0</v>
      </c>
      <c r="C399" s="623" t="str">
        <f>IF(ISNUMBER(AirVision!R395),AirVision!R395, "")</f>
        <v/>
      </c>
      <c r="D399" s="624" t="str">
        <f>IF(AirVision!S395&lt;&gt;"",AirVision!S395, "")</f>
        <v/>
      </c>
      <c r="E399" s="623" t="str">
        <f>IF(ISNUMBER(AirVision!L395),AirVision!L395, "")</f>
        <v/>
      </c>
      <c r="F399" s="624" t="str">
        <f>IF(AirVision!M395&lt;&gt;"",AirVision!M395, "")</f>
        <v/>
      </c>
      <c r="G399" s="625" t="str">
        <f>IF(ISNUMBER(AirVision!C395),AirVision!C395,"")</f>
        <v/>
      </c>
      <c r="H399" s="624" t="str">
        <f>IF(AirVision!D395&lt;&gt;"",AirVision!D395, "")</f>
        <v/>
      </c>
      <c r="I399" s="624" t="str">
        <f>IF(ISNUMBER(AirVision!O395),AirVision!O395,"")</f>
        <v/>
      </c>
      <c r="J399" s="624" t="str">
        <f>IF(ISNUMBER(AirVision!P395),AirVision!P395,"")</f>
        <v/>
      </c>
      <c r="K399" s="624" t="str">
        <f>IF(ISNUMBER(AirVision!F395),AirVision!F395, "")</f>
        <v/>
      </c>
      <c r="L399" s="624" t="str">
        <f>IF(AirVision!G395&lt;&gt;"",AirVision!G395, "")</f>
        <v/>
      </c>
      <c r="M399" s="624" t="str">
        <f>IF(ISNUMBER(AirVision!U395),AirVision!U395, "")</f>
        <v/>
      </c>
      <c r="N399" s="624" t="str">
        <f>IF(AirVision!V395&lt;&gt;"",AirVision!V395, "")</f>
        <v/>
      </c>
      <c r="O399" s="625" t="str">
        <f>IF(ISNUMBER(AirVision!X395),AirVision!X395,"")</f>
        <v/>
      </c>
      <c r="P399" s="624" t="str">
        <f>IF(AirVision!Y395&lt;&gt;"",AirVision!Y395, "")</f>
        <v/>
      </c>
      <c r="Q399" s="624" t="str">
        <f>IF(ISNUMBER(AirVision!AA395),AirVision!AA395,"")</f>
        <v/>
      </c>
      <c r="R399" s="624" t="str">
        <f>IF(AirVision!AB395&lt;&gt;"",AirVision!AB395, "")</f>
        <v/>
      </c>
      <c r="S399" s="624" t="str">
        <f>IF(ISNUMBER(AirVision!AD395),AirVision!AD395,"")</f>
        <v/>
      </c>
      <c r="T399" s="624" t="str">
        <f>IF(AirVision!AE395&lt;&gt;"",AirVision!AE395, "")</f>
        <v/>
      </c>
      <c r="U399" s="624">
        <f t="shared" si="132"/>
        <v>0</v>
      </c>
      <c r="V399" s="624">
        <f t="shared" si="130"/>
        <v>1</v>
      </c>
      <c r="W399" s="624" t="str">
        <f>IF(D399&lt;&gt;"",(VLOOKUP(D399,'Flags&amp;Qualifiers'!$S$2:$U$55,3)),"")</f>
        <v/>
      </c>
      <c r="X399" s="624">
        <f t="shared" si="133"/>
        <v>0</v>
      </c>
      <c r="Y399" s="624" t="str">
        <f>IF(D399&lt;&gt;"",(VLOOKUP(D399,'Flags&amp;Qualifiers'!$S$2:$T$55,2)), "")</f>
        <v/>
      </c>
      <c r="Z399" s="624">
        <f t="shared" si="134"/>
        <v>1</v>
      </c>
      <c r="AA399" s="624">
        <f t="shared" si="135"/>
        <v>0</v>
      </c>
      <c r="AB399" s="624" t="str">
        <f t="shared" si="136"/>
        <v>NULL</v>
      </c>
      <c r="AC399" s="635" t="str">
        <f t="shared" si="137"/>
        <v>NULL</v>
      </c>
      <c r="AD399" s="625" t="str">
        <f t="shared" si="137"/>
        <v>NULL</v>
      </c>
      <c r="AE399" s="627">
        <f t="shared" si="131"/>
        <v>0</v>
      </c>
      <c r="AF399" s="628" t="str">
        <f t="shared" si="138"/>
        <v/>
      </c>
      <c r="AG399" s="629" t="str">
        <f t="shared" si="139"/>
        <v/>
      </c>
      <c r="AH399" s="630">
        <f t="shared" si="140"/>
        <v>392</v>
      </c>
      <c r="AI399" s="629">
        <f t="shared" si="144"/>
        <v>0</v>
      </c>
      <c r="AJ399" s="632" t="str">
        <f t="shared" si="126"/>
        <v/>
      </c>
      <c r="AK399" s="630" t="str">
        <f t="shared" si="141"/>
        <v/>
      </c>
      <c r="AL399" s="630" t="str">
        <f t="shared" si="142"/>
        <v/>
      </c>
      <c r="AM399" s="632" t="str">
        <f t="shared" si="143"/>
        <v/>
      </c>
      <c r="AN399" s="633" t="str">
        <f t="shared" si="127"/>
        <v>YES</v>
      </c>
      <c r="AO399" s="511" t="s">
        <v>382</v>
      </c>
      <c r="AP399" s="127">
        <f>VLOOKUP(AO399,'Flags&amp;Qualifiers'!$B$2:$C$49,2)</f>
        <v>0</v>
      </c>
      <c r="AQ399" s="127">
        <f>VLOOKUP(AO399,'Flags&amp;Qualifiers'!$B$2:$D$49,3)</f>
        <v>0</v>
      </c>
      <c r="AR399" s="127">
        <f>VLOOKUP(AO399,'Flags&amp;Qualifiers'!$B$2:$E$49,4)</f>
        <v>0</v>
      </c>
      <c r="AS399" s="757" t="str">
        <f t="shared" ref="AS399:AS462" si="145">IF(AND(AN399="YES",AO399="-"),"no","")</f>
        <v>no</v>
      </c>
    </row>
    <row r="400" spans="1:45" s="634" customFormat="1" ht="11.25" customHeight="1" x14ac:dyDescent="0.2">
      <c r="A400" s="621">
        <f>(AirVision!A396)</f>
        <v>0</v>
      </c>
      <c r="B400" s="622">
        <f>(AirVision!B396)</f>
        <v>0</v>
      </c>
      <c r="C400" s="623" t="str">
        <f>IF(ISNUMBER(AirVision!R396),AirVision!R396, "")</f>
        <v/>
      </c>
      <c r="D400" s="624" t="str">
        <f>IF(AirVision!S396&lt;&gt;"",AirVision!S396, "")</f>
        <v/>
      </c>
      <c r="E400" s="623" t="str">
        <f>IF(ISNUMBER(AirVision!L396),AirVision!L396, "")</f>
        <v/>
      </c>
      <c r="F400" s="624" t="str">
        <f>IF(AirVision!M396&lt;&gt;"",AirVision!M396, "")</f>
        <v/>
      </c>
      <c r="G400" s="625" t="str">
        <f>IF(ISNUMBER(AirVision!C396),AirVision!C396,"")</f>
        <v/>
      </c>
      <c r="H400" s="624" t="str">
        <f>IF(AirVision!D396&lt;&gt;"",AirVision!D396, "")</f>
        <v/>
      </c>
      <c r="I400" s="624" t="str">
        <f>IF(ISNUMBER(AirVision!O396),AirVision!O396,"")</f>
        <v/>
      </c>
      <c r="J400" s="624" t="str">
        <f>IF(ISNUMBER(AirVision!P396),AirVision!P396,"")</f>
        <v/>
      </c>
      <c r="K400" s="624" t="str">
        <f>IF(ISNUMBER(AirVision!F396),AirVision!F396, "")</f>
        <v/>
      </c>
      <c r="L400" s="624" t="str">
        <f>IF(AirVision!G396&lt;&gt;"",AirVision!G396, "")</f>
        <v/>
      </c>
      <c r="M400" s="624" t="str">
        <f>IF(ISNUMBER(AirVision!U396),AirVision!U396, "")</f>
        <v/>
      </c>
      <c r="N400" s="624" t="str">
        <f>IF(AirVision!V396&lt;&gt;"",AirVision!V396, "")</f>
        <v/>
      </c>
      <c r="O400" s="625" t="str">
        <f>IF(ISNUMBER(AirVision!X396),AirVision!X396,"")</f>
        <v/>
      </c>
      <c r="P400" s="624" t="str">
        <f>IF(AirVision!Y396&lt;&gt;"",AirVision!Y396, "")</f>
        <v/>
      </c>
      <c r="Q400" s="624" t="str">
        <f>IF(ISNUMBER(AirVision!AA396),AirVision!AA396,"")</f>
        <v/>
      </c>
      <c r="R400" s="624" t="str">
        <f>IF(AirVision!AB396&lt;&gt;"",AirVision!AB396, "")</f>
        <v/>
      </c>
      <c r="S400" s="624" t="str">
        <f>IF(ISNUMBER(AirVision!AD396),AirVision!AD396,"")</f>
        <v/>
      </c>
      <c r="T400" s="624" t="str">
        <f>IF(AirVision!AE396&lt;&gt;"",AirVision!AE396, "")</f>
        <v/>
      </c>
      <c r="U400" s="624">
        <f t="shared" si="132"/>
        <v>0</v>
      </c>
      <c r="V400" s="624">
        <f t="shared" si="130"/>
        <v>1</v>
      </c>
      <c r="W400" s="624" t="str">
        <f>IF(D400&lt;&gt;"",(VLOOKUP(D400,'Flags&amp;Qualifiers'!$S$2:$U$55,3)),"")</f>
        <v/>
      </c>
      <c r="X400" s="624">
        <f t="shared" si="133"/>
        <v>0</v>
      </c>
      <c r="Y400" s="624" t="str">
        <f>IF(D400&lt;&gt;"",(VLOOKUP(D400,'Flags&amp;Qualifiers'!$S$2:$T$55,2)), "")</f>
        <v/>
      </c>
      <c r="Z400" s="624">
        <f t="shared" si="134"/>
        <v>1</v>
      </c>
      <c r="AA400" s="624">
        <f t="shared" si="135"/>
        <v>0</v>
      </c>
      <c r="AB400" s="624" t="str">
        <f t="shared" si="136"/>
        <v>NULL</v>
      </c>
      <c r="AC400" s="635" t="str">
        <f t="shared" si="137"/>
        <v>NULL</v>
      </c>
      <c r="AD400" s="625" t="str">
        <f t="shared" si="137"/>
        <v>NULL</v>
      </c>
      <c r="AE400" s="627">
        <f t="shared" si="131"/>
        <v>0</v>
      </c>
      <c r="AF400" s="628" t="str">
        <f t="shared" si="138"/>
        <v/>
      </c>
      <c r="AG400" s="629" t="str">
        <f t="shared" si="139"/>
        <v/>
      </c>
      <c r="AH400" s="630">
        <f t="shared" si="140"/>
        <v>393</v>
      </c>
      <c r="AI400" s="629">
        <f t="shared" si="144"/>
        <v>0</v>
      </c>
      <c r="AJ400" s="632" t="str">
        <f t="shared" si="126"/>
        <v/>
      </c>
      <c r="AK400" s="630" t="str">
        <f t="shared" si="141"/>
        <v/>
      </c>
      <c r="AL400" s="630" t="str">
        <f t="shared" si="142"/>
        <v/>
      </c>
      <c r="AM400" s="632" t="str">
        <f t="shared" si="143"/>
        <v/>
      </c>
      <c r="AN400" s="633" t="str">
        <f t="shared" si="127"/>
        <v>YES</v>
      </c>
      <c r="AO400" s="511" t="s">
        <v>382</v>
      </c>
      <c r="AP400" s="127">
        <f>VLOOKUP(AO400,'Flags&amp;Qualifiers'!$B$2:$C$49,2)</f>
        <v>0</v>
      </c>
      <c r="AQ400" s="127">
        <f>VLOOKUP(AO400,'Flags&amp;Qualifiers'!$B$2:$D$49,3)</f>
        <v>0</v>
      </c>
      <c r="AR400" s="127">
        <f>VLOOKUP(AO400,'Flags&amp;Qualifiers'!$B$2:$E$49,4)</f>
        <v>0</v>
      </c>
      <c r="AS400" s="757" t="str">
        <f t="shared" si="145"/>
        <v>no</v>
      </c>
    </row>
    <row r="401" spans="1:45" s="634" customFormat="1" ht="11.25" customHeight="1" x14ac:dyDescent="0.2">
      <c r="A401" s="621">
        <f>(AirVision!A397)</f>
        <v>0</v>
      </c>
      <c r="B401" s="622">
        <f>(AirVision!B397)</f>
        <v>0</v>
      </c>
      <c r="C401" s="623" t="str">
        <f>IF(ISNUMBER(AirVision!R397),AirVision!R397, "")</f>
        <v/>
      </c>
      <c r="D401" s="624" t="str">
        <f>IF(AirVision!S397&lt;&gt;"",AirVision!S397, "")</f>
        <v/>
      </c>
      <c r="E401" s="623" t="str">
        <f>IF(ISNUMBER(AirVision!L397),AirVision!L397, "")</f>
        <v/>
      </c>
      <c r="F401" s="624" t="str">
        <f>IF(AirVision!M397&lt;&gt;"",AirVision!M397, "")</f>
        <v/>
      </c>
      <c r="G401" s="625" t="str">
        <f>IF(ISNUMBER(AirVision!C397),AirVision!C397,"")</f>
        <v/>
      </c>
      <c r="H401" s="624" t="str">
        <f>IF(AirVision!D397&lt;&gt;"",AirVision!D397, "")</f>
        <v/>
      </c>
      <c r="I401" s="624" t="str">
        <f>IF(ISNUMBER(AirVision!O397),AirVision!O397,"")</f>
        <v/>
      </c>
      <c r="J401" s="624" t="str">
        <f>IF(ISNUMBER(AirVision!P397),AirVision!P397,"")</f>
        <v/>
      </c>
      <c r="K401" s="624" t="str">
        <f>IF(ISNUMBER(AirVision!F397),AirVision!F397, "")</f>
        <v/>
      </c>
      <c r="L401" s="624" t="str">
        <f>IF(AirVision!G397&lt;&gt;"",AirVision!G397, "")</f>
        <v/>
      </c>
      <c r="M401" s="624" t="str">
        <f>IF(ISNUMBER(AirVision!U397),AirVision!U397, "")</f>
        <v/>
      </c>
      <c r="N401" s="624" t="str">
        <f>IF(AirVision!V397&lt;&gt;"",AirVision!V397, "")</f>
        <v/>
      </c>
      <c r="O401" s="625" t="str">
        <f>IF(ISNUMBER(AirVision!X397),AirVision!X397,"")</f>
        <v/>
      </c>
      <c r="P401" s="624" t="str">
        <f>IF(AirVision!Y397&lt;&gt;"",AirVision!Y397, "")</f>
        <v/>
      </c>
      <c r="Q401" s="624" t="str">
        <f>IF(ISNUMBER(AirVision!AA397),AirVision!AA397,"")</f>
        <v/>
      </c>
      <c r="R401" s="624" t="str">
        <f>IF(AirVision!AB397&lt;&gt;"",AirVision!AB397, "")</f>
        <v/>
      </c>
      <c r="S401" s="624" t="str">
        <f>IF(ISNUMBER(AirVision!AD397),AirVision!AD397,"")</f>
        <v/>
      </c>
      <c r="T401" s="624" t="str">
        <f>IF(AirVision!AE397&lt;&gt;"",AirVision!AE397, "")</f>
        <v/>
      </c>
      <c r="U401" s="624">
        <f t="shared" si="132"/>
        <v>0</v>
      </c>
      <c r="V401" s="624">
        <f t="shared" si="130"/>
        <v>1</v>
      </c>
      <c r="W401" s="624" t="str">
        <f>IF(D401&lt;&gt;"",(VLOOKUP(D401,'Flags&amp;Qualifiers'!$S$2:$U$55,3)),"")</f>
        <v/>
      </c>
      <c r="X401" s="624">
        <f t="shared" si="133"/>
        <v>0</v>
      </c>
      <c r="Y401" s="624" t="str">
        <f>IF(D401&lt;&gt;"",(VLOOKUP(D401,'Flags&amp;Qualifiers'!$S$2:$T$55,2)), "")</f>
        <v/>
      </c>
      <c r="Z401" s="624">
        <f t="shared" si="134"/>
        <v>1</v>
      </c>
      <c r="AA401" s="624">
        <f t="shared" si="135"/>
        <v>0</v>
      </c>
      <c r="AB401" s="624" t="str">
        <f t="shared" si="136"/>
        <v>NULL</v>
      </c>
      <c r="AC401" s="635" t="str">
        <f t="shared" si="137"/>
        <v>NULL</v>
      </c>
      <c r="AD401" s="625" t="str">
        <f t="shared" si="137"/>
        <v>NULL</v>
      </c>
      <c r="AE401" s="627">
        <f t="shared" si="131"/>
        <v>0</v>
      </c>
      <c r="AF401" s="628" t="str">
        <f t="shared" si="138"/>
        <v/>
      </c>
      <c r="AG401" s="629" t="str">
        <f t="shared" si="139"/>
        <v/>
      </c>
      <c r="AH401" s="630">
        <f t="shared" si="140"/>
        <v>394</v>
      </c>
      <c r="AI401" s="629">
        <f t="shared" si="144"/>
        <v>0</v>
      </c>
      <c r="AJ401" s="632" t="str">
        <f t="shared" si="126"/>
        <v/>
      </c>
      <c r="AK401" s="630" t="str">
        <f t="shared" si="141"/>
        <v/>
      </c>
      <c r="AL401" s="630" t="str">
        <f t="shared" si="142"/>
        <v/>
      </c>
      <c r="AM401" s="632" t="str">
        <f t="shared" si="143"/>
        <v/>
      </c>
      <c r="AN401" s="633" t="str">
        <f t="shared" si="127"/>
        <v>YES</v>
      </c>
      <c r="AO401" s="511" t="s">
        <v>382</v>
      </c>
      <c r="AP401" s="127">
        <f>VLOOKUP(AO401,'Flags&amp;Qualifiers'!$B$2:$C$49,2)</f>
        <v>0</v>
      </c>
      <c r="AQ401" s="127">
        <f>VLOOKUP(AO401,'Flags&amp;Qualifiers'!$B$2:$D$49,3)</f>
        <v>0</v>
      </c>
      <c r="AR401" s="127">
        <f>VLOOKUP(AO401,'Flags&amp;Qualifiers'!$B$2:$E$49,4)</f>
        <v>0</v>
      </c>
      <c r="AS401" s="757" t="str">
        <f t="shared" si="145"/>
        <v>no</v>
      </c>
    </row>
    <row r="402" spans="1:45" s="634" customFormat="1" ht="11.25" customHeight="1" x14ac:dyDescent="0.2">
      <c r="A402" s="621">
        <f>(AirVision!A398)</f>
        <v>0</v>
      </c>
      <c r="B402" s="622">
        <f>(AirVision!B398)</f>
        <v>0</v>
      </c>
      <c r="C402" s="623" t="str">
        <f>IF(ISNUMBER(AirVision!R398),AirVision!R398, "")</f>
        <v/>
      </c>
      <c r="D402" s="624" t="str">
        <f>IF(AirVision!S398&lt;&gt;"",AirVision!S398, "")</f>
        <v/>
      </c>
      <c r="E402" s="623" t="str">
        <f>IF(ISNUMBER(AirVision!L398),AirVision!L398, "")</f>
        <v/>
      </c>
      <c r="F402" s="624" t="str">
        <f>IF(AirVision!M398&lt;&gt;"",AirVision!M398, "")</f>
        <v/>
      </c>
      <c r="G402" s="625" t="str">
        <f>IF(ISNUMBER(AirVision!C398),AirVision!C398,"")</f>
        <v/>
      </c>
      <c r="H402" s="624" t="str">
        <f>IF(AirVision!D398&lt;&gt;"",AirVision!D398, "")</f>
        <v/>
      </c>
      <c r="I402" s="624" t="str">
        <f>IF(ISNUMBER(AirVision!O398),AirVision!O398,"")</f>
        <v/>
      </c>
      <c r="J402" s="624" t="str">
        <f>IF(ISNUMBER(AirVision!P398),AirVision!P398,"")</f>
        <v/>
      </c>
      <c r="K402" s="624" t="str">
        <f>IF(ISNUMBER(AirVision!F398),AirVision!F398, "")</f>
        <v/>
      </c>
      <c r="L402" s="624" t="str">
        <f>IF(AirVision!G398&lt;&gt;"",AirVision!G398, "")</f>
        <v/>
      </c>
      <c r="M402" s="624" t="str">
        <f>IF(ISNUMBER(AirVision!U398),AirVision!U398, "")</f>
        <v/>
      </c>
      <c r="N402" s="624" t="str">
        <f>IF(AirVision!V398&lt;&gt;"",AirVision!V398, "")</f>
        <v/>
      </c>
      <c r="O402" s="625" t="str">
        <f>IF(ISNUMBER(AirVision!X398),AirVision!X398,"")</f>
        <v/>
      </c>
      <c r="P402" s="624" t="str">
        <f>IF(AirVision!Y398&lt;&gt;"",AirVision!Y398, "")</f>
        <v/>
      </c>
      <c r="Q402" s="624" t="str">
        <f>IF(ISNUMBER(AirVision!AA398),AirVision!AA398,"")</f>
        <v/>
      </c>
      <c r="R402" s="624" t="str">
        <f>IF(AirVision!AB398&lt;&gt;"",AirVision!AB398, "")</f>
        <v/>
      </c>
      <c r="S402" s="624" t="str">
        <f>IF(ISNUMBER(AirVision!AD398),AirVision!AD398,"")</f>
        <v/>
      </c>
      <c r="T402" s="624" t="str">
        <f>IF(AirVision!AE398&lt;&gt;"",AirVision!AE398, "")</f>
        <v/>
      </c>
      <c r="U402" s="624">
        <f t="shared" si="132"/>
        <v>0</v>
      </c>
      <c r="V402" s="624">
        <f t="shared" si="130"/>
        <v>1</v>
      </c>
      <c r="W402" s="624" t="str">
        <f>IF(D402&lt;&gt;"",(VLOOKUP(D402,'Flags&amp;Qualifiers'!$S$2:$U$55,3)),"")</f>
        <v/>
      </c>
      <c r="X402" s="624">
        <f t="shared" si="133"/>
        <v>0</v>
      </c>
      <c r="Y402" s="624" t="str">
        <f>IF(D402&lt;&gt;"",(VLOOKUP(D402,'Flags&amp;Qualifiers'!$S$2:$T$55,2)), "")</f>
        <v/>
      </c>
      <c r="Z402" s="624">
        <f t="shared" si="134"/>
        <v>1</v>
      </c>
      <c r="AA402" s="624">
        <f t="shared" si="135"/>
        <v>0</v>
      </c>
      <c r="AB402" s="624" t="str">
        <f t="shared" si="136"/>
        <v>NULL</v>
      </c>
      <c r="AC402" s="635" t="str">
        <f t="shared" si="137"/>
        <v>NULL</v>
      </c>
      <c r="AD402" s="625" t="str">
        <f t="shared" si="137"/>
        <v>NULL</v>
      </c>
      <c r="AE402" s="627">
        <f t="shared" si="131"/>
        <v>0</v>
      </c>
      <c r="AF402" s="628" t="str">
        <f t="shared" si="138"/>
        <v/>
      </c>
      <c r="AG402" s="629" t="str">
        <f t="shared" si="139"/>
        <v/>
      </c>
      <c r="AH402" s="630">
        <f t="shared" si="140"/>
        <v>395</v>
      </c>
      <c r="AI402" s="629">
        <f t="shared" si="144"/>
        <v>0</v>
      </c>
      <c r="AJ402" s="632" t="str">
        <f t="shared" si="126"/>
        <v/>
      </c>
      <c r="AK402" s="630" t="str">
        <f t="shared" si="141"/>
        <v/>
      </c>
      <c r="AL402" s="630" t="str">
        <f t="shared" si="142"/>
        <v/>
      </c>
      <c r="AM402" s="632" t="str">
        <f t="shared" si="143"/>
        <v/>
      </c>
      <c r="AN402" s="633" t="str">
        <f t="shared" si="127"/>
        <v>YES</v>
      </c>
      <c r="AO402" s="511" t="s">
        <v>382</v>
      </c>
      <c r="AP402" s="127">
        <f>VLOOKUP(AO402,'Flags&amp;Qualifiers'!$B$2:$C$49,2)</f>
        <v>0</v>
      </c>
      <c r="AQ402" s="127">
        <f>VLOOKUP(AO402,'Flags&amp;Qualifiers'!$B$2:$D$49,3)</f>
        <v>0</v>
      </c>
      <c r="AR402" s="127">
        <f>VLOOKUP(AO402,'Flags&amp;Qualifiers'!$B$2:$E$49,4)</f>
        <v>0</v>
      </c>
      <c r="AS402" s="757" t="str">
        <f t="shared" si="145"/>
        <v>no</v>
      </c>
    </row>
    <row r="403" spans="1:45" s="634" customFormat="1" ht="11.25" customHeight="1" x14ac:dyDescent="0.2">
      <c r="A403" s="621">
        <f>(AirVision!A399)</f>
        <v>0</v>
      </c>
      <c r="B403" s="622">
        <f>(AirVision!B399)</f>
        <v>0</v>
      </c>
      <c r="C403" s="623" t="str">
        <f>IF(ISNUMBER(AirVision!R399),AirVision!R399, "")</f>
        <v/>
      </c>
      <c r="D403" s="624" t="str">
        <f>IF(AirVision!S399&lt;&gt;"",AirVision!S399, "")</f>
        <v/>
      </c>
      <c r="E403" s="623" t="str">
        <f>IF(ISNUMBER(AirVision!L399),AirVision!L399, "")</f>
        <v/>
      </c>
      <c r="F403" s="624" t="str">
        <f>IF(AirVision!M399&lt;&gt;"",AirVision!M399, "")</f>
        <v/>
      </c>
      <c r="G403" s="625" t="str">
        <f>IF(ISNUMBER(AirVision!C399),AirVision!C399,"")</f>
        <v/>
      </c>
      <c r="H403" s="624" t="str">
        <f>IF(AirVision!D399&lt;&gt;"",AirVision!D399, "")</f>
        <v/>
      </c>
      <c r="I403" s="624" t="str">
        <f>IF(ISNUMBER(AirVision!O399),AirVision!O399,"")</f>
        <v/>
      </c>
      <c r="J403" s="624" t="str">
        <f>IF(ISNUMBER(AirVision!P399),AirVision!P399,"")</f>
        <v/>
      </c>
      <c r="K403" s="624" t="str">
        <f>IF(ISNUMBER(AirVision!F399),AirVision!F399, "")</f>
        <v/>
      </c>
      <c r="L403" s="624" t="str">
        <f>IF(AirVision!G399&lt;&gt;"",AirVision!G399, "")</f>
        <v/>
      </c>
      <c r="M403" s="624" t="str">
        <f>IF(ISNUMBER(AirVision!U399),AirVision!U399, "")</f>
        <v/>
      </c>
      <c r="N403" s="624" t="str">
        <f>IF(AirVision!V399&lt;&gt;"",AirVision!V399, "")</f>
        <v/>
      </c>
      <c r="O403" s="625" t="str">
        <f>IF(ISNUMBER(AirVision!X399),AirVision!X399,"")</f>
        <v/>
      </c>
      <c r="P403" s="624" t="str">
        <f>IF(AirVision!Y399&lt;&gt;"",AirVision!Y399, "")</f>
        <v/>
      </c>
      <c r="Q403" s="624" t="str">
        <f>IF(ISNUMBER(AirVision!AA399),AirVision!AA399,"")</f>
        <v/>
      </c>
      <c r="R403" s="624" t="str">
        <f>IF(AirVision!AB399&lt;&gt;"",AirVision!AB399, "")</f>
        <v/>
      </c>
      <c r="S403" s="624" t="str">
        <f>IF(ISNUMBER(AirVision!AD399),AirVision!AD399,"")</f>
        <v/>
      </c>
      <c r="T403" s="624" t="str">
        <f>IF(AirVision!AE399&lt;&gt;"",AirVision!AE399, "")</f>
        <v/>
      </c>
      <c r="U403" s="624">
        <f t="shared" si="132"/>
        <v>0</v>
      </c>
      <c r="V403" s="624">
        <f t="shared" si="130"/>
        <v>1</v>
      </c>
      <c r="W403" s="624" t="str">
        <f>IF(D403&lt;&gt;"",(VLOOKUP(D403,'Flags&amp;Qualifiers'!$S$2:$U$55,3)),"")</f>
        <v/>
      </c>
      <c r="X403" s="624">
        <f t="shared" si="133"/>
        <v>0</v>
      </c>
      <c r="Y403" s="624" t="str">
        <f>IF(D403&lt;&gt;"",(VLOOKUP(D403,'Flags&amp;Qualifiers'!$S$2:$T$55,2)), "")</f>
        <v/>
      </c>
      <c r="Z403" s="624">
        <f t="shared" si="134"/>
        <v>1</v>
      </c>
      <c r="AA403" s="624">
        <f t="shared" si="135"/>
        <v>0</v>
      </c>
      <c r="AB403" s="624" t="str">
        <f t="shared" si="136"/>
        <v>NULL</v>
      </c>
      <c r="AC403" s="635" t="str">
        <f t="shared" si="137"/>
        <v>NULL</v>
      </c>
      <c r="AD403" s="625" t="str">
        <f t="shared" si="137"/>
        <v>NULL</v>
      </c>
      <c r="AE403" s="627">
        <f t="shared" si="131"/>
        <v>0</v>
      </c>
      <c r="AF403" s="628" t="str">
        <f t="shared" si="138"/>
        <v/>
      </c>
      <c r="AG403" s="629" t="str">
        <f t="shared" si="139"/>
        <v/>
      </c>
      <c r="AH403" s="630">
        <f t="shared" si="140"/>
        <v>396</v>
      </c>
      <c r="AI403" s="629">
        <f t="shared" si="144"/>
        <v>0</v>
      </c>
      <c r="AJ403" s="632" t="str">
        <f t="shared" si="126"/>
        <v/>
      </c>
      <c r="AK403" s="630" t="str">
        <f t="shared" si="141"/>
        <v/>
      </c>
      <c r="AL403" s="630" t="str">
        <f t="shared" si="142"/>
        <v/>
      </c>
      <c r="AM403" s="632" t="str">
        <f t="shared" si="143"/>
        <v/>
      </c>
      <c r="AN403" s="633" t="str">
        <f t="shared" si="127"/>
        <v>YES</v>
      </c>
      <c r="AO403" s="511" t="s">
        <v>382</v>
      </c>
      <c r="AP403" s="127">
        <f>VLOOKUP(AO403,'Flags&amp;Qualifiers'!$B$2:$C$49,2)</f>
        <v>0</v>
      </c>
      <c r="AQ403" s="127">
        <f>VLOOKUP(AO403,'Flags&amp;Qualifiers'!$B$2:$D$49,3)</f>
        <v>0</v>
      </c>
      <c r="AR403" s="127">
        <f>VLOOKUP(AO403,'Flags&amp;Qualifiers'!$B$2:$E$49,4)</f>
        <v>0</v>
      </c>
      <c r="AS403" s="757" t="str">
        <f t="shared" si="145"/>
        <v>no</v>
      </c>
    </row>
    <row r="404" spans="1:45" s="634" customFormat="1" ht="11.25" customHeight="1" x14ac:dyDescent="0.2">
      <c r="A404" s="621">
        <f>(AirVision!A400)</f>
        <v>0</v>
      </c>
      <c r="B404" s="622">
        <f>(AirVision!B400)</f>
        <v>0</v>
      </c>
      <c r="C404" s="623" t="str">
        <f>IF(ISNUMBER(AirVision!R400),AirVision!R400, "")</f>
        <v/>
      </c>
      <c r="D404" s="624" t="str">
        <f>IF(AirVision!S400&lt;&gt;"",AirVision!S400, "")</f>
        <v/>
      </c>
      <c r="E404" s="623" t="str">
        <f>IF(ISNUMBER(AirVision!L400),AirVision!L400, "")</f>
        <v/>
      </c>
      <c r="F404" s="624" t="str">
        <f>IF(AirVision!M400&lt;&gt;"",AirVision!M400, "")</f>
        <v/>
      </c>
      <c r="G404" s="625" t="str">
        <f>IF(ISNUMBER(AirVision!C400),AirVision!C400,"")</f>
        <v/>
      </c>
      <c r="H404" s="624" t="str">
        <f>IF(AirVision!D400&lt;&gt;"",AirVision!D400, "")</f>
        <v/>
      </c>
      <c r="I404" s="624" t="str">
        <f>IF(ISNUMBER(AirVision!O400),AirVision!O400,"")</f>
        <v/>
      </c>
      <c r="J404" s="624" t="str">
        <f>IF(ISNUMBER(AirVision!P400),AirVision!P400,"")</f>
        <v/>
      </c>
      <c r="K404" s="624" t="str">
        <f>IF(ISNUMBER(AirVision!F400),AirVision!F400, "")</f>
        <v/>
      </c>
      <c r="L404" s="624" t="str">
        <f>IF(AirVision!G400&lt;&gt;"",AirVision!G400, "")</f>
        <v/>
      </c>
      <c r="M404" s="624" t="str">
        <f>IF(ISNUMBER(AirVision!U400),AirVision!U400, "")</f>
        <v/>
      </c>
      <c r="N404" s="624" t="str">
        <f>IF(AirVision!V400&lt;&gt;"",AirVision!V400, "")</f>
        <v/>
      </c>
      <c r="O404" s="625" t="str">
        <f>IF(ISNUMBER(AirVision!X400),AirVision!X400,"")</f>
        <v/>
      </c>
      <c r="P404" s="624" t="str">
        <f>IF(AirVision!Y400&lt;&gt;"",AirVision!Y400, "")</f>
        <v/>
      </c>
      <c r="Q404" s="624" t="str">
        <f>IF(ISNUMBER(AirVision!AA400),AirVision!AA400,"")</f>
        <v/>
      </c>
      <c r="R404" s="624" t="str">
        <f>IF(AirVision!AB400&lt;&gt;"",AirVision!AB400, "")</f>
        <v/>
      </c>
      <c r="S404" s="624" t="str">
        <f>IF(ISNUMBER(AirVision!AD400),AirVision!AD400,"")</f>
        <v/>
      </c>
      <c r="T404" s="624" t="str">
        <f>IF(AirVision!AE400&lt;&gt;"",AirVision!AE400, "")</f>
        <v/>
      </c>
      <c r="U404" s="624">
        <f t="shared" si="132"/>
        <v>0</v>
      </c>
      <c r="V404" s="624">
        <f t="shared" si="130"/>
        <v>1</v>
      </c>
      <c r="W404" s="624" t="str">
        <f>IF(D404&lt;&gt;"",(VLOOKUP(D404,'Flags&amp;Qualifiers'!$S$2:$U$55,3)),"")</f>
        <v/>
      </c>
      <c r="X404" s="624">
        <f t="shared" si="133"/>
        <v>0</v>
      </c>
      <c r="Y404" s="624" t="str">
        <f>IF(D404&lt;&gt;"",(VLOOKUP(D404,'Flags&amp;Qualifiers'!$S$2:$T$55,2)), "")</f>
        <v/>
      </c>
      <c r="Z404" s="624">
        <f t="shared" si="134"/>
        <v>1</v>
      </c>
      <c r="AA404" s="624">
        <f t="shared" si="135"/>
        <v>0</v>
      </c>
      <c r="AB404" s="624" t="str">
        <f t="shared" si="136"/>
        <v>NULL</v>
      </c>
      <c r="AC404" s="635" t="str">
        <f t="shared" si="137"/>
        <v>NULL</v>
      </c>
      <c r="AD404" s="625" t="str">
        <f t="shared" si="137"/>
        <v>NULL</v>
      </c>
      <c r="AE404" s="627">
        <f t="shared" si="131"/>
        <v>0</v>
      </c>
      <c r="AF404" s="628" t="str">
        <f t="shared" si="138"/>
        <v/>
      </c>
      <c r="AG404" s="629" t="str">
        <f t="shared" si="139"/>
        <v/>
      </c>
      <c r="AH404" s="630">
        <f t="shared" si="140"/>
        <v>397</v>
      </c>
      <c r="AI404" s="629">
        <f t="shared" si="144"/>
        <v>0</v>
      </c>
      <c r="AJ404" s="632" t="str">
        <f t="shared" si="126"/>
        <v/>
      </c>
      <c r="AK404" s="630" t="str">
        <f t="shared" si="141"/>
        <v/>
      </c>
      <c r="AL404" s="630" t="str">
        <f t="shared" si="142"/>
        <v/>
      </c>
      <c r="AM404" s="632" t="str">
        <f t="shared" si="143"/>
        <v/>
      </c>
      <c r="AN404" s="633" t="str">
        <f t="shared" si="127"/>
        <v>YES</v>
      </c>
      <c r="AO404" s="511" t="s">
        <v>382</v>
      </c>
      <c r="AP404" s="127">
        <f>VLOOKUP(AO404,'Flags&amp;Qualifiers'!$B$2:$C$49,2)</f>
        <v>0</v>
      </c>
      <c r="AQ404" s="127">
        <f>VLOOKUP(AO404,'Flags&amp;Qualifiers'!$B$2:$D$49,3)</f>
        <v>0</v>
      </c>
      <c r="AR404" s="127">
        <f>VLOOKUP(AO404,'Flags&amp;Qualifiers'!$B$2:$E$49,4)</f>
        <v>0</v>
      </c>
      <c r="AS404" s="757" t="str">
        <f t="shared" si="145"/>
        <v>no</v>
      </c>
    </row>
    <row r="405" spans="1:45" s="634" customFormat="1" ht="11.25" customHeight="1" x14ac:dyDescent="0.2">
      <c r="A405" s="621">
        <f>(AirVision!A401)</f>
        <v>0</v>
      </c>
      <c r="B405" s="622">
        <f>(AirVision!B401)</f>
        <v>0</v>
      </c>
      <c r="C405" s="623" t="str">
        <f>IF(ISNUMBER(AirVision!R401),AirVision!R401, "")</f>
        <v/>
      </c>
      <c r="D405" s="624" t="str">
        <f>IF(AirVision!S401&lt;&gt;"",AirVision!S401, "")</f>
        <v/>
      </c>
      <c r="E405" s="623" t="str">
        <f>IF(ISNUMBER(AirVision!L401),AirVision!L401, "")</f>
        <v/>
      </c>
      <c r="F405" s="624" t="str">
        <f>IF(AirVision!M401&lt;&gt;"",AirVision!M401, "")</f>
        <v/>
      </c>
      <c r="G405" s="625" t="str">
        <f>IF(ISNUMBER(AirVision!C401),AirVision!C401,"")</f>
        <v/>
      </c>
      <c r="H405" s="624" t="str">
        <f>IF(AirVision!D401&lt;&gt;"",AirVision!D401, "")</f>
        <v/>
      </c>
      <c r="I405" s="624" t="str">
        <f>IF(ISNUMBER(AirVision!O401),AirVision!O401,"")</f>
        <v/>
      </c>
      <c r="J405" s="624" t="str">
        <f>IF(ISNUMBER(AirVision!P401),AirVision!P401,"")</f>
        <v/>
      </c>
      <c r="K405" s="624" t="str">
        <f>IF(ISNUMBER(AirVision!F401),AirVision!F401, "")</f>
        <v/>
      </c>
      <c r="L405" s="624" t="str">
        <f>IF(AirVision!G401&lt;&gt;"",AirVision!G401, "")</f>
        <v/>
      </c>
      <c r="M405" s="624" t="str">
        <f>IF(ISNUMBER(AirVision!U401),AirVision!U401, "")</f>
        <v/>
      </c>
      <c r="N405" s="624" t="str">
        <f>IF(AirVision!V401&lt;&gt;"",AirVision!V401, "")</f>
        <v/>
      </c>
      <c r="O405" s="625" t="str">
        <f>IF(ISNUMBER(AirVision!X401),AirVision!X401,"")</f>
        <v/>
      </c>
      <c r="P405" s="624" t="str">
        <f>IF(AirVision!Y401&lt;&gt;"",AirVision!Y401, "")</f>
        <v/>
      </c>
      <c r="Q405" s="624" t="str">
        <f>IF(ISNUMBER(AirVision!AA401),AirVision!AA401,"")</f>
        <v/>
      </c>
      <c r="R405" s="624" t="str">
        <f>IF(AirVision!AB401&lt;&gt;"",AirVision!AB401, "")</f>
        <v/>
      </c>
      <c r="S405" s="624" t="str">
        <f>IF(ISNUMBER(AirVision!AD401),AirVision!AD401,"")</f>
        <v/>
      </c>
      <c r="T405" s="624" t="str">
        <f>IF(AirVision!AE401&lt;&gt;"",AirVision!AE401, "")</f>
        <v/>
      </c>
      <c r="U405" s="624">
        <f t="shared" si="132"/>
        <v>0</v>
      </c>
      <c r="V405" s="624">
        <f t="shared" si="130"/>
        <v>1</v>
      </c>
      <c r="W405" s="624" t="str">
        <f>IF(D405&lt;&gt;"",(VLOOKUP(D405,'Flags&amp;Qualifiers'!$S$2:$U$55,3)),"")</f>
        <v/>
      </c>
      <c r="X405" s="624">
        <f t="shared" si="133"/>
        <v>0</v>
      </c>
      <c r="Y405" s="624" t="str">
        <f>IF(D405&lt;&gt;"",(VLOOKUP(D405,'Flags&amp;Qualifiers'!$S$2:$T$55,2)), "")</f>
        <v/>
      </c>
      <c r="Z405" s="624">
        <f t="shared" si="134"/>
        <v>1</v>
      </c>
      <c r="AA405" s="624">
        <f t="shared" si="135"/>
        <v>0</v>
      </c>
      <c r="AB405" s="624" t="str">
        <f t="shared" si="136"/>
        <v>NULL</v>
      </c>
      <c r="AC405" s="635" t="str">
        <f t="shared" si="137"/>
        <v>NULL</v>
      </c>
      <c r="AD405" s="625" t="str">
        <f t="shared" si="137"/>
        <v>NULL</v>
      </c>
      <c r="AE405" s="627">
        <f t="shared" si="131"/>
        <v>0</v>
      </c>
      <c r="AF405" s="628" t="str">
        <f t="shared" si="138"/>
        <v/>
      </c>
      <c r="AG405" s="629" t="str">
        <f t="shared" si="139"/>
        <v/>
      </c>
      <c r="AH405" s="630">
        <f t="shared" si="140"/>
        <v>398</v>
      </c>
      <c r="AI405" s="629">
        <f t="shared" si="144"/>
        <v>0</v>
      </c>
      <c r="AJ405" s="632" t="str">
        <f t="shared" si="126"/>
        <v/>
      </c>
      <c r="AK405" s="630" t="str">
        <f t="shared" si="141"/>
        <v/>
      </c>
      <c r="AL405" s="630" t="str">
        <f t="shared" si="142"/>
        <v/>
      </c>
      <c r="AM405" s="632" t="str">
        <f t="shared" si="143"/>
        <v/>
      </c>
      <c r="AN405" s="633" t="str">
        <f t="shared" si="127"/>
        <v>YES</v>
      </c>
      <c r="AO405" s="511" t="s">
        <v>382</v>
      </c>
      <c r="AP405" s="127">
        <f>VLOOKUP(AO405,'Flags&amp;Qualifiers'!$B$2:$C$49,2)</f>
        <v>0</v>
      </c>
      <c r="AQ405" s="127">
        <f>VLOOKUP(AO405,'Flags&amp;Qualifiers'!$B$2:$D$49,3)</f>
        <v>0</v>
      </c>
      <c r="AR405" s="127">
        <f>VLOOKUP(AO405,'Flags&amp;Qualifiers'!$B$2:$E$49,4)</f>
        <v>0</v>
      </c>
      <c r="AS405" s="757" t="str">
        <f t="shared" si="145"/>
        <v>no</v>
      </c>
    </row>
    <row r="406" spans="1:45" s="634" customFormat="1" ht="11.25" customHeight="1" x14ac:dyDescent="0.2">
      <c r="A406" s="621">
        <f>(AirVision!A402)</f>
        <v>0</v>
      </c>
      <c r="B406" s="622">
        <f>(AirVision!B402)</f>
        <v>0</v>
      </c>
      <c r="C406" s="623" t="str">
        <f>IF(ISNUMBER(AirVision!R402),AirVision!R402, "")</f>
        <v/>
      </c>
      <c r="D406" s="624" t="str">
        <f>IF(AirVision!S402&lt;&gt;"",AirVision!S402, "")</f>
        <v/>
      </c>
      <c r="E406" s="623" t="str">
        <f>IF(ISNUMBER(AirVision!L402),AirVision!L402, "")</f>
        <v/>
      </c>
      <c r="F406" s="624" t="str">
        <f>IF(AirVision!M402&lt;&gt;"",AirVision!M402, "")</f>
        <v/>
      </c>
      <c r="G406" s="625" t="str">
        <f>IF(ISNUMBER(AirVision!C402),AirVision!C402,"")</f>
        <v/>
      </c>
      <c r="H406" s="624" t="str">
        <f>IF(AirVision!D402&lt;&gt;"",AirVision!D402, "")</f>
        <v/>
      </c>
      <c r="I406" s="624" t="str">
        <f>IF(ISNUMBER(AirVision!O402),AirVision!O402,"")</f>
        <v/>
      </c>
      <c r="J406" s="624" t="str">
        <f>IF(ISNUMBER(AirVision!P402),AirVision!P402,"")</f>
        <v/>
      </c>
      <c r="K406" s="624" t="str">
        <f>IF(ISNUMBER(AirVision!F402),AirVision!F402, "")</f>
        <v/>
      </c>
      <c r="L406" s="624" t="str">
        <f>IF(AirVision!G402&lt;&gt;"",AirVision!G402, "")</f>
        <v/>
      </c>
      <c r="M406" s="624" t="str">
        <f>IF(ISNUMBER(AirVision!U402),AirVision!U402, "")</f>
        <v/>
      </c>
      <c r="N406" s="624" t="str">
        <f>IF(AirVision!V402&lt;&gt;"",AirVision!V402, "")</f>
        <v/>
      </c>
      <c r="O406" s="625" t="str">
        <f>IF(ISNUMBER(AirVision!X402),AirVision!X402,"")</f>
        <v/>
      </c>
      <c r="P406" s="624" t="str">
        <f>IF(AirVision!Y402&lt;&gt;"",AirVision!Y402, "")</f>
        <v/>
      </c>
      <c r="Q406" s="624" t="str">
        <f>IF(ISNUMBER(AirVision!AA402),AirVision!AA402,"")</f>
        <v/>
      </c>
      <c r="R406" s="624" t="str">
        <f>IF(AirVision!AB402&lt;&gt;"",AirVision!AB402, "")</f>
        <v/>
      </c>
      <c r="S406" s="624" t="str">
        <f>IF(ISNUMBER(AirVision!AD402),AirVision!AD402,"")</f>
        <v/>
      </c>
      <c r="T406" s="624" t="str">
        <f>IF(AirVision!AE402&lt;&gt;"",AirVision!AE402, "")</f>
        <v/>
      </c>
      <c r="U406" s="624">
        <f t="shared" si="132"/>
        <v>0</v>
      </c>
      <c r="V406" s="624">
        <f t="shared" si="130"/>
        <v>1</v>
      </c>
      <c r="W406" s="624" t="str">
        <f>IF(D406&lt;&gt;"",(VLOOKUP(D406,'Flags&amp;Qualifiers'!$S$2:$U$55,3)),"")</f>
        <v/>
      </c>
      <c r="X406" s="624">
        <f t="shared" si="133"/>
        <v>0</v>
      </c>
      <c r="Y406" s="624" t="str">
        <f>IF(D406&lt;&gt;"",(VLOOKUP(D406,'Flags&amp;Qualifiers'!$S$2:$T$55,2)), "")</f>
        <v/>
      </c>
      <c r="Z406" s="624">
        <f t="shared" si="134"/>
        <v>1</v>
      </c>
      <c r="AA406" s="624">
        <f t="shared" si="135"/>
        <v>0</v>
      </c>
      <c r="AB406" s="624" t="str">
        <f t="shared" si="136"/>
        <v>NULL</v>
      </c>
      <c r="AC406" s="635" t="str">
        <f t="shared" si="137"/>
        <v>NULL</v>
      </c>
      <c r="AD406" s="625" t="str">
        <f t="shared" si="137"/>
        <v>NULL</v>
      </c>
      <c r="AE406" s="627">
        <f t="shared" si="131"/>
        <v>0</v>
      </c>
      <c r="AF406" s="628" t="str">
        <f t="shared" si="138"/>
        <v/>
      </c>
      <c r="AG406" s="629" t="str">
        <f t="shared" si="139"/>
        <v/>
      </c>
      <c r="AH406" s="630">
        <f t="shared" si="140"/>
        <v>399</v>
      </c>
      <c r="AI406" s="629">
        <f t="shared" si="144"/>
        <v>0</v>
      </c>
      <c r="AJ406" s="632" t="str">
        <f t="shared" si="126"/>
        <v/>
      </c>
      <c r="AK406" s="630" t="str">
        <f t="shared" si="141"/>
        <v/>
      </c>
      <c r="AL406" s="630" t="str">
        <f t="shared" si="142"/>
        <v/>
      </c>
      <c r="AM406" s="632" t="str">
        <f t="shared" si="143"/>
        <v/>
      </c>
      <c r="AN406" s="633" t="str">
        <f t="shared" si="127"/>
        <v>YES</v>
      </c>
      <c r="AO406" s="511" t="s">
        <v>382</v>
      </c>
      <c r="AP406" s="127">
        <f>VLOOKUP(AO406,'Flags&amp;Qualifiers'!$B$2:$C$49,2)</f>
        <v>0</v>
      </c>
      <c r="AQ406" s="127">
        <f>VLOOKUP(AO406,'Flags&amp;Qualifiers'!$B$2:$D$49,3)</f>
        <v>0</v>
      </c>
      <c r="AR406" s="127">
        <f>VLOOKUP(AO406,'Flags&amp;Qualifiers'!$B$2:$E$49,4)</f>
        <v>0</v>
      </c>
      <c r="AS406" s="757" t="str">
        <f t="shared" si="145"/>
        <v>no</v>
      </c>
    </row>
    <row r="407" spans="1:45" s="634" customFormat="1" ht="11.25" customHeight="1" x14ac:dyDescent="0.2">
      <c r="A407" s="621">
        <f>(AirVision!A403)</f>
        <v>0</v>
      </c>
      <c r="B407" s="622">
        <f>(AirVision!B403)</f>
        <v>0</v>
      </c>
      <c r="C407" s="623" t="str">
        <f>IF(ISNUMBER(AirVision!R403),AirVision!R403, "")</f>
        <v/>
      </c>
      <c r="D407" s="624" t="str">
        <f>IF(AirVision!S403&lt;&gt;"",AirVision!S403, "")</f>
        <v/>
      </c>
      <c r="E407" s="623" t="str">
        <f>IF(ISNUMBER(AirVision!L403),AirVision!L403, "")</f>
        <v/>
      </c>
      <c r="F407" s="624" t="str">
        <f>IF(AirVision!M403&lt;&gt;"",AirVision!M403, "")</f>
        <v/>
      </c>
      <c r="G407" s="625" t="str">
        <f>IF(ISNUMBER(AirVision!C403),AirVision!C403,"")</f>
        <v/>
      </c>
      <c r="H407" s="624" t="str">
        <f>IF(AirVision!D403&lt;&gt;"",AirVision!D403, "")</f>
        <v/>
      </c>
      <c r="I407" s="624" t="str">
        <f>IF(ISNUMBER(AirVision!O403),AirVision!O403,"")</f>
        <v/>
      </c>
      <c r="J407" s="624" t="str">
        <f>IF(ISNUMBER(AirVision!P403),AirVision!P403,"")</f>
        <v/>
      </c>
      <c r="K407" s="624" t="str">
        <f>IF(ISNUMBER(AirVision!F403),AirVision!F403, "")</f>
        <v/>
      </c>
      <c r="L407" s="624" t="str">
        <f>IF(AirVision!G403&lt;&gt;"",AirVision!G403, "")</f>
        <v/>
      </c>
      <c r="M407" s="624" t="str">
        <f>IF(ISNUMBER(AirVision!U403),AirVision!U403, "")</f>
        <v/>
      </c>
      <c r="N407" s="624" t="str">
        <f>IF(AirVision!V403&lt;&gt;"",AirVision!V403, "")</f>
        <v/>
      </c>
      <c r="O407" s="625" t="str">
        <f>IF(ISNUMBER(AirVision!X403),AirVision!X403,"")</f>
        <v/>
      </c>
      <c r="P407" s="624" t="str">
        <f>IF(AirVision!Y403&lt;&gt;"",AirVision!Y403, "")</f>
        <v/>
      </c>
      <c r="Q407" s="624" t="str">
        <f>IF(ISNUMBER(AirVision!AA403),AirVision!AA403,"")</f>
        <v/>
      </c>
      <c r="R407" s="624" t="str">
        <f>IF(AirVision!AB403&lt;&gt;"",AirVision!AB403, "")</f>
        <v/>
      </c>
      <c r="S407" s="624" t="str">
        <f>IF(ISNUMBER(AirVision!AD403),AirVision!AD403,"")</f>
        <v/>
      </c>
      <c r="T407" s="624" t="str">
        <f>IF(AirVision!AE403&lt;&gt;"",AirVision!AE403, "")</f>
        <v/>
      </c>
      <c r="U407" s="624">
        <f t="shared" si="132"/>
        <v>0</v>
      </c>
      <c r="V407" s="624">
        <f t="shared" si="130"/>
        <v>1</v>
      </c>
      <c r="W407" s="624" t="str">
        <f>IF(D407&lt;&gt;"",(VLOOKUP(D407,'Flags&amp;Qualifiers'!$S$2:$U$55,3)),"")</f>
        <v/>
      </c>
      <c r="X407" s="624">
        <f t="shared" si="133"/>
        <v>0</v>
      </c>
      <c r="Y407" s="624" t="str">
        <f>IF(D407&lt;&gt;"",(VLOOKUP(D407,'Flags&amp;Qualifiers'!$S$2:$T$55,2)), "")</f>
        <v/>
      </c>
      <c r="Z407" s="624">
        <f t="shared" si="134"/>
        <v>1</v>
      </c>
      <c r="AA407" s="624">
        <f t="shared" si="135"/>
        <v>0</v>
      </c>
      <c r="AB407" s="624" t="str">
        <f t="shared" si="136"/>
        <v>NULL</v>
      </c>
      <c r="AC407" s="635" t="str">
        <f t="shared" si="137"/>
        <v>NULL</v>
      </c>
      <c r="AD407" s="625" t="str">
        <f t="shared" si="137"/>
        <v>NULL</v>
      </c>
      <c r="AE407" s="627">
        <f t="shared" si="131"/>
        <v>0</v>
      </c>
      <c r="AF407" s="628" t="str">
        <f t="shared" si="138"/>
        <v/>
      </c>
      <c r="AG407" s="629" t="str">
        <f t="shared" si="139"/>
        <v/>
      </c>
      <c r="AH407" s="630">
        <f t="shared" si="140"/>
        <v>400</v>
      </c>
      <c r="AI407" s="629">
        <f t="shared" si="144"/>
        <v>0</v>
      </c>
      <c r="AJ407" s="632" t="str">
        <f t="shared" si="126"/>
        <v/>
      </c>
      <c r="AK407" s="630" t="str">
        <f t="shared" si="141"/>
        <v/>
      </c>
      <c r="AL407" s="630" t="str">
        <f t="shared" si="142"/>
        <v/>
      </c>
      <c r="AM407" s="632" t="str">
        <f t="shared" si="143"/>
        <v/>
      </c>
      <c r="AN407" s="633" t="str">
        <f t="shared" si="127"/>
        <v>YES</v>
      </c>
      <c r="AO407" s="511" t="s">
        <v>382</v>
      </c>
      <c r="AP407" s="127">
        <f>VLOOKUP(AO407,'Flags&amp;Qualifiers'!$B$2:$C$49,2)</f>
        <v>0</v>
      </c>
      <c r="AQ407" s="127">
        <f>VLOOKUP(AO407,'Flags&amp;Qualifiers'!$B$2:$D$49,3)</f>
        <v>0</v>
      </c>
      <c r="AR407" s="127">
        <f>VLOOKUP(AO407,'Flags&amp;Qualifiers'!$B$2:$E$49,4)</f>
        <v>0</v>
      </c>
      <c r="AS407" s="757" t="str">
        <f t="shared" si="145"/>
        <v>no</v>
      </c>
    </row>
    <row r="408" spans="1:45" s="634" customFormat="1" ht="11.25" customHeight="1" x14ac:dyDescent="0.2">
      <c r="A408" s="621">
        <f>(AirVision!A404)</f>
        <v>0</v>
      </c>
      <c r="B408" s="622">
        <f>(AirVision!B404)</f>
        <v>0</v>
      </c>
      <c r="C408" s="623" t="str">
        <f>IF(ISNUMBER(AirVision!R404),AirVision!R404, "")</f>
        <v/>
      </c>
      <c r="D408" s="624" t="str">
        <f>IF(AirVision!S404&lt;&gt;"",AirVision!S404, "")</f>
        <v/>
      </c>
      <c r="E408" s="623" t="str">
        <f>IF(ISNUMBER(AirVision!L404),AirVision!L404, "")</f>
        <v/>
      </c>
      <c r="F408" s="624" t="str">
        <f>IF(AirVision!M404&lt;&gt;"",AirVision!M404, "")</f>
        <v/>
      </c>
      <c r="G408" s="625" t="str">
        <f>IF(ISNUMBER(AirVision!C404),AirVision!C404,"")</f>
        <v/>
      </c>
      <c r="H408" s="624" t="str">
        <f>IF(AirVision!D404&lt;&gt;"",AirVision!D404, "")</f>
        <v/>
      </c>
      <c r="I408" s="624" t="str">
        <f>IF(ISNUMBER(AirVision!O404),AirVision!O404,"")</f>
        <v/>
      </c>
      <c r="J408" s="624" t="str">
        <f>IF(ISNUMBER(AirVision!P404),AirVision!P404,"")</f>
        <v/>
      </c>
      <c r="K408" s="624" t="str">
        <f>IF(ISNUMBER(AirVision!F404),AirVision!F404, "")</f>
        <v/>
      </c>
      <c r="L408" s="624" t="str">
        <f>IF(AirVision!G404&lt;&gt;"",AirVision!G404, "")</f>
        <v/>
      </c>
      <c r="M408" s="624" t="str">
        <f>IF(ISNUMBER(AirVision!U404),AirVision!U404, "")</f>
        <v/>
      </c>
      <c r="N408" s="624" t="str">
        <f>IF(AirVision!V404&lt;&gt;"",AirVision!V404, "")</f>
        <v/>
      </c>
      <c r="O408" s="625" t="str">
        <f>IF(ISNUMBER(AirVision!X404),AirVision!X404,"")</f>
        <v/>
      </c>
      <c r="P408" s="624" t="str">
        <f>IF(AirVision!Y404&lt;&gt;"",AirVision!Y404, "")</f>
        <v/>
      </c>
      <c r="Q408" s="624" t="str">
        <f>IF(ISNUMBER(AirVision!AA404),AirVision!AA404,"")</f>
        <v/>
      </c>
      <c r="R408" s="624" t="str">
        <f>IF(AirVision!AB404&lt;&gt;"",AirVision!AB404, "")</f>
        <v/>
      </c>
      <c r="S408" s="624" t="str">
        <f>IF(ISNUMBER(AirVision!AD404),AirVision!AD404,"")</f>
        <v/>
      </c>
      <c r="T408" s="624" t="str">
        <f>IF(AirVision!AE404&lt;&gt;"",AirVision!AE404, "")</f>
        <v/>
      </c>
      <c r="U408" s="624">
        <f t="shared" si="132"/>
        <v>0</v>
      </c>
      <c r="V408" s="624">
        <f t="shared" si="130"/>
        <v>1</v>
      </c>
      <c r="W408" s="624" t="str">
        <f>IF(D408&lt;&gt;"",(VLOOKUP(D408,'Flags&amp;Qualifiers'!$S$2:$U$55,3)),"")</f>
        <v/>
      </c>
      <c r="X408" s="624">
        <f t="shared" si="133"/>
        <v>0</v>
      </c>
      <c r="Y408" s="624" t="str">
        <f>IF(D408&lt;&gt;"",(VLOOKUP(D408,'Flags&amp;Qualifiers'!$S$2:$T$55,2)), "")</f>
        <v/>
      </c>
      <c r="Z408" s="624">
        <f t="shared" si="134"/>
        <v>1</v>
      </c>
      <c r="AA408" s="624">
        <f t="shared" si="135"/>
        <v>0</v>
      </c>
      <c r="AB408" s="624" t="str">
        <f t="shared" si="136"/>
        <v>NULL</v>
      </c>
      <c r="AC408" s="635" t="str">
        <f t="shared" si="137"/>
        <v>NULL</v>
      </c>
      <c r="AD408" s="625" t="str">
        <f t="shared" si="137"/>
        <v>NULL</v>
      </c>
      <c r="AE408" s="627">
        <f t="shared" si="131"/>
        <v>0</v>
      </c>
      <c r="AF408" s="628" t="str">
        <f t="shared" si="138"/>
        <v/>
      </c>
      <c r="AG408" s="629" t="str">
        <f t="shared" si="139"/>
        <v/>
      </c>
      <c r="AH408" s="630">
        <f t="shared" si="140"/>
        <v>401</v>
      </c>
      <c r="AI408" s="629">
        <f t="shared" si="144"/>
        <v>0</v>
      </c>
      <c r="AJ408" s="632" t="str">
        <f t="shared" si="126"/>
        <v/>
      </c>
      <c r="AK408" s="630" t="str">
        <f t="shared" si="141"/>
        <v/>
      </c>
      <c r="AL408" s="630" t="str">
        <f t="shared" si="142"/>
        <v/>
      </c>
      <c r="AM408" s="632" t="str">
        <f t="shared" si="143"/>
        <v/>
      </c>
      <c r="AN408" s="633" t="str">
        <f t="shared" si="127"/>
        <v>YES</v>
      </c>
      <c r="AO408" s="511" t="s">
        <v>382</v>
      </c>
      <c r="AP408" s="127">
        <f>VLOOKUP(AO408,'Flags&amp;Qualifiers'!$B$2:$C$49,2)</f>
        <v>0</v>
      </c>
      <c r="AQ408" s="127">
        <f>VLOOKUP(AO408,'Flags&amp;Qualifiers'!$B$2:$D$49,3)</f>
        <v>0</v>
      </c>
      <c r="AR408" s="127">
        <f>VLOOKUP(AO408,'Flags&amp;Qualifiers'!$B$2:$E$49,4)</f>
        <v>0</v>
      </c>
      <c r="AS408" s="757" t="str">
        <f t="shared" si="145"/>
        <v>no</v>
      </c>
    </row>
    <row r="409" spans="1:45" s="634" customFormat="1" ht="11.25" customHeight="1" x14ac:dyDescent="0.2">
      <c r="A409" s="621">
        <f>(AirVision!A405)</f>
        <v>0</v>
      </c>
      <c r="B409" s="622">
        <f>(AirVision!B405)</f>
        <v>0</v>
      </c>
      <c r="C409" s="623" t="str">
        <f>IF(ISNUMBER(AirVision!R405),AirVision!R405, "")</f>
        <v/>
      </c>
      <c r="D409" s="624" t="str">
        <f>IF(AirVision!S405&lt;&gt;"",AirVision!S405, "")</f>
        <v/>
      </c>
      <c r="E409" s="623" t="str">
        <f>IF(ISNUMBER(AirVision!L405),AirVision!L405, "")</f>
        <v/>
      </c>
      <c r="F409" s="624" t="str">
        <f>IF(AirVision!M405&lt;&gt;"",AirVision!M405, "")</f>
        <v/>
      </c>
      <c r="G409" s="625" t="str">
        <f>IF(ISNUMBER(AirVision!C405),AirVision!C405,"")</f>
        <v/>
      </c>
      <c r="H409" s="624" t="str">
        <f>IF(AirVision!D405&lt;&gt;"",AirVision!D405, "")</f>
        <v/>
      </c>
      <c r="I409" s="624" t="str">
        <f>IF(ISNUMBER(AirVision!O405),AirVision!O405,"")</f>
        <v/>
      </c>
      <c r="J409" s="624" t="str">
        <f>IF(ISNUMBER(AirVision!P405),AirVision!P405,"")</f>
        <v/>
      </c>
      <c r="K409" s="624" t="str">
        <f>IF(ISNUMBER(AirVision!F405),AirVision!F405, "")</f>
        <v/>
      </c>
      <c r="L409" s="624" t="str">
        <f>IF(AirVision!G405&lt;&gt;"",AirVision!G405, "")</f>
        <v/>
      </c>
      <c r="M409" s="624" t="str">
        <f>IF(ISNUMBER(AirVision!U405),AirVision!U405, "")</f>
        <v/>
      </c>
      <c r="N409" s="624" t="str">
        <f>IF(AirVision!V405&lt;&gt;"",AirVision!V405, "")</f>
        <v/>
      </c>
      <c r="O409" s="625" t="str">
        <f>IF(ISNUMBER(AirVision!X405),AirVision!X405,"")</f>
        <v/>
      </c>
      <c r="P409" s="624" t="str">
        <f>IF(AirVision!Y405&lt;&gt;"",AirVision!Y405, "")</f>
        <v/>
      </c>
      <c r="Q409" s="624" t="str">
        <f>IF(ISNUMBER(AirVision!AA405),AirVision!AA405,"")</f>
        <v/>
      </c>
      <c r="R409" s="624" t="str">
        <f>IF(AirVision!AB405&lt;&gt;"",AirVision!AB405, "")</f>
        <v/>
      </c>
      <c r="S409" s="624" t="str">
        <f>IF(ISNUMBER(AirVision!AD405),AirVision!AD405,"")</f>
        <v/>
      </c>
      <c r="T409" s="624" t="str">
        <f>IF(AirVision!AE405&lt;&gt;"",AirVision!AE405, "")</f>
        <v/>
      </c>
      <c r="U409" s="624">
        <f t="shared" si="132"/>
        <v>0</v>
      </c>
      <c r="V409" s="624">
        <f t="shared" si="130"/>
        <v>1</v>
      </c>
      <c r="W409" s="624" t="str">
        <f>IF(D409&lt;&gt;"",(VLOOKUP(D409,'Flags&amp;Qualifiers'!$S$2:$U$55,3)),"")</f>
        <v/>
      </c>
      <c r="X409" s="624">
        <f t="shared" si="133"/>
        <v>0</v>
      </c>
      <c r="Y409" s="624" t="str">
        <f>IF(D409&lt;&gt;"",(VLOOKUP(D409,'Flags&amp;Qualifiers'!$S$2:$T$55,2)), "")</f>
        <v/>
      </c>
      <c r="Z409" s="624">
        <f t="shared" si="134"/>
        <v>1</v>
      </c>
      <c r="AA409" s="624">
        <f t="shared" si="135"/>
        <v>0</v>
      </c>
      <c r="AB409" s="624" t="str">
        <f t="shared" si="136"/>
        <v>NULL</v>
      </c>
      <c r="AC409" s="635" t="str">
        <f t="shared" si="137"/>
        <v>NULL</v>
      </c>
      <c r="AD409" s="625" t="str">
        <f t="shared" si="137"/>
        <v>NULL</v>
      </c>
      <c r="AE409" s="627">
        <f t="shared" si="131"/>
        <v>0</v>
      </c>
      <c r="AF409" s="628" t="str">
        <f t="shared" si="138"/>
        <v/>
      </c>
      <c r="AG409" s="629" t="str">
        <f t="shared" si="139"/>
        <v/>
      </c>
      <c r="AH409" s="630">
        <f t="shared" si="140"/>
        <v>402</v>
      </c>
      <c r="AI409" s="629">
        <f t="shared" si="144"/>
        <v>0</v>
      </c>
      <c r="AJ409" s="632" t="str">
        <f t="shared" si="126"/>
        <v/>
      </c>
      <c r="AK409" s="630" t="str">
        <f t="shared" si="141"/>
        <v/>
      </c>
      <c r="AL409" s="630" t="str">
        <f t="shared" si="142"/>
        <v/>
      </c>
      <c r="AM409" s="632" t="str">
        <f t="shared" si="143"/>
        <v/>
      </c>
      <c r="AN409" s="633" t="str">
        <f t="shared" si="127"/>
        <v>YES</v>
      </c>
      <c r="AO409" s="511" t="s">
        <v>382</v>
      </c>
      <c r="AP409" s="127">
        <f>VLOOKUP(AO409,'Flags&amp;Qualifiers'!$B$2:$C$49,2)</f>
        <v>0</v>
      </c>
      <c r="AQ409" s="127">
        <f>VLOOKUP(AO409,'Flags&amp;Qualifiers'!$B$2:$D$49,3)</f>
        <v>0</v>
      </c>
      <c r="AR409" s="127">
        <f>VLOOKUP(AO409,'Flags&amp;Qualifiers'!$B$2:$E$49,4)</f>
        <v>0</v>
      </c>
      <c r="AS409" s="757" t="str">
        <f t="shared" si="145"/>
        <v>no</v>
      </c>
    </row>
    <row r="410" spans="1:45" s="634" customFormat="1" ht="11.25" customHeight="1" x14ac:dyDescent="0.2">
      <c r="A410" s="621">
        <f>(AirVision!A406)</f>
        <v>0</v>
      </c>
      <c r="B410" s="622">
        <f>(AirVision!B406)</f>
        <v>0</v>
      </c>
      <c r="C410" s="623" t="str">
        <f>IF(ISNUMBER(AirVision!R406),AirVision!R406, "")</f>
        <v/>
      </c>
      <c r="D410" s="624" t="str">
        <f>IF(AirVision!S406&lt;&gt;"",AirVision!S406, "")</f>
        <v/>
      </c>
      <c r="E410" s="623" t="str">
        <f>IF(ISNUMBER(AirVision!L406),AirVision!L406, "")</f>
        <v/>
      </c>
      <c r="F410" s="624" t="str">
        <f>IF(AirVision!M406&lt;&gt;"",AirVision!M406, "")</f>
        <v/>
      </c>
      <c r="G410" s="625" t="str">
        <f>IF(ISNUMBER(AirVision!C406),AirVision!C406,"")</f>
        <v/>
      </c>
      <c r="H410" s="624" t="str">
        <f>IF(AirVision!D406&lt;&gt;"",AirVision!D406, "")</f>
        <v/>
      </c>
      <c r="I410" s="624" t="str">
        <f>IF(ISNUMBER(AirVision!O406),AirVision!O406,"")</f>
        <v/>
      </c>
      <c r="J410" s="624" t="str">
        <f>IF(ISNUMBER(AirVision!P406),AirVision!P406,"")</f>
        <v/>
      </c>
      <c r="K410" s="624" t="str">
        <f>IF(ISNUMBER(AirVision!F406),AirVision!F406, "")</f>
        <v/>
      </c>
      <c r="L410" s="624" t="str">
        <f>IF(AirVision!G406&lt;&gt;"",AirVision!G406, "")</f>
        <v/>
      </c>
      <c r="M410" s="624" t="str">
        <f>IF(ISNUMBER(AirVision!U406),AirVision!U406, "")</f>
        <v/>
      </c>
      <c r="N410" s="624" t="str">
        <f>IF(AirVision!V406&lt;&gt;"",AirVision!V406, "")</f>
        <v/>
      </c>
      <c r="O410" s="625" t="str">
        <f>IF(ISNUMBER(AirVision!X406),AirVision!X406,"")</f>
        <v/>
      </c>
      <c r="P410" s="624" t="str">
        <f>IF(AirVision!Y406&lt;&gt;"",AirVision!Y406, "")</f>
        <v/>
      </c>
      <c r="Q410" s="624" t="str">
        <f>IF(ISNUMBER(AirVision!AA406),AirVision!AA406,"")</f>
        <v/>
      </c>
      <c r="R410" s="624" t="str">
        <f>IF(AirVision!AB406&lt;&gt;"",AirVision!AB406, "")</f>
        <v/>
      </c>
      <c r="S410" s="624" t="str">
        <f>IF(ISNUMBER(AirVision!AD406),AirVision!AD406,"")</f>
        <v/>
      </c>
      <c r="T410" s="624" t="str">
        <f>IF(AirVision!AE406&lt;&gt;"",AirVision!AE406, "")</f>
        <v/>
      </c>
      <c r="U410" s="624">
        <f t="shared" si="132"/>
        <v>0</v>
      </c>
      <c r="V410" s="624">
        <f t="shared" si="130"/>
        <v>1</v>
      </c>
      <c r="W410" s="624" t="str">
        <f>IF(D410&lt;&gt;"",(VLOOKUP(D410,'Flags&amp;Qualifiers'!$S$2:$U$55,3)),"")</f>
        <v/>
      </c>
      <c r="X410" s="624">
        <f t="shared" si="133"/>
        <v>0</v>
      </c>
      <c r="Y410" s="624" t="str">
        <f>IF(D410&lt;&gt;"",(VLOOKUP(D410,'Flags&amp;Qualifiers'!$S$2:$T$55,2)), "")</f>
        <v/>
      </c>
      <c r="Z410" s="624">
        <f t="shared" si="134"/>
        <v>1</v>
      </c>
      <c r="AA410" s="624">
        <f t="shared" si="135"/>
        <v>0</v>
      </c>
      <c r="AB410" s="624" t="str">
        <f t="shared" si="136"/>
        <v>NULL</v>
      </c>
      <c r="AC410" s="635" t="str">
        <f t="shared" si="137"/>
        <v>NULL</v>
      </c>
      <c r="AD410" s="625" t="str">
        <f t="shared" si="137"/>
        <v>NULL</v>
      </c>
      <c r="AE410" s="627">
        <f t="shared" si="131"/>
        <v>0</v>
      </c>
      <c r="AF410" s="628" t="str">
        <f t="shared" si="138"/>
        <v/>
      </c>
      <c r="AG410" s="629" t="str">
        <f t="shared" si="139"/>
        <v/>
      </c>
      <c r="AH410" s="630">
        <f t="shared" si="140"/>
        <v>403</v>
      </c>
      <c r="AI410" s="629">
        <f t="shared" si="144"/>
        <v>0</v>
      </c>
      <c r="AJ410" s="632" t="str">
        <f t="shared" si="126"/>
        <v/>
      </c>
      <c r="AK410" s="630" t="str">
        <f t="shared" si="141"/>
        <v/>
      </c>
      <c r="AL410" s="630" t="str">
        <f t="shared" si="142"/>
        <v/>
      </c>
      <c r="AM410" s="632" t="str">
        <f t="shared" si="143"/>
        <v/>
      </c>
      <c r="AN410" s="633" t="str">
        <f t="shared" si="127"/>
        <v>YES</v>
      </c>
      <c r="AO410" s="511" t="s">
        <v>382</v>
      </c>
      <c r="AP410" s="127">
        <f>VLOOKUP(AO410,'Flags&amp;Qualifiers'!$B$2:$C$49,2)</f>
        <v>0</v>
      </c>
      <c r="AQ410" s="127">
        <f>VLOOKUP(AO410,'Flags&amp;Qualifiers'!$B$2:$D$49,3)</f>
        <v>0</v>
      </c>
      <c r="AR410" s="127">
        <f>VLOOKUP(AO410,'Flags&amp;Qualifiers'!$B$2:$E$49,4)</f>
        <v>0</v>
      </c>
      <c r="AS410" s="757" t="str">
        <f t="shared" si="145"/>
        <v>no</v>
      </c>
    </row>
    <row r="411" spans="1:45" s="634" customFormat="1" ht="11.25" customHeight="1" x14ac:dyDescent="0.2">
      <c r="A411" s="621">
        <f>(AirVision!A407)</f>
        <v>0</v>
      </c>
      <c r="B411" s="622">
        <f>(AirVision!B407)</f>
        <v>0</v>
      </c>
      <c r="C411" s="623" t="str">
        <f>IF(ISNUMBER(AirVision!R407),AirVision!R407, "")</f>
        <v/>
      </c>
      <c r="D411" s="624" t="str">
        <f>IF(AirVision!S407&lt;&gt;"",AirVision!S407, "")</f>
        <v/>
      </c>
      <c r="E411" s="623" t="str">
        <f>IF(ISNUMBER(AirVision!L407),AirVision!L407, "")</f>
        <v/>
      </c>
      <c r="F411" s="624" t="str">
        <f>IF(AirVision!M407&lt;&gt;"",AirVision!M407, "")</f>
        <v/>
      </c>
      <c r="G411" s="625" t="str">
        <f>IF(ISNUMBER(AirVision!C407),AirVision!C407,"")</f>
        <v/>
      </c>
      <c r="H411" s="624" t="str">
        <f>IF(AirVision!D407&lt;&gt;"",AirVision!D407, "")</f>
        <v/>
      </c>
      <c r="I411" s="624" t="str">
        <f>IF(ISNUMBER(AirVision!O407),AirVision!O407,"")</f>
        <v/>
      </c>
      <c r="J411" s="624" t="str">
        <f>IF(ISNUMBER(AirVision!P407),AirVision!P407,"")</f>
        <v/>
      </c>
      <c r="K411" s="624" t="str">
        <f>IF(ISNUMBER(AirVision!F407),AirVision!F407, "")</f>
        <v/>
      </c>
      <c r="L411" s="624" t="str">
        <f>IF(AirVision!G407&lt;&gt;"",AirVision!G407, "")</f>
        <v/>
      </c>
      <c r="M411" s="624" t="str">
        <f>IF(ISNUMBER(AirVision!U407),AirVision!U407, "")</f>
        <v/>
      </c>
      <c r="N411" s="624" t="str">
        <f>IF(AirVision!V407&lt;&gt;"",AirVision!V407, "")</f>
        <v/>
      </c>
      <c r="O411" s="625" t="str">
        <f>IF(ISNUMBER(AirVision!X407),AirVision!X407,"")</f>
        <v/>
      </c>
      <c r="P411" s="624" t="str">
        <f>IF(AirVision!Y407&lt;&gt;"",AirVision!Y407, "")</f>
        <v/>
      </c>
      <c r="Q411" s="624" t="str">
        <f>IF(ISNUMBER(AirVision!AA407),AirVision!AA407,"")</f>
        <v/>
      </c>
      <c r="R411" s="624" t="str">
        <f>IF(AirVision!AB407&lt;&gt;"",AirVision!AB407, "")</f>
        <v/>
      </c>
      <c r="S411" s="624" t="str">
        <f>IF(ISNUMBER(AirVision!AD407),AirVision!AD407,"")</f>
        <v/>
      </c>
      <c r="T411" s="624" t="str">
        <f>IF(AirVision!AE407&lt;&gt;"",AirVision!AE407, "")</f>
        <v/>
      </c>
      <c r="U411" s="624">
        <f t="shared" si="132"/>
        <v>0</v>
      </c>
      <c r="V411" s="624">
        <f t="shared" si="130"/>
        <v>1</v>
      </c>
      <c r="W411" s="624" t="str">
        <f>IF(D411&lt;&gt;"",(VLOOKUP(D411,'Flags&amp;Qualifiers'!$S$2:$U$55,3)),"")</f>
        <v/>
      </c>
      <c r="X411" s="624">
        <f t="shared" si="133"/>
        <v>0</v>
      </c>
      <c r="Y411" s="624" t="str">
        <f>IF(D411&lt;&gt;"",(VLOOKUP(D411,'Flags&amp;Qualifiers'!$S$2:$T$55,2)), "")</f>
        <v/>
      </c>
      <c r="Z411" s="624">
        <f t="shared" si="134"/>
        <v>1</v>
      </c>
      <c r="AA411" s="624">
        <f t="shared" si="135"/>
        <v>0</v>
      </c>
      <c r="AB411" s="624" t="str">
        <f t="shared" si="136"/>
        <v>NULL</v>
      </c>
      <c r="AC411" s="635" t="str">
        <f t="shared" si="137"/>
        <v>NULL</v>
      </c>
      <c r="AD411" s="625" t="str">
        <f t="shared" si="137"/>
        <v>NULL</v>
      </c>
      <c r="AE411" s="627">
        <f t="shared" si="131"/>
        <v>0</v>
      </c>
      <c r="AF411" s="628" t="str">
        <f t="shared" si="138"/>
        <v/>
      </c>
      <c r="AG411" s="629" t="str">
        <f t="shared" si="139"/>
        <v/>
      </c>
      <c r="AH411" s="630">
        <f t="shared" si="140"/>
        <v>404</v>
      </c>
      <c r="AI411" s="629">
        <f t="shared" si="144"/>
        <v>0</v>
      </c>
      <c r="AJ411" s="632" t="str">
        <f t="shared" si="126"/>
        <v/>
      </c>
      <c r="AK411" s="630" t="str">
        <f t="shared" si="141"/>
        <v/>
      </c>
      <c r="AL411" s="630" t="str">
        <f t="shared" si="142"/>
        <v/>
      </c>
      <c r="AM411" s="632" t="str">
        <f t="shared" si="143"/>
        <v/>
      </c>
      <c r="AN411" s="633" t="str">
        <f t="shared" si="127"/>
        <v>YES</v>
      </c>
      <c r="AO411" s="511" t="s">
        <v>382</v>
      </c>
      <c r="AP411" s="127">
        <f>VLOOKUP(AO411,'Flags&amp;Qualifiers'!$B$2:$C$49,2)</f>
        <v>0</v>
      </c>
      <c r="AQ411" s="127">
        <f>VLOOKUP(AO411,'Flags&amp;Qualifiers'!$B$2:$D$49,3)</f>
        <v>0</v>
      </c>
      <c r="AR411" s="127">
        <f>VLOOKUP(AO411,'Flags&amp;Qualifiers'!$B$2:$E$49,4)</f>
        <v>0</v>
      </c>
      <c r="AS411" s="757" t="str">
        <f t="shared" si="145"/>
        <v>no</v>
      </c>
    </row>
    <row r="412" spans="1:45" s="634" customFormat="1" ht="11.25" customHeight="1" x14ac:dyDescent="0.2">
      <c r="A412" s="621">
        <f>(AirVision!A408)</f>
        <v>0</v>
      </c>
      <c r="B412" s="622">
        <f>(AirVision!B408)</f>
        <v>0</v>
      </c>
      <c r="C412" s="623" t="str">
        <f>IF(ISNUMBER(AirVision!R408),AirVision!R408, "")</f>
        <v/>
      </c>
      <c r="D412" s="624" t="str">
        <f>IF(AirVision!S408&lt;&gt;"",AirVision!S408, "")</f>
        <v/>
      </c>
      <c r="E412" s="623" t="str">
        <f>IF(ISNUMBER(AirVision!L408),AirVision!L408, "")</f>
        <v/>
      </c>
      <c r="F412" s="624" t="str">
        <f>IF(AirVision!M408&lt;&gt;"",AirVision!M408, "")</f>
        <v/>
      </c>
      <c r="G412" s="625" t="str">
        <f>IF(ISNUMBER(AirVision!C408),AirVision!C408,"")</f>
        <v/>
      </c>
      <c r="H412" s="624" t="str">
        <f>IF(AirVision!D408&lt;&gt;"",AirVision!D408, "")</f>
        <v/>
      </c>
      <c r="I412" s="624" t="str">
        <f>IF(ISNUMBER(AirVision!O408),AirVision!O408,"")</f>
        <v/>
      </c>
      <c r="J412" s="624" t="str">
        <f>IF(ISNUMBER(AirVision!P408),AirVision!P408,"")</f>
        <v/>
      </c>
      <c r="K412" s="624" t="str">
        <f>IF(ISNUMBER(AirVision!F408),AirVision!F408, "")</f>
        <v/>
      </c>
      <c r="L412" s="624" t="str">
        <f>IF(AirVision!G408&lt;&gt;"",AirVision!G408, "")</f>
        <v/>
      </c>
      <c r="M412" s="624" t="str">
        <f>IF(ISNUMBER(AirVision!U408),AirVision!U408, "")</f>
        <v/>
      </c>
      <c r="N412" s="624" t="str">
        <f>IF(AirVision!V408&lt;&gt;"",AirVision!V408, "")</f>
        <v/>
      </c>
      <c r="O412" s="625" t="str">
        <f>IF(ISNUMBER(AirVision!X408),AirVision!X408,"")</f>
        <v/>
      </c>
      <c r="P412" s="624" t="str">
        <f>IF(AirVision!Y408&lt;&gt;"",AirVision!Y408, "")</f>
        <v/>
      </c>
      <c r="Q412" s="624" t="str">
        <f>IF(ISNUMBER(AirVision!AA408),AirVision!AA408,"")</f>
        <v/>
      </c>
      <c r="R412" s="624" t="str">
        <f>IF(AirVision!AB408&lt;&gt;"",AirVision!AB408, "")</f>
        <v/>
      </c>
      <c r="S412" s="624" t="str">
        <f>IF(ISNUMBER(AirVision!AD408),AirVision!AD408,"")</f>
        <v/>
      </c>
      <c r="T412" s="624" t="str">
        <f>IF(AirVision!AE408&lt;&gt;"",AirVision!AE408, "")</f>
        <v/>
      </c>
      <c r="U412" s="624">
        <f t="shared" si="132"/>
        <v>0</v>
      </c>
      <c r="V412" s="624">
        <f t="shared" si="130"/>
        <v>1</v>
      </c>
      <c r="W412" s="624" t="str">
        <f>IF(D412&lt;&gt;"",(VLOOKUP(D412,'Flags&amp;Qualifiers'!$S$2:$U$55,3)),"")</f>
        <v/>
      </c>
      <c r="X412" s="624">
        <f t="shared" si="133"/>
        <v>0</v>
      </c>
      <c r="Y412" s="624" t="str">
        <f>IF(D412&lt;&gt;"",(VLOOKUP(D412,'Flags&amp;Qualifiers'!$S$2:$T$55,2)), "")</f>
        <v/>
      </c>
      <c r="Z412" s="624">
        <f t="shared" si="134"/>
        <v>1</v>
      </c>
      <c r="AA412" s="624">
        <f t="shared" si="135"/>
        <v>0</v>
      </c>
      <c r="AB412" s="624" t="str">
        <f t="shared" si="136"/>
        <v>NULL</v>
      </c>
      <c r="AC412" s="635" t="str">
        <f t="shared" si="137"/>
        <v>NULL</v>
      </c>
      <c r="AD412" s="625" t="str">
        <f t="shared" si="137"/>
        <v>NULL</v>
      </c>
      <c r="AE412" s="627">
        <f t="shared" si="131"/>
        <v>0</v>
      </c>
      <c r="AF412" s="628" t="str">
        <f t="shared" si="138"/>
        <v/>
      </c>
      <c r="AG412" s="629" t="str">
        <f t="shared" si="139"/>
        <v/>
      </c>
      <c r="AH412" s="630">
        <f t="shared" si="140"/>
        <v>405</v>
      </c>
      <c r="AI412" s="629">
        <f t="shared" si="144"/>
        <v>0</v>
      </c>
      <c r="AJ412" s="632" t="str">
        <f t="shared" si="126"/>
        <v/>
      </c>
      <c r="AK412" s="630" t="str">
        <f t="shared" si="141"/>
        <v/>
      </c>
      <c r="AL412" s="630" t="str">
        <f t="shared" si="142"/>
        <v/>
      </c>
      <c r="AM412" s="632" t="str">
        <f t="shared" si="143"/>
        <v/>
      </c>
      <c r="AN412" s="633" t="str">
        <f t="shared" si="127"/>
        <v>YES</v>
      </c>
      <c r="AO412" s="511" t="s">
        <v>382</v>
      </c>
      <c r="AP412" s="127">
        <f>VLOOKUP(AO412,'Flags&amp;Qualifiers'!$B$2:$C$49,2)</f>
        <v>0</v>
      </c>
      <c r="AQ412" s="127">
        <f>VLOOKUP(AO412,'Flags&amp;Qualifiers'!$B$2:$D$49,3)</f>
        <v>0</v>
      </c>
      <c r="AR412" s="127">
        <f>VLOOKUP(AO412,'Flags&amp;Qualifiers'!$B$2:$E$49,4)</f>
        <v>0</v>
      </c>
      <c r="AS412" s="757" t="str">
        <f t="shared" si="145"/>
        <v>no</v>
      </c>
    </row>
    <row r="413" spans="1:45" s="634" customFormat="1" ht="11.25" customHeight="1" x14ac:dyDescent="0.2">
      <c r="A413" s="621">
        <f>(AirVision!A409)</f>
        <v>0</v>
      </c>
      <c r="B413" s="622">
        <f>(AirVision!B409)</f>
        <v>0</v>
      </c>
      <c r="C413" s="623" t="str">
        <f>IF(ISNUMBER(AirVision!R409),AirVision!R409, "")</f>
        <v/>
      </c>
      <c r="D413" s="624" t="str">
        <f>IF(AirVision!S409&lt;&gt;"",AirVision!S409, "")</f>
        <v/>
      </c>
      <c r="E413" s="623" t="str">
        <f>IF(ISNUMBER(AirVision!L409),AirVision!L409, "")</f>
        <v/>
      </c>
      <c r="F413" s="624" t="str">
        <f>IF(AirVision!M409&lt;&gt;"",AirVision!M409, "")</f>
        <v/>
      </c>
      <c r="G413" s="625" t="str">
        <f>IF(ISNUMBER(AirVision!C409),AirVision!C409,"")</f>
        <v/>
      </c>
      <c r="H413" s="624" t="str">
        <f>IF(AirVision!D409&lt;&gt;"",AirVision!D409, "")</f>
        <v/>
      </c>
      <c r="I413" s="624" t="str">
        <f>IF(ISNUMBER(AirVision!O409),AirVision!O409,"")</f>
        <v/>
      </c>
      <c r="J413" s="624" t="str">
        <f>IF(ISNUMBER(AirVision!P409),AirVision!P409,"")</f>
        <v/>
      </c>
      <c r="K413" s="624" t="str">
        <f>IF(ISNUMBER(AirVision!F409),AirVision!F409, "")</f>
        <v/>
      </c>
      <c r="L413" s="624" t="str">
        <f>IF(AirVision!G409&lt;&gt;"",AirVision!G409, "")</f>
        <v/>
      </c>
      <c r="M413" s="624" t="str">
        <f>IF(ISNUMBER(AirVision!U409),AirVision!U409, "")</f>
        <v/>
      </c>
      <c r="N413" s="624" t="str">
        <f>IF(AirVision!V409&lt;&gt;"",AirVision!V409, "")</f>
        <v/>
      </c>
      <c r="O413" s="625" t="str">
        <f>IF(ISNUMBER(AirVision!X409),AirVision!X409,"")</f>
        <v/>
      </c>
      <c r="P413" s="624" t="str">
        <f>IF(AirVision!Y409&lt;&gt;"",AirVision!Y409, "")</f>
        <v/>
      </c>
      <c r="Q413" s="624" t="str">
        <f>IF(ISNUMBER(AirVision!AA409),AirVision!AA409,"")</f>
        <v/>
      </c>
      <c r="R413" s="624" t="str">
        <f>IF(AirVision!AB409&lt;&gt;"",AirVision!AB409, "")</f>
        <v/>
      </c>
      <c r="S413" s="624" t="str">
        <f>IF(ISNUMBER(AirVision!AD409),AirVision!AD409,"")</f>
        <v/>
      </c>
      <c r="T413" s="624" t="str">
        <f>IF(AirVision!AE409&lt;&gt;"",AirVision!AE409, "")</f>
        <v/>
      </c>
      <c r="U413" s="624">
        <f t="shared" si="132"/>
        <v>0</v>
      </c>
      <c r="V413" s="624">
        <f t="shared" si="130"/>
        <v>1</v>
      </c>
      <c r="W413" s="624" t="str">
        <f>IF(D413&lt;&gt;"",(VLOOKUP(D413,'Flags&amp;Qualifiers'!$S$2:$U$55,3)),"")</f>
        <v/>
      </c>
      <c r="X413" s="624">
        <f t="shared" si="133"/>
        <v>0</v>
      </c>
      <c r="Y413" s="624" t="str">
        <f>IF(D413&lt;&gt;"",(VLOOKUP(D413,'Flags&amp;Qualifiers'!$S$2:$T$55,2)), "")</f>
        <v/>
      </c>
      <c r="Z413" s="624">
        <f t="shared" si="134"/>
        <v>1</v>
      </c>
      <c r="AA413" s="624">
        <f t="shared" si="135"/>
        <v>0</v>
      </c>
      <c r="AB413" s="624" t="str">
        <f t="shared" si="136"/>
        <v>NULL</v>
      </c>
      <c r="AC413" s="635" t="str">
        <f t="shared" si="137"/>
        <v>NULL</v>
      </c>
      <c r="AD413" s="625" t="str">
        <f t="shared" si="137"/>
        <v>NULL</v>
      </c>
      <c r="AE413" s="627">
        <f t="shared" si="131"/>
        <v>0</v>
      </c>
      <c r="AF413" s="628" t="str">
        <f t="shared" si="138"/>
        <v/>
      </c>
      <c r="AG413" s="629" t="str">
        <f t="shared" si="139"/>
        <v/>
      </c>
      <c r="AH413" s="630">
        <f t="shared" si="140"/>
        <v>406</v>
      </c>
      <c r="AI413" s="629">
        <f t="shared" si="144"/>
        <v>0</v>
      </c>
      <c r="AJ413" s="632" t="str">
        <f t="shared" si="126"/>
        <v/>
      </c>
      <c r="AK413" s="630" t="str">
        <f t="shared" si="141"/>
        <v/>
      </c>
      <c r="AL413" s="630" t="str">
        <f t="shared" si="142"/>
        <v/>
      </c>
      <c r="AM413" s="632" t="str">
        <f t="shared" si="143"/>
        <v/>
      </c>
      <c r="AN413" s="633" t="str">
        <f t="shared" si="127"/>
        <v>YES</v>
      </c>
      <c r="AO413" s="511" t="s">
        <v>382</v>
      </c>
      <c r="AP413" s="127">
        <f>VLOOKUP(AO413,'Flags&amp;Qualifiers'!$B$2:$C$49,2)</f>
        <v>0</v>
      </c>
      <c r="AQ413" s="127">
        <f>VLOOKUP(AO413,'Flags&amp;Qualifiers'!$B$2:$D$49,3)</f>
        <v>0</v>
      </c>
      <c r="AR413" s="127">
        <f>VLOOKUP(AO413,'Flags&amp;Qualifiers'!$B$2:$E$49,4)</f>
        <v>0</v>
      </c>
      <c r="AS413" s="757" t="str">
        <f t="shared" si="145"/>
        <v>no</v>
      </c>
    </row>
    <row r="414" spans="1:45" s="634" customFormat="1" ht="11.25" customHeight="1" x14ac:dyDescent="0.2">
      <c r="A414" s="621">
        <f>(AirVision!A410)</f>
        <v>0</v>
      </c>
      <c r="B414" s="622">
        <f>(AirVision!B410)</f>
        <v>0</v>
      </c>
      <c r="C414" s="623" t="str">
        <f>IF(ISNUMBER(AirVision!R410),AirVision!R410, "")</f>
        <v/>
      </c>
      <c r="D414" s="624" t="str">
        <f>IF(AirVision!S410&lt;&gt;"",AirVision!S410, "")</f>
        <v/>
      </c>
      <c r="E414" s="623" t="str">
        <f>IF(ISNUMBER(AirVision!L410),AirVision!L410, "")</f>
        <v/>
      </c>
      <c r="F414" s="624" t="str">
        <f>IF(AirVision!M410&lt;&gt;"",AirVision!M410, "")</f>
        <v/>
      </c>
      <c r="G414" s="625" t="str">
        <f>IF(ISNUMBER(AirVision!C410),AirVision!C410,"")</f>
        <v/>
      </c>
      <c r="H414" s="624" t="str">
        <f>IF(AirVision!D410&lt;&gt;"",AirVision!D410, "")</f>
        <v/>
      </c>
      <c r="I414" s="624" t="str">
        <f>IF(ISNUMBER(AirVision!O410),AirVision!O410,"")</f>
        <v/>
      </c>
      <c r="J414" s="624" t="str">
        <f>IF(ISNUMBER(AirVision!P410),AirVision!P410,"")</f>
        <v/>
      </c>
      <c r="K414" s="624" t="str">
        <f>IF(ISNUMBER(AirVision!F410),AirVision!F410, "")</f>
        <v/>
      </c>
      <c r="L414" s="624" t="str">
        <f>IF(AirVision!G410&lt;&gt;"",AirVision!G410, "")</f>
        <v/>
      </c>
      <c r="M414" s="624" t="str">
        <f>IF(ISNUMBER(AirVision!U410),AirVision!U410, "")</f>
        <v/>
      </c>
      <c r="N414" s="624" t="str">
        <f>IF(AirVision!V410&lt;&gt;"",AirVision!V410, "")</f>
        <v/>
      </c>
      <c r="O414" s="625" t="str">
        <f>IF(ISNUMBER(AirVision!X410),AirVision!X410,"")</f>
        <v/>
      </c>
      <c r="P414" s="624" t="str">
        <f>IF(AirVision!Y410&lt;&gt;"",AirVision!Y410, "")</f>
        <v/>
      </c>
      <c r="Q414" s="624" t="str">
        <f>IF(ISNUMBER(AirVision!AA410),AirVision!AA410,"")</f>
        <v/>
      </c>
      <c r="R414" s="624" t="str">
        <f>IF(AirVision!AB410&lt;&gt;"",AirVision!AB410, "")</f>
        <v/>
      </c>
      <c r="S414" s="624" t="str">
        <f>IF(ISNUMBER(AirVision!AD410),AirVision!AD410,"")</f>
        <v/>
      </c>
      <c r="T414" s="624" t="str">
        <f>IF(AirVision!AE410&lt;&gt;"",AirVision!AE410, "")</f>
        <v/>
      </c>
      <c r="U414" s="624">
        <f t="shared" si="132"/>
        <v>0</v>
      </c>
      <c r="V414" s="624">
        <f t="shared" si="130"/>
        <v>1</v>
      </c>
      <c r="W414" s="624" t="str">
        <f>IF(D414&lt;&gt;"",(VLOOKUP(D414,'Flags&amp;Qualifiers'!$S$2:$U$55,3)),"")</f>
        <v/>
      </c>
      <c r="X414" s="624">
        <f t="shared" si="133"/>
        <v>0</v>
      </c>
      <c r="Y414" s="624" t="str">
        <f>IF(D414&lt;&gt;"",(VLOOKUP(D414,'Flags&amp;Qualifiers'!$S$2:$T$55,2)), "")</f>
        <v/>
      </c>
      <c r="Z414" s="624">
        <f t="shared" si="134"/>
        <v>1</v>
      </c>
      <c r="AA414" s="624">
        <f t="shared" si="135"/>
        <v>0</v>
      </c>
      <c r="AB414" s="624" t="str">
        <f t="shared" si="136"/>
        <v>NULL</v>
      </c>
      <c r="AC414" s="635" t="str">
        <f t="shared" si="137"/>
        <v>NULL</v>
      </c>
      <c r="AD414" s="625" t="str">
        <f t="shared" si="137"/>
        <v>NULL</v>
      </c>
      <c r="AE414" s="627">
        <f t="shared" si="131"/>
        <v>0</v>
      </c>
      <c r="AF414" s="628" t="str">
        <f t="shared" si="138"/>
        <v/>
      </c>
      <c r="AG414" s="629" t="str">
        <f t="shared" si="139"/>
        <v/>
      </c>
      <c r="AH414" s="630">
        <f t="shared" si="140"/>
        <v>407</v>
      </c>
      <c r="AI414" s="629">
        <f t="shared" si="144"/>
        <v>0</v>
      </c>
      <c r="AJ414" s="632" t="str">
        <f t="shared" si="126"/>
        <v/>
      </c>
      <c r="AK414" s="630" t="str">
        <f t="shared" si="141"/>
        <v/>
      </c>
      <c r="AL414" s="630" t="str">
        <f t="shared" si="142"/>
        <v/>
      </c>
      <c r="AM414" s="632" t="str">
        <f t="shared" si="143"/>
        <v/>
      </c>
      <c r="AN414" s="633" t="str">
        <f t="shared" si="127"/>
        <v>YES</v>
      </c>
      <c r="AO414" s="511" t="s">
        <v>382</v>
      </c>
      <c r="AP414" s="127">
        <f>VLOOKUP(AO414,'Flags&amp;Qualifiers'!$B$2:$C$49,2)</f>
        <v>0</v>
      </c>
      <c r="AQ414" s="127">
        <f>VLOOKUP(AO414,'Flags&amp;Qualifiers'!$B$2:$D$49,3)</f>
        <v>0</v>
      </c>
      <c r="AR414" s="127">
        <f>VLOOKUP(AO414,'Flags&amp;Qualifiers'!$B$2:$E$49,4)</f>
        <v>0</v>
      </c>
      <c r="AS414" s="757" t="str">
        <f t="shared" si="145"/>
        <v>no</v>
      </c>
    </row>
    <row r="415" spans="1:45" s="634" customFormat="1" ht="11.25" customHeight="1" x14ac:dyDescent="0.2">
      <c r="A415" s="621">
        <f>(AirVision!A411)</f>
        <v>0</v>
      </c>
      <c r="B415" s="622">
        <f>(AirVision!B411)</f>
        <v>0</v>
      </c>
      <c r="C415" s="623" t="str">
        <f>IF(ISNUMBER(AirVision!R411),AirVision!R411, "")</f>
        <v/>
      </c>
      <c r="D415" s="624" t="str">
        <f>IF(AirVision!S411&lt;&gt;"",AirVision!S411, "")</f>
        <v/>
      </c>
      <c r="E415" s="623" t="str">
        <f>IF(ISNUMBER(AirVision!L411),AirVision!L411, "")</f>
        <v/>
      </c>
      <c r="F415" s="624" t="str">
        <f>IF(AirVision!M411&lt;&gt;"",AirVision!M411, "")</f>
        <v/>
      </c>
      <c r="G415" s="625" t="str">
        <f>IF(ISNUMBER(AirVision!C411),AirVision!C411,"")</f>
        <v/>
      </c>
      <c r="H415" s="624" t="str">
        <f>IF(AirVision!D411&lt;&gt;"",AirVision!D411, "")</f>
        <v/>
      </c>
      <c r="I415" s="624" t="str">
        <f>IF(ISNUMBER(AirVision!O411),AirVision!O411,"")</f>
        <v/>
      </c>
      <c r="J415" s="624" t="str">
        <f>IF(ISNUMBER(AirVision!P411),AirVision!P411,"")</f>
        <v/>
      </c>
      <c r="K415" s="624" t="str">
        <f>IF(ISNUMBER(AirVision!F411),AirVision!F411, "")</f>
        <v/>
      </c>
      <c r="L415" s="624" t="str">
        <f>IF(AirVision!G411&lt;&gt;"",AirVision!G411, "")</f>
        <v/>
      </c>
      <c r="M415" s="624" t="str">
        <f>IF(ISNUMBER(AirVision!U411),AirVision!U411, "")</f>
        <v/>
      </c>
      <c r="N415" s="624" t="str">
        <f>IF(AirVision!V411&lt;&gt;"",AirVision!V411, "")</f>
        <v/>
      </c>
      <c r="O415" s="625" t="str">
        <f>IF(ISNUMBER(AirVision!X411),AirVision!X411,"")</f>
        <v/>
      </c>
      <c r="P415" s="624" t="str">
        <f>IF(AirVision!Y411&lt;&gt;"",AirVision!Y411, "")</f>
        <v/>
      </c>
      <c r="Q415" s="624" t="str">
        <f>IF(ISNUMBER(AirVision!AA411),AirVision!AA411,"")</f>
        <v/>
      </c>
      <c r="R415" s="624" t="str">
        <f>IF(AirVision!AB411&lt;&gt;"",AirVision!AB411, "")</f>
        <v/>
      </c>
      <c r="S415" s="624" t="str">
        <f>IF(ISNUMBER(AirVision!AD411),AirVision!AD411,"")</f>
        <v/>
      </c>
      <c r="T415" s="624" t="str">
        <f>IF(AirVision!AE411&lt;&gt;"",AirVision!AE411, "")</f>
        <v/>
      </c>
      <c r="U415" s="624">
        <f t="shared" si="132"/>
        <v>0</v>
      </c>
      <c r="V415" s="624">
        <f t="shared" si="130"/>
        <v>1</v>
      </c>
      <c r="W415" s="624" t="str">
        <f>IF(D415&lt;&gt;"",(VLOOKUP(D415,'Flags&amp;Qualifiers'!$S$2:$U$55,3)),"")</f>
        <v/>
      </c>
      <c r="X415" s="624">
        <f t="shared" si="133"/>
        <v>0</v>
      </c>
      <c r="Y415" s="624" t="str">
        <f>IF(D415&lt;&gt;"",(VLOOKUP(D415,'Flags&amp;Qualifiers'!$S$2:$T$55,2)), "")</f>
        <v/>
      </c>
      <c r="Z415" s="624">
        <f t="shared" si="134"/>
        <v>1</v>
      </c>
      <c r="AA415" s="624">
        <f t="shared" si="135"/>
        <v>0</v>
      </c>
      <c r="AB415" s="624" t="str">
        <f t="shared" si="136"/>
        <v>NULL</v>
      </c>
      <c r="AC415" s="635" t="str">
        <f t="shared" si="137"/>
        <v>NULL</v>
      </c>
      <c r="AD415" s="625" t="str">
        <f t="shared" si="137"/>
        <v>NULL</v>
      </c>
      <c r="AE415" s="627">
        <f>MAX($AB$392:$AB$415)</f>
        <v>0</v>
      </c>
      <c r="AF415" s="628" t="str">
        <f t="shared" si="138"/>
        <v/>
      </c>
      <c r="AG415" s="629" t="str">
        <f t="shared" si="139"/>
        <v/>
      </c>
      <c r="AH415" s="630">
        <f t="shared" si="140"/>
        <v>408</v>
      </c>
      <c r="AI415" s="629">
        <f t="shared" si="144"/>
        <v>0</v>
      </c>
      <c r="AJ415" s="632" t="str">
        <f t="shared" si="126"/>
        <v/>
      </c>
      <c r="AK415" s="630" t="str">
        <f t="shared" si="141"/>
        <v/>
      </c>
      <c r="AL415" s="630" t="str">
        <f t="shared" si="142"/>
        <v/>
      </c>
      <c r="AM415" s="632" t="str">
        <f t="shared" si="143"/>
        <v/>
      </c>
      <c r="AN415" s="633" t="str">
        <f t="shared" si="127"/>
        <v>YES</v>
      </c>
      <c r="AO415" s="511" t="s">
        <v>382</v>
      </c>
      <c r="AP415" s="127">
        <f>VLOOKUP(AO415,'Flags&amp;Qualifiers'!$B$2:$C$49,2)</f>
        <v>0</v>
      </c>
      <c r="AQ415" s="127">
        <f>VLOOKUP(AO415,'Flags&amp;Qualifiers'!$B$2:$D$49,3)</f>
        <v>0</v>
      </c>
      <c r="AR415" s="127">
        <f>VLOOKUP(AO415,'Flags&amp;Qualifiers'!$B$2:$E$49,4)</f>
        <v>0</v>
      </c>
      <c r="AS415" s="757" t="str">
        <f t="shared" si="145"/>
        <v>no</v>
      </c>
    </row>
    <row r="416" spans="1:45" s="634" customFormat="1" ht="11.25" customHeight="1" x14ac:dyDescent="0.2">
      <c r="A416" s="621">
        <f>(AirVision!A412)</f>
        <v>0</v>
      </c>
      <c r="B416" s="622">
        <f>(AirVision!B412)</f>
        <v>0</v>
      </c>
      <c r="C416" s="623" t="str">
        <f>IF(ISNUMBER(AirVision!R412),AirVision!R412, "")</f>
        <v/>
      </c>
      <c r="D416" s="624" t="str">
        <f>IF(AirVision!S412&lt;&gt;"",AirVision!S412, "")</f>
        <v/>
      </c>
      <c r="E416" s="623" t="str">
        <f>IF(ISNUMBER(AirVision!L412),AirVision!L412, "")</f>
        <v/>
      </c>
      <c r="F416" s="624" t="str">
        <f>IF(AirVision!M412&lt;&gt;"",AirVision!M412, "")</f>
        <v/>
      </c>
      <c r="G416" s="625" t="str">
        <f>IF(ISNUMBER(AirVision!C412),AirVision!C412,"")</f>
        <v/>
      </c>
      <c r="H416" s="624" t="str">
        <f>IF(AirVision!D412&lt;&gt;"",AirVision!D412, "")</f>
        <v/>
      </c>
      <c r="I416" s="624" t="str">
        <f>IF(ISNUMBER(AirVision!O412),AirVision!O412,"")</f>
        <v/>
      </c>
      <c r="J416" s="624" t="str">
        <f>IF(ISNUMBER(AirVision!P412),AirVision!P412,"")</f>
        <v/>
      </c>
      <c r="K416" s="624" t="str">
        <f>IF(ISNUMBER(AirVision!F412),AirVision!F412, "")</f>
        <v/>
      </c>
      <c r="L416" s="624" t="str">
        <f>IF(AirVision!G412&lt;&gt;"",AirVision!G412, "")</f>
        <v/>
      </c>
      <c r="M416" s="624" t="str">
        <f>IF(ISNUMBER(AirVision!U412),AirVision!U412, "")</f>
        <v/>
      </c>
      <c r="N416" s="624" t="str">
        <f>IF(AirVision!V412&lt;&gt;"",AirVision!V412, "")</f>
        <v/>
      </c>
      <c r="O416" s="625" t="str">
        <f>IF(ISNUMBER(AirVision!X412),AirVision!X412,"")</f>
        <v/>
      </c>
      <c r="P416" s="624" t="str">
        <f>IF(AirVision!Y412&lt;&gt;"",AirVision!Y412, "")</f>
        <v/>
      </c>
      <c r="Q416" s="624" t="str">
        <f>IF(ISNUMBER(AirVision!AA412),AirVision!AA412,"")</f>
        <v/>
      </c>
      <c r="R416" s="624" t="str">
        <f>IF(AirVision!AB412&lt;&gt;"",AirVision!AB412, "")</f>
        <v/>
      </c>
      <c r="S416" s="624" t="str">
        <f>IF(ISNUMBER(AirVision!AD412),AirVision!AD412,"")</f>
        <v/>
      </c>
      <c r="T416" s="624" t="str">
        <f>IF(AirVision!AE412&lt;&gt;"",AirVision!AE412, "")</f>
        <v/>
      </c>
      <c r="U416" s="624">
        <f t="shared" si="132"/>
        <v>0</v>
      </c>
      <c r="V416" s="624">
        <f t="shared" si="130"/>
        <v>1</v>
      </c>
      <c r="W416" s="624" t="str">
        <f>IF(D416&lt;&gt;"",(VLOOKUP(D416,'Flags&amp;Qualifiers'!$S$2:$U$55,3)),"")</f>
        <v/>
      </c>
      <c r="X416" s="624">
        <f t="shared" si="133"/>
        <v>0</v>
      </c>
      <c r="Y416" s="624" t="str">
        <f>IF(D416&lt;&gt;"",(VLOOKUP(D416,'Flags&amp;Qualifiers'!$S$2:$T$55,2)), "")</f>
        <v/>
      </c>
      <c r="Z416" s="624">
        <f t="shared" si="134"/>
        <v>1</v>
      </c>
      <c r="AA416" s="624">
        <f t="shared" si="135"/>
        <v>0</v>
      </c>
      <c r="AB416" s="624" t="str">
        <f t="shared" si="136"/>
        <v>NULL</v>
      </c>
      <c r="AC416" s="635" t="str">
        <f>IF((COUNT($AB$416:$AB$439)&gt;17),(AVERAGE($AB$416:$AB$439)),"NULL")</f>
        <v>NULL</v>
      </c>
      <c r="AD416" s="625" t="str">
        <f>IF((COUNT($AB$416:$AB$439)&gt;17),(AVERAGE($AB$416:$AB$439)),"NULL")</f>
        <v>NULL</v>
      </c>
      <c r="AE416" s="627">
        <f t="shared" ref="AE416:AE438" si="146">MAX($AB$416:$AB$439)</f>
        <v>0</v>
      </c>
      <c r="AF416" s="628" t="str">
        <f t="shared" si="138"/>
        <v/>
      </c>
      <c r="AG416" s="629" t="str">
        <f t="shared" si="139"/>
        <v/>
      </c>
      <c r="AH416" s="630">
        <f t="shared" si="140"/>
        <v>409</v>
      </c>
      <c r="AI416" s="629">
        <f t="shared" si="144"/>
        <v>0</v>
      </c>
      <c r="AJ416" s="632" t="str">
        <f t="shared" ref="AJ416:AJ479" si="147">IF(ISNUMBER(O416),_xlfn.STDEV.S(O393:O416),"")</f>
        <v/>
      </c>
      <c r="AK416" s="630" t="str">
        <f t="shared" si="141"/>
        <v/>
      </c>
      <c r="AL416" s="630" t="str">
        <f t="shared" si="142"/>
        <v/>
      </c>
      <c r="AM416" s="632" t="str">
        <f t="shared" si="143"/>
        <v/>
      </c>
      <c r="AN416" s="633" t="str">
        <f t="shared" ref="AN416:AN479" si="148">IF(OR(Z416&gt;0,AA416&gt;0,AB416&gt;35,AB416&lt;0,AB416="NULL",AF416="Flow",AG416="MDL",AH416&gt;9,AI416&gt;14,AI416&lt;-14,AJ416&gt;2.15,AK416&gt;25),"YES", "")</f>
        <v>YES</v>
      </c>
      <c r="AO416" s="511" t="s">
        <v>382</v>
      </c>
      <c r="AP416" s="127">
        <f>VLOOKUP(AO416,'Flags&amp;Qualifiers'!$B$2:$C$49,2)</f>
        <v>0</v>
      </c>
      <c r="AQ416" s="127">
        <f>VLOOKUP(AO416,'Flags&amp;Qualifiers'!$B$2:$D$49,3)</f>
        <v>0</v>
      </c>
      <c r="AR416" s="127">
        <f>VLOOKUP(AO416,'Flags&amp;Qualifiers'!$B$2:$E$49,4)</f>
        <v>0</v>
      </c>
      <c r="AS416" s="757" t="str">
        <f t="shared" si="145"/>
        <v>no</v>
      </c>
    </row>
    <row r="417" spans="1:45" s="634" customFormat="1" ht="11.25" customHeight="1" x14ac:dyDescent="0.2">
      <c r="A417" s="621">
        <f>(AirVision!A413)</f>
        <v>0</v>
      </c>
      <c r="B417" s="622">
        <f>(AirVision!B413)</f>
        <v>0</v>
      </c>
      <c r="C417" s="623" t="str">
        <f>IF(ISNUMBER(AirVision!R413),AirVision!R413, "")</f>
        <v/>
      </c>
      <c r="D417" s="624" t="str">
        <f>IF(AirVision!S413&lt;&gt;"",AirVision!S413, "")</f>
        <v/>
      </c>
      <c r="E417" s="623" t="str">
        <f>IF(ISNUMBER(AirVision!L413),AirVision!L413, "")</f>
        <v/>
      </c>
      <c r="F417" s="624" t="str">
        <f>IF(AirVision!M413&lt;&gt;"",AirVision!M413, "")</f>
        <v/>
      </c>
      <c r="G417" s="625" t="str">
        <f>IF(ISNUMBER(AirVision!C413),AirVision!C413,"")</f>
        <v/>
      </c>
      <c r="H417" s="624" t="str">
        <f>IF(AirVision!D413&lt;&gt;"",AirVision!D413, "")</f>
        <v/>
      </c>
      <c r="I417" s="624" t="str">
        <f>IF(ISNUMBER(AirVision!O413),AirVision!O413,"")</f>
        <v/>
      </c>
      <c r="J417" s="624" t="str">
        <f>IF(ISNUMBER(AirVision!P413),AirVision!P413,"")</f>
        <v/>
      </c>
      <c r="K417" s="624" t="str">
        <f>IF(ISNUMBER(AirVision!F413),AirVision!F413, "")</f>
        <v/>
      </c>
      <c r="L417" s="624" t="str">
        <f>IF(AirVision!G413&lt;&gt;"",AirVision!G413, "")</f>
        <v/>
      </c>
      <c r="M417" s="624" t="str">
        <f>IF(ISNUMBER(AirVision!U413),AirVision!U413, "")</f>
        <v/>
      </c>
      <c r="N417" s="624" t="str">
        <f>IF(AirVision!V413&lt;&gt;"",AirVision!V413, "")</f>
        <v/>
      </c>
      <c r="O417" s="625" t="str">
        <f>IF(ISNUMBER(AirVision!X413),AirVision!X413,"")</f>
        <v/>
      </c>
      <c r="P417" s="624" t="str">
        <f>IF(AirVision!Y413&lt;&gt;"",AirVision!Y413, "")</f>
        <v/>
      </c>
      <c r="Q417" s="624" t="str">
        <f>IF(ISNUMBER(AirVision!AA413),AirVision!AA413,"")</f>
        <v/>
      </c>
      <c r="R417" s="624" t="str">
        <f>IF(AirVision!AB413&lt;&gt;"",AirVision!AB413, "")</f>
        <v/>
      </c>
      <c r="S417" s="624" t="str">
        <f>IF(ISNUMBER(AirVision!AD413),AirVision!AD413,"")</f>
        <v/>
      </c>
      <c r="T417" s="624" t="str">
        <f>IF(AirVision!AE413&lt;&gt;"",AirVision!AE413, "")</f>
        <v/>
      </c>
      <c r="U417" s="624">
        <f t="shared" si="132"/>
        <v>0</v>
      </c>
      <c r="V417" s="624">
        <f t="shared" si="130"/>
        <v>1</v>
      </c>
      <c r="W417" s="624" t="str">
        <f>IF(D417&lt;&gt;"",(VLOOKUP(D417,'Flags&amp;Qualifiers'!$S$2:$U$55,3)),"")</f>
        <v/>
      </c>
      <c r="X417" s="624">
        <f t="shared" si="133"/>
        <v>0</v>
      </c>
      <c r="Y417" s="624" t="str">
        <f>IF(D417&lt;&gt;"",(VLOOKUP(D417,'Flags&amp;Qualifiers'!$S$2:$T$55,2)), "")</f>
        <v/>
      </c>
      <c r="Z417" s="624">
        <f t="shared" si="134"/>
        <v>1</v>
      </c>
      <c r="AA417" s="624">
        <f t="shared" si="135"/>
        <v>0</v>
      </c>
      <c r="AB417" s="624" t="str">
        <f t="shared" si="136"/>
        <v>NULL</v>
      </c>
      <c r="AC417" s="635" t="str">
        <f t="shared" ref="AC417:AD439" si="149">IF((COUNT($AB$416:$AB$439)&gt;17),(AVERAGE($AB$416:$AB$439)),"NULL")</f>
        <v>NULL</v>
      </c>
      <c r="AD417" s="625" t="str">
        <f t="shared" si="149"/>
        <v>NULL</v>
      </c>
      <c r="AE417" s="627">
        <f t="shared" si="146"/>
        <v>0</v>
      </c>
      <c r="AF417" s="628" t="str">
        <f t="shared" si="138"/>
        <v/>
      </c>
      <c r="AG417" s="629" t="str">
        <f t="shared" si="139"/>
        <v/>
      </c>
      <c r="AH417" s="630">
        <f t="shared" si="140"/>
        <v>410</v>
      </c>
      <c r="AI417" s="629">
        <f t="shared" si="144"/>
        <v>0</v>
      </c>
      <c r="AJ417" s="632" t="str">
        <f t="shared" si="147"/>
        <v/>
      </c>
      <c r="AK417" s="630" t="str">
        <f t="shared" si="141"/>
        <v/>
      </c>
      <c r="AL417" s="630" t="str">
        <f t="shared" si="142"/>
        <v/>
      </c>
      <c r="AM417" s="632" t="str">
        <f t="shared" si="143"/>
        <v/>
      </c>
      <c r="AN417" s="633" t="str">
        <f t="shared" si="148"/>
        <v>YES</v>
      </c>
      <c r="AO417" s="511" t="s">
        <v>382</v>
      </c>
      <c r="AP417" s="127">
        <f>VLOOKUP(AO417,'Flags&amp;Qualifiers'!$B$2:$C$49,2)</f>
        <v>0</v>
      </c>
      <c r="AQ417" s="127">
        <f>VLOOKUP(AO417,'Flags&amp;Qualifiers'!$B$2:$D$49,3)</f>
        <v>0</v>
      </c>
      <c r="AR417" s="127">
        <f>VLOOKUP(AO417,'Flags&amp;Qualifiers'!$B$2:$E$49,4)</f>
        <v>0</v>
      </c>
      <c r="AS417" s="757" t="str">
        <f t="shared" si="145"/>
        <v>no</v>
      </c>
    </row>
    <row r="418" spans="1:45" s="634" customFormat="1" ht="11.25" customHeight="1" x14ac:dyDescent="0.2">
      <c r="A418" s="621">
        <f>(AirVision!A414)</f>
        <v>0</v>
      </c>
      <c r="B418" s="622">
        <f>(AirVision!B414)</f>
        <v>0</v>
      </c>
      <c r="C418" s="623" t="str">
        <f>IF(ISNUMBER(AirVision!R414),AirVision!R414, "")</f>
        <v/>
      </c>
      <c r="D418" s="624" t="str">
        <f>IF(AirVision!S414&lt;&gt;"",AirVision!S414, "")</f>
        <v/>
      </c>
      <c r="E418" s="623" t="str">
        <f>IF(ISNUMBER(AirVision!L414),AirVision!L414, "")</f>
        <v/>
      </c>
      <c r="F418" s="624" t="str">
        <f>IF(AirVision!M414&lt;&gt;"",AirVision!M414, "")</f>
        <v/>
      </c>
      <c r="G418" s="625" t="str">
        <f>IF(ISNUMBER(AirVision!C414),AirVision!C414,"")</f>
        <v/>
      </c>
      <c r="H418" s="624" t="str">
        <f>IF(AirVision!D414&lt;&gt;"",AirVision!D414, "")</f>
        <v/>
      </c>
      <c r="I418" s="624" t="str">
        <f>IF(ISNUMBER(AirVision!O414),AirVision!O414,"")</f>
        <v/>
      </c>
      <c r="J418" s="624" t="str">
        <f>IF(ISNUMBER(AirVision!P414),AirVision!P414,"")</f>
        <v/>
      </c>
      <c r="K418" s="624" t="str">
        <f>IF(ISNUMBER(AirVision!F414),AirVision!F414, "")</f>
        <v/>
      </c>
      <c r="L418" s="624" t="str">
        <f>IF(AirVision!G414&lt;&gt;"",AirVision!G414, "")</f>
        <v/>
      </c>
      <c r="M418" s="624" t="str">
        <f>IF(ISNUMBER(AirVision!U414),AirVision!U414, "")</f>
        <v/>
      </c>
      <c r="N418" s="624" t="str">
        <f>IF(AirVision!V414&lt;&gt;"",AirVision!V414, "")</f>
        <v/>
      </c>
      <c r="O418" s="625" t="str">
        <f>IF(ISNUMBER(AirVision!X414),AirVision!X414,"")</f>
        <v/>
      </c>
      <c r="P418" s="624" t="str">
        <f>IF(AirVision!Y414&lt;&gt;"",AirVision!Y414, "")</f>
        <v/>
      </c>
      <c r="Q418" s="624" t="str">
        <f>IF(ISNUMBER(AirVision!AA414),AirVision!AA414,"")</f>
        <v/>
      </c>
      <c r="R418" s="624" t="str">
        <f>IF(AirVision!AB414&lt;&gt;"",AirVision!AB414, "")</f>
        <v/>
      </c>
      <c r="S418" s="624" t="str">
        <f>IF(ISNUMBER(AirVision!AD414),AirVision!AD414,"")</f>
        <v/>
      </c>
      <c r="T418" s="624" t="str">
        <f>IF(AirVision!AE414&lt;&gt;"",AirVision!AE414, "")</f>
        <v/>
      </c>
      <c r="U418" s="624">
        <f t="shared" si="132"/>
        <v>0</v>
      </c>
      <c r="V418" s="624">
        <f t="shared" si="130"/>
        <v>1</v>
      </c>
      <c r="W418" s="624" t="str">
        <f>IF(D418&lt;&gt;"",(VLOOKUP(D418,'Flags&amp;Qualifiers'!$S$2:$U$55,3)),"")</f>
        <v/>
      </c>
      <c r="X418" s="624">
        <f t="shared" si="133"/>
        <v>0</v>
      </c>
      <c r="Y418" s="624" t="str">
        <f>IF(D418&lt;&gt;"",(VLOOKUP(D418,'Flags&amp;Qualifiers'!$S$2:$T$55,2)), "")</f>
        <v/>
      </c>
      <c r="Z418" s="624">
        <f t="shared" si="134"/>
        <v>1</v>
      </c>
      <c r="AA418" s="624">
        <f t="shared" si="135"/>
        <v>0</v>
      </c>
      <c r="AB418" s="624" t="str">
        <f t="shared" si="136"/>
        <v>NULL</v>
      </c>
      <c r="AC418" s="635" t="str">
        <f t="shared" si="149"/>
        <v>NULL</v>
      </c>
      <c r="AD418" s="625" t="str">
        <f t="shared" si="149"/>
        <v>NULL</v>
      </c>
      <c r="AE418" s="627">
        <f t="shared" si="146"/>
        <v>0</v>
      </c>
      <c r="AF418" s="628" t="str">
        <f t="shared" si="138"/>
        <v/>
      </c>
      <c r="AG418" s="629" t="str">
        <f t="shared" si="139"/>
        <v/>
      </c>
      <c r="AH418" s="630">
        <f t="shared" si="140"/>
        <v>411</v>
      </c>
      <c r="AI418" s="629">
        <f t="shared" si="144"/>
        <v>0</v>
      </c>
      <c r="AJ418" s="632" t="str">
        <f t="shared" si="147"/>
        <v/>
      </c>
      <c r="AK418" s="630" t="str">
        <f t="shared" si="141"/>
        <v/>
      </c>
      <c r="AL418" s="630" t="str">
        <f t="shared" si="142"/>
        <v/>
      </c>
      <c r="AM418" s="632" t="str">
        <f t="shared" si="143"/>
        <v/>
      </c>
      <c r="AN418" s="633" t="str">
        <f t="shared" si="148"/>
        <v>YES</v>
      </c>
      <c r="AO418" s="511" t="s">
        <v>382</v>
      </c>
      <c r="AP418" s="127">
        <f>VLOOKUP(AO418,'Flags&amp;Qualifiers'!$B$2:$C$49,2)</f>
        <v>0</v>
      </c>
      <c r="AQ418" s="127">
        <f>VLOOKUP(AO418,'Flags&amp;Qualifiers'!$B$2:$D$49,3)</f>
        <v>0</v>
      </c>
      <c r="AR418" s="127">
        <f>VLOOKUP(AO418,'Flags&amp;Qualifiers'!$B$2:$E$49,4)</f>
        <v>0</v>
      </c>
      <c r="AS418" s="757" t="str">
        <f t="shared" si="145"/>
        <v>no</v>
      </c>
    </row>
    <row r="419" spans="1:45" s="634" customFormat="1" ht="11.25" customHeight="1" x14ac:dyDescent="0.2">
      <c r="A419" s="621">
        <f>(AirVision!A415)</f>
        <v>0</v>
      </c>
      <c r="B419" s="622">
        <f>(AirVision!B415)</f>
        <v>0</v>
      </c>
      <c r="C419" s="623" t="str">
        <f>IF(ISNUMBER(AirVision!R415),AirVision!R415, "")</f>
        <v/>
      </c>
      <c r="D419" s="624" t="str">
        <f>IF(AirVision!S415&lt;&gt;"",AirVision!S415, "")</f>
        <v/>
      </c>
      <c r="E419" s="623" t="str">
        <f>IF(ISNUMBER(AirVision!L415),AirVision!L415, "")</f>
        <v/>
      </c>
      <c r="F419" s="624" t="str">
        <f>IF(AirVision!M415&lt;&gt;"",AirVision!M415, "")</f>
        <v/>
      </c>
      <c r="G419" s="625" t="str">
        <f>IF(ISNUMBER(AirVision!C415),AirVision!C415,"")</f>
        <v/>
      </c>
      <c r="H419" s="624" t="str">
        <f>IF(AirVision!D415&lt;&gt;"",AirVision!D415, "")</f>
        <v/>
      </c>
      <c r="I419" s="624" t="str">
        <f>IF(ISNUMBER(AirVision!O415),AirVision!O415,"")</f>
        <v/>
      </c>
      <c r="J419" s="624" t="str">
        <f>IF(ISNUMBER(AirVision!P415),AirVision!P415,"")</f>
        <v/>
      </c>
      <c r="K419" s="624" t="str">
        <f>IF(ISNUMBER(AirVision!F415),AirVision!F415, "")</f>
        <v/>
      </c>
      <c r="L419" s="624" t="str">
        <f>IF(AirVision!G415&lt;&gt;"",AirVision!G415, "")</f>
        <v/>
      </c>
      <c r="M419" s="624" t="str">
        <f>IF(ISNUMBER(AirVision!U415),AirVision!U415, "")</f>
        <v/>
      </c>
      <c r="N419" s="624" t="str">
        <f>IF(AirVision!V415&lt;&gt;"",AirVision!V415, "")</f>
        <v/>
      </c>
      <c r="O419" s="625" t="str">
        <f>IF(ISNUMBER(AirVision!X415),AirVision!X415,"")</f>
        <v/>
      </c>
      <c r="P419" s="624" t="str">
        <f>IF(AirVision!Y415&lt;&gt;"",AirVision!Y415, "")</f>
        <v/>
      </c>
      <c r="Q419" s="624" t="str">
        <f>IF(ISNUMBER(AirVision!AA415),AirVision!AA415,"")</f>
        <v/>
      </c>
      <c r="R419" s="624" t="str">
        <f>IF(AirVision!AB415&lt;&gt;"",AirVision!AB415, "")</f>
        <v/>
      </c>
      <c r="S419" s="624" t="str">
        <f>IF(ISNUMBER(AirVision!AD415),AirVision!AD415,"")</f>
        <v/>
      </c>
      <c r="T419" s="624" t="str">
        <f>IF(AirVision!AE415&lt;&gt;"",AirVision!AE415, "")</f>
        <v/>
      </c>
      <c r="U419" s="624">
        <f t="shared" si="132"/>
        <v>0</v>
      </c>
      <c r="V419" s="624">
        <f t="shared" si="130"/>
        <v>1</v>
      </c>
      <c r="W419" s="624" t="str">
        <f>IF(D419&lt;&gt;"",(VLOOKUP(D419,'Flags&amp;Qualifiers'!$S$2:$U$55,3)),"")</f>
        <v/>
      </c>
      <c r="X419" s="624">
        <f t="shared" si="133"/>
        <v>0</v>
      </c>
      <c r="Y419" s="624" t="str">
        <f>IF(D419&lt;&gt;"",(VLOOKUP(D419,'Flags&amp;Qualifiers'!$S$2:$T$55,2)), "")</f>
        <v/>
      </c>
      <c r="Z419" s="624">
        <f t="shared" si="134"/>
        <v>1</v>
      </c>
      <c r="AA419" s="624">
        <f t="shared" si="135"/>
        <v>0</v>
      </c>
      <c r="AB419" s="624" t="str">
        <f t="shared" si="136"/>
        <v>NULL</v>
      </c>
      <c r="AC419" s="635" t="str">
        <f t="shared" si="149"/>
        <v>NULL</v>
      </c>
      <c r="AD419" s="625" t="str">
        <f t="shared" si="149"/>
        <v>NULL</v>
      </c>
      <c r="AE419" s="627">
        <f t="shared" si="146"/>
        <v>0</v>
      </c>
      <c r="AF419" s="628" t="str">
        <f t="shared" si="138"/>
        <v/>
      </c>
      <c r="AG419" s="629" t="str">
        <f t="shared" si="139"/>
        <v/>
      </c>
      <c r="AH419" s="630">
        <f t="shared" si="140"/>
        <v>412</v>
      </c>
      <c r="AI419" s="629">
        <f t="shared" si="144"/>
        <v>0</v>
      </c>
      <c r="AJ419" s="632" t="str">
        <f t="shared" si="147"/>
        <v/>
      </c>
      <c r="AK419" s="630" t="str">
        <f t="shared" si="141"/>
        <v/>
      </c>
      <c r="AL419" s="630" t="str">
        <f t="shared" si="142"/>
        <v/>
      </c>
      <c r="AM419" s="632" t="str">
        <f t="shared" si="143"/>
        <v/>
      </c>
      <c r="AN419" s="633" t="str">
        <f t="shared" si="148"/>
        <v>YES</v>
      </c>
      <c r="AO419" s="511" t="s">
        <v>382</v>
      </c>
      <c r="AP419" s="127">
        <f>VLOOKUP(AO419,'Flags&amp;Qualifiers'!$B$2:$C$49,2)</f>
        <v>0</v>
      </c>
      <c r="AQ419" s="127">
        <f>VLOOKUP(AO419,'Flags&amp;Qualifiers'!$B$2:$D$49,3)</f>
        <v>0</v>
      </c>
      <c r="AR419" s="127">
        <f>VLOOKUP(AO419,'Flags&amp;Qualifiers'!$B$2:$E$49,4)</f>
        <v>0</v>
      </c>
      <c r="AS419" s="757" t="str">
        <f t="shared" si="145"/>
        <v>no</v>
      </c>
    </row>
    <row r="420" spans="1:45" s="634" customFormat="1" ht="11.25" customHeight="1" x14ac:dyDescent="0.2">
      <c r="A420" s="621">
        <f>(AirVision!A416)</f>
        <v>0</v>
      </c>
      <c r="B420" s="622">
        <f>(AirVision!B416)</f>
        <v>0</v>
      </c>
      <c r="C420" s="623" t="str">
        <f>IF(ISNUMBER(AirVision!R416),AirVision!R416, "")</f>
        <v/>
      </c>
      <c r="D420" s="624" t="str">
        <f>IF(AirVision!S416&lt;&gt;"",AirVision!S416, "")</f>
        <v/>
      </c>
      <c r="E420" s="623" t="str">
        <f>IF(ISNUMBER(AirVision!L416),AirVision!L416, "")</f>
        <v/>
      </c>
      <c r="F420" s="624" t="str">
        <f>IF(AirVision!M416&lt;&gt;"",AirVision!M416, "")</f>
        <v/>
      </c>
      <c r="G420" s="625" t="str">
        <f>IF(ISNUMBER(AirVision!C416),AirVision!C416,"")</f>
        <v/>
      </c>
      <c r="H420" s="624" t="str">
        <f>IF(AirVision!D416&lt;&gt;"",AirVision!D416, "")</f>
        <v/>
      </c>
      <c r="I420" s="624" t="str">
        <f>IF(ISNUMBER(AirVision!O416),AirVision!O416,"")</f>
        <v/>
      </c>
      <c r="J420" s="624" t="str">
        <f>IF(ISNUMBER(AirVision!P416),AirVision!P416,"")</f>
        <v/>
      </c>
      <c r="K420" s="624" t="str">
        <f>IF(ISNUMBER(AirVision!F416),AirVision!F416, "")</f>
        <v/>
      </c>
      <c r="L420" s="624" t="str">
        <f>IF(AirVision!G416&lt;&gt;"",AirVision!G416, "")</f>
        <v/>
      </c>
      <c r="M420" s="624" t="str">
        <f>IF(ISNUMBER(AirVision!U416),AirVision!U416, "")</f>
        <v/>
      </c>
      <c r="N420" s="624" t="str">
        <f>IF(AirVision!V416&lt;&gt;"",AirVision!V416, "")</f>
        <v/>
      </c>
      <c r="O420" s="625" t="str">
        <f>IF(ISNUMBER(AirVision!X416),AirVision!X416,"")</f>
        <v/>
      </c>
      <c r="P420" s="624" t="str">
        <f>IF(AirVision!Y416&lt;&gt;"",AirVision!Y416, "")</f>
        <v/>
      </c>
      <c r="Q420" s="624" t="str">
        <f>IF(ISNUMBER(AirVision!AA416),AirVision!AA416,"")</f>
        <v/>
      </c>
      <c r="R420" s="624" t="str">
        <f>IF(AirVision!AB416&lt;&gt;"",AirVision!AB416, "")</f>
        <v/>
      </c>
      <c r="S420" s="624" t="str">
        <f>IF(ISNUMBER(AirVision!AD416),AirVision!AD416,"")</f>
        <v/>
      </c>
      <c r="T420" s="624" t="str">
        <f>IF(AirVision!AE416&lt;&gt;"",AirVision!AE416, "")</f>
        <v/>
      </c>
      <c r="U420" s="624">
        <f t="shared" si="132"/>
        <v>0</v>
      </c>
      <c r="V420" s="624">
        <f t="shared" si="130"/>
        <v>1</v>
      </c>
      <c r="W420" s="624" t="str">
        <f>IF(D420&lt;&gt;"",(VLOOKUP(D420,'Flags&amp;Qualifiers'!$S$2:$U$55,3)),"")</f>
        <v/>
      </c>
      <c r="X420" s="624">
        <f t="shared" si="133"/>
        <v>0</v>
      </c>
      <c r="Y420" s="624" t="str">
        <f>IF(D420&lt;&gt;"",(VLOOKUP(D420,'Flags&amp;Qualifiers'!$S$2:$T$55,2)), "")</f>
        <v/>
      </c>
      <c r="Z420" s="624">
        <f t="shared" si="134"/>
        <v>1</v>
      </c>
      <c r="AA420" s="624">
        <f t="shared" si="135"/>
        <v>0</v>
      </c>
      <c r="AB420" s="624" t="str">
        <f t="shared" si="136"/>
        <v>NULL</v>
      </c>
      <c r="AC420" s="635" t="str">
        <f t="shared" si="149"/>
        <v>NULL</v>
      </c>
      <c r="AD420" s="625" t="str">
        <f t="shared" si="149"/>
        <v>NULL</v>
      </c>
      <c r="AE420" s="627">
        <f t="shared" si="146"/>
        <v>0</v>
      </c>
      <c r="AF420" s="628" t="str">
        <f t="shared" si="138"/>
        <v/>
      </c>
      <c r="AG420" s="629" t="str">
        <f t="shared" si="139"/>
        <v/>
      </c>
      <c r="AH420" s="630">
        <f t="shared" si="140"/>
        <v>413</v>
      </c>
      <c r="AI420" s="629">
        <f t="shared" si="144"/>
        <v>0</v>
      </c>
      <c r="AJ420" s="632" t="str">
        <f t="shared" si="147"/>
        <v/>
      </c>
      <c r="AK420" s="630" t="str">
        <f t="shared" si="141"/>
        <v/>
      </c>
      <c r="AL420" s="630" t="str">
        <f t="shared" si="142"/>
        <v/>
      </c>
      <c r="AM420" s="632" t="str">
        <f t="shared" si="143"/>
        <v/>
      </c>
      <c r="AN420" s="633" t="str">
        <f t="shared" si="148"/>
        <v>YES</v>
      </c>
      <c r="AO420" s="511" t="s">
        <v>382</v>
      </c>
      <c r="AP420" s="127">
        <f>VLOOKUP(AO420,'Flags&amp;Qualifiers'!$B$2:$C$49,2)</f>
        <v>0</v>
      </c>
      <c r="AQ420" s="127">
        <f>VLOOKUP(AO420,'Flags&amp;Qualifiers'!$B$2:$D$49,3)</f>
        <v>0</v>
      </c>
      <c r="AR420" s="127">
        <f>VLOOKUP(AO420,'Flags&amp;Qualifiers'!$B$2:$E$49,4)</f>
        <v>0</v>
      </c>
      <c r="AS420" s="757" t="str">
        <f t="shared" si="145"/>
        <v>no</v>
      </c>
    </row>
    <row r="421" spans="1:45" s="634" customFormat="1" ht="11.25" customHeight="1" x14ac:dyDescent="0.2">
      <c r="A421" s="621">
        <f>(AirVision!A417)</f>
        <v>0</v>
      </c>
      <c r="B421" s="622">
        <f>(AirVision!B417)</f>
        <v>0</v>
      </c>
      <c r="C421" s="623" t="str">
        <f>IF(ISNUMBER(AirVision!R417),AirVision!R417, "")</f>
        <v/>
      </c>
      <c r="D421" s="624" t="str">
        <f>IF(AirVision!S417&lt;&gt;"",AirVision!S417, "")</f>
        <v/>
      </c>
      <c r="E421" s="623" t="str">
        <f>IF(ISNUMBER(AirVision!L417),AirVision!L417, "")</f>
        <v/>
      </c>
      <c r="F421" s="624" t="str">
        <f>IF(AirVision!M417&lt;&gt;"",AirVision!M417, "")</f>
        <v/>
      </c>
      <c r="G421" s="625" t="str">
        <f>IF(ISNUMBER(AirVision!C417),AirVision!C417,"")</f>
        <v/>
      </c>
      <c r="H421" s="624" t="str">
        <f>IF(AirVision!D417&lt;&gt;"",AirVision!D417, "")</f>
        <v/>
      </c>
      <c r="I421" s="624" t="str">
        <f>IF(ISNUMBER(AirVision!O417),AirVision!O417,"")</f>
        <v/>
      </c>
      <c r="J421" s="624" t="str">
        <f>IF(ISNUMBER(AirVision!P417),AirVision!P417,"")</f>
        <v/>
      </c>
      <c r="K421" s="624" t="str">
        <f>IF(ISNUMBER(AirVision!F417),AirVision!F417, "")</f>
        <v/>
      </c>
      <c r="L421" s="624" t="str">
        <f>IF(AirVision!G417&lt;&gt;"",AirVision!G417, "")</f>
        <v/>
      </c>
      <c r="M421" s="624" t="str">
        <f>IF(ISNUMBER(AirVision!U417),AirVision!U417, "")</f>
        <v/>
      </c>
      <c r="N421" s="624" t="str">
        <f>IF(AirVision!V417&lt;&gt;"",AirVision!V417, "")</f>
        <v/>
      </c>
      <c r="O421" s="625" t="str">
        <f>IF(ISNUMBER(AirVision!X417),AirVision!X417,"")</f>
        <v/>
      </c>
      <c r="P421" s="624" t="str">
        <f>IF(AirVision!Y417&lt;&gt;"",AirVision!Y417, "")</f>
        <v/>
      </c>
      <c r="Q421" s="624" t="str">
        <f>IF(ISNUMBER(AirVision!AA417),AirVision!AA417,"")</f>
        <v/>
      </c>
      <c r="R421" s="624" t="str">
        <f>IF(AirVision!AB417&lt;&gt;"",AirVision!AB417, "")</f>
        <v/>
      </c>
      <c r="S421" s="624" t="str">
        <f>IF(ISNUMBER(AirVision!AD417),AirVision!AD417,"")</f>
        <v/>
      </c>
      <c r="T421" s="624" t="str">
        <f>IF(AirVision!AE417&lt;&gt;"",AirVision!AE417, "")</f>
        <v/>
      </c>
      <c r="U421" s="624">
        <f t="shared" si="132"/>
        <v>0</v>
      </c>
      <c r="V421" s="624">
        <f t="shared" si="130"/>
        <v>1</v>
      </c>
      <c r="W421" s="624" t="str">
        <f>IF(D421&lt;&gt;"",(VLOOKUP(D421,'Flags&amp;Qualifiers'!$S$2:$U$55,3)),"")</f>
        <v/>
      </c>
      <c r="X421" s="624">
        <f t="shared" si="133"/>
        <v>0</v>
      </c>
      <c r="Y421" s="624" t="str">
        <f>IF(D421&lt;&gt;"",(VLOOKUP(D421,'Flags&amp;Qualifiers'!$S$2:$T$55,2)), "")</f>
        <v/>
      </c>
      <c r="Z421" s="624">
        <f t="shared" si="134"/>
        <v>1</v>
      </c>
      <c r="AA421" s="624">
        <f t="shared" si="135"/>
        <v>0</v>
      </c>
      <c r="AB421" s="624" t="str">
        <f t="shared" si="136"/>
        <v>NULL</v>
      </c>
      <c r="AC421" s="635" t="str">
        <f t="shared" si="149"/>
        <v>NULL</v>
      </c>
      <c r="AD421" s="625" t="str">
        <f t="shared" si="149"/>
        <v>NULL</v>
      </c>
      <c r="AE421" s="627">
        <f t="shared" si="146"/>
        <v>0</v>
      </c>
      <c r="AF421" s="628" t="str">
        <f t="shared" si="138"/>
        <v/>
      </c>
      <c r="AG421" s="629" t="str">
        <f t="shared" si="139"/>
        <v/>
      </c>
      <c r="AH421" s="630">
        <f t="shared" si="140"/>
        <v>414</v>
      </c>
      <c r="AI421" s="629">
        <f t="shared" si="144"/>
        <v>0</v>
      </c>
      <c r="AJ421" s="632" t="str">
        <f t="shared" si="147"/>
        <v/>
      </c>
      <c r="AK421" s="630" t="str">
        <f t="shared" si="141"/>
        <v/>
      </c>
      <c r="AL421" s="630" t="str">
        <f t="shared" si="142"/>
        <v/>
      </c>
      <c r="AM421" s="632" t="str">
        <f t="shared" si="143"/>
        <v/>
      </c>
      <c r="AN421" s="633" t="str">
        <f t="shared" si="148"/>
        <v>YES</v>
      </c>
      <c r="AO421" s="511" t="s">
        <v>382</v>
      </c>
      <c r="AP421" s="127">
        <f>VLOOKUP(AO421,'Flags&amp;Qualifiers'!$B$2:$C$49,2)</f>
        <v>0</v>
      </c>
      <c r="AQ421" s="127">
        <f>VLOOKUP(AO421,'Flags&amp;Qualifiers'!$B$2:$D$49,3)</f>
        <v>0</v>
      </c>
      <c r="AR421" s="127">
        <f>VLOOKUP(AO421,'Flags&amp;Qualifiers'!$B$2:$E$49,4)</f>
        <v>0</v>
      </c>
      <c r="AS421" s="757" t="str">
        <f t="shared" si="145"/>
        <v>no</v>
      </c>
    </row>
    <row r="422" spans="1:45" s="634" customFormat="1" ht="11.25" customHeight="1" x14ac:dyDescent="0.2">
      <c r="A422" s="621">
        <f>(AirVision!A418)</f>
        <v>0</v>
      </c>
      <c r="B422" s="622">
        <f>(AirVision!B418)</f>
        <v>0</v>
      </c>
      <c r="C422" s="623" t="str">
        <f>IF(ISNUMBER(AirVision!R418),AirVision!R418, "")</f>
        <v/>
      </c>
      <c r="D422" s="624" t="str">
        <f>IF(AirVision!S418&lt;&gt;"",AirVision!S418, "")</f>
        <v/>
      </c>
      <c r="E422" s="623" t="str">
        <f>IF(ISNUMBER(AirVision!L418),AirVision!L418, "")</f>
        <v/>
      </c>
      <c r="F422" s="624" t="str">
        <f>IF(AirVision!M418&lt;&gt;"",AirVision!M418, "")</f>
        <v/>
      </c>
      <c r="G422" s="625" t="str">
        <f>IF(ISNUMBER(AirVision!C418),AirVision!C418,"")</f>
        <v/>
      </c>
      <c r="H422" s="624" t="str">
        <f>IF(AirVision!D418&lt;&gt;"",AirVision!D418, "")</f>
        <v/>
      </c>
      <c r="I422" s="624" t="str">
        <f>IF(ISNUMBER(AirVision!O418),AirVision!O418,"")</f>
        <v/>
      </c>
      <c r="J422" s="624" t="str">
        <f>IF(ISNUMBER(AirVision!P418),AirVision!P418,"")</f>
        <v/>
      </c>
      <c r="K422" s="624" t="str">
        <f>IF(ISNUMBER(AirVision!F418),AirVision!F418, "")</f>
        <v/>
      </c>
      <c r="L422" s="624" t="str">
        <f>IF(AirVision!G418&lt;&gt;"",AirVision!G418, "")</f>
        <v/>
      </c>
      <c r="M422" s="624" t="str">
        <f>IF(ISNUMBER(AirVision!U418),AirVision!U418, "")</f>
        <v/>
      </c>
      <c r="N422" s="624" t="str">
        <f>IF(AirVision!V418&lt;&gt;"",AirVision!V418, "")</f>
        <v/>
      </c>
      <c r="O422" s="625" t="str">
        <f>IF(ISNUMBER(AirVision!X418),AirVision!X418,"")</f>
        <v/>
      </c>
      <c r="P422" s="624" t="str">
        <f>IF(AirVision!Y418&lt;&gt;"",AirVision!Y418, "")</f>
        <v/>
      </c>
      <c r="Q422" s="624" t="str">
        <f>IF(ISNUMBER(AirVision!AA418),AirVision!AA418,"")</f>
        <v/>
      </c>
      <c r="R422" s="624" t="str">
        <f>IF(AirVision!AB418&lt;&gt;"",AirVision!AB418, "")</f>
        <v/>
      </c>
      <c r="S422" s="624" t="str">
        <f>IF(ISNUMBER(AirVision!AD418),AirVision!AD418,"")</f>
        <v/>
      </c>
      <c r="T422" s="624" t="str">
        <f>IF(AirVision!AE418&lt;&gt;"",AirVision!AE418, "")</f>
        <v/>
      </c>
      <c r="U422" s="624">
        <f t="shared" si="132"/>
        <v>0</v>
      </c>
      <c r="V422" s="624">
        <f t="shared" si="130"/>
        <v>1</v>
      </c>
      <c r="W422" s="624" t="str">
        <f>IF(D422&lt;&gt;"",(VLOOKUP(D422,'Flags&amp;Qualifiers'!$S$2:$U$55,3)),"")</f>
        <v/>
      </c>
      <c r="X422" s="624">
        <f t="shared" si="133"/>
        <v>0</v>
      </c>
      <c r="Y422" s="624" t="str">
        <f>IF(D422&lt;&gt;"",(VLOOKUP(D422,'Flags&amp;Qualifiers'!$S$2:$T$55,2)), "")</f>
        <v/>
      </c>
      <c r="Z422" s="624">
        <f t="shared" si="134"/>
        <v>1</v>
      </c>
      <c r="AA422" s="624">
        <f t="shared" si="135"/>
        <v>0</v>
      </c>
      <c r="AB422" s="624" t="str">
        <f t="shared" si="136"/>
        <v>NULL</v>
      </c>
      <c r="AC422" s="635" t="str">
        <f t="shared" si="149"/>
        <v>NULL</v>
      </c>
      <c r="AD422" s="625" t="str">
        <f t="shared" si="149"/>
        <v>NULL</v>
      </c>
      <c r="AE422" s="627">
        <f t="shared" si="146"/>
        <v>0</v>
      </c>
      <c r="AF422" s="628" t="str">
        <f t="shared" si="138"/>
        <v/>
      </c>
      <c r="AG422" s="629" t="str">
        <f t="shared" si="139"/>
        <v/>
      </c>
      <c r="AH422" s="630">
        <f t="shared" si="140"/>
        <v>415</v>
      </c>
      <c r="AI422" s="629">
        <f t="shared" si="144"/>
        <v>0</v>
      </c>
      <c r="AJ422" s="632" t="str">
        <f t="shared" si="147"/>
        <v/>
      </c>
      <c r="AK422" s="630" t="str">
        <f t="shared" si="141"/>
        <v/>
      </c>
      <c r="AL422" s="630" t="str">
        <f t="shared" si="142"/>
        <v/>
      </c>
      <c r="AM422" s="632" t="str">
        <f t="shared" si="143"/>
        <v/>
      </c>
      <c r="AN422" s="633" t="str">
        <f t="shared" si="148"/>
        <v>YES</v>
      </c>
      <c r="AO422" s="511" t="s">
        <v>382</v>
      </c>
      <c r="AP422" s="127">
        <f>VLOOKUP(AO422,'Flags&amp;Qualifiers'!$B$2:$C$49,2)</f>
        <v>0</v>
      </c>
      <c r="AQ422" s="127">
        <f>VLOOKUP(AO422,'Flags&amp;Qualifiers'!$B$2:$D$49,3)</f>
        <v>0</v>
      </c>
      <c r="AR422" s="127">
        <f>VLOOKUP(AO422,'Flags&amp;Qualifiers'!$B$2:$E$49,4)</f>
        <v>0</v>
      </c>
      <c r="AS422" s="757" t="str">
        <f t="shared" si="145"/>
        <v>no</v>
      </c>
    </row>
    <row r="423" spans="1:45" s="634" customFormat="1" ht="11.25" customHeight="1" x14ac:dyDescent="0.2">
      <c r="A423" s="621">
        <f>(AirVision!A419)</f>
        <v>0</v>
      </c>
      <c r="B423" s="622">
        <f>(AirVision!B419)</f>
        <v>0</v>
      </c>
      <c r="C423" s="623" t="str">
        <f>IF(ISNUMBER(AirVision!R419),AirVision!R419, "")</f>
        <v/>
      </c>
      <c r="D423" s="624" t="str">
        <f>IF(AirVision!S419&lt;&gt;"",AirVision!S419, "")</f>
        <v/>
      </c>
      <c r="E423" s="623" t="str">
        <f>IF(ISNUMBER(AirVision!L419),AirVision!L419, "")</f>
        <v/>
      </c>
      <c r="F423" s="624" t="str">
        <f>IF(AirVision!M419&lt;&gt;"",AirVision!M419, "")</f>
        <v/>
      </c>
      <c r="G423" s="625" t="str">
        <f>IF(ISNUMBER(AirVision!C419),AirVision!C419,"")</f>
        <v/>
      </c>
      <c r="H423" s="624" t="str">
        <f>IF(AirVision!D419&lt;&gt;"",AirVision!D419, "")</f>
        <v/>
      </c>
      <c r="I423" s="624" t="str">
        <f>IF(ISNUMBER(AirVision!O419),AirVision!O419,"")</f>
        <v/>
      </c>
      <c r="J423" s="624" t="str">
        <f>IF(ISNUMBER(AirVision!P419),AirVision!P419,"")</f>
        <v/>
      </c>
      <c r="K423" s="624" t="str">
        <f>IF(ISNUMBER(AirVision!F419),AirVision!F419, "")</f>
        <v/>
      </c>
      <c r="L423" s="624" t="str">
        <f>IF(AirVision!G419&lt;&gt;"",AirVision!G419, "")</f>
        <v/>
      </c>
      <c r="M423" s="624" t="str">
        <f>IF(ISNUMBER(AirVision!U419),AirVision!U419, "")</f>
        <v/>
      </c>
      <c r="N423" s="624" t="str">
        <f>IF(AirVision!V419&lt;&gt;"",AirVision!V419, "")</f>
        <v/>
      </c>
      <c r="O423" s="625" t="str">
        <f>IF(ISNUMBER(AirVision!X419),AirVision!X419,"")</f>
        <v/>
      </c>
      <c r="P423" s="624" t="str">
        <f>IF(AirVision!Y419&lt;&gt;"",AirVision!Y419, "")</f>
        <v/>
      </c>
      <c r="Q423" s="624" t="str">
        <f>IF(ISNUMBER(AirVision!AA419),AirVision!AA419,"")</f>
        <v/>
      </c>
      <c r="R423" s="624" t="str">
        <f>IF(AirVision!AB419&lt;&gt;"",AirVision!AB419, "")</f>
        <v/>
      </c>
      <c r="S423" s="624" t="str">
        <f>IF(ISNUMBER(AirVision!AD419),AirVision!AD419,"")</f>
        <v/>
      </c>
      <c r="T423" s="624" t="str">
        <f>IF(AirVision!AE419&lt;&gt;"",AirVision!AE419, "")</f>
        <v/>
      </c>
      <c r="U423" s="624">
        <f t="shared" si="132"/>
        <v>0</v>
      </c>
      <c r="V423" s="624">
        <f t="shared" si="130"/>
        <v>1</v>
      </c>
      <c r="W423" s="624" t="str">
        <f>IF(D423&lt;&gt;"",(VLOOKUP(D423,'Flags&amp;Qualifiers'!$S$2:$U$55,3)),"")</f>
        <v/>
      </c>
      <c r="X423" s="624">
        <f t="shared" si="133"/>
        <v>0</v>
      </c>
      <c r="Y423" s="624" t="str">
        <f>IF(D423&lt;&gt;"",(VLOOKUP(D423,'Flags&amp;Qualifiers'!$S$2:$T$55,2)), "")</f>
        <v/>
      </c>
      <c r="Z423" s="624">
        <f t="shared" si="134"/>
        <v>1</v>
      </c>
      <c r="AA423" s="624">
        <f t="shared" si="135"/>
        <v>0</v>
      </c>
      <c r="AB423" s="624" t="str">
        <f t="shared" si="136"/>
        <v>NULL</v>
      </c>
      <c r="AC423" s="635" t="str">
        <f t="shared" si="149"/>
        <v>NULL</v>
      </c>
      <c r="AD423" s="625" t="str">
        <f t="shared" si="149"/>
        <v>NULL</v>
      </c>
      <c r="AE423" s="627">
        <f t="shared" si="146"/>
        <v>0</v>
      </c>
      <c r="AF423" s="628" t="str">
        <f t="shared" si="138"/>
        <v/>
      </c>
      <c r="AG423" s="629" t="str">
        <f t="shared" si="139"/>
        <v/>
      </c>
      <c r="AH423" s="630">
        <f t="shared" si="140"/>
        <v>416</v>
      </c>
      <c r="AI423" s="629">
        <f t="shared" si="144"/>
        <v>0</v>
      </c>
      <c r="AJ423" s="632" t="str">
        <f t="shared" si="147"/>
        <v/>
      </c>
      <c r="AK423" s="630" t="str">
        <f t="shared" si="141"/>
        <v/>
      </c>
      <c r="AL423" s="630" t="str">
        <f t="shared" si="142"/>
        <v/>
      </c>
      <c r="AM423" s="632" t="str">
        <f t="shared" si="143"/>
        <v/>
      </c>
      <c r="AN423" s="633" t="str">
        <f t="shared" si="148"/>
        <v>YES</v>
      </c>
      <c r="AO423" s="511" t="s">
        <v>382</v>
      </c>
      <c r="AP423" s="127">
        <f>VLOOKUP(AO423,'Flags&amp;Qualifiers'!$B$2:$C$49,2)</f>
        <v>0</v>
      </c>
      <c r="AQ423" s="127">
        <f>VLOOKUP(AO423,'Flags&amp;Qualifiers'!$B$2:$D$49,3)</f>
        <v>0</v>
      </c>
      <c r="AR423" s="127">
        <f>VLOOKUP(AO423,'Flags&amp;Qualifiers'!$B$2:$E$49,4)</f>
        <v>0</v>
      </c>
      <c r="AS423" s="757" t="str">
        <f t="shared" si="145"/>
        <v>no</v>
      </c>
    </row>
    <row r="424" spans="1:45" s="634" customFormat="1" ht="11.25" customHeight="1" x14ac:dyDescent="0.2">
      <c r="A424" s="621">
        <f>(AirVision!A420)</f>
        <v>0</v>
      </c>
      <c r="B424" s="622">
        <f>(AirVision!B420)</f>
        <v>0</v>
      </c>
      <c r="C424" s="623" t="str">
        <f>IF(ISNUMBER(AirVision!R420),AirVision!R420, "")</f>
        <v/>
      </c>
      <c r="D424" s="624" t="str">
        <f>IF(AirVision!S420&lt;&gt;"",AirVision!S420, "")</f>
        <v/>
      </c>
      <c r="E424" s="623" t="str">
        <f>IF(ISNUMBER(AirVision!L420),AirVision!L420, "")</f>
        <v/>
      </c>
      <c r="F424" s="624" t="str">
        <f>IF(AirVision!M420&lt;&gt;"",AirVision!M420, "")</f>
        <v/>
      </c>
      <c r="G424" s="625" t="str">
        <f>IF(ISNUMBER(AirVision!C420),AirVision!C420,"")</f>
        <v/>
      </c>
      <c r="H424" s="624" t="str">
        <f>IF(AirVision!D420&lt;&gt;"",AirVision!D420, "")</f>
        <v/>
      </c>
      <c r="I424" s="624" t="str">
        <f>IF(ISNUMBER(AirVision!O420),AirVision!O420,"")</f>
        <v/>
      </c>
      <c r="J424" s="624" t="str">
        <f>IF(ISNUMBER(AirVision!P420),AirVision!P420,"")</f>
        <v/>
      </c>
      <c r="K424" s="624" t="str">
        <f>IF(ISNUMBER(AirVision!F420),AirVision!F420, "")</f>
        <v/>
      </c>
      <c r="L424" s="624" t="str">
        <f>IF(AirVision!G420&lt;&gt;"",AirVision!G420, "")</f>
        <v/>
      </c>
      <c r="M424" s="624" t="str">
        <f>IF(ISNUMBER(AirVision!U420),AirVision!U420, "")</f>
        <v/>
      </c>
      <c r="N424" s="624" t="str">
        <f>IF(AirVision!V420&lt;&gt;"",AirVision!V420, "")</f>
        <v/>
      </c>
      <c r="O424" s="625" t="str">
        <f>IF(ISNUMBER(AirVision!X420),AirVision!X420,"")</f>
        <v/>
      </c>
      <c r="P424" s="624" t="str">
        <f>IF(AirVision!Y420&lt;&gt;"",AirVision!Y420, "")</f>
        <v/>
      </c>
      <c r="Q424" s="624" t="str">
        <f>IF(ISNUMBER(AirVision!AA420),AirVision!AA420,"")</f>
        <v/>
      </c>
      <c r="R424" s="624" t="str">
        <f>IF(AirVision!AB420&lt;&gt;"",AirVision!AB420, "")</f>
        <v/>
      </c>
      <c r="S424" s="624" t="str">
        <f>IF(ISNUMBER(AirVision!AD420),AirVision!AD420,"")</f>
        <v/>
      </c>
      <c r="T424" s="624" t="str">
        <f>IF(AirVision!AE420&lt;&gt;"",AirVision!AE420, "")</f>
        <v/>
      </c>
      <c r="U424" s="624">
        <f t="shared" si="132"/>
        <v>0</v>
      </c>
      <c r="V424" s="624">
        <f t="shared" si="130"/>
        <v>1</v>
      </c>
      <c r="W424" s="624" t="str">
        <f>IF(D424&lt;&gt;"",(VLOOKUP(D424,'Flags&amp;Qualifiers'!$S$2:$U$55,3)),"")</f>
        <v/>
      </c>
      <c r="X424" s="624">
        <f t="shared" si="133"/>
        <v>0</v>
      </c>
      <c r="Y424" s="624" t="str">
        <f>IF(D424&lt;&gt;"",(VLOOKUP(D424,'Flags&amp;Qualifiers'!$S$2:$T$55,2)), "")</f>
        <v/>
      </c>
      <c r="Z424" s="624">
        <f t="shared" si="134"/>
        <v>1</v>
      </c>
      <c r="AA424" s="624">
        <f t="shared" si="135"/>
        <v>0</v>
      </c>
      <c r="AB424" s="624" t="str">
        <f t="shared" si="136"/>
        <v>NULL</v>
      </c>
      <c r="AC424" s="635" t="str">
        <f t="shared" si="149"/>
        <v>NULL</v>
      </c>
      <c r="AD424" s="625" t="str">
        <f t="shared" si="149"/>
        <v>NULL</v>
      </c>
      <c r="AE424" s="627">
        <f t="shared" si="146"/>
        <v>0</v>
      </c>
      <c r="AF424" s="628" t="str">
        <f t="shared" si="138"/>
        <v/>
      </c>
      <c r="AG424" s="629" t="str">
        <f t="shared" si="139"/>
        <v/>
      </c>
      <c r="AH424" s="630">
        <f t="shared" si="140"/>
        <v>417</v>
      </c>
      <c r="AI424" s="629">
        <f t="shared" si="144"/>
        <v>0</v>
      </c>
      <c r="AJ424" s="632" t="str">
        <f t="shared" si="147"/>
        <v/>
      </c>
      <c r="AK424" s="630" t="str">
        <f t="shared" si="141"/>
        <v/>
      </c>
      <c r="AL424" s="630" t="str">
        <f t="shared" si="142"/>
        <v/>
      </c>
      <c r="AM424" s="632" t="str">
        <f t="shared" si="143"/>
        <v/>
      </c>
      <c r="AN424" s="633" t="str">
        <f t="shared" si="148"/>
        <v>YES</v>
      </c>
      <c r="AO424" s="511" t="s">
        <v>382</v>
      </c>
      <c r="AP424" s="127">
        <f>VLOOKUP(AO424,'Flags&amp;Qualifiers'!$B$2:$C$49,2)</f>
        <v>0</v>
      </c>
      <c r="AQ424" s="127">
        <f>VLOOKUP(AO424,'Flags&amp;Qualifiers'!$B$2:$D$49,3)</f>
        <v>0</v>
      </c>
      <c r="AR424" s="127">
        <f>VLOOKUP(AO424,'Flags&amp;Qualifiers'!$B$2:$E$49,4)</f>
        <v>0</v>
      </c>
      <c r="AS424" s="757" t="str">
        <f t="shared" si="145"/>
        <v>no</v>
      </c>
    </row>
    <row r="425" spans="1:45" s="634" customFormat="1" ht="11.25" customHeight="1" x14ac:dyDescent="0.2">
      <c r="A425" s="621">
        <f>(AirVision!A421)</f>
        <v>0</v>
      </c>
      <c r="B425" s="622">
        <f>(AirVision!B421)</f>
        <v>0</v>
      </c>
      <c r="C425" s="623" t="str">
        <f>IF(ISNUMBER(AirVision!R421),AirVision!R421, "")</f>
        <v/>
      </c>
      <c r="D425" s="624" t="str">
        <f>IF(AirVision!S421&lt;&gt;"",AirVision!S421, "")</f>
        <v/>
      </c>
      <c r="E425" s="623" t="str">
        <f>IF(ISNUMBER(AirVision!L421),AirVision!L421, "")</f>
        <v/>
      </c>
      <c r="F425" s="624" t="str">
        <f>IF(AirVision!M421&lt;&gt;"",AirVision!M421, "")</f>
        <v/>
      </c>
      <c r="G425" s="625" t="str">
        <f>IF(ISNUMBER(AirVision!C421),AirVision!C421,"")</f>
        <v/>
      </c>
      <c r="H425" s="624" t="str">
        <f>IF(AirVision!D421&lt;&gt;"",AirVision!D421, "")</f>
        <v/>
      </c>
      <c r="I425" s="624" t="str">
        <f>IF(ISNUMBER(AirVision!O421),AirVision!O421,"")</f>
        <v/>
      </c>
      <c r="J425" s="624" t="str">
        <f>IF(ISNUMBER(AirVision!P421),AirVision!P421,"")</f>
        <v/>
      </c>
      <c r="K425" s="624" t="str">
        <f>IF(ISNUMBER(AirVision!F421),AirVision!F421, "")</f>
        <v/>
      </c>
      <c r="L425" s="624" t="str">
        <f>IF(AirVision!G421&lt;&gt;"",AirVision!G421, "")</f>
        <v/>
      </c>
      <c r="M425" s="624" t="str">
        <f>IF(ISNUMBER(AirVision!U421),AirVision!U421, "")</f>
        <v/>
      </c>
      <c r="N425" s="624" t="str">
        <f>IF(AirVision!V421&lt;&gt;"",AirVision!V421, "")</f>
        <v/>
      </c>
      <c r="O425" s="625" t="str">
        <f>IF(ISNUMBER(AirVision!X421),AirVision!X421,"")</f>
        <v/>
      </c>
      <c r="P425" s="624" t="str">
        <f>IF(AirVision!Y421&lt;&gt;"",AirVision!Y421, "")</f>
        <v/>
      </c>
      <c r="Q425" s="624" t="str">
        <f>IF(ISNUMBER(AirVision!AA421),AirVision!AA421,"")</f>
        <v/>
      </c>
      <c r="R425" s="624" t="str">
        <f>IF(AirVision!AB421&lt;&gt;"",AirVision!AB421, "")</f>
        <v/>
      </c>
      <c r="S425" s="624" t="str">
        <f>IF(ISNUMBER(AirVision!AD421),AirVision!AD421,"")</f>
        <v/>
      </c>
      <c r="T425" s="624" t="str">
        <f>IF(AirVision!AE421&lt;&gt;"",AirVision!AE421, "")</f>
        <v/>
      </c>
      <c r="U425" s="624">
        <f t="shared" si="132"/>
        <v>0</v>
      </c>
      <c r="V425" s="624">
        <f t="shared" si="130"/>
        <v>1</v>
      </c>
      <c r="W425" s="624" t="str">
        <f>IF(D425&lt;&gt;"",(VLOOKUP(D425,'Flags&amp;Qualifiers'!$S$2:$U$55,3)),"")</f>
        <v/>
      </c>
      <c r="X425" s="624">
        <f t="shared" si="133"/>
        <v>0</v>
      </c>
      <c r="Y425" s="624" t="str">
        <f>IF(D425&lt;&gt;"",(VLOOKUP(D425,'Flags&amp;Qualifiers'!$S$2:$T$55,2)), "")</f>
        <v/>
      </c>
      <c r="Z425" s="624">
        <f t="shared" si="134"/>
        <v>1</v>
      </c>
      <c r="AA425" s="624">
        <f t="shared" si="135"/>
        <v>0</v>
      </c>
      <c r="AB425" s="624" t="str">
        <f t="shared" si="136"/>
        <v>NULL</v>
      </c>
      <c r="AC425" s="635" t="str">
        <f t="shared" si="149"/>
        <v>NULL</v>
      </c>
      <c r="AD425" s="625" t="str">
        <f t="shared" si="149"/>
        <v>NULL</v>
      </c>
      <c r="AE425" s="627">
        <f t="shared" si="146"/>
        <v>0</v>
      </c>
      <c r="AF425" s="628" t="str">
        <f t="shared" si="138"/>
        <v/>
      </c>
      <c r="AG425" s="629" t="str">
        <f t="shared" si="139"/>
        <v/>
      </c>
      <c r="AH425" s="630">
        <f t="shared" si="140"/>
        <v>418</v>
      </c>
      <c r="AI425" s="629">
        <f t="shared" si="144"/>
        <v>0</v>
      </c>
      <c r="AJ425" s="632" t="str">
        <f t="shared" si="147"/>
        <v/>
      </c>
      <c r="AK425" s="630" t="str">
        <f t="shared" si="141"/>
        <v/>
      </c>
      <c r="AL425" s="630" t="str">
        <f t="shared" si="142"/>
        <v/>
      </c>
      <c r="AM425" s="632" t="str">
        <f t="shared" si="143"/>
        <v/>
      </c>
      <c r="AN425" s="633" t="str">
        <f t="shared" si="148"/>
        <v>YES</v>
      </c>
      <c r="AO425" s="511" t="s">
        <v>382</v>
      </c>
      <c r="AP425" s="127">
        <f>VLOOKUP(AO425,'Flags&amp;Qualifiers'!$B$2:$C$49,2)</f>
        <v>0</v>
      </c>
      <c r="AQ425" s="127">
        <f>VLOOKUP(AO425,'Flags&amp;Qualifiers'!$B$2:$D$49,3)</f>
        <v>0</v>
      </c>
      <c r="AR425" s="127">
        <f>VLOOKUP(AO425,'Flags&amp;Qualifiers'!$B$2:$E$49,4)</f>
        <v>0</v>
      </c>
      <c r="AS425" s="757" t="str">
        <f t="shared" si="145"/>
        <v>no</v>
      </c>
    </row>
    <row r="426" spans="1:45" s="634" customFormat="1" ht="11.25" customHeight="1" x14ac:dyDescent="0.2">
      <c r="A426" s="621">
        <f>(AirVision!A422)</f>
        <v>0</v>
      </c>
      <c r="B426" s="622">
        <f>(AirVision!B422)</f>
        <v>0</v>
      </c>
      <c r="C426" s="623" t="str">
        <f>IF(ISNUMBER(AirVision!R422),AirVision!R422, "")</f>
        <v/>
      </c>
      <c r="D426" s="624" t="str">
        <f>IF(AirVision!S422&lt;&gt;"",AirVision!S422, "")</f>
        <v/>
      </c>
      <c r="E426" s="623" t="str">
        <f>IF(ISNUMBER(AirVision!L422),AirVision!L422, "")</f>
        <v/>
      </c>
      <c r="F426" s="624" t="str">
        <f>IF(AirVision!M422&lt;&gt;"",AirVision!M422, "")</f>
        <v/>
      </c>
      <c r="G426" s="625" t="str">
        <f>IF(ISNUMBER(AirVision!C422),AirVision!C422,"")</f>
        <v/>
      </c>
      <c r="H426" s="624" t="str">
        <f>IF(AirVision!D422&lt;&gt;"",AirVision!D422, "")</f>
        <v/>
      </c>
      <c r="I426" s="624" t="str">
        <f>IF(ISNUMBER(AirVision!O422),AirVision!O422,"")</f>
        <v/>
      </c>
      <c r="J426" s="624" t="str">
        <f>IF(ISNUMBER(AirVision!P422),AirVision!P422,"")</f>
        <v/>
      </c>
      <c r="K426" s="624" t="str">
        <f>IF(ISNUMBER(AirVision!F422),AirVision!F422, "")</f>
        <v/>
      </c>
      <c r="L426" s="624" t="str">
        <f>IF(AirVision!G422&lt;&gt;"",AirVision!G422, "")</f>
        <v/>
      </c>
      <c r="M426" s="624" t="str">
        <f>IF(ISNUMBER(AirVision!U422),AirVision!U422, "")</f>
        <v/>
      </c>
      <c r="N426" s="624" t="str">
        <f>IF(AirVision!V422&lt;&gt;"",AirVision!V422, "")</f>
        <v/>
      </c>
      <c r="O426" s="625" t="str">
        <f>IF(ISNUMBER(AirVision!X422),AirVision!X422,"")</f>
        <v/>
      </c>
      <c r="P426" s="624" t="str">
        <f>IF(AirVision!Y422&lt;&gt;"",AirVision!Y422, "")</f>
        <v/>
      </c>
      <c r="Q426" s="624" t="str">
        <f>IF(ISNUMBER(AirVision!AA422),AirVision!AA422,"")</f>
        <v/>
      </c>
      <c r="R426" s="624" t="str">
        <f>IF(AirVision!AB422&lt;&gt;"",AirVision!AB422, "")</f>
        <v/>
      </c>
      <c r="S426" s="624" t="str">
        <f>IF(ISNUMBER(AirVision!AD422),AirVision!AD422,"")</f>
        <v/>
      </c>
      <c r="T426" s="624" t="str">
        <f>IF(AirVision!AE422&lt;&gt;"",AirVision!AE422, "")</f>
        <v/>
      </c>
      <c r="U426" s="624">
        <f t="shared" si="132"/>
        <v>0</v>
      </c>
      <c r="V426" s="624">
        <f t="shared" si="130"/>
        <v>1</v>
      </c>
      <c r="W426" s="624" t="str">
        <f>IF(D426&lt;&gt;"",(VLOOKUP(D426,'Flags&amp;Qualifiers'!$S$2:$U$55,3)),"")</f>
        <v/>
      </c>
      <c r="X426" s="624">
        <f t="shared" si="133"/>
        <v>0</v>
      </c>
      <c r="Y426" s="624" t="str">
        <f>IF(D426&lt;&gt;"",(VLOOKUP(D426,'Flags&amp;Qualifiers'!$S$2:$T$55,2)), "")</f>
        <v/>
      </c>
      <c r="Z426" s="624">
        <f t="shared" si="134"/>
        <v>1</v>
      </c>
      <c r="AA426" s="624">
        <f t="shared" si="135"/>
        <v>0</v>
      </c>
      <c r="AB426" s="624" t="str">
        <f t="shared" si="136"/>
        <v>NULL</v>
      </c>
      <c r="AC426" s="635" t="str">
        <f t="shared" si="149"/>
        <v>NULL</v>
      </c>
      <c r="AD426" s="625" t="str">
        <f t="shared" si="149"/>
        <v>NULL</v>
      </c>
      <c r="AE426" s="627">
        <f t="shared" si="146"/>
        <v>0</v>
      </c>
      <c r="AF426" s="628" t="str">
        <f t="shared" si="138"/>
        <v/>
      </c>
      <c r="AG426" s="629" t="str">
        <f t="shared" si="139"/>
        <v/>
      </c>
      <c r="AH426" s="630">
        <f t="shared" si="140"/>
        <v>419</v>
      </c>
      <c r="AI426" s="629">
        <f t="shared" si="144"/>
        <v>0</v>
      </c>
      <c r="AJ426" s="632" t="str">
        <f t="shared" si="147"/>
        <v/>
      </c>
      <c r="AK426" s="630" t="str">
        <f t="shared" si="141"/>
        <v/>
      </c>
      <c r="AL426" s="630" t="str">
        <f t="shared" si="142"/>
        <v/>
      </c>
      <c r="AM426" s="632" t="str">
        <f t="shared" si="143"/>
        <v/>
      </c>
      <c r="AN426" s="633" t="str">
        <f t="shared" si="148"/>
        <v>YES</v>
      </c>
      <c r="AO426" s="511" t="s">
        <v>382</v>
      </c>
      <c r="AP426" s="127">
        <f>VLOOKUP(AO426,'Flags&amp;Qualifiers'!$B$2:$C$49,2)</f>
        <v>0</v>
      </c>
      <c r="AQ426" s="127">
        <f>VLOOKUP(AO426,'Flags&amp;Qualifiers'!$B$2:$D$49,3)</f>
        <v>0</v>
      </c>
      <c r="AR426" s="127">
        <f>VLOOKUP(AO426,'Flags&amp;Qualifiers'!$B$2:$E$49,4)</f>
        <v>0</v>
      </c>
      <c r="AS426" s="757" t="str">
        <f t="shared" si="145"/>
        <v>no</v>
      </c>
    </row>
    <row r="427" spans="1:45" s="634" customFormat="1" ht="11.25" customHeight="1" x14ac:dyDescent="0.2">
      <c r="A427" s="621">
        <f>(AirVision!A423)</f>
        <v>0</v>
      </c>
      <c r="B427" s="622">
        <f>(AirVision!B423)</f>
        <v>0</v>
      </c>
      <c r="C427" s="623" t="str">
        <f>IF(ISNUMBER(AirVision!R423),AirVision!R423, "")</f>
        <v/>
      </c>
      <c r="D427" s="624" t="str">
        <f>IF(AirVision!S423&lt;&gt;"",AirVision!S423, "")</f>
        <v/>
      </c>
      <c r="E427" s="623" t="str">
        <f>IF(ISNUMBER(AirVision!L423),AirVision!L423, "")</f>
        <v/>
      </c>
      <c r="F427" s="624" t="str">
        <f>IF(AirVision!M423&lt;&gt;"",AirVision!M423, "")</f>
        <v/>
      </c>
      <c r="G427" s="625" t="str">
        <f>IF(ISNUMBER(AirVision!C423),AirVision!C423,"")</f>
        <v/>
      </c>
      <c r="H427" s="624" t="str">
        <f>IF(AirVision!D423&lt;&gt;"",AirVision!D423, "")</f>
        <v/>
      </c>
      <c r="I427" s="624" t="str">
        <f>IF(ISNUMBER(AirVision!O423),AirVision!O423,"")</f>
        <v/>
      </c>
      <c r="J427" s="624" t="str">
        <f>IF(ISNUMBER(AirVision!P423),AirVision!P423,"")</f>
        <v/>
      </c>
      <c r="K427" s="624" t="str">
        <f>IF(ISNUMBER(AirVision!F423),AirVision!F423, "")</f>
        <v/>
      </c>
      <c r="L427" s="624" t="str">
        <f>IF(AirVision!G423&lt;&gt;"",AirVision!G423, "")</f>
        <v/>
      </c>
      <c r="M427" s="624" t="str">
        <f>IF(ISNUMBER(AirVision!U423),AirVision!U423, "")</f>
        <v/>
      </c>
      <c r="N427" s="624" t="str">
        <f>IF(AirVision!V423&lt;&gt;"",AirVision!V423, "")</f>
        <v/>
      </c>
      <c r="O427" s="625" t="str">
        <f>IF(ISNUMBER(AirVision!X423),AirVision!X423,"")</f>
        <v/>
      </c>
      <c r="P427" s="624" t="str">
        <f>IF(AirVision!Y423&lt;&gt;"",AirVision!Y423, "")</f>
        <v/>
      </c>
      <c r="Q427" s="624" t="str">
        <f>IF(ISNUMBER(AirVision!AA423),AirVision!AA423,"")</f>
        <v/>
      </c>
      <c r="R427" s="624" t="str">
        <f>IF(AirVision!AB423&lt;&gt;"",AirVision!AB423, "")</f>
        <v/>
      </c>
      <c r="S427" s="624" t="str">
        <f>IF(ISNUMBER(AirVision!AD423),AirVision!AD423,"")</f>
        <v/>
      </c>
      <c r="T427" s="624" t="str">
        <f>IF(AirVision!AE423&lt;&gt;"",AirVision!AE423, "")</f>
        <v/>
      </c>
      <c r="U427" s="624">
        <f t="shared" si="132"/>
        <v>0</v>
      </c>
      <c r="V427" s="624">
        <f t="shared" si="130"/>
        <v>1</v>
      </c>
      <c r="W427" s="624" t="str">
        <f>IF(D427&lt;&gt;"",(VLOOKUP(D427,'Flags&amp;Qualifiers'!$S$2:$U$55,3)),"")</f>
        <v/>
      </c>
      <c r="X427" s="624">
        <f t="shared" si="133"/>
        <v>0</v>
      </c>
      <c r="Y427" s="624" t="str">
        <f>IF(D427&lt;&gt;"",(VLOOKUP(D427,'Flags&amp;Qualifiers'!$S$2:$T$55,2)), "")</f>
        <v/>
      </c>
      <c r="Z427" s="624">
        <f t="shared" si="134"/>
        <v>1</v>
      </c>
      <c r="AA427" s="624">
        <f t="shared" si="135"/>
        <v>0</v>
      </c>
      <c r="AB427" s="624" t="str">
        <f t="shared" si="136"/>
        <v>NULL</v>
      </c>
      <c r="AC427" s="635" t="str">
        <f t="shared" si="149"/>
        <v>NULL</v>
      </c>
      <c r="AD427" s="625" t="str">
        <f t="shared" si="149"/>
        <v>NULL</v>
      </c>
      <c r="AE427" s="627">
        <f t="shared" si="146"/>
        <v>0</v>
      </c>
      <c r="AF427" s="628" t="str">
        <f t="shared" si="138"/>
        <v/>
      </c>
      <c r="AG427" s="629" t="str">
        <f t="shared" si="139"/>
        <v/>
      </c>
      <c r="AH427" s="630">
        <f t="shared" si="140"/>
        <v>420</v>
      </c>
      <c r="AI427" s="629">
        <f t="shared" si="144"/>
        <v>0</v>
      </c>
      <c r="AJ427" s="632" t="str">
        <f t="shared" si="147"/>
        <v/>
      </c>
      <c r="AK427" s="630" t="str">
        <f t="shared" si="141"/>
        <v/>
      </c>
      <c r="AL427" s="630" t="str">
        <f t="shared" si="142"/>
        <v/>
      </c>
      <c r="AM427" s="632" t="str">
        <f t="shared" si="143"/>
        <v/>
      </c>
      <c r="AN427" s="633" t="str">
        <f t="shared" si="148"/>
        <v>YES</v>
      </c>
      <c r="AO427" s="511" t="s">
        <v>382</v>
      </c>
      <c r="AP427" s="127">
        <f>VLOOKUP(AO427,'Flags&amp;Qualifiers'!$B$2:$C$49,2)</f>
        <v>0</v>
      </c>
      <c r="AQ427" s="127">
        <f>VLOOKUP(AO427,'Flags&amp;Qualifiers'!$B$2:$D$49,3)</f>
        <v>0</v>
      </c>
      <c r="AR427" s="127">
        <f>VLOOKUP(AO427,'Flags&amp;Qualifiers'!$B$2:$E$49,4)</f>
        <v>0</v>
      </c>
      <c r="AS427" s="757" t="str">
        <f t="shared" si="145"/>
        <v>no</v>
      </c>
    </row>
    <row r="428" spans="1:45" s="634" customFormat="1" ht="11.25" customHeight="1" x14ac:dyDescent="0.2">
      <c r="A428" s="621">
        <f>(AirVision!A424)</f>
        <v>0</v>
      </c>
      <c r="B428" s="622">
        <f>(AirVision!B424)</f>
        <v>0</v>
      </c>
      <c r="C428" s="623" t="str">
        <f>IF(ISNUMBER(AirVision!R424),AirVision!R424, "")</f>
        <v/>
      </c>
      <c r="D428" s="624" t="str">
        <f>IF(AirVision!S424&lt;&gt;"",AirVision!S424, "")</f>
        <v/>
      </c>
      <c r="E428" s="623" t="str">
        <f>IF(ISNUMBER(AirVision!L424),AirVision!L424, "")</f>
        <v/>
      </c>
      <c r="F428" s="624" t="str">
        <f>IF(AirVision!M424&lt;&gt;"",AirVision!M424, "")</f>
        <v/>
      </c>
      <c r="G428" s="625" t="str">
        <f>IF(ISNUMBER(AirVision!C424),AirVision!C424,"")</f>
        <v/>
      </c>
      <c r="H428" s="624" t="str">
        <f>IF(AirVision!D424&lt;&gt;"",AirVision!D424, "")</f>
        <v/>
      </c>
      <c r="I428" s="624" t="str">
        <f>IF(ISNUMBER(AirVision!O424),AirVision!O424,"")</f>
        <v/>
      </c>
      <c r="J428" s="624" t="str">
        <f>IF(ISNUMBER(AirVision!P424),AirVision!P424,"")</f>
        <v/>
      </c>
      <c r="K428" s="624" t="str">
        <f>IF(ISNUMBER(AirVision!F424),AirVision!F424, "")</f>
        <v/>
      </c>
      <c r="L428" s="624" t="str">
        <f>IF(AirVision!G424&lt;&gt;"",AirVision!G424, "")</f>
        <v/>
      </c>
      <c r="M428" s="624" t="str">
        <f>IF(ISNUMBER(AirVision!U424),AirVision!U424, "")</f>
        <v/>
      </c>
      <c r="N428" s="624" t="str">
        <f>IF(AirVision!V424&lt;&gt;"",AirVision!V424, "")</f>
        <v/>
      </c>
      <c r="O428" s="625" t="str">
        <f>IF(ISNUMBER(AirVision!X424),AirVision!X424,"")</f>
        <v/>
      </c>
      <c r="P428" s="624" t="str">
        <f>IF(AirVision!Y424&lt;&gt;"",AirVision!Y424, "")</f>
        <v/>
      </c>
      <c r="Q428" s="624" t="str">
        <f>IF(ISNUMBER(AirVision!AA424),AirVision!AA424,"")</f>
        <v/>
      </c>
      <c r="R428" s="624" t="str">
        <f>IF(AirVision!AB424&lt;&gt;"",AirVision!AB424, "")</f>
        <v/>
      </c>
      <c r="S428" s="624" t="str">
        <f>IF(ISNUMBER(AirVision!AD424),AirVision!AD424,"")</f>
        <v/>
      </c>
      <c r="T428" s="624" t="str">
        <f>IF(AirVision!AE424&lt;&gt;"",AirVision!AE424, "")</f>
        <v/>
      </c>
      <c r="U428" s="624">
        <f t="shared" si="132"/>
        <v>0</v>
      </c>
      <c r="V428" s="624">
        <f t="shared" si="130"/>
        <v>1</v>
      </c>
      <c r="W428" s="624" t="str">
        <f>IF(D428&lt;&gt;"",(VLOOKUP(D428,'Flags&amp;Qualifiers'!$S$2:$U$55,3)),"")</f>
        <v/>
      </c>
      <c r="X428" s="624">
        <f t="shared" si="133"/>
        <v>0</v>
      </c>
      <c r="Y428" s="624" t="str">
        <f>IF(D428&lt;&gt;"",(VLOOKUP(D428,'Flags&amp;Qualifiers'!$S$2:$T$55,2)), "")</f>
        <v/>
      </c>
      <c r="Z428" s="624">
        <f t="shared" si="134"/>
        <v>1</v>
      </c>
      <c r="AA428" s="624">
        <f t="shared" si="135"/>
        <v>0</v>
      </c>
      <c r="AB428" s="624" t="str">
        <f t="shared" si="136"/>
        <v>NULL</v>
      </c>
      <c r="AC428" s="635" t="str">
        <f t="shared" si="149"/>
        <v>NULL</v>
      </c>
      <c r="AD428" s="625" t="str">
        <f t="shared" si="149"/>
        <v>NULL</v>
      </c>
      <c r="AE428" s="627">
        <f t="shared" si="146"/>
        <v>0</v>
      </c>
      <c r="AF428" s="628" t="str">
        <f t="shared" si="138"/>
        <v/>
      </c>
      <c r="AG428" s="629" t="str">
        <f t="shared" si="139"/>
        <v/>
      </c>
      <c r="AH428" s="630">
        <f t="shared" si="140"/>
        <v>421</v>
      </c>
      <c r="AI428" s="629">
        <f t="shared" si="144"/>
        <v>0</v>
      </c>
      <c r="AJ428" s="632" t="str">
        <f t="shared" si="147"/>
        <v/>
      </c>
      <c r="AK428" s="630" t="str">
        <f t="shared" si="141"/>
        <v/>
      </c>
      <c r="AL428" s="630" t="str">
        <f t="shared" si="142"/>
        <v/>
      </c>
      <c r="AM428" s="632" t="str">
        <f t="shared" si="143"/>
        <v/>
      </c>
      <c r="AN428" s="633" t="str">
        <f t="shared" si="148"/>
        <v>YES</v>
      </c>
      <c r="AO428" s="511" t="s">
        <v>382</v>
      </c>
      <c r="AP428" s="127">
        <f>VLOOKUP(AO428,'Flags&amp;Qualifiers'!$B$2:$C$49,2)</f>
        <v>0</v>
      </c>
      <c r="AQ428" s="127">
        <f>VLOOKUP(AO428,'Flags&amp;Qualifiers'!$B$2:$D$49,3)</f>
        <v>0</v>
      </c>
      <c r="AR428" s="127">
        <f>VLOOKUP(AO428,'Flags&amp;Qualifiers'!$B$2:$E$49,4)</f>
        <v>0</v>
      </c>
      <c r="AS428" s="757" t="str">
        <f t="shared" si="145"/>
        <v>no</v>
      </c>
    </row>
    <row r="429" spans="1:45" s="634" customFormat="1" ht="11.25" customHeight="1" x14ac:dyDescent="0.2">
      <c r="A429" s="621">
        <f>(AirVision!A425)</f>
        <v>0</v>
      </c>
      <c r="B429" s="622">
        <f>(AirVision!B425)</f>
        <v>0</v>
      </c>
      <c r="C429" s="623" t="str">
        <f>IF(ISNUMBER(AirVision!R425),AirVision!R425, "")</f>
        <v/>
      </c>
      <c r="D429" s="624" t="str">
        <f>IF(AirVision!S425&lt;&gt;"",AirVision!S425, "")</f>
        <v/>
      </c>
      <c r="E429" s="623" t="str">
        <f>IF(ISNUMBER(AirVision!L425),AirVision!L425, "")</f>
        <v/>
      </c>
      <c r="F429" s="624" t="str">
        <f>IF(AirVision!M425&lt;&gt;"",AirVision!M425, "")</f>
        <v/>
      </c>
      <c r="G429" s="625" t="str">
        <f>IF(ISNUMBER(AirVision!C425),AirVision!C425,"")</f>
        <v/>
      </c>
      <c r="H429" s="624" t="str">
        <f>IF(AirVision!D425&lt;&gt;"",AirVision!D425, "")</f>
        <v/>
      </c>
      <c r="I429" s="624" t="str">
        <f>IF(ISNUMBER(AirVision!O425),AirVision!O425,"")</f>
        <v/>
      </c>
      <c r="J429" s="624" t="str">
        <f>IF(ISNUMBER(AirVision!P425),AirVision!P425,"")</f>
        <v/>
      </c>
      <c r="K429" s="624" t="str">
        <f>IF(ISNUMBER(AirVision!F425),AirVision!F425, "")</f>
        <v/>
      </c>
      <c r="L429" s="624" t="str">
        <f>IF(AirVision!G425&lt;&gt;"",AirVision!G425, "")</f>
        <v/>
      </c>
      <c r="M429" s="624" t="str">
        <f>IF(ISNUMBER(AirVision!U425),AirVision!U425, "")</f>
        <v/>
      </c>
      <c r="N429" s="624" t="str">
        <f>IF(AirVision!V425&lt;&gt;"",AirVision!V425, "")</f>
        <v/>
      </c>
      <c r="O429" s="625" t="str">
        <f>IF(ISNUMBER(AirVision!X425),AirVision!X425,"")</f>
        <v/>
      </c>
      <c r="P429" s="624" t="str">
        <f>IF(AirVision!Y425&lt;&gt;"",AirVision!Y425, "")</f>
        <v/>
      </c>
      <c r="Q429" s="624" t="str">
        <f>IF(ISNUMBER(AirVision!AA425),AirVision!AA425,"")</f>
        <v/>
      </c>
      <c r="R429" s="624" t="str">
        <f>IF(AirVision!AB425&lt;&gt;"",AirVision!AB425, "")</f>
        <v/>
      </c>
      <c r="S429" s="624" t="str">
        <f>IF(ISNUMBER(AirVision!AD425),AirVision!AD425,"")</f>
        <v/>
      </c>
      <c r="T429" s="624" t="str">
        <f>IF(AirVision!AE425&lt;&gt;"",AirVision!AE425, "")</f>
        <v/>
      </c>
      <c r="U429" s="624">
        <f t="shared" si="132"/>
        <v>0</v>
      </c>
      <c r="V429" s="624">
        <f t="shared" si="130"/>
        <v>1</v>
      </c>
      <c r="W429" s="624" t="str">
        <f>IF(D429&lt;&gt;"",(VLOOKUP(D429,'Flags&amp;Qualifiers'!$S$2:$U$55,3)),"")</f>
        <v/>
      </c>
      <c r="X429" s="624">
        <f t="shared" si="133"/>
        <v>0</v>
      </c>
      <c r="Y429" s="624" t="str">
        <f>IF(D429&lt;&gt;"",(VLOOKUP(D429,'Flags&amp;Qualifiers'!$S$2:$T$55,2)), "")</f>
        <v/>
      </c>
      <c r="Z429" s="624">
        <f t="shared" si="134"/>
        <v>1</v>
      </c>
      <c r="AA429" s="624">
        <f t="shared" si="135"/>
        <v>0</v>
      </c>
      <c r="AB429" s="624" t="str">
        <f t="shared" si="136"/>
        <v>NULL</v>
      </c>
      <c r="AC429" s="635" t="str">
        <f t="shared" si="149"/>
        <v>NULL</v>
      </c>
      <c r="AD429" s="625" t="str">
        <f t="shared" si="149"/>
        <v>NULL</v>
      </c>
      <c r="AE429" s="627">
        <f t="shared" si="146"/>
        <v>0</v>
      </c>
      <c r="AF429" s="628" t="str">
        <f t="shared" si="138"/>
        <v/>
      </c>
      <c r="AG429" s="629" t="str">
        <f t="shared" si="139"/>
        <v/>
      </c>
      <c r="AH429" s="630">
        <f t="shared" si="140"/>
        <v>422</v>
      </c>
      <c r="AI429" s="629">
        <f t="shared" si="144"/>
        <v>0</v>
      </c>
      <c r="AJ429" s="632" t="str">
        <f t="shared" si="147"/>
        <v/>
      </c>
      <c r="AK429" s="630" t="str">
        <f t="shared" si="141"/>
        <v/>
      </c>
      <c r="AL429" s="630" t="str">
        <f t="shared" si="142"/>
        <v/>
      </c>
      <c r="AM429" s="632" t="str">
        <f t="shared" si="143"/>
        <v/>
      </c>
      <c r="AN429" s="633" t="str">
        <f t="shared" si="148"/>
        <v>YES</v>
      </c>
      <c r="AO429" s="511" t="s">
        <v>382</v>
      </c>
      <c r="AP429" s="127">
        <f>VLOOKUP(AO429,'Flags&amp;Qualifiers'!$B$2:$C$49,2)</f>
        <v>0</v>
      </c>
      <c r="AQ429" s="127">
        <f>VLOOKUP(AO429,'Flags&amp;Qualifiers'!$B$2:$D$49,3)</f>
        <v>0</v>
      </c>
      <c r="AR429" s="127">
        <f>VLOOKUP(AO429,'Flags&amp;Qualifiers'!$B$2:$E$49,4)</f>
        <v>0</v>
      </c>
      <c r="AS429" s="757" t="str">
        <f t="shared" si="145"/>
        <v>no</v>
      </c>
    </row>
    <row r="430" spans="1:45" s="634" customFormat="1" ht="11.25" customHeight="1" x14ac:dyDescent="0.2">
      <c r="A430" s="621">
        <f>(AirVision!A426)</f>
        <v>0</v>
      </c>
      <c r="B430" s="622">
        <f>(AirVision!B426)</f>
        <v>0</v>
      </c>
      <c r="C430" s="623" t="str">
        <f>IF(ISNUMBER(AirVision!R426),AirVision!R426, "")</f>
        <v/>
      </c>
      <c r="D430" s="624" t="str">
        <f>IF(AirVision!S426&lt;&gt;"",AirVision!S426, "")</f>
        <v/>
      </c>
      <c r="E430" s="623" t="str">
        <f>IF(ISNUMBER(AirVision!L426),AirVision!L426, "")</f>
        <v/>
      </c>
      <c r="F430" s="624" t="str">
        <f>IF(AirVision!M426&lt;&gt;"",AirVision!M426, "")</f>
        <v/>
      </c>
      <c r="G430" s="625" t="str">
        <f>IF(ISNUMBER(AirVision!C426),AirVision!C426,"")</f>
        <v/>
      </c>
      <c r="H430" s="624" t="str">
        <f>IF(AirVision!D426&lt;&gt;"",AirVision!D426, "")</f>
        <v/>
      </c>
      <c r="I430" s="624" t="str">
        <f>IF(ISNUMBER(AirVision!O426),AirVision!O426,"")</f>
        <v/>
      </c>
      <c r="J430" s="624" t="str">
        <f>IF(ISNUMBER(AirVision!P426),AirVision!P426,"")</f>
        <v/>
      </c>
      <c r="K430" s="624" t="str">
        <f>IF(ISNUMBER(AirVision!F426),AirVision!F426, "")</f>
        <v/>
      </c>
      <c r="L430" s="624" t="str">
        <f>IF(AirVision!G426&lt;&gt;"",AirVision!G426, "")</f>
        <v/>
      </c>
      <c r="M430" s="624" t="str">
        <f>IF(ISNUMBER(AirVision!U426),AirVision!U426, "")</f>
        <v/>
      </c>
      <c r="N430" s="624" t="str">
        <f>IF(AirVision!V426&lt;&gt;"",AirVision!V426, "")</f>
        <v/>
      </c>
      <c r="O430" s="625" t="str">
        <f>IF(ISNUMBER(AirVision!X426),AirVision!X426,"")</f>
        <v/>
      </c>
      <c r="P430" s="624" t="str">
        <f>IF(AirVision!Y426&lt;&gt;"",AirVision!Y426, "")</f>
        <v/>
      </c>
      <c r="Q430" s="624" t="str">
        <f>IF(ISNUMBER(AirVision!AA426),AirVision!AA426,"")</f>
        <v/>
      </c>
      <c r="R430" s="624" t="str">
        <f>IF(AirVision!AB426&lt;&gt;"",AirVision!AB426, "")</f>
        <v/>
      </c>
      <c r="S430" s="624" t="str">
        <f>IF(ISNUMBER(AirVision!AD426),AirVision!AD426,"")</f>
        <v/>
      </c>
      <c r="T430" s="624" t="str">
        <f>IF(AirVision!AE426&lt;&gt;"",AirVision!AE426, "")</f>
        <v/>
      </c>
      <c r="U430" s="624">
        <f t="shared" si="132"/>
        <v>0</v>
      </c>
      <c r="V430" s="624">
        <f t="shared" si="130"/>
        <v>1</v>
      </c>
      <c r="W430" s="624" t="str">
        <f>IF(D430&lt;&gt;"",(VLOOKUP(D430,'Flags&amp;Qualifiers'!$S$2:$U$55,3)),"")</f>
        <v/>
      </c>
      <c r="X430" s="624">
        <f t="shared" si="133"/>
        <v>0</v>
      </c>
      <c r="Y430" s="624" t="str">
        <f>IF(D430&lt;&gt;"",(VLOOKUP(D430,'Flags&amp;Qualifiers'!$S$2:$T$55,2)), "")</f>
        <v/>
      </c>
      <c r="Z430" s="624">
        <f t="shared" si="134"/>
        <v>1</v>
      </c>
      <c r="AA430" s="624">
        <f t="shared" si="135"/>
        <v>0</v>
      </c>
      <c r="AB430" s="624" t="str">
        <f t="shared" si="136"/>
        <v>NULL</v>
      </c>
      <c r="AC430" s="635" t="str">
        <f t="shared" si="149"/>
        <v>NULL</v>
      </c>
      <c r="AD430" s="625" t="str">
        <f t="shared" si="149"/>
        <v>NULL</v>
      </c>
      <c r="AE430" s="627">
        <f t="shared" si="146"/>
        <v>0</v>
      </c>
      <c r="AF430" s="628" t="str">
        <f t="shared" si="138"/>
        <v/>
      </c>
      <c r="AG430" s="629" t="str">
        <f t="shared" si="139"/>
        <v/>
      </c>
      <c r="AH430" s="630">
        <f t="shared" si="140"/>
        <v>423</v>
      </c>
      <c r="AI430" s="629">
        <f t="shared" si="144"/>
        <v>0</v>
      </c>
      <c r="AJ430" s="632" t="str">
        <f t="shared" si="147"/>
        <v/>
      </c>
      <c r="AK430" s="630" t="str">
        <f t="shared" si="141"/>
        <v/>
      </c>
      <c r="AL430" s="630" t="str">
        <f t="shared" si="142"/>
        <v/>
      </c>
      <c r="AM430" s="632" t="str">
        <f t="shared" si="143"/>
        <v/>
      </c>
      <c r="AN430" s="633" t="str">
        <f t="shared" si="148"/>
        <v>YES</v>
      </c>
      <c r="AO430" s="511" t="s">
        <v>382</v>
      </c>
      <c r="AP430" s="127">
        <f>VLOOKUP(AO430,'Flags&amp;Qualifiers'!$B$2:$C$49,2)</f>
        <v>0</v>
      </c>
      <c r="AQ430" s="127">
        <f>VLOOKUP(AO430,'Flags&amp;Qualifiers'!$B$2:$D$49,3)</f>
        <v>0</v>
      </c>
      <c r="AR430" s="127">
        <f>VLOOKUP(AO430,'Flags&amp;Qualifiers'!$B$2:$E$49,4)</f>
        <v>0</v>
      </c>
      <c r="AS430" s="757" t="str">
        <f t="shared" si="145"/>
        <v>no</v>
      </c>
    </row>
    <row r="431" spans="1:45" s="634" customFormat="1" ht="11.25" customHeight="1" x14ac:dyDescent="0.2">
      <c r="A431" s="621">
        <f>(AirVision!A427)</f>
        <v>0</v>
      </c>
      <c r="B431" s="622">
        <f>(AirVision!B427)</f>
        <v>0</v>
      </c>
      <c r="C431" s="623" t="str">
        <f>IF(ISNUMBER(AirVision!R427),AirVision!R427, "")</f>
        <v/>
      </c>
      <c r="D431" s="624" t="str">
        <f>IF(AirVision!S427&lt;&gt;"",AirVision!S427, "")</f>
        <v/>
      </c>
      <c r="E431" s="623" t="str">
        <f>IF(ISNUMBER(AirVision!L427),AirVision!L427, "")</f>
        <v/>
      </c>
      <c r="F431" s="624" t="str">
        <f>IF(AirVision!M427&lt;&gt;"",AirVision!M427, "")</f>
        <v/>
      </c>
      <c r="G431" s="625" t="str">
        <f>IF(ISNUMBER(AirVision!C427),AirVision!C427,"")</f>
        <v/>
      </c>
      <c r="H431" s="624" t="str">
        <f>IF(AirVision!D427&lt;&gt;"",AirVision!D427, "")</f>
        <v/>
      </c>
      <c r="I431" s="624" t="str">
        <f>IF(ISNUMBER(AirVision!O427),AirVision!O427,"")</f>
        <v/>
      </c>
      <c r="J431" s="624" t="str">
        <f>IF(ISNUMBER(AirVision!P427),AirVision!P427,"")</f>
        <v/>
      </c>
      <c r="K431" s="624" t="str">
        <f>IF(ISNUMBER(AirVision!F427),AirVision!F427, "")</f>
        <v/>
      </c>
      <c r="L431" s="624" t="str">
        <f>IF(AirVision!G427&lt;&gt;"",AirVision!G427, "")</f>
        <v/>
      </c>
      <c r="M431" s="624" t="str">
        <f>IF(ISNUMBER(AirVision!U427),AirVision!U427, "")</f>
        <v/>
      </c>
      <c r="N431" s="624" t="str">
        <f>IF(AirVision!V427&lt;&gt;"",AirVision!V427, "")</f>
        <v/>
      </c>
      <c r="O431" s="625" t="str">
        <f>IF(ISNUMBER(AirVision!X427),AirVision!X427,"")</f>
        <v/>
      </c>
      <c r="P431" s="624" t="str">
        <f>IF(AirVision!Y427&lt;&gt;"",AirVision!Y427, "")</f>
        <v/>
      </c>
      <c r="Q431" s="624" t="str">
        <f>IF(ISNUMBER(AirVision!AA427),AirVision!AA427,"")</f>
        <v/>
      </c>
      <c r="R431" s="624" t="str">
        <f>IF(AirVision!AB427&lt;&gt;"",AirVision!AB427, "")</f>
        <v/>
      </c>
      <c r="S431" s="624" t="str">
        <f>IF(ISNUMBER(AirVision!AD427),AirVision!AD427,"")</f>
        <v/>
      </c>
      <c r="T431" s="624" t="str">
        <f>IF(AirVision!AE427&lt;&gt;"",AirVision!AE427, "")</f>
        <v/>
      </c>
      <c r="U431" s="624">
        <f t="shared" si="132"/>
        <v>0</v>
      </c>
      <c r="V431" s="624">
        <f t="shared" si="130"/>
        <v>1</v>
      </c>
      <c r="W431" s="624" t="str">
        <f>IF(D431&lt;&gt;"",(VLOOKUP(D431,'Flags&amp;Qualifiers'!$S$2:$U$55,3)),"")</f>
        <v/>
      </c>
      <c r="X431" s="624">
        <f t="shared" si="133"/>
        <v>0</v>
      </c>
      <c r="Y431" s="624" t="str">
        <f>IF(D431&lt;&gt;"",(VLOOKUP(D431,'Flags&amp;Qualifiers'!$S$2:$T$55,2)), "")</f>
        <v/>
      </c>
      <c r="Z431" s="624">
        <f t="shared" si="134"/>
        <v>1</v>
      </c>
      <c r="AA431" s="624">
        <f t="shared" si="135"/>
        <v>0</v>
      </c>
      <c r="AB431" s="624" t="str">
        <f t="shared" si="136"/>
        <v>NULL</v>
      </c>
      <c r="AC431" s="635" t="str">
        <f t="shared" si="149"/>
        <v>NULL</v>
      </c>
      <c r="AD431" s="625" t="str">
        <f t="shared" si="149"/>
        <v>NULL</v>
      </c>
      <c r="AE431" s="627">
        <f t="shared" si="146"/>
        <v>0</v>
      </c>
      <c r="AF431" s="628" t="str">
        <f t="shared" si="138"/>
        <v/>
      </c>
      <c r="AG431" s="629" t="str">
        <f t="shared" si="139"/>
        <v/>
      </c>
      <c r="AH431" s="630">
        <f t="shared" si="140"/>
        <v>424</v>
      </c>
      <c r="AI431" s="629">
        <f t="shared" si="144"/>
        <v>0</v>
      </c>
      <c r="AJ431" s="632" t="str">
        <f t="shared" si="147"/>
        <v/>
      </c>
      <c r="AK431" s="630" t="str">
        <f t="shared" si="141"/>
        <v/>
      </c>
      <c r="AL431" s="630" t="str">
        <f t="shared" si="142"/>
        <v/>
      </c>
      <c r="AM431" s="632" t="str">
        <f t="shared" si="143"/>
        <v/>
      </c>
      <c r="AN431" s="633" t="str">
        <f t="shared" si="148"/>
        <v>YES</v>
      </c>
      <c r="AO431" s="511" t="s">
        <v>382</v>
      </c>
      <c r="AP431" s="127">
        <f>VLOOKUP(AO431,'Flags&amp;Qualifiers'!$B$2:$C$49,2)</f>
        <v>0</v>
      </c>
      <c r="AQ431" s="127">
        <f>VLOOKUP(AO431,'Flags&amp;Qualifiers'!$B$2:$D$49,3)</f>
        <v>0</v>
      </c>
      <c r="AR431" s="127">
        <f>VLOOKUP(AO431,'Flags&amp;Qualifiers'!$B$2:$E$49,4)</f>
        <v>0</v>
      </c>
      <c r="AS431" s="757" t="str">
        <f t="shared" si="145"/>
        <v>no</v>
      </c>
    </row>
    <row r="432" spans="1:45" s="634" customFormat="1" ht="11.25" customHeight="1" x14ac:dyDescent="0.2">
      <c r="A432" s="621">
        <f>(AirVision!A428)</f>
        <v>0</v>
      </c>
      <c r="B432" s="622">
        <f>(AirVision!B428)</f>
        <v>0</v>
      </c>
      <c r="C432" s="623" t="str">
        <f>IF(ISNUMBER(AirVision!R428),AirVision!R428, "")</f>
        <v/>
      </c>
      <c r="D432" s="624" t="str">
        <f>IF(AirVision!S428&lt;&gt;"",AirVision!S428, "")</f>
        <v/>
      </c>
      <c r="E432" s="623" t="str">
        <f>IF(ISNUMBER(AirVision!L428),AirVision!L428, "")</f>
        <v/>
      </c>
      <c r="F432" s="624" t="str">
        <f>IF(AirVision!M428&lt;&gt;"",AirVision!M428, "")</f>
        <v/>
      </c>
      <c r="G432" s="625" t="str">
        <f>IF(ISNUMBER(AirVision!C428),AirVision!C428,"")</f>
        <v/>
      </c>
      <c r="H432" s="624" t="str">
        <f>IF(AirVision!D428&lt;&gt;"",AirVision!D428, "")</f>
        <v/>
      </c>
      <c r="I432" s="624" t="str">
        <f>IF(ISNUMBER(AirVision!O428),AirVision!O428,"")</f>
        <v/>
      </c>
      <c r="J432" s="624" t="str">
        <f>IF(ISNUMBER(AirVision!P428),AirVision!P428,"")</f>
        <v/>
      </c>
      <c r="K432" s="624" t="str">
        <f>IF(ISNUMBER(AirVision!F428),AirVision!F428, "")</f>
        <v/>
      </c>
      <c r="L432" s="624" t="str">
        <f>IF(AirVision!G428&lt;&gt;"",AirVision!G428, "")</f>
        <v/>
      </c>
      <c r="M432" s="624" t="str">
        <f>IF(ISNUMBER(AirVision!U428),AirVision!U428, "")</f>
        <v/>
      </c>
      <c r="N432" s="624" t="str">
        <f>IF(AirVision!V428&lt;&gt;"",AirVision!V428, "")</f>
        <v/>
      </c>
      <c r="O432" s="625" t="str">
        <f>IF(ISNUMBER(AirVision!X428),AirVision!X428,"")</f>
        <v/>
      </c>
      <c r="P432" s="624" t="str">
        <f>IF(AirVision!Y428&lt;&gt;"",AirVision!Y428, "")</f>
        <v/>
      </c>
      <c r="Q432" s="624" t="str">
        <f>IF(ISNUMBER(AirVision!AA428),AirVision!AA428,"")</f>
        <v/>
      </c>
      <c r="R432" s="624" t="str">
        <f>IF(AirVision!AB428&lt;&gt;"",AirVision!AB428, "")</f>
        <v/>
      </c>
      <c r="S432" s="624" t="str">
        <f>IF(ISNUMBER(AirVision!AD428),AirVision!AD428,"")</f>
        <v/>
      </c>
      <c r="T432" s="624" t="str">
        <f>IF(AirVision!AE428&lt;&gt;"",AirVision!AE428, "")</f>
        <v/>
      </c>
      <c r="U432" s="624">
        <f t="shared" si="132"/>
        <v>0</v>
      </c>
      <c r="V432" s="624">
        <f t="shared" si="130"/>
        <v>1</v>
      </c>
      <c r="W432" s="624" t="str">
        <f>IF(D432&lt;&gt;"",(VLOOKUP(D432,'Flags&amp;Qualifiers'!$S$2:$U$55,3)),"")</f>
        <v/>
      </c>
      <c r="X432" s="624">
        <f t="shared" si="133"/>
        <v>0</v>
      </c>
      <c r="Y432" s="624" t="str">
        <f>IF(D432&lt;&gt;"",(VLOOKUP(D432,'Flags&amp;Qualifiers'!$S$2:$T$55,2)), "")</f>
        <v/>
      </c>
      <c r="Z432" s="624">
        <f t="shared" si="134"/>
        <v>1</v>
      </c>
      <c r="AA432" s="624">
        <f t="shared" si="135"/>
        <v>0</v>
      </c>
      <c r="AB432" s="624" t="str">
        <f t="shared" si="136"/>
        <v>NULL</v>
      </c>
      <c r="AC432" s="635" t="str">
        <f t="shared" si="149"/>
        <v>NULL</v>
      </c>
      <c r="AD432" s="625" t="str">
        <f t="shared" si="149"/>
        <v>NULL</v>
      </c>
      <c r="AE432" s="627">
        <f t="shared" si="146"/>
        <v>0</v>
      </c>
      <c r="AF432" s="628" t="str">
        <f t="shared" si="138"/>
        <v/>
      </c>
      <c r="AG432" s="629" t="str">
        <f t="shared" si="139"/>
        <v/>
      </c>
      <c r="AH432" s="630">
        <f t="shared" si="140"/>
        <v>425</v>
      </c>
      <c r="AI432" s="629">
        <f t="shared" si="144"/>
        <v>0</v>
      </c>
      <c r="AJ432" s="632" t="str">
        <f t="shared" si="147"/>
        <v/>
      </c>
      <c r="AK432" s="630" t="str">
        <f t="shared" si="141"/>
        <v/>
      </c>
      <c r="AL432" s="630" t="str">
        <f t="shared" si="142"/>
        <v/>
      </c>
      <c r="AM432" s="632" t="str">
        <f t="shared" si="143"/>
        <v/>
      </c>
      <c r="AN432" s="633" t="str">
        <f t="shared" si="148"/>
        <v>YES</v>
      </c>
      <c r="AO432" s="511" t="s">
        <v>382</v>
      </c>
      <c r="AP432" s="127">
        <f>VLOOKUP(AO432,'Flags&amp;Qualifiers'!$B$2:$C$49,2)</f>
        <v>0</v>
      </c>
      <c r="AQ432" s="127">
        <f>VLOOKUP(AO432,'Flags&amp;Qualifiers'!$B$2:$D$49,3)</f>
        <v>0</v>
      </c>
      <c r="AR432" s="127">
        <f>VLOOKUP(AO432,'Flags&amp;Qualifiers'!$B$2:$E$49,4)</f>
        <v>0</v>
      </c>
      <c r="AS432" s="757" t="str">
        <f t="shared" si="145"/>
        <v>no</v>
      </c>
    </row>
    <row r="433" spans="1:45" s="634" customFormat="1" ht="11.25" customHeight="1" x14ac:dyDescent="0.2">
      <c r="A433" s="621">
        <f>(AirVision!A429)</f>
        <v>0</v>
      </c>
      <c r="B433" s="622">
        <f>(AirVision!B429)</f>
        <v>0</v>
      </c>
      <c r="C433" s="623" t="str">
        <f>IF(ISNUMBER(AirVision!R429),AirVision!R429, "")</f>
        <v/>
      </c>
      <c r="D433" s="624" t="str">
        <f>IF(AirVision!S429&lt;&gt;"",AirVision!S429, "")</f>
        <v/>
      </c>
      <c r="E433" s="623" t="str">
        <f>IF(ISNUMBER(AirVision!L429),AirVision!L429, "")</f>
        <v/>
      </c>
      <c r="F433" s="624" t="str">
        <f>IF(AirVision!M429&lt;&gt;"",AirVision!M429, "")</f>
        <v/>
      </c>
      <c r="G433" s="625" t="str">
        <f>IF(ISNUMBER(AirVision!C429),AirVision!C429,"")</f>
        <v/>
      </c>
      <c r="H433" s="624" t="str">
        <f>IF(AirVision!D429&lt;&gt;"",AirVision!D429, "")</f>
        <v/>
      </c>
      <c r="I433" s="624" t="str">
        <f>IF(ISNUMBER(AirVision!O429),AirVision!O429,"")</f>
        <v/>
      </c>
      <c r="J433" s="624" t="str">
        <f>IF(ISNUMBER(AirVision!P429),AirVision!P429,"")</f>
        <v/>
      </c>
      <c r="K433" s="624" t="str">
        <f>IF(ISNUMBER(AirVision!F429),AirVision!F429, "")</f>
        <v/>
      </c>
      <c r="L433" s="624" t="str">
        <f>IF(AirVision!G429&lt;&gt;"",AirVision!G429, "")</f>
        <v/>
      </c>
      <c r="M433" s="624" t="str">
        <f>IF(ISNUMBER(AirVision!U429),AirVision!U429, "")</f>
        <v/>
      </c>
      <c r="N433" s="624" t="str">
        <f>IF(AirVision!V429&lt;&gt;"",AirVision!V429, "")</f>
        <v/>
      </c>
      <c r="O433" s="625" t="str">
        <f>IF(ISNUMBER(AirVision!X429),AirVision!X429,"")</f>
        <v/>
      </c>
      <c r="P433" s="624" t="str">
        <f>IF(AirVision!Y429&lt;&gt;"",AirVision!Y429, "")</f>
        <v/>
      </c>
      <c r="Q433" s="624" t="str">
        <f>IF(ISNUMBER(AirVision!AA429),AirVision!AA429,"")</f>
        <v/>
      </c>
      <c r="R433" s="624" t="str">
        <f>IF(AirVision!AB429&lt;&gt;"",AirVision!AB429, "")</f>
        <v/>
      </c>
      <c r="S433" s="624" t="str">
        <f>IF(ISNUMBER(AirVision!AD429),AirVision!AD429,"")</f>
        <v/>
      </c>
      <c r="T433" s="624" t="str">
        <f>IF(AirVision!AE429&lt;&gt;"",AirVision!AE429, "")</f>
        <v/>
      </c>
      <c r="U433" s="624">
        <f t="shared" si="132"/>
        <v>0</v>
      </c>
      <c r="V433" s="624">
        <f t="shared" si="130"/>
        <v>1</v>
      </c>
      <c r="W433" s="624" t="str">
        <f>IF(D433&lt;&gt;"",(VLOOKUP(D433,'Flags&amp;Qualifiers'!$S$2:$U$55,3)),"")</f>
        <v/>
      </c>
      <c r="X433" s="624">
        <f t="shared" si="133"/>
        <v>0</v>
      </c>
      <c r="Y433" s="624" t="str">
        <f>IF(D433&lt;&gt;"",(VLOOKUP(D433,'Flags&amp;Qualifiers'!$S$2:$T$55,2)), "")</f>
        <v/>
      </c>
      <c r="Z433" s="624">
        <f t="shared" si="134"/>
        <v>1</v>
      </c>
      <c r="AA433" s="624">
        <f t="shared" si="135"/>
        <v>0</v>
      </c>
      <c r="AB433" s="624" t="str">
        <f t="shared" si="136"/>
        <v>NULL</v>
      </c>
      <c r="AC433" s="635" t="str">
        <f t="shared" si="149"/>
        <v>NULL</v>
      </c>
      <c r="AD433" s="625" t="str">
        <f t="shared" si="149"/>
        <v>NULL</v>
      </c>
      <c r="AE433" s="627">
        <f t="shared" si="146"/>
        <v>0</v>
      </c>
      <c r="AF433" s="628" t="str">
        <f t="shared" si="138"/>
        <v/>
      </c>
      <c r="AG433" s="629" t="str">
        <f t="shared" si="139"/>
        <v/>
      </c>
      <c r="AH433" s="630">
        <f t="shared" si="140"/>
        <v>426</v>
      </c>
      <c r="AI433" s="629">
        <f t="shared" si="144"/>
        <v>0</v>
      </c>
      <c r="AJ433" s="632" t="str">
        <f t="shared" si="147"/>
        <v/>
      </c>
      <c r="AK433" s="630" t="str">
        <f t="shared" si="141"/>
        <v/>
      </c>
      <c r="AL433" s="630" t="str">
        <f t="shared" si="142"/>
        <v/>
      </c>
      <c r="AM433" s="632" t="str">
        <f t="shared" si="143"/>
        <v/>
      </c>
      <c r="AN433" s="633" t="str">
        <f t="shared" si="148"/>
        <v>YES</v>
      </c>
      <c r="AO433" s="511" t="s">
        <v>382</v>
      </c>
      <c r="AP433" s="127">
        <f>VLOOKUP(AO433,'Flags&amp;Qualifiers'!$B$2:$C$49,2)</f>
        <v>0</v>
      </c>
      <c r="AQ433" s="127">
        <f>VLOOKUP(AO433,'Flags&amp;Qualifiers'!$B$2:$D$49,3)</f>
        <v>0</v>
      </c>
      <c r="AR433" s="127">
        <f>VLOOKUP(AO433,'Flags&amp;Qualifiers'!$B$2:$E$49,4)</f>
        <v>0</v>
      </c>
      <c r="AS433" s="757" t="str">
        <f t="shared" si="145"/>
        <v>no</v>
      </c>
    </row>
    <row r="434" spans="1:45" s="634" customFormat="1" ht="11.25" customHeight="1" x14ac:dyDescent="0.2">
      <c r="A434" s="621">
        <f>(AirVision!A430)</f>
        <v>0</v>
      </c>
      <c r="B434" s="622">
        <f>(AirVision!B430)</f>
        <v>0</v>
      </c>
      <c r="C434" s="623" t="str">
        <f>IF(ISNUMBER(AirVision!R430),AirVision!R430, "")</f>
        <v/>
      </c>
      <c r="D434" s="624" t="str">
        <f>IF(AirVision!S430&lt;&gt;"",AirVision!S430, "")</f>
        <v/>
      </c>
      <c r="E434" s="623" t="str">
        <f>IF(ISNUMBER(AirVision!L430),AirVision!L430, "")</f>
        <v/>
      </c>
      <c r="F434" s="624" t="str">
        <f>IF(AirVision!M430&lt;&gt;"",AirVision!M430, "")</f>
        <v/>
      </c>
      <c r="G434" s="625" t="str">
        <f>IF(ISNUMBER(AirVision!C430),AirVision!C430,"")</f>
        <v/>
      </c>
      <c r="H434" s="624" t="str">
        <f>IF(AirVision!D430&lt;&gt;"",AirVision!D430, "")</f>
        <v/>
      </c>
      <c r="I434" s="624" t="str">
        <f>IF(ISNUMBER(AirVision!O430),AirVision!O430,"")</f>
        <v/>
      </c>
      <c r="J434" s="624" t="str">
        <f>IF(ISNUMBER(AirVision!P430),AirVision!P430,"")</f>
        <v/>
      </c>
      <c r="K434" s="624" t="str">
        <f>IF(ISNUMBER(AirVision!F430),AirVision!F430, "")</f>
        <v/>
      </c>
      <c r="L434" s="624" t="str">
        <f>IF(AirVision!G430&lt;&gt;"",AirVision!G430, "")</f>
        <v/>
      </c>
      <c r="M434" s="624" t="str">
        <f>IF(ISNUMBER(AirVision!U430),AirVision!U430, "")</f>
        <v/>
      </c>
      <c r="N434" s="624" t="str">
        <f>IF(AirVision!V430&lt;&gt;"",AirVision!V430, "")</f>
        <v/>
      </c>
      <c r="O434" s="625" t="str">
        <f>IF(ISNUMBER(AirVision!X430),AirVision!X430,"")</f>
        <v/>
      </c>
      <c r="P434" s="624" t="str">
        <f>IF(AirVision!Y430&lt;&gt;"",AirVision!Y430, "")</f>
        <v/>
      </c>
      <c r="Q434" s="624" t="str">
        <f>IF(ISNUMBER(AirVision!AA430),AirVision!AA430,"")</f>
        <v/>
      </c>
      <c r="R434" s="624" t="str">
        <f>IF(AirVision!AB430&lt;&gt;"",AirVision!AB430, "")</f>
        <v/>
      </c>
      <c r="S434" s="624" t="str">
        <f>IF(ISNUMBER(AirVision!AD430),AirVision!AD430,"")</f>
        <v/>
      </c>
      <c r="T434" s="624" t="str">
        <f>IF(AirVision!AE430&lt;&gt;"",AirVision!AE430, "")</f>
        <v/>
      </c>
      <c r="U434" s="624">
        <f t="shared" si="132"/>
        <v>0</v>
      </c>
      <c r="V434" s="624">
        <f t="shared" si="130"/>
        <v>1</v>
      </c>
      <c r="W434" s="624" t="str">
        <f>IF(D434&lt;&gt;"",(VLOOKUP(D434,'Flags&amp;Qualifiers'!$S$2:$U$55,3)),"")</f>
        <v/>
      </c>
      <c r="X434" s="624">
        <f t="shared" si="133"/>
        <v>0</v>
      </c>
      <c r="Y434" s="624" t="str">
        <f>IF(D434&lt;&gt;"",(VLOOKUP(D434,'Flags&amp;Qualifiers'!$S$2:$T$55,2)), "")</f>
        <v/>
      </c>
      <c r="Z434" s="624">
        <f t="shared" si="134"/>
        <v>1</v>
      </c>
      <c r="AA434" s="624">
        <f t="shared" si="135"/>
        <v>0</v>
      </c>
      <c r="AB434" s="624" t="str">
        <f t="shared" si="136"/>
        <v>NULL</v>
      </c>
      <c r="AC434" s="635" t="str">
        <f t="shared" si="149"/>
        <v>NULL</v>
      </c>
      <c r="AD434" s="625" t="str">
        <f t="shared" si="149"/>
        <v>NULL</v>
      </c>
      <c r="AE434" s="627">
        <f t="shared" si="146"/>
        <v>0</v>
      </c>
      <c r="AF434" s="628" t="str">
        <f t="shared" si="138"/>
        <v/>
      </c>
      <c r="AG434" s="629" t="str">
        <f t="shared" si="139"/>
        <v/>
      </c>
      <c r="AH434" s="630">
        <f t="shared" si="140"/>
        <v>427</v>
      </c>
      <c r="AI434" s="629">
        <f t="shared" si="144"/>
        <v>0</v>
      </c>
      <c r="AJ434" s="632" t="str">
        <f t="shared" si="147"/>
        <v/>
      </c>
      <c r="AK434" s="630" t="str">
        <f t="shared" si="141"/>
        <v/>
      </c>
      <c r="AL434" s="630" t="str">
        <f t="shared" si="142"/>
        <v/>
      </c>
      <c r="AM434" s="632" t="str">
        <f t="shared" si="143"/>
        <v/>
      </c>
      <c r="AN434" s="633" t="str">
        <f t="shared" si="148"/>
        <v>YES</v>
      </c>
      <c r="AO434" s="511" t="s">
        <v>382</v>
      </c>
      <c r="AP434" s="127">
        <f>VLOOKUP(AO434,'Flags&amp;Qualifiers'!$B$2:$C$49,2)</f>
        <v>0</v>
      </c>
      <c r="AQ434" s="127">
        <f>VLOOKUP(AO434,'Flags&amp;Qualifiers'!$B$2:$D$49,3)</f>
        <v>0</v>
      </c>
      <c r="AR434" s="127">
        <f>VLOOKUP(AO434,'Flags&amp;Qualifiers'!$B$2:$E$49,4)</f>
        <v>0</v>
      </c>
      <c r="AS434" s="757" t="str">
        <f t="shared" si="145"/>
        <v>no</v>
      </c>
    </row>
    <row r="435" spans="1:45" s="634" customFormat="1" ht="11.25" customHeight="1" x14ac:dyDescent="0.2">
      <c r="A435" s="621">
        <f>(AirVision!A431)</f>
        <v>0</v>
      </c>
      <c r="B435" s="622">
        <f>(AirVision!B431)</f>
        <v>0</v>
      </c>
      <c r="C435" s="623" t="str">
        <f>IF(ISNUMBER(AirVision!R431),AirVision!R431, "")</f>
        <v/>
      </c>
      <c r="D435" s="624" t="str">
        <f>IF(AirVision!S431&lt;&gt;"",AirVision!S431, "")</f>
        <v/>
      </c>
      <c r="E435" s="623" t="str">
        <f>IF(ISNUMBER(AirVision!L431),AirVision!L431, "")</f>
        <v/>
      </c>
      <c r="F435" s="624" t="str">
        <f>IF(AirVision!M431&lt;&gt;"",AirVision!M431, "")</f>
        <v/>
      </c>
      <c r="G435" s="625" t="str">
        <f>IF(ISNUMBER(AirVision!C431),AirVision!C431,"")</f>
        <v/>
      </c>
      <c r="H435" s="624" t="str">
        <f>IF(AirVision!D431&lt;&gt;"",AirVision!D431, "")</f>
        <v/>
      </c>
      <c r="I435" s="624" t="str">
        <f>IF(ISNUMBER(AirVision!O431),AirVision!O431,"")</f>
        <v/>
      </c>
      <c r="J435" s="624" t="str">
        <f>IF(ISNUMBER(AirVision!P431),AirVision!P431,"")</f>
        <v/>
      </c>
      <c r="K435" s="624" t="str">
        <f>IF(ISNUMBER(AirVision!F431),AirVision!F431, "")</f>
        <v/>
      </c>
      <c r="L435" s="624" t="str">
        <f>IF(AirVision!G431&lt;&gt;"",AirVision!G431, "")</f>
        <v/>
      </c>
      <c r="M435" s="624" t="str">
        <f>IF(ISNUMBER(AirVision!U431),AirVision!U431, "")</f>
        <v/>
      </c>
      <c r="N435" s="624" t="str">
        <f>IF(AirVision!V431&lt;&gt;"",AirVision!V431, "")</f>
        <v/>
      </c>
      <c r="O435" s="625" t="str">
        <f>IF(ISNUMBER(AirVision!X431),AirVision!X431,"")</f>
        <v/>
      </c>
      <c r="P435" s="624" t="str">
        <f>IF(AirVision!Y431&lt;&gt;"",AirVision!Y431, "")</f>
        <v/>
      </c>
      <c r="Q435" s="624" t="str">
        <f>IF(ISNUMBER(AirVision!AA431),AirVision!AA431,"")</f>
        <v/>
      </c>
      <c r="R435" s="624" t="str">
        <f>IF(AirVision!AB431&lt;&gt;"",AirVision!AB431, "")</f>
        <v/>
      </c>
      <c r="S435" s="624" t="str">
        <f>IF(ISNUMBER(AirVision!AD431),AirVision!AD431,"")</f>
        <v/>
      </c>
      <c r="T435" s="624" t="str">
        <f>IF(AirVision!AE431&lt;&gt;"",AirVision!AE431, "")</f>
        <v/>
      </c>
      <c r="U435" s="624">
        <f t="shared" si="132"/>
        <v>0</v>
      </c>
      <c r="V435" s="624">
        <f t="shared" si="130"/>
        <v>1</v>
      </c>
      <c r="W435" s="624" t="str">
        <f>IF(D435&lt;&gt;"",(VLOOKUP(D435,'Flags&amp;Qualifiers'!$S$2:$U$55,3)),"")</f>
        <v/>
      </c>
      <c r="X435" s="624">
        <f t="shared" si="133"/>
        <v>0</v>
      </c>
      <c r="Y435" s="624" t="str">
        <f>IF(D435&lt;&gt;"",(VLOOKUP(D435,'Flags&amp;Qualifiers'!$S$2:$T$55,2)), "")</f>
        <v/>
      </c>
      <c r="Z435" s="624">
        <f t="shared" si="134"/>
        <v>1</v>
      </c>
      <c r="AA435" s="624">
        <f t="shared" si="135"/>
        <v>0</v>
      </c>
      <c r="AB435" s="624" t="str">
        <f t="shared" si="136"/>
        <v>NULL</v>
      </c>
      <c r="AC435" s="635" t="str">
        <f t="shared" si="149"/>
        <v>NULL</v>
      </c>
      <c r="AD435" s="625" t="str">
        <f t="shared" si="149"/>
        <v>NULL</v>
      </c>
      <c r="AE435" s="627">
        <f t="shared" si="146"/>
        <v>0</v>
      </c>
      <c r="AF435" s="628" t="str">
        <f t="shared" si="138"/>
        <v/>
      </c>
      <c r="AG435" s="629" t="str">
        <f t="shared" si="139"/>
        <v/>
      </c>
      <c r="AH435" s="630">
        <f t="shared" si="140"/>
        <v>428</v>
      </c>
      <c r="AI435" s="629">
        <f t="shared" si="144"/>
        <v>0</v>
      </c>
      <c r="AJ435" s="632" t="str">
        <f t="shared" si="147"/>
        <v/>
      </c>
      <c r="AK435" s="630" t="str">
        <f t="shared" si="141"/>
        <v/>
      </c>
      <c r="AL435" s="630" t="str">
        <f t="shared" si="142"/>
        <v/>
      </c>
      <c r="AM435" s="632" t="str">
        <f t="shared" si="143"/>
        <v/>
      </c>
      <c r="AN435" s="633" t="str">
        <f t="shared" si="148"/>
        <v>YES</v>
      </c>
      <c r="AO435" s="511" t="s">
        <v>382</v>
      </c>
      <c r="AP435" s="127">
        <f>VLOOKUP(AO435,'Flags&amp;Qualifiers'!$B$2:$C$49,2)</f>
        <v>0</v>
      </c>
      <c r="AQ435" s="127">
        <f>VLOOKUP(AO435,'Flags&amp;Qualifiers'!$B$2:$D$49,3)</f>
        <v>0</v>
      </c>
      <c r="AR435" s="127">
        <f>VLOOKUP(AO435,'Flags&amp;Qualifiers'!$B$2:$E$49,4)</f>
        <v>0</v>
      </c>
      <c r="AS435" s="757" t="str">
        <f t="shared" si="145"/>
        <v>no</v>
      </c>
    </row>
    <row r="436" spans="1:45" s="634" customFormat="1" ht="11.25" customHeight="1" x14ac:dyDescent="0.2">
      <c r="A436" s="621">
        <f>(AirVision!A432)</f>
        <v>0</v>
      </c>
      <c r="B436" s="622">
        <f>(AirVision!B432)</f>
        <v>0</v>
      </c>
      <c r="C436" s="623" t="str">
        <f>IF(ISNUMBER(AirVision!R432),AirVision!R432, "")</f>
        <v/>
      </c>
      <c r="D436" s="624" t="str">
        <f>IF(AirVision!S432&lt;&gt;"",AirVision!S432, "")</f>
        <v/>
      </c>
      <c r="E436" s="623" t="str">
        <f>IF(ISNUMBER(AirVision!L432),AirVision!L432, "")</f>
        <v/>
      </c>
      <c r="F436" s="624" t="str">
        <f>IF(AirVision!M432&lt;&gt;"",AirVision!M432, "")</f>
        <v/>
      </c>
      <c r="G436" s="625" t="str">
        <f>IF(ISNUMBER(AirVision!C432),AirVision!C432,"")</f>
        <v/>
      </c>
      <c r="H436" s="624" t="str">
        <f>IF(AirVision!D432&lt;&gt;"",AirVision!D432, "")</f>
        <v/>
      </c>
      <c r="I436" s="624" t="str">
        <f>IF(ISNUMBER(AirVision!O432),AirVision!O432,"")</f>
        <v/>
      </c>
      <c r="J436" s="624" t="str">
        <f>IF(ISNUMBER(AirVision!P432),AirVision!P432,"")</f>
        <v/>
      </c>
      <c r="K436" s="624" t="str">
        <f>IF(ISNUMBER(AirVision!F432),AirVision!F432, "")</f>
        <v/>
      </c>
      <c r="L436" s="624" t="str">
        <f>IF(AirVision!G432&lt;&gt;"",AirVision!G432, "")</f>
        <v/>
      </c>
      <c r="M436" s="624" t="str">
        <f>IF(ISNUMBER(AirVision!U432),AirVision!U432, "")</f>
        <v/>
      </c>
      <c r="N436" s="624" t="str">
        <f>IF(AirVision!V432&lt;&gt;"",AirVision!V432, "")</f>
        <v/>
      </c>
      <c r="O436" s="625" t="str">
        <f>IF(ISNUMBER(AirVision!X432),AirVision!X432,"")</f>
        <v/>
      </c>
      <c r="P436" s="624" t="str">
        <f>IF(AirVision!Y432&lt;&gt;"",AirVision!Y432, "")</f>
        <v/>
      </c>
      <c r="Q436" s="624" t="str">
        <f>IF(ISNUMBER(AirVision!AA432),AirVision!AA432,"")</f>
        <v/>
      </c>
      <c r="R436" s="624" t="str">
        <f>IF(AirVision!AB432&lt;&gt;"",AirVision!AB432, "")</f>
        <v/>
      </c>
      <c r="S436" s="624" t="str">
        <f>IF(ISNUMBER(AirVision!AD432),AirVision!AD432,"")</f>
        <v/>
      </c>
      <c r="T436" s="624" t="str">
        <f>IF(AirVision!AE432&lt;&gt;"",AirVision!AE432, "")</f>
        <v/>
      </c>
      <c r="U436" s="624">
        <f t="shared" si="132"/>
        <v>0</v>
      </c>
      <c r="V436" s="624">
        <f t="shared" si="130"/>
        <v>1</v>
      </c>
      <c r="W436" s="624" t="str">
        <f>IF(D436&lt;&gt;"",(VLOOKUP(D436,'Flags&amp;Qualifiers'!$S$2:$U$55,3)),"")</f>
        <v/>
      </c>
      <c r="X436" s="624">
        <f t="shared" si="133"/>
        <v>0</v>
      </c>
      <c r="Y436" s="624" t="str">
        <f>IF(D436&lt;&gt;"",(VLOOKUP(D436,'Flags&amp;Qualifiers'!$S$2:$T$55,2)), "")</f>
        <v/>
      </c>
      <c r="Z436" s="624">
        <f t="shared" si="134"/>
        <v>1</v>
      </c>
      <c r="AA436" s="624">
        <f t="shared" si="135"/>
        <v>0</v>
      </c>
      <c r="AB436" s="624" t="str">
        <f t="shared" si="136"/>
        <v>NULL</v>
      </c>
      <c r="AC436" s="635" t="str">
        <f t="shared" si="149"/>
        <v>NULL</v>
      </c>
      <c r="AD436" s="625" t="str">
        <f t="shared" si="149"/>
        <v>NULL</v>
      </c>
      <c r="AE436" s="627">
        <f t="shared" si="146"/>
        <v>0</v>
      </c>
      <c r="AF436" s="628" t="str">
        <f t="shared" si="138"/>
        <v/>
      </c>
      <c r="AG436" s="629" t="str">
        <f t="shared" si="139"/>
        <v/>
      </c>
      <c r="AH436" s="630">
        <f t="shared" si="140"/>
        <v>429</v>
      </c>
      <c r="AI436" s="629">
        <f t="shared" si="144"/>
        <v>0</v>
      </c>
      <c r="AJ436" s="632" t="str">
        <f t="shared" si="147"/>
        <v/>
      </c>
      <c r="AK436" s="630" t="str">
        <f t="shared" si="141"/>
        <v/>
      </c>
      <c r="AL436" s="630" t="str">
        <f t="shared" si="142"/>
        <v/>
      </c>
      <c r="AM436" s="632" t="str">
        <f t="shared" si="143"/>
        <v/>
      </c>
      <c r="AN436" s="633" t="str">
        <f t="shared" si="148"/>
        <v>YES</v>
      </c>
      <c r="AO436" s="511" t="s">
        <v>382</v>
      </c>
      <c r="AP436" s="127">
        <f>VLOOKUP(AO436,'Flags&amp;Qualifiers'!$B$2:$C$49,2)</f>
        <v>0</v>
      </c>
      <c r="AQ436" s="127">
        <f>VLOOKUP(AO436,'Flags&amp;Qualifiers'!$B$2:$D$49,3)</f>
        <v>0</v>
      </c>
      <c r="AR436" s="127">
        <f>VLOOKUP(AO436,'Flags&amp;Qualifiers'!$B$2:$E$49,4)</f>
        <v>0</v>
      </c>
      <c r="AS436" s="757" t="str">
        <f t="shared" si="145"/>
        <v>no</v>
      </c>
    </row>
    <row r="437" spans="1:45" s="634" customFormat="1" ht="11.25" customHeight="1" x14ac:dyDescent="0.2">
      <c r="A437" s="621">
        <f>(AirVision!A433)</f>
        <v>0</v>
      </c>
      <c r="B437" s="622">
        <f>(AirVision!B433)</f>
        <v>0</v>
      </c>
      <c r="C437" s="623" t="str">
        <f>IF(ISNUMBER(AirVision!R433),AirVision!R433, "")</f>
        <v/>
      </c>
      <c r="D437" s="624" t="str">
        <f>IF(AirVision!S433&lt;&gt;"",AirVision!S433, "")</f>
        <v/>
      </c>
      <c r="E437" s="623" t="str">
        <f>IF(ISNUMBER(AirVision!L433),AirVision!L433, "")</f>
        <v/>
      </c>
      <c r="F437" s="624" t="str">
        <f>IF(AirVision!M433&lt;&gt;"",AirVision!M433, "")</f>
        <v/>
      </c>
      <c r="G437" s="625" t="str">
        <f>IF(ISNUMBER(AirVision!C433),AirVision!C433,"")</f>
        <v/>
      </c>
      <c r="H437" s="624" t="str">
        <f>IF(AirVision!D433&lt;&gt;"",AirVision!D433, "")</f>
        <v/>
      </c>
      <c r="I437" s="624" t="str">
        <f>IF(ISNUMBER(AirVision!O433),AirVision!O433,"")</f>
        <v/>
      </c>
      <c r="J437" s="624" t="str">
        <f>IF(ISNUMBER(AirVision!P433),AirVision!P433,"")</f>
        <v/>
      </c>
      <c r="K437" s="624" t="str">
        <f>IF(ISNUMBER(AirVision!F433),AirVision!F433, "")</f>
        <v/>
      </c>
      <c r="L437" s="624" t="str">
        <f>IF(AirVision!G433&lt;&gt;"",AirVision!G433, "")</f>
        <v/>
      </c>
      <c r="M437" s="624" t="str">
        <f>IF(ISNUMBER(AirVision!U433),AirVision!U433, "")</f>
        <v/>
      </c>
      <c r="N437" s="624" t="str">
        <f>IF(AirVision!V433&lt;&gt;"",AirVision!V433, "")</f>
        <v/>
      </c>
      <c r="O437" s="625" t="str">
        <f>IF(ISNUMBER(AirVision!X433),AirVision!X433,"")</f>
        <v/>
      </c>
      <c r="P437" s="624" t="str">
        <f>IF(AirVision!Y433&lt;&gt;"",AirVision!Y433, "")</f>
        <v/>
      </c>
      <c r="Q437" s="624" t="str">
        <f>IF(ISNUMBER(AirVision!AA433),AirVision!AA433,"")</f>
        <v/>
      </c>
      <c r="R437" s="624" t="str">
        <f>IF(AirVision!AB433&lt;&gt;"",AirVision!AB433, "")</f>
        <v/>
      </c>
      <c r="S437" s="624" t="str">
        <f>IF(ISNUMBER(AirVision!AD433),AirVision!AD433,"")</f>
        <v/>
      </c>
      <c r="T437" s="624" t="str">
        <f>IF(AirVision!AE433&lt;&gt;"",AirVision!AE433, "")</f>
        <v/>
      </c>
      <c r="U437" s="624">
        <f t="shared" si="132"/>
        <v>0</v>
      </c>
      <c r="V437" s="624">
        <f t="shared" si="130"/>
        <v>1</v>
      </c>
      <c r="W437" s="624" t="str">
        <f>IF(D437&lt;&gt;"",(VLOOKUP(D437,'Flags&amp;Qualifiers'!$S$2:$U$55,3)),"")</f>
        <v/>
      </c>
      <c r="X437" s="624">
        <f t="shared" si="133"/>
        <v>0</v>
      </c>
      <c r="Y437" s="624" t="str">
        <f>IF(D437&lt;&gt;"",(VLOOKUP(D437,'Flags&amp;Qualifiers'!$S$2:$T$55,2)), "")</f>
        <v/>
      </c>
      <c r="Z437" s="624">
        <f t="shared" si="134"/>
        <v>1</v>
      </c>
      <c r="AA437" s="624">
        <f t="shared" si="135"/>
        <v>0</v>
      </c>
      <c r="AB437" s="624" t="str">
        <f t="shared" si="136"/>
        <v>NULL</v>
      </c>
      <c r="AC437" s="635" t="str">
        <f t="shared" si="149"/>
        <v>NULL</v>
      </c>
      <c r="AD437" s="625" t="str">
        <f t="shared" si="149"/>
        <v>NULL</v>
      </c>
      <c r="AE437" s="627">
        <f t="shared" si="146"/>
        <v>0</v>
      </c>
      <c r="AF437" s="628" t="str">
        <f t="shared" si="138"/>
        <v/>
      </c>
      <c r="AG437" s="629" t="str">
        <f t="shared" si="139"/>
        <v/>
      </c>
      <c r="AH437" s="630">
        <f t="shared" si="140"/>
        <v>430</v>
      </c>
      <c r="AI437" s="629">
        <f t="shared" si="144"/>
        <v>0</v>
      </c>
      <c r="AJ437" s="632" t="str">
        <f t="shared" si="147"/>
        <v/>
      </c>
      <c r="AK437" s="630" t="str">
        <f t="shared" si="141"/>
        <v/>
      </c>
      <c r="AL437" s="630" t="str">
        <f t="shared" si="142"/>
        <v/>
      </c>
      <c r="AM437" s="632" t="str">
        <f t="shared" si="143"/>
        <v/>
      </c>
      <c r="AN437" s="633" t="str">
        <f t="shared" si="148"/>
        <v>YES</v>
      </c>
      <c r="AO437" s="511" t="s">
        <v>382</v>
      </c>
      <c r="AP437" s="127">
        <f>VLOOKUP(AO437,'Flags&amp;Qualifiers'!$B$2:$C$49,2)</f>
        <v>0</v>
      </c>
      <c r="AQ437" s="127">
        <f>VLOOKUP(AO437,'Flags&amp;Qualifiers'!$B$2:$D$49,3)</f>
        <v>0</v>
      </c>
      <c r="AR437" s="127">
        <f>VLOOKUP(AO437,'Flags&amp;Qualifiers'!$B$2:$E$49,4)</f>
        <v>0</v>
      </c>
      <c r="AS437" s="757" t="str">
        <f t="shared" si="145"/>
        <v>no</v>
      </c>
    </row>
    <row r="438" spans="1:45" s="634" customFormat="1" ht="11.25" customHeight="1" x14ac:dyDescent="0.2">
      <c r="A438" s="621">
        <f>(AirVision!A434)</f>
        <v>0</v>
      </c>
      <c r="B438" s="622">
        <f>(AirVision!B434)</f>
        <v>0</v>
      </c>
      <c r="C438" s="623" t="str">
        <f>IF(ISNUMBER(AirVision!R434),AirVision!R434, "")</f>
        <v/>
      </c>
      <c r="D438" s="624" t="str">
        <f>IF(AirVision!S434&lt;&gt;"",AirVision!S434, "")</f>
        <v/>
      </c>
      <c r="E438" s="623" t="str">
        <f>IF(ISNUMBER(AirVision!L434),AirVision!L434, "")</f>
        <v/>
      </c>
      <c r="F438" s="624" t="str">
        <f>IF(AirVision!M434&lt;&gt;"",AirVision!M434, "")</f>
        <v/>
      </c>
      <c r="G438" s="625" t="str">
        <f>IF(ISNUMBER(AirVision!C434),AirVision!C434,"")</f>
        <v/>
      </c>
      <c r="H438" s="624" t="str">
        <f>IF(AirVision!D434&lt;&gt;"",AirVision!D434, "")</f>
        <v/>
      </c>
      <c r="I438" s="624" t="str">
        <f>IF(ISNUMBER(AirVision!O434),AirVision!O434,"")</f>
        <v/>
      </c>
      <c r="J438" s="624" t="str">
        <f>IF(ISNUMBER(AirVision!P434),AirVision!P434,"")</f>
        <v/>
      </c>
      <c r="K438" s="624" t="str">
        <f>IF(ISNUMBER(AirVision!F434),AirVision!F434, "")</f>
        <v/>
      </c>
      <c r="L438" s="624" t="str">
        <f>IF(AirVision!G434&lt;&gt;"",AirVision!G434, "")</f>
        <v/>
      </c>
      <c r="M438" s="624" t="str">
        <f>IF(ISNUMBER(AirVision!U434),AirVision!U434, "")</f>
        <v/>
      </c>
      <c r="N438" s="624" t="str">
        <f>IF(AirVision!V434&lt;&gt;"",AirVision!V434, "")</f>
        <v/>
      </c>
      <c r="O438" s="625" t="str">
        <f>IF(ISNUMBER(AirVision!X434),AirVision!X434,"")</f>
        <v/>
      </c>
      <c r="P438" s="624" t="str">
        <f>IF(AirVision!Y434&lt;&gt;"",AirVision!Y434, "")</f>
        <v/>
      </c>
      <c r="Q438" s="624" t="str">
        <f>IF(ISNUMBER(AirVision!AA434),AirVision!AA434,"")</f>
        <v/>
      </c>
      <c r="R438" s="624" t="str">
        <f>IF(AirVision!AB434&lt;&gt;"",AirVision!AB434, "")</f>
        <v/>
      </c>
      <c r="S438" s="624" t="str">
        <f>IF(ISNUMBER(AirVision!AD434),AirVision!AD434,"")</f>
        <v/>
      </c>
      <c r="T438" s="624" t="str">
        <f>IF(AirVision!AE434&lt;&gt;"",AirVision!AE434, "")</f>
        <v/>
      </c>
      <c r="U438" s="624">
        <f t="shared" si="132"/>
        <v>0</v>
      </c>
      <c r="V438" s="624">
        <f t="shared" si="130"/>
        <v>1</v>
      </c>
      <c r="W438" s="624" t="str">
        <f>IF(D438&lt;&gt;"",(VLOOKUP(D438,'Flags&amp;Qualifiers'!$S$2:$U$55,3)),"")</f>
        <v/>
      </c>
      <c r="X438" s="624">
        <f t="shared" si="133"/>
        <v>0</v>
      </c>
      <c r="Y438" s="624" t="str">
        <f>IF(D438&lt;&gt;"",(VLOOKUP(D438,'Flags&amp;Qualifiers'!$S$2:$T$55,2)), "")</f>
        <v/>
      </c>
      <c r="Z438" s="624">
        <f t="shared" si="134"/>
        <v>1</v>
      </c>
      <c r="AA438" s="624">
        <f t="shared" si="135"/>
        <v>0</v>
      </c>
      <c r="AB438" s="624" t="str">
        <f t="shared" si="136"/>
        <v>NULL</v>
      </c>
      <c r="AC438" s="635" t="str">
        <f t="shared" si="149"/>
        <v>NULL</v>
      </c>
      <c r="AD438" s="625" t="str">
        <f t="shared" si="149"/>
        <v>NULL</v>
      </c>
      <c r="AE438" s="627">
        <f t="shared" si="146"/>
        <v>0</v>
      </c>
      <c r="AF438" s="628" t="str">
        <f t="shared" si="138"/>
        <v/>
      </c>
      <c r="AG438" s="629" t="str">
        <f t="shared" si="139"/>
        <v/>
      </c>
      <c r="AH438" s="630">
        <f t="shared" si="140"/>
        <v>431</v>
      </c>
      <c r="AI438" s="629">
        <f t="shared" si="144"/>
        <v>0</v>
      </c>
      <c r="AJ438" s="632" t="str">
        <f t="shared" si="147"/>
        <v/>
      </c>
      <c r="AK438" s="630" t="str">
        <f t="shared" si="141"/>
        <v/>
      </c>
      <c r="AL438" s="630" t="str">
        <f t="shared" si="142"/>
        <v/>
      </c>
      <c r="AM438" s="632" t="str">
        <f t="shared" si="143"/>
        <v/>
      </c>
      <c r="AN438" s="633" t="str">
        <f t="shared" si="148"/>
        <v>YES</v>
      </c>
      <c r="AO438" s="511" t="s">
        <v>382</v>
      </c>
      <c r="AP438" s="127">
        <f>VLOOKUP(AO438,'Flags&amp;Qualifiers'!$B$2:$C$49,2)</f>
        <v>0</v>
      </c>
      <c r="AQ438" s="127">
        <f>VLOOKUP(AO438,'Flags&amp;Qualifiers'!$B$2:$D$49,3)</f>
        <v>0</v>
      </c>
      <c r="AR438" s="127">
        <f>VLOOKUP(AO438,'Flags&amp;Qualifiers'!$B$2:$E$49,4)</f>
        <v>0</v>
      </c>
      <c r="AS438" s="757" t="str">
        <f t="shared" si="145"/>
        <v>no</v>
      </c>
    </row>
    <row r="439" spans="1:45" s="634" customFormat="1" ht="11.25" customHeight="1" x14ac:dyDescent="0.2">
      <c r="A439" s="621">
        <f>(AirVision!A435)</f>
        <v>0</v>
      </c>
      <c r="B439" s="622">
        <f>(AirVision!B435)</f>
        <v>0</v>
      </c>
      <c r="C439" s="623" t="str">
        <f>IF(ISNUMBER(AirVision!R435),AirVision!R435, "")</f>
        <v/>
      </c>
      <c r="D439" s="624" t="str">
        <f>IF(AirVision!S435&lt;&gt;"",AirVision!S435, "")</f>
        <v/>
      </c>
      <c r="E439" s="623" t="str">
        <f>IF(ISNUMBER(AirVision!L435),AirVision!L435, "")</f>
        <v/>
      </c>
      <c r="F439" s="624" t="str">
        <f>IF(AirVision!M435&lt;&gt;"",AirVision!M435, "")</f>
        <v/>
      </c>
      <c r="G439" s="625" t="str">
        <f>IF(ISNUMBER(AirVision!C435),AirVision!C435,"")</f>
        <v/>
      </c>
      <c r="H439" s="624" t="str">
        <f>IF(AirVision!D435&lt;&gt;"",AirVision!D435, "")</f>
        <v/>
      </c>
      <c r="I439" s="624" t="str">
        <f>IF(ISNUMBER(AirVision!O435),AirVision!O435,"")</f>
        <v/>
      </c>
      <c r="J439" s="624" t="str">
        <f>IF(ISNUMBER(AirVision!P435),AirVision!P435,"")</f>
        <v/>
      </c>
      <c r="K439" s="624" t="str">
        <f>IF(ISNUMBER(AirVision!F435),AirVision!F435, "")</f>
        <v/>
      </c>
      <c r="L439" s="624" t="str">
        <f>IF(AirVision!G435&lt;&gt;"",AirVision!G435, "")</f>
        <v/>
      </c>
      <c r="M439" s="624" t="str">
        <f>IF(ISNUMBER(AirVision!U435),AirVision!U435, "")</f>
        <v/>
      </c>
      <c r="N439" s="624" t="str">
        <f>IF(AirVision!V435&lt;&gt;"",AirVision!V435, "")</f>
        <v/>
      </c>
      <c r="O439" s="625" t="str">
        <f>IF(ISNUMBER(AirVision!X435),AirVision!X435,"")</f>
        <v/>
      </c>
      <c r="P439" s="624" t="str">
        <f>IF(AirVision!Y435&lt;&gt;"",AirVision!Y435, "")</f>
        <v/>
      </c>
      <c r="Q439" s="624" t="str">
        <f>IF(ISNUMBER(AirVision!AA435),AirVision!AA435,"")</f>
        <v/>
      </c>
      <c r="R439" s="624" t="str">
        <f>IF(AirVision!AB435&lt;&gt;"",AirVision!AB435, "")</f>
        <v/>
      </c>
      <c r="S439" s="624" t="str">
        <f>IF(ISNUMBER(AirVision!AD435),AirVision!AD435,"")</f>
        <v/>
      </c>
      <c r="T439" s="624" t="str">
        <f>IF(AirVision!AE435&lt;&gt;"",AirVision!AE435, "")</f>
        <v/>
      </c>
      <c r="U439" s="624">
        <f t="shared" si="132"/>
        <v>0</v>
      </c>
      <c r="V439" s="624">
        <f t="shared" si="130"/>
        <v>1</v>
      </c>
      <c r="W439" s="624" t="str">
        <f>IF(D439&lt;&gt;"",(VLOOKUP(D439,'Flags&amp;Qualifiers'!$S$2:$U$55,3)),"")</f>
        <v/>
      </c>
      <c r="X439" s="624">
        <f t="shared" si="133"/>
        <v>0</v>
      </c>
      <c r="Y439" s="624" t="str">
        <f>IF(D439&lt;&gt;"",(VLOOKUP(D439,'Flags&amp;Qualifiers'!$S$2:$T$55,2)), "")</f>
        <v/>
      </c>
      <c r="Z439" s="624">
        <f t="shared" si="134"/>
        <v>1</v>
      </c>
      <c r="AA439" s="624">
        <f t="shared" si="135"/>
        <v>0</v>
      </c>
      <c r="AB439" s="624" t="str">
        <f t="shared" si="136"/>
        <v>NULL</v>
      </c>
      <c r="AC439" s="635" t="str">
        <f t="shared" si="149"/>
        <v>NULL</v>
      </c>
      <c r="AD439" s="625" t="str">
        <f t="shared" si="149"/>
        <v>NULL</v>
      </c>
      <c r="AE439" s="627">
        <f>MAX($AB$416:$AB$439)</f>
        <v>0</v>
      </c>
      <c r="AF439" s="628" t="str">
        <f t="shared" si="138"/>
        <v/>
      </c>
      <c r="AG439" s="629" t="str">
        <f t="shared" si="139"/>
        <v/>
      </c>
      <c r="AH439" s="630">
        <f t="shared" si="140"/>
        <v>432</v>
      </c>
      <c r="AI439" s="629">
        <f t="shared" si="144"/>
        <v>0</v>
      </c>
      <c r="AJ439" s="632" t="str">
        <f t="shared" si="147"/>
        <v/>
      </c>
      <c r="AK439" s="630" t="str">
        <f t="shared" si="141"/>
        <v/>
      </c>
      <c r="AL439" s="630" t="str">
        <f t="shared" si="142"/>
        <v/>
      </c>
      <c r="AM439" s="632" t="str">
        <f t="shared" si="143"/>
        <v/>
      </c>
      <c r="AN439" s="633" t="str">
        <f t="shared" si="148"/>
        <v>YES</v>
      </c>
      <c r="AO439" s="511" t="s">
        <v>382</v>
      </c>
      <c r="AP439" s="127">
        <f>VLOOKUP(AO439,'Flags&amp;Qualifiers'!$B$2:$C$49,2)</f>
        <v>0</v>
      </c>
      <c r="AQ439" s="127">
        <f>VLOOKUP(AO439,'Flags&amp;Qualifiers'!$B$2:$D$49,3)</f>
        <v>0</v>
      </c>
      <c r="AR439" s="127">
        <f>VLOOKUP(AO439,'Flags&amp;Qualifiers'!$B$2:$E$49,4)</f>
        <v>0</v>
      </c>
      <c r="AS439" s="757" t="str">
        <f t="shared" si="145"/>
        <v>no</v>
      </c>
    </row>
    <row r="440" spans="1:45" s="634" customFormat="1" ht="11.25" customHeight="1" x14ac:dyDescent="0.2">
      <c r="A440" s="621">
        <f>(AirVision!A436)</f>
        <v>0</v>
      </c>
      <c r="B440" s="622">
        <f>(AirVision!B436)</f>
        <v>0</v>
      </c>
      <c r="C440" s="623" t="str">
        <f>IF(ISNUMBER(AirVision!R436),AirVision!R436, "")</f>
        <v/>
      </c>
      <c r="D440" s="624" t="str">
        <f>IF(AirVision!S436&lt;&gt;"",AirVision!S436, "")</f>
        <v/>
      </c>
      <c r="E440" s="623" t="str">
        <f>IF(ISNUMBER(AirVision!L436),AirVision!L436, "")</f>
        <v/>
      </c>
      <c r="F440" s="624" t="str">
        <f>IF(AirVision!M436&lt;&gt;"",AirVision!M436, "")</f>
        <v/>
      </c>
      <c r="G440" s="625" t="str">
        <f>IF(ISNUMBER(AirVision!C436),AirVision!C436,"")</f>
        <v/>
      </c>
      <c r="H440" s="624" t="str">
        <f>IF(AirVision!D436&lt;&gt;"",AirVision!D436, "")</f>
        <v/>
      </c>
      <c r="I440" s="624" t="str">
        <f>IF(ISNUMBER(AirVision!O436),AirVision!O436,"")</f>
        <v/>
      </c>
      <c r="J440" s="624" t="str">
        <f>IF(ISNUMBER(AirVision!P436),AirVision!P436,"")</f>
        <v/>
      </c>
      <c r="K440" s="624" t="str">
        <f>IF(ISNUMBER(AirVision!F436),AirVision!F436, "")</f>
        <v/>
      </c>
      <c r="L440" s="624" t="str">
        <f>IF(AirVision!G436&lt;&gt;"",AirVision!G436, "")</f>
        <v/>
      </c>
      <c r="M440" s="624" t="str">
        <f>IF(ISNUMBER(AirVision!U436),AirVision!U436, "")</f>
        <v/>
      </c>
      <c r="N440" s="624" t="str">
        <f>IF(AirVision!V436&lt;&gt;"",AirVision!V436, "")</f>
        <v/>
      </c>
      <c r="O440" s="625" t="str">
        <f>IF(ISNUMBER(AirVision!X436),AirVision!X436,"")</f>
        <v/>
      </c>
      <c r="P440" s="624" t="str">
        <f>IF(AirVision!Y436&lt;&gt;"",AirVision!Y436, "")</f>
        <v/>
      </c>
      <c r="Q440" s="624" t="str">
        <f>IF(ISNUMBER(AirVision!AA436),AirVision!AA436,"")</f>
        <v/>
      </c>
      <c r="R440" s="624" t="str">
        <f>IF(AirVision!AB436&lt;&gt;"",AirVision!AB436, "")</f>
        <v/>
      </c>
      <c r="S440" s="624" t="str">
        <f>IF(ISNUMBER(AirVision!AD436),AirVision!AD436,"")</f>
        <v/>
      </c>
      <c r="T440" s="624" t="str">
        <f>IF(AirVision!AE436&lt;&gt;"",AirVision!AE436, "")</f>
        <v/>
      </c>
      <c r="U440" s="624">
        <f t="shared" si="132"/>
        <v>0</v>
      </c>
      <c r="V440" s="624">
        <f t="shared" si="130"/>
        <v>1</v>
      </c>
      <c r="W440" s="624" t="str">
        <f>IF(D440&lt;&gt;"",(VLOOKUP(D440,'Flags&amp;Qualifiers'!$S$2:$U$55,3)),"")</f>
        <v/>
      </c>
      <c r="X440" s="624">
        <f t="shared" si="133"/>
        <v>0</v>
      </c>
      <c r="Y440" s="624" t="str">
        <f>IF(D440&lt;&gt;"",(VLOOKUP(D440,'Flags&amp;Qualifiers'!$S$2:$T$55,2)), "")</f>
        <v/>
      </c>
      <c r="Z440" s="624">
        <f t="shared" si="134"/>
        <v>1</v>
      </c>
      <c r="AA440" s="624">
        <f t="shared" si="135"/>
        <v>0</v>
      </c>
      <c r="AB440" s="624" t="str">
        <f t="shared" si="136"/>
        <v>NULL</v>
      </c>
      <c r="AC440" s="635" t="str">
        <f>IF((COUNT($AB$440:$AB$463)&gt;17),(AVERAGE($AB$440:$AB$463)),"NULL")</f>
        <v>NULL</v>
      </c>
      <c r="AD440" s="625" t="str">
        <f>IF((COUNT($AB$440:$AB$463)&gt;17),(AVERAGE($AB$440:$AB$463)),"NULL")</f>
        <v>NULL</v>
      </c>
      <c r="AE440" s="627">
        <f t="shared" ref="AE440:AE462" si="150">MAX($AB$440:$AB$463)</f>
        <v>0</v>
      </c>
      <c r="AF440" s="628" t="str">
        <f t="shared" si="138"/>
        <v/>
      </c>
      <c r="AG440" s="629" t="str">
        <f t="shared" si="139"/>
        <v/>
      </c>
      <c r="AH440" s="630">
        <f t="shared" si="140"/>
        <v>433</v>
      </c>
      <c r="AI440" s="629">
        <f t="shared" si="144"/>
        <v>0</v>
      </c>
      <c r="AJ440" s="632" t="str">
        <f t="shared" si="147"/>
        <v/>
      </c>
      <c r="AK440" s="630" t="str">
        <f t="shared" si="141"/>
        <v/>
      </c>
      <c r="AL440" s="630" t="str">
        <f t="shared" si="142"/>
        <v/>
      </c>
      <c r="AM440" s="632" t="str">
        <f t="shared" si="143"/>
        <v/>
      </c>
      <c r="AN440" s="633" t="str">
        <f t="shared" si="148"/>
        <v>YES</v>
      </c>
      <c r="AO440" s="511" t="s">
        <v>382</v>
      </c>
      <c r="AP440" s="127">
        <f>VLOOKUP(AO440,'Flags&amp;Qualifiers'!$B$2:$C$49,2)</f>
        <v>0</v>
      </c>
      <c r="AQ440" s="127">
        <f>VLOOKUP(AO440,'Flags&amp;Qualifiers'!$B$2:$D$49,3)</f>
        <v>0</v>
      </c>
      <c r="AR440" s="127">
        <f>VLOOKUP(AO440,'Flags&amp;Qualifiers'!$B$2:$E$49,4)</f>
        <v>0</v>
      </c>
      <c r="AS440" s="757" t="str">
        <f t="shared" si="145"/>
        <v>no</v>
      </c>
    </row>
    <row r="441" spans="1:45" s="634" customFormat="1" ht="11.25" customHeight="1" x14ac:dyDescent="0.2">
      <c r="A441" s="621">
        <f>(AirVision!A437)</f>
        <v>0</v>
      </c>
      <c r="B441" s="622">
        <f>(AirVision!B437)</f>
        <v>0</v>
      </c>
      <c r="C441" s="623" t="str">
        <f>IF(ISNUMBER(AirVision!R437),AirVision!R437, "")</f>
        <v/>
      </c>
      <c r="D441" s="624" t="str">
        <f>IF(AirVision!S437&lt;&gt;"",AirVision!S437, "")</f>
        <v/>
      </c>
      <c r="E441" s="623" t="str">
        <f>IF(ISNUMBER(AirVision!L437),AirVision!L437, "")</f>
        <v/>
      </c>
      <c r="F441" s="624" t="str">
        <f>IF(AirVision!M437&lt;&gt;"",AirVision!M437, "")</f>
        <v/>
      </c>
      <c r="G441" s="625" t="str">
        <f>IF(ISNUMBER(AirVision!C437),AirVision!C437,"")</f>
        <v/>
      </c>
      <c r="H441" s="624" t="str">
        <f>IF(AirVision!D437&lt;&gt;"",AirVision!D437, "")</f>
        <v/>
      </c>
      <c r="I441" s="624" t="str">
        <f>IF(ISNUMBER(AirVision!O437),AirVision!O437,"")</f>
        <v/>
      </c>
      <c r="J441" s="624" t="str">
        <f>IF(ISNUMBER(AirVision!P437),AirVision!P437,"")</f>
        <v/>
      </c>
      <c r="K441" s="624" t="str">
        <f>IF(ISNUMBER(AirVision!F437),AirVision!F437, "")</f>
        <v/>
      </c>
      <c r="L441" s="624" t="str">
        <f>IF(AirVision!G437&lt;&gt;"",AirVision!G437, "")</f>
        <v/>
      </c>
      <c r="M441" s="624" t="str">
        <f>IF(ISNUMBER(AirVision!U437),AirVision!U437, "")</f>
        <v/>
      </c>
      <c r="N441" s="624" t="str">
        <f>IF(AirVision!V437&lt;&gt;"",AirVision!V437, "")</f>
        <v/>
      </c>
      <c r="O441" s="625" t="str">
        <f>IF(ISNUMBER(AirVision!X437),AirVision!X437,"")</f>
        <v/>
      </c>
      <c r="P441" s="624" t="str">
        <f>IF(AirVision!Y437&lt;&gt;"",AirVision!Y437, "")</f>
        <v/>
      </c>
      <c r="Q441" s="624" t="str">
        <f>IF(ISNUMBER(AirVision!AA437),AirVision!AA437,"")</f>
        <v/>
      </c>
      <c r="R441" s="624" t="str">
        <f>IF(AirVision!AB437&lt;&gt;"",AirVision!AB437, "")</f>
        <v/>
      </c>
      <c r="S441" s="624" t="str">
        <f>IF(ISNUMBER(AirVision!AD437),AirVision!AD437,"")</f>
        <v/>
      </c>
      <c r="T441" s="624" t="str">
        <f>IF(AirVision!AE437&lt;&gt;"",AirVision!AE437, "")</f>
        <v/>
      </c>
      <c r="U441" s="624">
        <f t="shared" si="132"/>
        <v>0</v>
      </c>
      <c r="V441" s="624">
        <f t="shared" si="130"/>
        <v>1</v>
      </c>
      <c r="W441" s="624" t="str">
        <f>IF(D441&lt;&gt;"",(VLOOKUP(D441,'Flags&amp;Qualifiers'!$S$2:$U$55,3)),"")</f>
        <v/>
      </c>
      <c r="X441" s="624">
        <f t="shared" si="133"/>
        <v>0</v>
      </c>
      <c r="Y441" s="624" t="str">
        <f>IF(D441&lt;&gt;"",(VLOOKUP(D441,'Flags&amp;Qualifiers'!$S$2:$T$55,2)), "")</f>
        <v/>
      </c>
      <c r="Z441" s="624">
        <f t="shared" si="134"/>
        <v>1</v>
      </c>
      <c r="AA441" s="624">
        <f t="shared" si="135"/>
        <v>0</v>
      </c>
      <c r="AB441" s="624" t="str">
        <f t="shared" si="136"/>
        <v>NULL</v>
      </c>
      <c r="AC441" s="635" t="str">
        <f t="shared" ref="AC441:AD463" si="151">IF((COUNT($AB$440:$AB$463)&gt;17),(AVERAGE($AB$440:$AB$463)),"NULL")</f>
        <v>NULL</v>
      </c>
      <c r="AD441" s="625" t="str">
        <f t="shared" si="151"/>
        <v>NULL</v>
      </c>
      <c r="AE441" s="627">
        <f t="shared" si="150"/>
        <v>0</v>
      </c>
      <c r="AF441" s="628" t="str">
        <f t="shared" si="138"/>
        <v/>
      </c>
      <c r="AG441" s="629" t="str">
        <f t="shared" si="139"/>
        <v/>
      </c>
      <c r="AH441" s="630">
        <f t="shared" si="140"/>
        <v>434</v>
      </c>
      <c r="AI441" s="629">
        <f t="shared" si="144"/>
        <v>0</v>
      </c>
      <c r="AJ441" s="632" t="str">
        <f t="shared" si="147"/>
        <v/>
      </c>
      <c r="AK441" s="630" t="str">
        <f t="shared" si="141"/>
        <v/>
      </c>
      <c r="AL441" s="630" t="str">
        <f t="shared" si="142"/>
        <v/>
      </c>
      <c r="AM441" s="632" t="str">
        <f t="shared" si="143"/>
        <v/>
      </c>
      <c r="AN441" s="633" t="str">
        <f t="shared" si="148"/>
        <v>YES</v>
      </c>
      <c r="AO441" s="511" t="s">
        <v>382</v>
      </c>
      <c r="AP441" s="127">
        <f>VLOOKUP(AO441,'Flags&amp;Qualifiers'!$B$2:$C$49,2)</f>
        <v>0</v>
      </c>
      <c r="AQ441" s="127">
        <f>VLOOKUP(AO441,'Flags&amp;Qualifiers'!$B$2:$D$49,3)</f>
        <v>0</v>
      </c>
      <c r="AR441" s="127">
        <f>VLOOKUP(AO441,'Flags&amp;Qualifiers'!$B$2:$E$49,4)</f>
        <v>0</v>
      </c>
      <c r="AS441" s="757" t="str">
        <f t="shared" si="145"/>
        <v>no</v>
      </c>
    </row>
    <row r="442" spans="1:45" s="634" customFormat="1" ht="11.25" customHeight="1" x14ac:dyDescent="0.2">
      <c r="A442" s="621">
        <f>(AirVision!A438)</f>
        <v>0</v>
      </c>
      <c r="B442" s="622">
        <f>(AirVision!B438)</f>
        <v>0</v>
      </c>
      <c r="C442" s="623" t="str">
        <f>IF(ISNUMBER(AirVision!R438),AirVision!R438, "")</f>
        <v/>
      </c>
      <c r="D442" s="624" t="str">
        <f>IF(AirVision!S438&lt;&gt;"",AirVision!S438, "")</f>
        <v/>
      </c>
      <c r="E442" s="623" t="str">
        <f>IF(ISNUMBER(AirVision!L438),AirVision!L438, "")</f>
        <v/>
      </c>
      <c r="F442" s="624" t="str">
        <f>IF(AirVision!M438&lt;&gt;"",AirVision!M438, "")</f>
        <v/>
      </c>
      <c r="G442" s="625" t="str">
        <f>IF(ISNUMBER(AirVision!C438),AirVision!C438,"")</f>
        <v/>
      </c>
      <c r="H442" s="624" t="str">
        <f>IF(AirVision!D438&lt;&gt;"",AirVision!D438, "")</f>
        <v/>
      </c>
      <c r="I442" s="624" t="str">
        <f>IF(ISNUMBER(AirVision!O438),AirVision!O438,"")</f>
        <v/>
      </c>
      <c r="J442" s="624" t="str">
        <f>IF(ISNUMBER(AirVision!P438),AirVision!P438,"")</f>
        <v/>
      </c>
      <c r="K442" s="624" t="str">
        <f>IF(ISNUMBER(AirVision!F438),AirVision!F438, "")</f>
        <v/>
      </c>
      <c r="L442" s="624" t="str">
        <f>IF(AirVision!G438&lt;&gt;"",AirVision!G438, "")</f>
        <v/>
      </c>
      <c r="M442" s="624" t="str">
        <f>IF(ISNUMBER(AirVision!U438),AirVision!U438, "")</f>
        <v/>
      </c>
      <c r="N442" s="624" t="str">
        <f>IF(AirVision!V438&lt;&gt;"",AirVision!V438, "")</f>
        <v/>
      </c>
      <c r="O442" s="625" t="str">
        <f>IF(ISNUMBER(AirVision!X438),AirVision!X438,"")</f>
        <v/>
      </c>
      <c r="P442" s="624" t="str">
        <f>IF(AirVision!Y438&lt;&gt;"",AirVision!Y438, "")</f>
        <v/>
      </c>
      <c r="Q442" s="624" t="str">
        <f>IF(ISNUMBER(AirVision!AA438),AirVision!AA438,"")</f>
        <v/>
      </c>
      <c r="R442" s="624" t="str">
        <f>IF(AirVision!AB438&lt;&gt;"",AirVision!AB438, "")</f>
        <v/>
      </c>
      <c r="S442" s="624" t="str">
        <f>IF(ISNUMBER(AirVision!AD438),AirVision!AD438,"")</f>
        <v/>
      </c>
      <c r="T442" s="624" t="str">
        <f>IF(AirVision!AE438&lt;&gt;"",AirVision!AE438, "")</f>
        <v/>
      </c>
      <c r="U442" s="624">
        <f t="shared" si="132"/>
        <v>0</v>
      </c>
      <c r="V442" s="624">
        <f t="shared" si="130"/>
        <v>1</v>
      </c>
      <c r="W442" s="624" t="str">
        <f>IF(D442&lt;&gt;"",(VLOOKUP(D442,'Flags&amp;Qualifiers'!$S$2:$U$55,3)),"")</f>
        <v/>
      </c>
      <c r="X442" s="624">
        <f t="shared" si="133"/>
        <v>0</v>
      </c>
      <c r="Y442" s="624" t="str">
        <f>IF(D442&lt;&gt;"",(VLOOKUP(D442,'Flags&amp;Qualifiers'!$S$2:$T$55,2)), "")</f>
        <v/>
      </c>
      <c r="Z442" s="624">
        <f t="shared" si="134"/>
        <v>1</v>
      </c>
      <c r="AA442" s="624">
        <f t="shared" si="135"/>
        <v>0</v>
      </c>
      <c r="AB442" s="624" t="str">
        <f t="shared" si="136"/>
        <v>NULL</v>
      </c>
      <c r="AC442" s="635" t="str">
        <f t="shared" si="151"/>
        <v>NULL</v>
      </c>
      <c r="AD442" s="625" t="str">
        <f t="shared" si="151"/>
        <v>NULL</v>
      </c>
      <c r="AE442" s="627">
        <f t="shared" si="150"/>
        <v>0</v>
      </c>
      <c r="AF442" s="628" t="str">
        <f t="shared" si="138"/>
        <v/>
      </c>
      <c r="AG442" s="629" t="str">
        <f t="shared" si="139"/>
        <v/>
      </c>
      <c r="AH442" s="630">
        <f t="shared" si="140"/>
        <v>435</v>
      </c>
      <c r="AI442" s="629">
        <f t="shared" si="144"/>
        <v>0</v>
      </c>
      <c r="AJ442" s="632" t="str">
        <f t="shared" si="147"/>
        <v/>
      </c>
      <c r="AK442" s="630" t="str">
        <f t="shared" si="141"/>
        <v/>
      </c>
      <c r="AL442" s="630" t="str">
        <f t="shared" si="142"/>
        <v/>
      </c>
      <c r="AM442" s="632" t="str">
        <f t="shared" si="143"/>
        <v/>
      </c>
      <c r="AN442" s="633" t="str">
        <f t="shared" si="148"/>
        <v>YES</v>
      </c>
      <c r="AO442" s="511" t="s">
        <v>382</v>
      </c>
      <c r="AP442" s="127">
        <f>VLOOKUP(AO442,'Flags&amp;Qualifiers'!$B$2:$C$49,2)</f>
        <v>0</v>
      </c>
      <c r="AQ442" s="127">
        <f>VLOOKUP(AO442,'Flags&amp;Qualifiers'!$B$2:$D$49,3)</f>
        <v>0</v>
      </c>
      <c r="AR442" s="127">
        <f>VLOOKUP(AO442,'Flags&amp;Qualifiers'!$B$2:$E$49,4)</f>
        <v>0</v>
      </c>
      <c r="AS442" s="757" t="str">
        <f t="shared" si="145"/>
        <v>no</v>
      </c>
    </row>
    <row r="443" spans="1:45" s="634" customFormat="1" ht="11.25" customHeight="1" x14ac:dyDescent="0.2">
      <c r="A443" s="621">
        <f>(AirVision!A439)</f>
        <v>0</v>
      </c>
      <c r="B443" s="622">
        <f>(AirVision!B439)</f>
        <v>0</v>
      </c>
      <c r="C443" s="623" t="str">
        <f>IF(ISNUMBER(AirVision!R439),AirVision!R439, "")</f>
        <v/>
      </c>
      <c r="D443" s="624" t="str">
        <f>IF(AirVision!S439&lt;&gt;"",AirVision!S439, "")</f>
        <v/>
      </c>
      <c r="E443" s="623" t="str">
        <f>IF(ISNUMBER(AirVision!L439),AirVision!L439, "")</f>
        <v/>
      </c>
      <c r="F443" s="624" t="str">
        <f>IF(AirVision!M439&lt;&gt;"",AirVision!M439, "")</f>
        <v/>
      </c>
      <c r="G443" s="625" t="str">
        <f>IF(ISNUMBER(AirVision!C439),AirVision!C439,"")</f>
        <v/>
      </c>
      <c r="H443" s="624" t="str">
        <f>IF(AirVision!D439&lt;&gt;"",AirVision!D439, "")</f>
        <v/>
      </c>
      <c r="I443" s="624" t="str">
        <f>IF(ISNUMBER(AirVision!O439),AirVision!O439,"")</f>
        <v/>
      </c>
      <c r="J443" s="624" t="str">
        <f>IF(ISNUMBER(AirVision!P439),AirVision!P439,"")</f>
        <v/>
      </c>
      <c r="K443" s="624" t="str">
        <f>IF(ISNUMBER(AirVision!F439),AirVision!F439, "")</f>
        <v/>
      </c>
      <c r="L443" s="624" t="str">
        <f>IF(AirVision!G439&lt;&gt;"",AirVision!G439, "")</f>
        <v/>
      </c>
      <c r="M443" s="624" t="str">
        <f>IF(ISNUMBER(AirVision!U439),AirVision!U439, "")</f>
        <v/>
      </c>
      <c r="N443" s="624" t="str">
        <f>IF(AirVision!V439&lt;&gt;"",AirVision!V439, "")</f>
        <v/>
      </c>
      <c r="O443" s="625" t="str">
        <f>IF(ISNUMBER(AirVision!X439),AirVision!X439,"")</f>
        <v/>
      </c>
      <c r="P443" s="624" t="str">
        <f>IF(AirVision!Y439&lt;&gt;"",AirVision!Y439, "")</f>
        <v/>
      </c>
      <c r="Q443" s="624" t="str">
        <f>IF(ISNUMBER(AirVision!AA439),AirVision!AA439,"")</f>
        <v/>
      </c>
      <c r="R443" s="624" t="str">
        <f>IF(AirVision!AB439&lt;&gt;"",AirVision!AB439, "")</f>
        <v/>
      </c>
      <c r="S443" s="624" t="str">
        <f>IF(ISNUMBER(AirVision!AD439),AirVision!AD439,"")</f>
        <v/>
      </c>
      <c r="T443" s="624" t="str">
        <f>IF(AirVision!AE439&lt;&gt;"",AirVision!AE439, "")</f>
        <v/>
      </c>
      <c r="U443" s="624">
        <f t="shared" si="132"/>
        <v>0</v>
      </c>
      <c r="V443" s="624">
        <f t="shared" si="130"/>
        <v>1</v>
      </c>
      <c r="W443" s="624" t="str">
        <f>IF(D443&lt;&gt;"",(VLOOKUP(D443,'Flags&amp;Qualifiers'!$S$2:$U$55,3)),"")</f>
        <v/>
      </c>
      <c r="X443" s="624">
        <f t="shared" si="133"/>
        <v>0</v>
      </c>
      <c r="Y443" s="624" t="str">
        <f>IF(D443&lt;&gt;"",(VLOOKUP(D443,'Flags&amp;Qualifiers'!$S$2:$T$55,2)), "")</f>
        <v/>
      </c>
      <c r="Z443" s="624">
        <f t="shared" si="134"/>
        <v>1</v>
      </c>
      <c r="AA443" s="624">
        <f t="shared" si="135"/>
        <v>0</v>
      </c>
      <c r="AB443" s="624" t="str">
        <f t="shared" si="136"/>
        <v>NULL</v>
      </c>
      <c r="AC443" s="635" t="str">
        <f t="shared" si="151"/>
        <v>NULL</v>
      </c>
      <c r="AD443" s="625" t="str">
        <f t="shared" si="151"/>
        <v>NULL</v>
      </c>
      <c r="AE443" s="627">
        <f t="shared" si="150"/>
        <v>0</v>
      </c>
      <c r="AF443" s="628" t="str">
        <f t="shared" si="138"/>
        <v/>
      </c>
      <c r="AG443" s="629" t="str">
        <f t="shared" si="139"/>
        <v/>
      </c>
      <c r="AH443" s="630">
        <f t="shared" si="140"/>
        <v>436</v>
      </c>
      <c r="AI443" s="629">
        <f t="shared" si="144"/>
        <v>0</v>
      </c>
      <c r="AJ443" s="632" t="str">
        <f t="shared" si="147"/>
        <v/>
      </c>
      <c r="AK443" s="630" t="str">
        <f t="shared" si="141"/>
        <v/>
      </c>
      <c r="AL443" s="630" t="str">
        <f t="shared" si="142"/>
        <v/>
      </c>
      <c r="AM443" s="632" t="str">
        <f t="shared" si="143"/>
        <v/>
      </c>
      <c r="AN443" s="633" t="str">
        <f t="shared" si="148"/>
        <v>YES</v>
      </c>
      <c r="AO443" s="511" t="s">
        <v>382</v>
      </c>
      <c r="AP443" s="127">
        <f>VLOOKUP(AO443,'Flags&amp;Qualifiers'!$B$2:$C$49,2)</f>
        <v>0</v>
      </c>
      <c r="AQ443" s="127">
        <f>VLOOKUP(AO443,'Flags&amp;Qualifiers'!$B$2:$D$49,3)</f>
        <v>0</v>
      </c>
      <c r="AR443" s="127">
        <f>VLOOKUP(AO443,'Flags&amp;Qualifiers'!$B$2:$E$49,4)</f>
        <v>0</v>
      </c>
      <c r="AS443" s="757" t="str">
        <f t="shared" si="145"/>
        <v>no</v>
      </c>
    </row>
    <row r="444" spans="1:45" s="634" customFormat="1" ht="11.25" customHeight="1" x14ac:dyDescent="0.2">
      <c r="A444" s="621">
        <f>(AirVision!A440)</f>
        <v>0</v>
      </c>
      <c r="B444" s="622">
        <f>(AirVision!B440)</f>
        <v>0</v>
      </c>
      <c r="C444" s="623" t="str">
        <f>IF(ISNUMBER(AirVision!R440),AirVision!R440, "")</f>
        <v/>
      </c>
      <c r="D444" s="624" t="str">
        <f>IF(AirVision!S440&lt;&gt;"",AirVision!S440, "")</f>
        <v/>
      </c>
      <c r="E444" s="623" t="str">
        <f>IF(ISNUMBER(AirVision!L440),AirVision!L440, "")</f>
        <v/>
      </c>
      <c r="F444" s="624" t="str">
        <f>IF(AirVision!M440&lt;&gt;"",AirVision!M440, "")</f>
        <v/>
      </c>
      <c r="G444" s="625" t="str">
        <f>IF(ISNUMBER(AirVision!C440),AirVision!C440,"")</f>
        <v/>
      </c>
      <c r="H444" s="624" t="str">
        <f>IF(AirVision!D440&lt;&gt;"",AirVision!D440, "")</f>
        <v/>
      </c>
      <c r="I444" s="624" t="str">
        <f>IF(ISNUMBER(AirVision!O440),AirVision!O440,"")</f>
        <v/>
      </c>
      <c r="J444" s="624" t="str">
        <f>IF(ISNUMBER(AirVision!P440),AirVision!P440,"")</f>
        <v/>
      </c>
      <c r="K444" s="624" t="str">
        <f>IF(ISNUMBER(AirVision!F440),AirVision!F440, "")</f>
        <v/>
      </c>
      <c r="L444" s="624" t="str">
        <f>IF(AirVision!G440&lt;&gt;"",AirVision!G440, "")</f>
        <v/>
      </c>
      <c r="M444" s="624" t="str">
        <f>IF(ISNUMBER(AirVision!U440),AirVision!U440, "")</f>
        <v/>
      </c>
      <c r="N444" s="624" t="str">
        <f>IF(AirVision!V440&lt;&gt;"",AirVision!V440, "")</f>
        <v/>
      </c>
      <c r="O444" s="625" t="str">
        <f>IF(ISNUMBER(AirVision!X440),AirVision!X440,"")</f>
        <v/>
      </c>
      <c r="P444" s="624" t="str">
        <f>IF(AirVision!Y440&lt;&gt;"",AirVision!Y440, "")</f>
        <v/>
      </c>
      <c r="Q444" s="624" t="str">
        <f>IF(ISNUMBER(AirVision!AA440),AirVision!AA440,"")</f>
        <v/>
      </c>
      <c r="R444" s="624" t="str">
        <f>IF(AirVision!AB440&lt;&gt;"",AirVision!AB440, "")</f>
        <v/>
      </c>
      <c r="S444" s="624" t="str">
        <f>IF(ISNUMBER(AirVision!AD440),AirVision!AD440,"")</f>
        <v/>
      </c>
      <c r="T444" s="624" t="str">
        <f>IF(AirVision!AE440&lt;&gt;"",AirVision!AE440, "")</f>
        <v/>
      </c>
      <c r="U444" s="624">
        <f t="shared" si="132"/>
        <v>0</v>
      </c>
      <c r="V444" s="624">
        <f t="shared" si="130"/>
        <v>1</v>
      </c>
      <c r="W444" s="624" t="str">
        <f>IF(D444&lt;&gt;"",(VLOOKUP(D444,'Flags&amp;Qualifiers'!$S$2:$U$55,3)),"")</f>
        <v/>
      </c>
      <c r="X444" s="624">
        <f t="shared" si="133"/>
        <v>0</v>
      </c>
      <c r="Y444" s="624" t="str">
        <f>IF(D444&lt;&gt;"",(VLOOKUP(D444,'Flags&amp;Qualifiers'!$S$2:$T$55,2)), "")</f>
        <v/>
      </c>
      <c r="Z444" s="624">
        <f t="shared" si="134"/>
        <v>1</v>
      </c>
      <c r="AA444" s="624">
        <f t="shared" si="135"/>
        <v>0</v>
      </c>
      <c r="AB444" s="624" t="str">
        <f t="shared" si="136"/>
        <v>NULL</v>
      </c>
      <c r="AC444" s="635" t="str">
        <f t="shared" si="151"/>
        <v>NULL</v>
      </c>
      <c r="AD444" s="625" t="str">
        <f t="shared" si="151"/>
        <v>NULL</v>
      </c>
      <c r="AE444" s="627">
        <f t="shared" si="150"/>
        <v>0</v>
      </c>
      <c r="AF444" s="628" t="str">
        <f t="shared" si="138"/>
        <v/>
      </c>
      <c r="AG444" s="629" t="str">
        <f t="shared" si="139"/>
        <v/>
      </c>
      <c r="AH444" s="630">
        <f t="shared" si="140"/>
        <v>437</v>
      </c>
      <c r="AI444" s="629">
        <f t="shared" si="144"/>
        <v>0</v>
      </c>
      <c r="AJ444" s="632" t="str">
        <f t="shared" si="147"/>
        <v/>
      </c>
      <c r="AK444" s="630" t="str">
        <f t="shared" si="141"/>
        <v/>
      </c>
      <c r="AL444" s="630" t="str">
        <f t="shared" si="142"/>
        <v/>
      </c>
      <c r="AM444" s="632" t="str">
        <f t="shared" si="143"/>
        <v/>
      </c>
      <c r="AN444" s="633" t="str">
        <f t="shared" si="148"/>
        <v>YES</v>
      </c>
      <c r="AO444" s="511" t="s">
        <v>382</v>
      </c>
      <c r="AP444" s="127">
        <f>VLOOKUP(AO444,'Flags&amp;Qualifiers'!$B$2:$C$49,2)</f>
        <v>0</v>
      </c>
      <c r="AQ444" s="127">
        <f>VLOOKUP(AO444,'Flags&amp;Qualifiers'!$B$2:$D$49,3)</f>
        <v>0</v>
      </c>
      <c r="AR444" s="127">
        <f>VLOOKUP(AO444,'Flags&amp;Qualifiers'!$B$2:$E$49,4)</f>
        <v>0</v>
      </c>
      <c r="AS444" s="757" t="str">
        <f t="shared" si="145"/>
        <v>no</v>
      </c>
    </row>
    <row r="445" spans="1:45" s="634" customFormat="1" ht="11.25" customHeight="1" x14ac:dyDescent="0.2">
      <c r="A445" s="621">
        <f>(AirVision!A441)</f>
        <v>0</v>
      </c>
      <c r="B445" s="622">
        <f>(AirVision!B441)</f>
        <v>0</v>
      </c>
      <c r="C445" s="623" t="str">
        <f>IF(ISNUMBER(AirVision!R441),AirVision!R441, "")</f>
        <v/>
      </c>
      <c r="D445" s="624" t="str">
        <f>IF(AirVision!S441&lt;&gt;"",AirVision!S441, "")</f>
        <v/>
      </c>
      <c r="E445" s="623" t="str">
        <f>IF(ISNUMBER(AirVision!L441),AirVision!L441, "")</f>
        <v/>
      </c>
      <c r="F445" s="624" t="str">
        <f>IF(AirVision!M441&lt;&gt;"",AirVision!M441, "")</f>
        <v/>
      </c>
      <c r="G445" s="625" t="str">
        <f>IF(ISNUMBER(AirVision!C441),AirVision!C441,"")</f>
        <v/>
      </c>
      <c r="H445" s="624" t="str">
        <f>IF(AirVision!D441&lt;&gt;"",AirVision!D441, "")</f>
        <v/>
      </c>
      <c r="I445" s="624" t="str">
        <f>IF(ISNUMBER(AirVision!O441),AirVision!O441,"")</f>
        <v/>
      </c>
      <c r="J445" s="624" t="str">
        <f>IF(ISNUMBER(AirVision!P441),AirVision!P441,"")</f>
        <v/>
      </c>
      <c r="K445" s="624" t="str">
        <f>IF(ISNUMBER(AirVision!F441),AirVision!F441, "")</f>
        <v/>
      </c>
      <c r="L445" s="624" t="str">
        <f>IF(AirVision!G441&lt;&gt;"",AirVision!G441, "")</f>
        <v/>
      </c>
      <c r="M445" s="624" t="str">
        <f>IF(ISNUMBER(AirVision!U441),AirVision!U441, "")</f>
        <v/>
      </c>
      <c r="N445" s="624" t="str">
        <f>IF(AirVision!V441&lt;&gt;"",AirVision!V441, "")</f>
        <v/>
      </c>
      <c r="O445" s="625" t="str">
        <f>IF(ISNUMBER(AirVision!X441),AirVision!X441,"")</f>
        <v/>
      </c>
      <c r="P445" s="624" t="str">
        <f>IF(AirVision!Y441&lt;&gt;"",AirVision!Y441, "")</f>
        <v/>
      </c>
      <c r="Q445" s="624" t="str">
        <f>IF(ISNUMBER(AirVision!AA441),AirVision!AA441,"")</f>
        <v/>
      </c>
      <c r="R445" s="624" t="str">
        <f>IF(AirVision!AB441&lt;&gt;"",AirVision!AB441, "")</f>
        <v/>
      </c>
      <c r="S445" s="624" t="str">
        <f>IF(ISNUMBER(AirVision!AD441),AirVision!AD441,"")</f>
        <v/>
      </c>
      <c r="T445" s="624" t="str">
        <f>IF(AirVision!AE441&lt;&gt;"",AirVision!AE441, "")</f>
        <v/>
      </c>
      <c r="U445" s="624">
        <f t="shared" si="132"/>
        <v>0</v>
      </c>
      <c r="V445" s="624">
        <f t="shared" si="130"/>
        <v>1</v>
      </c>
      <c r="W445" s="624" t="str">
        <f>IF(D445&lt;&gt;"",(VLOOKUP(D445,'Flags&amp;Qualifiers'!$S$2:$U$55,3)),"")</f>
        <v/>
      </c>
      <c r="X445" s="624">
        <f t="shared" si="133"/>
        <v>0</v>
      </c>
      <c r="Y445" s="624" t="str">
        <f>IF(D445&lt;&gt;"",(VLOOKUP(D445,'Flags&amp;Qualifiers'!$S$2:$T$55,2)), "")</f>
        <v/>
      </c>
      <c r="Z445" s="624">
        <f t="shared" si="134"/>
        <v>1</v>
      </c>
      <c r="AA445" s="624">
        <f t="shared" si="135"/>
        <v>0</v>
      </c>
      <c r="AB445" s="624" t="str">
        <f t="shared" si="136"/>
        <v>NULL</v>
      </c>
      <c r="AC445" s="635" t="str">
        <f t="shared" si="151"/>
        <v>NULL</v>
      </c>
      <c r="AD445" s="625" t="str">
        <f t="shared" si="151"/>
        <v>NULL</v>
      </c>
      <c r="AE445" s="627">
        <f t="shared" si="150"/>
        <v>0</v>
      </c>
      <c r="AF445" s="628" t="str">
        <f t="shared" si="138"/>
        <v/>
      </c>
      <c r="AG445" s="629" t="str">
        <f t="shared" si="139"/>
        <v/>
      </c>
      <c r="AH445" s="630">
        <f t="shared" si="140"/>
        <v>438</v>
      </c>
      <c r="AI445" s="629">
        <f t="shared" si="144"/>
        <v>0</v>
      </c>
      <c r="AJ445" s="632" t="str">
        <f t="shared" si="147"/>
        <v/>
      </c>
      <c r="AK445" s="630" t="str">
        <f t="shared" si="141"/>
        <v/>
      </c>
      <c r="AL445" s="630" t="str">
        <f t="shared" si="142"/>
        <v/>
      </c>
      <c r="AM445" s="632" t="str">
        <f t="shared" si="143"/>
        <v/>
      </c>
      <c r="AN445" s="633" t="str">
        <f t="shared" si="148"/>
        <v>YES</v>
      </c>
      <c r="AO445" s="511" t="s">
        <v>382</v>
      </c>
      <c r="AP445" s="127">
        <f>VLOOKUP(AO445,'Flags&amp;Qualifiers'!$B$2:$C$49,2)</f>
        <v>0</v>
      </c>
      <c r="AQ445" s="127">
        <f>VLOOKUP(AO445,'Flags&amp;Qualifiers'!$B$2:$D$49,3)</f>
        <v>0</v>
      </c>
      <c r="AR445" s="127">
        <f>VLOOKUP(AO445,'Flags&amp;Qualifiers'!$B$2:$E$49,4)</f>
        <v>0</v>
      </c>
      <c r="AS445" s="757" t="str">
        <f t="shared" si="145"/>
        <v>no</v>
      </c>
    </row>
    <row r="446" spans="1:45" s="634" customFormat="1" ht="11.25" customHeight="1" x14ac:dyDescent="0.2">
      <c r="A446" s="621">
        <f>(AirVision!A442)</f>
        <v>0</v>
      </c>
      <c r="B446" s="622">
        <f>(AirVision!B442)</f>
        <v>0</v>
      </c>
      <c r="C446" s="623" t="str">
        <f>IF(ISNUMBER(AirVision!R442),AirVision!R442, "")</f>
        <v/>
      </c>
      <c r="D446" s="624" t="str">
        <f>IF(AirVision!S442&lt;&gt;"",AirVision!S442, "")</f>
        <v/>
      </c>
      <c r="E446" s="623" t="str">
        <f>IF(ISNUMBER(AirVision!L442),AirVision!L442, "")</f>
        <v/>
      </c>
      <c r="F446" s="624" t="str">
        <f>IF(AirVision!M442&lt;&gt;"",AirVision!M442, "")</f>
        <v/>
      </c>
      <c r="G446" s="625" t="str">
        <f>IF(ISNUMBER(AirVision!C442),AirVision!C442,"")</f>
        <v/>
      </c>
      <c r="H446" s="624" t="str">
        <f>IF(AirVision!D442&lt;&gt;"",AirVision!D442, "")</f>
        <v/>
      </c>
      <c r="I446" s="624" t="str">
        <f>IF(ISNUMBER(AirVision!O442),AirVision!O442,"")</f>
        <v/>
      </c>
      <c r="J446" s="624" t="str">
        <f>IF(ISNUMBER(AirVision!P442),AirVision!P442,"")</f>
        <v/>
      </c>
      <c r="K446" s="624" t="str">
        <f>IF(ISNUMBER(AirVision!F442),AirVision!F442, "")</f>
        <v/>
      </c>
      <c r="L446" s="624" t="str">
        <f>IF(AirVision!G442&lt;&gt;"",AirVision!G442, "")</f>
        <v/>
      </c>
      <c r="M446" s="624" t="str">
        <f>IF(ISNUMBER(AirVision!U442),AirVision!U442, "")</f>
        <v/>
      </c>
      <c r="N446" s="624" t="str">
        <f>IF(AirVision!V442&lt;&gt;"",AirVision!V442, "")</f>
        <v/>
      </c>
      <c r="O446" s="625" t="str">
        <f>IF(ISNUMBER(AirVision!X442),AirVision!X442,"")</f>
        <v/>
      </c>
      <c r="P446" s="624" t="str">
        <f>IF(AirVision!Y442&lt;&gt;"",AirVision!Y442, "")</f>
        <v/>
      </c>
      <c r="Q446" s="624" t="str">
        <f>IF(ISNUMBER(AirVision!AA442),AirVision!AA442,"")</f>
        <v/>
      </c>
      <c r="R446" s="624" t="str">
        <f>IF(AirVision!AB442&lt;&gt;"",AirVision!AB442, "")</f>
        <v/>
      </c>
      <c r="S446" s="624" t="str">
        <f>IF(ISNUMBER(AirVision!AD442),AirVision!AD442,"")</f>
        <v/>
      </c>
      <c r="T446" s="624" t="str">
        <f>IF(AirVision!AE442&lt;&gt;"",AirVision!AE442, "")</f>
        <v/>
      </c>
      <c r="U446" s="624">
        <f t="shared" si="132"/>
        <v>0</v>
      </c>
      <c r="V446" s="624">
        <f t="shared" si="130"/>
        <v>1</v>
      </c>
      <c r="W446" s="624" t="str">
        <f>IF(D446&lt;&gt;"",(VLOOKUP(D446,'Flags&amp;Qualifiers'!$S$2:$U$55,3)),"")</f>
        <v/>
      </c>
      <c r="X446" s="624">
        <f t="shared" si="133"/>
        <v>0</v>
      </c>
      <c r="Y446" s="624" t="str">
        <f>IF(D446&lt;&gt;"",(VLOOKUP(D446,'Flags&amp;Qualifiers'!$S$2:$T$55,2)), "")</f>
        <v/>
      </c>
      <c r="Z446" s="624">
        <f t="shared" si="134"/>
        <v>1</v>
      </c>
      <c r="AA446" s="624">
        <f t="shared" si="135"/>
        <v>0</v>
      </c>
      <c r="AB446" s="624" t="str">
        <f t="shared" si="136"/>
        <v>NULL</v>
      </c>
      <c r="AC446" s="635" t="str">
        <f t="shared" si="151"/>
        <v>NULL</v>
      </c>
      <c r="AD446" s="625" t="str">
        <f t="shared" si="151"/>
        <v>NULL</v>
      </c>
      <c r="AE446" s="627">
        <f t="shared" si="150"/>
        <v>0</v>
      </c>
      <c r="AF446" s="628" t="str">
        <f t="shared" si="138"/>
        <v/>
      </c>
      <c r="AG446" s="629" t="str">
        <f t="shared" si="139"/>
        <v/>
      </c>
      <c r="AH446" s="630">
        <f t="shared" si="140"/>
        <v>439</v>
      </c>
      <c r="AI446" s="629">
        <f t="shared" si="144"/>
        <v>0</v>
      </c>
      <c r="AJ446" s="632" t="str">
        <f t="shared" si="147"/>
        <v/>
      </c>
      <c r="AK446" s="630" t="str">
        <f t="shared" si="141"/>
        <v/>
      </c>
      <c r="AL446" s="630" t="str">
        <f t="shared" si="142"/>
        <v/>
      </c>
      <c r="AM446" s="632" t="str">
        <f t="shared" si="143"/>
        <v/>
      </c>
      <c r="AN446" s="633" t="str">
        <f t="shared" si="148"/>
        <v>YES</v>
      </c>
      <c r="AO446" s="511" t="s">
        <v>382</v>
      </c>
      <c r="AP446" s="127">
        <f>VLOOKUP(AO446,'Flags&amp;Qualifiers'!$B$2:$C$49,2)</f>
        <v>0</v>
      </c>
      <c r="AQ446" s="127">
        <f>VLOOKUP(AO446,'Flags&amp;Qualifiers'!$B$2:$D$49,3)</f>
        <v>0</v>
      </c>
      <c r="AR446" s="127">
        <f>VLOOKUP(AO446,'Flags&amp;Qualifiers'!$B$2:$E$49,4)</f>
        <v>0</v>
      </c>
      <c r="AS446" s="757" t="str">
        <f t="shared" si="145"/>
        <v>no</v>
      </c>
    </row>
    <row r="447" spans="1:45" s="634" customFormat="1" ht="11.25" customHeight="1" x14ac:dyDescent="0.2">
      <c r="A447" s="621">
        <f>(AirVision!A443)</f>
        <v>0</v>
      </c>
      <c r="B447" s="622">
        <f>(AirVision!B443)</f>
        <v>0</v>
      </c>
      <c r="C447" s="623" t="str">
        <f>IF(ISNUMBER(AirVision!R443),AirVision!R443, "")</f>
        <v/>
      </c>
      <c r="D447" s="624" t="str">
        <f>IF(AirVision!S443&lt;&gt;"",AirVision!S443, "")</f>
        <v/>
      </c>
      <c r="E447" s="623" t="str">
        <f>IF(ISNUMBER(AirVision!L443),AirVision!L443, "")</f>
        <v/>
      </c>
      <c r="F447" s="624" t="str">
        <f>IF(AirVision!M443&lt;&gt;"",AirVision!M443, "")</f>
        <v/>
      </c>
      <c r="G447" s="625" t="str">
        <f>IF(ISNUMBER(AirVision!C443),AirVision!C443,"")</f>
        <v/>
      </c>
      <c r="H447" s="624" t="str">
        <f>IF(AirVision!D443&lt;&gt;"",AirVision!D443, "")</f>
        <v/>
      </c>
      <c r="I447" s="624" t="str">
        <f>IF(ISNUMBER(AirVision!O443),AirVision!O443,"")</f>
        <v/>
      </c>
      <c r="J447" s="624" t="str">
        <f>IF(ISNUMBER(AirVision!P443),AirVision!P443,"")</f>
        <v/>
      </c>
      <c r="K447" s="624" t="str">
        <f>IF(ISNUMBER(AirVision!F443),AirVision!F443, "")</f>
        <v/>
      </c>
      <c r="L447" s="624" t="str">
        <f>IF(AirVision!G443&lt;&gt;"",AirVision!G443, "")</f>
        <v/>
      </c>
      <c r="M447" s="624" t="str">
        <f>IF(ISNUMBER(AirVision!U443),AirVision!U443, "")</f>
        <v/>
      </c>
      <c r="N447" s="624" t="str">
        <f>IF(AirVision!V443&lt;&gt;"",AirVision!V443, "")</f>
        <v/>
      </c>
      <c r="O447" s="625" t="str">
        <f>IF(ISNUMBER(AirVision!X443),AirVision!X443,"")</f>
        <v/>
      </c>
      <c r="P447" s="624" t="str">
        <f>IF(AirVision!Y443&lt;&gt;"",AirVision!Y443, "")</f>
        <v/>
      </c>
      <c r="Q447" s="624" t="str">
        <f>IF(ISNUMBER(AirVision!AA443),AirVision!AA443,"")</f>
        <v/>
      </c>
      <c r="R447" s="624" t="str">
        <f>IF(AirVision!AB443&lt;&gt;"",AirVision!AB443, "")</f>
        <v/>
      </c>
      <c r="S447" s="624" t="str">
        <f>IF(ISNUMBER(AirVision!AD443),AirVision!AD443,"")</f>
        <v/>
      </c>
      <c r="T447" s="624" t="str">
        <f>IF(AirVision!AE443&lt;&gt;"",AirVision!AE443, "")</f>
        <v/>
      </c>
      <c r="U447" s="624">
        <f t="shared" si="132"/>
        <v>0</v>
      </c>
      <c r="V447" s="624">
        <f t="shared" si="130"/>
        <v>1</v>
      </c>
      <c r="W447" s="624" t="str">
        <f>IF(D447&lt;&gt;"",(VLOOKUP(D447,'Flags&amp;Qualifiers'!$S$2:$U$55,3)),"")</f>
        <v/>
      </c>
      <c r="X447" s="624">
        <f t="shared" si="133"/>
        <v>0</v>
      </c>
      <c r="Y447" s="624" t="str">
        <f>IF(D447&lt;&gt;"",(VLOOKUP(D447,'Flags&amp;Qualifiers'!$S$2:$T$55,2)), "")</f>
        <v/>
      </c>
      <c r="Z447" s="624">
        <f t="shared" si="134"/>
        <v>1</v>
      </c>
      <c r="AA447" s="624">
        <f t="shared" si="135"/>
        <v>0</v>
      </c>
      <c r="AB447" s="624" t="str">
        <f t="shared" si="136"/>
        <v>NULL</v>
      </c>
      <c r="AC447" s="635" t="str">
        <f t="shared" si="151"/>
        <v>NULL</v>
      </c>
      <c r="AD447" s="625" t="str">
        <f t="shared" si="151"/>
        <v>NULL</v>
      </c>
      <c r="AE447" s="627">
        <f t="shared" si="150"/>
        <v>0</v>
      </c>
      <c r="AF447" s="628" t="str">
        <f t="shared" si="138"/>
        <v/>
      </c>
      <c r="AG447" s="629" t="str">
        <f t="shared" si="139"/>
        <v/>
      </c>
      <c r="AH447" s="630">
        <f t="shared" si="140"/>
        <v>440</v>
      </c>
      <c r="AI447" s="629">
        <f t="shared" si="144"/>
        <v>0</v>
      </c>
      <c r="AJ447" s="632" t="str">
        <f t="shared" si="147"/>
        <v/>
      </c>
      <c r="AK447" s="630" t="str">
        <f t="shared" si="141"/>
        <v/>
      </c>
      <c r="AL447" s="630" t="str">
        <f t="shared" si="142"/>
        <v/>
      </c>
      <c r="AM447" s="632" t="str">
        <f t="shared" si="143"/>
        <v/>
      </c>
      <c r="AN447" s="633" t="str">
        <f t="shared" si="148"/>
        <v>YES</v>
      </c>
      <c r="AO447" s="511" t="s">
        <v>382</v>
      </c>
      <c r="AP447" s="127">
        <f>VLOOKUP(AO447,'Flags&amp;Qualifiers'!$B$2:$C$49,2)</f>
        <v>0</v>
      </c>
      <c r="AQ447" s="127">
        <f>VLOOKUP(AO447,'Flags&amp;Qualifiers'!$B$2:$D$49,3)</f>
        <v>0</v>
      </c>
      <c r="AR447" s="127">
        <f>VLOOKUP(AO447,'Flags&amp;Qualifiers'!$B$2:$E$49,4)</f>
        <v>0</v>
      </c>
      <c r="AS447" s="757" t="str">
        <f t="shared" si="145"/>
        <v>no</v>
      </c>
    </row>
    <row r="448" spans="1:45" s="634" customFormat="1" ht="11.25" customHeight="1" x14ac:dyDescent="0.2">
      <c r="A448" s="621">
        <f>(AirVision!A444)</f>
        <v>0</v>
      </c>
      <c r="B448" s="622">
        <f>(AirVision!B444)</f>
        <v>0</v>
      </c>
      <c r="C448" s="623" t="str">
        <f>IF(ISNUMBER(AirVision!R444),AirVision!R444, "")</f>
        <v/>
      </c>
      <c r="D448" s="624" t="str">
        <f>IF(AirVision!S444&lt;&gt;"",AirVision!S444, "")</f>
        <v/>
      </c>
      <c r="E448" s="623" t="str">
        <f>IF(ISNUMBER(AirVision!L444),AirVision!L444, "")</f>
        <v/>
      </c>
      <c r="F448" s="624" t="str">
        <f>IF(AirVision!M444&lt;&gt;"",AirVision!M444, "")</f>
        <v/>
      </c>
      <c r="G448" s="625" t="str">
        <f>IF(ISNUMBER(AirVision!C444),AirVision!C444,"")</f>
        <v/>
      </c>
      <c r="H448" s="624" t="str">
        <f>IF(AirVision!D444&lt;&gt;"",AirVision!D444, "")</f>
        <v/>
      </c>
      <c r="I448" s="624" t="str">
        <f>IF(ISNUMBER(AirVision!O444),AirVision!O444,"")</f>
        <v/>
      </c>
      <c r="J448" s="624" t="str">
        <f>IF(ISNUMBER(AirVision!P444),AirVision!P444,"")</f>
        <v/>
      </c>
      <c r="K448" s="624" t="str">
        <f>IF(ISNUMBER(AirVision!F444),AirVision!F444, "")</f>
        <v/>
      </c>
      <c r="L448" s="624" t="str">
        <f>IF(AirVision!G444&lt;&gt;"",AirVision!G444, "")</f>
        <v/>
      </c>
      <c r="M448" s="624" t="str">
        <f>IF(ISNUMBER(AirVision!U444),AirVision!U444, "")</f>
        <v/>
      </c>
      <c r="N448" s="624" t="str">
        <f>IF(AirVision!V444&lt;&gt;"",AirVision!V444, "")</f>
        <v/>
      </c>
      <c r="O448" s="625" t="str">
        <f>IF(ISNUMBER(AirVision!X444),AirVision!X444,"")</f>
        <v/>
      </c>
      <c r="P448" s="624" t="str">
        <f>IF(AirVision!Y444&lt;&gt;"",AirVision!Y444, "")</f>
        <v/>
      </c>
      <c r="Q448" s="624" t="str">
        <f>IF(ISNUMBER(AirVision!AA444),AirVision!AA444,"")</f>
        <v/>
      </c>
      <c r="R448" s="624" t="str">
        <f>IF(AirVision!AB444&lt;&gt;"",AirVision!AB444, "")</f>
        <v/>
      </c>
      <c r="S448" s="624" t="str">
        <f>IF(ISNUMBER(AirVision!AD444),AirVision!AD444,"")</f>
        <v/>
      </c>
      <c r="T448" s="624" t="str">
        <f>IF(AirVision!AE444&lt;&gt;"",AirVision!AE444, "")</f>
        <v/>
      </c>
      <c r="U448" s="624">
        <f t="shared" si="132"/>
        <v>0</v>
      </c>
      <c r="V448" s="624">
        <f t="shared" si="130"/>
        <v>1</v>
      </c>
      <c r="W448" s="624" t="str">
        <f>IF(D448&lt;&gt;"",(VLOOKUP(D448,'Flags&amp;Qualifiers'!$S$2:$U$55,3)),"")</f>
        <v/>
      </c>
      <c r="X448" s="624">
        <f t="shared" si="133"/>
        <v>0</v>
      </c>
      <c r="Y448" s="624" t="str">
        <f>IF(D448&lt;&gt;"",(VLOOKUP(D448,'Flags&amp;Qualifiers'!$S$2:$T$55,2)), "")</f>
        <v/>
      </c>
      <c r="Z448" s="624">
        <f t="shared" si="134"/>
        <v>1</v>
      </c>
      <c r="AA448" s="624">
        <f t="shared" si="135"/>
        <v>0</v>
      </c>
      <c r="AB448" s="624" t="str">
        <f t="shared" si="136"/>
        <v>NULL</v>
      </c>
      <c r="AC448" s="635" t="str">
        <f t="shared" si="151"/>
        <v>NULL</v>
      </c>
      <c r="AD448" s="625" t="str">
        <f t="shared" si="151"/>
        <v>NULL</v>
      </c>
      <c r="AE448" s="627">
        <f t="shared" si="150"/>
        <v>0</v>
      </c>
      <c r="AF448" s="628" t="str">
        <f t="shared" si="138"/>
        <v/>
      </c>
      <c r="AG448" s="629" t="str">
        <f t="shared" si="139"/>
        <v/>
      </c>
      <c r="AH448" s="630">
        <f t="shared" si="140"/>
        <v>441</v>
      </c>
      <c r="AI448" s="629">
        <f t="shared" si="144"/>
        <v>0</v>
      </c>
      <c r="AJ448" s="632" t="str">
        <f t="shared" si="147"/>
        <v/>
      </c>
      <c r="AK448" s="630" t="str">
        <f t="shared" si="141"/>
        <v/>
      </c>
      <c r="AL448" s="630" t="str">
        <f t="shared" si="142"/>
        <v/>
      </c>
      <c r="AM448" s="632" t="str">
        <f t="shared" si="143"/>
        <v/>
      </c>
      <c r="AN448" s="633" t="str">
        <f t="shared" si="148"/>
        <v>YES</v>
      </c>
      <c r="AO448" s="511" t="s">
        <v>382</v>
      </c>
      <c r="AP448" s="127">
        <f>VLOOKUP(AO448,'Flags&amp;Qualifiers'!$B$2:$C$49,2)</f>
        <v>0</v>
      </c>
      <c r="AQ448" s="127">
        <f>VLOOKUP(AO448,'Flags&amp;Qualifiers'!$B$2:$D$49,3)</f>
        <v>0</v>
      </c>
      <c r="AR448" s="127">
        <f>VLOOKUP(AO448,'Flags&amp;Qualifiers'!$B$2:$E$49,4)</f>
        <v>0</v>
      </c>
      <c r="AS448" s="757" t="str">
        <f t="shared" si="145"/>
        <v>no</v>
      </c>
    </row>
    <row r="449" spans="1:45" s="634" customFormat="1" ht="11.25" customHeight="1" x14ac:dyDescent="0.2">
      <c r="A449" s="621">
        <f>(AirVision!A445)</f>
        <v>0</v>
      </c>
      <c r="B449" s="622">
        <f>(AirVision!B445)</f>
        <v>0</v>
      </c>
      <c r="C449" s="623" t="str">
        <f>IF(ISNUMBER(AirVision!R445),AirVision!R445, "")</f>
        <v/>
      </c>
      <c r="D449" s="624" t="str">
        <f>IF(AirVision!S445&lt;&gt;"",AirVision!S445, "")</f>
        <v/>
      </c>
      <c r="E449" s="623" t="str">
        <f>IF(ISNUMBER(AirVision!L445),AirVision!L445, "")</f>
        <v/>
      </c>
      <c r="F449" s="624" t="str">
        <f>IF(AirVision!M445&lt;&gt;"",AirVision!M445, "")</f>
        <v/>
      </c>
      <c r="G449" s="625" t="str">
        <f>IF(ISNUMBER(AirVision!C445),AirVision!C445,"")</f>
        <v/>
      </c>
      <c r="H449" s="624" t="str">
        <f>IF(AirVision!D445&lt;&gt;"",AirVision!D445, "")</f>
        <v/>
      </c>
      <c r="I449" s="624" t="str">
        <f>IF(ISNUMBER(AirVision!O445),AirVision!O445,"")</f>
        <v/>
      </c>
      <c r="J449" s="624" t="str">
        <f>IF(ISNUMBER(AirVision!P445),AirVision!P445,"")</f>
        <v/>
      </c>
      <c r="K449" s="624" t="str">
        <f>IF(ISNUMBER(AirVision!F445),AirVision!F445, "")</f>
        <v/>
      </c>
      <c r="L449" s="624" t="str">
        <f>IF(AirVision!G445&lt;&gt;"",AirVision!G445, "")</f>
        <v/>
      </c>
      <c r="M449" s="624" t="str">
        <f>IF(ISNUMBER(AirVision!U445),AirVision!U445, "")</f>
        <v/>
      </c>
      <c r="N449" s="624" t="str">
        <f>IF(AirVision!V445&lt;&gt;"",AirVision!V445, "")</f>
        <v/>
      </c>
      <c r="O449" s="625" t="str">
        <f>IF(ISNUMBER(AirVision!X445),AirVision!X445,"")</f>
        <v/>
      </c>
      <c r="P449" s="624" t="str">
        <f>IF(AirVision!Y445&lt;&gt;"",AirVision!Y445, "")</f>
        <v/>
      </c>
      <c r="Q449" s="624" t="str">
        <f>IF(ISNUMBER(AirVision!AA445),AirVision!AA445,"")</f>
        <v/>
      </c>
      <c r="R449" s="624" t="str">
        <f>IF(AirVision!AB445&lt;&gt;"",AirVision!AB445, "")</f>
        <v/>
      </c>
      <c r="S449" s="624" t="str">
        <f>IF(ISNUMBER(AirVision!AD445),AirVision!AD445,"")</f>
        <v/>
      </c>
      <c r="T449" s="624" t="str">
        <f>IF(AirVision!AE445&lt;&gt;"",AirVision!AE445, "")</f>
        <v/>
      </c>
      <c r="U449" s="624">
        <f t="shared" si="132"/>
        <v>0</v>
      </c>
      <c r="V449" s="624">
        <f t="shared" si="130"/>
        <v>1</v>
      </c>
      <c r="W449" s="624" t="str">
        <f>IF(D449&lt;&gt;"",(VLOOKUP(D449,'Flags&amp;Qualifiers'!$S$2:$U$55,3)),"")</f>
        <v/>
      </c>
      <c r="X449" s="624">
        <f t="shared" si="133"/>
        <v>0</v>
      </c>
      <c r="Y449" s="624" t="str">
        <f>IF(D449&lt;&gt;"",(VLOOKUP(D449,'Flags&amp;Qualifiers'!$S$2:$T$55,2)), "")</f>
        <v/>
      </c>
      <c r="Z449" s="624">
        <f t="shared" si="134"/>
        <v>1</v>
      </c>
      <c r="AA449" s="624">
        <f t="shared" si="135"/>
        <v>0</v>
      </c>
      <c r="AB449" s="624" t="str">
        <f t="shared" si="136"/>
        <v>NULL</v>
      </c>
      <c r="AC449" s="635" t="str">
        <f t="shared" si="151"/>
        <v>NULL</v>
      </c>
      <c r="AD449" s="625" t="str">
        <f t="shared" si="151"/>
        <v>NULL</v>
      </c>
      <c r="AE449" s="627">
        <f t="shared" si="150"/>
        <v>0</v>
      </c>
      <c r="AF449" s="628" t="str">
        <f t="shared" si="138"/>
        <v/>
      </c>
      <c r="AG449" s="629" t="str">
        <f t="shared" si="139"/>
        <v/>
      </c>
      <c r="AH449" s="630">
        <f t="shared" si="140"/>
        <v>442</v>
      </c>
      <c r="AI449" s="629">
        <f t="shared" si="144"/>
        <v>0</v>
      </c>
      <c r="AJ449" s="632" t="str">
        <f t="shared" si="147"/>
        <v/>
      </c>
      <c r="AK449" s="630" t="str">
        <f t="shared" si="141"/>
        <v/>
      </c>
      <c r="AL449" s="630" t="str">
        <f t="shared" si="142"/>
        <v/>
      </c>
      <c r="AM449" s="632" t="str">
        <f t="shared" si="143"/>
        <v/>
      </c>
      <c r="AN449" s="633" t="str">
        <f t="shared" si="148"/>
        <v>YES</v>
      </c>
      <c r="AO449" s="511" t="s">
        <v>382</v>
      </c>
      <c r="AP449" s="127">
        <f>VLOOKUP(AO449,'Flags&amp;Qualifiers'!$B$2:$C$49,2)</f>
        <v>0</v>
      </c>
      <c r="AQ449" s="127">
        <f>VLOOKUP(AO449,'Flags&amp;Qualifiers'!$B$2:$D$49,3)</f>
        <v>0</v>
      </c>
      <c r="AR449" s="127">
        <f>VLOOKUP(AO449,'Flags&amp;Qualifiers'!$B$2:$E$49,4)</f>
        <v>0</v>
      </c>
      <c r="AS449" s="757" t="str">
        <f t="shared" si="145"/>
        <v>no</v>
      </c>
    </row>
    <row r="450" spans="1:45" s="634" customFormat="1" ht="11.25" customHeight="1" x14ac:dyDescent="0.2">
      <c r="A450" s="621">
        <f>(AirVision!A446)</f>
        <v>0</v>
      </c>
      <c r="B450" s="622">
        <f>(AirVision!B446)</f>
        <v>0</v>
      </c>
      <c r="C450" s="623" t="str">
        <f>IF(ISNUMBER(AirVision!R446),AirVision!R446, "")</f>
        <v/>
      </c>
      <c r="D450" s="624" t="str">
        <f>IF(AirVision!S446&lt;&gt;"",AirVision!S446, "")</f>
        <v/>
      </c>
      <c r="E450" s="623" t="str">
        <f>IF(ISNUMBER(AirVision!L446),AirVision!L446, "")</f>
        <v/>
      </c>
      <c r="F450" s="624" t="str">
        <f>IF(AirVision!M446&lt;&gt;"",AirVision!M446, "")</f>
        <v/>
      </c>
      <c r="G450" s="625" t="str">
        <f>IF(ISNUMBER(AirVision!C446),AirVision!C446,"")</f>
        <v/>
      </c>
      <c r="H450" s="624" t="str">
        <f>IF(AirVision!D446&lt;&gt;"",AirVision!D446, "")</f>
        <v/>
      </c>
      <c r="I450" s="624" t="str">
        <f>IF(ISNUMBER(AirVision!O446),AirVision!O446,"")</f>
        <v/>
      </c>
      <c r="J450" s="624" t="str">
        <f>IF(ISNUMBER(AirVision!P446),AirVision!P446,"")</f>
        <v/>
      </c>
      <c r="K450" s="624" t="str">
        <f>IF(ISNUMBER(AirVision!F446),AirVision!F446, "")</f>
        <v/>
      </c>
      <c r="L450" s="624" t="str">
        <f>IF(AirVision!G446&lt;&gt;"",AirVision!G446, "")</f>
        <v/>
      </c>
      <c r="M450" s="624" t="str">
        <f>IF(ISNUMBER(AirVision!U446),AirVision!U446, "")</f>
        <v/>
      </c>
      <c r="N450" s="624" t="str">
        <f>IF(AirVision!V446&lt;&gt;"",AirVision!V446, "")</f>
        <v/>
      </c>
      <c r="O450" s="625" t="str">
        <f>IF(ISNUMBER(AirVision!X446),AirVision!X446,"")</f>
        <v/>
      </c>
      <c r="P450" s="624" t="str">
        <f>IF(AirVision!Y446&lt;&gt;"",AirVision!Y446, "")</f>
        <v/>
      </c>
      <c r="Q450" s="624" t="str">
        <f>IF(ISNUMBER(AirVision!AA446),AirVision!AA446,"")</f>
        <v/>
      </c>
      <c r="R450" s="624" t="str">
        <f>IF(AirVision!AB446&lt;&gt;"",AirVision!AB446, "")</f>
        <v/>
      </c>
      <c r="S450" s="624" t="str">
        <f>IF(ISNUMBER(AirVision!AD446),AirVision!AD446,"")</f>
        <v/>
      </c>
      <c r="T450" s="624" t="str">
        <f>IF(AirVision!AE446&lt;&gt;"",AirVision!AE446, "")</f>
        <v/>
      </c>
      <c r="U450" s="624">
        <f t="shared" si="132"/>
        <v>0</v>
      </c>
      <c r="V450" s="624">
        <f t="shared" si="130"/>
        <v>1</v>
      </c>
      <c r="W450" s="624" t="str">
        <f>IF(D450&lt;&gt;"",(VLOOKUP(D450,'Flags&amp;Qualifiers'!$S$2:$U$55,3)),"")</f>
        <v/>
      </c>
      <c r="X450" s="624">
        <f t="shared" si="133"/>
        <v>0</v>
      </c>
      <c r="Y450" s="624" t="str">
        <f>IF(D450&lt;&gt;"",(VLOOKUP(D450,'Flags&amp;Qualifiers'!$S$2:$T$55,2)), "")</f>
        <v/>
      </c>
      <c r="Z450" s="624">
        <f t="shared" si="134"/>
        <v>1</v>
      </c>
      <c r="AA450" s="624">
        <f t="shared" si="135"/>
        <v>0</v>
      </c>
      <c r="AB450" s="624" t="str">
        <f t="shared" si="136"/>
        <v>NULL</v>
      </c>
      <c r="AC450" s="635" t="str">
        <f t="shared" si="151"/>
        <v>NULL</v>
      </c>
      <c r="AD450" s="625" t="str">
        <f t="shared" si="151"/>
        <v>NULL</v>
      </c>
      <c r="AE450" s="627">
        <f t="shared" si="150"/>
        <v>0</v>
      </c>
      <c r="AF450" s="628" t="str">
        <f t="shared" si="138"/>
        <v/>
      </c>
      <c r="AG450" s="629" t="str">
        <f t="shared" si="139"/>
        <v/>
      </c>
      <c r="AH450" s="630">
        <f t="shared" si="140"/>
        <v>443</v>
      </c>
      <c r="AI450" s="629">
        <f t="shared" si="144"/>
        <v>0</v>
      </c>
      <c r="AJ450" s="632" t="str">
        <f t="shared" si="147"/>
        <v/>
      </c>
      <c r="AK450" s="630" t="str">
        <f t="shared" si="141"/>
        <v/>
      </c>
      <c r="AL450" s="630" t="str">
        <f t="shared" si="142"/>
        <v/>
      </c>
      <c r="AM450" s="632" t="str">
        <f t="shared" si="143"/>
        <v/>
      </c>
      <c r="AN450" s="633" t="str">
        <f t="shared" si="148"/>
        <v>YES</v>
      </c>
      <c r="AO450" s="511" t="s">
        <v>382</v>
      </c>
      <c r="AP450" s="127">
        <f>VLOOKUP(AO450,'Flags&amp;Qualifiers'!$B$2:$C$49,2)</f>
        <v>0</v>
      </c>
      <c r="AQ450" s="127">
        <f>VLOOKUP(AO450,'Flags&amp;Qualifiers'!$B$2:$D$49,3)</f>
        <v>0</v>
      </c>
      <c r="AR450" s="127">
        <f>VLOOKUP(AO450,'Flags&amp;Qualifiers'!$B$2:$E$49,4)</f>
        <v>0</v>
      </c>
      <c r="AS450" s="757" t="str">
        <f t="shared" si="145"/>
        <v>no</v>
      </c>
    </row>
    <row r="451" spans="1:45" s="634" customFormat="1" ht="11.25" customHeight="1" x14ac:dyDescent="0.2">
      <c r="A451" s="621">
        <f>(AirVision!A447)</f>
        <v>0</v>
      </c>
      <c r="B451" s="622">
        <f>(AirVision!B447)</f>
        <v>0</v>
      </c>
      <c r="C451" s="623" t="str">
        <f>IF(ISNUMBER(AirVision!R447),AirVision!R447, "")</f>
        <v/>
      </c>
      <c r="D451" s="624" t="str">
        <f>IF(AirVision!S447&lt;&gt;"",AirVision!S447, "")</f>
        <v/>
      </c>
      <c r="E451" s="623" t="str">
        <f>IF(ISNUMBER(AirVision!L447),AirVision!L447, "")</f>
        <v/>
      </c>
      <c r="F451" s="624" t="str">
        <f>IF(AirVision!M447&lt;&gt;"",AirVision!M447, "")</f>
        <v/>
      </c>
      <c r="G451" s="625" t="str">
        <f>IF(ISNUMBER(AirVision!C447),AirVision!C447,"")</f>
        <v/>
      </c>
      <c r="H451" s="624" t="str">
        <f>IF(AirVision!D447&lt;&gt;"",AirVision!D447, "")</f>
        <v/>
      </c>
      <c r="I451" s="624" t="str">
        <f>IF(ISNUMBER(AirVision!O447),AirVision!O447,"")</f>
        <v/>
      </c>
      <c r="J451" s="624" t="str">
        <f>IF(ISNUMBER(AirVision!P447),AirVision!P447,"")</f>
        <v/>
      </c>
      <c r="K451" s="624" t="str">
        <f>IF(ISNUMBER(AirVision!F447),AirVision!F447, "")</f>
        <v/>
      </c>
      <c r="L451" s="624" t="str">
        <f>IF(AirVision!G447&lt;&gt;"",AirVision!G447, "")</f>
        <v/>
      </c>
      <c r="M451" s="624" t="str">
        <f>IF(ISNUMBER(AirVision!U447),AirVision!U447, "")</f>
        <v/>
      </c>
      <c r="N451" s="624" t="str">
        <f>IF(AirVision!V447&lt;&gt;"",AirVision!V447, "")</f>
        <v/>
      </c>
      <c r="O451" s="625" t="str">
        <f>IF(ISNUMBER(AirVision!X447),AirVision!X447,"")</f>
        <v/>
      </c>
      <c r="P451" s="624" t="str">
        <f>IF(AirVision!Y447&lt;&gt;"",AirVision!Y447, "")</f>
        <v/>
      </c>
      <c r="Q451" s="624" t="str">
        <f>IF(ISNUMBER(AirVision!AA447),AirVision!AA447,"")</f>
        <v/>
      </c>
      <c r="R451" s="624" t="str">
        <f>IF(AirVision!AB447&lt;&gt;"",AirVision!AB447, "")</f>
        <v/>
      </c>
      <c r="S451" s="624" t="str">
        <f>IF(ISNUMBER(AirVision!AD447),AirVision!AD447,"")</f>
        <v/>
      </c>
      <c r="T451" s="624" t="str">
        <f>IF(AirVision!AE447&lt;&gt;"",AirVision!AE447, "")</f>
        <v/>
      </c>
      <c r="U451" s="624">
        <f t="shared" si="132"/>
        <v>0</v>
      </c>
      <c r="V451" s="624">
        <f>COUNTBLANK(C451)</f>
        <v>1</v>
      </c>
      <c r="W451" s="624" t="str">
        <f>IF(D451&lt;&gt;"",(VLOOKUP(D451,'Flags&amp;Qualifiers'!$S$2:$U$55,3)),"")</f>
        <v/>
      </c>
      <c r="X451" s="624">
        <f t="shared" si="133"/>
        <v>0</v>
      </c>
      <c r="Y451" s="624" t="str">
        <f>IF(D451&lt;&gt;"",(VLOOKUP(D451,'Flags&amp;Qualifiers'!$S$2:$T$55,2)), "")</f>
        <v/>
      </c>
      <c r="Z451" s="624">
        <f t="shared" si="134"/>
        <v>1</v>
      </c>
      <c r="AA451" s="624">
        <f t="shared" si="135"/>
        <v>0</v>
      </c>
      <c r="AB451" s="624" t="str">
        <f t="shared" si="136"/>
        <v>NULL</v>
      </c>
      <c r="AC451" s="635" t="str">
        <f t="shared" si="151"/>
        <v>NULL</v>
      </c>
      <c r="AD451" s="625" t="str">
        <f t="shared" si="151"/>
        <v>NULL</v>
      </c>
      <c r="AE451" s="627">
        <f t="shared" si="150"/>
        <v>0</v>
      </c>
      <c r="AF451" s="628" t="str">
        <f t="shared" si="138"/>
        <v/>
      </c>
      <c r="AG451" s="629" t="str">
        <f t="shared" si="139"/>
        <v/>
      </c>
      <c r="AH451" s="630">
        <f t="shared" si="140"/>
        <v>444</v>
      </c>
      <c r="AI451" s="629">
        <f t="shared" si="144"/>
        <v>0</v>
      </c>
      <c r="AJ451" s="632" t="str">
        <f t="shared" si="147"/>
        <v/>
      </c>
      <c r="AK451" s="630" t="str">
        <f t="shared" si="141"/>
        <v/>
      </c>
      <c r="AL451" s="630" t="str">
        <f t="shared" si="142"/>
        <v/>
      </c>
      <c r="AM451" s="632" t="str">
        <f t="shared" si="143"/>
        <v/>
      </c>
      <c r="AN451" s="633" t="str">
        <f t="shared" si="148"/>
        <v>YES</v>
      </c>
      <c r="AO451" s="511" t="s">
        <v>382</v>
      </c>
      <c r="AP451" s="127">
        <f>VLOOKUP(AO451,'Flags&amp;Qualifiers'!$B$2:$C$49,2)</f>
        <v>0</v>
      </c>
      <c r="AQ451" s="127">
        <f>VLOOKUP(AO451,'Flags&amp;Qualifiers'!$B$2:$D$49,3)</f>
        <v>0</v>
      </c>
      <c r="AR451" s="127">
        <f>VLOOKUP(AO451,'Flags&amp;Qualifiers'!$B$2:$E$49,4)</f>
        <v>0</v>
      </c>
      <c r="AS451" s="757" t="str">
        <f t="shared" si="145"/>
        <v>no</v>
      </c>
    </row>
    <row r="452" spans="1:45" s="634" customFormat="1" ht="11.25" customHeight="1" x14ac:dyDescent="0.2">
      <c r="A452" s="621">
        <f>(AirVision!A448)</f>
        <v>0</v>
      </c>
      <c r="B452" s="622">
        <f>(AirVision!B448)</f>
        <v>0</v>
      </c>
      <c r="C452" s="623" t="str">
        <f>IF(ISNUMBER(AirVision!R448),AirVision!R448, "")</f>
        <v/>
      </c>
      <c r="D452" s="624" t="str">
        <f>IF(AirVision!S448&lt;&gt;"",AirVision!S448, "")</f>
        <v/>
      </c>
      <c r="E452" s="623" t="str">
        <f>IF(ISNUMBER(AirVision!L448),AirVision!L448, "")</f>
        <v/>
      </c>
      <c r="F452" s="624" t="str">
        <f>IF(AirVision!M448&lt;&gt;"",AirVision!M448, "")</f>
        <v/>
      </c>
      <c r="G452" s="625" t="str">
        <f>IF(ISNUMBER(AirVision!C448),AirVision!C448,"")</f>
        <v/>
      </c>
      <c r="H452" s="624" t="str">
        <f>IF(AirVision!D448&lt;&gt;"",AirVision!D448, "")</f>
        <v/>
      </c>
      <c r="I452" s="624" t="str">
        <f>IF(ISNUMBER(AirVision!O448),AirVision!O448,"")</f>
        <v/>
      </c>
      <c r="J452" s="624" t="str">
        <f>IF(ISNUMBER(AirVision!P448),AirVision!P448,"")</f>
        <v/>
      </c>
      <c r="K452" s="624" t="str">
        <f>IF(ISNUMBER(AirVision!F448),AirVision!F448, "")</f>
        <v/>
      </c>
      <c r="L452" s="624" t="str">
        <f>IF(AirVision!G448&lt;&gt;"",AirVision!G448, "")</f>
        <v/>
      </c>
      <c r="M452" s="624" t="str">
        <f>IF(ISNUMBER(AirVision!U448),AirVision!U448, "")</f>
        <v/>
      </c>
      <c r="N452" s="624" t="str">
        <f>IF(AirVision!V448&lt;&gt;"",AirVision!V448, "")</f>
        <v/>
      </c>
      <c r="O452" s="625" t="str">
        <f>IF(ISNUMBER(AirVision!X448),AirVision!X448,"")</f>
        <v/>
      </c>
      <c r="P452" s="624" t="str">
        <f>IF(AirVision!Y448&lt;&gt;"",AirVision!Y448, "")</f>
        <v/>
      </c>
      <c r="Q452" s="624" t="str">
        <f>IF(ISNUMBER(AirVision!AA448),AirVision!AA448,"")</f>
        <v/>
      </c>
      <c r="R452" s="624" t="str">
        <f>IF(AirVision!AB448&lt;&gt;"",AirVision!AB448, "")</f>
        <v/>
      </c>
      <c r="S452" s="624" t="str">
        <f>IF(ISNUMBER(AirVision!AD448),AirVision!AD448,"")</f>
        <v/>
      </c>
      <c r="T452" s="624" t="str">
        <f>IF(AirVision!AE448&lt;&gt;"",AirVision!AE448, "")</f>
        <v/>
      </c>
      <c r="U452" s="624">
        <f t="shared" si="132"/>
        <v>0</v>
      </c>
      <c r="V452" s="624">
        <f>COUNTBLANK(C452)</f>
        <v>1</v>
      </c>
      <c r="W452" s="624" t="str">
        <f>IF(D452&lt;&gt;"",(VLOOKUP(D452,'Flags&amp;Qualifiers'!$S$2:$U$55,3)),"")</f>
        <v/>
      </c>
      <c r="X452" s="624">
        <f t="shared" si="133"/>
        <v>0</v>
      </c>
      <c r="Y452" s="624" t="str">
        <f>IF(D452&lt;&gt;"",(VLOOKUP(D452,'Flags&amp;Qualifiers'!$S$2:$T$55,2)), "")</f>
        <v/>
      </c>
      <c r="Z452" s="624">
        <f t="shared" si="134"/>
        <v>1</v>
      </c>
      <c r="AA452" s="624">
        <f t="shared" si="135"/>
        <v>0</v>
      </c>
      <c r="AB452" s="624" t="str">
        <f t="shared" si="136"/>
        <v>NULL</v>
      </c>
      <c r="AC452" s="635" t="str">
        <f t="shared" si="151"/>
        <v>NULL</v>
      </c>
      <c r="AD452" s="625" t="str">
        <f t="shared" si="151"/>
        <v>NULL</v>
      </c>
      <c r="AE452" s="627">
        <f t="shared" si="150"/>
        <v>0</v>
      </c>
      <c r="AF452" s="628" t="str">
        <f t="shared" si="138"/>
        <v/>
      </c>
      <c r="AG452" s="629" t="str">
        <f t="shared" si="139"/>
        <v/>
      </c>
      <c r="AH452" s="630">
        <f t="shared" si="140"/>
        <v>445</v>
      </c>
      <c r="AI452" s="629">
        <f t="shared" si="144"/>
        <v>0</v>
      </c>
      <c r="AJ452" s="632" t="str">
        <f t="shared" si="147"/>
        <v/>
      </c>
      <c r="AK452" s="630" t="str">
        <f t="shared" si="141"/>
        <v/>
      </c>
      <c r="AL452" s="630" t="str">
        <f t="shared" si="142"/>
        <v/>
      </c>
      <c r="AM452" s="632" t="str">
        <f t="shared" si="143"/>
        <v/>
      </c>
      <c r="AN452" s="633" t="str">
        <f t="shared" si="148"/>
        <v>YES</v>
      </c>
      <c r="AO452" s="511" t="s">
        <v>382</v>
      </c>
      <c r="AP452" s="127">
        <f>VLOOKUP(AO452,'Flags&amp;Qualifiers'!$B$2:$C$49,2)</f>
        <v>0</v>
      </c>
      <c r="AQ452" s="127">
        <f>VLOOKUP(AO452,'Flags&amp;Qualifiers'!$B$2:$D$49,3)</f>
        <v>0</v>
      </c>
      <c r="AR452" s="127">
        <f>VLOOKUP(AO452,'Flags&amp;Qualifiers'!$B$2:$E$49,4)</f>
        <v>0</v>
      </c>
      <c r="AS452" s="757" t="str">
        <f t="shared" si="145"/>
        <v>no</v>
      </c>
    </row>
    <row r="453" spans="1:45" s="634" customFormat="1" ht="11.25" customHeight="1" x14ac:dyDescent="0.2">
      <c r="A453" s="621">
        <f>(AirVision!A449)</f>
        <v>0</v>
      </c>
      <c r="B453" s="622">
        <f>(AirVision!B449)</f>
        <v>0</v>
      </c>
      <c r="C453" s="623" t="str">
        <f>IF(ISNUMBER(AirVision!R449),AirVision!R449, "")</f>
        <v/>
      </c>
      <c r="D453" s="624" t="str">
        <f>IF(AirVision!S449&lt;&gt;"",AirVision!S449, "")</f>
        <v/>
      </c>
      <c r="E453" s="623" t="str">
        <f>IF(ISNUMBER(AirVision!L449),AirVision!L449, "")</f>
        <v/>
      </c>
      <c r="F453" s="624" t="str">
        <f>IF(AirVision!M449&lt;&gt;"",AirVision!M449, "")</f>
        <v/>
      </c>
      <c r="G453" s="625" t="str">
        <f>IF(ISNUMBER(AirVision!C449),AirVision!C449,"")</f>
        <v/>
      </c>
      <c r="H453" s="624" t="str">
        <f>IF(AirVision!D449&lt;&gt;"",AirVision!D449, "")</f>
        <v/>
      </c>
      <c r="I453" s="624" t="str">
        <f>IF(ISNUMBER(AirVision!O449),AirVision!O449,"")</f>
        <v/>
      </c>
      <c r="J453" s="624" t="str">
        <f>IF(ISNUMBER(AirVision!P449),AirVision!P449,"")</f>
        <v/>
      </c>
      <c r="K453" s="624" t="str">
        <f>IF(ISNUMBER(AirVision!F449),AirVision!F449, "")</f>
        <v/>
      </c>
      <c r="L453" s="624" t="str">
        <f>IF(AirVision!G449&lt;&gt;"",AirVision!G449, "")</f>
        <v/>
      </c>
      <c r="M453" s="624" t="str">
        <f>IF(ISNUMBER(AirVision!U449),AirVision!U449, "")</f>
        <v/>
      </c>
      <c r="N453" s="624" t="str">
        <f>IF(AirVision!V449&lt;&gt;"",AirVision!V449, "")</f>
        <v/>
      </c>
      <c r="O453" s="625" t="str">
        <f>IF(ISNUMBER(AirVision!X449),AirVision!X449,"")</f>
        <v/>
      </c>
      <c r="P453" s="624" t="str">
        <f>IF(AirVision!Y449&lt;&gt;"",AirVision!Y449, "")</f>
        <v/>
      </c>
      <c r="Q453" s="624" t="str">
        <f>IF(ISNUMBER(AirVision!AA449),AirVision!AA449,"")</f>
        <v/>
      </c>
      <c r="R453" s="624" t="str">
        <f>IF(AirVision!AB449&lt;&gt;"",AirVision!AB449, "")</f>
        <v/>
      </c>
      <c r="S453" s="624" t="str">
        <f>IF(ISNUMBER(AirVision!AD449),AirVision!AD449,"")</f>
        <v/>
      </c>
      <c r="T453" s="624" t="str">
        <f>IF(AirVision!AE449&lt;&gt;"",AirVision!AE449, "")</f>
        <v/>
      </c>
      <c r="U453" s="624">
        <f t="shared" si="132"/>
        <v>0</v>
      </c>
      <c r="V453" s="624">
        <f t="shared" ref="V453:V516" si="152">COUNTBLANK(C453)</f>
        <v>1</v>
      </c>
      <c r="W453" s="624" t="str">
        <f>IF(D453&lt;&gt;"",(VLOOKUP(D453,'Flags&amp;Qualifiers'!$S$2:$U$55,3)),"")</f>
        <v/>
      </c>
      <c r="X453" s="624">
        <f t="shared" si="133"/>
        <v>0</v>
      </c>
      <c r="Y453" s="624" t="str">
        <f>IF(D453&lt;&gt;"",(VLOOKUP(D453,'Flags&amp;Qualifiers'!$S$2:$T$55,2)), "")</f>
        <v/>
      </c>
      <c r="Z453" s="624">
        <f t="shared" si="134"/>
        <v>1</v>
      </c>
      <c r="AA453" s="624">
        <f t="shared" si="135"/>
        <v>0</v>
      </c>
      <c r="AB453" s="624" t="str">
        <f t="shared" si="136"/>
        <v>NULL</v>
      </c>
      <c r="AC453" s="635" t="str">
        <f t="shared" si="151"/>
        <v>NULL</v>
      </c>
      <c r="AD453" s="625" t="str">
        <f t="shared" si="151"/>
        <v>NULL</v>
      </c>
      <c r="AE453" s="627">
        <f t="shared" si="150"/>
        <v>0</v>
      </c>
      <c r="AF453" s="628" t="str">
        <f t="shared" si="138"/>
        <v/>
      </c>
      <c r="AG453" s="629" t="str">
        <f t="shared" si="139"/>
        <v/>
      </c>
      <c r="AH453" s="630">
        <f t="shared" si="140"/>
        <v>446</v>
      </c>
      <c r="AI453" s="629">
        <f t="shared" si="144"/>
        <v>0</v>
      </c>
      <c r="AJ453" s="632" t="str">
        <f t="shared" si="147"/>
        <v/>
      </c>
      <c r="AK453" s="630" t="str">
        <f t="shared" si="141"/>
        <v/>
      </c>
      <c r="AL453" s="630" t="str">
        <f t="shared" si="142"/>
        <v/>
      </c>
      <c r="AM453" s="632" t="str">
        <f t="shared" si="143"/>
        <v/>
      </c>
      <c r="AN453" s="633" t="str">
        <f t="shared" si="148"/>
        <v>YES</v>
      </c>
      <c r="AO453" s="511" t="s">
        <v>382</v>
      </c>
      <c r="AP453" s="127">
        <f>VLOOKUP(AO453,'Flags&amp;Qualifiers'!$B$2:$C$49,2)</f>
        <v>0</v>
      </c>
      <c r="AQ453" s="127">
        <f>VLOOKUP(AO453,'Flags&amp;Qualifiers'!$B$2:$D$49,3)</f>
        <v>0</v>
      </c>
      <c r="AR453" s="127">
        <f>VLOOKUP(AO453,'Flags&amp;Qualifiers'!$B$2:$E$49,4)</f>
        <v>0</v>
      </c>
      <c r="AS453" s="757" t="str">
        <f t="shared" si="145"/>
        <v>no</v>
      </c>
    </row>
    <row r="454" spans="1:45" s="634" customFormat="1" ht="11.25" customHeight="1" x14ac:dyDescent="0.2">
      <c r="A454" s="621">
        <f>(AirVision!A450)</f>
        <v>0</v>
      </c>
      <c r="B454" s="622">
        <f>(AirVision!B450)</f>
        <v>0</v>
      </c>
      <c r="C454" s="623" t="str">
        <f>IF(ISNUMBER(AirVision!R450),AirVision!R450, "")</f>
        <v/>
      </c>
      <c r="D454" s="624" t="str">
        <f>IF(AirVision!S450&lt;&gt;"",AirVision!S450, "")</f>
        <v/>
      </c>
      <c r="E454" s="623" t="str">
        <f>IF(ISNUMBER(AirVision!L450),AirVision!L450, "")</f>
        <v/>
      </c>
      <c r="F454" s="624" t="str">
        <f>IF(AirVision!M450&lt;&gt;"",AirVision!M450, "")</f>
        <v/>
      </c>
      <c r="G454" s="625" t="str">
        <f>IF(ISNUMBER(AirVision!C450),AirVision!C450,"")</f>
        <v/>
      </c>
      <c r="H454" s="624" t="str">
        <f>IF(AirVision!D450&lt;&gt;"",AirVision!D450, "")</f>
        <v/>
      </c>
      <c r="I454" s="624" t="str">
        <f>IF(ISNUMBER(AirVision!O450),AirVision!O450,"")</f>
        <v/>
      </c>
      <c r="J454" s="624" t="str">
        <f>IF(ISNUMBER(AirVision!P450),AirVision!P450,"")</f>
        <v/>
      </c>
      <c r="K454" s="624" t="str">
        <f>IF(ISNUMBER(AirVision!F450),AirVision!F450, "")</f>
        <v/>
      </c>
      <c r="L454" s="624" t="str">
        <f>IF(AirVision!G450&lt;&gt;"",AirVision!G450, "")</f>
        <v/>
      </c>
      <c r="M454" s="624" t="str">
        <f>IF(ISNUMBER(AirVision!U450),AirVision!U450, "")</f>
        <v/>
      </c>
      <c r="N454" s="624" t="str">
        <f>IF(AirVision!V450&lt;&gt;"",AirVision!V450, "")</f>
        <v/>
      </c>
      <c r="O454" s="625" t="str">
        <f>IF(ISNUMBER(AirVision!X450),AirVision!X450,"")</f>
        <v/>
      </c>
      <c r="P454" s="624" t="str">
        <f>IF(AirVision!Y450&lt;&gt;"",AirVision!Y450, "")</f>
        <v/>
      </c>
      <c r="Q454" s="624" t="str">
        <f>IF(ISNUMBER(AirVision!AA450),AirVision!AA450,"")</f>
        <v/>
      </c>
      <c r="R454" s="624" t="str">
        <f>IF(AirVision!AB450&lt;&gt;"",AirVision!AB450, "")</f>
        <v/>
      </c>
      <c r="S454" s="624" t="str">
        <f>IF(ISNUMBER(AirVision!AD450),AirVision!AD450,"")</f>
        <v/>
      </c>
      <c r="T454" s="624" t="str">
        <f>IF(AirVision!AE450&lt;&gt;"",AirVision!AE450, "")</f>
        <v/>
      </c>
      <c r="U454" s="624">
        <f t="shared" si="132"/>
        <v>0</v>
      </c>
      <c r="V454" s="624">
        <f t="shared" si="152"/>
        <v>1</v>
      </c>
      <c r="W454" s="624" t="str">
        <f>IF(D454&lt;&gt;"",(VLOOKUP(D454,'Flags&amp;Qualifiers'!$S$2:$U$55,3)),"")</f>
        <v/>
      </c>
      <c r="X454" s="624">
        <f t="shared" si="133"/>
        <v>0</v>
      </c>
      <c r="Y454" s="624" t="str">
        <f>IF(D454&lt;&gt;"",(VLOOKUP(D454,'Flags&amp;Qualifiers'!$S$2:$T$55,2)), "")</f>
        <v/>
      </c>
      <c r="Z454" s="624">
        <f t="shared" si="134"/>
        <v>1</v>
      </c>
      <c r="AA454" s="624">
        <f t="shared" si="135"/>
        <v>0</v>
      </c>
      <c r="AB454" s="624" t="str">
        <f t="shared" si="136"/>
        <v>NULL</v>
      </c>
      <c r="AC454" s="635" t="str">
        <f t="shared" si="151"/>
        <v>NULL</v>
      </c>
      <c r="AD454" s="625" t="str">
        <f t="shared" si="151"/>
        <v>NULL</v>
      </c>
      <c r="AE454" s="627">
        <f t="shared" si="150"/>
        <v>0</v>
      </c>
      <c r="AF454" s="628" t="str">
        <f t="shared" si="138"/>
        <v/>
      </c>
      <c r="AG454" s="629" t="str">
        <f t="shared" si="139"/>
        <v/>
      </c>
      <c r="AH454" s="630">
        <f t="shared" si="140"/>
        <v>447</v>
      </c>
      <c r="AI454" s="629">
        <f t="shared" si="144"/>
        <v>0</v>
      </c>
      <c r="AJ454" s="632" t="str">
        <f t="shared" si="147"/>
        <v/>
      </c>
      <c r="AK454" s="630" t="str">
        <f t="shared" si="141"/>
        <v/>
      </c>
      <c r="AL454" s="630" t="str">
        <f t="shared" si="142"/>
        <v/>
      </c>
      <c r="AM454" s="632" t="str">
        <f t="shared" si="143"/>
        <v/>
      </c>
      <c r="AN454" s="633" t="str">
        <f t="shared" si="148"/>
        <v>YES</v>
      </c>
      <c r="AO454" s="511" t="s">
        <v>382</v>
      </c>
      <c r="AP454" s="127">
        <f>VLOOKUP(AO454,'Flags&amp;Qualifiers'!$B$2:$C$49,2)</f>
        <v>0</v>
      </c>
      <c r="AQ454" s="127">
        <f>VLOOKUP(AO454,'Flags&amp;Qualifiers'!$B$2:$D$49,3)</f>
        <v>0</v>
      </c>
      <c r="AR454" s="127">
        <f>VLOOKUP(AO454,'Flags&amp;Qualifiers'!$B$2:$E$49,4)</f>
        <v>0</v>
      </c>
      <c r="AS454" s="757" t="str">
        <f t="shared" si="145"/>
        <v>no</v>
      </c>
    </row>
    <row r="455" spans="1:45" s="634" customFormat="1" ht="11.25" customHeight="1" x14ac:dyDescent="0.2">
      <c r="A455" s="621">
        <f>(AirVision!A451)</f>
        <v>0</v>
      </c>
      <c r="B455" s="622">
        <f>(AirVision!B451)</f>
        <v>0</v>
      </c>
      <c r="C455" s="623" t="str">
        <f>IF(ISNUMBER(AirVision!R451),AirVision!R451, "")</f>
        <v/>
      </c>
      <c r="D455" s="624" t="str">
        <f>IF(AirVision!S451&lt;&gt;"",AirVision!S451, "")</f>
        <v/>
      </c>
      <c r="E455" s="623" t="str">
        <f>IF(ISNUMBER(AirVision!L451),AirVision!L451, "")</f>
        <v/>
      </c>
      <c r="F455" s="624" t="str">
        <f>IF(AirVision!M451&lt;&gt;"",AirVision!M451, "")</f>
        <v/>
      </c>
      <c r="G455" s="625" t="str">
        <f>IF(ISNUMBER(AirVision!C451),AirVision!C451,"")</f>
        <v/>
      </c>
      <c r="H455" s="624" t="str">
        <f>IF(AirVision!D451&lt;&gt;"",AirVision!D451, "")</f>
        <v/>
      </c>
      <c r="I455" s="624" t="str">
        <f>IF(ISNUMBER(AirVision!O451),AirVision!O451,"")</f>
        <v/>
      </c>
      <c r="J455" s="624" t="str">
        <f>IF(ISNUMBER(AirVision!P451),AirVision!P451,"")</f>
        <v/>
      </c>
      <c r="K455" s="624" t="str">
        <f>IF(ISNUMBER(AirVision!F451),AirVision!F451, "")</f>
        <v/>
      </c>
      <c r="L455" s="624" t="str">
        <f>IF(AirVision!G451&lt;&gt;"",AirVision!G451, "")</f>
        <v/>
      </c>
      <c r="M455" s="624" t="str">
        <f>IF(ISNUMBER(AirVision!U451),AirVision!U451, "")</f>
        <v/>
      </c>
      <c r="N455" s="624" t="str">
        <f>IF(AirVision!V451&lt;&gt;"",AirVision!V451, "")</f>
        <v/>
      </c>
      <c r="O455" s="625" t="str">
        <f>IF(ISNUMBER(AirVision!X451),AirVision!X451,"")</f>
        <v/>
      </c>
      <c r="P455" s="624" t="str">
        <f>IF(AirVision!Y451&lt;&gt;"",AirVision!Y451, "")</f>
        <v/>
      </c>
      <c r="Q455" s="624" t="str">
        <f>IF(ISNUMBER(AirVision!AA451),AirVision!AA451,"")</f>
        <v/>
      </c>
      <c r="R455" s="624" t="str">
        <f>IF(AirVision!AB451&lt;&gt;"",AirVision!AB451, "")</f>
        <v/>
      </c>
      <c r="S455" s="624" t="str">
        <f>IF(ISNUMBER(AirVision!AD451),AirVision!AD451,"")</f>
        <v/>
      </c>
      <c r="T455" s="624" t="str">
        <f>IF(AirVision!AE451&lt;&gt;"",AirVision!AE451, "")</f>
        <v/>
      </c>
      <c r="U455" s="624">
        <f t="shared" si="132"/>
        <v>0</v>
      </c>
      <c r="V455" s="624">
        <f t="shared" si="152"/>
        <v>1</v>
      </c>
      <c r="W455" s="624" t="str">
        <f>IF(D455&lt;&gt;"",(VLOOKUP(D455,'Flags&amp;Qualifiers'!$S$2:$U$55,3)),"")</f>
        <v/>
      </c>
      <c r="X455" s="624">
        <f t="shared" si="133"/>
        <v>0</v>
      </c>
      <c r="Y455" s="624" t="str">
        <f>IF(D455&lt;&gt;"",(VLOOKUP(D455,'Flags&amp;Qualifiers'!$S$2:$T$55,2)), "")</f>
        <v/>
      </c>
      <c r="Z455" s="624">
        <f t="shared" si="134"/>
        <v>1</v>
      </c>
      <c r="AA455" s="624">
        <f t="shared" si="135"/>
        <v>0</v>
      </c>
      <c r="AB455" s="624" t="str">
        <f t="shared" si="136"/>
        <v>NULL</v>
      </c>
      <c r="AC455" s="635" t="str">
        <f t="shared" si="151"/>
        <v>NULL</v>
      </c>
      <c r="AD455" s="625" t="str">
        <f t="shared" si="151"/>
        <v>NULL</v>
      </c>
      <c r="AE455" s="627">
        <f t="shared" si="150"/>
        <v>0</v>
      </c>
      <c r="AF455" s="628" t="str">
        <f t="shared" si="138"/>
        <v/>
      </c>
      <c r="AG455" s="629" t="str">
        <f t="shared" si="139"/>
        <v/>
      </c>
      <c r="AH455" s="630">
        <f t="shared" si="140"/>
        <v>448</v>
      </c>
      <c r="AI455" s="629">
        <f t="shared" si="144"/>
        <v>0</v>
      </c>
      <c r="AJ455" s="632" t="str">
        <f t="shared" si="147"/>
        <v/>
      </c>
      <c r="AK455" s="630" t="str">
        <f t="shared" si="141"/>
        <v/>
      </c>
      <c r="AL455" s="630" t="str">
        <f t="shared" si="142"/>
        <v/>
      </c>
      <c r="AM455" s="632" t="str">
        <f t="shared" si="143"/>
        <v/>
      </c>
      <c r="AN455" s="633" t="str">
        <f t="shared" si="148"/>
        <v>YES</v>
      </c>
      <c r="AO455" s="511" t="s">
        <v>382</v>
      </c>
      <c r="AP455" s="127">
        <f>VLOOKUP(AO455,'Flags&amp;Qualifiers'!$B$2:$C$49,2)</f>
        <v>0</v>
      </c>
      <c r="AQ455" s="127">
        <f>VLOOKUP(AO455,'Flags&amp;Qualifiers'!$B$2:$D$49,3)</f>
        <v>0</v>
      </c>
      <c r="AR455" s="127">
        <f>VLOOKUP(AO455,'Flags&amp;Qualifiers'!$B$2:$E$49,4)</f>
        <v>0</v>
      </c>
      <c r="AS455" s="757" t="str">
        <f t="shared" si="145"/>
        <v>no</v>
      </c>
    </row>
    <row r="456" spans="1:45" s="634" customFormat="1" ht="11.25" customHeight="1" x14ac:dyDescent="0.2">
      <c r="A456" s="621">
        <f>(AirVision!A452)</f>
        <v>0</v>
      </c>
      <c r="B456" s="622">
        <f>(AirVision!B452)</f>
        <v>0</v>
      </c>
      <c r="C456" s="623" t="str">
        <f>IF(ISNUMBER(AirVision!R452),AirVision!R452, "")</f>
        <v/>
      </c>
      <c r="D456" s="624" t="str">
        <f>IF(AirVision!S452&lt;&gt;"",AirVision!S452, "")</f>
        <v/>
      </c>
      <c r="E456" s="623" t="str">
        <f>IF(ISNUMBER(AirVision!L452),AirVision!L452, "")</f>
        <v/>
      </c>
      <c r="F456" s="624" t="str">
        <f>IF(AirVision!M452&lt;&gt;"",AirVision!M452, "")</f>
        <v/>
      </c>
      <c r="G456" s="625" t="str">
        <f>IF(ISNUMBER(AirVision!C452),AirVision!C452,"")</f>
        <v/>
      </c>
      <c r="H456" s="624" t="str">
        <f>IF(AirVision!D452&lt;&gt;"",AirVision!D452, "")</f>
        <v/>
      </c>
      <c r="I456" s="624" t="str">
        <f>IF(ISNUMBER(AirVision!O452),AirVision!O452,"")</f>
        <v/>
      </c>
      <c r="J456" s="624" t="str">
        <f>IF(ISNUMBER(AirVision!P452),AirVision!P452,"")</f>
        <v/>
      </c>
      <c r="K456" s="624" t="str">
        <f>IF(ISNUMBER(AirVision!F452),AirVision!F452, "")</f>
        <v/>
      </c>
      <c r="L456" s="624" t="str">
        <f>IF(AirVision!G452&lt;&gt;"",AirVision!G452, "")</f>
        <v/>
      </c>
      <c r="M456" s="624" t="str">
        <f>IF(ISNUMBER(AirVision!U452),AirVision!U452, "")</f>
        <v/>
      </c>
      <c r="N456" s="624" t="str">
        <f>IF(AirVision!V452&lt;&gt;"",AirVision!V452, "")</f>
        <v/>
      </c>
      <c r="O456" s="625" t="str">
        <f>IF(ISNUMBER(AirVision!X452),AirVision!X452,"")</f>
        <v/>
      </c>
      <c r="P456" s="624" t="str">
        <f>IF(AirVision!Y452&lt;&gt;"",AirVision!Y452, "")</f>
        <v/>
      </c>
      <c r="Q456" s="624" t="str">
        <f>IF(ISNUMBER(AirVision!AA452),AirVision!AA452,"")</f>
        <v/>
      </c>
      <c r="R456" s="624" t="str">
        <f>IF(AirVision!AB452&lt;&gt;"",AirVision!AB452, "")</f>
        <v/>
      </c>
      <c r="S456" s="624" t="str">
        <f>IF(ISNUMBER(AirVision!AD452),AirVision!AD452,"")</f>
        <v/>
      </c>
      <c r="T456" s="624" t="str">
        <f>IF(AirVision!AE452&lt;&gt;"",AirVision!AE452, "")</f>
        <v/>
      </c>
      <c r="U456" s="624">
        <f t="shared" si="132"/>
        <v>0</v>
      </c>
      <c r="V456" s="624">
        <f t="shared" si="152"/>
        <v>1</v>
      </c>
      <c r="W456" s="624" t="str">
        <f>IF(D456&lt;&gt;"",(VLOOKUP(D456,'Flags&amp;Qualifiers'!$S$2:$U$55,3)),"")</f>
        <v/>
      </c>
      <c r="X456" s="624">
        <f t="shared" si="133"/>
        <v>0</v>
      </c>
      <c r="Y456" s="624" t="str">
        <f>IF(D456&lt;&gt;"",(VLOOKUP(D456,'Flags&amp;Qualifiers'!$S$2:$T$55,2)), "")</f>
        <v/>
      </c>
      <c r="Z456" s="624">
        <f t="shared" si="134"/>
        <v>1</v>
      </c>
      <c r="AA456" s="624">
        <f t="shared" si="135"/>
        <v>0</v>
      </c>
      <c r="AB456" s="624" t="str">
        <f t="shared" si="136"/>
        <v>NULL</v>
      </c>
      <c r="AC456" s="635" t="str">
        <f t="shared" si="151"/>
        <v>NULL</v>
      </c>
      <c r="AD456" s="625" t="str">
        <f t="shared" si="151"/>
        <v>NULL</v>
      </c>
      <c r="AE456" s="627">
        <f t="shared" si="150"/>
        <v>0</v>
      </c>
      <c r="AF456" s="628" t="str">
        <f t="shared" si="138"/>
        <v/>
      </c>
      <c r="AG456" s="629" t="str">
        <f t="shared" si="139"/>
        <v/>
      </c>
      <c r="AH456" s="630">
        <f t="shared" si="140"/>
        <v>449</v>
      </c>
      <c r="AI456" s="629">
        <f t="shared" si="144"/>
        <v>0</v>
      </c>
      <c r="AJ456" s="632" t="str">
        <f t="shared" si="147"/>
        <v/>
      </c>
      <c r="AK456" s="630" t="str">
        <f t="shared" si="141"/>
        <v/>
      </c>
      <c r="AL456" s="630" t="str">
        <f t="shared" si="142"/>
        <v/>
      </c>
      <c r="AM456" s="632" t="str">
        <f t="shared" si="143"/>
        <v/>
      </c>
      <c r="AN456" s="633" t="str">
        <f t="shared" si="148"/>
        <v>YES</v>
      </c>
      <c r="AO456" s="511" t="s">
        <v>382</v>
      </c>
      <c r="AP456" s="127">
        <f>VLOOKUP(AO456,'Flags&amp;Qualifiers'!$B$2:$C$49,2)</f>
        <v>0</v>
      </c>
      <c r="AQ456" s="127">
        <f>VLOOKUP(AO456,'Flags&amp;Qualifiers'!$B$2:$D$49,3)</f>
        <v>0</v>
      </c>
      <c r="AR456" s="127">
        <f>VLOOKUP(AO456,'Flags&amp;Qualifiers'!$B$2:$E$49,4)</f>
        <v>0</v>
      </c>
      <c r="AS456" s="757" t="str">
        <f t="shared" si="145"/>
        <v>no</v>
      </c>
    </row>
    <row r="457" spans="1:45" s="634" customFormat="1" ht="11.25" customHeight="1" x14ac:dyDescent="0.2">
      <c r="A457" s="621">
        <f>(AirVision!A453)</f>
        <v>0</v>
      </c>
      <c r="B457" s="622">
        <f>(AirVision!B453)</f>
        <v>0</v>
      </c>
      <c r="C457" s="623" t="str">
        <f>IF(ISNUMBER(AirVision!R453),AirVision!R453, "")</f>
        <v/>
      </c>
      <c r="D457" s="624" t="str">
        <f>IF(AirVision!S453&lt;&gt;"",AirVision!S453, "")</f>
        <v/>
      </c>
      <c r="E457" s="623" t="str">
        <f>IF(ISNUMBER(AirVision!L453),AirVision!L453, "")</f>
        <v/>
      </c>
      <c r="F457" s="624" t="str">
        <f>IF(AirVision!M453&lt;&gt;"",AirVision!M453, "")</f>
        <v/>
      </c>
      <c r="G457" s="625" t="str">
        <f>IF(ISNUMBER(AirVision!C453),AirVision!C453,"")</f>
        <v/>
      </c>
      <c r="H457" s="624" t="str">
        <f>IF(AirVision!D453&lt;&gt;"",AirVision!D453, "")</f>
        <v/>
      </c>
      <c r="I457" s="624" t="str">
        <f>IF(ISNUMBER(AirVision!O453),AirVision!O453,"")</f>
        <v/>
      </c>
      <c r="J457" s="624" t="str">
        <f>IF(ISNUMBER(AirVision!P453),AirVision!P453,"")</f>
        <v/>
      </c>
      <c r="K457" s="624" t="str">
        <f>IF(ISNUMBER(AirVision!F453),AirVision!F453, "")</f>
        <v/>
      </c>
      <c r="L457" s="624" t="str">
        <f>IF(AirVision!G453&lt;&gt;"",AirVision!G453, "")</f>
        <v/>
      </c>
      <c r="M457" s="624" t="str">
        <f>IF(ISNUMBER(AirVision!U453),AirVision!U453, "")</f>
        <v/>
      </c>
      <c r="N457" s="624" t="str">
        <f>IF(AirVision!V453&lt;&gt;"",AirVision!V453, "")</f>
        <v/>
      </c>
      <c r="O457" s="625" t="str">
        <f>IF(ISNUMBER(AirVision!X453),AirVision!X453,"")</f>
        <v/>
      </c>
      <c r="P457" s="624" t="str">
        <f>IF(AirVision!Y453&lt;&gt;"",AirVision!Y453, "")</f>
        <v/>
      </c>
      <c r="Q457" s="624" t="str">
        <f>IF(ISNUMBER(AirVision!AA453),AirVision!AA453,"")</f>
        <v/>
      </c>
      <c r="R457" s="624" t="str">
        <f>IF(AirVision!AB453&lt;&gt;"",AirVision!AB453, "")</f>
        <v/>
      </c>
      <c r="S457" s="624" t="str">
        <f>IF(ISNUMBER(AirVision!AD453),AirVision!AD453,"")</f>
        <v/>
      </c>
      <c r="T457" s="624" t="str">
        <f>IF(AirVision!AE453&lt;&gt;"",AirVision!AE453, "")</f>
        <v/>
      </c>
      <c r="U457" s="624">
        <f t="shared" ref="U457:U520" si="153">IF(C457=985,1,0)</f>
        <v>0</v>
      </c>
      <c r="V457" s="624">
        <f t="shared" si="152"/>
        <v>1</v>
      </c>
      <c r="W457" s="624" t="str">
        <f>IF(D457&lt;&gt;"",(VLOOKUP(D457,'Flags&amp;Qualifiers'!$S$2:$U$55,3)),"")</f>
        <v/>
      </c>
      <c r="X457" s="624">
        <f t="shared" ref="X457:X520" si="154">IF(D457="&lt;",1,0)</f>
        <v>0</v>
      </c>
      <c r="Y457" s="624" t="str">
        <f>IF(D457&lt;&gt;"",(VLOOKUP(D457,'Flags&amp;Qualifiers'!$S$2:$T$55,2)), "")</f>
        <v/>
      </c>
      <c r="Z457" s="624">
        <f t="shared" ref="Z457:Z520" si="155">SUM(U457:V457,X457)</f>
        <v>1</v>
      </c>
      <c r="AA457" s="624">
        <f t="shared" ref="AA457:AA520" si="156">SUM(W457)</f>
        <v>0</v>
      </c>
      <c r="AB457" s="624" t="str">
        <f t="shared" ref="AB457:AB520" si="157">IF(OR(Z457&gt;0,ISTEXT(AP457)),"NULL",(C457))</f>
        <v>NULL</v>
      </c>
      <c r="AC457" s="635" t="str">
        <f t="shared" si="151"/>
        <v>NULL</v>
      </c>
      <c r="AD457" s="625" t="str">
        <f t="shared" si="151"/>
        <v>NULL</v>
      </c>
      <c r="AE457" s="627">
        <f t="shared" si="150"/>
        <v>0</v>
      </c>
      <c r="AF457" s="628" t="str">
        <f t="shared" ref="AF457:AF520" si="158">IF(E457&lt;0.7,"Flow","")</f>
        <v/>
      </c>
      <c r="AG457" s="629" t="str">
        <f t="shared" ref="AG457:AG520" si="159">IF(AB457&lt;0,"MDL","")</f>
        <v/>
      </c>
      <c r="AH457" s="630">
        <f t="shared" ref="AH457:AH520" si="160">IF(C457=C456,AH456+1,1)</f>
        <v>450</v>
      </c>
      <c r="AI457" s="629">
        <f t="shared" si="144"/>
        <v>0</v>
      </c>
      <c r="AJ457" s="632" t="str">
        <f t="shared" si="147"/>
        <v/>
      </c>
      <c r="AK457" s="630" t="str">
        <f t="shared" ref="AK457:AK520" si="161">IF(ISNUMBER(S457), (S457*2.23694),"")</f>
        <v/>
      </c>
      <c r="AL457" s="630" t="str">
        <f t="shared" ref="AL457:AL520" si="162">IF(AND(Q457&gt;-1,Q457&lt;24),"N",)&amp;IF(AND(Q457&gt;23.99,Q457&lt;65),"NE",)&amp;IF(AND(Q457&gt;64.99,Q457&lt;114),"E",)&amp;IF(AND(Q457&gt;113.99,Q457&lt;157),"SE",)&amp;IF(AND(Q457&gt;156.99,Q457&lt;204),"S",)&amp;IF(AND(Q457&gt;203.99,Q457&lt;247),"SW",)&amp;IF(AND(Q457&gt;246.99,Q457&lt;294),"W",)&amp;IF(AND(Q457&gt;293.99,Q457&lt;336),"NW",)&amp;IF(AND(Q457&gt;335.99,Q457&lt;361),"N",)</f>
        <v/>
      </c>
      <c r="AM457" s="632" t="str">
        <f t="shared" ref="AM457:AM520" si="163">IF(ISNUMBER(G457),(CONVERT(G457,"C","F")), "")</f>
        <v/>
      </c>
      <c r="AN457" s="633" t="str">
        <f t="shared" si="148"/>
        <v>YES</v>
      </c>
      <c r="AO457" s="511" t="s">
        <v>382</v>
      </c>
      <c r="AP457" s="127">
        <f>VLOOKUP(AO457,'Flags&amp;Qualifiers'!$B$2:$C$49,2)</f>
        <v>0</v>
      </c>
      <c r="AQ457" s="127">
        <f>VLOOKUP(AO457,'Flags&amp;Qualifiers'!$B$2:$D$49,3)</f>
        <v>0</v>
      </c>
      <c r="AR457" s="127">
        <f>VLOOKUP(AO457,'Flags&amp;Qualifiers'!$B$2:$E$49,4)</f>
        <v>0</v>
      </c>
      <c r="AS457" s="757" t="str">
        <f t="shared" si="145"/>
        <v>no</v>
      </c>
    </row>
    <row r="458" spans="1:45" s="634" customFormat="1" ht="11.25" customHeight="1" x14ac:dyDescent="0.2">
      <c r="A458" s="621">
        <f>(AirVision!A454)</f>
        <v>0</v>
      </c>
      <c r="B458" s="622">
        <f>(AirVision!B454)</f>
        <v>0</v>
      </c>
      <c r="C458" s="623" t="str">
        <f>IF(ISNUMBER(AirVision!R454),AirVision!R454, "")</f>
        <v/>
      </c>
      <c r="D458" s="624" t="str">
        <f>IF(AirVision!S454&lt;&gt;"",AirVision!S454, "")</f>
        <v/>
      </c>
      <c r="E458" s="623" t="str">
        <f>IF(ISNUMBER(AirVision!L454),AirVision!L454, "")</f>
        <v/>
      </c>
      <c r="F458" s="624" t="str">
        <f>IF(AirVision!M454&lt;&gt;"",AirVision!M454, "")</f>
        <v/>
      </c>
      <c r="G458" s="625" t="str">
        <f>IF(ISNUMBER(AirVision!C454),AirVision!C454,"")</f>
        <v/>
      </c>
      <c r="H458" s="624" t="str">
        <f>IF(AirVision!D454&lt;&gt;"",AirVision!D454, "")</f>
        <v/>
      </c>
      <c r="I458" s="624" t="str">
        <f>IF(ISNUMBER(AirVision!O454),AirVision!O454,"")</f>
        <v/>
      </c>
      <c r="J458" s="624" t="str">
        <f>IF(ISNUMBER(AirVision!P454),AirVision!P454,"")</f>
        <v/>
      </c>
      <c r="K458" s="624" t="str">
        <f>IF(ISNUMBER(AirVision!F454),AirVision!F454, "")</f>
        <v/>
      </c>
      <c r="L458" s="624" t="str">
        <f>IF(AirVision!G454&lt;&gt;"",AirVision!G454, "")</f>
        <v/>
      </c>
      <c r="M458" s="624" t="str">
        <f>IF(ISNUMBER(AirVision!U454),AirVision!U454, "")</f>
        <v/>
      </c>
      <c r="N458" s="624" t="str">
        <f>IF(AirVision!V454&lt;&gt;"",AirVision!V454, "")</f>
        <v/>
      </c>
      <c r="O458" s="625" t="str">
        <f>IF(ISNUMBER(AirVision!X454),AirVision!X454,"")</f>
        <v/>
      </c>
      <c r="P458" s="624" t="str">
        <f>IF(AirVision!Y454&lt;&gt;"",AirVision!Y454, "")</f>
        <v/>
      </c>
      <c r="Q458" s="624" t="str">
        <f>IF(ISNUMBER(AirVision!AA454),AirVision!AA454,"")</f>
        <v/>
      </c>
      <c r="R458" s="624" t="str">
        <f>IF(AirVision!AB454&lt;&gt;"",AirVision!AB454, "")</f>
        <v/>
      </c>
      <c r="S458" s="624" t="str">
        <f>IF(ISNUMBER(AirVision!AD454),AirVision!AD454,"")</f>
        <v/>
      </c>
      <c r="T458" s="624" t="str">
        <f>IF(AirVision!AE454&lt;&gt;"",AirVision!AE454, "")</f>
        <v/>
      </c>
      <c r="U458" s="624">
        <f t="shared" si="153"/>
        <v>0</v>
      </c>
      <c r="V458" s="624">
        <f t="shared" si="152"/>
        <v>1</v>
      </c>
      <c r="W458" s="624" t="str">
        <f>IF(D458&lt;&gt;"",(VLOOKUP(D458,'Flags&amp;Qualifiers'!$S$2:$U$55,3)),"")</f>
        <v/>
      </c>
      <c r="X458" s="624">
        <f t="shared" si="154"/>
        <v>0</v>
      </c>
      <c r="Y458" s="624" t="str">
        <f>IF(D458&lt;&gt;"",(VLOOKUP(D458,'Flags&amp;Qualifiers'!$S$2:$T$55,2)), "")</f>
        <v/>
      </c>
      <c r="Z458" s="624">
        <f t="shared" si="155"/>
        <v>1</v>
      </c>
      <c r="AA458" s="624">
        <f t="shared" si="156"/>
        <v>0</v>
      </c>
      <c r="AB458" s="624" t="str">
        <f t="shared" si="157"/>
        <v>NULL</v>
      </c>
      <c r="AC458" s="635" t="str">
        <f t="shared" si="151"/>
        <v>NULL</v>
      </c>
      <c r="AD458" s="625" t="str">
        <f t="shared" si="151"/>
        <v>NULL</v>
      </c>
      <c r="AE458" s="627">
        <f t="shared" si="150"/>
        <v>0</v>
      </c>
      <c r="AF458" s="628" t="str">
        <f t="shared" si="158"/>
        <v/>
      </c>
      <c r="AG458" s="629" t="str">
        <f t="shared" si="159"/>
        <v/>
      </c>
      <c r="AH458" s="630">
        <f t="shared" si="160"/>
        <v>451</v>
      </c>
      <c r="AI458" s="629">
        <f t="shared" ref="AI458:AI521" si="164">IF(OR(AB457="NULL",AB458="NULL"),0, (AB458-AB457))</f>
        <v>0</v>
      </c>
      <c r="AJ458" s="632" t="str">
        <f t="shared" si="147"/>
        <v/>
      </c>
      <c r="AK458" s="630" t="str">
        <f t="shared" si="161"/>
        <v/>
      </c>
      <c r="AL458" s="630" t="str">
        <f t="shared" si="162"/>
        <v/>
      </c>
      <c r="AM458" s="632" t="str">
        <f t="shared" si="163"/>
        <v/>
      </c>
      <c r="AN458" s="633" t="str">
        <f t="shared" si="148"/>
        <v>YES</v>
      </c>
      <c r="AO458" s="511" t="s">
        <v>382</v>
      </c>
      <c r="AP458" s="127">
        <f>VLOOKUP(AO458,'Flags&amp;Qualifiers'!$B$2:$C$49,2)</f>
        <v>0</v>
      </c>
      <c r="AQ458" s="127">
        <f>VLOOKUP(AO458,'Flags&amp;Qualifiers'!$B$2:$D$49,3)</f>
        <v>0</v>
      </c>
      <c r="AR458" s="127">
        <f>VLOOKUP(AO458,'Flags&amp;Qualifiers'!$B$2:$E$49,4)</f>
        <v>0</v>
      </c>
      <c r="AS458" s="757" t="str">
        <f t="shared" si="145"/>
        <v>no</v>
      </c>
    </row>
    <row r="459" spans="1:45" s="634" customFormat="1" ht="11.25" customHeight="1" x14ac:dyDescent="0.2">
      <c r="A459" s="621">
        <f>(AirVision!A455)</f>
        <v>0</v>
      </c>
      <c r="B459" s="622">
        <f>(AirVision!B455)</f>
        <v>0</v>
      </c>
      <c r="C459" s="623" t="str">
        <f>IF(ISNUMBER(AirVision!R455),AirVision!R455, "")</f>
        <v/>
      </c>
      <c r="D459" s="624" t="str">
        <f>IF(AirVision!S455&lt;&gt;"",AirVision!S455, "")</f>
        <v/>
      </c>
      <c r="E459" s="623" t="str">
        <f>IF(ISNUMBER(AirVision!L455),AirVision!L455, "")</f>
        <v/>
      </c>
      <c r="F459" s="624" t="str">
        <f>IF(AirVision!M455&lt;&gt;"",AirVision!M455, "")</f>
        <v/>
      </c>
      <c r="G459" s="625" t="str">
        <f>IF(ISNUMBER(AirVision!C455),AirVision!C455,"")</f>
        <v/>
      </c>
      <c r="H459" s="624" t="str">
        <f>IF(AirVision!D455&lt;&gt;"",AirVision!D455, "")</f>
        <v/>
      </c>
      <c r="I459" s="624" t="str">
        <f>IF(ISNUMBER(AirVision!O455),AirVision!O455,"")</f>
        <v/>
      </c>
      <c r="J459" s="624" t="str">
        <f>IF(ISNUMBER(AirVision!P455),AirVision!P455,"")</f>
        <v/>
      </c>
      <c r="K459" s="624" t="str">
        <f>IF(ISNUMBER(AirVision!F455),AirVision!F455, "")</f>
        <v/>
      </c>
      <c r="L459" s="624" t="str">
        <f>IF(AirVision!G455&lt;&gt;"",AirVision!G455, "")</f>
        <v/>
      </c>
      <c r="M459" s="624" t="str">
        <f>IF(ISNUMBER(AirVision!U455),AirVision!U455, "")</f>
        <v/>
      </c>
      <c r="N459" s="624" t="str">
        <f>IF(AirVision!V455&lt;&gt;"",AirVision!V455, "")</f>
        <v/>
      </c>
      <c r="O459" s="625" t="str">
        <f>IF(ISNUMBER(AirVision!X455),AirVision!X455,"")</f>
        <v/>
      </c>
      <c r="P459" s="624" t="str">
        <f>IF(AirVision!Y455&lt;&gt;"",AirVision!Y455, "")</f>
        <v/>
      </c>
      <c r="Q459" s="624" t="str">
        <f>IF(ISNUMBER(AirVision!AA455),AirVision!AA455,"")</f>
        <v/>
      </c>
      <c r="R459" s="624" t="str">
        <f>IF(AirVision!AB455&lt;&gt;"",AirVision!AB455, "")</f>
        <v/>
      </c>
      <c r="S459" s="624" t="str">
        <f>IF(ISNUMBER(AirVision!AD455),AirVision!AD455,"")</f>
        <v/>
      </c>
      <c r="T459" s="624" t="str">
        <f>IF(AirVision!AE455&lt;&gt;"",AirVision!AE455, "")</f>
        <v/>
      </c>
      <c r="U459" s="624">
        <f t="shared" si="153"/>
        <v>0</v>
      </c>
      <c r="V459" s="624">
        <f t="shared" si="152"/>
        <v>1</v>
      </c>
      <c r="W459" s="624" t="str">
        <f>IF(D459&lt;&gt;"",(VLOOKUP(D459,'Flags&amp;Qualifiers'!$S$2:$U$55,3)),"")</f>
        <v/>
      </c>
      <c r="X459" s="624">
        <f t="shared" si="154"/>
        <v>0</v>
      </c>
      <c r="Y459" s="624" t="str">
        <f>IF(D459&lt;&gt;"",(VLOOKUP(D459,'Flags&amp;Qualifiers'!$S$2:$T$55,2)), "")</f>
        <v/>
      </c>
      <c r="Z459" s="624">
        <f t="shared" si="155"/>
        <v>1</v>
      </c>
      <c r="AA459" s="624">
        <f t="shared" si="156"/>
        <v>0</v>
      </c>
      <c r="AB459" s="624" t="str">
        <f t="shared" si="157"/>
        <v>NULL</v>
      </c>
      <c r="AC459" s="635" t="str">
        <f t="shared" si="151"/>
        <v>NULL</v>
      </c>
      <c r="AD459" s="625" t="str">
        <f t="shared" si="151"/>
        <v>NULL</v>
      </c>
      <c r="AE459" s="627">
        <f t="shared" si="150"/>
        <v>0</v>
      </c>
      <c r="AF459" s="628" t="str">
        <f t="shared" si="158"/>
        <v/>
      </c>
      <c r="AG459" s="629" t="str">
        <f t="shared" si="159"/>
        <v/>
      </c>
      <c r="AH459" s="630">
        <f t="shared" si="160"/>
        <v>452</v>
      </c>
      <c r="AI459" s="629">
        <f t="shared" si="164"/>
        <v>0</v>
      </c>
      <c r="AJ459" s="632" t="str">
        <f t="shared" si="147"/>
        <v/>
      </c>
      <c r="AK459" s="630" t="str">
        <f t="shared" si="161"/>
        <v/>
      </c>
      <c r="AL459" s="630" t="str">
        <f t="shared" si="162"/>
        <v/>
      </c>
      <c r="AM459" s="632" t="str">
        <f t="shared" si="163"/>
        <v/>
      </c>
      <c r="AN459" s="633" t="str">
        <f t="shared" si="148"/>
        <v>YES</v>
      </c>
      <c r="AO459" s="511" t="s">
        <v>382</v>
      </c>
      <c r="AP459" s="127">
        <f>VLOOKUP(AO459,'Flags&amp;Qualifiers'!$B$2:$C$49,2)</f>
        <v>0</v>
      </c>
      <c r="AQ459" s="127">
        <f>VLOOKUP(AO459,'Flags&amp;Qualifiers'!$B$2:$D$49,3)</f>
        <v>0</v>
      </c>
      <c r="AR459" s="127">
        <f>VLOOKUP(AO459,'Flags&amp;Qualifiers'!$B$2:$E$49,4)</f>
        <v>0</v>
      </c>
      <c r="AS459" s="757" t="str">
        <f t="shared" si="145"/>
        <v>no</v>
      </c>
    </row>
    <row r="460" spans="1:45" s="634" customFormat="1" ht="11.25" customHeight="1" x14ac:dyDescent="0.2">
      <c r="A460" s="621">
        <f>(AirVision!A456)</f>
        <v>0</v>
      </c>
      <c r="B460" s="622">
        <f>(AirVision!B456)</f>
        <v>0</v>
      </c>
      <c r="C460" s="623" t="str">
        <f>IF(ISNUMBER(AirVision!R456),AirVision!R456, "")</f>
        <v/>
      </c>
      <c r="D460" s="624" t="str">
        <f>IF(AirVision!S456&lt;&gt;"",AirVision!S456, "")</f>
        <v/>
      </c>
      <c r="E460" s="623" t="str">
        <f>IF(ISNUMBER(AirVision!L456),AirVision!L456, "")</f>
        <v/>
      </c>
      <c r="F460" s="624" t="str">
        <f>IF(AirVision!M456&lt;&gt;"",AirVision!M456, "")</f>
        <v/>
      </c>
      <c r="G460" s="625" t="str">
        <f>IF(ISNUMBER(AirVision!C456),AirVision!C456,"")</f>
        <v/>
      </c>
      <c r="H460" s="624" t="str">
        <f>IF(AirVision!D456&lt;&gt;"",AirVision!D456, "")</f>
        <v/>
      </c>
      <c r="I460" s="624" t="str">
        <f>IF(ISNUMBER(AirVision!O456),AirVision!O456,"")</f>
        <v/>
      </c>
      <c r="J460" s="624" t="str">
        <f>IF(ISNUMBER(AirVision!P456),AirVision!P456,"")</f>
        <v/>
      </c>
      <c r="K460" s="624" t="str">
        <f>IF(ISNUMBER(AirVision!F456),AirVision!F456, "")</f>
        <v/>
      </c>
      <c r="L460" s="624" t="str">
        <f>IF(AirVision!G456&lt;&gt;"",AirVision!G456, "")</f>
        <v/>
      </c>
      <c r="M460" s="624" t="str">
        <f>IF(ISNUMBER(AirVision!U456),AirVision!U456, "")</f>
        <v/>
      </c>
      <c r="N460" s="624" t="str">
        <f>IF(AirVision!V456&lt;&gt;"",AirVision!V456, "")</f>
        <v/>
      </c>
      <c r="O460" s="625" t="str">
        <f>IF(ISNUMBER(AirVision!X456),AirVision!X456,"")</f>
        <v/>
      </c>
      <c r="P460" s="624" t="str">
        <f>IF(AirVision!Y456&lt;&gt;"",AirVision!Y456, "")</f>
        <v/>
      </c>
      <c r="Q460" s="624" t="str">
        <f>IF(ISNUMBER(AirVision!AA456),AirVision!AA456,"")</f>
        <v/>
      </c>
      <c r="R460" s="624" t="str">
        <f>IF(AirVision!AB456&lt;&gt;"",AirVision!AB456, "")</f>
        <v/>
      </c>
      <c r="S460" s="624" t="str">
        <f>IF(ISNUMBER(AirVision!AD456),AirVision!AD456,"")</f>
        <v/>
      </c>
      <c r="T460" s="624" t="str">
        <f>IF(AirVision!AE456&lt;&gt;"",AirVision!AE456, "")</f>
        <v/>
      </c>
      <c r="U460" s="624">
        <f t="shared" si="153"/>
        <v>0</v>
      </c>
      <c r="V460" s="624">
        <f t="shared" si="152"/>
        <v>1</v>
      </c>
      <c r="W460" s="624" t="str">
        <f>IF(D460&lt;&gt;"",(VLOOKUP(D460,'Flags&amp;Qualifiers'!$S$2:$U$55,3)),"")</f>
        <v/>
      </c>
      <c r="X460" s="624">
        <f t="shared" si="154"/>
        <v>0</v>
      </c>
      <c r="Y460" s="624" t="str">
        <f>IF(D460&lt;&gt;"",(VLOOKUP(D460,'Flags&amp;Qualifiers'!$S$2:$T$55,2)), "")</f>
        <v/>
      </c>
      <c r="Z460" s="624">
        <f t="shared" si="155"/>
        <v>1</v>
      </c>
      <c r="AA460" s="624">
        <f t="shared" si="156"/>
        <v>0</v>
      </c>
      <c r="AB460" s="624" t="str">
        <f t="shared" si="157"/>
        <v>NULL</v>
      </c>
      <c r="AC460" s="635" t="str">
        <f t="shared" si="151"/>
        <v>NULL</v>
      </c>
      <c r="AD460" s="625" t="str">
        <f t="shared" si="151"/>
        <v>NULL</v>
      </c>
      <c r="AE460" s="627">
        <f t="shared" si="150"/>
        <v>0</v>
      </c>
      <c r="AF460" s="628" t="str">
        <f t="shared" si="158"/>
        <v/>
      </c>
      <c r="AG460" s="629" t="str">
        <f t="shared" si="159"/>
        <v/>
      </c>
      <c r="AH460" s="630">
        <f t="shared" si="160"/>
        <v>453</v>
      </c>
      <c r="AI460" s="629">
        <f t="shared" si="164"/>
        <v>0</v>
      </c>
      <c r="AJ460" s="632" t="str">
        <f t="shared" si="147"/>
        <v/>
      </c>
      <c r="AK460" s="630" t="str">
        <f t="shared" si="161"/>
        <v/>
      </c>
      <c r="AL460" s="630" t="str">
        <f t="shared" si="162"/>
        <v/>
      </c>
      <c r="AM460" s="632" t="str">
        <f t="shared" si="163"/>
        <v/>
      </c>
      <c r="AN460" s="633" t="str">
        <f t="shared" si="148"/>
        <v>YES</v>
      </c>
      <c r="AO460" s="511" t="s">
        <v>382</v>
      </c>
      <c r="AP460" s="127">
        <f>VLOOKUP(AO460,'Flags&amp;Qualifiers'!$B$2:$C$49,2)</f>
        <v>0</v>
      </c>
      <c r="AQ460" s="127">
        <f>VLOOKUP(AO460,'Flags&amp;Qualifiers'!$B$2:$D$49,3)</f>
        <v>0</v>
      </c>
      <c r="AR460" s="127">
        <f>VLOOKUP(AO460,'Flags&amp;Qualifiers'!$B$2:$E$49,4)</f>
        <v>0</v>
      </c>
      <c r="AS460" s="757" t="str">
        <f t="shared" si="145"/>
        <v>no</v>
      </c>
    </row>
    <row r="461" spans="1:45" s="634" customFormat="1" ht="11.25" customHeight="1" x14ac:dyDescent="0.2">
      <c r="A461" s="621">
        <f>(AirVision!A457)</f>
        <v>0</v>
      </c>
      <c r="B461" s="622">
        <f>(AirVision!B457)</f>
        <v>0</v>
      </c>
      <c r="C461" s="623" t="str">
        <f>IF(ISNUMBER(AirVision!R457),AirVision!R457, "")</f>
        <v/>
      </c>
      <c r="D461" s="624" t="str">
        <f>IF(AirVision!S457&lt;&gt;"",AirVision!S457, "")</f>
        <v/>
      </c>
      <c r="E461" s="623" t="str">
        <f>IF(ISNUMBER(AirVision!L457),AirVision!L457, "")</f>
        <v/>
      </c>
      <c r="F461" s="624" t="str">
        <f>IF(AirVision!M457&lt;&gt;"",AirVision!M457, "")</f>
        <v/>
      </c>
      <c r="G461" s="625" t="str">
        <f>IF(ISNUMBER(AirVision!C457),AirVision!C457,"")</f>
        <v/>
      </c>
      <c r="H461" s="624" t="str">
        <f>IF(AirVision!D457&lt;&gt;"",AirVision!D457, "")</f>
        <v/>
      </c>
      <c r="I461" s="624" t="str">
        <f>IF(ISNUMBER(AirVision!O457),AirVision!O457,"")</f>
        <v/>
      </c>
      <c r="J461" s="624" t="str">
        <f>IF(ISNUMBER(AirVision!P457),AirVision!P457,"")</f>
        <v/>
      </c>
      <c r="K461" s="624" t="str">
        <f>IF(ISNUMBER(AirVision!F457),AirVision!F457, "")</f>
        <v/>
      </c>
      <c r="L461" s="624" t="str">
        <f>IF(AirVision!G457&lt;&gt;"",AirVision!G457, "")</f>
        <v/>
      </c>
      <c r="M461" s="624" t="str">
        <f>IF(ISNUMBER(AirVision!U457),AirVision!U457, "")</f>
        <v/>
      </c>
      <c r="N461" s="624" t="str">
        <f>IF(AirVision!V457&lt;&gt;"",AirVision!V457, "")</f>
        <v/>
      </c>
      <c r="O461" s="625" t="str">
        <f>IF(ISNUMBER(AirVision!X457),AirVision!X457,"")</f>
        <v/>
      </c>
      <c r="P461" s="624" t="str">
        <f>IF(AirVision!Y457&lt;&gt;"",AirVision!Y457, "")</f>
        <v/>
      </c>
      <c r="Q461" s="624" t="str">
        <f>IF(ISNUMBER(AirVision!AA457),AirVision!AA457,"")</f>
        <v/>
      </c>
      <c r="R461" s="624" t="str">
        <f>IF(AirVision!AB457&lt;&gt;"",AirVision!AB457, "")</f>
        <v/>
      </c>
      <c r="S461" s="624" t="str">
        <f>IF(ISNUMBER(AirVision!AD457),AirVision!AD457,"")</f>
        <v/>
      </c>
      <c r="T461" s="624" t="str">
        <f>IF(AirVision!AE457&lt;&gt;"",AirVision!AE457, "")</f>
        <v/>
      </c>
      <c r="U461" s="624">
        <f t="shared" si="153"/>
        <v>0</v>
      </c>
      <c r="V461" s="624">
        <f t="shared" si="152"/>
        <v>1</v>
      </c>
      <c r="W461" s="624" t="str">
        <f>IF(D461&lt;&gt;"",(VLOOKUP(D461,'Flags&amp;Qualifiers'!$S$2:$U$55,3)),"")</f>
        <v/>
      </c>
      <c r="X461" s="624">
        <f t="shared" si="154"/>
        <v>0</v>
      </c>
      <c r="Y461" s="624" t="str">
        <f>IF(D461&lt;&gt;"",(VLOOKUP(D461,'Flags&amp;Qualifiers'!$S$2:$T$55,2)), "")</f>
        <v/>
      </c>
      <c r="Z461" s="624">
        <f t="shared" si="155"/>
        <v>1</v>
      </c>
      <c r="AA461" s="624">
        <f t="shared" si="156"/>
        <v>0</v>
      </c>
      <c r="AB461" s="624" t="str">
        <f t="shared" si="157"/>
        <v>NULL</v>
      </c>
      <c r="AC461" s="635" t="str">
        <f t="shared" si="151"/>
        <v>NULL</v>
      </c>
      <c r="AD461" s="625" t="str">
        <f t="shared" si="151"/>
        <v>NULL</v>
      </c>
      <c r="AE461" s="627">
        <f t="shared" si="150"/>
        <v>0</v>
      </c>
      <c r="AF461" s="628" t="str">
        <f t="shared" si="158"/>
        <v/>
      </c>
      <c r="AG461" s="629" t="str">
        <f t="shared" si="159"/>
        <v/>
      </c>
      <c r="AH461" s="630">
        <f t="shared" si="160"/>
        <v>454</v>
      </c>
      <c r="AI461" s="629">
        <f t="shared" si="164"/>
        <v>0</v>
      </c>
      <c r="AJ461" s="632" t="str">
        <f t="shared" si="147"/>
        <v/>
      </c>
      <c r="AK461" s="630" t="str">
        <f t="shared" si="161"/>
        <v/>
      </c>
      <c r="AL461" s="630" t="str">
        <f t="shared" si="162"/>
        <v/>
      </c>
      <c r="AM461" s="632" t="str">
        <f t="shared" si="163"/>
        <v/>
      </c>
      <c r="AN461" s="633" t="str">
        <f t="shared" si="148"/>
        <v>YES</v>
      </c>
      <c r="AO461" s="511" t="s">
        <v>382</v>
      </c>
      <c r="AP461" s="127">
        <f>VLOOKUP(AO461,'Flags&amp;Qualifiers'!$B$2:$C$49,2)</f>
        <v>0</v>
      </c>
      <c r="AQ461" s="127">
        <f>VLOOKUP(AO461,'Flags&amp;Qualifiers'!$B$2:$D$49,3)</f>
        <v>0</v>
      </c>
      <c r="AR461" s="127">
        <f>VLOOKUP(AO461,'Flags&amp;Qualifiers'!$B$2:$E$49,4)</f>
        <v>0</v>
      </c>
      <c r="AS461" s="757" t="str">
        <f t="shared" si="145"/>
        <v>no</v>
      </c>
    </row>
    <row r="462" spans="1:45" s="634" customFormat="1" ht="11.25" customHeight="1" x14ac:dyDescent="0.2">
      <c r="A462" s="621">
        <f>(AirVision!A458)</f>
        <v>0</v>
      </c>
      <c r="B462" s="622">
        <f>(AirVision!B458)</f>
        <v>0</v>
      </c>
      <c r="C462" s="623" t="str">
        <f>IF(ISNUMBER(AirVision!R458),AirVision!R458, "")</f>
        <v/>
      </c>
      <c r="D462" s="624" t="str">
        <f>IF(AirVision!S458&lt;&gt;"",AirVision!S458, "")</f>
        <v/>
      </c>
      <c r="E462" s="623" t="str">
        <f>IF(ISNUMBER(AirVision!L458),AirVision!L458, "")</f>
        <v/>
      </c>
      <c r="F462" s="624" t="str">
        <f>IF(AirVision!M458&lt;&gt;"",AirVision!M458, "")</f>
        <v/>
      </c>
      <c r="G462" s="625" t="str">
        <f>IF(ISNUMBER(AirVision!C458),AirVision!C458,"")</f>
        <v/>
      </c>
      <c r="H462" s="624" t="str">
        <f>IF(AirVision!D458&lt;&gt;"",AirVision!D458, "")</f>
        <v/>
      </c>
      <c r="I462" s="624" t="str">
        <f>IF(ISNUMBER(AirVision!O458),AirVision!O458,"")</f>
        <v/>
      </c>
      <c r="J462" s="624" t="str">
        <f>IF(ISNUMBER(AirVision!P458),AirVision!P458,"")</f>
        <v/>
      </c>
      <c r="K462" s="624" t="str">
        <f>IF(ISNUMBER(AirVision!F458),AirVision!F458, "")</f>
        <v/>
      </c>
      <c r="L462" s="624" t="str">
        <f>IF(AirVision!G458&lt;&gt;"",AirVision!G458, "")</f>
        <v/>
      </c>
      <c r="M462" s="624" t="str">
        <f>IF(ISNUMBER(AirVision!U458),AirVision!U458, "")</f>
        <v/>
      </c>
      <c r="N462" s="624" t="str">
        <f>IF(AirVision!V458&lt;&gt;"",AirVision!V458, "")</f>
        <v/>
      </c>
      <c r="O462" s="625" t="str">
        <f>IF(ISNUMBER(AirVision!X458),AirVision!X458,"")</f>
        <v/>
      </c>
      <c r="P462" s="624" t="str">
        <f>IF(AirVision!Y458&lt;&gt;"",AirVision!Y458, "")</f>
        <v/>
      </c>
      <c r="Q462" s="624" t="str">
        <f>IF(ISNUMBER(AirVision!AA458),AirVision!AA458,"")</f>
        <v/>
      </c>
      <c r="R462" s="624" t="str">
        <f>IF(AirVision!AB458&lt;&gt;"",AirVision!AB458, "")</f>
        <v/>
      </c>
      <c r="S462" s="624" t="str">
        <f>IF(ISNUMBER(AirVision!AD458),AirVision!AD458,"")</f>
        <v/>
      </c>
      <c r="T462" s="624" t="str">
        <f>IF(AirVision!AE458&lt;&gt;"",AirVision!AE458, "")</f>
        <v/>
      </c>
      <c r="U462" s="624">
        <f t="shared" si="153"/>
        <v>0</v>
      </c>
      <c r="V462" s="624">
        <f t="shared" si="152"/>
        <v>1</v>
      </c>
      <c r="W462" s="624" t="str">
        <f>IF(D462&lt;&gt;"",(VLOOKUP(D462,'Flags&amp;Qualifiers'!$S$2:$U$55,3)),"")</f>
        <v/>
      </c>
      <c r="X462" s="624">
        <f t="shared" si="154"/>
        <v>0</v>
      </c>
      <c r="Y462" s="624" t="str">
        <f>IF(D462&lt;&gt;"",(VLOOKUP(D462,'Flags&amp;Qualifiers'!$S$2:$T$55,2)), "")</f>
        <v/>
      </c>
      <c r="Z462" s="624">
        <f t="shared" si="155"/>
        <v>1</v>
      </c>
      <c r="AA462" s="624">
        <f t="shared" si="156"/>
        <v>0</v>
      </c>
      <c r="AB462" s="624" t="str">
        <f t="shared" si="157"/>
        <v>NULL</v>
      </c>
      <c r="AC462" s="635" t="str">
        <f t="shared" si="151"/>
        <v>NULL</v>
      </c>
      <c r="AD462" s="625" t="str">
        <f t="shared" si="151"/>
        <v>NULL</v>
      </c>
      <c r="AE462" s="627">
        <f t="shared" si="150"/>
        <v>0</v>
      </c>
      <c r="AF462" s="628" t="str">
        <f t="shared" si="158"/>
        <v/>
      </c>
      <c r="AG462" s="629" t="str">
        <f t="shared" si="159"/>
        <v/>
      </c>
      <c r="AH462" s="630">
        <f t="shared" si="160"/>
        <v>455</v>
      </c>
      <c r="AI462" s="629">
        <f t="shared" si="164"/>
        <v>0</v>
      </c>
      <c r="AJ462" s="632" t="str">
        <f t="shared" si="147"/>
        <v/>
      </c>
      <c r="AK462" s="630" t="str">
        <f t="shared" si="161"/>
        <v/>
      </c>
      <c r="AL462" s="630" t="str">
        <f t="shared" si="162"/>
        <v/>
      </c>
      <c r="AM462" s="632" t="str">
        <f t="shared" si="163"/>
        <v/>
      </c>
      <c r="AN462" s="633" t="str">
        <f t="shared" si="148"/>
        <v>YES</v>
      </c>
      <c r="AO462" s="511" t="s">
        <v>382</v>
      </c>
      <c r="AP462" s="127">
        <f>VLOOKUP(AO462,'Flags&amp;Qualifiers'!$B$2:$C$49,2)</f>
        <v>0</v>
      </c>
      <c r="AQ462" s="127">
        <f>VLOOKUP(AO462,'Flags&amp;Qualifiers'!$B$2:$D$49,3)</f>
        <v>0</v>
      </c>
      <c r="AR462" s="127">
        <f>VLOOKUP(AO462,'Flags&amp;Qualifiers'!$B$2:$E$49,4)</f>
        <v>0</v>
      </c>
      <c r="AS462" s="757" t="str">
        <f t="shared" si="145"/>
        <v>no</v>
      </c>
    </row>
    <row r="463" spans="1:45" s="634" customFormat="1" ht="11.25" customHeight="1" x14ac:dyDescent="0.2">
      <c r="A463" s="621">
        <f>(AirVision!A459)</f>
        <v>0</v>
      </c>
      <c r="B463" s="622">
        <f>(AirVision!B459)</f>
        <v>0</v>
      </c>
      <c r="C463" s="623" t="str">
        <f>IF(ISNUMBER(AirVision!R459),AirVision!R459, "")</f>
        <v/>
      </c>
      <c r="D463" s="624" t="str">
        <f>IF(AirVision!S459&lt;&gt;"",AirVision!S459, "")</f>
        <v/>
      </c>
      <c r="E463" s="623" t="str">
        <f>IF(ISNUMBER(AirVision!L459),AirVision!L459, "")</f>
        <v/>
      </c>
      <c r="F463" s="624" t="str">
        <f>IF(AirVision!M459&lt;&gt;"",AirVision!M459, "")</f>
        <v/>
      </c>
      <c r="G463" s="625" t="str">
        <f>IF(ISNUMBER(AirVision!C459),AirVision!C459,"")</f>
        <v/>
      </c>
      <c r="H463" s="624" t="str">
        <f>IF(AirVision!D459&lt;&gt;"",AirVision!D459, "")</f>
        <v/>
      </c>
      <c r="I463" s="624" t="str">
        <f>IF(ISNUMBER(AirVision!O459),AirVision!O459,"")</f>
        <v/>
      </c>
      <c r="J463" s="624" t="str">
        <f>IF(ISNUMBER(AirVision!P459),AirVision!P459,"")</f>
        <v/>
      </c>
      <c r="K463" s="624" t="str">
        <f>IF(ISNUMBER(AirVision!F459),AirVision!F459, "")</f>
        <v/>
      </c>
      <c r="L463" s="624" t="str">
        <f>IF(AirVision!G459&lt;&gt;"",AirVision!G459, "")</f>
        <v/>
      </c>
      <c r="M463" s="624" t="str">
        <f>IF(ISNUMBER(AirVision!U459),AirVision!U459, "")</f>
        <v/>
      </c>
      <c r="N463" s="624" t="str">
        <f>IF(AirVision!V459&lt;&gt;"",AirVision!V459, "")</f>
        <v/>
      </c>
      <c r="O463" s="625" t="str">
        <f>IF(ISNUMBER(AirVision!X459),AirVision!X459,"")</f>
        <v/>
      </c>
      <c r="P463" s="624" t="str">
        <f>IF(AirVision!Y459&lt;&gt;"",AirVision!Y459, "")</f>
        <v/>
      </c>
      <c r="Q463" s="624" t="str">
        <f>IF(ISNUMBER(AirVision!AA459),AirVision!AA459,"")</f>
        <v/>
      </c>
      <c r="R463" s="624" t="str">
        <f>IF(AirVision!AB459&lt;&gt;"",AirVision!AB459, "")</f>
        <v/>
      </c>
      <c r="S463" s="624" t="str">
        <f>IF(ISNUMBER(AirVision!AD459),AirVision!AD459,"")</f>
        <v/>
      </c>
      <c r="T463" s="624" t="str">
        <f>IF(AirVision!AE459&lt;&gt;"",AirVision!AE459, "")</f>
        <v/>
      </c>
      <c r="U463" s="624">
        <f t="shared" si="153"/>
        <v>0</v>
      </c>
      <c r="V463" s="624">
        <f t="shared" si="152"/>
        <v>1</v>
      </c>
      <c r="W463" s="624" t="str">
        <f>IF(D463&lt;&gt;"",(VLOOKUP(D463,'Flags&amp;Qualifiers'!$S$2:$U$55,3)),"")</f>
        <v/>
      </c>
      <c r="X463" s="624">
        <f t="shared" si="154"/>
        <v>0</v>
      </c>
      <c r="Y463" s="624" t="str">
        <f>IF(D463&lt;&gt;"",(VLOOKUP(D463,'Flags&amp;Qualifiers'!$S$2:$T$55,2)), "")</f>
        <v/>
      </c>
      <c r="Z463" s="624">
        <f t="shared" si="155"/>
        <v>1</v>
      </c>
      <c r="AA463" s="624">
        <f t="shared" si="156"/>
        <v>0</v>
      </c>
      <c r="AB463" s="624" t="str">
        <f t="shared" si="157"/>
        <v>NULL</v>
      </c>
      <c r="AC463" s="635" t="str">
        <f t="shared" si="151"/>
        <v>NULL</v>
      </c>
      <c r="AD463" s="625" t="str">
        <f t="shared" si="151"/>
        <v>NULL</v>
      </c>
      <c r="AE463" s="627">
        <f>MAX($AB$440:$AB$463)</f>
        <v>0</v>
      </c>
      <c r="AF463" s="628" t="str">
        <f t="shared" si="158"/>
        <v/>
      </c>
      <c r="AG463" s="629" t="str">
        <f t="shared" si="159"/>
        <v/>
      </c>
      <c r="AH463" s="630">
        <f t="shared" si="160"/>
        <v>456</v>
      </c>
      <c r="AI463" s="629">
        <f t="shared" si="164"/>
        <v>0</v>
      </c>
      <c r="AJ463" s="632" t="str">
        <f t="shared" si="147"/>
        <v/>
      </c>
      <c r="AK463" s="630" t="str">
        <f t="shared" si="161"/>
        <v/>
      </c>
      <c r="AL463" s="630" t="str">
        <f t="shared" si="162"/>
        <v/>
      </c>
      <c r="AM463" s="632" t="str">
        <f t="shared" si="163"/>
        <v/>
      </c>
      <c r="AN463" s="633" t="str">
        <f t="shared" si="148"/>
        <v>YES</v>
      </c>
      <c r="AO463" s="511" t="s">
        <v>382</v>
      </c>
      <c r="AP463" s="127">
        <f>VLOOKUP(AO463,'Flags&amp;Qualifiers'!$B$2:$C$49,2)</f>
        <v>0</v>
      </c>
      <c r="AQ463" s="127">
        <f>VLOOKUP(AO463,'Flags&amp;Qualifiers'!$B$2:$D$49,3)</f>
        <v>0</v>
      </c>
      <c r="AR463" s="127">
        <f>VLOOKUP(AO463,'Flags&amp;Qualifiers'!$B$2:$E$49,4)</f>
        <v>0</v>
      </c>
      <c r="AS463" s="757" t="str">
        <f t="shared" ref="AS463:AS526" si="165">IF(AND(AN463="YES",AO463="-"),"no","")</f>
        <v>no</v>
      </c>
    </row>
    <row r="464" spans="1:45" s="634" customFormat="1" ht="11.25" customHeight="1" x14ac:dyDescent="0.2">
      <c r="A464" s="621">
        <f>(AirVision!A460)</f>
        <v>0</v>
      </c>
      <c r="B464" s="622">
        <f>(AirVision!B460)</f>
        <v>0</v>
      </c>
      <c r="C464" s="623" t="str">
        <f>IF(ISNUMBER(AirVision!R460),AirVision!R460, "")</f>
        <v/>
      </c>
      <c r="D464" s="624" t="str">
        <f>IF(AirVision!S460&lt;&gt;"",AirVision!S460, "")</f>
        <v/>
      </c>
      <c r="E464" s="623" t="str">
        <f>IF(ISNUMBER(AirVision!L460),AirVision!L460, "")</f>
        <v/>
      </c>
      <c r="F464" s="624" t="str">
        <f>IF(AirVision!M460&lt;&gt;"",AirVision!M460, "")</f>
        <v/>
      </c>
      <c r="G464" s="625" t="str">
        <f>IF(ISNUMBER(AirVision!C460),AirVision!C460,"")</f>
        <v/>
      </c>
      <c r="H464" s="624" t="str">
        <f>IF(AirVision!D460&lt;&gt;"",AirVision!D460, "")</f>
        <v/>
      </c>
      <c r="I464" s="624" t="str">
        <f>IF(ISNUMBER(AirVision!O460),AirVision!O460,"")</f>
        <v/>
      </c>
      <c r="J464" s="624" t="str">
        <f>IF(ISNUMBER(AirVision!P460),AirVision!P460,"")</f>
        <v/>
      </c>
      <c r="K464" s="624" t="str">
        <f>IF(ISNUMBER(AirVision!F460),AirVision!F460, "")</f>
        <v/>
      </c>
      <c r="L464" s="624" t="str">
        <f>IF(AirVision!G460&lt;&gt;"",AirVision!G460, "")</f>
        <v/>
      </c>
      <c r="M464" s="624" t="str">
        <f>IF(ISNUMBER(AirVision!U460),AirVision!U460, "")</f>
        <v/>
      </c>
      <c r="N464" s="624" t="str">
        <f>IF(AirVision!V460&lt;&gt;"",AirVision!V460, "")</f>
        <v/>
      </c>
      <c r="O464" s="625" t="str">
        <f>IF(ISNUMBER(AirVision!X460),AirVision!X460,"")</f>
        <v/>
      </c>
      <c r="P464" s="624" t="str">
        <f>IF(AirVision!Y460&lt;&gt;"",AirVision!Y460, "")</f>
        <v/>
      </c>
      <c r="Q464" s="624" t="str">
        <f>IF(ISNUMBER(AirVision!AA460),AirVision!AA460,"")</f>
        <v/>
      </c>
      <c r="R464" s="624" t="str">
        <f>IF(AirVision!AB460&lt;&gt;"",AirVision!AB460, "")</f>
        <v/>
      </c>
      <c r="S464" s="624" t="str">
        <f>IF(ISNUMBER(AirVision!AD460),AirVision!AD460,"")</f>
        <v/>
      </c>
      <c r="T464" s="624" t="str">
        <f>IF(AirVision!AE460&lt;&gt;"",AirVision!AE460, "")</f>
        <v/>
      </c>
      <c r="U464" s="624">
        <f t="shared" si="153"/>
        <v>0</v>
      </c>
      <c r="V464" s="624">
        <f t="shared" si="152"/>
        <v>1</v>
      </c>
      <c r="W464" s="624" t="str">
        <f>IF(D464&lt;&gt;"",(VLOOKUP(D464,'Flags&amp;Qualifiers'!$S$2:$U$55,3)),"")</f>
        <v/>
      </c>
      <c r="X464" s="624">
        <f t="shared" si="154"/>
        <v>0</v>
      </c>
      <c r="Y464" s="624" t="str">
        <f>IF(D464&lt;&gt;"",(VLOOKUP(D464,'Flags&amp;Qualifiers'!$S$2:$T$55,2)), "")</f>
        <v/>
      </c>
      <c r="Z464" s="624">
        <f t="shared" si="155"/>
        <v>1</v>
      </c>
      <c r="AA464" s="624">
        <f t="shared" si="156"/>
        <v>0</v>
      </c>
      <c r="AB464" s="624" t="str">
        <f t="shared" si="157"/>
        <v>NULL</v>
      </c>
      <c r="AC464" s="635" t="str">
        <f>IF((COUNT($AB$464:$AB$487)&gt;17),(AVERAGE($AB$464:$AB$487)),"NULL")</f>
        <v>NULL</v>
      </c>
      <c r="AD464" s="625" t="str">
        <f>IF((COUNT($AB$464:$AB$487)&gt;17),(AVERAGE($AB$464:$AB$487)),"NULL")</f>
        <v>NULL</v>
      </c>
      <c r="AE464" s="627">
        <f t="shared" ref="AE464:AE486" si="166">MAX($AB$464:$AB$487)</f>
        <v>0</v>
      </c>
      <c r="AF464" s="628" t="str">
        <f t="shared" si="158"/>
        <v/>
      </c>
      <c r="AG464" s="629" t="str">
        <f t="shared" si="159"/>
        <v/>
      </c>
      <c r="AH464" s="630">
        <f t="shared" si="160"/>
        <v>457</v>
      </c>
      <c r="AI464" s="629">
        <f t="shared" si="164"/>
        <v>0</v>
      </c>
      <c r="AJ464" s="632" t="str">
        <f t="shared" si="147"/>
        <v/>
      </c>
      <c r="AK464" s="630" t="str">
        <f t="shared" si="161"/>
        <v/>
      </c>
      <c r="AL464" s="630" t="str">
        <f t="shared" si="162"/>
        <v/>
      </c>
      <c r="AM464" s="632" t="str">
        <f t="shared" si="163"/>
        <v/>
      </c>
      <c r="AN464" s="633" t="str">
        <f t="shared" si="148"/>
        <v>YES</v>
      </c>
      <c r="AO464" s="511" t="s">
        <v>382</v>
      </c>
      <c r="AP464" s="127">
        <f>VLOOKUP(AO464,'Flags&amp;Qualifiers'!$B$2:$C$49,2)</f>
        <v>0</v>
      </c>
      <c r="AQ464" s="127">
        <f>VLOOKUP(AO464,'Flags&amp;Qualifiers'!$B$2:$D$49,3)</f>
        <v>0</v>
      </c>
      <c r="AR464" s="127">
        <f>VLOOKUP(AO464,'Flags&amp;Qualifiers'!$B$2:$E$49,4)</f>
        <v>0</v>
      </c>
      <c r="AS464" s="757" t="str">
        <f t="shared" si="165"/>
        <v>no</v>
      </c>
    </row>
    <row r="465" spans="1:45" s="634" customFormat="1" ht="11.25" customHeight="1" x14ac:dyDescent="0.2">
      <c r="A465" s="621">
        <f>(AirVision!A461)</f>
        <v>0</v>
      </c>
      <c r="B465" s="622">
        <f>(AirVision!B461)</f>
        <v>0</v>
      </c>
      <c r="C465" s="623" t="str">
        <f>IF(ISNUMBER(AirVision!R461),AirVision!R461, "")</f>
        <v/>
      </c>
      <c r="D465" s="624" t="str">
        <f>IF(AirVision!S461&lt;&gt;"",AirVision!S461, "")</f>
        <v/>
      </c>
      <c r="E465" s="623" t="str">
        <f>IF(ISNUMBER(AirVision!L461),AirVision!L461, "")</f>
        <v/>
      </c>
      <c r="F465" s="624" t="str">
        <f>IF(AirVision!M461&lt;&gt;"",AirVision!M461, "")</f>
        <v/>
      </c>
      <c r="G465" s="625" t="str">
        <f>IF(ISNUMBER(AirVision!C461),AirVision!C461,"")</f>
        <v/>
      </c>
      <c r="H465" s="624" t="str">
        <f>IF(AirVision!D461&lt;&gt;"",AirVision!D461, "")</f>
        <v/>
      </c>
      <c r="I465" s="624" t="str">
        <f>IF(ISNUMBER(AirVision!O461),AirVision!O461,"")</f>
        <v/>
      </c>
      <c r="J465" s="624" t="str">
        <f>IF(ISNUMBER(AirVision!P461),AirVision!P461,"")</f>
        <v/>
      </c>
      <c r="K465" s="624" t="str">
        <f>IF(ISNUMBER(AirVision!F461),AirVision!F461, "")</f>
        <v/>
      </c>
      <c r="L465" s="624" t="str">
        <f>IF(AirVision!G461&lt;&gt;"",AirVision!G461, "")</f>
        <v/>
      </c>
      <c r="M465" s="624" t="str">
        <f>IF(ISNUMBER(AirVision!U461),AirVision!U461, "")</f>
        <v/>
      </c>
      <c r="N465" s="624" t="str">
        <f>IF(AirVision!V461&lt;&gt;"",AirVision!V461, "")</f>
        <v/>
      </c>
      <c r="O465" s="625" t="str">
        <f>IF(ISNUMBER(AirVision!X461),AirVision!X461,"")</f>
        <v/>
      </c>
      <c r="P465" s="624" t="str">
        <f>IF(AirVision!Y461&lt;&gt;"",AirVision!Y461, "")</f>
        <v/>
      </c>
      <c r="Q465" s="624" t="str">
        <f>IF(ISNUMBER(AirVision!AA461),AirVision!AA461,"")</f>
        <v/>
      </c>
      <c r="R465" s="624" t="str">
        <f>IF(AirVision!AB461&lt;&gt;"",AirVision!AB461, "")</f>
        <v/>
      </c>
      <c r="S465" s="624" t="str">
        <f>IF(ISNUMBER(AirVision!AD461),AirVision!AD461,"")</f>
        <v/>
      </c>
      <c r="T465" s="624" t="str">
        <f>IF(AirVision!AE461&lt;&gt;"",AirVision!AE461, "")</f>
        <v/>
      </c>
      <c r="U465" s="624">
        <f t="shared" si="153"/>
        <v>0</v>
      </c>
      <c r="V465" s="624">
        <f t="shared" si="152"/>
        <v>1</v>
      </c>
      <c r="W465" s="624" t="str">
        <f>IF(D465&lt;&gt;"",(VLOOKUP(D465,'Flags&amp;Qualifiers'!$S$2:$U$55,3)),"")</f>
        <v/>
      </c>
      <c r="X465" s="624">
        <f t="shared" si="154"/>
        <v>0</v>
      </c>
      <c r="Y465" s="624" t="str">
        <f>IF(D465&lt;&gt;"",(VLOOKUP(D465,'Flags&amp;Qualifiers'!$S$2:$T$55,2)), "")</f>
        <v/>
      </c>
      <c r="Z465" s="624">
        <f t="shared" si="155"/>
        <v>1</v>
      </c>
      <c r="AA465" s="624">
        <f t="shared" si="156"/>
        <v>0</v>
      </c>
      <c r="AB465" s="624" t="str">
        <f t="shared" si="157"/>
        <v>NULL</v>
      </c>
      <c r="AC465" s="635" t="str">
        <f t="shared" ref="AC465:AD487" si="167">IF((COUNT($AB$464:$AB$487)&gt;17),(AVERAGE($AB$464:$AB$487)),"NULL")</f>
        <v>NULL</v>
      </c>
      <c r="AD465" s="625" t="str">
        <f t="shared" si="167"/>
        <v>NULL</v>
      </c>
      <c r="AE465" s="627">
        <f t="shared" si="166"/>
        <v>0</v>
      </c>
      <c r="AF465" s="628" t="str">
        <f t="shared" si="158"/>
        <v/>
      </c>
      <c r="AG465" s="629" t="str">
        <f t="shared" si="159"/>
        <v/>
      </c>
      <c r="AH465" s="630">
        <f t="shared" si="160"/>
        <v>458</v>
      </c>
      <c r="AI465" s="629">
        <f t="shared" si="164"/>
        <v>0</v>
      </c>
      <c r="AJ465" s="632" t="str">
        <f t="shared" si="147"/>
        <v/>
      </c>
      <c r="AK465" s="630" t="str">
        <f t="shared" si="161"/>
        <v/>
      </c>
      <c r="AL465" s="630" t="str">
        <f t="shared" si="162"/>
        <v/>
      </c>
      <c r="AM465" s="632" t="str">
        <f t="shared" si="163"/>
        <v/>
      </c>
      <c r="AN465" s="633" t="str">
        <f t="shared" si="148"/>
        <v>YES</v>
      </c>
      <c r="AO465" s="511" t="s">
        <v>382</v>
      </c>
      <c r="AP465" s="127">
        <f>VLOOKUP(AO465,'Flags&amp;Qualifiers'!$B$2:$C$49,2)</f>
        <v>0</v>
      </c>
      <c r="AQ465" s="127">
        <f>VLOOKUP(AO465,'Flags&amp;Qualifiers'!$B$2:$D$49,3)</f>
        <v>0</v>
      </c>
      <c r="AR465" s="127">
        <f>VLOOKUP(AO465,'Flags&amp;Qualifiers'!$B$2:$E$49,4)</f>
        <v>0</v>
      </c>
      <c r="AS465" s="757" t="str">
        <f t="shared" si="165"/>
        <v>no</v>
      </c>
    </row>
    <row r="466" spans="1:45" s="634" customFormat="1" ht="11.25" customHeight="1" x14ac:dyDescent="0.2">
      <c r="A466" s="621">
        <f>(AirVision!A462)</f>
        <v>0</v>
      </c>
      <c r="B466" s="622">
        <f>(AirVision!B462)</f>
        <v>0</v>
      </c>
      <c r="C466" s="623" t="str">
        <f>IF(ISNUMBER(AirVision!R462),AirVision!R462, "")</f>
        <v/>
      </c>
      <c r="D466" s="624" t="str">
        <f>IF(AirVision!S462&lt;&gt;"",AirVision!S462, "")</f>
        <v/>
      </c>
      <c r="E466" s="623" t="str">
        <f>IF(ISNUMBER(AirVision!L462),AirVision!L462, "")</f>
        <v/>
      </c>
      <c r="F466" s="624" t="str">
        <f>IF(AirVision!M462&lt;&gt;"",AirVision!M462, "")</f>
        <v/>
      </c>
      <c r="G466" s="625" t="str">
        <f>IF(ISNUMBER(AirVision!C462),AirVision!C462,"")</f>
        <v/>
      </c>
      <c r="H466" s="624" t="str">
        <f>IF(AirVision!D462&lt;&gt;"",AirVision!D462, "")</f>
        <v/>
      </c>
      <c r="I466" s="624" t="str">
        <f>IF(ISNUMBER(AirVision!O462),AirVision!O462,"")</f>
        <v/>
      </c>
      <c r="J466" s="624" t="str">
        <f>IF(ISNUMBER(AirVision!P462),AirVision!P462,"")</f>
        <v/>
      </c>
      <c r="K466" s="624" t="str">
        <f>IF(ISNUMBER(AirVision!F462),AirVision!F462, "")</f>
        <v/>
      </c>
      <c r="L466" s="624" t="str">
        <f>IF(AirVision!G462&lt;&gt;"",AirVision!G462, "")</f>
        <v/>
      </c>
      <c r="M466" s="624" t="str">
        <f>IF(ISNUMBER(AirVision!U462),AirVision!U462, "")</f>
        <v/>
      </c>
      <c r="N466" s="624" t="str">
        <f>IF(AirVision!V462&lt;&gt;"",AirVision!V462, "")</f>
        <v/>
      </c>
      <c r="O466" s="625" t="str">
        <f>IF(ISNUMBER(AirVision!X462),AirVision!X462,"")</f>
        <v/>
      </c>
      <c r="P466" s="624" t="str">
        <f>IF(AirVision!Y462&lt;&gt;"",AirVision!Y462, "")</f>
        <v/>
      </c>
      <c r="Q466" s="624" t="str">
        <f>IF(ISNUMBER(AirVision!AA462),AirVision!AA462,"")</f>
        <v/>
      </c>
      <c r="R466" s="624" t="str">
        <f>IF(AirVision!AB462&lt;&gt;"",AirVision!AB462, "")</f>
        <v/>
      </c>
      <c r="S466" s="624" t="str">
        <f>IF(ISNUMBER(AirVision!AD462),AirVision!AD462,"")</f>
        <v/>
      </c>
      <c r="T466" s="624" t="str">
        <f>IF(AirVision!AE462&lt;&gt;"",AirVision!AE462, "")</f>
        <v/>
      </c>
      <c r="U466" s="624">
        <f t="shared" si="153"/>
        <v>0</v>
      </c>
      <c r="V466" s="624">
        <f t="shared" si="152"/>
        <v>1</v>
      </c>
      <c r="W466" s="624" t="str">
        <f>IF(D466&lt;&gt;"",(VLOOKUP(D466,'Flags&amp;Qualifiers'!$S$2:$U$55,3)),"")</f>
        <v/>
      </c>
      <c r="X466" s="624">
        <f t="shared" si="154"/>
        <v>0</v>
      </c>
      <c r="Y466" s="624" t="str">
        <f>IF(D466&lt;&gt;"",(VLOOKUP(D466,'Flags&amp;Qualifiers'!$S$2:$T$55,2)), "")</f>
        <v/>
      </c>
      <c r="Z466" s="624">
        <f t="shared" si="155"/>
        <v>1</v>
      </c>
      <c r="AA466" s="624">
        <f t="shared" si="156"/>
        <v>0</v>
      </c>
      <c r="AB466" s="624" t="str">
        <f t="shared" si="157"/>
        <v>NULL</v>
      </c>
      <c r="AC466" s="635" t="str">
        <f t="shared" si="167"/>
        <v>NULL</v>
      </c>
      <c r="AD466" s="625" t="str">
        <f t="shared" si="167"/>
        <v>NULL</v>
      </c>
      <c r="AE466" s="627">
        <f t="shared" si="166"/>
        <v>0</v>
      </c>
      <c r="AF466" s="628" t="str">
        <f t="shared" si="158"/>
        <v/>
      </c>
      <c r="AG466" s="629" t="str">
        <f t="shared" si="159"/>
        <v/>
      </c>
      <c r="AH466" s="630">
        <f t="shared" si="160"/>
        <v>459</v>
      </c>
      <c r="AI466" s="629">
        <f t="shared" si="164"/>
        <v>0</v>
      </c>
      <c r="AJ466" s="632" t="str">
        <f t="shared" si="147"/>
        <v/>
      </c>
      <c r="AK466" s="630" t="str">
        <f t="shared" si="161"/>
        <v/>
      </c>
      <c r="AL466" s="630" t="str">
        <f t="shared" si="162"/>
        <v/>
      </c>
      <c r="AM466" s="632" t="str">
        <f t="shared" si="163"/>
        <v/>
      </c>
      <c r="AN466" s="633" t="str">
        <f t="shared" si="148"/>
        <v>YES</v>
      </c>
      <c r="AO466" s="511" t="s">
        <v>382</v>
      </c>
      <c r="AP466" s="127">
        <f>VLOOKUP(AO466,'Flags&amp;Qualifiers'!$B$2:$C$49,2)</f>
        <v>0</v>
      </c>
      <c r="AQ466" s="127">
        <f>VLOOKUP(AO466,'Flags&amp;Qualifiers'!$B$2:$D$49,3)</f>
        <v>0</v>
      </c>
      <c r="AR466" s="127">
        <f>VLOOKUP(AO466,'Flags&amp;Qualifiers'!$B$2:$E$49,4)</f>
        <v>0</v>
      </c>
      <c r="AS466" s="757" t="str">
        <f t="shared" si="165"/>
        <v>no</v>
      </c>
    </row>
    <row r="467" spans="1:45" s="634" customFormat="1" ht="11.25" customHeight="1" x14ac:dyDescent="0.2">
      <c r="A467" s="621">
        <f>(AirVision!A463)</f>
        <v>0</v>
      </c>
      <c r="B467" s="622">
        <f>(AirVision!B463)</f>
        <v>0</v>
      </c>
      <c r="C467" s="623" t="str">
        <f>IF(ISNUMBER(AirVision!R463),AirVision!R463, "")</f>
        <v/>
      </c>
      <c r="D467" s="624" t="str">
        <f>IF(AirVision!S463&lt;&gt;"",AirVision!S463, "")</f>
        <v/>
      </c>
      <c r="E467" s="623" t="str">
        <f>IF(ISNUMBER(AirVision!L463),AirVision!L463, "")</f>
        <v/>
      </c>
      <c r="F467" s="624" t="str">
        <f>IF(AirVision!M463&lt;&gt;"",AirVision!M463, "")</f>
        <v/>
      </c>
      <c r="G467" s="625" t="str">
        <f>IF(ISNUMBER(AirVision!C463),AirVision!C463,"")</f>
        <v/>
      </c>
      <c r="H467" s="624" t="str">
        <f>IF(AirVision!D463&lt;&gt;"",AirVision!D463, "")</f>
        <v/>
      </c>
      <c r="I467" s="624" t="str">
        <f>IF(ISNUMBER(AirVision!O463),AirVision!O463,"")</f>
        <v/>
      </c>
      <c r="J467" s="624" t="str">
        <f>IF(ISNUMBER(AirVision!P463),AirVision!P463,"")</f>
        <v/>
      </c>
      <c r="K467" s="624" t="str">
        <f>IF(ISNUMBER(AirVision!F463),AirVision!F463, "")</f>
        <v/>
      </c>
      <c r="L467" s="624" t="str">
        <f>IF(AirVision!G463&lt;&gt;"",AirVision!G463, "")</f>
        <v/>
      </c>
      <c r="M467" s="624" t="str">
        <f>IF(ISNUMBER(AirVision!U463),AirVision!U463, "")</f>
        <v/>
      </c>
      <c r="N467" s="624" t="str">
        <f>IF(AirVision!V463&lt;&gt;"",AirVision!V463, "")</f>
        <v/>
      </c>
      <c r="O467" s="625" t="str">
        <f>IF(ISNUMBER(AirVision!X463),AirVision!X463,"")</f>
        <v/>
      </c>
      <c r="P467" s="624" t="str">
        <f>IF(AirVision!Y463&lt;&gt;"",AirVision!Y463, "")</f>
        <v/>
      </c>
      <c r="Q467" s="624" t="str">
        <f>IF(ISNUMBER(AirVision!AA463),AirVision!AA463,"")</f>
        <v/>
      </c>
      <c r="R467" s="624" t="str">
        <f>IF(AirVision!AB463&lt;&gt;"",AirVision!AB463, "")</f>
        <v/>
      </c>
      <c r="S467" s="624" t="str">
        <f>IF(ISNUMBER(AirVision!AD463),AirVision!AD463,"")</f>
        <v/>
      </c>
      <c r="T467" s="624" t="str">
        <f>IF(AirVision!AE463&lt;&gt;"",AirVision!AE463, "")</f>
        <v/>
      </c>
      <c r="U467" s="624">
        <f t="shared" si="153"/>
        <v>0</v>
      </c>
      <c r="V467" s="624">
        <f t="shared" si="152"/>
        <v>1</v>
      </c>
      <c r="W467" s="624" t="str">
        <f>IF(D467&lt;&gt;"",(VLOOKUP(D467,'Flags&amp;Qualifiers'!$S$2:$U$55,3)),"")</f>
        <v/>
      </c>
      <c r="X467" s="624">
        <f t="shared" si="154"/>
        <v>0</v>
      </c>
      <c r="Y467" s="624" t="str">
        <f>IF(D467&lt;&gt;"",(VLOOKUP(D467,'Flags&amp;Qualifiers'!$S$2:$T$55,2)), "")</f>
        <v/>
      </c>
      <c r="Z467" s="624">
        <f t="shared" si="155"/>
        <v>1</v>
      </c>
      <c r="AA467" s="624">
        <f t="shared" si="156"/>
        <v>0</v>
      </c>
      <c r="AB467" s="624" t="str">
        <f t="shared" si="157"/>
        <v>NULL</v>
      </c>
      <c r="AC467" s="635" t="str">
        <f t="shared" si="167"/>
        <v>NULL</v>
      </c>
      <c r="AD467" s="625" t="str">
        <f t="shared" si="167"/>
        <v>NULL</v>
      </c>
      <c r="AE467" s="627">
        <f t="shared" si="166"/>
        <v>0</v>
      </c>
      <c r="AF467" s="628" t="str">
        <f t="shared" si="158"/>
        <v/>
      </c>
      <c r="AG467" s="629" t="str">
        <f t="shared" si="159"/>
        <v/>
      </c>
      <c r="AH467" s="630">
        <f t="shared" si="160"/>
        <v>460</v>
      </c>
      <c r="AI467" s="629">
        <f t="shared" si="164"/>
        <v>0</v>
      </c>
      <c r="AJ467" s="632" t="str">
        <f t="shared" si="147"/>
        <v/>
      </c>
      <c r="AK467" s="630" t="str">
        <f t="shared" si="161"/>
        <v/>
      </c>
      <c r="AL467" s="630" t="str">
        <f t="shared" si="162"/>
        <v/>
      </c>
      <c r="AM467" s="632" t="str">
        <f t="shared" si="163"/>
        <v/>
      </c>
      <c r="AN467" s="633" t="str">
        <f t="shared" si="148"/>
        <v>YES</v>
      </c>
      <c r="AO467" s="511" t="s">
        <v>382</v>
      </c>
      <c r="AP467" s="127">
        <f>VLOOKUP(AO467,'Flags&amp;Qualifiers'!$B$2:$C$49,2)</f>
        <v>0</v>
      </c>
      <c r="AQ467" s="127">
        <f>VLOOKUP(AO467,'Flags&amp;Qualifiers'!$B$2:$D$49,3)</f>
        <v>0</v>
      </c>
      <c r="AR467" s="127">
        <f>VLOOKUP(AO467,'Flags&amp;Qualifiers'!$B$2:$E$49,4)</f>
        <v>0</v>
      </c>
      <c r="AS467" s="757" t="str">
        <f t="shared" si="165"/>
        <v>no</v>
      </c>
    </row>
    <row r="468" spans="1:45" s="634" customFormat="1" ht="11.25" customHeight="1" x14ac:dyDescent="0.2">
      <c r="A468" s="621">
        <f>(AirVision!A464)</f>
        <v>0</v>
      </c>
      <c r="B468" s="622">
        <f>(AirVision!B464)</f>
        <v>0</v>
      </c>
      <c r="C468" s="623" t="str">
        <f>IF(ISNUMBER(AirVision!R464),AirVision!R464, "")</f>
        <v/>
      </c>
      <c r="D468" s="624" t="str">
        <f>IF(AirVision!S464&lt;&gt;"",AirVision!S464, "")</f>
        <v/>
      </c>
      <c r="E468" s="623" t="str">
        <f>IF(ISNUMBER(AirVision!L464),AirVision!L464, "")</f>
        <v/>
      </c>
      <c r="F468" s="624" t="str">
        <f>IF(AirVision!M464&lt;&gt;"",AirVision!M464, "")</f>
        <v/>
      </c>
      <c r="G468" s="625" t="str">
        <f>IF(ISNUMBER(AirVision!C464),AirVision!C464,"")</f>
        <v/>
      </c>
      <c r="H468" s="624" t="str">
        <f>IF(AirVision!D464&lt;&gt;"",AirVision!D464, "")</f>
        <v/>
      </c>
      <c r="I468" s="624" t="str">
        <f>IF(ISNUMBER(AirVision!O464),AirVision!O464,"")</f>
        <v/>
      </c>
      <c r="J468" s="624" t="str">
        <f>IF(ISNUMBER(AirVision!P464),AirVision!P464,"")</f>
        <v/>
      </c>
      <c r="K468" s="624" t="str">
        <f>IF(ISNUMBER(AirVision!F464),AirVision!F464, "")</f>
        <v/>
      </c>
      <c r="L468" s="624" t="str">
        <f>IF(AirVision!G464&lt;&gt;"",AirVision!G464, "")</f>
        <v/>
      </c>
      <c r="M468" s="624" t="str">
        <f>IF(ISNUMBER(AirVision!U464),AirVision!U464, "")</f>
        <v/>
      </c>
      <c r="N468" s="624" t="str">
        <f>IF(AirVision!V464&lt;&gt;"",AirVision!V464, "")</f>
        <v/>
      </c>
      <c r="O468" s="625" t="str">
        <f>IF(ISNUMBER(AirVision!X464),AirVision!X464,"")</f>
        <v/>
      </c>
      <c r="P468" s="624" t="str">
        <f>IF(AirVision!Y464&lt;&gt;"",AirVision!Y464, "")</f>
        <v/>
      </c>
      <c r="Q468" s="624" t="str">
        <f>IF(ISNUMBER(AirVision!AA464),AirVision!AA464,"")</f>
        <v/>
      </c>
      <c r="R468" s="624" t="str">
        <f>IF(AirVision!AB464&lt;&gt;"",AirVision!AB464, "")</f>
        <v/>
      </c>
      <c r="S468" s="624" t="str">
        <f>IF(ISNUMBER(AirVision!AD464),AirVision!AD464,"")</f>
        <v/>
      </c>
      <c r="T468" s="624" t="str">
        <f>IF(AirVision!AE464&lt;&gt;"",AirVision!AE464, "")</f>
        <v/>
      </c>
      <c r="U468" s="624">
        <f t="shared" si="153"/>
        <v>0</v>
      </c>
      <c r="V468" s="624">
        <f t="shared" si="152"/>
        <v>1</v>
      </c>
      <c r="W468" s="624" t="str">
        <f>IF(D468&lt;&gt;"",(VLOOKUP(D468,'Flags&amp;Qualifiers'!$S$2:$U$55,3)),"")</f>
        <v/>
      </c>
      <c r="X468" s="624">
        <f t="shared" si="154"/>
        <v>0</v>
      </c>
      <c r="Y468" s="624" t="str">
        <f>IF(D468&lt;&gt;"",(VLOOKUP(D468,'Flags&amp;Qualifiers'!$S$2:$T$55,2)), "")</f>
        <v/>
      </c>
      <c r="Z468" s="624">
        <f t="shared" si="155"/>
        <v>1</v>
      </c>
      <c r="AA468" s="624">
        <f t="shared" si="156"/>
        <v>0</v>
      </c>
      <c r="AB468" s="624" t="str">
        <f t="shared" si="157"/>
        <v>NULL</v>
      </c>
      <c r="AC468" s="635" t="str">
        <f t="shared" si="167"/>
        <v>NULL</v>
      </c>
      <c r="AD468" s="625" t="str">
        <f t="shared" si="167"/>
        <v>NULL</v>
      </c>
      <c r="AE468" s="627">
        <f t="shared" si="166"/>
        <v>0</v>
      </c>
      <c r="AF468" s="628" t="str">
        <f t="shared" si="158"/>
        <v/>
      </c>
      <c r="AG468" s="629" t="str">
        <f t="shared" si="159"/>
        <v/>
      </c>
      <c r="AH468" s="630">
        <f t="shared" si="160"/>
        <v>461</v>
      </c>
      <c r="AI468" s="629">
        <f t="shared" si="164"/>
        <v>0</v>
      </c>
      <c r="AJ468" s="632" t="str">
        <f t="shared" si="147"/>
        <v/>
      </c>
      <c r="AK468" s="630" t="str">
        <f t="shared" si="161"/>
        <v/>
      </c>
      <c r="AL468" s="630" t="str">
        <f t="shared" si="162"/>
        <v/>
      </c>
      <c r="AM468" s="632" t="str">
        <f t="shared" si="163"/>
        <v/>
      </c>
      <c r="AN468" s="633" t="str">
        <f t="shared" si="148"/>
        <v>YES</v>
      </c>
      <c r="AO468" s="511" t="s">
        <v>382</v>
      </c>
      <c r="AP468" s="127">
        <f>VLOOKUP(AO468,'Flags&amp;Qualifiers'!$B$2:$C$49,2)</f>
        <v>0</v>
      </c>
      <c r="AQ468" s="127">
        <f>VLOOKUP(AO468,'Flags&amp;Qualifiers'!$B$2:$D$49,3)</f>
        <v>0</v>
      </c>
      <c r="AR468" s="127">
        <f>VLOOKUP(AO468,'Flags&amp;Qualifiers'!$B$2:$E$49,4)</f>
        <v>0</v>
      </c>
      <c r="AS468" s="757" t="str">
        <f t="shared" si="165"/>
        <v>no</v>
      </c>
    </row>
    <row r="469" spans="1:45" s="634" customFormat="1" ht="11.25" customHeight="1" x14ac:dyDescent="0.2">
      <c r="A469" s="621">
        <f>(AirVision!A465)</f>
        <v>0</v>
      </c>
      <c r="B469" s="622">
        <f>(AirVision!B465)</f>
        <v>0</v>
      </c>
      <c r="C469" s="623" t="str">
        <f>IF(ISNUMBER(AirVision!R465),AirVision!R465, "")</f>
        <v/>
      </c>
      <c r="D469" s="624" t="str">
        <f>IF(AirVision!S465&lt;&gt;"",AirVision!S465, "")</f>
        <v/>
      </c>
      <c r="E469" s="623" t="str">
        <f>IF(ISNUMBER(AirVision!L465),AirVision!L465, "")</f>
        <v/>
      </c>
      <c r="F469" s="624" t="str">
        <f>IF(AirVision!M465&lt;&gt;"",AirVision!M465, "")</f>
        <v/>
      </c>
      <c r="G469" s="625" t="str">
        <f>IF(ISNUMBER(AirVision!C465),AirVision!C465,"")</f>
        <v/>
      </c>
      <c r="H469" s="624" t="str">
        <f>IF(AirVision!D465&lt;&gt;"",AirVision!D465, "")</f>
        <v/>
      </c>
      <c r="I469" s="624" t="str">
        <f>IF(ISNUMBER(AirVision!O465),AirVision!O465,"")</f>
        <v/>
      </c>
      <c r="J469" s="624" t="str">
        <f>IF(ISNUMBER(AirVision!P465),AirVision!P465,"")</f>
        <v/>
      </c>
      <c r="K469" s="624" t="str">
        <f>IF(ISNUMBER(AirVision!F465),AirVision!F465, "")</f>
        <v/>
      </c>
      <c r="L469" s="624" t="str">
        <f>IF(AirVision!G465&lt;&gt;"",AirVision!G465, "")</f>
        <v/>
      </c>
      <c r="M469" s="624" t="str">
        <f>IF(ISNUMBER(AirVision!U465),AirVision!U465, "")</f>
        <v/>
      </c>
      <c r="N469" s="624" t="str">
        <f>IF(AirVision!V465&lt;&gt;"",AirVision!V465, "")</f>
        <v/>
      </c>
      <c r="O469" s="625" t="str">
        <f>IF(ISNUMBER(AirVision!X465),AirVision!X465,"")</f>
        <v/>
      </c>
      <c r="P469" s="624" t="str">
        <f>IF(AirVision!Y465&lt;&gt;"",AirVision!Y465, "")</f>
        <v/>
      </c>
      <c r="Q469" s="624" t="str">
        <f>IF(ISNUMBER(AirVision!AA465),AirVision!AA465,"")</f>
        <v/>
      </c>
      <c r="R469" s="624" t="str">
        <f>IF(AirVision!AB465&lt;&gt;"",AirVision!AB465, "")</f>
        <v/>
      </c>
      <c r="S469" s="624" t="str">
        <f>IF(ISNUMBER(AirVision!AD465),AirVision!AD465,"")</f>
        <v/>
      </c>
      <c r="T469" s="624" t="str">
        <f>IF(AirVision!AE465&lt;&gt;"",AirVision!AE465, "")</f>
        <v/>
      </c>
      <c r="U469" s="624">
        <f t="shared" si="153"/>
        <v>0</v>
      </c>
      <c r="V469" s="624">
        <f t="shared" si="152"/>
        <v>1</v>
      </c>
      <c r="W469" s="624" t="str">
        <f>IF(D469&lt;&gt;"",(VLOOKUP(D469,'Flags&amp;Qualifiers'!$S$2:$U$55,3)),"")</f>
        <v/>
      </c>
      <c r="X469" s="624">
        <f t="shared" si="154"/>
        <v>0</v>
      </c>
      <c r="Y469" s="624" t="str">
        <f>IF(D469&lt;&gt;"",(VLOOKUP(D469,'Flags&amp;Qualifiers'!$S$2:$T$55,2)), "")</f>
        <v/>
      </c>
      <c r="Z469" s="624">
        <f t="shared" si="155"/>
        <v>1</v>
      </c>
      <c r="AA469" s="624">
        <f t="shared" si="156"/>
        <v>0</v>
      </c>
      <c r="AB469" s="624" t="str">
        <f t="shared" si="157"/>
        <v>NULL</v>
      </c>
      <c r="AC469" s="635" t="str">
        <f t="shared" si="167"/>
        <v>NULL</v>
      </c>
      <c r="AD469" s="625" t="str">
        <f t="shared" si="167"/>
        <v>NULL</v>
      </c>
      <c r="AE469" s="627">
        <f t="shared" si="166"/>
        <v>0</v>
      </c>
      <c r="AF469" s="628" t="str">
        <f t="shared" si="158"/>
        <v/>
      </c>
      <c r="AG469" s="629" t="str">
        <f t="shared" si="159"/>
        <v/>
      </c>
      <c r="AH469" s="630">
        <f t="shared" si="160"/>
        <v>462</v>
      </c>
      <c r="AI469" s="629">
        <f t="shared" si="164"/>
        <v>0</v>
      </c>
      <c r="AJ469" s="632" t="str">
        <f t="shared" si="147"/>
        <v/>
      </c>
      <c r="AK469" s="630" t="str">
        <f t="shared" si="161"/>
        <v/>
      </c>
      <c r="AL469" s="630" t="str">
        <f t="shared" si="162"/>
        <v/>
      </c>
      <c r="AM469" s="632" t="str">
        <f t="shared" si="163"/>
        <v/>
      </c>
      <c r="AN469" s="633" t="str">
        <f t="shared" si="148"/>
        <v>YES</v>
      </c>
      <c r="AO469" s="511" t="s">
        <v>382</v>
      </c>
      <c r="AP469" s="127">
        <f>VLOOKUP(AO469,'Flags&amp;Qualifiers'!$B$2:$C$49,2)</f>
        <v>0</v>
      </c>
      <c r="AQ469" s="127">
        <f>VLOOKUP(AO469,'Flags&amp;Qualifiers'!$B$2:$D$49,3)</f>
        <v>0</v>
      </c>
      <c r="AR469" s="127">
        <f>VLOOKUP(AO469,'Flags&amp;Qualifiers'!$B$2:$E$49,4)</f>
        <v>0</v>
      </c>
      <c r="AS469" s="757" t="str">
        <f t="shared" si="165"/>
        <v>no</v>
      </c>
    </row>
    <row r="470" spans="1:45" s="634" customFormat="1" ht="11.25" customHeight="1" x14ac:dyDescent="0.2">
      <c r="A470" s="621">
        <f>(AirVision!A466)</f>
        <v>0</v>
      </c>
      <c r="B470" s="622">
        <f>(AirVision!B466)</f>
        <v>0</v>
      </c>
      <c r="C470" s="623" t="str">
        <f>IF(ISNUMBER(AirVision!R466),AirVision!R466, "")</f>
        <v/>
      </c>
      <c r="D470" s="624" t="str">
        <f>IF(AirVision!S466&lt;&gt;"",AirVision!S466, "")</f>
        <v/>
      </c>
      <c r="E470" s="623" t="str">
        <f>IF(ISNUMBER(AirVision!L466),AirVision!L466, "")</f>
        <v/>
      </c>
      <c r="F470" s="624" t="str">
        <f>IF(AirVision!M466&lt;&gt;"",AirVision!M466, "")</f>
        <v/>
      </c>
      <c r="G470" s="625" t="str">
        <f>IF(ISNUMBER(AirVision!C466),AirVision!C466,"")</f>
        <v/>
      </c>
      <c r="H470" s="624" t="str">
        <f>IF(AirVision!D466&lt;&gt;"",AirVision!D466, "")</f>
        <v/>
      </c>
      <c r="I470" s="624" t="str">
        <f>IF(ISNUMBER(AirVision!O466),AirVision!O466,"")</f>
        <v/>
      </c>
      <c r="J470" s="624" t="str">
        <f>IF(ISNUMBER(AirVision!P466),AirVision!P466,"")</f>
        <v/>
      </c>
      <c r="K470" s="624" t="str">
        <f>IF(ISNUMBER(AirVision!F466),AirVision!F466, "")</f>
        <v/>
      </c>
      <c r="L470" s="624" t="str">
        <f>IF(AirVision!G466&lt;&gt;"",AirVision!G466, "")</f>
        <v/>
      </c>
      <c r="M470" s="624" t="str">
        <f>IF(ISNUMBER(AirVision!U466),AirVision!U466, "")</f>
        <v/>
      </c>
      <c r="N470" s="624" t="str">
        <f>IF(AirVision!V466&lt;&gt;"",AirVision!V466, "")</f>
        <v/>
      </c>
      <c r="O470" s="625" t="str">
        <f>IF(ISNUMBER(AirVision!X466),AirVision!X466,"")</f>
        <v/>
      </c>
      <c r="P470" s="624" t="str">
        <f>IF(AirVision!Y466&lt;&gt;"",AirVision!Y466, "")</f>
        <v/>
      </c>
      <c r="Q470" s="624" t="str">
        <f>IF(ISNUMBER(AirVision!AA466),AirVision!AA466,"")</f>
        <v/>
      </c>
      <c r="R470" s="624" t="str">
        <f>IF(AirVision!AB466&lt;&gt;"",AirVision!AB466, "")</f>
        <v/>
      </c>
      <c r="S470" s="624" t="str">
        <f>IF(ISNUMBER(AirVision!AD466),AirVision!AD466,"")</f>
        <v/>
      </c>
      <c r="T470" s="624" t="str">
        <f>IF(AirVision!AE466&lt;&gt;"",AirVision!AE466, "")</f>
        <v/>
      </c>
      <c r="U470" s="624">
        <f t="shared" si="153"/>
        <v>0</v>
      </c>
      <c r="V470" s="624">
        <f t="shared" si="152"/>
        <v>1</v>
      </c>
      <c r="W470" s="624" t="str">
        <f>IF(D470&lt;&gt;"",(VLOOKUP(D470,'Flags&amp;Qualifiers'!$S$2:$U$55,3)),"")</f>
        <v/>
      </c>
      <c r="X470" s="624">
        <f t="shared" si="154"/>
        <v>0</v>
      </c>
      <c r="Y470" s="624" t="str">
        <f>IF(D470&lt;&gt;"",(VLOOKUP(D470,'Flags&amp;Qualifiers'!$S$2:$T$55,2)), "")</f>
        <v/>
      </c>
      <c r="Z470" s="624">
        <f t="shared" si="155"/>
        <v>1</v>
      </c>
      <c r="AA470" s="624">
        <f t="shared" si="156"/>
        <v>0</v>
      </c>
      <c r="AB470" s="624" t="str">
        <f t="shared" si="157"/>
        <v>NULL</v>
      </c>
      <c r="AC470" s="635" t="str">
        <f t="shared" si="167"/>
        <v>NULL</v>
      </c>
      <c r="AD470" s="625" t="str">
        <f t="shared" si="167"/>
        <v>NULL</v>
      </c>
      <c r="AE470" s="627">
        <f t="shared" si="166"/>
        <v>0</v>
      </c>
      <c r="AF470" s="628" t="str">
        <f t="shared" si="158"/>
        <v/>
      </c>
      <c r="AG470" s="629" t="str">
        <f t="shared" si="159"/>
        <v/>
      </c>
      <c r="AH470" s="630">
        <f t="shared" si="160"/>
        <v>463</v>
      </c>
      <c r="AI470" s="629">
        <f t="shared" si="164"/>
        <v>0</v>
      </c>
      <c r="AJ470" s="632" t="str">
        <f t="shared" si="147"/>
        <v/>
      </c>
      <c r="AK470" s="630" t="str">
        <f t="shared" si="161"/>
        <v/>
      </c>
      <c r="AL470" s="630" t="str">
        <f t="shared" si="162"/>
        <v/>
      </c>
      <c r="AM470" s="632" t="str">
        <f t="shared" si="163"/>
        <v/>
      </c>
      <c r="AN470" s="633" t="str">
        <f t="shared" si="148"/>
        <v>YES</v>
      </c>
      <c r="AO470" s="511" t="s">
        <v>382</v>
      </c>
      <c r="AP470" s="127">
        <f>VLOOKUP(AO470,'Flags&amp;Qualifiers'!$B$2:$C$49,2)</f>
        <v>0</v>
      </c>
      <c r="AQ470" s="127">
        <f>VLOOKUP(AO470,'Flags&amp;Qualifiers'!$B$2:$D$49,3)</f>
        <v>0</v>
      </c>
      <c r="AR470" s="127">
        <f>VLOOKUP(AO470,'Flags&amp;Qualifiers'!$B$2:$E$49,4)</f>
        <v>0</v>
      </c>
      <c r="AS470" s="757" t="str">
        <f t="shared" si="165"/>
        <v>no</v>
      </c>
    </row>
    <row r="471" spans="1:45" s="634" customFormat="1" ht="11.25" customHeight="1" x14ac:dyDescent="0.2">
      <c r="A471" s="621">
        <f>(AirVision!A467)</f>
        <v>0</v>
      </c>
      <c r="B471" s="622">
        <f>(AirVision!B467)</f>
        <v>0</v>
      </c>
      <c r="C471" s="623" t="str">
        <f>IF(ISNUMBER(AirVision!R467),AirVision!R467, "")</f>
        <v/>
      </c>
      <c r="D471" s="624" t="str">
        <f>IF(AirVision!S467&lt;&gt;"",AirVision!S467, "")</f>
        <v/>
      </c>
      <c r="E471" s="623" t="str">
        <f>IF(ISNUMBER(AirVision!L467),AirVision!L467, "")</f>
        <v/>
      </c>
      <c r="F471" s="624" t="str">
        <f>IF(AirVision!M467&lt;&gt;"",AirVision!M467, "")</f>
        <v/>
      </c>
      <c r="G471" s="625" t="str">
        <f>IF(ISNUMBER(AirVision!C467),AirVision!C467,"")</f>
        <v/>
      </c>
      <c r="H471" s="624" t="str">
        <f>IF(AirVision!D467&lt;&gt;"",AirVision!D467, "")</f>
        <v/>
      </c>
      <c r="I471" s="624" t="str">
        <f>IF(ISNUMBER(AirVision!O467),AirVision!O467,"")</f>
        <v/>
      </c>
      <c r="J471" s="624" t="str">
        <f>IF(ISNUMBER(AirVision!P467),AirVision!P467,"")</f>
        <v/>
      </c>
      <c r="K471" s="624" t="str">
        <f>IF(ISNUMBER(AirVision!F467),AirVision!F467, "")</f>
        <v/>
      </c>
      <c r="L471" s="624" t="str">
        <f>IF(AirVision!G467&lt;&gt;"",AirVision!G467, "")</f>
        <v/>
      </c>
      <c r="M471" s="624" t="str">
        <f>IF(ISNUMBER(AirVision!U467),AirVision!U467, "")</f>
        <v/>
      </c>
      <c r="N471" s="624" t="str">
        <f>IF(AirVision!V467&lt;&gt;"",AirVision!V467, "")</f>
        <v/>
      </c>
      <c r="O471" s="625" t="str">
        <f>IF(ISNUMBER(AirVision!X467),AirVision!X467,"")</f>
        <v/>
      </c>
      <c r="P471" s="624" t="str">
        <f>IF(AirVision!Y467&lt;&gt;"",AirVision!Y467, "")</f>
        <v/>
      </c>
      <c r="Q471" s="624" t="str">
        <f>IF(ISNUMBER(AirVision!AA467),AirVision!AA467,"")</f>
        <v/>
      </c>
      <c r="R471" s="624" t="str">
        <f>IF(AirVision!AB467&lt;&gt;"",AirVision!AB467, "")</f>
        <v/>
      </c>
      <c r="S471" s="624" t="str">
        <f>IF(ISNUMBER(AirVision!AD467),AirVision!AD467,"")</f>
        <v/>
      </c>
      <c r="T471" s="624" t="str">
        <f>IF(AirVision!AE467&lt;&gt;"",AirVision!AE467, "")</f>
        <v/>
      </c>
      <c r="U471" s="624">
        <f t="shared" si="153"/>
        <v>0</v>
      </c>
      <c r="V471" s="624">
        <f t="shared" si="152"/>
        <v>1</v>
      </c>
      <c r="W471" s="624" t="str">
        <f>IF(D471&lt;&gt;"",(VLOOKUP(D471,'Flags&amp;Qualifiers'!$S$2:$U$55,3)),"")</f>
        <v/>
      </c>
      <c r="X471" s="624">
        <f t="shared" si="154"/>
        <v>0</v>
      </c>
      <c r="Y471" s="624" t="str">
        <f>IF(D471&lt;&gt;"",(VLOOKUP(D471,'Flags&amp;Qualifiers'!$S$2:$T$55,2)), "")</f>
        <v/>
      </c>
      <c r="Z471" s="624">
        <f t="shared" si="155"/>
        <v>1</v>
      </c>
      <c r="AA471" s="624">
        <f t="shared" si="156"/>
        <v>0</v>
      </c>
      <c r="AB471" s="624" t="str">
        <f t="shared" si="157"/>
        <v>NULL</v>
      </c>
      <c r="AC471" s="635" t="str">
        <f t="shared" si="167"/>
        <v>NULL</v>
      </c>
      <c r="AD471" s="625" t="str">
        <f t="shared" si="167"/>
        <v>NULL</v>
      </c>
      <c r="AE471" s="627">
        <f t="shared" si="166"/>
        <v>0</v>
      </c>
      <c r="AF471" s="628" t="str">
        <f t="shared" si="158"/>
        <v/>
      </c>
      <c r="AG471" s="629" t="str">
        <f t="shared" si="159"/>
        <v/>
      </c>
      <c r="AH471" s="630">
        <f t="shared" si="160"/>
        <v>464</v>
      </c>
      <c r="AI471" s="629">
        <f t="shared" si="164"/>
        <v>0</v>
      </c>
      <c r="AJ471" s="632" t="str">
        <f t="shared" si="147"/>
        <v/>
      </c>
      <c r="AK471" s="630" t="str">
        <f t="shared" si="161"/>
        <v/>
      </c>
      <c r="AL471" s="630" t="str">
        <f t="shared" si="162"/>
        <v/>
      </c>
      <c r="AM471" s="632" t="str">
        <f t="shared" si="163"/>
        <v/>
      </c>
      <c r="AN471" s="633" t="str">
        <f t="shared" si="148"/>
        <v>YES</v>
      </c>
      <c r="AO471" s="511" t="s">
        <v>382</v>
      </c>
      <c r="AP471" s="127">
        <f>VLOOKUP(AO471,'Flags&amp;Qualifiers'!$B$2:$C$49,2)</f>
        <v>0</v>
      </c>
      <c r="AQ471" s="127">
        <f>VLOOKUP(AO471,'Flags&amp;Qualifiers'!$B$2:$D$49,3)</f>
        <v>0</v>
      </c>
      <c r="AR471" s="127">
        <f>VLOOKUP(AO471,'Flags&amp;Qualifiers'!$B$2:$E$49,4)</f>
        <v>0</v>
      </c>
      <c r="AS471" s="757" t="str">
        <f t="shared" si="165"/>
        <v>no</v>
      </c>
    </row>
    <row r="472" spans="1:45" s="634" customFormat="1" ht="11.25" customHeight="1" x14ac:dyDescent="0.2">
      <c r="A472" s="621">
        <f>(AirVision!A468)</f>
        <v>0</v>
      </c>
      <c r="B472" s="622">
        <f>(AirVision!B468)</f>
        <v>0</v>
      </c>
      <c r="C472" s="623" t="str">
        <f>IF(ISNUMBER(AirVision!R468),AirVision!R468, "")</f>
        <v/>
      </c>
      <c r="D472" s="624" t="str">
        <f>IF(AirVision!S468&lt;&gt;"",AirVision!S468, "")</f>
        <v/>
      </c>
      <c r="E472" s="623" t="str">
        <f>IF(ISNUMBER(AirVision!L468),AirVision!L468, "")</f>
        <v/>
      </c>
      <c r="F472" s="624" t="str">
        <f>IF(AirVision!M468&lt;&gt;"",AirVision!M468, "")</f>
        <v/>
      </c>
      <c r="G472" s="625" t="str">
        <f>IF(ISNUMBER(AirVision!C468),AirVision!C468,"")</f>
        <v/>
      </c>
      <c r="H472" s="624" t="str">
        <f>IF(AirVision!D468&lt;&gt;"",AirVision!D468, "")</f>
        <v/>
      </c>
      <c r="I472" s="624" t="str">
        <f>IF(ISNUMBER(AirVision!O468),AirVision!O468,"")</f>
        <v/>
      </c>
      <c r="J472" s="624" t="str">
        <f>IF(ISNUMBER(AirVision!P468),AirVision!P468,"")</f>
        <v/>
      </c>
      <c r="K472" s="624" t="str">
        <f>IF(ISNUMBER(AirVision!F468),AirVision!F468, "")</f>
        <v/>
      </c>
      <c r="L472" s="624" t="str">
        <f>IF(AirVision!G468&lt;&gt;"",AirVision!G468, "")</f>
        <v/>
      </c>
      <c r="M472" s="624" t="str">
        <f>IF(ISNUMBER(AirVision!U468),AirVision!U468, "")</f>
        <v/>
      </c>
      <c r="N472" s="624" t="str">
        <f>IF(AirVision!V468&lt;&gt;"",AirVision!V468, "")</f>
        <v/>
      </c>
      <c r="O472" s="625" t="str">
        <f>IF(ISNUMBER(AirVision!X468),AirVision!X468,"")</f>
        <v/>
      </c>
      <c r="P472" s="624" t="str">
        <f>IF(AirVision!Y468&lt;&gt;"",AirVision!Y468, "")</f>
        <v/>
      </c>
      <c r="Q472" s="624" t="str">
        <f>IF(ISNUMBER(AirVision!AA468),AirVision!AA468,"")</f>
        <v/>
      </c>
      <c r="R472" s="624" t="str">
        <f>IF(AirVision!AB468&lt;&gt;"",AirVision!AB468, "")</f>
        <v/>
      </c>
      <c r="S472" s="624" t="str">
        <f>IF(ISNUMBER(AirVision!AD468),AirVision!AD468,"")</f>
        <v/>
      </c>
      <c r="T472" s="624" t="str">
        <f>IF(AirVision!AE468&lt;&gt;"",AirVision!AE468, "")</f>
        <v/>
      </c>
      <c r="U472" s="624">
        <f t="shared" si="153"/>
        <v>0</v>
      </c>
      <c r="V472" s="624">
        <f t="shared" si="152"/>
        <v>1</v>
      </c>
      <c r="W472" s="624" t="str">
        <f>IF(D472&lt;&gt;"",(VLOOKUP(D472,'Flags&amp;Qualifiers'!$S$2:$U$55,3)),"")</f>
        <v/>
      </c>
      <c r="X472" s="624">
        <f t="shared" si="154"/>
        <v>0</v>
      </c>
      <c r="Y472" s="624" t="str">
        <f>IF(D472&lt;&gt;"",(VLOOKUP(D472,'Flags&amp;Qualifiers'!$S$2:$T$55,2)), "")</f>
        <v/>
      </c>
      <c r="Z472" s="624">
        <f t="shared" si="155"/>
        <v>1</v>
      </c>
      <c r="AA472" s="624">
        <f t="shared" si="156"/>
        <v>0</v>
      </c>
      <c r="AB472" s="624" t="str">
        <f t="shared" si="157"/>
        <v>NULL</v>
      </c>
      <c r="AC472" s="635" t="str">
        <f t="shared" si="167"/>
        <v>NULL</v>
      </c>
      <c r="AD472" s="625" t="str">
        <f t="shared" si="167"/>
        <v>NULL</v>
      </c>
      <c r="AE472" s="627">
        <f t="shared" si="166"/>
        <v>0</v>
      </c>
      <c r="AF472" s="628" t="str">
        <f t="shared" si="158"/>
        <v/>
      </c>
      <c r="AG472" s="629" t="str">
        <f t="shared" si="159"/>
        <v/>
      </c>
      <c r="AH472" s="630">
        <f t="shared" si="160"/>
        <v>465</v>
      </c>
      <c r="AI472" s="629">
        <f t="shared" si="164"/>
        <v>0</v>
      </c>
      <c r="AJ472" s="632" t="str">
        <f t="shared" si="147"/>
        <v/>
      </c>
      <c r="AK472" s="630" t="str">
        <f t="shared" si="161"/>
        <v/>
      </c>
      <c r="AL472" s="630" t="str">
        <f t="shared" si="162"/>
        <v/>
      </c>
      <c r="AM472" s="632" t="str">
        <f t="shared" si="163"/>
        <v/>
      </c>
      <c r="AN472" s="633" t="str">
        <f t="shared" si="148"/>
        <v>YES</v>
      </c>
      <c r="AO472" s="511" t="s">
        <v>382</v>
      </c>
      <c r="AP472" s="127">
        <f>VLOOKUP(AO472,'Flags&amp;Qualifiers'!$B$2:$C$49,2)</f>
        <v>0</v>
      </c>
      <c r="AQ472" s="127">
        <f>VLOOKUP(AO472,'Flags&amp;Qualifiers'!$B$2:$D$49,3)</f>
        <v>0</v>
      </c>
      <c r="AR472" s="127">
        <f>VLOOKUP(AO472,'Flags&amp;Qualifiers'!$B$2:$E$49,4)</f>
        <v>0</v>
      </c>
      <c r="AS472" s="757" t="str">
        <f t="shared" si="165"/>
        <v>no</v>
      </c>
    </row>
    <row r="473" spans="1:45" s="634" customFormat="1" ht="11.25" customHeight="1" x14ac:dyDescent="0.2">
      <c r="A473" s="621">
        <f>(AirVision!A469)</f>
        <v>0</v>
      </c>
      <c r="B473" s="622">
        <f>(AirVision!B469)</f>
        <v>0</v>
      </c>
      <c r="C473" s="623" t="str">
        <f>IF(ISNUMBER(AirVision!R469),AirVision!R469, "")</f>
        <v/>
      </c>
      <c r="D473" s="624" t="str">
        <f>IF(AirVision!S469&lt;&gt;"",AirVision!S469, "")</f>
        <v/>
      </c>
      <c r="E473" s="623" t="str">
        <f>IF(ISNUMBER(AirVision!L469),AirVision!L469, "")</f>
        <v/>
      </c>
      <c r="F473" s="624" t="str">
        <f>IF(AirVision!M469&lt;&gt;"",AirVision!M469, "")</f>
        <v/>
      </c>
      <c r="G473" s="625" t="str">
        <f>IF(ISNUMBER(AirVision!C469),AirVision!C469,"")</f>
        <v/>
      </c>
      <c r="H473" s="624" t="str">
        <f>IF(AirVision!D469&lt;&gt;"",AirVision!D469, "")</f>
        <v/>
      </c>
      <c r="I473" s="624" t="str">
        <f>IF(ISNUMBER(AirVision!O469),AirVision!O469,"")</f>
        <v/>
      </c>
      <c r="J473" s="624" t="str">
        <f>IF(ISNUMBER(AirVision!P469),AirVision!P469,"")</f>
        <v/>
      </c>
      <c r="K473" s="624" t="str">
        <f>IF(ISNUMBER(AirVision!F469),AirVision!F469, "")</f>
        <v/>
      </c>
      <c r="L473" s="624" t="str">
        <f>IF(AirVision!G469&lt;&gt;"",AirVision!G469, "")</f>
        <v/>
      </c>
      <c r="M473" s="624" t="str">
        <f>IF(ISNUMBER(AirVision!U469),AirVision!U469, "")</f>
        <v/>
      </c>
      <c r="N473" s="624" t="str">
        <f>IF(AirVision!V469&lt;&gt;"",AirVision!V469, "")</f>
        <v/>
      </c>
      <c r="O473" s="625" t="str">
        <f>IF(ISNUMBER(AirVision!X469),AirVision!X469,"")</f>
        <v/>
      </c>
      <c r="P473" s="624" t="str">
        <f>IF(AirVision!Y469&lt;&gt;"",AirVision!Y469, "")</f>
        <v/>
      </c>
      <c r="Q473" s="624" t="str">
        <f>IF(ISNUMBER(AirVision!AA469),AirVision!AA469,"")</f>
        <v/>
      </c>
      <c r="R473" s="624" t="str">
        <f>IF(AirVision!AB469&lt;&gt;"",AirVision!AB469, "")</f>
        <v/>
      </c>
      <c r="S473" s="624" t="str">
        <f>IF(ISNUMBER(AirVision!AD469),AirVision!AD469,"")</f>
        <v/>
      </c>
      <c r="T473" s="624" t="str">
        <f>IF(AirVision!AE469&lt;&gt;"",AirVision!AE469, "")</f>
        <v/>
      </c>
      <c r="U473" s="624">
        <f t="shared" si="153"/>
        <v>0</v>
      </c>
      <c r="V473" s="624">
        <f t="shared" si="152"/>
        <v>1</v>
      </c>
      <c r="W473" s="624" t="str">
        <f>IF(D473&lt;&gt;"",(VLOOKUP(D473,'Flags&amp;Qualifiers'!$S$2:$U$55,3)),"")</f>
        <v/>
      </c>
      <c r="X473" s="624">
        <f t="shared" si="154"/>
        <v>0</v>
      </c>
      <c r="Y473" s="624" t="str">
        <f>IF(D473&lt;&gt;"",(VLOOKUP(D473,'Flags&amp;Qualifiers'!$S$2:$T$55,2)), "")</f>
        <v/>
      </c>
      <c r="Z473" s="624">
        <f t="shared" si="155"/>
        <v>1</v>
      </c>
      <c r="AA473" s="624">
        <f t="shared" si="156"/>
        <v>0</v>
      </c>
      <c r="AB473" s="624" t="str">
        <f t="shared" si="157"/>
        <v>NULL</v>
      </c>
      <c r="AC473" s="635" t="str">
        <f t="shared" si="167"/>
        <v>NULL</v>
      </c>
      <c r="AD473" s="625" t="str">
        <f t="shared" si="167"/>
        <v>NULL</v>
      </c>
      <c r="AE473" s="627">
        <f t="shared" si="166"/>
        <v>0</v>
      </c>
      <c r="AF473" s="628" t="str">
        <f t="shared" si="158"/>
        <v/>
      </c>
      <c r="AG473" s="629" t="str">
        <f t="shared" si="159"/>
        <v/>
      </c>
      <c r="AH473" s="630">
        <f t="shared" si="160"/>
        <v>466</v>
      </c>
      <c r="AI473" s="629">
        <f t="shared" si="164"/>
        <v>0</v>
      </c>
      <c r="AJ473" s="632" t="str">
        <f t="shared" si="147"/>
        <v/>
      </c>
      <c r="AK473" s="630" t="str">
        <f t="shared" si="161"/>
        <v/>
      </c>
      <c r="AL473" s="630" t="str">
        <f t="shared" si="162"/>
        <v/>
      </c>
      <c r="AM473" s="632" t="str">
        <f t="shared" si="163"/>
        <v/>
      </c>
      <c r="AN473" s="633" t="str">
        <f t="shared" si="148"/>
        <v>YES</v>
      </c>
      <c r="AO473" s="511" t="s">
        <v>382</v>
      </c>
      <c r="AP473" s="127">
        <f>VLOOKUP(AO473,'Flags&amp;Qualifiers'!$B$2:$C$49,2)</f>
        <v>0</v>
      </c>
      <c r="AQ473" s="127">
        <f>VLOOKUP(AO473,'Flags&amp;Qualifiers'!$B$2:$D$49,3)</f>
        <v>0</v>
      </c>
      <c r="AR473" s="127">
        <f>VLOOKUP(AO473,'Flags&amp;Qualifiers'!$B$2:$E$49,4)</f>
        <v>0</v>
      </c>
      <c r="AS473" s="757" t="str">
        <f t="shared" si="165"/>
        <v>no</v>
      </c>
    </row>
    <row r="474" spans="1:45" s="634" customFormat="1" ht="11.25" customHeight="1" x14ac:dyDescent="0.2">
      <c r="A474" s="621">
        <f>(AirVision!A470)</f>
        <v>0</v>
      </c>
      <c r="B474" s="622">
        <f>(AirVision!B470)</f>
        <v>0</v>
      </c>
      <c r="C474" s="623" t="str">
        <f>IF(ISNUMBER(AirVision!R470),AirVision!R470, "")</f>
        <v/>
      </c>
      <c r="D474" s="624" t="str">
        <f>IF(AirVision!S470&lt;&gt;"",AirVision!S470, "")</f>
        <v/>
      </c>
      <c r="E474" s="623" t="str">
        <f>IF(ISNUMBER(AirVision!L470),AirVision!L470, "")</f>
        <v/>
      </c>
      <c r="F474" s="624" t="str">
        <f>IF(AirVision!M470&lt;&gt;"",AirVision!M470, "")</f>
        <v/>
      </c>
      <c r="G474" s="625" t="str">
        <f>IF(ISNUMBER(AirVision!C470),AirVision!C470,"")</f>
        <v/>
      </c>
      <c r="H474" s="624" t="str">
        <f>IF(AirVision!D470&lt;&gt;"",AirVision!D470, "")</f>
        <v/>
      </c>
      <c r="I474" s="624" t="str">
        <f>IF(ISNUMBER(AirVision!O470),AirVision!O470,"")</f>
        <v/>
      </c>
      <c r="J474" s="624" t="str">
        <f>IF(ISNUMBER(AirVision!P470),AirVision!P470,"")</f>
        <v/>
      </c>
      <c r="K474" s="624" t="str">
        <f>IF(ISNUMBER(AirVision!F470),AirVision!F470, "")</f>
        <v/>
      </c>
      <c r="L474" s="624" t="str">
        <f>IF(AirVision!G470&lt;&gt;"",AirVision!G470, "")</f>
        <v/>
      </c>
      <c r="M474" s="624" t="str">
        <f>IF(ISNUMBER(AirVision!U470),AirVision!U470, "")</f>
        <v/>
      </c>
      <c r="N474" s="624" t="str">
        <f>IF(AirVision!V470&lt;&gt;"",AirVision!V470, "")</f>
        <v/>
      </c>
      <c r="O474" s="625" t="str">
        <f>IF(ISNUMBER(AirVision!X470),AirVision!X470,"")</f>
        <v/>
      </c>
      <c r="P474" s="624" t="str">
        <f>IF(AirVision!Y470&lt;&gt;"",AirVision!Y470, "")</f>
        <v/>
      </c>
      <c r="Q474" s="624" t="str">
        <f>IF(ISNUMBER(AirVision!AA470),AirVision!AA470,"")</f>
        <v/>
      </c>
      <c r="R474" s="624" t="str">
        <f>IF(AirVision!AB470&lt;&gt;"",AirVision!AB470, "")</f>
        <v/>
      </c>
      <c r="S474" s="624" t="str">
        <f>IF(ISNUMBER(AirVision!AD470),AirVision!AD470,"")</f>
        <v/>
      </c>
      <c r="T474" s="624" t="str">
        <f>IF(AirVision!AE470&lt;&gt;"",AirVision!AE470, "")</f>
        <v/>
      </c>
      <c r="U474" s="624">
        <f t="shared" si="153"/>
        <v>0</v>
      </c>
      <c r="V474" s="624">
        <f t="shared" si="152"/>
        <v>1</v>
      </c>
      <c r="W474" s="624" t="str">
        <f>IF(D474&lt;&gt;"",(VLOOKUP(D474,'Flags&amp;Qualifiers'!$S$2:$U$55,3)),"")</f>
        <v/>
      </c>
      <c r="X474" s="624">
        <f t="shared" si="154"/>
        <v>0</v>
      </c>
      <c r="Y474" s="624" t="str">
        <f>IF(D474&lt;&gt;"",(VLOOKUP(D474,'Flags&amp;Qualifiers'!$S$2:$T$55,2)), "")</f>
        <v/>
      </c>
      <c r="Z474" s="624">
        <f t="shared" si="155"/>
        <v>1</v>
      </c>
      <c r="AA474" s="624">
        <f t="shared" si="156"/>
        <v>0</v>
      </c>
      <c r="AB474" s="624" t="str">
        <f t="shared" si="157"/>
        <v>NULL</v>
      </c>
      <c r="AC474" s="635" t="str">
        <f t="shared" si="167"/>
        <v>NULL</v>
      </c>
      <c r="AD474" s="625" t="str">
        <f t="shared" si="167"/>
        <v>NULL</v>
      </c>
      <c r="AE474" s="627">
        <f t="shared" si="166"/>
        <v>0</v>
      </c>
      <c r="AF474" s="628" t="str">
        <f t="shared" si="158"/>
        <v/>
      </c>
      <c r="AG474" s="629" t="str">
        <f t="shared" si="159"/>
        <v/>
      </c>
      <c r="AH474" s="630">
        <f t="shared" si="160"/>
        <v>467</v>
      </c>
      <c r="AI474" s="629">
        <f t="shared" si="164"/>
        <v>0</v>
      </c>
      <c r="AJ474" s="632" t="str">
        <f t="shared" si="147"/>
        <v/>
      </c>
      <c r="AK474" s="630" t="str">
        <f t="shared" si="161"/>
        <v/>
      </c>
      <c r="AL474" s="630" t="str">
        <f t="shared" si="162"/>
        <v/>
      </c>
      <c r="AM474" s="632" t="str">
        <f t="shared" si="163"/>
        <v/>
      </c>
      <c r="AN474" s="633" t="str">
        <f t="shared" si="148"/>
        <v>YES</v>
      </c>
      <c r="AO474" s="511" t="s">
        <v>382</v>
      </c>
      <c r="AP474" s="127">
        <f>VLOOKUP(AO474,'Flags&amp;Qualifiers'!$B$2:$C$49,2)</f>
        <v>0</v>
      </c>
      <c r="AQ474" s="127">
        <f>VLOOKUP(AO474,'Flags&amp;Qualifiers'!$B$2:$D$49,3)</f>
        <v>0</v>
      </c>
      <c r="AR474" s="127">
        <f>VLOOKUP(AO474,'Flags&amp;Qualifiers'!$B$2:$E$49,4)</f>
        <v>0</v>
      </c>
      <c r="AS474" s="757" t="str">
        <f t="shared" si="165"/>
        <v>no</v>
      </c>
    </row>
    <row r="475" spans="1:45" s="634" customFormat="1" ht="11.25" customHeight="1" x14ac:dyDescent="0.2">
      <c r="A475" s="621">
        <f>(AirVision!A471)</f>
        <v>0</v>
      </c>
      <c r="B475" s="622">
        <f>(AirVision!B471)</f>
        <v>0</v>
      </c>
      <c r="C475" s="623" t="str">
        <f>IF(ISNUMBER(AirVision!R471),AirVision!R471, "")</f>
        <v/>
      </c>
      <c r="D475" s="624" t="str">
        <f>IF(AirVision!S471&lt;&gt;"",AirVision!S471, "")</f>
        <v/>
      </c>
      <c r="E475" s="623" t="str">
        <f>IF(ISNUMBER(AirVision!L471),AirVision!L471, "")</f>
        <v/>
      </c>
      <c r="F475" s="624" t="str">
        <f>IF(AirVision!M471&lt;&gt;"",AirVision!M471, "")</f>
        <v/>
      </c>
      <c r="G475" s="625" t="str">
        <f>IF(ISNUMBER(AirVision!C471),AirVision!C471,"")</f>
        <v/>
      </c>
      <c r="H475" s="624" t="str">
        <f>IF(AirVision!D471&lt;&gt;"",AirVision!D471, "")</f>
        <v/>
      </c>
      <c r="I475" s="624" t="str">
        <f>IF(ISNUMBER(AirVision!O471),AirVision!O471,"")</f>
        <v/>
      </c>
      <c r="J475" s="624" t="str">
        <f>IF(ISNUMBER(AirVision!P471),AirVision!P471,"")</f>
        <v/>
      </c>
      <c r="K475" s="624" t="str">
        <f>IF(ISNUMBER(AirVision!F471),AirVision!F471, "")</f>
        <v/>
      </c>
      <c r="L475" s="624" t="str">
        <f>IF(AirVision!G471&lt;&gt;"",AirVision!G471, "")</f>
        <v/>
      </c>
      <c r="M475" s="624" t="str">
        <f>IF(ISNUMBER(AirVision!U471),AirVision!U471, "")</f>
        <v/>
      </c>
      <c r="N475" s="624" t="str">
        <f>IF(AirVision!V471&lt;&gt;"",AirVision!V471, "")</f>
        <v/>
      </c>
      <c r="O475" s="625" t="str">
        <f>IF(ISNUMBER(AirVision!X471),AirVision!X471,"")</f>
        <v/>
      </c>
      <c r="P475" s="624" t="str">
        <f>IF(AirVision!Y471&lt;&gt;"",AirVision!Y471, "")</f>
        <v/>
      </c>
      <c r="Q475" s="624" t="str">
        <f>IF(ISNUMBER(AirVision!AA471),AirVision!AA471,"")</f>
        <v/>
      </c>
      <c r="R475" s="624" t="str">
        <f>IF(AirVision!AB471&lt;&gt;"",AirVision!AB471, "")</f>
        <v/>
      </c>
      <c r="S475" s="624" t="str">
        <f>IF(ISNUMBER(AirVision!AD471),AirVision!AD471,"")</f>
        <v/>
      </c>
      <c r="T475" s="624" t="str">
        <f>IF(AirVision!AE471&lt;&gt;"",AirVision!AE471, "")</f>
        <v/>
      </c>
      <c r="U475" s="624">
        <f t="shared" si="153"/>
        <v>0</v>
      </c>
      <c r="V475" s="624">
        <f t="shared" si="152"/>
        <v>1</v>
      </c>
      <c r="W475" s="624" t="str">
        <f>IF(D475&lt;&gt;"",(VLOOKUP(D475,'Flags&amp;Qualifiers'!$S$2:$U$55,3)),"")</f>
        <v/>
      </c>
      <c r="X475" s="624">
        <f t="shared" si="154"/>
        <v>0</v>
      </c>
      <c r="Y475" s="624" t="str">
        <f>IF(D475&lt;&gt;"",(VLOOKUP(D475,'Flags&amp;Qualifiers'!$S$2:$T$55,2)), "")</f>
        <v/>
      </c>
      <c r="Z475" s="624">
        <f t="shared" si="155"/>
        <v>1</v>
      </c>
      <c r="AA475" s="624">
        <f t="shared" si="156"/>
        <v>0</v>
      </c>
      <c r="AB475" s="624" t="str">
        <f t="shared" si="157"/>
        <v>NULL</v>
      </c>
      <c r="AC475" s="635" t="str">
        <f t="shared" si="167"/>
        <v>NULL</v>
      </c>
      <c r="AD475" s="625" t="str">
        <f t="shared" si="167"/>
        <v>NULL</v>
      </c>
      <c r="AE475" s="627">
        <f t="shared" si="166"/>
        <v>0</v>
      </c>
      <c r="AF475" s="628" t="str">
        <f t="shared" si="158"/>
        <v/>
      </c>
      <c r="AG475" s="629" t="str">
        <f t="shared" si="159"/>
        <v/>
      </c>
      <c r="AH475" s="630">
        <f t="shared" si="160"/>
        <v>468</v>
      </c>
      <c r="AI475" s="629">
        <f t="shared" si="164"/>
        <v>0</v>
      </c>
      <c r="AJ475" s="632" t="str">
        <f t="shared" si="147"/>
        <v/>
      </c>
      <c r="AK475" s="630" t="str">
        <f t="shared" si="161"/>
        <v/>
      </c>
      <c r="AL475" s="630" t="str">
        <f t="shared" si="162"/>
        <v/>
      </c>
      <c r="AM475" s="632" t="str">
        <f t="shared" si="163"/>
        <v/>
      </c>
      <c r="AN475" s="633" t="str">
        <f t="shared" si="148"/>
        <v>YES</v>
      </c>
      <c r="AO475" s="511" t="s">
        <v>382</v>
      </c>
      <c r="AP475" s="127">
        <f>VLOOKUP(AO475,'Flags&amp;Qualifiers'!$B$2:$C$49,2)</f>
        <v>0</v>
      </c>
      <c r="AQ475" s="127">
        <f>VLOOKUP(AO475,'Flags&amp;Qualifiers'!$B$2:$D$49,3)</f>
        <v>0</v>
      </c>
      <c r="AR475" s="127">
        <f>VLOOKUP(AO475,'Flags&amp;Qualifiers'!$B$2:$E$49,4)</f>
        <v>0</v>
      </c>
      <c r="AS475" s="757" t="str">
        <f t="shared" si="165"/>
        <v>no</v>
      </c>
    </row>
    <row r="476" spans="1:45" s="634" customFormat="1" ht="11.25" customHeight="1" x14ac:dyDescent="0.2">
      <c r="A476" s="621">
        <f>(AirVision!A472)</f>
        <v>0</v>
      </c>
      <c r="B476" s="622">
        <f>(AirVision!B472)</f>
        <v>0</v>
      </c>
      <c r="C476" s="623" t="str">
        <f>IF(ISNUMBER(AirVision!R472),AirVision!R472, "")</f>
        <v/>
      </c>
      <c r="D476" s="624" t="str">
        <f>IF(AirVision!S472&lt;&gt;"",AirVision!S472, "")</f>
        <v/>
      </c>
      <c r="E476" s="623" t="str">
        <f>IF(ISNUMBER(AirVision!L472),AirVision!L472, "")</f>
        <v/>
      </c>
      <c r="F476" s="624" t="str">
        <f>IF(AirVision!M472&lt;&gt;"",AirVision!M472, "")</f>
        <v/>
      </c>
      <c r="G476" s="625" t="str">
        <f>IF(ISNUMBER(AirVision!C472),AirVision!C472,"")</f>
        <v/>
      </c>
      <c r="H476" s="624" t="str">
        <f>IF(AirVision!D472&lt;&gt;"",AirVision!D472, "")</f>
        <v/>
      </c>
      <c r="I476" s="624" t="str">
        <f>IF(ISNUMBER(AirVision!O472),AirVision!O472,"")</f>
        <v/>
      </c>
      <c r="J476" s="624" t="str">
        <f>IF(ISNUMBER(AirVision!P472),AirVision!P472,"")</f>
        <v/>
      </c>
      <c r="K476" s="624" t="str">
        <f>IF(ISNUMBER(AirVision!F472),AirVision!F472, "")</f>
        <v/>
      </c>
      <c r="L476" s="624" t="str">
        <f>IF(AirVision!G472&lt;&gt;"",AirVision!G472, "")</f>
        <v/>
      </c>
      <c r="M476" s="624" t="str">
        <f>IF(ISNUMBER(AirVision!U472),AirVision!U472, "")</f>
        <v/>
      </c>
      <c r="N476" s="624" t="str">
        <f>IF(AirVision!V472&lt;&gt;"",AirVision!V472, "")</f>
        <v/>
      </c>
      <c r="O476" s="625" t="str">
        <f>IF(ISNUMBER(AirVision!X472),AirVision!X472,"")</f>
        <v/>
      </c>
      <c r="P476" s="624" t="str">
        <f>IF(AirVision!Y472&lt;&gt;"",AirVision!Y472, "")</f>
        <v/>
      </c>
      <c r="Q476" s="624" t="str">
        <f>IF(ISNUMBER(AirVision!AA472),AirVision!AA472,"")</f>
        <v/>
      </c>
      <c r="R476" s="624" t="str">
        <f>IF(AirVision!AB472&lt;&gt;"",AirVision!AB472, "")</f>
        <v/>
      </c>
      <c r="S476" s="624" t="str">
        <f>IF(ISNUMBER(AirVision!AD472),AirVision!AD472,"")</f>
        <v/>
      </c>
      <c r="T476" s="624" t="str">
        <f>IF(AirVision!AE472&lt;&gt;"",AirVision!AE472, "")</f>
        <v/>
      </c>
      <c r="U476" s="624">
        <f t="shared" si="153"/>
        <v>0</v>
      </c>
      <c r="V476" s="624">
        <f t="shared" si="152"/>
        <v>1</v>
      </c>
      <c r="W476" s="624" t="str">
        <f>IF(D476&lt;&gt;"",(VLOOKUP(D476,'Flags&amp;Qualifiers'!$S$2:$U$55,3)),"")</f>
        <v/>
      </c>
      <c r="X476" s="624">
        <f t="shared" si="154"/>
        <v>0</v>
      </c>
      <c r="Y476" s="624" t="str">
        <f>IF(D476&lt;&gt;"",(VLOOKUP(D476,'Flags&amp;Qualifiers'!$S$2:$T$55,2)), "")</f>
        <v/>
      </c>
      <c r="Z476" s="624">
        <f t="shared" si="155"/>
        <v>1</v>
      </c>
      <c r="AA476" s="624">
        <f t="shared" si="156"/>
        <v>0</v>
      </c>
      <c r="AB476" s="624" t="str">
        <f t="shared" si="157"/>
        <v>NULL</v>
      </c>
      <c r="AC476" s="635" t="str">
        <f t="shared" si="167"/>
        <v>NULL</v>
      </c>
      <c r="AD476" s="625" t="str">
        <f t="shared" si="167"/>
        <v>NULL</v>
      </c>
      <c r="AE476" s="627">
        <f t="shared" si="166"/>
        <v>0</v>
      </c>
      <c r="AF476" s="628" t="str">
        <f t="shared" si="158"/>
        <v/>
      </c>
      <c r="AG476" s="629" t="str">
        <f t="shared" si="159"/>
        <v/>
      </c>
      <c r="AH476" s="630">
        <f t="shared" si="160"/>
        <v>469</v>
      </c>
      <c r="AI476" s="629">
        <f t="shared" si="164"/>
        <v>0</v>
      </c>
      <c r="AJ476" s="632" t="str">
        <f t="shared" si="147"/>
        <v/>
      </c>
      <c r="AK476" s="630" t="str">
        <f t="shared" si="161"/>
        <v/>
      </c>
      <c r="AL476" s="630" t="str">
        <f t="shared" si="162"/>
        <v/>
      </c>
      <c r="AM476" s="632" t="str">
        <f t="shared" si="163"/>
        <v/>
      </c>
      <c r="AN476" s="633" t="str">
        <f t="shared" si="148"/>
        <v>YES</v>
      </c>
      <c r="AO476" s="511" t="s">
        <v>382</v>
      </c>
      <c r="AP476" s="127">
        <f>VLOOKUP(AO476,'Flags&amp;Qualifiers'!$B$2:$C$49,2)</f>
        <v>0</v>
      </c>
      <c r="AQ476" s="127">
        <f>VLOOKUP(AO476,'Flags&amp;Qualifiers'!$B$2:$D$49,3)</f>
        <v>0</v>
      </c>
      <c r="AR476" s="127">
        <f>VLOOKUP(AO476,'Flags&amp;Qualifiers'!$B$2:$E$49,4)</f>
        <v>0</v>
      </c>
      <c r="AS476" s="757" t="str">
        <f t="shared" si="165"/>
        <v>no</v>
      </c>
    </row>
    <row r="477" spans="1:45" s="634" customFormat="1" ht="11.25" customHeight="1" x14ac:dyDescent="0.2">
      <c r="A477" s="621">
        <f>(AirVision!A473)</f>
        <v>0</v>
      </c>
      <c r="B477" s="622">
        <f>(AirVision!B473)</f>
        <v>0</v>
      </c>
      <c r="C477" s="623" t="str">
        <f>IF(ISNUMBER(AirVision!R473),AirVision!R473, "")</f>
        <v/>
      </c>
      <c r="D477" s="624" t="str">
        <f>IF(AirVision!S473&lt;&gt;"",AirVision!S473, "")</f>
        <v/>
      </c>
      <c r="E477" s="623" t="str">
        <f>IF(ISNUMBER(AirVision!L473),AirVision!L473, "")</f>
        <v/>
      </c>
      <c r="F477" s="624" t="str">
        <f>IF(AirVision!M473&lt;&gt;"",AirVision!M473, "")</f>
        <v/>
      </c>
      <c r="G477" s="625" t="str">
        <f>IF(ISNUMBER(AirVision!C473),AirVision!C473,"")</f>
        <v/>
      </c>
      <c r="H477" s="624" t="str">
        <f>IF(AirVision!D473&lt;&gt;"",AirVision!D473, "")</f>
        <v/>
      </c>
      <c r="I477" s="624" t="str">
        <f>IF(ISNUMBER(AirVision!O473),AirVision!O473,"")</f>
        <v/>
      </c>
      <c r="J477" s="624" t="str">
        <f>IF(ISNUMBER(AirVision!P473),AirVision!P473,"")</f>
        <v/>
      </c>
      <c r="K477" s="624" t="str">
        <f>IF(ISNUMBER(AirVision!F473),AirVision!F473, "")</f>
        <v/>
      </c>
      <c r="L477" s="624" t="str">
        <f>IF(AirVision!G473&lt;&gt;"",AirVision!G473, "")</f>
        <v/>
      </c>
      <c r="M477" s="624" t="str">
        <f>IF(ISNUMBER(AirVision!U473),AirVision!U473, "")</f>
        <v/>
      </c>
      <c r="N477" s="624" t="str">
        <f>IF(AirVision!V473&lt;&gt;"",AirVision!V473, "")</f>
        <v/>
      </c>
      <c r="O477" s="625" t="str">
        <f>IF(ISNUMBER(AirVision!X473),AirVision!X473,"")</f>
        <v/>
      </c>
      <c r="P477" s="624" t="str">
        <f>IF(AirVision!Y473&lt;&gt;"",AirVision!Y473, "")</f>
        <v/>
      </c>
      <c r="Q477" s="624" t="str">
        <f>IF(ISNUMBER(AirVision!AA473),AirVision!AA473,"")</f>
        <v/>
      </c>
      <c r="R477" s="624" t="str">
        <f>IF(AirVision!AB473&lt;&gt;"",AirVision!AB473, "")</f>
        <v/>
      </c>
      <c r="S477" s="624" t="str">
        <f>IF(ISNUMBER(AirVision!AD473),AirVision!AD473,"")</f>
        <v/>
      </c>
      <c r="T477" s="624" t="str">
        <f>IF(AirVision!AE473&lt;&gt;"",AirVision!AE473, "")</f>
        <v/>
      </c>
      <c r="U477" s="624">
        <f t="shared" si="153"/>
        <v>0</v>
      </c>
      <c r="V477" s="624">
        <f t="shared" si="152"/>
        <v>1</v>
      </c>
      <c r="W477" s="624" t="str">
        <f>IF(D477&lt;&gt;"",(VLOOKUP(D477,'Flags&amp;Qualifiers'!$S$2:$U$55,3)),"")</f>
        <v/>
      </c>
      <c r="X477" s="624">
        <f t="shared" si="154"/>
        <v>0</v>
      </c>
      <c r="Y477" s="624" t="str">
        <f>IF(D477&lt;&gt;"",(VLOOKUP(D477,'Flags&amp;Qualifiers'!$S$2:$T$55,2)), "")</f>
        <v/>
      </c>
      <c r="Z477" s="624">
        <f t="shared" si="155"/>
        <v>1</v>
      </c>
      <c r="AA477" s="624">
        <f t="shared" si="156"/>
        <v>0</v>
      </c>
      <c r="AB477" s="624" t="str">
        <f t="shared" si="157"/>
        <v>NULL</v>
      </c>
      <c r="AC477" s="635" t="str">
        <f t="shared" si="167"/>
        <v>NULL</v>
      </c>
      <c r="AD477" s="625" t="str">
        <f t="shared" si="167"/>
        <v>NULL</v>
      </c>
      <c r="AE477" s="627">
        <f t="shared" si="166"/>
        <v>0</v>
      </c>
      <c r="AF477" s="628" t="str">
        <f t="shared" si="158"/>
        <v/>
      </c>
      <c r="AG477" s="629" t="str">
        <f t="shared" si="159"/>
        <v/>
      </c>
      <c r="AH477" s="630">
        <f t="shared" si="160"/>
        <v>470</v>
      </c>
      <c r="AI477" s="629">
        <f t="shared" si="164"/>
        <v>0</v>
      </c>
      <c r="AJ477" s="632" t="str">
        <f t="shared" si="147"/>
        <v/>
      </c>
      <c r="AK477" s="630" t="str">
        <f t="shared" si="161"/>
        <v/>
      </c>
      <c r="AL477" s="630" t="str">
        <f t="shared" si="162"/>
        <v/>
      </c>
      <c r="AM477" s="632" t="str">
        <f t="shared" si="163"/>
        <v/>
      </c>
      <c r="AN477" s="633" t="str">
        <f t="shared" si="148"/>
        <v>YES</v>
      </c>
      <c r="AO477" s="511" t="s">
        <v>382</v>
      </c>
      <c r="AP477" s="127">
        <f>VLOOKUP(AO477,'Flags&amp;Qualifiers'!$B$2:$C$49,2)</f>
        <v>0</v>
      </c>
      <c r="AQ477" s="127">
        <f>VLOOKUP(AO477,'Flags&amp;Qualifiers'!$B$2:$D$49,3)</f>
        <v>0</v>
      </c>
      <c r="AR477" s="127">
        <f>VLOOKUP(AO477,'Flags&amp;Qualifiers'!$B$2:$E$49,4)</f>
        <v>0</v>
      </c>
      <c r="AS477" s="757" t="str">
        <f t="shared" si="165"/>
        <v>no</v>
      </c>
    </row>
    <row r="478" spans="1:45" s="634" customFormat="1" ht="11.25" customHeight="1" x14ac:dyDescent="0.2">
      <c r="A478" s="621">
        <f>(AirVision!A474)</f>
        <v>0</v>
      </c>
      <c r="B478" s="622">
        <f>(AirVision!B474)</f>
        <v>0</v>
      </c>
      <c r="C478" s="623" t="str">
        <f>IF(ISNUMBER(AirVision!R474),AirVision!R474, "")</f>
        <v/>
      </c>
      <c r="D478" s="624" t="str">
        <f>IF(AirVision!S474&lt;&gt;"",AirVision!S474, "")</f>
        <v/>
      </c>
      <c r="E478" s="623" t="str">
        <f>IF(ISNUMBER(AirVision!L474),AirVision!L474, "")</f>
        <v/>
      </c>
      <c r="F478" s="624" t="str">
        <f>IF(AirVision!M474&lt;&gt;"",AirVision!M474, "")</f>
        <v/>
      </c>
      <c r="G478" s="625" t="str">
        <f>IF(ISNUMBER(AirVision!C474),AirVision!C474,"")</f>
        <v/>
      </c>
      <c r="H478" s="624" t="str">
        <f>IF(AirVision!D474&lt;&gt;"",AirVision!D474, "")</f>
        <v/>
      </c>
      <c r="I478" s="624" t="str">
        <f>IF(ISNUMBER(AirVision!O474),AirVision!O474,"")</f>
        <v/>
      </c>
      <c r="J478" s="624" t="str">
        <f>IF(ISNUMBER(AirVision!P474),AirVision!P474,"")</f>
        <v/>
      </c>
      <c r="K478" s="624" t="str">
        <f>IF(ISNUMBER(AirVision!F474),AirVision!F474, "")</f>
        <v/>
      </c>
      <c r="L478" s="624" t="str">
        <f>IF(AirVision!G474&lt;&gt;"",AirVision!G474, "")</f>
        <v/>
      </c>
      <c r="M478" s="624" t="str">
        <f>IF(ISNUMBER(AirVision!U474),AirVision!U474, "")</f>
        <v/>
      </c>
      <c r="N478" s="624" t="str">
        <f>IF(AirVision!V474&lt;&gt;"",AirVision!V474, "")</f>
        <v/>
      </c>
      <c r="O478" s="625" t="str">
        <f>IF(ISNUMBER(AirVision!X474),AirVision!X474,"")</f>
        <v/>
      </c>
      <c r="P478" s="624" t="str">
        <f>IF(AirVision!Y474&lt;&gt;"",AirVision!Y474, "")</f>
        <v/>
      </c>
      <c r="Q478" s="624" t="str">
        <f>IF(ISNUMBER(AirVision!AA474),AirVision!AA474,"")</f>
        <v/>
      </c>
      <c r="R478" s="624" t="str">
        <f>IF(AirVision!AB474&lt;&gt;"",AirVision!AB474, "")</f>
        <v/>
      </c>
      <c r="S478" s="624" t="str">
        <f>IF(ISNUMBER(AirVision!AD474),AirVision!AD474,"")</f>
        <v/>
      </c>
      <c r="T478" s="624" t="str">
        <f>IF(AirVision!AE474&lt;&gt;"",AirVision!AE474, "")</f>
        <v/>
      </c>
      <c r="U478" s="624">
        <f t="shared" si="153"/>
        <v>0</v>
      </c>
      <c r="V478" s="624">
        <f t="shared" si="152"/>
        <v>1</v>
      </c>
      <c r="W478" s="624" t="str">
        <f>IF(D478&lt;&gt;"",(VLOOKUP(D478,'Flags&amp;Qualifiers'!$S$2:$U$55,3)),"")</f>
        <v/>
      </c>
      <c r="X478" s="624">
        <f t="shared" si="154"/>
        <v>0</v>
      </c>
      <c r="Y478" s="624" t="str">
        <f>IF(D478&lt;&gt;"",(VLOOKUP(D478,'Flags&amp;Qualifiers'!$S$2:$T$55,2)), "")</f>
        <v/>
      </c>
      <c r="Z478" s="624">
        <f t="shared" si="155"/>
        <v>1</v>
      </c>
      <c r="AA478" s="624">
        <f t="shared" si="156"/>
        <v>0</v>
      </c>
      <c r="AB478" s="624" t="str">
        <f t="shared" si="157"/>
        <v>NULL</v>
      </c>
      <c r="AC478" s="635" t="str">
        <f t="shared" si="167"/>
        <v>NULL</v>
      </c>
      <c r="AD478" s="625" t="str">
        <f t="shared" si="167"/>
        <v>NULL</v>
      </c>
      <c r="AE478" s="627">
        <f t="shared" si="166"/>
        <v>0</v>
      </c>
      <c r="AF478" s="628" t="str">
        <f t="shared" si="158"/>
        <v/>
      </c>
      <c r="AG478" s="629" t="str">
        <f t="shared" si="159"/>
        <v/>
      </c>
      <c r="AH478" s="630">
        <f t="shared" si="160"/>
        <v>471</v>
      </c>
      <c r="AI478" s="629">
        <f t="shared" si="164"/>
        <v>0</v>
      </c>
      <c r="AJ478" s="632" t="str">
        <f t="shared" si="147"/>
        <v/>
      </c>
      <c r="AK478" s="630" t="str">
        <f t="shared" si="161"/>
        <v/>
      </c>
      <c r="AL478" s="630" t="str">
        <f t="shared" si="162"/>
        <v/>
      </c>
      <c r="AM478" s="632" t="str">
        <f t="shared" si="163"/>
        <v/>
      </c>
      <c r="AN478" s="633" t="str">
        <f t="shared" si="148"/>
        <v>YES</v>
      </c>
      <c r="AO478" s="511" t="s">
        <v>382</v>
      </c>
      <c r="AP478" s="127">
        <f>VLOOKUP(AO478,'Flags&amp;Qualifiers'!$B$2:$C$49,2)</f>
        <v>0</v>
      </c>
      <c r="AQ478" s="127">
        <f>VLOOKUP(AO478,'Flags&amp;Qualifiers'!$B$2:$D$49,3)</f>
        <v>0</v>
      </c>
      <c r="AR478" s="127">
        <f>VLOOKUP(AO478,'Flags&amp;Qualifiers'!$B$2:$E$49,4)</f>
        <v>0</v>
      </c>
      <c r="AS478" s="757" t="str">
        <f t="shared" si="165"/>
        <v>no</v>
      </c>
    </row>
    <row r="479" spans="1:45" s="634" customFormat="1" ht="11.25" customHeight="1" x14ac:dyDescent="0.2">
      <c r="A479" s="621">
        <f>(AirVision!A475)</f>
        <v>0</v>
      </c>
      <c r="B479" s="622">
        <f>(AirVision!B475)</f>
        <v>0</v>
      </c>
      <c r="C479" s="623" t="str">
        <f>IF(ISNUMBER(AirVision!R475),AirVision!R475, "")</f>
        <v/>
      </c>
      <c r="D479" s="624" t="str">
        <f>IF(AirVision!S475&lt;&gt;"",AirVision!S475, "")</f>
        <v/>
      </c>
      <c r="E479" s="623" t="str">
        <f>IF(ISNUMBER(AirVision!L475),AirVision!L475, "")</f>
        <v/>
      </c>
      <c r="F479" s="624" t="str">
        <f>IF(AirVision!M475&lt;&gt;"",AirVision!M475, "")</f>
        <v/>
      </c>
      <c r="G479" s="625" t="str">
        <f>IF(ISNUMBER(AirVision!C475),AirVision!C475,"")</f>
        <v/>
      </c>
      <c r="H479" s="624" t="str">
        <f>IF(AirVision!D475&lt;&gt;"",AirVision!D475, "")</f>
        <v/>
      </c>
      <c r="I479" s="624" t="str">
        <f>IF(ISNUMBER(AirVision!O475),AirVision!O475,"")</f>
        <v/>
      </c>
      <c r="J479" s="624" t="str">
        <f>IF(ISNUMBER(AirVision!P475),AirVision!P475,"")</f>
        <v/>
      </c>
      <c r="K479" s="624" t="str">
        <f>IF(ISNUMBER(AirVision!F475),AirVision!F475, "")</f>
        <v/>
      </c>
      <c r="L479" s="624" t="str">
        <f>IF(AirVision!G475&lt;&gt;"",AirVision!G475, "")</f>
        <v/>
      </c>
      <c r="M479" s="624" t="str">
        <f>IF(ISNUMBER(AirVision!U475),AirVision!U475, "")</f>
        <v/>
      </c>
      <c r="N479" s="624" t="str">
        <f>IF(AirVision!V475&lt;&gt;"",AirVision!V475, "")</f>
        <v/>
      </c>
      <c r="O479" s="625" t="str">
        <f>IF(ISNUMBER(AirVision!X475),AirVision!X475,"")</f>
        <v/>
      </c>
      <c r="P479" s="624" t="str">
        <f>IF(AirVision!Y475&lt;&gt;"",AirVision!Y475, "")</f>
        <v/>
      </c>
      <c r="Q479" s="624" t="str">
        <f>IF(ISNUMBER(AirVision!AA475),AirVision!AA475,"")</f>
        <v/>
      </c>
      <c r="R479" s="624" t="str">
        <f>IF(AirVision!AB475&lt;&gt;"",AirVision!AB475, "")</f>
        <v/>
      </c>
      <c r="S479" s="624" t="str">
        <f>IF(ISNUMBER(AirVision!AD475),AirVision!AD475,"")</f>
        <v/>
      </c>
      <c r="T479" s="624" t="str">
        <f>IF(AirVision!AE475&lt;&gt;"",AirVision!AE475, "")</f>
        <v/>
      </c>
      <c r="U479" s="624">
        <f t="shared" si="153"/>
        <v>0</v>
      </c>
      <c r="V479" s="624">
        <f t="shared" si="152"/>
        <v>1</v>
      </c>
      <c r="W479" s="624" t="str">
        <f>IF(D479&lt;&gt;"",(VLOOKUP(D479,'Flags&amp;Qualifiers'!$S$2:$U$55,3)),"")</f>
        <v/>
      </c>
      <c r="X479" s="624">
        <f t="shared" si="154"/>
        <v>0</v>
      </c>
      <c r="Y479" s="624" t="str">
        <f>IF(D479&lt;&gt;"",(VLOOKUP(D479,'Flags&amp;Qualifiers'!$S$2:$T$55,2)), "")</f>
        <v/>
      </c>
      <c r="Z479" s="624">
        <f t="shared" si="155"/>
        <v>1</v>
      </c>
      <c r="AA479" s="624">
        <f t="shared" si="156"/>
        <v>0</v>
      </c>
      <c r="AB479" s="624" t="str">
        <f t="shared" si="157"/>
        <v>NULL</v>
      </c>
      <c r="AC479" s="635" t="str">
        <f t="shared" si="167"/>
        <v>NULL</v>
      </c>
      <c r="AD479" s="625" t="str">
        <f t="shared" si="167"/>
        <v>NULL</v>
      </c>
      <c r="AE479" s="627">
        <f t="shared" si="166"/>
        <v>0</v>
      </c>
      <c r="AF479" s="628" t="str">
        <f t="shared" si="158"/>
        <v/>
      </c>
      <c r="AG479" s="629" t="str">
        <f t="shared" si="159"/>
        <v/>
      </c>
      <c r="AH479" s="630">
        <f t="shared" si="160"/>
        <v>472</v>
      </c>
      <c r="AI479" s="629">
        <f t="shared" si="164"/>
        <v>0</v>
      </c>
      <c r="AJ479" s="632" t="str">
        <f t="shared" si="147"/>
        <v/>
      </c>
      <c r="AK479" s="630" t="str">
        <f t="shared" si="161"/>
        <v/>
      </c>
      <c r="AL479" s="630" t="str">
        <f t="shared" si="162"/>
        <v/>
      </c>
      <c r="AM479" s="632" t="str">
        <f t="shared" si="163"/>
        <v/>
      </c>
      <c r="AN479" s="633" t="str">
        <f t="shared" si="148"/>
        <v>YES</v>
      </c>
      <c r="AO479" s="511" t="s">
        <v>382</v>
      </c>
      <c r="AP479" s="127">
        <f>VLOOKUP(AO479,'Flags&amp;Qualifiers'!$B$2:$C$49,2)</f>
        <v>0</v>
      </c>
      <c r="AQ479" s="127">
        <f>VLOOKUP(AO479,'Flags&amp;Qualifiers'!$B$2:$D$49,3)</f>
        <v>0</v>
      </c>
      <c r="AR479" s="127">
        <f>VLOOKUP(AO479,'Flags&amp;Qualifiers'!$B$2:$E$49,4)</f>
        <v>0</v>
      </c>
      <c r="AS479" s="757" t="str">
        <f t="shared" si="165"/>
        <v>no</v>
      </c>
    </row>
    <row r="480" spans="1:45" s="634" customFormat="1" ht="11.25" customHeight="1" x14ac:dyDescent="0.2">
      <c r="A480" s="621">
        <f>(AirVision!A476)</f>
        <v>0</v>
      </c>
      <c r="B480" s="622">
        <f>(AirVision!B476)</f>
        <v>0</v>
      </c>
      <c r="C480" s="623" t="str">
        <f>IF(ISNUMBER(AirVision!R476),AirVision!R476, "")</f>
        <v/>
      </c>
      <c r="D480" s="624" t="str">
        <f>IF(AirVision!S476&lt;&gt;"",AirVision!S476, "")</f>
        <v/>
      </c>
      <c r="E480" s="623" t="str">
        <f>IF(ISNUMBER(AirVision!L476),AirVision!L476, "")</f>
        <v/>
      </c>
      <c r="F480" s="624" t="str">
        <f>IF(AirVision!M476&lt;&gt;"",AirVision!M476, "")</f>
        <v/>
      </c>
      <c r="G480" s="625" t="str">
        <f>IF(ISNUMBER(AirVision!C476),AirVision!C476,"")</f>
        <v/>
      </c>
      <c r="H480" s="624" t="str">
        <f>IF(AirVision!D476&lt;&gt;"",AirVision!D476, "")</f>
        <v/>
      </c>
      <c r="I480" s="624" t="str">
        <f>IF(ISNUMBER(AirVision!O476),AirVision!O476,"")</f>
        <v/>
      </c>
      <c r="J480" s="624" t="str">
        <f>IF(ISNUMBER(AirVision!P476),AirVision!P476,"")</f>
        <v/>
      </c>
      <c r="K480" s="624" t="str">
        <f>IF(ISNUMBER(AirVision!F476),AirVision!F476, "")</f>
        <v/>
      </c>
      <c r="L480" s="624" t="str">
        <f>IF(AirVision!G476&lt;&gt;"",AirVision!G476, "")</f>
        <v/>
      </c>
      <c r="M480" s="624" t="str">
        <f>IF(ISNUMBER(AirVision!U476),AirVision!U476, "")</f>
        <v/>
      </c>
      <c r="N480" s="624" t="str">
        <f>IF(AirVision!V476&lt;&gt;"",AirVision!V476, "")</f>
        <v/>
      </c>
      <c r="O480" s="625" t="str">
        <f>IF(ISNUMBER(AirVision!X476),AirVision!X476,"")</f>
        <v/>
      </c>
      <c r="P480" s="624" t="str">
        <f>IF(AirVision!Y476&lt;&gt;"",AirVision!Y476, "")</f>
        <v/>
      </c>
      <c r="Q480" s="624" t="str">
        <f>IF(ISNUMBER(AirVision!AA476),AirVision!AA476,"")</f>
        <v/>
      </c>
      <c r="R480" s="624" t="str">
        <f>IF(AirVision!AB476&lt;&gt;"",AirVision!AB476, "")</f>
        <v/>
      </c>
      <c r="S480" s="624" t="str">
        <f>IF(ISNUMBER(AirVision!AD476),AirVision!AD476,"")</f>
        <v/>
      </c>
      <c r="T480" s="624" t="str">
        <f>IF(AirVision!AE476&lt;&gt;"",AirVision!AE476, "")</f>
        <v/>
      </c>
      <c r="U480" s="624">
        <f t="shared" si="153"/>
        <v>0</v>
      </c>
      <c r="V480" s="624">
        <f t="shared" si="152"/>
        <v>1</v>
      </c>
      <c r="W480" s="624" t="str">
        <f>IF(D480&lt;&gt;"",(VLOOKUP(D480,'Flags&amp;Qualifiers'!$S$2:$U$55,3)),"")</f>
        <v/>
      </c>
      <c r="X480" s="624">
        <f t="shared" si="154"/>
        <v>0</v>
      </c>
      <c r="Y480" s="624" t="str">
        <f>IF(D480&lt;&gt;"",(VLOOKUP(D480,'Flags&amp;Qualifiers'!$S$2:$T$55,2)), "")</f>
        <v/>
      </c>
      <c r="Z480" s="624">
        <f t="shared" si="155"/>
        <v>1</v>
      </c>
      <c r="AA480" s="624">
        <f t="shared" si="156"/>
        <v>0</v>
      </c>
      <c r="AB480" s="624" t="str">
        <f t="shared" si="157"/>
        <v>NULL</v>
      </c>
      <c r="AC480" s="635" t="str">
        <f t="shared" si="167"/>
        <v>NULL</v>
      </c>
      <c r="AD480" s="625" t="str">
        <f t="shared" si="167"/>
        <v>NULL</v>
      </c>
      <c r="AE480" s="627">
        <f t="shared" si="166"/>
        <v>0</v>
      </c>
      <c r="AF480" s="628" t="str">
        <f t="shared" si="158"/>
        <v/>
      </c>
      <c r="AG480" s="629" t="str">
        <f t="shared" si="159"/>
        <v/>
      </c>
      <c r="AH480" s="630">
        <f t="shared" si="160"/>
        <v>473</v>
      </c>
      <c r="AI480" s="629">
        <f t="shared" si="164"/>
        <v>0</v>
      </c>
      <c r="AJ480" s="632" t="str">
        <f t="shared" ref="AJ480:AJ543" si="168">IF(ISNUMBER(O480),_xlfn.STDEV.S(O457:O480),"")</f>
        <v/>
      </c>
      <c r="AK480" s="630" t="str">
        <f t="shared" si="161"/>
        <v/>
      </c>
      <c r="AL480" s="630" t="str">
        <f t="shared" si="162"/>
        <v/>
      </c>
      <c r="AM480" s="632" t="str">
        <f t="shared" si="163"/>
        <v/>
      </c>
      <c r="AN480" s="633" t="str">
        <f t="shared" ref="AN480:AN543" si="169">IF(OR(Z480&gt;0,AA480&gt;0,AB480&gt;35,AB480&lt;0,AB480="NULL",AF480="Flow",AG480="MDL",AH480&gt;9,AI480&gt;14,AI480&lt;-14,AJ480&gt;2.15,AK480&gt;25),"YES", "")</f>
        <v>YES</v>
      </c>
      <c r="AO480" s="511" t="s">
        <v>382</v>
      </c>
      <c r="AP480" s="127">
        <f>VLOOKUP(AO480,'Flags&amp;Qualifiers'!$B$2:$C$49,2)</f>
        <v>0</v>
      </c>
      <c r="AQ480" s="127">
        <f>VLOOKUP(AO480,'Flags&amp;Qualifiers'!$B$2:$D$49,3)</f>
        <v>0</v>
      </c>
      <c r="AR480" s="127">
        <f>VLOOKUP(AO480,'Flags&amp;Qualifiers'!$B$2:$E$49,4)</f>
        <v>0</v>
      </c>
      <c r="AS480" s="757" t="str">
        <f t="shared" si="165"/>
        <v>no</v>
      </c>
    </row>
    <row r="481" spans="1:45" s="634" customFormat="1" ht="11.25" customHeight="1" x14ac:dyDescent="0.2">
      <c r="A481" s="621">
        <f>(AirVision!A477)</f>
        <v>0</v>
      </c>
      <c r="B481" s="622">
        <f>(AirVision!B477)</f>
        <v>0</v>
      </c>
      <c r="C481" s="623" t="str">
        <f>IF(ISNUMBER(AirVision!R477),AirVision!R477, "")</f>
        <v/>
      </c>
      <c r="D481" s="624" t="str">
        <f>IF(AirVision!S477&lt;&gt;"",AirVision!S477, "")</f>
        <v/>
      </c>
      <c r="E481" s="623" t="str">
        <f>IF(ISNUMBER(AirVision!L477),AirVision!L477, "")</f>
        <v/>
      </c>
      <c r="F481" s="624" t="str">
        <f>IF(AirVision!M477&lt;&gt;"",AirVision!M477, "")</f>
        <v/>
      </c>
      <c r="G481" s="625" t="str">
        <f>IF(ISNUMBER(AirVision!C477),AirVision!C477,"")</f>
        <v/>
      </c>
      <c r="H481" s="624" t="str">
        <f>IF(AirVision!D477&lt;&gt;"",AirVision!D477, "")</f>
        <v/>
      </c>
      <c r="I481" s="624" t="str">
        <f>IF(ISNUMBER(AirVision!O477),AirVision!O477,"")</f>
        <v/>
      </c>
      <c r="J481" s="624" t="str">
        <f>IF(ISNUMBER(AirVision!P477),AirVision!P477,"")</f>
        <v/>
      </c>
      <c r="K481" s="624" t="str">
        <f>IF(ISNUMBER(AirVision!F477),AirVision!F477, "")</f>
        <v/>
      </c>
      <c r="L481" s="624" t="str">
        <f>IF(AirVision!G477&lt;&gt;"",AirVision!G477, "")</f>
        <v/>
      </c>
      <c r="M481" s="624" t="str">
        <f>IF(ISNUMBER(AirVision!U477),AirVision!U477, "")</f>
        <v/>
      </c>
      <c r="N481" s="624" t="str">
        <f>IF(AirVision!V477&lt;&gt;"",AirVision!V477, "")</f>
        <v/>
      </c>
      <c r="O481" s="625" t="str">
        <f>IF(ISNUMBER(AirVision!X477),AirVision!X477,"")</f>
        <v/>
      </c>
      <c r="P481" s="624" t="str">
        <f>IF(AirVision!Y477&lt;&gt;"",AirVision!Y477, "")</f>
        <v/>
      </c>
      <c r="Q481" s="624" t="str">
        <f>IF(ISNUMBER(AirVision!AA477),AirVision!AA477,"")</f>
        <v/>
      </c>
      <c r="R481" s="624" t="str">
        <f>IF(AirVision!AB477&lt;&gt;"",AirVision!AB477, "")</f>
        <v/>
      </c>
      <c r="S481" s="624" t="str">
        <f>IF(ISNUMBER(AirVision!AD477),AirVision!AD477,"")</f>
        <v/>
      </c>
      <c r="T481" s="624" t="str">
        <f>IF(AirVision!AE477&lt;&gt;"",AirVision!AE477, "")</f>
        <v/>
      </c>
      <c r="U481" s="624">
        <f t="shared" si="153"/>
        <v>0</v>
      </c>
      <c r="V481" s="624">
        <f t="shared" si="152"/>
        <v>1</v>
      </c>
      <c r="W481" s="624" t="str">
        <f>IF(D481&lt;&gt;"",(VLOOKUP(D481,'Flags&amp;Qualifiers'!$S$2:$U$55,3)),"")</f>
        <v/>
      </c>
      <c r="X481" s="624">
        <f t="shared" si="154"/>
        <v>0</v>
      </c>
      <c r="Y481" s="624" t="str">
        <f>IF(D481&lt;&gt;"",(VLOOKUP(D481,'Flags&amp;Qualifiers'!$S$2:$T$55,2)), "")</f>
        <v/>
      </c>
      <c r="Z481" s="624">
        <f t="shared" si="155"/>
        <v>1</v>
      </c>
      <c r="AA481" s="624">
        <f t="shared" si="156"/>
        <v>0</v>
      </c>
      <c r="AB481" s="624" t="str">
        <f t="shared" si="157"/>
        <v>NULL</v>
      </c>
      <c r="AC481" s="635" t="str">
        <f t="shared" si="167"/>
        <v>NULL</v>
      </c>
      <c r="AD481" s="625" t="str">
        <f t="shared" si="167"/>
        <v>NULL</v>
      </c>
      <c r="AE481" s="627">
        <f t="shared" si="166"/>
        <v>0</v>
      </c>
      <c r="AF481" s="628" t="str">
        <f t="shared" si="158"/>
        <v/>
      </c>
      <c r="AG481" s="629" t="str">
        <f t="shared" si="159"/>
        <v/>
      </c>
      <c r="AH481" s="630">
        <f t="shared" si="160"/>
        <v>474</v>
      </c>
      <c r="AI481" s="629">
        <f t="shared" si="164"/>
        <v>0</v>
      </c>
      <c r="AJ481" s="632" t="str">
        <f t="shared" si="168"/>
        <v/>
      </c>
      <c r="AK481" s="630" t="str">
        <f t="shared" si="161"/>
        <v/>
      </c>
      <c r="AL481" s="630" t="str">
        <f t="shared" si="162"/>
        <v/>
      </c>
      <c r="AM481" s="632" t="str">
        <f t="shared" si="163"/>
        <v/>
      </c>
      <c r="AN481" s="633" t="str">
        <f t="shared" si="169"/>
        <v>YES</v>
      </c>
      <c r="AO481" s="511" t="s">
        <v>382</v>
      </c>
      <c r="AP481" s="127">
        <f>VLOOKUP(AO481,'Flags&amp;Qualifiers'!$B$2:$C$49,2)</f>
        <v>0</v>
      </c>
      <c r="AQ481" s="127">
        <f>VLOOKUP(AO481,'Flags&amp;Qualifiers'!$B$2:$D$49,3)</f>
        <v>0</v>
      </c>
      <c r="AR481" s="127">
        <f>VLOOKUP(AO481,'Flags&amp;Qualifiers'!$B$2:$E$49,4)</f>
        <v>0</v>
      </c>
      <c r="AS481" s="757" t="str">
        <f t="shared" si="165"/>
        <v>no</v>
      </c>
    </row>
    <row r="482" spans="1:45" s="634" customFormat="1" ht="11.25" customHeight="1" x14ac:dyDescent="0.2">
      <c r="A482" s="621">
        <f>(AirVision!A478)</f>
        <v>0</v>
      </c>
      <c r="B482" s="622">
        <f>(AirVision!B478)</f>
        <v>0</v>
      </c>
      <c r="C482" s="623" t="str">
        <f>IF(ISNUMBER(AirVision!R478),AirVision!R478, "")</f>
        <v/>
      </c>
      <c r="D482" s="624" t="str">
        <f>IF(AirVision!S478&lt;&gt;"",AirVision!S478, "")</f>
        <v/>
      </c>
      <c r="E482" s="623" t="str">
        <f>IF(ISNUMBER(AirVision!L478),AirVision!L478, "")</f>
        <v/>
      </c>
      <c r="F482" s="624" t="str">
        <f>IF(AirVision!M478&lt;&gt;"",AirVision!M478, "")</f>
        <v/>
      </c>
      <c r="G482" s="625" t="str">
        <f>IF(ISNUMBER(AirVision!C478),AirVision!C478,"")</f>
        <v/>
      </c>
      <c r="H482" s="624" t="str">
        <f>IF(AirVision!D478&lt;&gt;"",AirVision!D478, "")</f>
        <v/>
      </c>
      <c r="I482" s="624" t="str">
        <f>IF(ISNUMBER(AirVision!O478),AirVision!O478,"")</f>
        <v/>
      </c>
      <c r="J482" s="624" t="str">
        <f>IF(ISNUMBER(AirVision!P478),AirVision!P478,"")</f>
        <v/>
      </c>
      <c r="K482" s="624" t="str">
        <f>IF(ISNUMBER(AirVision!F478),AirVision!F478, "")</f>
        <v/>
      </c>
      <c r="L482" s="624" t="str">
        <f>IF(AirVision!G478&lt;&gt;"",AirVision!G478, "")</f>
        <v/>
      </c>
      <c r="M482" s="624" t="str">
        <f>IF(ISNUMBER(AirVision!U478),AirVision!U478, "")</f>
        <v/>
      </c>
      <c r="N482" s="624" t="str">
        <f>IF(AirVision!V478&lt;&gt;"",AirVision!V478, "")</f>
        <v/>
      </c>
      <c r="O482" s="625" t="str">
        <f>IF(ISNUMBER(AirVision!X478),AirVision!X478,"")</f>
        <v/>
      </c>
      <c r="P482" s="624" t="str">
        <f>IF(AirVision!Y478&lt;&gt;"",AirVision!Y478, "")</f>
        <v/>
      </c>
      <c r="Q482" s="624" t="str">
        <f>IF(ISNUMBER(AirVision!AA478),AirVision!AA478,"")</f>
        <v/>
      </c>
      <c r="R482" s="624" t="str">
        <f>IF(AirVision!AB478&lt;&gt;"",AirVision!AB478, "")</f>
        <v/>
      </c>
      <c r="S482" s="624" t="str">
        <f>IF(ISNUMBER(AirVision!AD478),AirVision!AD478,"")</f>
        <v/>
      </c>
      <c r="T482" s="624" t="str">
        <f>IF(AirVision!AE478&lt;&gt;"",AirVision!AE478, "")</f>
        <v/>
      </c>
      <c r="U482" s="624">
        <f t="shared" si="153"/>
        <v>0</v>
      </c>
      <c r="V482" s="624">
        <f t="shared" si="152"/>
        <v>1</v>
      </c>
      <c r="W482" s="624" t="str">
        <f>IF(D482&lt;&gt;"",(VLOOKUP(D482,'Flags&amp;Qualifiers'!$S$2:$U$55,3)),"")</f>
        <v/>
      </c>
      <c r="X482" s="624">
        <f t="shared" si="154"/>
        <v>0</v>
      </c>
      <c r="Y482" s="624" t="str">
        <f>IF(D482&lt;&gt;"",(VLOOKUP(D482,'Flags&amp;Qualifiers'!$S$2:$T$55,2)), "")</f>
        <v/>
      </c>
      <c r="Z482" s="624">
        <f t="shared" si="155"/>
        <v>1</v>
      </c>
      <c r="AA482" s="624">
        <f t="shared" si="156"/>
        <v>0</v>
      </c>
      <c r="AB482" s="624" t="str">
        <f t="shared" si="157"/>
        <v>NULL</v>
      </c>
      <c r="AC482" s="635" t="str">
        <f t="shared" si="167"/>
        <v>NULL</v>
      </c>
      <c r="AD482" s="625" t="str">
        <f t="shared" si="167"/>
        <v>NULL</v>
      </c>
      <c r="AE482" s="627">
        <f t="shared" si="166"/>
        <v>0</v>
      </c>
      <c r="AF482" s="628" t="str">
        <f t="shared" si="158"/>
        <v/>
      </c>
      <c r="AG482" s="629" t="str">
        <f t="shared" si="159"/>
        <v/>
      </c>
      <c r="AH482" s="630">
        <f t="shared" si="160"/>
        <v>475</v>
      </c>
      <c r="AI482" s="629">
        <f t="shared" si="164"/>
        <v>0</v>
      </c>
      <c r="AJ482" s="632" t="str">
        <f t="shared" si="168"/>
        <v/>
      </c>
      <c r="AK482" s="630" t="str">
        <f t="shared" si="161"/>
        <v/>
      </c>
      <c r="AL482" s="630" t="str">
        <f t="shared" si="162"/>
        <v/>
      </c>
      <c r="AM482" s="632" t="str">
        <f t="shared" si="163"/>
        <v/>
      </c>
      <c r="AN482" s="633" t="str">
        <f t="shared" si="169"/>
        <v>YES</v>
      </c>
      <c r="AO482" s="511" t="s">
        <v>382</v>
      </c>
      <c r="AP482" s="127">
        <f>VLOOKUP(AO482,'Flags&amp;Qualifiers'!$B$2:$C$49,2)</f>
        <v>0</v>
      </c>
      <c r="AQ482" s="127">
        <f>VLOOKUP(AO482,'Flags&amp;Qualifiers'!$B$2:$D$49,3)</f>
        <v>0</v>
      </c>
      <c r="AR482" s="127">
        <f>VLOOKUP(AO482,'Flags&amp;Qualifiers'!$B$2:$E$49,4)</f>
        <v>0</v>
      </c>
      <c r="AS482" s="757" t="str">
        <f t="shared" si="165"/>
        <v>no</v>
      </c>
    </row>
    <row r="483" spans="1:45" s="634" customFormat="1" ht="11.25" customHeight="1" x14ac:dyDescent="0.2">
      <c r="A483" s="621">
        <f>(AirVision!A479)</f>
        <v>0</v>
      </c>
      <c r="B483" s="622">
        <f>(AirVision!B479)</f>
        <v>0</v>
      </c>
      <c r="C483" s="623" t="str">
        <f>IF(ISNUMBER(AirVision!R479),AirVision!R479, "")</f>
        <v/>
      </c>
      <c r="D483" s="624" t="str">
        <f>IF(AirVision!S479&lt;&gt;"",AirVision!S479, "")</f>
        <v/>
      </c>
      <c r="E483" s="623" t="str">
        <f>IF(ISNUMBER(AirVision!L479),AirVision!L479, "")</f>
        <v/>
      </c>
      <c r="F483" s="624" t="str">
        <f>IF(AirVision!M479&lt;&gt;"",AirVision!M479, "")</f>
        <v/>
      </c>
      <c r="G483" s="625" t="str">
        <f>IF(ISNUMBER(AirVision!C479),AirVision!C479,"")</f>
        <v/>
      </c>
      <c r="H483" s="624" t="str">
        <f>IF(AirVision!D479&lt;&gt;"",AirVision!D479, "")</f>
        <v/>
      </c>
      <c r="I483" s="624" t="str">
        <f>IF(ISNUMBER(AirVision!O479),AirVision!O479,"")</f>
        <v/>
      </c>
      <c r="J483" s="624" t="str">
        <f>IF(ISNUMBER(AirVision!P479),AirVision!P479,"")</f>
        <v/>
      </c>
      <c r="K483" s="624" t="str">
        <f>IF(ISNUMBER(AirVision!F479),AirVision!F479, "")</f>
        <v/>
      </c>
      <c r="L483" s="624" t="str">
        <f>IF(AirVision!G479&lt;&gt;"",AirVision!G479, "")</f>
        <v/>
      </c>
      <c r="M483" s="624" t="str">
        <f>IF(ISNUMBER(AirVision!U479),AirVision!U479, "")</f>
        <v/>
      </c>
      <c r="N483" s="624" t="str">
        <f>IF(AirVision!V479&lt;&gt;"",AirVision!V479, "")</f>
        <v/>
      </c>
      <c r="O483" s="625" t="str">
        <f>IF(ISNUMBER(AirVision!X479),AirVision!X479,"")</f>
        <v/>
      </c>
      <c r="P483" s="624" t="str">
        <f>IF(AirVision!Y479&lt;&gt;"",AirVision!Y479, "")</f>
        <v/>
      </c>
      <c r="Q483" s="624" t="str">
        <f>IF(ISNUMBER(AirVision!AA479),AirVision!AA479,"")</f>
        <v/>
      </c>
      <c r="R483" s="624" t="str">
        <f>IF(AirVision!AB479&lt;&gt;"",AirVision!AB479, "")</f>
        <v/>
      </c>
      <c r="S483" s="624" t="str">
        <f>IF(ISNUMBER(AirVision!AD479),AirVision!AD479,"")</f>
        <v/>
      </c>
      <c r="T483" s="624" t="str">
        <f>IF(AirVision!AE479&lt;&gt;"",AirVision!AE479, "")</f>
        <v/>
      </c>
      <c r="U483" s="624">
        <f t="shared" si="153"/>
        <v>0</v>
      </c>
      <c r="V483" s="624">
        <f t="shared" si="152"/>
        <v>1</v>
      </c>
      <c r="W483" s="624" t="str">
        <f>IF(D483&lt;&gt;"",(VLOOKUP(D483,'Flags&amp;Qualifiers'!$S$2:$U$55,3)),"")</f>
        <v/>
      </c>
      <c r="X483" s="624">
        <f t="shared" si="154"/>
        <v>0</v>
      </c>
      <c r="Y483" s="624" t="str">
        <f>IF(D483&lt;&gt;"",(VLOOKUP(D483,'Flags&amp;Qualifiers'!$S$2:$T$55,2)), "")</f>
        <v/>
      </c>
      <c r="Z483" s="624">
        <f t="shared" si="155"/>
        <v>1</v>
      </c>
      <c r="AA483" s="624">
        <f t="shared" si="156"/>
        <v>0</v>
      </c>
      <c r="AB483" s="624" t="str">
        <f t="shared" si="157"/>
        <v>NULL</v>
      </c>
      <c r="AC483" s="635" t="str">
        <f t="shared" si="167"/>
        <v>NULL</v>
      </c>
      <c r="AD483" s="625" t="str">
        <f t="shared" si="167"/>
        <v>NULL</v>
      </c>
      <c r="AE483" s="627">
        <f t="shared" si="166"/>
        <v>0</v>
      </c>
      <c r="AF483" s="628" t="str">
        <f t="shared" si="158"/>
        <v/>
      </c>
      <c r="AG483" s="629" t="str">
        <f t="shared" si="159"/>
        <v/>
      </c>
      <c r="AH483" s="630">
        <f t="shared" si="160"/>
        <v>476</v>
      </c>
      <c r="AI483" s="629">
        <f t="shared" si="164"/>
        <v>0</v>
      </c>
      <c r="AJ483" s="632" t="str">
        <f t="shared" si="168"/>
        <v/>
      </c>
      <c r="AK483" s="630" t="str">
        <f t="shared" si="161"/>
        <v/>
      </c>
      <c r="AL483" s="630" t="str">
        <f t="shared" si="162"/>
        <v/>
      </c>
      <c r="AM483" s="632" t="str">
        <f t="shared" si="163"/>
        <v/>
      </c>
      <c r="AN483" s="633" t="str">
        <f t="shared" si="169"/>
        <v>YES</v>
      </c>
      <c r="AO483" s="511" t="s">
        <v>382</v>
      </c>
      <c r="AP483" s="127">
        <f>VLOOKUP(AO483,'Flags&amp;Qualifiers'!$B$2:$C$49,2)</f>
        <v>0</v>
      </c>
      <c r="AQ483" s="127">
        <f>VLOOKUP(AO483,'Flags&amp;Qualifiers'!$B$2:$D$49,3)</f>
        <v>0</v>
      </c>
      <c r="AR483" s="127">
        <f>VLOOKUP(AO483,'Flags&amp;Qualifiers'!$B$2:$E$49,4)</f>
        <v>0</v>
      </c>
      <c r="AS483" s="757" t="str">
        <f t="shared" si="165"/>
        <v>no</v>
      </c>
    </row>
    <row r="484" spans="1:45" s="634" customFormat="1" ht="11.25" customHeight="1" x14ac:dyDescent="0.2">
      <c r="A484" s="621">
        <f>(AirVision!A480)</f>
        <v>0</v>
      </c>
      <c r="B484" s="622">
        <f>(AirVision!B480)</f>
        <v>0</v>
      </c>
      <c r="C484" s="623" t="str">
        <f>IF(ISNUMBER(AirVision!R480),AirVision!R480, "")</f>
        <v/>
      </c>
      <c r="D484" s="624" t="str">
        <f>IF(AirVision!S480&lt;&gt;"",AirVision!S480, "")</f>
        <v/>
      </c>
      <c r="E484" s="623" t="str">
        <f>IF(ISNUMBER(AirVision!L480),AirVision!L480, "")</f>
        <v/>
      </c>
      <c r="F484" s="624" t="str">
        <f>IF(AirVision!M480&lt;&gt;"",AirVision!M480, "")</f>
        <v/>
      </c>
      <c r="G484" s="625" t="str">
        <f>IF(ISNUMBER(AirVision!C480),AirVision!C480,"")</f>
        <v/>
      </c>
      <c r="H484" s="624" t="str">
        <f>IF(AirVision!D480&lt;&gt;"",AirVision!D480, "")</f>
        <v/>
      </c>
      <c r="I484" s="624" t="str">
        <f>IF(ISNUMBER(AirVision!O480),AirVision!O480,"")</f>
        <v/>
      </c>
      <c r="J484" s="624" t="str">
        <f>IF(ISNUMBER(AirVision!P480),AirVision!P480,"")</f>
        <v/>
      </c>
      <c r="K484" s="624" t="str">
        <f>IF(ISNUMBER(AirVision!F480),AirVision!F480, "")</f>
        <v/>
      </c>
      <c r="L484" s="624" t="str">
        <f>IF(AirVision!G480&lt;&gt;"",AirVision!G480, "")</f>
        <v/>
      </c>
      <c r="M484" s="624" t="str">
        <f>IF(ISNUMBER(AirVision!U480),AirVision!U480, "")</f>
        <v/>
      </c>
      <c r="N484" s="624" t="str">
        <f>IF(AirVision!V480&lt;&gt;"",AirVision!V480, "")</f>
        <v/>
      </c>
      <c r="O484" s="625" t="str">
        <f>IF(ISNUMBER(AirVision!X480),AirVision!X480,"")</f>
        <v/>
      </c>
      <c r="P484" s="624" t="str">
        <f>IF(AirVision!Y480&lt;&gt;"",AirVision!Y480, "")</f>
        <v/>
      </c>
      <c r="Q484" s="624" t="str">
        <f>IF(ISNUMBER(AirVision!AA480),AirVision!AA480,"")</f>
        <v/>
      </c>
      <c r="R484" s="624" t="str">
        <f>IF(AirVision!AB480&lt;&gt;"",AirVision!AB480, "")</f>
        <v/>
      </c>
      <c r="S484" s="624" t="str">
        <f>IF(ISNUMBER(AirVision!AD480),AirVision!AD480,"")</f>
        <v/>
      </c>
      <c r="T484" s="624" t="str">
        <f>IF(AirVision!AE480&lt;&gt;"",AirVision!AE480, "")</f>
        <v/>
      </c>
      <c r="U484" s="624">
        <f t="shared" si="153"/>
        <v>0</v>
      </c>
      <c r="V484" s="624">
        <f t="shared" si="152"/>
        <v>1</v>
      </c>
      <c r="W484" s="624" t="str">
        <f>IF(D484&lt;&gt;"",(VLOOKUP(D484,'Flags&amp;Qualifiers'!$S$2:$U$55,3)),"")</f>
        <v/>
      </c>
      <c r="X484" s="624">
        <f t="shared" si="154"/>
        <v>0</v>
      </c>
      <c r="Y484" s="624" t="str">
        <f>IF(D484&lt;&gt;"",(VLOOKUP(D484,'Flags&amp;Qualifiers'!$S$2:$T$55,2)), "")</f>
        <v/>
      </c>
      <c r="Z484" s="624">
        <f t="shared" si="155"/>
        <v>1</v>
      </c>
      <c r="AA484" s="624">
        <f t="shared" si="156"/>
        <v>0</v>
      </c>
      <c r="AB484" s="624" t="str">
        <f t="shared" si="157"/>
        <v>NULL</v>
      </c>
      <c r="AC484" s="635" t="str">
        <f t="shared" si="167"/>
        <v>NULL</v>
      </c>
      <c r="AD484" s="625" t="str">
        <f t="shared" si="167"/>
        <v>NULL</v>
      </c>
      <c r="AE484" s="627">
        <f t="shared" si="166"/>
        <v>0</v>
      </c>
      <c r="AF484" s="628" t="str">
        <f t="shared" si="158"/>
        <v/>
      </c>
      <c r="AG484" s="629" t="str">
        <f t="shared" si="159"/>
        <v/>
      </c>
      <c r="AH484" s="630">
        <f t="shared" si="160"/>
        <v>477</v>
      </c>
      <c r="AI484" s="629">
        <f t="shared" si="164"/>
        <v>0</v>
      </c>
      <c r="AJ484" s="632" t="str">
        <f t="shared" si="168"/>
        <v/>
      </c>
      <c r="AK484" s="630" t="str">
        <f t="shared" si="161"/>
        <v/>
      </c>
      <c r="AL484" s="630" t="str">
        <f t="shared" si="162"/>
        <v/>
      </c>
      <c r="AM484" s="632" t="str">
        <f t="shared" si="163"/>
        <v/>
      </c>
      <c r="AN484" s="633" t="str">
        <f t="shared" si="169"/>
        <v>YES</v>
      </c>
      <c r="AO484" s="511" t="s">
        <v>382</v>
      </c>
      <c r="AP484" s="127">
        <f>VLOOKUP(AO484,'Flags&amp;Qualifiers'!$B$2:$C$49,2)</f>
        <v>0</v>
      </c>
      <c r="AQ484" s="127">
        <f>VLOOKUP(AO484,'Flags&amp;Qualifiers'!$B$2:$D$49,3)</f>
        <v>0</v>
      </c>
      <c r="AR484" s="127">
        <f>VLOOKUP(AO484,'Flags&amp;Qualifiers'!$B$2:$E$49,4)</f>
        <v>0</v>
      </c>
      <c r="AS484" s="757" t="str">
        <f t="shared" si="165"/>
        <v>no</v>
      </c>
    </row>
    <row r="485" spans="1:45" s="634" customFormat="1" ht="11.25" customHeight="1" x14ac:dyDescent="0.2">
      <c r="A485" s="621">
        <f>(AirVision!A481)</f>
        <v>0</v>
      </c>
      <c r="B485" s="622">
        <f>(AirVision!B481)</f>
        <v>0</v>
      </c>
      <c r="C485" s="623" t="str">
        <f>IF(ISNUMBER(AirVision!R481),AirVision!R481, "")</f>
        <v/>
      </c>
      <c r="D485" s="624" t="str">
        <f>IF(AirVision!S481&lt;&gt;"",AirVision!S481, "")</f>
        <v/>
      </c>
      <c r="E485" s="623" t="str">
        <f>IF(ISNUMBER(AirVision!L481),AirVision!L481, "")</f>
        <v/>
      </c>
      <c r="F485" s="624" t="str">
        <f>IF(AirVision!M481&lt;&gt;"",AirVision!M481, "")</f>
        <v/>
      </c>
      <c r="G485" s="625" t="str">
        <f>IF(ISNUMBER(AirVision!C481),AirVision!C481,"")</f>
        <v/>
      </c>
      <c r="H485" s="624" t="str">
        <f>IF(AirVision!D481&lt;&gt;"",AirVision!D481, "")</f>
        <v/>
      </c>
      <c r="I485" s="624" t="str">
        <f>IF(ISNUMBER(AirVision!O481),AirVision!O481,"")</f>
        <v/>
      </c>
      <c r="J485" s="624" t="str">
        <f>IF(ISNUMBER(AirVision!P481),AirVision!P481,"")</f>
        <v/>
      </c>
      <c r="K485" s="624" t="str">
        <f>IF(ISNUMBER(AirVision!F481),AirVision!F481, "")</f>
        <v/>
      </c>
      <c r="L485" s="624" t="str">
        <f>IF(AirVision!G481&lt;&gt;"",AirVision!G481, "")</f>
        <v/>
      </c>
      <c r="M485" s="624" t="str">
        <f>IF(ISNUMBER(AirVision!U481),AirVision!U481, "")</f>
        <v/>
      </c>
      <c r="N485" s="624" t="str">
        <f>IF(AirVision!V481&lt;&gt;"",AirVision!V481, "")</f>
        <v/>
      </c>
      <c r="O485" s="625" t="str">
        <f>IF(ISNUMBER(AirVision!X481),AirVision!X481,"")</f>
        <v/>
      </c>
      <c r="P485" s="624" t="str">
        <f>IF(AirVision!Y481&lt;&gt;"",AirVision!Y481, "")</f>
        <v/>
      </c>
      <c r="Q485" s="624" t="str">
        <f>IF(ISNUMBER(AirVision!AA481),AirVision!AA481,"")</f>
        <v/>
      </c>
      <c r="R485" s="624" t="str">
        <f>IF(AirVision!AB481&lt;&gt;"",AirVision!AB481, "")</f>
        <v/>
      </c>
      <c r="S485" s="624" t="str">
        <f>IF(ISNUMBER(AirVision!AD481),AirVision!AD481,"")</f>
        <v/>
      </c>
      <c r="T485" s="624" t="str">
        <f>IF(AirVision!AE481&lt;&gt;"",AirVision!AE481, "")</f>
        <v/>
      </c>
      <c r="U485" s="624">
        <f t="shared" si="153"/>
        <v>0</v>
      </c>
      <c r="V485" s="624">
        <f t="shared" si="152"/>
        <v>1</v>
      </c>
      <c r="W485" s="624" t="str">
        <f>IF(D485&lt;&gt;"",(VLOOKUP(D485,'Flags&amp;Qualifiers'!$S$2:$U$55,3)),"")</f>
        <v/>
      </c>
      <c r="X485" s="624">
        <f t="shared" si="154"/>
        <v>0</v>
      </c>
      <c r="Y485" s="624" t="str">
        <f>IF(D485&lt;&gt;"",(VLOOKUP(D485,'Flags&amp;Qualifiers'!$S$2:$T$55,2)), "")</f>
        <v/>
      </c>
      <c r="Z485" s="624">
        <f t="shared" si="155"/>
        <v>1</v>
      </c>
      <c r="AA485" s="624">
        <f t="shared" si="156"/>
        <v>0</v>
      </c>
      <c r="AB485" s="624" t="str">
        <f t="shared" si="157"/>
        <v>NULL</v>
      </c>
      <c r="AC485" s="635" t="str">
        <f t="shared" si="167"/>
        <v>NULL</v>
      </c>
      <c r="AD485" s="625" t="str">
        <f t="shared" si="167"/>
        <v>NULL</v>
      </c>
      <c r="AE485" s="627">
        <f t="shared" si="166"/>
        <v>0</v>
      </c>
      <c r="AF485" s="628" t="str">
        <f t="shared" si="158"/>
        <v/>
      </c>
      <c r="AG485" s="629" t="str">
        <f t="shared" si="159"/>
        <v/>
      </c>
      <c r="AH485" s="630">
        <f t="shared" si="160"/>
        <v>478</v>
      </c>
      <c r="AI485" s="629">
        <f t="shared" si="164"/>
        <v>0</v>
      </c>
      <c r="AJ485" s="632" t="str">
        <f t="shared" si="168"/>
        <v/>
      </c>
      <c r="AK485" s="630" t="str">
        <f t="shared" si="161"/>
        <v/>
      </c>
      <c r="AL485" s="630" t="str">
        <f t="shared" si="162"/>
        <v/>
      </c>
      <c r="AM485" s="632" t="str">
        <f t="shared" si="163"/>
        <v/>
      </c>
      <c r="AN485" s="633" t="str">
        <f t="shared" si="169"/>
        <v>YES</v>
      </c>
      <c r="AO485" s="511" t="s">
        <v>382</v>
      </c>
      <c r="AP485" s="127">
        <f>VLOOKUP(AO485,'Flags&amp;Qualifiers'!$B$2:$C$49,2)</f>
        <v>0</v>
      </c>
      <c r="AQ485" s="127">
        <f>VLOOKUP(AO485,'Flags&amp;Qualifiers'!$B$2:$D$49,3)</f>
        <v>0</v>
      </c>
      <c r="AR485" s="127">
        <f>VLOOKUP(AO485,'Flags&amp;Qualifiers'!$B$2:$E$49,4)</f>
        <v>0</v>
      </c>
      <c r="AS485" s="757" t="str">
        <f t="shared" si="165"/>
        <v>no</v>
      </c>
    </row>
    <row r="486" spans="1:45" s="634" customFormat="1" ht="11.25" customHeight="1" x14ac:dyDescent="0.2">
      <c r="A486" s="621">
        <f>(AirVision!A482)</f>
        <v>0</v>
      </c>
      <c r="B486" s="622">
        <f>(AirVision!B482)</f>
        <v>0</v>
      </c>
      <c r="C486" s="623" t="str">
        <f>IF(ISNUMBER(AirVision!R482),AirVision!R482, "")</f>
        <v/>
      </c>
      <c r="D486" s="624" t="str">
        <f>IF(AirVision!S482&lt;&gt;"",AirVision!S482, "")</f>
        <v/>
      </c>
      <c r="E486" s="623" t="str">
        <f>IF(ISNUMBER(AirVision!L482),AirVision!L482, "")</f>
        <v/>
      </c>
      <c r="F486" s="624" t="str">
        <f>IF(AirVision!M482&lt;&gt;"",AirVision!M482, "")</f>
        <v/>
      </c>
      <c r="G486" s="625" t="str">
        <f>IF(ISNUMBER(AirVision!C482),AirVision!C482,"")</f>
        <v/>
      </c>
      <c r="H486" s="624" t="str">
        <f>IF(AirVision!D482&lt;&gt;"",AirVision!D482, "")</f>
        <v/>
      </c>
      <c r="I486" s="624" t="str">
        <f>IF(ISNUMBER(AirVision!O482),AirVision!O482,"")</f>
        <v/>
      </c>
      <c r="J486" s="624" t="str">
        <f>IF(ISNUMBER(AirVision!P482),AirVision!P482,"")</f>
        <v/>
      </c>
      <c r="K486" s="624" t="str">
        <f>IF(ISNUMBER(AirVision!F482),AirVision!F482, "")</f>
        <v/>
      </c>
      <c r="L486" s="624" t="str">
        <f>IF(AirVision!G482&lt;&gt;"",AirVision!G482, "")</f>
        <v/>
      </c>
      <c r="M486" s="624" t="str">
        <f>IF(ISNUMBER(AirVision!U482),AirVision!U482, "")</f>
        <v/>
      </c>
      <c r="N486" s="624" t="str">
        <f>IF(AirVision!V482&lt;&gt;"",AirVision!V482, "")</f>
        <v/>
      </c>
      <c r="O486" s="625" t="str">
        <f>IF(ISNUMBER(AirVision!X482),AirVision!X482,"")</f>
        <v/>
      </c>
      <c r="P486" s="624" t="str">
        <f>IF(AirVision!Y482&lt;&gt;"",AirVision!Y482, "")</f>
        <v/>
      </c>
      <c r="Q486" s="624" t="str">
        <f>IF(ISNUMBER(AirVision!AA482),AirVision!AA482,"")</f>
        <v/>
      </c>
      <c r="R486" s="624" t="str">
        <f>IF(AirVision!AB482&lt;&gt;"",AirVision!AB482, "")</f>
        <v/>
      </c>
      <c r="S486" s="624" t="str">
        <f>IF(ISNUMBER(AirVision!AD482),AirVision!AD482,"")</f>
        <v/>
      </c>
      <c r="T486" s="624" t="str">
        <f>IF(AirVision!AE482&lt;&gt;"",AirVision!AE482, "")</f>
        <v/>
      </c>
      <c r="U486" s="624">
        <f t="shared" si="153"/>
        <v>0</v>
      </c>
      <c r="V486" s="624">
        <f t="shared" si="152"/>
        <v>1</v>
      </c>
      <c r="W486" s="624" t="str">
        <f>IF(D486&lt;&gt;"",(VLOOKUP(D486,'Flags&amp;Qualifiers'!$S$2:$U$55,3)),"")</f>
        <v/>
      </c>
      <c r="X486" s="624">
        <f t="shared" si="154"/>
        <v>0</v>
      </c>
      <c r="Y486" s="624" t="str">
        <f>IF(D486&lt;&gt;"",(VLOOKUP(D486,'Flags&amp;Qualifiers'!$S$2:$T$55,2)), "")</f>
        <v/>
      </c>
      <c r="Z486" s="624">
        <f t="shared" si="155"/>
        <v>1</v>
      </c>
      <c r="AA486" s="624">
        <f t="shared" si="156"/>
        <v>0</v>
      </c>
      <c r="AB486" s="624" t="str">
        <f t="shared" si="157"/>
        <v>NULL</v>
      </c>
      <c r="AC486" s="635" t="str">
        <f t="shared" si="167"/>
        <v>NULL</v>
      </c>
      <c r="AD486" s="625" t="str">
        <f t="shared" si="167"/>
        <v>NULL</v>
      </c>
      <c r="AE486" s="627">
        <f t="shared" si="166"/>
        <v>0</v>
      </c>
      <c r="AF486" s="628" t="str">
        <f t="shared" si="158"/>
        <v/>
      </c>
      <c r="AG486" s="629" t="str">
        <f t="shared" si="159"/>
        <v/>
      </c>
      <c r="AH486" s="630">
        <f t="shared" si="160"/>
        <v>479</v>
      </c>
      <c r="AI486" s="629">
        <f t="shared" si="164"/>
        <v>0</v>
      </c>
      <c r="AJ486" s="632" t="str">
        <f t="shared" si="168"/>
        <v/>
      </c>
      <c r="AK486" s="630" t="str">
        <f t="shared" si="161"/>
        <v/>
      </c>
      <c r="AL486" s="630" t="str">
        <f t="shared" si="162"/>
        <v/>
      </c>
      <c r="AM486" s="632" t="str">
        <f t="shared" si="163"/>
        <v/>
      </c>
      <c r="AN486" s="633" t="str">
        <f t="shared" si="169"/>
        <v>YES</v>
      </c>
      <c r="AO486" s="511" t="s">
        <v>382</v>
      </c>
      <c r="AP486" s="127">
        <f>VLOOKUP(AO486,'Flags&amp;Qualifiers'!$B$2:$C$49,2)</f>
        <v>0</v>
      </c>
      <c r="AQ486" s="127">
        <f>VLOOKUP(AO486,'Flags&amp;Qualifiers'!$B$2:$D$49,3)</f>
        <v>0</v>
      </c>
      <c r="AR486" s="127">
        <f>VLOOKUP(AO486,'Flags&amp;Qualifiers'!$B$2:$E$49,4)</f>
        <v>0</v>
      </c>
      <c r="AS486" s="757" t="str">
        <f t="shared" si="165"/>
        <v>no</v>
      </c>
    </row>
    <row r="487" spans="1:45" s="634" customFormat="1" ht="11.25" customHeight="1" x14ac:dyDescent="0.2">
      <c r="A487" s="621">
        <f>(AirVision!A483)</f>
        <v>0</v>
      </c>
      <c r="B487" s="622">
        <f>(AirVision!B483)</f>
        <v>0</v>
      </c>
      <c r="C487" s="623" t="str">
        <f>IF(ISNUMBER(AirVision!R483),AirVision!R483, "")</f>
        <v/>
      </c>
      <c r="D487" s="624" t="str">
        <f>IF(AirVision!S483&lt;&gt;"",AirVision!S483, "")</f>
        <v/>
      </c>
      <c r="E487" s="623" t="str">
        <f>IF(ISNUMBER(AirVision!L483),AirVision!L483, "")</f>
        <v/>
      </c>
      <c r="F487" s="624" t="str">
        <f>IF(AirVision!M483&lt;&gt;"",AirVision!M483, "")</f>
        <v/>
      </c>
      <c r="G487" s="625" t="str">
        <f>IF(ISNUMBER(AirVision!C483),AirVision!C483,"")</f>
        <v/>
      </c>
      <c r="H487" s="624" t="str">
        <f>IF(AirVision!D483&lt;&gt;"",AirVision!D483, "")</f>
        <v/>
      </c>
      <c r="I487" s="624" t="str">
        <f>IF(ISNUMBER(AirVision!O483),AirVision!O483,"")</f>
        <v/>
      </c>
      <c r="J487" s="624" t="str">
        <f>IF(ISNUMBER(AirVision!P483),AirVision!P483,"")</f>
        <v/>
      </c>
      <c r="K487" s="624" t="str">
        <f>IF(ISNUMBER(AirVision!F483),AirVision!F483, "")</f>
        <v/>
      </c>
      <c r="L487" s="624" t="str">
        <f>IF(AirVision!G483&lt;&gt;"",AirVision!G483, "")</f>
        <v/>
      </c>
      <c r="M487" s="624" t="str">
        <f>IF(ISNUMBER(AirVision!U483),AirVision!U483, "")</f>
        <v/>
      </c>
      <c r="N487" s="624" t="str">
        <f>IF(AirVision!V483&lt;&gt;"",AirVision!V483, "")</f>
        <v/>
      </c>
      <c r="O487" s="625" t="str">
        <f>IF(ISNUMBER(AirVision!X483),AirVision!X483,"")</f>
        <v/>
      </c>
      <c r="P487" s="624" t="str">
        <f>IF(AirVision!Y483&lt;&gt;"",AirVision!Y483, "")</f>
        <v/>
      </c>
      <c r="Q487" s="624" t="str">
        <f>IF(ISNUMBER(AirVision!AA483),AirVision!AA483,"")</f>
        <v/>
      </c>
      <c r="R487" s="624" t="str">
        <f>IF(AirVision!AB483&lt;&gt;"",AirVision!AB483, "")</f>
        <v/>
      </c>
      <c r="S487" s="624" t="str">
        <f>IF(ISNUMBER(AirVision!AD483),AirVision!AD483,"")</f>
        <v/>
      </c>
      <c r="T487" s="624" t="str">
        <f>IF(AirVision!AE483&lt;&gt;"",AirVision!AE483, "")</f>
        <v/>
      </c>
      <c r="U487" s="624">
        <f t="shared" si="153"/>
        <v>0</v>
      </c>
      <c r="V487" s="624">
        <f t="shared" si="152"/>
        <v>1</v>
      </c>
      <c r="W487" s="624" t="str">
        <f>IF(D487&lt;&gt;"",(VLOOKUP(D487,'Flags&amp;Qualifiers'!$S$2:$U$55,3)),"")</f>
        <v/>
      </c>
      <c r="X487" s="624">
        <f t="shared" si="154"/>
        <v>0</v>
      </c>
      <c r="Y487" s="624" t="str">
        <f>IF(D487&lt;&gt;"",(VLOOKUP(D487,'Flags&amp;Qualifiers'!$S$2:$T$55,2)), "")</f>
        <v/>
      </c>
      <c r="Z487" s="624">
        <f t="shared" si="155"/>
        <v>1</v>
      </c>
      <c r="AA487" s="624">
        <f t="shared" si="156"/>
        <v>0</v>
      </c>
      <c r="AB487" s="624" t="str">
        <f t="shared" si="157"/>
        <v>NULL</v>
      </c>
      <c r="AC487" s="635" t="str">
        <f t="shared" si="167"/>
        <v>NULL</v>
      </c>
      <c r="AD487" s="625" t="str">
        <f t="shared" si="167"/>
        <v>NULL</v>
      </c>
      <c r="AE487" s="627">
        <f>MAX($AB$464:$AB$487)</f>
        <v>0</v>
      </c>
      <c r="AF487" s="628" t="str">
        <f t="shared" si="158"/>
        <v/>
      </c>
      <c r="AG487" s="629" t="str">
        <f t="shared" si="159"/>
        <v/>
      </c>
      <c r="AH487" s="630">
        <f t="shared" si="160"/>
        <v>480</v>
      </c>
      <c r="AI487" s="629">
        <f t="shared" si="164"/>
        <v>0</v>
      </c>
      <c r="AJ487" s="632" t="str">
        <f t="shared" si="168"/>
        <v/>
      </c>
      <c r="AK487" s="630" t="str">
        <f t="shared" si="161"/>
        <v/>
      </c>
      <c r="AL487" s="630" t="str">
        <f t="shared" si="162"/>
        <v/>
      </c>
      <c r="AM487" s="632" t="str">
        <f t="shared" si="163"/>
        <v/>
      </c>
      <c r="AN487" s="633" t="str">
        <f t="shared" si="169"/>
        <v>YES</v>
      </c>
      <c r="AO487" s="511" t="s">
        <v>382</v>
      </c>
      <c r="AP487" s="127">
        <f>VLOOKUP(AO487,'Flags&amp;Qualifiers'!$B$2:$C$49,2)</f>
        <v>0</v>
      </c>
      <c r="AQ487" s="127">
        <f>VLOOKUP(AO487,'Flags&amp;Qualifiers'!$B$2:$D$49,3)</f>
        <v>0</v>
      </c>
      <c r="AR487" s="127">
        <f>VLOOKUP(AO487,'Flags&amp;Qualifiers'!$B$2:$E$49,4)</f>
        <v>0</v>
      </c>
      <c r="AS487" s="757" t="str">
        <f t="shared" si="165"/>
        <v>no</v>
      </c>
    </row>
    <row r="488" spans="1:45" s="634" customFormat="1" ht="11.25" customHeight="1" x14ac:dyDescent="0.2">
      <c r="A488" s="621">
        <f>(AirVision!A484)</f>
        <v>0</v>
      </c>
      <c r="B488" s="622">
        <f>(AirVision!B484)</f>
        <v>0</v>
      </c>
      <c r="C488" s="623" t="str">
        <f>IF(ISNUMBER(AirVision!R484),AirVision!R484, "")</f>
        <v/>
      </c>
      <c r="D488" s="624" t="str">
        <f>IF(AirVision!S484&lt;&gt;"",AirVision!S484, "")</f>
        <v/>
      </c>
      <c r="E488" s="623" t="str">
        <f>IF(ISNUMBER(AirVision!L484),AirVision!L484, "")</f>
        <v/>
      </c>
      <c r="F488" s="624" t="str">
        <f>IF(AirVision!M484&lt;&gt;"",AirVision!M484, "")</f>
        <v/>
      </c>
      <c r="G488" s="625" t="str">
        <f>IF(ISNUMBER(AirVision!C484),AirVision!C484,"")</f>
        <v/>
      </c>
      <c r="H488" s="624" t="str">
        <f>IF(AirVision!D484&lt;&gt;"",AirVision!D484, "")</f>
        <v/>
      </c>
      <c r="I488" s="624" t="str">
        <f>IF(ISNUMBER(AirVision!O484),AirVision!O484,"")</f>
        <v/>
      </c>
      <c r="J488" s="624" t="str">
        <f>IF(ISNUMBER(AirVision!P484),AirVision!P484,"")</f>
        <v/>
      </c>
      <c r="K488" s="624" t="str">
        <f>IF(ISNUMBER(AirVision!F484),AirVision!F484, "")</f>
        <v/>
      </c>
      <c r="L488" s="624" t="str">
        <f>IF(AirVision!G484&lt;&gt;"",AirVision!G484, "")</f>
        <v/>
      </c>
      <c r="M488" s="624" t="str">
        <f>IF(ISNUMBER(AirVision!U484),AirVision!U484, "")</f>
        <v/>
      </c>
      <c r="N488" s="624" t="str">
        <f>IF(AirVision!V484&lt;&gt;"",AirVision!V484, "")</f>
        <v/>
      </c>
      <c r="O488" s="625" t="str">
        <f>IF(ISNUMBER(AirVision!X484),AirVision!X484,"")</f>
        <v/>
      </c>
      <c r="P488" s="624" t="str">
        <f>IF(AirVision!Y484&lt;&gt;"",AirVision!Y484, "")</f>
        <v/>
      </c>
      <c r="Q488" s="624" t="str">
        <f>IF(ISNUMBER(AirVision!AA484),AirVision!AA484,"")</f>
        <v/>
      </c>
      <c r="R488" s="624" t="str">
        <f>IF(AirVision!AB484&lt;&gt;"",AirVision!AB484, "")</f>
        <v/>
      </c>
      <c r="S488" s="624" t="str">
        <f>IF(ISNUMBER(AirVision!AD484),AirVision!AD484,"")</f>
        <v/>
      </c>
      <c r="T488" s="624" t="str">
        <f>IF(AirVision!AE484&lt;&gt;"",AirVision!AE484, "")</f>
        <v/>
      </c>
      <c r="U488" s="624">
        <f t="shared" si="153"/>
        <v>0</v>
      </c>
      <c r="V488" s="624">
        <f t="shared" si="152"/>
        <v>1</v>
      </c>
      <c r="W488" s="624" t="str">
        <f>IF(D488&lt;&gt;"",(VLOOKUP(D488,'Flags&amp;Qualifiers'!$S$2:$U$55,3)),"")</f>
        <v/>
      </c>
      <c r="X488" s="624">
        <f t="shared" si="154"/>
        <v>0</v>
      </c>
      <c r="Y488" s="624" t="str">
        <f>IF(D488&lt;&gt;"",(VLOOKUP(D488,'Flags&amp;Qualifiers'!$S$2:$T$55,2)), "")</f>
        <v/>
      </c>
      <c r="Z488" s="624">
        <f t="shared" si="155"/>
        <v>1</v>
      </c>
      <c r="AA488" s="624">
        <f t="shared" si="156"/>
        <v>0</v>
      </c>
      <c r="AB488" s="624" t="str">
        <f t="shared" si="157"/>
        <v>NULL</v>
      </c>
      <c r="AC488" s="635" t="str">
        <f>IF((COUNT($AB$488:$AB$511)&gt;17),(AVERAGE($AB$488:$AB$511)),"NULL")</f>
        <v>NULL</v>
      </c>
      <c r="AD488" s="625" t="str">
        <f>IF((COUNT($AB$488:$AB$511)&gt;17),(AVERAGE($AB$488:$AB$511)),"NULL")</f>
        <v>NULL</v>
      </c>
      <c r="AE488" s="627">
        <f t="shared" ref="AE488:AE510" si="170">MAX($AB$488:$AB$511)</f>
        <v>0</v>
      </c>
      <c r="AF488" s="628" t="str">
        <f t="shared" si="158"/>
        <v/>
      </c>
      <c r="AG488" s="629" t="str">
        <f t="shared" si="159"/>
        <v/>
      </c>
      <c r="AH488" s="630">
        <f t="shared" si="160"/>
        <v>481</v>
      </c>
      <c r="AI488" s="629">
        <f t="shared" si="164"/>
        <v>0</v>
      </c>
      <c r="AJ488" s="632" t="str">
        <f t="shared" si="168"/>
        <v/>
      </c>
      <c r="AK488" s="630" t="str">
        <f t="shared" si="161"/>
        <v/>
      </c>
      <c r="AL488" s="630" t="str">
        <f t="shared" si="162"/>
        <v/>
      </c>
      <c r="AM488" s="632" t="str">
        <f t="shared" si="163"/>
        <v/>
      </c>
      <c r="AN488" s="633" t="str">
        <f t="shared" si="169"/>
        <v>YES</v>
      </c>
      <c r="AO488" s="511" t="s">
        <v>382</v>
      </c>
      <c r="AP488" s="127">
        <f>VLOOKUP(AO488,'Flags&amp;Qualifiers'!$B$2:$C$49,2)</f>
        <v>0</v>
      </c>
      <c r="AQ488" s="127">
        <f>VLOOKUP(AO488,'Flags&amp;Qualifiers'!$B$2:$D$49,3)</f>
        <v>0</v>
      </c>
      <c r="AR488" s="127">
        <f>VLOOKUP(AO488,'Flags&amp;Qualifiers'!$B$2:$E$49,4)</f>
        <v>0</v>
      </c>
      <c r="AS488" s="757" t="str">
        <f t="shared" si="165"/>
        <v>no</v>
      </c>
    </row>
    <row r="489" spans="1:45" s="634" customFormat="1" ht="11.25" customHeight="1" x14ac:dyDescent="0.2">
      <c r="A489" s="621">
        <f>(AirVision!A485)</f>
        <v>0</v>
      </c>
      <c r="B489" s="622">
        <f>(AirVision!B485)</f>
        <v>0</v>
      </c>
      <c r="C489" s="623" t="str">
        <f>IF(ISNUMBER(AirVision!R485),AirVision!R485, "")</f>
        <v/>
      </c>
      <c r="D489" s="624" t="str">
        <f>IF(AirVision!S485&lt;&gt;"",AirVision!S485, "")</f>
        <v/>
      </c>
      <c r="E489" s="623" t="str">
        <f>IF(ISNUMBER(AirVision!L485),AirVision!L485, "")</f>
        <v/>
      </c>
      <c r="F489" s="624" t="str">
        <f>IF(AirVision!M485&lt;&gt;"",AirVision!M485, "")</f>
        <v/>
      </c>
      <c r="G489" s="625" t="str">
        <f>IF(ISNUMBER(AirVision!C485),AirVision!C485,"")</f>
        <v/>
      </c>
      <c r="H489" s="624" t="str">
        <f>IF(AirVision!D485&lt;&gt;"",AirVision!D485, "")</f>
        <v/>
      </c>
      <c r="I489" s="624" t="str">
        <f>IF(ISNUMBER(AirVision!O485),AirVision!O485,"")</f>
        <v/>
      </c>
      <c r="J489" s="624" t="str">
        <f>IF(ISNUMBER(AirVision!P485),AirVision!P485,"")</f>
        <v/>
      </c>
      <c r="K489" s="624" t="str">
        <f>IF(ISNUMBER(AirVision!F485),AirVision!F485, "")</f>
        <v/>
      </c>
      <c r="L489" s="624" t="str">
        <f>IF(AirVision!G485&lt;&gt;"",AirVision!G485, "")</f>
        <v/>
      </c>
      <c r="M489" s="624" t="str">
        <f>IF(ISNUMBER(AirVision!U485),AirVision!U485, "")</f>
        <v/>
      </c>
      <c r="N489" s="624" t="str">
        <f>IF(AirVision!V485&lt;&gt;"",AirVision!V485, "")</f>
        <v/>
      </c>
      <c r="O489" s="625" t="str">
        <f>IF(ISNUMBER(AirVision!X485),AirVision!X485,"")</f>
        <v/>
      </c>
      <c r="P489" s="624" t="str">
        <f>IF(AirVision!Y485&lt;&gt;"",AirVision!Y485, "")</f>
        <v/>
      </c>
      <c r="Q489" s="624" t="str">
        <f>IF(ISNUMBER(AirVision!AA485),AirVision!AA485,"")</f>
        <v/>
      </c>
      <c r="R489" s="624" t="str">
        <f>IF(AirVision!AB485&lt;&gt;"",AirVision!AB485, "")</f>
        <v/>
      </c>
      <c r="S489" s="624" t="str">
        <f>IF(ISNUMBER(AirVision!AD485),AirVision!AD485,"")</f>
        <v/>
      </c>
      <c r="T489" s="624" t="str">
        <f>IF(AirVision!AE485&lt;&gt;"",AirVision!AE485, "")</f>
        <v/>
      </c>
      <c r="U489" s="624">
        <f t="shared" si="153"/>
        <v>0</v>
      </c>
      <c r="V489" s="624">
        <f t="shared" si="152"/>
        <v>1</v>
      </c>
      <c r="W489" s="624" t="str">
        <f>IF(D489&lt;&gt;"",(VLOOKUP(D489,'Flags&amp;Qualifiers'!$S$2:$U$55,3)),"")</f>
        <v/>
      </c>
      <c r="X489" s="624">
        <f t="shared" si="154"/>
        <v>0</v>
      </c>
      <c r="Y489" s="624" t="str">
        <f>IF(D489&lt;&gt;"",(VLOOKUP(D489,'Flags&amp;Qualifiers'!$S$2:$T$55,2)), "")</f>
        <v/>
      </c>
      <c r="Z489" s="624">
        <f t="shared" si="155"/>
        <v>1</v>
      </c>
      <c r="AA489" s="624">
        <f t="shared" si="156"/>
        <v>0</v>
      </c>
      <c r="AB489" s="624" t="str">
        <f t="shared" si="157"/>
        <v>NULL</v>
      </c>
      <c r="AC489" s="635" t="str">
        <f t="shared" ref="AC489:AD511" si="171">IF((COUNT($AB$488:$AB$511)&gt;17),(AVERAGE($AB$488:$AB$511)),"NULL")</f>
        <v>NULL</v>
      </c>
      <c r="AD489" s="625" t="str">
        <f t="shared" si="171"/>
        <v>NULL</v>
      </c>
      <c r="AE489" s="627">
        <f t="shared" si="170"/>
        <v>0</v>
      </c>
      <c r="AF489" s="628" t="str">
        <f t="shared" si="158"/>
        <v/>
      </c>
      <c r="AG489" s="629" t="str">
        <f t="shared" si="159"/>
        <v/>
      </c>
      <c r="AH489" s="630">
        <f t="shared" si="160"/>
        <v>482</v>
      </c>
      <c r="AI489" s="629">
        <f t="shared" si="164"/>
        <v>0</v>
      </c>
      <c r="AJ489" s="632" t="str">
        <f t="shared" si="168"/>
        <v/>
      </c>
      <c r="AK489" s="630" t="str">
        <f t="shared" si="161"/>
        <v/>
      </c>
      <c r="AL489" s="630" t="str">
        <f t="shared" si="162"/>
        <v/>
      </c>
      <c r="AM489" s="632" t="str">
        <f t="shared" si="163"/>
        <v/>
      </c>
      <c r="AN489" s="633" t="str">
        <f t="shared" si="169"/>
        <v>YES</v>
      </c>
      <c r="AO489" s="511" t="s">
        <v>382</v>
      </c>
      <c r="AP489" s="127">
        <f>VLOOKUP(AO489,'Flags&amp;Qualifiers'!$B$2:$C$49,2)</f>
        <v>0</v>
      </c>
      <c r="AQ489" s="127">
        <f>VLOOKUP(AO489,'Flags&amp;Qualifiers'!$B$2:$D$49,3)</f>
        <v>0</v>
      </c>
      <c r="AR489" s="127">
        <f>VLOOKUP(AO489,'Flags&amp;Qualifiers'!$B$2:$E$49,4)</f>
        <v>0</v>
      </c>
      <c r="AS489" s="757" t="str">
        <f t="shared" si="165"/>
        <v>no</v>
      </c>
    </row>
    <row r="490" spans="1:45" s="634" customFormat="1" ht="11.25" customHeight="1" x14ac:dyDescent="0.2">
      <c r="A490" s="621">
        <f>(AirVision!A486)</f>
        <v>0</v>
      </c>
      <c r="B490" s="622">
        <f>(AirVision!B486)</f>
        <v>0</v>
      </c>
      <c r="C490" s="623" t="str">
        <f>IF(ISNUMBER(AirVision!R486),AirVision!R486, "")</f>
        <v/>
      </c>
      <c r="D490" s="624" t="str">
        <f>IF(AirVision!S486&lt;&gt;"",AirVision!S486, "")</f>
        <v/>
      </c>
      <c r="E490" s="623" t="str">
        <f>IF(ISNUMBER(AirVision!L486),AirVision!L486, "")</f>
        <v/>
      </c>
      <c r="F490" s="624" t="str">
        <f>IF(AirVision!M486&lt;&gt;"",AirVision!M486, "")</f>
        <v/>
      </c>
      <c r="G490" s="625" t="str">
        <f>IF(ISNUMBER(AirVision!C486),AirVision!C486,"")</f>
        <v/>
      </c>
      <c r="H490" s="624" t="str">
        <f>IF(AirVision!D486&lt;&gt;"",AirVision!D486, "")</f>
        <v/>
      </c>
      <c r="I490" s="624" t="str">
        <f>IF(ISNUMBER(AirVision!O486),AirVision!O486,"")</f>
        <v/>
      </c>
      <c r="J490" s="624" t="str">
        <f>IF(ISNUMBER(AirVision!P486),AirVision!P486,"")</f>
        <v/>
      </c>
      <c r="K490" s="624" t="str">
        <f>IF(ISNUMBER(AirVision!F486),AirVision!F486, "")</f>
        <v/>
      </c>
      <c r="L490" s="624" t="str">
        <f>IF(AirVision!G486&lt;&gt;"",AirVision!G486, "")</f>
        <v/>
      </c>
      <c r="M490" s="624" t="str">
        <f>IF(ISNUMBER(AirVision!U486),AirVision!U486, "")</f>
        <v/>
      </c>
      <c r="N490" s="624" t="str">
        <f>IF(AirVision!V486&lt;&gt;"",AirVision!V486, "")</f>
        <v/>
      </c>
      <c r="O490" s="625" t="str">
        <f>IF(ISNUMBER(AirVision!X486),AirVision!X486,"")</f>
        <v/>
      </c>
      <c r="P490" s="624" t="str">
        <f>IF(AirVision!Y486&lt;&gt;"",AirVision!Y486, "")</f>
        <v/>
      </c>
      <c r="Q490" s="624" t="str">
        <f>IF(ISNUMBER(AirVision!AA486),AirVision!AA486,"")</f>
        <v/>
      </c>
      <c r="R490" s="624" t="str">
        <f>IF(AirVision!AB486&lt;&gt;"",AirVision!AB486, "")</f>
        <v/>
      </c>
      <c r="S490" s="624" t="str">
        <f>IF(ISNUMBER(AirVision!AD486),AirVision!AD486,"")</f>
        <v/>
      </c>
      <c r="T490" s="624" t="str">
        <f>IF(AirVision!AE486&lt;&gt;"",AirVision!AE486, "")</f>
        <v/>
      </c>
      <c r="U490" s="624">
        <f t="shared" si="153"/>
        <v>0</v>
      </c>
      <c r="V490" s="624">
        <f t="shared" si="152"/>
        <v>1</v>
      </c>
      <c r="W490" s="624" t="str">
        <f>IF(D490&lt;&gt;"",(VLOOKUP(D490,'Flags&amp;Qualifiers'!$S$2:$U$55,3)),"")</f>
        <v/>
      </c>
      <c r="X490" s="624">
        <f t="shared" si="154"/>
        <v>0</v>
      </c>
      <c r="Y490" s="624" t="str">
        <f>IF(D490&lt;&gt;"",(VLOOKUP(D490,'Flags&amp;Qualifiers'!$S$2:$T$55,2)), "")</f>
        <v/>
      </c>
      <c r="Z490" s="624">
        <f t="shared" si="155"/>
        <v>1</v>
      </c>
      <c r="AA490" s="624">
        <f t="shared" si="156"/>
        <v>0</v>
      </c>
      <c r="AB490" s="624" t="str">
        <f t="shared" si="157"/>
        <v>NULL</v>
      </c>
      <c r="AC490" s="635" t="str">
        <f t="shared" si="171"/>
        <v>NULL</v>
      </c>
      <c r="AD490" s="625" t="str">
        <f t="shared" si="171"/>
        <v>NULL</v>
      </c>
      <c r="AE490" s="627">
        <f t="shared" si="170"/>
        <v>0</v>
      </c>
      <c r="AF490" s="628" t="str">
        <f t="shared" si="158"/>
        <v/>
      </c>
      <c r="AG490" s="629" t="str">
        <f t="shared" si="159"/>
        <v/>
      </c>
      <c r="AH490" s="630">
        <f t="shared" si="160"/>
        <v>483</v>
      </c>
      <c r="AI490" s="629">
        <f t="shared" si="164"/>
        <v>0</v>
      </c>
      <c r="AJ490" s="632" t="str">
        <f t="shared" si="168"/>
        <v/>
      </c>
      <c r="AK490" s="630" t="str">
        <f t="shared" si="161"/>
        <v/>
      </c>
      <c r="AL490" s="630" t="str">
        <f t="shared" si="162"/>
        <v/>
      </c>
      <c r="AM490" s="632" t="str">
        <f t="shared" si="163"/>
        <v/>
      </c>
      <c r="AN490" s="633" t="str">
        <f t="shared" si="169"/>
        <v>YES</v>
      </c>
      <c r="AO490" s="511" t="s">
        <v>382</v>
      </c>
      <c r="AP490" s="127">
        <f>VLOOKUP(AO490,'Flags&amp;Qualifiers'!$B$2:$C$49,2)</f>
        <v>0</v>
      </c>
      <c r="AQ490" s="127">
        <f>VLOOKUP(AO490,'Flags&amp;Qualifiers'!$B$2:$D$49,3)</f>
        <v>0</v>
      </c>
      <c r="AR490" s="127">
        <f>VLOOKUP(AO490,'Flags&amp;Qualifiers'!$B$2:$E$49,4)</f>
        <v>0</v>
      </c>
      <c r="AS490" s="757" t="str">
        <f t="shared" si="165"/>
        <v>no</v>
      </c>
    </row>
    <row r="491" spans="1:45" s="634" customFormat="1" ht="11.25" customHeight="1" x14ac:dyDescent="0.2">
      <c r="A491" s="621">
        <f>(AirVision!A487)</f>
        <v>0</v>
      </c>
      <c r="B491" s="622">
        <f>(AirVision!B487)</f>
        <v>0</v>
      </c>
      <c r="C491" s="623" t="str">
        <f>IF(ISNUMBER(AirVision!R487),AirVision!R487, "")</f>
        <v/>
      </c>
      <c r="D491" s="624" t="str">
        <f>IF(AirVision!S487&lt;&gt;"",AirVision!S487, "")</f>
        <v/>
      </c>
      <c r="E491" s="623" t="str">
        <f>IF(ISNUMBER(AirVision!L487),AirVision!L487, "")</f>
        <v/>
      </c>
      <c r="F491" s="624" t="str">
        <f>IF(AirVision!M487&lt;&gt;"",AirVision!M487, "")</f>
        <v/>
      </c>
      <c r="G491" s="625" t="str">
        <f>IF(ISNUMBER(AirVision!C487),AirVision!C487,"")</f>
        <v/>
      </c>
      <c r="H491" s="624" t="str">
        <f>IF(AirVision!D487&lt;&gt;"",AirVision!D487, "")</f>
        <v/>
      </c>
      <c r="I491" s="624" t="str">
        <f>IF(ISNUMBER(AirVision!O487),AirVision!O487,"")</f>
        <v/>
      </c>
      <c r="J491" s="624" t="str">
        <f>IF(ISNUMBER(AirVision!P487),AirVision!P487,"")</f>
        <v/>
      </c>
      <c r="K491" s="624" t="str">
        <f>IF(ISNUMBER(AirVision!F487),AirVision!F487, "")</f>
        <v/>
      </c>
      <c r="L491" s="624" t="str">
        <f>IF(AirVision!G487&lt;&gt;"",AirVision!G487, "")</f>
        <v/>
      </c>
      <c r="M491" s="624" t="str">
        <f>IF(ISNUMBER(AirVision!U487),AirVision!U487, "")</f>
        <v/>
      </c>
      <c r="N491" s="624" t="str">
        <f>IF(AirVision!V487&lt;&gt;"",AirVision!V487, "")</f>
        <v/>
      </c>
      <c r="O491" s="625" t="str">
        <f>IF(ISNUMBER(AirVision!X487),AirVision!X487,"")</f>
        <v/>
      </c>
      <c r="P491" s="624" t="str">
        <f>IF(AirVision!Y487&lt;&gt;"",AirVision!Y487, "")</f>
        <v/>
      </c>
      <c r="Q491" s="624" t="str">
        <f>IF(ISNUMBER(AirVision!AA487),AirVision!AA487,"")</f>
        <v/>
      </c>
      <c r="R491" s="624" t="str">
        <f>IF(AirVision!AB487&lt;&gt;"",AirVision!AB487, "")</f>
        <v/>
      </c>
      <c r="S491" s="624" t="str">
        <f>IF(ISNUMBER(AirVision!AD487),AirVision!AD487,"")</f>
        <v/>
      </c>
      <c r="T491" s="624" t="str">
        <f>IF(AirVision!AE487&lt;&gt;"",AirVision!AE487, "")</f>
        <v/>
      </c>
      <c r="U491" s="624">
        <f t="shared" si="153"/>
        <v>0</v>
      </c>
      <c r="V491" s="624">
        <f t="shared" si="152"/>
        <v>1</v>
      </c>
      <c r="W491" s="624" t="str">
        <f>IF(D491&lt;&gt;"",(VLOOKUP(D491,'Flags&amp;Qualifiers'!$S$2:$U$55,3)),"")</f>
        <v/>
      </c>
      <c r="X491" s="624">
        <f t="shared" si="154"/>
        <v>0</v>
      </c>
      <c r="Y491" s="624" t="str">
        <f>IF(D491&lt;&gt;"",(VLOOKUP(D491,'Flags&amp;Qualifiers'!$S$2:$T$55,2)), "")</f>
        <v/>
      </c>
      <c r="Z491" s="624">
        <f t="shared" si="155"/>
        <v>1</v>
      </c>
      <c r="AA491" s="624">
        <f t="shared" si="156"/>
        <v>0</v>
      </c>
      <c r="AB491" s="624" t="str">
        <f t="shared" si="157"/>
        <v>NULL</v>
      </c>
      <c r="AC491" s="635" t="str">
        <f t="shared" si="171"/>
        <v>NULL</v>
      </c>
      <c r="AD491" s="625" t="str">
        <f t="shared" si="171"/>
        <v>NULL</v>
      </c>
      <c r="AE491" s="627">
        <f t="shared" si="170"/>
        <v>0</v>
      </c>
      <c r="AF491" s="628" t="str">
        <f t="shared" si="158"/>
        <v/>
      </c>
      <c r="AG491" s="629" t="str">
        <f t="shared" si="159"/>
        <v/>
      </c>
      <c r="AH491" s="630">
        <f t="shared" si="160"/>
        <v>484</v>
      </c>
      <c r="AI491" s="629">
        <f t="shared" si="164"/>
        <v>0</v>
      </c>
      <c r="AJ491" s="632" t="str">
        <f t="shared" si="168"/>
        <v/>
      </c>
      <c r="AK491" s="630" t="str">
        <f t="shared" si="161"/>
        <v/>
      </c>
      <c r="AL491" s="630" t="str">
        <f t="shared" si="162"/>
        <v/>
      </c>
      <c r="AM491" s="632" t="str">
        <f t="shared" si="163"/>
        <v/>
      </c>
      <c r="AN491" s="633" t="str">
        <f t="shared" si="169"/>
        <v>YES</v>
      </c>
      <c r="AO491" s="511" t="s">
        <v>382</v>
      </c>
      <c r="AP491" s="127">
        <f>VLOOKUP(AO491,'Flags&amp;Qualifiers'!$B$2:$C$49,2)</f>
        <v>0</v>
      </c>
      <c r="AQ491" s="127">
        <f>VLOOKUP(AO491,'Flags&amp;Qualifiers'!$B$2:$D$49,3)</f>
        <v>0</v>
      </c>
      <c r="AR491" s="127">
        <f>VLOOKUP(AO491,'Flags&amp;Qualifiers'!$B$2:$E$49,4)</f>
        <v>0</v>
      </c>
      <c r="AS491" s="757" t="str">
        <f t="shared" si="165"/>
        <v>no</v>
      </c>
    </row>
    <row r="492" spans="1:45" s="634" customFormat="1" ht="11.25" customHeight="1" x14ac:dyDescent="0.2">
      <c r="A492" s="621">
        <f>(AirVision!A488)</f>
        <v>0</v>
      </c>
      <c r="B492" s="622">
        <f>(AirVision!B488)</f>
        <v>0</v>
      </c>
      <c r="C492" s="623" t="str">
        <f>IF(ISNUMBER(AirVision!R488),AirVision!R488, "")</f>
        <v/>
      </c>
      <c r="D492" s="624" t="str">
        <f>IF(AirVision!S488&lt;&gt;"",AirVision!S488, "")</f>
        <v/>
      </c>
      <c r="E492" s="623" t="str">
        <f>IF(ISNUMBER(AirVision!L488),AirVision!L488, "")</f>
        <v/>
      </c>
      <c r="F492" s="624" t="str">
        <f>IF(AirVision!M488&lt;&gt;"",AirVision!M488, "")</f>
        <v/>
      </c>
      <c r="G492" s="625" t="str">
        <f>IF(ISNUMBER(AirVision!C488),AirVision!C488,"")</f>
        <v/>
      </c>
      <c r="H492" s="624" t="str">
        <f>IF(AirVision!D488&lt;&gt;"",AirVision!D488, "")</f>
        <v/>
      </c>
      <c r="I492" s="624" t="str">
        <f>IF(ISNUMBER(AirVision!O488),AirVision!O488,"")</f>
        <v/>
      </c>
      <c r="J492" s="624" t="str">
        <f>IF(ISNUMBER(AirVision!P488),AirVision!P488,"")</f>
        <v/>
      </c>
      <c r="K492" s="624" t="str">
        <f>IF(ISNUMBER(AirVision!F488),AirVision!F488, "")</f>
        <v/>
      </c>
      <c r="L492" s="624" t="str">
        <f>IF(AirVision!G488&lt;&gt;"",AirVision!G488, "")</f>
        <v/>
      </c>
      <c r="M492" s="624" t="str">
        <f>IF(ISNUMBER(AirVision!U488),AirVision!U488, "")</f>
        <v/>
      </c>
      <c r="N492" s="624" t="str">
        <f>IF(AirVision!V488&lt;&gt;"",AirVision!V488, "")</f>
        <v/>
      </c>
      <c r="O492" s="625" t="str">
        <f>IF(ISNUMBER(AirVision!X488),AirVision!X488,"")</f>
        <v/>
      </c>
      <c r="P492" s="624" t="str">
        <f>IF(AirVision!Y488&lt;&gt;"",AirVision!Y488, "")</f>
        <v/>
      </c>
      <c r="Q492" s="624" t="str">
        <f>IF(ISNUMBER(AirVision!AA488),AirVision!AA488,"")</f>
        <v/>
      </c>
      <c r="R492" s="624" t="str">
        <f>IF(AirVision!AB488&lt;&gt;"",AirVision!AB488, "")</f>
        <v/>
      </c>
      <c r="S492" s="624" t="str">
        <f>IF(ISNUMBER(AirVision!AD488),AirVision!AD488,"")</f>
        <v/>
      </c>
      <c r="T492" s="624" t="str">
        <f>IF(AirVision!AE488&lt;&gt;"",AirVision!AE488, "")</f>
        <v/>
      </c>
      <c r="U492" s="624">
        <f t="shared" si="153"/>
        <v>0</v>
      </c>
      <c r="V492" s="624">
        <f t="shared" si="152"/>
        <v>1</v>
      </c>
      <c r="W492" s="624" t="str">
        <f>IF(D492&lt;&gt;"",(VLOOKUP(D492,'Flags&amp;Qualifiers'!$S$2:$U$55,3)),"")</f>
        <v/>
      </c>
      <c r="X492" s="624">
        <f t="shared" si="154"/>
        <v>0</v>
      </c>
      <c r="Y492" s="624" t="str">
        <f>IF(D492&lt;&gt;"",(VLOOKUP(D492,'Flags&amp;Qualifiers'!$S$2:$T$55,2)), "")</f>
        <v/>
      </c>
      <c r="Z492" s="624">
        <f t="shared" si="155"/>
        <v>1</v>
      </c>
      <c r="AA492" s="624">
        <f t="shared" si="156"/>
        <v>0</v>
      </c>
      <c r="AB492" s="624" t="str">
        <f t="shared" si="157"/>
        <v>NULL</v>
      </c>
      <c r="AC492" s="635" t="str">
        <f t="shared" si="171"/>
        <v>NULL</v>
      </c>
      <c r="AD492" s="625" t="str">
        <f t="shared" si="171"/>
        <v>NULL</v>
      </c>
      <c r="AE492" s="627">
        <f t="shared" si="170"/>
        <v>0</v>
      </c>
      <c r="AF492" s="628" t="str">
        <f t="shared" si="158"/>
        <v/>
      </c>
      <c r="AG492" s="629" t="str">
        <f t="shared" si="159"/>
        <v/>
      </c>
      <c r="AH492" s="630">
        <f t="shared" si="160"/>
        <v>485</v>
      </c>
      <c r="AI492" s="629">
        <f t="shared" si="164"/>
        <v>0</v>
      </c>
      <c r="AJ492" s="632" t="str">
        <f t="shared" si="168"/>
        <v/>
      </c>
      <c r="AK492" s="630" t="str">
        <f t="shared" si="161"/>
        <v/>
      </c>
      <c r="AL492" s="630" t="str">
        <f t="shared" si="162"/>
        <v/>
      </c>
      <c r="AM492" s="632" t="str">
        <f t="shared" si="163"/>
        <v/>
      </c>
      <c r="AN492" s="633" t="str">
        <f t="shared" si="169"/>
        <v>YES</v>
      </c>
      <c r="AO492" s="511" t="s">
        <v>382</v>
      </c>
      <c r="AP492" s="127">
        <f>VLOOKUP(AO492,'Flags&amp;Qualifiers'!$B$2:$C$49,2)</f>
        <v>0</v>
      </c>
      <c r="AQ492" s="127">
        <f>VLOOKUP(AO492,'Flags&amp;Qualifiers'!$B$2:$D$49,3)</f>
        <v>0</v>
      </c>
      <c r="AR492" s="127">
        <f>VLOOKUP(AO492,'Flags&amp;Qualifiers'!$B$2:$E$49,4)</f>
        <v>0</v>
      </c>
      <c r="AS492" s="757" t="str">
        <f t="shared" si="165"/>
        <v>no</v>
      </c>
    </row>
    <row r="493" spans="1:45" s="634" customFormat="1" ht="11.25" customHeight="1" x14ac:dyDescent="0.2">
      <c r="A493" s="621">
        <f>(AirVision!A489)</f>
        <v>0</v>
      </c>
      <c r="B493" s="622">
        <f>(AirVision!B489)</f>
        <v>0</v>
      </c>
      <c r="C493" s="623" t="str">
        <f>IF(ISNUMBER(AirVision!R489),AirVision!R489, "")</f>
        <v/>
      </c>
      <c r="D493" s="624" t="str">
        <f>IF(AirVision!S489&lt;&gt;"",AirVision!S489, "")</f>
        <v/>
      </c>
      <c r="E493" s="623" t="str">
        <f>IF(ISNUMBER(AirVision!L489),AirVision!L489, "")</f>
        <v/>
      </c>
      <c r="F493" s="624" t="str">
        <f>IF(AirVision!M489&lt;&gt;"",AirVision!M489, "")</f>
        <v/>
      </c>
      <c r="G493" s="625" t="str">
        <f>IF(ISNUMBER(AirVision!C489),AirVision!C489,"")</f>
        <v/>
      </c>
      <c r="H493" s="624" t="str">
        <f>IF(AirVision!D489&lt;&gt;"",AirVision!D489, "")</f>
        <v/>
      </c>
      <c r="I493" s="624" t="str">
        <f>IF(ISNUMBER(AirVision!O489),AirVision!O489,"")</f>
        <v/>
      </c>
      <c r="J493" s="624" t="str">
        <f>IF(ISNUMBER(AirVision!P489),AirVision!P489,"")</f>
        <v/>
      </c>
      <c r="K493" s="624" t="str">
        <f>IF(ISNUMBER(AirVision!F489),AirVision!F489, "")</f>
        <v/>
      </c>
      <c r="L493" s="624" t="str">
        <f>IF(AirVision!G489&lt;&gt;"",AirVision!G489, "")</f>
        <v/>
      </c>
      <c r="M493" s="624" t="str">
        <f>IF(ISNUMBER(AirVision!U489),AirVision!U489, "")</f>
        <v/>
      </c>
      <c r="N493" s="624" t="str">
        <f>IF(AirVision!V489&lt;&gt;"",AirVision!V489, "")</f>
        <v/>
      </c>
      <c r="O493" s="625" t="str">
        <f>IF(ISNUMBER(AirVision!X489),AirVision!X489,"")</f>
        <v/>
      </c>
      <c r="P493" s="624" t="str">
        <f>IF(AirVision!Y489&lt;&gt;"",AirVision!Y489, "")</f>
        <v/>
      </c>
      <c r="Q493" s="624" t="str">
        <f>IF(ISNUMBER(AirVision!AA489),AirVision!AA489,"")</f>
        <v/>
      </c>
      <c r="R493" s="624" t="str">
        <f>IF(AirVision!AB489&lt;&gt;"",AirVision!AB489, "")</f>
        <v/>
      </c>
      <c r="S493" s="624" t="str">
        <f>IF(ISNUMBER(AirVision!AD489),AirVision!AD489,"")</f>
        <v/>
      </c>
      <c r="T493" s="624" t="str">
        <f>IF(AirVision!AE489&lt;&gt;"",AirVision!AE489, "")</f>
        <v/>
      </c>
      <c r="U493" s="624">
        <f t="shared" si="153"/>
        <v>0</v>
      </c>
      <c r="V493" s="624">
        <f t="shared" si="152"/>
        <v>1</v>
      </c>
      <c r="W493" s="624" t="str">
        <f>IF(D493&lt;&gt;"",(VLOOKUP(D493,'Flags&amp;Qualifiers'!$S$2:$U$55,3)),"")</f>
        <v/>
      </c>
      <c r="X493" s="624">
        <f t="shared" si="154"/>
        <v>0</v>
      </c>
      <c r="Y493" s="624" t="str">
        <f>IF(D493&lt;&gt;"",(VLOOKUP(D493,'Flags&amp;Qualifiers'!$S$2:$T$55,2)), "")</f>
        <v/>
      </c>
      <c r="Z493" s="624">
        <f t="shared" si="155"/>
        <v>1</v>
      </c>
      <c r="AA493" s="624">
        <f t="shared" si="156"/>
        <v>0</v>
      </c>
      <c r="AB493" s="624" t="str">
        <f t="shared" si="157"/>
        <v>NULL</v>
      </c>
      <c r="AC493" s="635" t="str">
        <f t="shared" si="171"/>
        <v>NULL</v>
      </c>
      <c r="AD493" s="625" t="str">
        <f t="shared" si="171"/>
        <v>NULL</v>
      </c>
      <c r="AE493" s="627">
        <f t="shared" si="170"/>
        <v>0</v>
      </c>
      <c r="AF493" s="628" t="str">
        <f t="shared" si="158"/>
        <v/>
      </c>
      <c r="AG493" s="629" t="str">
        <f t="shared" si="159"/>
        <v/>
      </c>
      <c r="AH493" s="630">
        <f t="shared" si="160"/>
        <v>486</v>
      </c>
      <c r="AI493" s="629">
        <f t="shared" si="164"/>
        <v>0</v>
      </c>
      <c r="AJ493" s="632" t="str">
        <f t="shared" si="168"/>
        <v/>
      </c>
      <c r="AK493" s="630" t="str">
        <f t="shared" si="161"/>
        <v/>
      </c>
      <c r="AL493" s="630" t="str">
        <f t="shared" si="162"/>
        <v/>
      </c>
      <c r="AM493" s="632" t="str">
        <f t="shared" si="163"/>
        <v/>
      </c>
      <c r="AN493" s="633" t="str">
        <f t="shared" si="169"/>
        <v>YES</v>
      </c>
      <c r="AO493" s="511" t="s">
        <v>382</v>
      </c>
      <c r="AP493" s="127">
        <f>VLOOKUP(AO493,'Flags&amp;Qualifiers'!$B$2:$C$49,2)</f>
        <v>0</v>
      </c>
      <c r="AQ493" s="127">
        <f>VLOOKUP(AO493,'Flags&amp;Qualifiers'!$B$2:$D$49,3)</f>
        <v>0</v>
      </c>
      <c r="AR493" s="127">
        <f>VLOOKUP(AO493,'Flags&amp;Qualifiers'!$B$2:$E$49,4)</f>
        <v>0</v>
      </c>
      <c r="AS493" s="757" t="str">
        <f t="shared" si="165"/>
        <v>no</v>
      </c>
    </row>
    <row r="494" spans="1:45" s="634" customFormat="1" ht="11.25" customHeight="1" x14ac:dyDescent="0.2">
      <c r="A494" s="621">
        <f>(AirVision!A490)</f>
        <v>0</v>
      </c>
      <c r="B494" s="622">
        <f>(AirVision!B490)</f>
        <v>0</v>
      </c>
      <c r="C494" s="623" t="str">
        <f>IF(ISNUMBER(AirVision!R490),AirVision!R490, "")</f>
        <v/>
      </c>
      <c r="D494" s="624" t="str">
        <f>IF(AirVision!S490&lt;&gt;"",AirVision!S490, "")</f>
        <v/>
      </c>
      <c r="E494" s="623" t="str">
        <f>IF(ISNUMBER(AirVision!L490),AirVision!L490, "")</f>
        <v/>
      </c>
      <c r="F494" s="624" t="str">
        <f>IF(AirVision!M490&lt;&gt;"",AirVision!M490, "")</f>
        <v/>
      </c>
      <c r="G494" s="625" t="str">
        <f>IF(ISNUMBER(AirVision!C490),AirVision!C490,"")</f>
        <v/>
      </c>
      <c r="H494" s="624" t="str">
        <f>IF(AirVision!D490&lt;&gt;"",AirVision!D490, "")</f>
        <v/>
      </c>
      <c r="I494" s="624" t="str">
        <f>IF(ISNUMBER(AirVision!O490),AirVision!O490,"")</f>
        <v/>
      </c>
      <c r="J494" s="624" t="str">
        <f>IF(ISNUMBER(AirVision!P490),AirVision!P490,"")</f>
        <v/>
      </c>
      <c r="K494" s="624" t="str">
        <f>IF(ISNUMBER(AirVision!F490),AirVision!F490, "")</f>
        <v/>
      </c>
      <c r="L494" s="624" t="str">
        <f>IF(AirVision!G490&lt;&gt;"",AirVision!G490, "")</f>
        <v/>
      </c>
      <c r="M494" s="624" t="str">
        <f>IF(ISNUMBER(AirVision!U490),AirVision!U490, "")</f>
        <v/>
      </c>
      <c r="N494" s="624" t="str">
        <f>IF(AirVision!V490&lt;&gt;"",AirVision!V490, "")</f>
        <v/>
      </c>
      <c r="O494" s="625" t="str">
        <f>IF(ISNUMBER(AirVision!X490),AirVision!X490,"")</f>
        <v/>
      </c>
      <c r="P494" s="624" t="str">
        <f>IF(AirVision!Y490&lt;&gt;"",AirVision!Y490, "")</f>
        <v/>
      </c>
      <c r="Q494" s="624" t="str">
        <f>IF(ISNUMBER(AirVision!AA490),AirVision!AA490,"")</f>
        <v/>
      </c>
      <c r="R494" s="624" t="str">
        <f>IF(AirVision!AB490&lt;&gt;"",AirVision!AB490, "")</f>
        <v/>
      </c>
      <c r="S494" s="624" t="str">
        <f>IF(ISNUMBER(AirVision!AD490),AirVision!AD490,"")</f>
        <v/>
      </c>
      <c r="T494" s="624" t="str">
        <f>IF(AirVision!AE490&lt;&gt;"",AirVision!AE490, "")</f>
        <v/>
      </c>
      <c r="U494" s="624">
        <f t="shared" si="153"/>
        <v>0</v>
      </c>
      <c r="V494" s="624">
        <f t="shared" si="152"/>
        <v>1</v>
      </c>
      <c r="W494" s="624" t="str">
        <f>IF(D494&lt;&gt;"",(VLOOKUP(D494,'Flags&amp;Qualifiers'!$S$2:$U$55,3)),"")</f>
        <v/>
      </c>
      <c r="X494" s="624">
        <f t="shared" si="154"/>
        <v>0</v>
      </c>
      <c r="Y494" s="624" t="str">
        <f>IF(D494&lt;&gt;"",(VLOOKUP(D494,'Flags&amp;Qualifiers'!$S$2:$T$55,2)), "")</f>
        <v/>
      </c>
      <c r="Z494" s="624">
        <f t="shared" si="155"/>
        <v>1</v>
      </c>
      <c r="AA494" s="624">
        <f t="shared" si="156"/>
        <v>0</v>
      </c>
      <c r="AB494" s="624" t="str">
        <f t="shared" si="157"/>
        <v>NULL</v>
      </c>
      <c r="AC494" s="635" t="str">
        <f t="shared" si="171"/>
        <v>NULL</v>
      </c>
      <c r="AD494" s="625" t="str">
        <f t="shared" si="171"/>
        <v>NULL</v>
      </c>
      <c r="AE494" s="627">
        <f t="shared" si="170"/>
        <v>0</v>
      </c>
      <c r="AF494" s="628" t="str">
        <f t="shared" si="158"/>
        <v/>
      </c>
      <c r="AG494" s="629" t="str">
        <f t="shared" si="159"/>
        <v/>
      </c>
      <c r="AH494" s="630">
        <f t="shared" si="160"/>
        <v>487</v>
      </c>
      <c r="AI494" s="629">
        <f t="shared" si="164"/>
        <v>0</v>
      </c>
      <c r="AJ494" s="632" t="str">
        <f t="shared" si="168"/>
        <v/>
      </c>
      <c r="AK494" s="630" t="str">
        <f t="shared" si="161"/>
        <v/>
      </c>
      <c r="AL494" s="630" t="str">
        <f t="shared" si="162"/>
        <v/>
      </c>
      <c r="AM494" s="632" t="str">
        <f t="shared" si="163"/>
        <v/>
      </c>
      <c r="AN494" s="633" t="str">
        <f t="shared" si="169"/>
        <v>YES</v>
      </c>
      <c r="AO494" s="511" t="s">
        <v>382</v>
      </c>
      <c r="AP494" s="127">
        <f>VLOOKUP(AO494,'Flags&amp;Qualifiers'!$B$2:$C$49,2)</f>
        <v>0</v>
      </c>
      <c r="AQ494" s="127">
        <f>VLOOKUP(AO494,'Flags&amp;Qualifiers'!$B$2:$D$49,3)</f>
        <v>0</v>
      </c>
      <c r="AR494" s="127">
        <f>VLOOKUP(AO494,'Flags&amp;Qualifiers'!$B$2:$E$49,4)</f>
        <v>0</v>
      </c>
      <c r="AS494" s="757" t="str">
        <f t="shared" si="165"/>
        <v>no</v>
      </c>
    </row>
    <row r="495" spans="1:45" s="634" customFormat="1" ht="11.25" customHeight="1" x14ac:dyDescent="0.2">
      <c r="A495" s="621">
        <f>(AirVision!A491)</f>
        <v>0</v>
      </c>
      <c r="B495" s="622">
        <f>(AirVision!B491)</f>
        <v>0</v>
      </c>
      <c r="C495" s="623" t="str">
        <f>IF(ISNUMBER(AirVision!R491),AirVision!R491, "")</f>
        <v/>
      </c>
      <c r="D495" s="624" t="str">
        <f>IF(AirVision!S491&lt;&gt;"",AirVision!S491, "")</f>
        <v/>
      </c>
      <c r="E495" s="623" t="str">
        <f>IF(ISNUMBER(AirVision!L491),AirVision!L491, "")</f>
        <v/>
      </c>
      <c r="F495" s="624" t="str">
        <f>IF(AirVision!M491&lt;&gt;"",AirVision!M491, "")</f>
        <v/>
      </c>
      <c r="G495" s="625" t="str">
        <f>IF(ISNUMBER(AirVision!C491),AirVision!C491,"")</f>
        <v/>
      </c>
      <c r="H495" s="624" t="str">
        <f>IF(AirVision!D491&lt;&gt;"",AirVision!D491, "")</f>
        <v/>
      </c>
      <c r="I495" s="624" t="str">
        <f>IF(ISNUMBER(AirVision!O491),AirVision!O491,"")</f>
        <v/>
      </c>
      <c r="J495" s="624" t="str">
        <f>IF(ISNUMBER(AirVision!P491),AirVision!P491,"")</f>
        <v/>
      </c>
      <c r="K495" s="624" t="str">
        <f>IF(ISNUMBER(AirVision!F491),AirVision!F491, "")</f>
        <v/>
      </c>
      <c r="L495" s="624" t="str">
        <f>IF(AirVision!G491&lt;&gt;"",AirVision!G491, "")</f>
        <v/>
      </c>
      <c r="M495" s="624" t="str">
        <f>IF(ISNUMBER(AirVision!U491),AirVision!U491, "")</f>
        <v/>
      </c>
      <c r="N495" s="624" t="str">
        <f>IF(AirVision!V491&lt;&gt;"",AirVision!V491, "")</f>
        <v/>
      </c>
      <c r="O495" s="625" t="str">
        <f>IF(ISNUMBER(AirVision!X491),AirVision!X491,"")</f>
        <v/>
      </c>
      <c r="P495" s="624" t="str">
        <f>IF(AirVision!Y491&lt;&gt;"",AirVision!Y491, "")</f>
        <v/>
      </c>
      <c r="Q495" s="624" t="str">
        <f>IF(ISNUMBER(AirVision!AA491),AirVision!AA491,"")</f>
        <v/>
      </c>
      <c r="R495" s="624" t="str">
        <f>IF(AirVision!AB491&lt;&gt;"",AirVision!AB491, "")</f>
        <v/>
      </c>
      <c r="S495" s="624" t="str">
        <f>IF(ISNUMBER(AirVision!AD491),AirVision!AD491,"")</f>
        <v/>
      </c>
      <c r="T495" s="624" t="str">
        <f>IF(AirVision!AE491&lt;&gt;"",AirVision!AE491, "")</f>
        <v/>
      </c>
      <c r="U495" s="624">
        <f t="shared" si="153"/>
        <v>0</v>
      </c>
      <c r="V495" s="624">
        <f t="shared" si="152"/>
        <v>1</v>
      </c>
      <c r="W495" s="624" t="str">
        <f>IF(D495&lt;&gt;"",(VLOOKUP(D495,'Flags&amp;Qualifiers'!$S$2:$U$55,3)),"")</f>
        <v/>
      </c>
      <c r="X495" s="624">
        <f t="shared" si="154"/>
        <v>0</v>
      </c>
      <c r="Y495" s="624" t="str">
        <f>IF(D495&lt;&gt;"",(VLOOKUP(D495,'Flags&amp;Qualifiers'!$S$2:$T$55,2)), "")</f>
        <v/>
      </c>
      <c r="Z495" s="624">
        <f t="shared" si="155"/>
        <v>1</v>
      </c>
      <c r="AA495" s="624">
        <f t="shared" si="156"/>
        <v>0</v>
      </c>
      <c r="AB495" s="624" t="str">
        <f t="shared" si="157"/>
        <v>NULL</v>
      </c>
      <c r="AC495" s="635" t="str">
        <f t="shared" si="171"/>
        <v>NULL</v>
      </c>
      <c r="AD495" s="625" t="str">
        <f t="shared" si="171"/>
        <v>NULL</v>
      </c>
      <c r="AE495" s="627">
        <f t="shared" si="170"/>
        <v>0</v>
      </c>
      <c r="AF495" s="628" t="str">
        <f t="shared" si="158"/>
        <v/>
      </c>
      <c r="AG495" s="629" t="str">
        <f t="shared" si="159"/>
        <v/>
      </c>
      <c r="AH495" s="630">
        <f t="shared" si="160"/>
        <v>488</v>
      </c>
      <c r="AI495" s="629">
        <f t="shared" si="164"/>
        <v>0</v>
      </c>
      <c r="AJ495" s="632" t="str">
        <f t="shared" si="168"/>
        <v/>
      </c>
      <c r="AK495" s="630" t="str">
        <f t="shared" si="161"/>
        <v/>
      </c>
      <c r="AL495" s="630" t="str">
        <f t="shared" si="162"/>
        <v/>
      </c>
      <c r="AM495" s="632" t="str">
        <f t="shared" si="163"/>
        <v/>
      </c>
      <c r="AN495" s="633" t="str">
        <f t="shared" si="169"/>
        <v>YES</v>
      </c>
      <c r="AO495" s="511" t="s">
        <v>382</v>
      </c>
      <c r="AP495" s="127">
        <f>VLOOKUP(AO495,'Flags&amp;Qualifiers'!$B$2:$C$49,2)</f>
        <v>0</v>
      </c>
      <c r="AQ495" s="127">
        <f>VLOOKUP(AO495,'Flags&amp;Qualifiers'!$B$2:$D$49,3)</f>
        <v>0</v>
      </c>
      <c r="AR495" s="127">
        <f>VLOOKUP(AO495,'Flags&amp;Qualifiers'!$B$2:$E$49,4)</f>
        <v>0</v>
      </c>
      <c r="AS495" s="757" t="str">
        <f t="shared" si="165"/>
        <v>no</v>
      </c>
    </row>
    <row r="496" spans="1:45" s="634" customFormat="1" ht="11.25" customHeight="1" x14ac:dyDescent="0.2">
      <c r="A496" s="621">
        <f>(AirVision!A492)</f>
        <v>0</v>
      </c>
      <c r="B496" s="622">
        <f>(AirVision!B492)</f>
        <v>0</v>
      </c>
      <c r="C496" s="623" t="str">
        <f>IF(ISNUMBER(AirVision!R492),AirVision!R492, "")</f>
        <v/>
      </c>
      <c r="D496" s="624" t="str">
        <f>IF(AirVision!S492&lt;&gt;"",AirVision!S492, "")</f>
        <v/>
      </c>
      <c r="E496" s="623" t="str">
        <f>IF(ISNUMBER(AirVision!L492),AirVision!L492, "")</f>
        <v/>
      </c>
      <c r="F496" s="624" t="str">
        <f>IF(AirVision!M492&lt;&gt;"",AirVision!M492, "")</f>
        <v/>
      </c>
      <c r="G496" s="625" t="str">
        <f>IF(ISNUMBER(AirVision!C492),AirVision!C492,"")</f>
        <v/>
      </c>
      <c r="H496" s="624" t="str">
        <f>IF(AirVision!D492&lt;&gt;"",AirVision!D492, "")</f>
        <v/>
      </c>
      <c r="I496" s="624" t="str">
        <f>IF(ISNUMBER(AirVision!O492),AirVision!O492,"")</f>
        <v/>
      </c>
      <c r="J496" s="624" t="str">
        <f>IF(ISNUMBER(AirVision!P492),AirVision!P492,"")</f>
        <v/>
      </c>
      <c r="K496" s="624" t="str">
        <f>IF(ISNUMBER(AirVision!F492),AirVision!F492, "")</f>
        <v/>
      </c>
      <c r="L496" s="624" t="str">
        <f>IF(AirVision!G492&lt;&gt;"",AirVision!G492, "")</f>
        <v/>
      </c>
      <c r="M496" s="624" t="str">
        <f>IF(ISNUMBER(AirVision!U492),AirVision!U492, "")</f>
        <v/>
      </c>
      <c r="N496" s="624" t="str">
        <f>IF(AirVision!V492&lt;&gt;"",AirVision!V492, "")</f>
        <v/>
      </c>
      <c r="O496" s="625" t="str">
        <f>IF(ISNUMBER(AirVision!X492),AirVision!X492,"")</f>
        <v/>
      </c>
      <c r="P496" s="624" t="str">
        <f>IF(AirVision!Y492&lt;&gt;"",AirVision!Y492, "")</f>
        <v/>
      </c>
      <c r="Q496" s="624" t="str">
        <f>IF(ISNUMBER(AirVision!AA492),AirVision!AA492,"")</f>
        <v/>
      </c>
      <c r="R496" s="624" t="str">
        <f>IF(AirVision!AB492&lt;&gt;"",AirVision!AB492, "")</f>
        <v/>
      </c>
      <c r="S496" s="624" t="str">
        <f>IF(ISNUMBER(AirVision!AD492),AirVision!AD492,"")</f>
        <v/>
      </c>
      <c r="T496" s="624" t="str">
        <f>IF(AirVision!AE492&lt;&gt;"",AirVision!AE492, "")</f>
        <v/>
      </c>
      <c r="U496" s="624">
        <f t="shared" si="153"/>
        <v>0</v>
      </c>
      <c r="V496" s="624">
        <f t="shared" si="152"/>
        <v>1</v>
      </c>
      <c r="W496" s="624" t="str">
        <f>IF(D496&lt;&gt;"",(VLOOKUP(D496,'Flags&amp;Qualifiers'!$S$2:$U$55,3)),"")</f>
        <v/>
      </c>
      <c r="X496" s="624">
        <f t="shared" si="154"/>
        <v>0</v>
      </c>
      <c r="Y496" s="624" t="str">
        <f>IF(D496&lt;&gt;"",(VLOOKUP(D496,'Flags&amp;Qualifiers'!$S$2:$T$55,2)), "")</f>
        <v/>
      </c>
      <c r="Z496" s="624">
        <f t="shared" si="155"/>
        <v>1</v>
      </c>
      <c r="AA496" s="624">
        <f t="shared" si="156"/>
        <v>0</v>
      </c>
      <c r="AB496" s="624" t="str">
        <f t="shared" si="157"/>
        <v>NULL</v>
      </c>
      <c r="AC496" s="635" t="str">
        <f t="shared" si="171"/>
        <v>NULL</v>
      </c>
      <c r="AD496" s="625" t="str">
        <f t="shared" si="171"/>
        <v>NULL</v>
      </c>
      <c r="AE496" s="627">
        <f t="shared" si="170"/>
        <v>0</v>
      </c>
      <c r="AF496" s="628" t="str">
        <f t="shared" si="158"/>
        <v/>
      </c>
      <c r="AG496" s="629" t="str">
        <f t="shared" si="159"/>
        <v/>
      </c>
      <c r="AH496" s="630">
        <f t="shared" si="160"/>
        <v>489</v>
      </c>
      <c r="AI496" s="629">
        <f t="shared" si="164"/>
        <v>0</v>
      </c>
      <c r="AJ496" s="632" t="str">
        <f t="shared" si="168"/>
        <v/>
      </c>
      <c r="AK496" s="630" t="str">
        <f t="shared" si="161"/>
        <v/>
      </c>
      <c r="AL496" s="630" t="str">
        <f t="shared" si="162"/>
        <v/>
      </c>
      <c r="AM496" s="632" t="str">
        <f t="shared" si="163"/>
        <v/>
      </c>
      <c r="AN496" s="633" t="str">
        <f t="shared" si="169"/>
        <v>YES</v>
      </c>
      <c r="AO496" s="511" t="s">
        <v>382</v>
      </c>
      <c r="AP496" s="127">
        <f>VLOOKUP(AO496,'Flags&amp;Qualifiers'!$B$2:$C$49,2)</f>
        <v>0</v>
      </c>
      <c r="AQ496" s="127">
        <f>VLOOKUP(AO496,'Flags&amp;Qualifiers'!$B$2:$D$49,3)</f>
        <v>0</v>
      </c>
      <c r="AR496" s="127">
        <f>VLOOKUP(AO496,'Flags&amp;Qualifiers'!$B$2:$E$49,4)</f>
        <v>0</v>
      </c>
      <c r="AS496" s="757" t="str">
        <f t="shared" si="165"/>
        <v>no</v>
      </c>
    </row>
    <row r="497" spans="1:45" s="634" customFormat="1" ht="11.25" customHeight="1" x14ac:dyDescent="0.2">
      <c r="A497" s="621">
        <f>(AirVision!A493)</f>
        <v>0</v>
      </c>
      <c r="B497" s="622">
        <f>(AirVision!B493)</f>
        <v>0</v>
      </c>
      <c r="C497" s="623" t="str">
        <f>IF(ISNUMBER(AirVision!R493),AirVision!R493, "")</f>
        <v/>
      </c>
      <c r="D497" s="624" t="str">
        <f>IF(AirVision!S493&lt;&gt;"",AirVision!S493, "")</f>
        <v/>
      </c>
      <c r="E497" s="623" t="str">
        <f>IF(ISNUMBER(AirVision!L493),AirVision!L493, "")</f>
        <v/>
      </c>
      <c r="F497" s="624" t="str">
        <f>IF(AirVision!M493&lt;&gt;"",AirVision!M493, "")</f>
        <v/>
      </c>
      <c r="G497" s="625" t="str">
        <f>IF(ISNUMBER(AirVision!C493),AirVision!C493,"")</f>
        <v/>
      </c>
      <c r="H497" s="624" t="str">
        <f>IF(AirVision!D493&lt;&gt;"",AirVision!D493, "")</f>
        <v/>
      </c>
      <c r="I497" s="624" t="str">
        <f>IF(ISNUMBER(AirVision!O493),AirVision!O493,"")</f>
        <v/>
      </c>
      <c r="J497" s="624" t="str">
        <f>IF(ISNUMBER(AirVision!P493),AirVision!P493,"")</f>
        <v/>
      </c>
      <c r="K497" s="624" t="str">
        <f>IF(ISNUMBER(AirVision!F493),AirVision!F493, "")</f>
        <v/>
      </c>
      <c r="L497" s="624" t="str">
        <f>IF(AirVision!G493&lt;&gt;"",AirVision!G493, "")</f>
        <v/>
      </c>
      <c r="M497" s="624" t="str">
        <f>IF(ISNUMBER(AirVision!U493),AirVision!U493, "")</f>
        <v/>
      </c>
      <c r="N497" s="624" t="str">
        <f>IF(AirVision!V493&lt;&gt;"",AirVision!V493, "")</f>
        <v/>
      </c>
      <c r="O497" s="625" t="str">
        <f>IF(ISNUMBER(AirVision!X493),AirVision!X493,"")</f>
        <v/>
      </c>
      <c r="P497" s="624" t="str">
        <f>IF(AirVision!Y493&lt;&gt;"",AirVision!Y493, "")</f>
        <v/>
      </c>
      <c r="Q497" s="624" t="str">
        <f>IF(ISNUMBER(AirVision!AA493),AirVision!AA493,"")</f>
        <v/>
      </c>
      <c r="R497" s="624" t="str">
        <f>IF(AirVision!AB493&lt;&gt;"",AirVision!AB493, "")</f>
        <v/>
      </c>
      <c r="S497" s="624" t="str">
        <f>IF(ISNUMBER(AirVision!AD493),AirVision!AD493,"")</f>
        <v/>
      </c>
      <c r="T497" s="624" t="str">
        <f>IF(AirVision!AE493&lt;&gt;"",AirVision!AE493, "")</f>
        <v/>
      </c>
      <c r="U497" s="624">
        <f t="shared" si="153"/>
        <v>0</v>
      </c>
      <c r="V497" s="624">
        <f t="shared" si="152"/>
        <v>1</v>
      </c>
      <c r="W497" s="624" t="str">
        <f>IF(D497&lt;&gt;"",(VLOOKUP(D497,'Flags&amp;Qualifiers'!$S$2:$U$55,3)),"")</f>
        <v/>
      </c>
      <c r="X497" s="624">
        <f t="shared" si="154"/>
        <v>0</v>
      </c>
      <c r="Y497" s="624" t="str">
        <f>IF(D497&lt;&gt;"",(VLOOKUP(D497,'Flags&amp;Qualifiers'!$S$2:$T$55,2)), "")</f>
        <v/>
      </c>
      <c r="Z497" s="624">
        <f t="shared" si="155"/>
        <v>1</v>
      </c>
      <c r="AA497" s="624">
        <f t="shared" si="156"/>
        <v>0</v>
      </c>
      <c r="AB497" s="624" t="str">
        <f t="shared" si="157"/>
        <v>NULL</v>
      </c>
      <c r="AC497" s="635" t="str">
        <f t="shared" si="171"/>
        <v>NULL</v>
      </c>
      <c r="AD497" s="625" t="str">
        <f t="shared" si="171"/>
        <v>NULL</v>
      </c>
      <c r="AE497" s="627">
        <f t="shared" si="170"/>
        <v>0</v>
      </c>
      <c r="AF497" s="628" t="str">
        <f t="shared" si="158"/>
        <v/>
      </c>
      <c r="AG497" s="629" t="str">
        <f t="shared" si="159"/>
        <v/>
      </c>
      <c r="AH497" s="630">
        <f t="shared" si="160"/>
        <v>490</v>
      </c>
      <c r="AI497" s="629">
        <f t="shared" si="164"/>
        <v>0</v>
      </c>
      <c r="AJ497" s="632" t="str">
        <f t="shared" si="168"/>
        <v/>
      </c>
      <c r="AK497" s="630" t="str">
        <f t="shared" si="161"/>
        <v/>
      </c>
      <c r="AL497" s="630" t="str">
        <f t="shared" si="162"/>
        <v/>
      </c>
      <c r="AM497" s="632" t="str">
        <f t="shared" si="163"/>
        <v/>
      </c>
      <c r="AN497" s="633" t="str">
        <f t="shared" si="169"/>
        <v>YES</v>
      </c>
      <c r="AO497" s="511" t="s">
        <v>382</v>
      </c>
      <c r="AP497" s="127">
        <f>VLOOKUP(AO497,'Flags&amp;Qualifiers'!$B$2:$C$49,2)</f>
        <v>0</v>
      </c>
      <c r="AQ497" s="127">
        <f>VLOOKUP(AO497,'Flags&amp;Qualifiers'!$B$2:$D$49,3)</f>
        <v>0</v>
      </c>
      <c r="AR497" s="127">
        <f>VLOOKUP(AO497,'Flags&amp;Qualifiers'!$B$2:$E$49,4)</f>
        <v>0</v>
      </c>
      <c r="AS497" s="757" t="str">
        <f t="shared" si="165"/>
        <v>no</v>
      </c>
    </row>
    <row r="498" spans="1:45" s="634" customFormat="1" ht="11.25" customHeight="1" x14ac:dyDescent="0.2">
      <c r="A498" s="621">
        <f>(AirVision!A494)</f>
        <v>0</v>
      </c>
      <c r="B498" s="622">
        <f>(AirVision!B494)</f>
        <v>0</v>
      </c>
      <c r="C498" s="623" t="str">
        <f>IF(ISNUMBER(AirVision!R494),AirVision!R494, "")</f>
        <v/>
      </c>
      <c r="D498" s="624" t="str">
        <f>IF(AirVision!S494&lt;&gt;"",AirVision!S494, "")</f>
        <v/>
      </c>
      <c r="E498" s="623" t="str">
        <f>IF(ISNUMBER(AirVision!L494),AirVision!L494, "")</f>
        <v/>
      </c>
      <c r="F498" s="624" t="str">
        <f>IF(AirVision!M494&lt;&gt;"",AirVision!M494, "")</f>
        <v/>
      </c>
      <c r="G498" s="625" t="str">
        <f>IF(ISNUMBER(AirVision!C494),AirVision!C494,"")</f>
        <v/>
      </c>
      <c r="H498" s="624" t="str">
        <f>IF(AirVision!D494&lt;&gt;"",AirVision!D494, "")</f>
        <v/>
      </c>
      <c r="I498" s="624" t="str">
        <f>IF(ISNUMBER(AirVision!O494),AirVision!O494,"")</f>
        <v/>
      </c>
      <c r="J498" s="624" t="str">
        <f>IF(ISNUMBER(AirVision!P494),AirVision!P494,"")</f>
        <v/>
      </c>
      <c r="K498" s="624" t="str">
        <f>IF(ISNUMBER(AirVision!F494),AirVision!F494, "")</f>
        <v/>
      </c>
      <c r="L498" s="624" t="str">
        <f>IF(AirVision!G494&lt;&gt;"",AirVision!G494, "")</f>
        <v/>
      </c>
      <c r="M498" s="624" t="str">
        <f>IF(ISNUMBER(AirVision!U494),AirVision!U494, "")</f>
        <v/>
      </c>
      <c r="N498" s="624" t="str">
        <f>IF(AirVision!V494&lt;&gt;"",AirVision!V494, "")</f>
        <v/>
      </c>
      <c r="O498" s="625" t="str">
        <f>IF(ISNUMBER(AirVision!X494),AirVision!X494,"")</f>
        <v/>
      </c>
      <c r="P498" s="624" t="str">
        <f>IF(AirVision!Y494&lt;&gt;"",AirVision!Y494, "")</f>
        <v/>
      </c>
      <c r="Q498" s="624" t="str">
        <f>IF(ISNUMBER(AirVision!AA494),AirVision!AA494,"")</f>
        <v/>
      </c>
      <c r="R498" s="624" t="str">
        <f>IF(AirVision!AB494&lt;&gt;"",AirVision!AB494, "")</f>
        <v/>
      </c>
      <c r="S498" s="624" t="str">
        <f>IF(ISNUMBER(AirVision!AD494),AirVision!AD494,"")</f>
        <v/>
      </c>
      <c r="T498" s="624" t="str">
        <f>IF(AirVision!AE494&lt;&gt;"",AirVision!AE494, "")</f>
        <v/>
      </c>
      <c r="U498" s="624">
        <f t="shared" si="153"/>
        <v>0</v>
      </c>
      <c r="V498" s="624">
        <f t="shared" si="152"/>
        <v>1</v>
      </c>
      <c r="W498" s="624" t="str">
        <f>IF(D498&lt;&gt;"",(VLOOKUP(D498,'Flags&amp;Qualifiers'!$S$2:$U$55,3)),"")</f>
        <v/>
      </c>
      <c r="X498" s="624">
        <f t="shared" si="154"/>
        <v>0</v>
      </c>
      <c r="Y498" s="624" t="str">
        <f>IF(D498&lt;&gt;"",(VLOOKUP(D498,'Flags&amp;Qualifiers'!$S$2:$T$55,2)), "")</f>
        <v/>
      </c>
      <c r="Z498" s="624">
        <f t="shared" si="155"/>
        <v>1</v>
      </c>
      <c r="AA498" s="624">
        <f t="shared" si="156"/>
        <v>0</v>
      </c>
      <c r="AB498" s="624" t="str">
        <f t="shared" si="157"/>
        <v>NULL</v>
      </c>
      <c r="AC498" s="635" t="str">
        <f t="shared" si="171"/>
        <v>NULL</v>
      </c>
      <c r="AD498" s="625" t="str">
        <f t="shared" si="171"/>
        <v>NULL</v>
      </c>
      <c r="AE498" s="627">
        <f t="shared" si="170"/>
        <v>0</v>
      </c>
      <c r="AF498" s="628" t="str">
        <f t="shared" si="158"/>
        <v/>
      </c>
      <c r="AG498" s="629" t="str">
        <f t="shared" si="159"/>
        <v/>
      </c>
      <c r="AH498" s="630">
        <f t="shared" si="160"/>
        <v>491</v>
      </c>
      <c r="AI498" s="629">
        <f t="shared" si="164"/>
        <v>0</v>
      </c>
      <c r="AJ498" s="632" t="str">
        <f t="shared" si="168"/>
        <v/>
      </c>
      <c r="AK498" s="630" t="str">
        <f t="shared" si="161"/>
        <v/>
      </c>
      <c r="AL498" s="630" t="str">
        <f t="shared" si="162"/>
        <v/>
      </c>
      <c r="AM498" s="632" t="str">
        <f t="shared" si="163"/>
        <v/>
      </c>
      <c r="AN498" s="633" t="str">
        <f t="shared" si="169"/>
        <v>YES</v>
      </c>
      <c r="AO498" s="511" t="s">
        <v>382</v>
      </c>
      <c r="AP498" s="127">
        <f>VLOOKUP(AO498,'Flags&amp;Qualifiers'!$B$2:$C$49,2)</f>
        <v>0</v>
      </c>
      <c r="AQ498" s="127">
        <f>VLOOKUP(AO498,'Flags&amp;Qualifiers'!$B$2:$D$49,3)</f>
        <v>0</v>
      </c>
      <c r="AR498" s="127">
        <f>VLOOKUP(AO498,'Flags&amp;Qualifiers'!$B$2:$E$49,4)</f>
        <v>0</v>
      </c>
      <c r="AS498" s="757" t="str">
        <f t="shared" si="165"/>
        <v>no</v>
      </c>
    </row>
    <row r="499" spans="1:45" s="634" customFormat="1" ht="11.25" customHeight="1" x14ac:dyDescent="0.2">
      <c r="A499" s="621">
        <f>(AirVision!A495)</f>
        <v>0</v>
      </c>
      <c r="B499" s="622">
        <f>(AirVision!B495)</f>
        <v>0</v>
      </c>
      <c r="C499" s="623" t="str">
        <f>IF(ISNUMBER(AirVision!R495),AirVision!R495, "")</f>
        <v/>
      </c>
      <c r="D499" s="624" t="str">
        <f>IF(AirVision!S495&lt;&gt;"",AirVision!S495, "")</f>
        <v/>
      </c>
      <c r="E499" s="623" t="str">
        <f>IF(ISNUMBER(AirVision!L495),AirVision!L495, "")</f>
        <v/>
      </c>
      <c r="F499" s="624" t="str">
        <f>IF(AirVision!M495&lt;&gt;"",AirVision!M495, "")</f>
        <v/>
      </c>
      <c r="G499" s="625" t="str">
        <f>IF(ISNUMBER(AirVision!C495),AirVision!C495,"")</f>
        <v/>
      </c>
      <c r="H499" s="624" t="str">
        <f>IF(AirVision!D495&lt;&gt;"",AirVision!D495, "")</f>
        <v/>
      </c>
      <c r="I499" s="624" t="str">
        <f>IF(ISNUMBER(AirVision!O495),AirVision!O495,"")</f>
        <v/>
      </c>
      <c r="J499" s="624" t="str">
        <f>IF(ISNUMBER(AirVision!P495),AirVision!P495,"")</f>
        <v/>
      </c>
      <c r="K499" s="624" t="str">
        <f>IF(ISNUMBER(AirVision!F495),AirVision!F495, "")</f>
        <v/>
      </c>
      <c r="L499" s="624" t="str">
        <f>IF(AirVision!G495&lt;&gt;"",AirVision!G495, "")</f>
        <v/>
      </c>
      <c r="M499" s="624" t="str">
        <f>IF(ISNUMBER(AirVision!U495),AirVision!U495, "")</f>
        <v/>
      </c>
      <c r="N499" s="624" t="str">
        <f>IF(AirVision!V495&lt;&gt;"",AirVision!V495, "")</f>
        <v/>
      </c>
      <c r="O499" s="625" t="str">
        <f>IF(ISNUMBER(AirVision!X495),AirVision!X495,"")</f>
        <v/>
      </c>
      <c r="P499" s="624" t="str">
        <f>IF(AirVision!Y495&lt;&gt;"",AirVision!Y495, "")</f>
        <v/>
      </c>
      <c r="Q499" s="624" t="str">
        <f>IF(ISNUMBER(AirVision!AA495),AirVision!AA495,"")</f>
        <v/>
      </c>
      <c r="R499" s="624" t="str">
        <f>IF(AirVision!AB495&lt;&gt;"",AirVision!AB495, "")</f>
        <v/>
      </c>
      <c r="S499" s="624" t="str">
        <f>IF(ISNUMBER(AirVision!AD495),AirVision!AD495,"")</f>
        <v/>
      </c>
      <c r="T499" s="624" t="str">
        <f>IF(AirVision!AE495&lt;&gt;"",AirVision!AE495, "")</f>
        <v/>
      </c>
      <c r="U499" s="624">
        <f t="shared" si="153"/>
        <v>0</v>
      </c>
      <c r="V499" s="624">
        <f t="shared" si="152"/>
        <v>1</v>
      </c>
      <c r="W499" s="624" t="str">
        <f>IF(D499&lt;&gt;"",(VLOOKUP(D499,'Flags&amp;Qualifiers'!$S$2:$U$55,3)),"")</f>
        <v/>
      </c>
      <c r="X499" s="624">
        <f t="shared" si="154"/>
        <v>0</v>
      </c>
      <c r="Y499" s="624" t="str">
        <f>IF(D499&lt;&gt;"",(VLOOKUP(D499,'Flags&amp;Qualifiers'!$S$2:$T$55,2)), "")</f>
        <v/>
      </c>
      <c r="Z499" s="624">
        <f t="shared" si="155"/>
        <v>1</v>
      </c>
      <c r="AA499" s="624">
        <f t="shared" si="156"/>
        <v>0</v>
      </c>
      <c r="AB499" s="624" t="str">
        <f t="shared" si="157"/>
        <v>NULL</v>
      </c>
      <c r="AC499" s="635" t="str">
        <f t="shared" si="171"/>
        <v>NULL</v>
      </c>
      <c r="AD499" s="625" t="str">
        <f t="shared" si="171"/>
        <v>NULL</v>
      </c>
      <c r="AE499" s="627">
        <f t="shared" si="170"/>
        <v>0</v>
      </c>
      <c r="AF499" s="628" t="str">
        <f t="shared" si="158"/>
        <v/>
      </c>
      <c r="AG499" s="629" t="str">
        <f t="shared" si="159"/>
        <v/>
      </c>
      <c r="AH499" s="630">
        <f t="shared" si="160"/>
        <v>492</v>
      </c>
      <c r="AI499" s="629">
        <f t="shared" si="164"/>
        <v>0</v>
      </c>
      <c r="AJ499" s="632" t="str">
        <f t="shared" si="168"/>
        <v/>
      </c>
      <c r="AK499" s="630" t="str">
        <f t="shared" si="161"/>
        <v/>
      </c>
      <c r="AL499" s="630" t="str">
        <f t="shared" si="162"/>
        <v/>
      </c>
      <c r="AM499" s="632" t="str">
        <f t="shared" si="163"/>
        <v/>
      </c>
      <c r="AN499" s="633" t="str">
        <f t="shared" si="169"/>
        <v>YES</v>
      </c>
      <c r="AO499" s="511" t="s">
        <v>382</v>
      </c>
      <c r="AP499" s="127">
        <f>VLOOKUP(AO499,'Flags&amp;Qualifiers'!$B$2:$C$49,2)</f>
        <v>0</v>
      </c>
      <c r="AQ499" s="127">
        <f>VLOOKUP(AO499,'Flags&amp;Qualifiers'!$B$2:$D$49,3)</f>
        <v>0</v>
      </c>
      <c r="AR499" s="127">
        <f>VLOOKUP(AO499,'Flags&amp;Qualifiers'!$B$2:$E$49,4)</f>
        <v>0</v>
      </c>
      <c r="AS499" s="757" t="str">
        <f t="shared" si="165"/>
        <v>no</v>
      </c>
    </row>
    <row r="500" spans="1:45" s="634" customFormat="1" ht="11.25" customHeight="1" x14ac:dyDescent="0.2">
      <c r="A500" s="621">
        <f>(AirVision!A496)</f>
        <v>0</v>
      </c>
      <c r="B500" s="622">
        <f>(AirVision!B496)</f>
        <v>0</v>
      </c>
      <c r="C500" s="623" t="str">
        <f>IF(ISNUMBER(AirVision!R496),AirVision!R496, "")</f>
        <v/>
      </c>
      <c r="D500" s="624" t="str">
        <f>IF(AirVision!S496&lt;&gt;"",AirVision!S496, "")</f>
        <v/>
      </c>
      <c r="E500" s="623" t="str">
        <f>IF(ISNUMBER(AirVision!L496),AirVision!L496, "")</f>
        <v/>
      </c>
      <c r="F500" s="624" t="str">
        <f>IF(AirVision!M496&lt;&gt;"",AirVision!M496, "")</f>
        <v/>
      </c>
      <c r="G500" s="625" t="str">
        <f>IF(ISNUMBER(AirVision!C496),AirVision!C496,"")</f>
        <v/>
      </c>
      <c r="H500" s="624" t="str">
        <f>IF(AirVision!D496&lt;&gt;"",AirVision!D496, "")</f>
        <v/>
      </c>
      <c r="I500" s="624" t="str">
        <f>IF(ISNUMBER(AirVision!O496),AirVision!O496,"")</f>
        <v/>
      </c>
      <c r="J500" s="624" t="str">
        <f>IF(ISNUMBER(AirVision!P496),AirVision!P496,"")</f>
        <v/>
      </c>
      <c r="K500" s="624" t="str">
        <f>IF(ISNUMBER(AirVision!F496),AirVision!F496, "")</f>
        <v/>
      </c>
      <c r="L500" s="624" t="str">
        <f>IF(AirVision!G496&lt;&gt;"",AirVision!G496, "")</f>
        <v/>
      </c>
      <c r="M500" s="624" t="str">
        <f>IF(ISNUMBER(AirVision!U496),AirVision!U496, "")</f>
        <v/>
      </c>
      <c r="N500" s="624" t="str">
        <f>IF(AirVision!V496&lt;&gt;"",AirVision!V496, "")</f>
        <v/>
      </c>
      <c r="O500" s="625" t="str">
        <f>IF(ISNUMBER(AirVision!X496),AirVision!X496,"")</f>
        <v/>
      </c>
      <c r="P500" s="624" t="str">
        <f>IF(AirVision!Y496&lt;&gt;"",AirVision!Y496, "")</f>
        <v/>
      </c>
      <c r="Q500" s="624" t="str">
        <f>IF(ISNUMBER(AirVision!AA496),AirVision!AA496,"")</f>
        <v/>
      </c>
      <c r="R500" s="624" t="str">
        <f>IF(AirVision!AB496&lt;&gt;"",AirVision!AB496, "")</f>
        <v/>
      </c>
      <c r="S500" s="624" t="str">
        <f>IF(ISNUMBER(AirVision!AD496),AirVision!AD496,"")</f>
        <v/>
      </c>
      <c r="T500" s="624" t="str">
        <f>IF(AirVision!AE496&lt;&gt;"",AirVision!AE496, "")</f>
        <v/>
      </c>
      <c r="U500" s="624">
        <f t="shared" si="153"/>
        <v>0</v>
      </c>
      <c r="V500" s="624">
        <f t="shared" si="152"/>
        <v>1</v>
      </c>
      <c r="W500" s="624" t="str">
        <f>IF(D500&lt;&gt;"",(VLOOKUP(D500,'Flags&amp;Qualifiers'!$S$2:$U$55,3)),"")</f>
        <v/>
      </c>
      <c r="X500" s="624">
        <f t="shared" si="154"/>
        <v>0</v>
      </c>
      <c r="Y500" s="624" t="str">
        <f>IF(D500&lt;&gt;"",(VLOOKUP(D500,'Flags&amp;Qualifiers'!$S$2:$T$55,2)), "")</f>
        <v/>
      </c>
      <c r="Z500" s="624">
        <f t="shared" si="155"/>
        <v>1</v>
      </c>
      <c r="AA500" s="624">
        <f t="shared" si="156"/>
        <v>0</v>
      </c>
      <c r="AB500" s="624" t="str">
        <f t="shared" si="157"/>
        <v>NULL</v>
      </c>
      <c r="AC500" s="635" t="str">
        <f t="shared" si="171"/>
        <v>NULL</v>
      </c>
      <c r="AD500" s="625" t="str">
        <f t="shared" si="171"/>
        <v>NULL</v>
      </c>
      <c r="AE500" s="627">
        <f t="shared" si="170"/>
        <v>0</v>
      </c>
      <c r="AF500" s="628" t="str">
        <f t="shared" si="158"/>
        <v/>
      </c>
      <c r="AG500" s="629" t="str">
        <f t="shared" si="159"/>
        <v/>
      </c>
      <c r="AH500" s="630">
        <f t="shared" si="160"/>
        <v>493</v>
      </c>
      <c r="AI500" s="629">
        <f t="shared" si="164"/>
        <v>0</v>
      </c>
      <c r="AJ500" s="632" t="str">
        <f t="shared" si="168"/>
        <v/>
      </c>
      <c r="AK500" s="630" t="str">
        <f t="shared" si="161"/>
        <v/>
      </c>
      <c r="AL500" s="630" t="str">
        <f t="shared" si="162"/>
        <v/>
      </c>
      <c r="AM500" s="632" t="str">
        <f t="shared" si="163"/>
        <v/>
      </c>
      <c r="AN500" s="633" t="str">
        <f t="shared" si="169"/>
        <v>YES</v>
      </c>
      <c r="AO500" s="511" t="s">
        <v>382</v>
      </c>
      <c r="AP500" s="127">
        <f>VLOOKUP(AO500,'Flags&amp;Qualifiers'!$B$2:$C$49,2)</f>
        <v>0</v>
      </c>
      <c r="AQ500" s="127">
        <f>VLOOKUP(AO500,'Flags&amp;Qualifiers'!$B$2:$D$49,3)</f>
        <v>0</v>
      </c>
      <c r="AR500" s="127">
        <f>VLOOKUP(AO500,'Flags&amp;Qualifiers'!$B$2:$E$49,4)</f>
        <v>0</v>
      </c>
      <c r="AS500" s="757" t="str">
        <f t="shared" si="165"/>
        <v>no</v>
      </c>
    </row>
    <row r="501" spans="1:45" s="634" customFormat="1" ht="11.25" customHeight="1" x14ac:dyDescent="0.2">
      <c r="A501" s="621">
        <f>(AirVision!A497)</f>
        <v>0</v>
      </c>
      <c r="B501" s="622">
        <f>(AirVision!B497)</f>
        <v>0</v>
      </c>
      <c r="C501" s="623" t="str">
        <f>IF(ISNUMBER(AirVision!R497),AirVision!R497, "")</f>
        <v/>
      </c>
      <c r="D501" s="624" t="str">
        <f>IF(AirVision!S497&lt;&gt;"",AirVision!S497, "")</f>
        <v/>
      </c>
      <c r="E501" s="623" t="str">
        <f>IF(ISNUMBER(AirVision!L497),AirVision!L497, "")</f>
        <v/>
      </c>
      <c r="F501" s="624" t="str">
        <f>IF(AirVision!M497&lt;&gt;"",AirVision!M497, "")</f>
        <v/>
      </c>
      <c r="G501" s="625" t="str">
        <f>IF(ISNUMBER(AirVision!C497),AirVision!C497,"")</f>
        <v/>
      </c>
      <c r="H501" s="624" t="str">
        <f>IF(AirVision!D497&lt;&gt;"",AirVision!D497, "")</f>
        <v/>
      </c>
      <c r="I501" s="624" t="str">
        <f>IF(ISNUMBER(AirVision!O497),AirVision!O497,"")</f>
        <v/>
      </c>
      <c r="J501" s="624" t="str">
        <f>IF(ISNUMBER(AirVision!P497),AirVision!P497,"")</f>
        <v/>
      </c>
      <c r="K501" s="624" t="str">
        <f>IF(ISNUMBER(AirVision!F497),AirVision!F497, "")</f>
        <v/>
      </c>
      <c r="L501" s="624" t="str">
        <f>IF(AirVision!G497&lt;&gt;"",AirVision!G497, "")</f>
        <v/>
      </c>
      <c r="M501" s="624" t="str">
        <f>IF(ISNUMBER(AirVision!U497),AirVision!U497, "")</f>
        <v/>
      </c>
      <c r="N501" s="624" t="str">
        <f>IF(AirVision!V497&lt;&gt;"",AirVision!V497, "")</f>
        <v/>
      </c>
      <c r="O501" s="625" t="str">
        <f>IF(ISNUMBER(AirVision!X497),AirVision!X497,"")</f>
        <v/>
      </c>
      <c r="P501" s="624" t="str">
        <f>IF(AirVision!Y497&lt;&gt;"",AirVision!Y497, "")</f>
        <v/>
      </c>
      <c r="Q501" s="624" t="str">
        <f>IF(ISNUMBER(AirVision!AA497),AirVision!AA497,"")</f>
        <v/>
      </c>
      <c r="R501" s="624" t="str">
        <f>IF(AirVision!AB497&lt;&gt;"",AirVision!AB497, "")</f>
        <v/>
      </c>
      <c r="S501" s="624" t="str">
        <f>IF(ISNUMBER(AirVision!AD497),AirVision!AD497,"")</f>
        <v/>
      </c>
      <c r="T501" s="624" t="str">
        <f>IF(AirVision!AE497&lt;&gt;"",AirVision!AE497, "")</f>
        <v/>
      </c>
      <c r="U501" s="624">
        <f t="shared" si="153"/>
        <v>0</v>
      </c>
      <c r="V501" s="624">
        <f t="shared" si="152"/>
        <v>1</v>
      </c>
      <c r="W501" s="624" t="str">
        <f>IF(D501&lt;&gt;"",(VLOOKUP(D501,'Flags&amp;Qualifiers'!$S$2:$U$55,3)),"")</f>
        <v/>
      </c>
      <c r="X501" s="624">
        <f t="shared" si="154"/>
        <v>0</v>
      </c>
      <c r="Y501" s="624" t="str">
        <f>IF(D501&lt;&gt;"",(VLOOKUP(D501,'Flags&amp;Qualifiers'!$S$2:$T$55,2)), "")</f>
        <v/>
      </c>
      <c r="Z501" s="624">
        <f t="shared" si="155"/>
        <v>1</v>
      </c>
      <c r="AA501" s="624">
        <f t="shared" si="156"/>
        <v>0</v>
      </c>
      <c r="AB501" s="624" t="str">
        <f t="shared" si="157"/>
        <v>NULL</v>
      </c>
      <c r="AC501" s="635" t="str">
        <f t="shared" si="171"/>
        <v>NULL</v>
      </c>
      <c r="AD501" s="625" t="str">
        <f t="shared" si="171"/>
        <v>NULL</v>
      </c>
      <c r="AE501" s="627">
        <f t="shared" si="170"/>
        <v>0</v>
      </c>
      <c r="AF501" s="628" t="str">
        <f t="shared" si="158"/>
        <v/>
      </c>
      <c r="AG501" s="629" t="str">
        <f t="shared" si="159"/>
        <v/>
      </c>
      <c r="AH501" s="630">
        <f t="shared" si="160"/>
        <v>494</v>
      </c>
      <c r="AI501" s="629">
        <f t="shared" si="164"/>
        <v>0</v>
      </c>
      <c r="AJ501" s="632" t="str">
        <f t="shared" si="168"/>
        <v/>
      </c>
      <c r="AK501" s="630" t="str">
        <f t="shared" si="161"/>
        <v/>
      </c>
      <c r="AL501" s="630" t="str">
        <f t="shared" si="162"/>
        <v/>
      </c>
      <c r="AM501" s="632" t="str">
        <f t="shared" si="163"/>
        <v/>
      </c>
      <c r="AN501" s="633" t="str">
        <f t="shared" si="169"/>
        <v>YES</v>
      </c>
      <c r="AO501" s="511" t="s">
        <v>382</v>
      </c>
      <c r="AP501" s="127">
        <f>VLOOKUP(AO501,'Flags&amp;Qualifiers'!$B$2:$C$49,2)</f>
        <v>0</v>
      </c>
      <c r="AQ501" s="127">
        <f>VLOOKUP(AO501,'Flags&amp;Qualifiers'!$B$2:$D$49,3)</f>
        <v>0</v>
      </c>
      <c r="AR501" s="127">
        <f>VLOOKUP(AO501,'Flags&amp;Qualifiers'!$B$2:$E$49,4)</f>
        <v>0</v>
      </c>
      <c r="AS501" s="757" t="str">
        <f t="shared" si="165"/>
        <v>no</v>
      </c>
    </row>
    <row r="502" spans="1:45" s="634" customFormat="1" ht="11.25" customHeight="1" x14ac:dyDescent="0.2">
      <c r="A502" s="621">
        <f>(AirVision!A498)</f>
        <v>0</v>
      </c>
      <c r="B502" s="622">
        <f>(AirVision!B498)</f>
        <v>0</v>
      </c>
      <c r="C502" s="623" t="str">
        <f>IF(ISNUMBER(AirVision!R498),AirVision!R498, "")</f>
        <v/>
      </c>
      <c r="D502" s="624" t="str">
        <f>IF(AirVision!S498&lt;&gt;"",AirVision!S498, "")</f>
        <v/>
      </c>
      <c r="E502" s="623" t="str">
        <f>IF(ISNUMBER(AirVision!L498),AirVision!L498, "")</f>
        <v/>
      </c>
      <c r="F502" s="624" t="str">
        <f>IF(AirVision!M498&lt;&gt;"",AirVision!M498, "")</f>
        <v/>
      </c>
      <c r="G502" s="625" t="str">
        <f>IF(ISNUMBER(AirVision!C498),AirVision!C498,"")</f>
        <v/>
      </c>
      <c r="H502" s="624" t="str">
        <f>IF(AirVision!D498&lt;&gt;"",AirVision!D498, "")</f>
        <v/>
      </c>
      <c r="I502" s="624" t="str">
        <f>IF(ISNUMBER(AirVision!O498),AirVision!O498,"")</f>
        <v/>
      </c>
      <c r="J502" s="624" t="str">
        <f>IF(ISNUMBER(AirVision!P498),AirVision!P498,"")</f>
        <v/>
      </c>
      <c r="K502" s="624" t="str">
        <f>IF(ISNUMBER(AirVision!F498),AirVision!F498, "")</f>
        <v/>
      </c>
      <c r="L502" s="624" t="str">
        <f>IF(AirVision!G498&lt;&gt;"",AirVision!G498, "")</f>
        <v/>
      </c>
      <c r="M502" s="624" t="str">
        <f>IF(ISNUMBER(AirVision!U498),AirVision!U498, "")</f>
        <v/>
      </c>
      <c r="N502" s="624" t="str">
        <f>IF(AirVision!V498&lt;&gt;"",AirVision!V498, "")</f>
        <v/>
      </c>
      <c r="O502" s="625" t="str">
        <f>IF(ISNUMBER(AirVision!X498),AirVision!X498,"")</f>
        <v/>
      </c>
      <c r="P502" s="624" t="str">
        <f>IF(AirVision!Y498&lt;&gt;"",AirVision!Y498, "")</f>
        <v/>
      </c>
      <c r="Q502" s="624" t="str">
        <f>IF(ISNUMBER(AirVision!AA498),AirVision!AA498,"")</f>
        <v/>
      </c>
      <c r="R502" s="624" t="str">
        <f>IF(AirVision!AB498&lt;&gt;"",AirVision!AB498, "")</f>
        <v/>
      </c>
      <c r="S502" s="624" t="str">
        <f>IF(ISNUMBER(AirVision!AD498),AirVision!AD498,"")</f>
        <v/>
      </c>
      <c r="T502" s="624" t="str">
        <f>IF(AirVision!AE498&lt;&gt;"",AirVision!AE498, "")</f>
        <v/>
      </c>
      <c r="U502" s="624">
        <f t="shared" si="153"/>
        <v>0</v>
      </c>
      <c r="V502" s="624">
        <f t="shared" si="152"/>
        <v>1</v>
      </c>
      <c r="W502" s="624" t="str">
        <f>IF(D502&lt;&gt;"",(VLOOKUP(D502,'Flags&amp;Qualifiers'!$S$2:$U$55,3)),"")</f>
        <v/>
      </c>
      <c r="X502" s="624">
        <f t="shared" si="154"/>
        <v>0</v>
      </c>
      <c r="Y502" s="624" t="str">
        <f>IF(D502&lt;&gt;"",(VLOOKUP(D502,'Flags&amp;Qualifiers'!$S$2:$T$55,2)), "")</f>
        <v/>
      </c>
      <c r="Z502" s="624">
        <f t="shared" si="155"/>
        <v>1</v>
      </c>
      <c r="AA502" s="624">
        <f t="shared" si="156"/>
        <v>0</v>
      </c>
      <c r="AB502" s="624" t="str">
        <f t="shared" si="157"/>
        <v>NULL</v>
      </c>
      <c r="AC502" s="635" t="str">
        <f t="shared" si="171"/>
        <v>NULL</v>
      </c>
      <c r="AD502" s="625" t="str">
        <f t="shared" si="171"/>
        <v>NULL</v>
      </c>
      <c r="AE502" s="627">
        <f t="shared" si="170"/>
        <v>0</v>
      </c>
      <c r="AF502" s="628" t="str">
        <f t="shared" si="158"/>
        <v/>
      </c>
      <c r="AG502" s="629" t="str">
        <f t="shared" si="159"/>
        <v/>
      </c>
      <c r="AH502" s="630">
        <f t="shared" si="160"/>
        <v>495</v>
      </c>
      <c r="AI502" s="629">
        <f t="shared" si="164"/>
        <v>0</v>
      </c>
      <c r="AJ502" s="632" t="str">
        <f t="shared" si="168"/>
        <v/>
      </c>
      <c r="AK502" s="630" t="str">
        <f t="shared" si="161"/>
        <v/>
      </c>
      <c r="AL502" s="630" t="str">
        <f t="shared" si="162"/>
        <v/>
      </c>
      <c r="AM502" s="632" t="str">
        <f t="shared" si="163"/>
        <v/>
      </c>
      <c r="AN502" s="633" t="str">
        <f t="shared" si="169"/>
        <v>YES</v>
      </c>
      <c r="AO502" s="511" t="s">
        <v>382</v>
      </c>
      <c r="AP502" s="127">
        <f>VLOOKUP(AO502,'Flags&amp;Qualifiers'!$B$2:$C$49,2)</f>
        <v>0</v>
      </c>
      <c r="AQ502" s="127">
        <f>VLOOKUP(AO502,'Flags&amp;Qualifiers'!$B$2:$D$49,3)</f>
        <v>0</v>
      </c>
      <c r="AR502" s="127">
        <f>VLOOKUP(AO502,'Flags&amp;Qualifiers'!$B$2:$E$49,4)</f>
        <v>0</v>
      </c>
      <c r="AS502" s="757" t="str">
        <f t="shared" si="165"/>
        <v>no</v>
      </c>
    </row>
    <row r="503" spans="1:45" s="634" customFormat="1" ht="11.25" customHeight="1" x14ac:dyDescent="0.2">
      <c r="A503" s="621">
        <f>(AirVision!A499)</f>
        <v>0</v>
      </c>
      <c r="B503" s="622">
        <f>(AirVision!B499)</f>
        <v>0</v>
      </c>
      <c r="C503" s="623" t="str">
        <f>IF(ISNUMBER(AirVision!R499),AirVision!R499, "")</f>
        <v/>
      </c>
      <c r="D503" s="624" t="str">
        <f>IF(AirVision!S499&lt;&gt;"",AirVision!S499, "")</f>
        <v/>
      </c>
      <c r="E503" s="623" t="str">
        <f>IF(ISNUMBER(AirVision!L499),AirVision!L499, "")</f>
        <v/>
      </c>
      <c r="F503" s="624" t="str">
        <f>IF(AirVision!M499&lt;&gt;"",AirVision!M499, "")</f>
        <v/>
      </c>
      <c r="G503" s="625" t="str">
        <f>IF(ISNUMBER(AirVision!C499),AirVision!C499,"")</f>
        <v/>
      </c>
      <c r="H503" s="624" t="str">
        <f>IF(AirVision!D499&lt;&gt;"",AirVision!D499, "")</f>
        <v/>
      </c>
      <c r="I503" s="624" t="str">
        <f>IF(ISNUMBER(AirVision!O499),AirVision!O499,"")</f>
        <v/>
      </c>
      <c r="J503" s="624" t="str">
        <f>IF(ISNUMBER(AirVision!P499),AirVision!P499,"")</f>
        <v/>
      </c>
      <c r="K503" s="624" t="str">
        <f>IF(ISNUMBER(AirVision!F499),AirVision!F499, "")</f>
        <v/>
      </c>
      <c r="L503" s="624" t="str">
        <f>IF(AirVision!G499&lt;&gt;"",AirVision!G499, "")</f>
        <v/>
      </c>
      <c r="M503" s="624" t="str">
        <f>IF(ISNUMBER(AirVision!U499),AirVision!U499, "")</f>
        <v/>
      </c>
      <c r="N503" s="624" t="str">
        <f>IF(AirVision!V499&lt;&gt;"",AirVision!V499, "")</f>
        <v/>
      </c>
      <c r="O503" s="625" t="str">
        <f>IF(ISNUMBER(AirVision!X499),AirVision!X499,"")</f>
        <v/>
      </c>
      <c r="P503" s="624" t="str">
        <f>IF(AirVision!Y499&lt;&gt;"",AirVision!Y499, "")</f>
        <v/>
      </c>
      <c r="Q503" s="624" t="str">
        <f>IF(ISNUMBER(AirVision!AA499),AirVision!AA499,"")</f>
        <v/>
      </c>
      <c r="R503" s="624" t="str">
        <f>IF(AirVision!AB499&lt;&gt;"",AirVision!AB499, "")</f>
        <v/>
      </c>
      <c r="S503" s="624" t="str">
        <f>IF(ISNUMBER(AirVision!AD499),AirVision!AD499,"")</f>
        <v/>
      </c>
      <c r="T503" s="624" t="str">
        <f>IF(AirVision!AE499&lt;&gt;"",AirVision!AE499, "")</f>
        <v/>
      </c>
      <c r="U503" s="624">
        <f t="shared" si="153"/>
        <v>0</v>
      </c>
      <c r="V503" s="624">
        <f t="shared" si="152"/>
        <v>1</v>
      </c>
      <c r="W503" s="624" t="str">
        <f>IF(D503&lt;&gt;"",(VLOOKUP(D503,'Flags&amp;Qualifiers'!$S$2:$U$55,3)),"")</f>
        <v/>
      </c>
      <c r="X503" s="624">
        <f t="shared" si="154"/>
        <v>0</v>
      </c>
      <c r="Y503" s="624" t="str">
        <f>IF(D503&lt;&gt;"",(VLOOKUP(D503,'Flags&amp;Qualifiers'!$S$2:$T$55,2)), "")</f>
        <v/>
      </c>
      <c r="Z503" s="624">
        <f t="shared" si="155"/>
        <v>1</v>
      </c>
      <c r="AA503" s="624">
        <f t="shared" si="156"/>
        <v>0</v>
      </c>
      <c r="AB503" s="624" t="str">
        <f t="shared" si="157"/>
        <v>NULL</v>
      </c>
      <c r="AC503" s="635" t="str">
        <f t="shared" si="171"/>
        <v>NULL</v>
      </c>
      <c r="AD503" s="625" t="str">
        <f t="shared" si="171"/>
        <v>NULL</v>
      </c>
      <c r="AE503" s="627">
        <f t="shared" si="170"/>
        <v>0</v>
      </c>
      <c r="AF503" s="628" t="str">
        <f t="shared" si="158"/>
        <v/>
      </c>
      <c r="AG503" s="629" t="str">
        <f t="shared" si="159"/>
        <v/>
      </c>
      <c r="AH503" s="630">
        <f t="shared" si="160"/>
        <v>496</v>
      </c>
      <c r="AI503" s="629">
        <f t="shared" si="164"/>
        <v>0</v>
      </c>
      <c r="AJ503" s="632" t="str">
        <f t="shared" si="168"/>
        <v/>
      </c>
      <c r="AK503" s="630" t="str">
        <f t="shared" si="161"/>
        <v/>
      </c>
      <c r="AL503" s="630" t="str">
        <f t="shared" si="162"/>
        <v/>
      </c>
      <c r="AM503" s="632" t="str">
        <f t="shared" si="163"/>
        <v/>
      </c>
      <c r="AN503" s="633" t="str">
        <f t="shared" si="169"/>
        <v>YES</v>
      </c>
      <c r="AO503" s="511" t="s">
        <v>382</v>
      </c>
      <c r="AP503" s="127">
        <f>VLOOKUP(AO503,'Flags&amp;Qualifiers'!$B$2:$C$49,2)</f>
        <v>0</v>
      </c>
      <c r="AQ503" s="127">
        <f>VLOOKUP(AO503,'Flags&amp;Qualifiers'!$B$2:$D$49,3)</f>
        <v>0</v>
      </c>
      <c r="AR503" s="127">
        <f>VLOOKUP(AO503,'Flags&amp;Qualifiers'!$B$2:$E$49,4)</f>
        <v>0</v>
      </c>
      <c r="AS503" s="757" t="str">
        <f t="shared" si="165"/>
        <v>no</v>
      </c>
    </row>
    <row r="504" spans="1:45" s="634" customFormat="1" ht="11.25" customHeight="1" x14ac:dyDescent="0.2">
      <c r="A504" s="621">
        <f>(AirVision!A500)</f>
        <v>0</v>
      </c>
      <c r="B504" s="622">
        <f>(AirVision!B500)</f>
        <v>0</v>
      </c>
      <c r="C504" s="623" t="str">
        <f>IF(ISNUMBER(AirVision!R500),AirVision!R500, "")</f>
        <v/>
      </c>
      <c r="D504" s="624" t="str">
        <f>IF(AirVision!S500&lt;&gt;"",AirVision!S500, "")</f>
        <v/>
      </c>
      <c r="E504" s="623" t="str">
        <f>IF(ISNUMBER(AirVision!L500),AirVision!L500, "")</f>
        <v/>
      </c>
      <c r="F504" s="624" t="str">
        <f>IF(AirVision!M500&lt;&gt;"",AirVision!M500, "")</f>
        <v/>
      </c>
      <c r="G504" s="625" t="str">
        <f>IF(ISNUMBER(AirVision!C500),AirVision!C500,"")</f>
        <v/>
      </c>
      <c r="H504" s="624" t="str">
        <f>IF(AirVision!D500&lt;&gt;"",AirVision!D500, "")</f>
        <v/>
      </c>
      <c r="I504" s="624" t="str">
        <f>IF(ISNUMBER(AirVision!O500),AirVision!O500,"")</f>
        <v/>
      </c>
      <c r="J504" s="624" t="str">
        <f>IF(ISNUMBER(AirVision!P500),AirVision!P500,"")</f>
        <v/>
      </c>
      <c r="K504" s="624" t="str">
        <f>IF(ISNUMBER(AirVision!F500),AirVision!F500, "")</f>
        <v/>
      </c>
      <c r="L504" s="624" t="str">
        <f>IF(AirVision!G500&lt;&gt;"",AirVision!G500, "")</f>
        <v/>
      </c>
      <c r="M504" s="624" t="str">
        <f>IF(ISNUMBER(AirVision!U500),AirVision!U500, "")</f>
        <v/>
      </c>
      <c r="N504" s="624" t="str">
        <f>IF(AirVision!V500&lt;&gt;"",AirVision!V500, "")</f>
        <v/>
      </c>
      <c r="O504" s="625" t="str">
        <f>IF(ISNUMBER(AirVision!X500),AirVision!X500,"")</f>
        <v/>
      </c>
      <c r="P504" s="624" t="str">
        <f>IF(AirVision!Y500&lt;&gt;"",AirVision!Y500, "")</f>
        <v/>
      </c>
      <c r="Q504" s="624" t="str">
        <f>IF(ISNUMBER(AirVision!AA500),AirVision!AA500,"")</f>
        <v/>
      </c>
      <c r="R504" s="624" t="str">
        <f>IF(AirVision!AB500&lt;&gt;"",AirVision!AB500, "")</f>
        <v/>
      </c>
      <c r="S504" s="624" t="str">
        <f>IF(ISNUMBER(AirVision!AD500),AirVision!AD500,"")</f>
        <v/>
      </c>
      <c r="T504" s="624" t="str">
        <f>IF(AirVision!AE500&lt;&gt;"",AirVision!AE500, "")</f>
        <v/>
      </c>
      <c r="U504" s="624">
        <f t="shared" si="153"/>
        <v>0</v>
      </c>
      <c r="V504" s="624">
        <f t="shared" si="152"/>
        <v>1</v>
      </c>
      <c r="W504" s="624" t="str">
        <f>IF(D504&lt;&gt;"",(VLOOKUP(D504,'Flags&amp;Qualifiers'!$S$2:$U$55,3)),"")</f>
        <v/>
      </c>
      <c r="X504" s="624">
        <f t="shared" si="154"/>
        <v>0</v>
      </c>
      <c r="Y504" s="624" t="str">
        <f>IF(D504&lt;&gt;"",(VLOOKUP(D504,'Flags&amp;Qualifiers'!$S$2:$T$55,2)), "")</f>
        <v/>
      </c>
      <c r="Z504" s="624">
        <f t="shared" si="155"/>
        <v>1</v>
      </c>
      <c r="AA504" s="624">
        <f t="shared" si="156"/>
        <v>0</v>
      </c>
      <c r="AB504" s="624" t="str">
        <f t="shared" si="157"/>
        <v>NULL</v>
      </c>
      <c r="AC504" s="635" t="str">
        <f t="shared" si="171"/>
        <v>NULL</v>
      </c>
      <c r="AD504" s="625" t="str">
        <f t="shared" si="171"/>
        <v>NULL</v>
      </c>
      <c r="AE504" s="627">
        <f t="shared" si="170"/>
        <v>0</v>
      </c>
      <c r="AF504" s="628" t="str">
        <f t="shared" si="158"/>
        <v/>
      </c>
      <c r="AG504" s="629" t="str">
        <f t="shared" si="159"/>
        <v/>
      </c>
      <c r="AH504" s="630">
        <f t="shared" si="160"/>
        <v>497</v>
      </c>
      <c r="AI504" s="629">
        <f t="shared" si="164"/>
        <v>0</v>
      </c>
      <c r="AJ504" s="632" t="str">
        <f t="shared" si="168"/>
        <v/>
      </c>
      <c r="AK504" s="630" t="str">
        <f t="shared" si="161"/>
        <v/>
      </c>
      <c r="AL504" s="630" t="str">
        <f t="shared" si="162"/>
        <v/>
      </c>
      <c r="AM504" s="632" t="str">
        <f t="shared" si="163"/>
        <v/>
      </c>
      <c r="AN504" s="633" t="str">
        <f t="shared" si="169"/>
        <v>YES</v>
      </c>
      <c r="AO504" s="511" t="s">
        <v>382</v>
      </c>
      <c r="AP504" s="127">
        <f>VLOOKUP(AO504,'Flags&amp;Qualifiers'!$B$2:$C$49,2)</f>
        <v>0</v>
      </c>
      <c r="AQ504" s="127">
        <f>VLOOKUP(AO504,'Flags&amp;Qualifiers'!$B$2:$D$49,3)</f>
        <v>0</v>
      </c>
      <c r="AR504" s="127">
        <f>VLOOKUP(AO504,'Flags&amp;Qualifiers'!$B$2:$E$49,4)</f>
        <v>0</v>
      </c>
      <c r="AS504" s="757" t="str">
        <f t="shared" si="165"/>
        <v>no</v>
      </c>
    </row>
    <row r="505" spans="1:45" s="634" customFormat="1" ht="11.25" customHeight="1" x14ac:dyDescent="0.2">
      <c r="A505" s="621">
        <f>(AirVision!A501)</f>
        <v>0</v>
      </c>
      <c r="B505" s="622">
        <f>(AirVision!B501)</f>
        <v>0</v>
      </c>
      <c r="C505" s="623" t="str">
        <f>IF(ISNUMBER(AirVision!R501),AirVision!R501, "")</f>
        <v/>
      </c>
      <c r="D505" s="624" t="str">
        <f>IF(AirVision!S501&lt;&gt;"",AirVision!S501, "")</f>
        <v/>
      </c>
      <c r="E505" s="623" t="str">
        <f>IF(ISNUMBER(AirVision!L501),AirVision!L501, "")</f>
        <v/>
      </c>
      <c r="F505" s="624" t="str">
        <f>IF(AirVision!M501&lt;&gt;"",AirVision!M501, "")</f>
        <v/>
      </c>
      <c r="G505" s="625" t="str">
        <f>IF(ISNUMBER(AirVision!C501),AirVision!C501,"")</f>
        <v/>
      </c>
      <c r="H505" s="624" t="str">
        <f>IF(AirVision!D501&lt;&gt;"",AirVision!D501, "")</f>
        <v/>
      </c>
      <c r="I505" s="624" t="str">
        <f>IF(ISNUMBER(AirVision!O501),AirVision!O501,"")</f>
        <v/>
      </c>
      <c r="J505" s="624" t="str">
        <f>IF(ISNUMBER(AirVision!P501),AirVision!P501,"")</f>
        <v/>
      </c>
      <c r="K505" s="624" t="str">
        <f>IF(ISNUMBER(AirVision!F501),AirVision!F501, "")</f>
        <v/>
      </c>
      <c r="L505" s="624" t="str">
        <f>IF(AirVision!G501&lt;&gt;"",AirVision!G501, "")</f>
        <v/>
      </c>
      <c r="M505" s="624" t="str">
        <f>IF(ISNUMBER(AirVision!U501),AirVision!U501, "")</f>
        <v/>
      </c>
      <c r="N505" s="624" t="str">
        <f>IF(AirVision!V501&lt;&gt;"",AirVision!V501, "")</f>
        <v/>
      </c>
      <c r="O505" s="625" t="str">
        <f>IF(ISNUMBER(AirVision!X501),AirVision!X501,"")</f>
        <v/>
      </c>
      <c r="P505" s="624" t="str">
        <f>IF(AirVision!Y501&lt;&gt;"",AirVision!Y501, "")</f>
        <v/>
      </c>
      <c r="Q505" s="624" t="str">
        <f>IF(ISNUMBER(AirVision!AA501),AirVision!AA501,"")</f>
        <v/>
      </c>
      <c r="R505" s="624" t="str">
        <f>IF(AirVision!AB501&lt;&gt;"",AirVision!AB501, "")</f>
        <v/>
      </c>
      <c r="S505" s="624" t="str">
        <f>IF(ISNUMBER(AirVision!AD501),AirVision!AD501,"")</f>
        <v/>
      </c>
      <c r="T505" s="624" t="str">
        <f>IF(AirVision!AE501&lt;&gt;"",AirVision!AE501, "")</f>
        <v/>
      </c>
      <c r="U505" s="624">
        <f t="shared" si="153"/>
        <v>0</v>
      </c>
      <c r="V505" s="624">
        <f t="shared" si="152"/>
        <v>1</v>
      </c>
      <c r="W505" s="624" t="str">
        <f>IF(D505&lt;&gt;"",(VLOOKUP(D505,'Flags&amp;Qualifiers'!$S$2:$U$55,3)),"")</f>
        <v/>
      </c>
      <c r="X505" s="624">
        <f t="shared" si="154"/>
        <v>0</v>
      </c>
      <c r="Y505" s="624" t="str">
        <f>IF(D505&lt;&gt;"",(VLOOKUP(D505,'Flags&amp;Qualifiers'!$S$2:$T$55,2)), "")</f>
        <v/>
      </c>
      <c r="Z505" s="624">
        <f t="shared" si="155"/>
        <v>1</v>
      </c>
      <c r="AA505" s="624">
        <f t="shared" si="156"/>
        <v>0</v>
      </c>
      <c r="AB505" s="624" t="str">
        <f t="shared" si="157"/>
        <v>NULL</v>
      </c>
      <c r="AC505" s="635" t="str">
        <f t="shared" si="171"/>
        <v>NULL</v>
      </c>
      <c r="AD505" s="625" t="str">
        <f t="shared" si="171"/>
        <v>NULL</v>
      </c>
      <c r="AE505" s="627">
        <f t="shared" si="170"/>
        <v>0</v>
      </c>
      <c r="AF505" s="628" t="str">
        <f t="shared" si="158"/>
        <v/>
      </c>
      <c r="AG505" s="629" t="str">
        <f t="shared" si="159"/>
        <v/>
      </c>
      <c r="AH505" s="630">
        <f t="shared" si="160"/>
        <v>498</v>
      </c>
      <c r="AI505" s="629">
        <f t="shared" si="164"/>
        <v>0</v>
      </c>
      <c r="AJ505" s="632" t="str">
        <f t="shared" si="168"/>
        <v/>
      </c>
      <c r="AK505" s="630" t="str">
        <f t="shared" si="161"/>
        <v/>
      </c>
      <c r="AL505" s="630" t="str">
        <f t="shared" si="162"/>
        <v/>
      </c>
      <c r="AM505" s="632" t="str">
        <f t="shared" si="163"/>
        <v/>
      </c>
      <c r="AN505" s="633" t="str">
        <f t="shared" si="169"/>
        <v>YES</v>
      </c>
      <c r="AO505" s="511" t="s">
        <v>382</v>
      </c>
      <c r="AP505" s="127">
        <f>VLOOKUP(AO505,'Flags&amp;Qualifiers'!$B$2:$C$49,2)</f>
        <v>0</v>
      </c>
      <c r="AQ505" s="127">
        <f>VLOOKUP(AO505,'Flags&amp;Qualifiers'!$B$2:$D$49,3)</f>
        <v>0</v>
      </c>
      <c r="AR505" s="127">
        <f>VLOOKUP(AO505,'Flags&amp;Qualifiers'!$B$2:$E$49,4)</f>
        <v>0</v>
      </c>
      <c r="AS505" s="757" t="str">
        <f t="shared" si="165"/>
        <v>no</v>
      </c>
    </row>
    <row r="506" spans="1:45" s="634" customFormat="1" ht="11.25" customHeight="1" x14ac:dyDescent="0.2">
      <c r="A506" s="621">
        <f>(AirVision!A502)</f>
        <v>0</v>
      </c>
      <c r="B506" s="622">
        <f>(AirVision!B502)</f>
        <v>0</v>
      </c>
      <c r="C506" s="623" t="str">
        <f>IF(ISNUMBER(AirVision!R502),AirVision!R502, "")</f>
        <v/>
      </c>
      <c r="D506" s="624" t="str">
        <f>IF(AirVision!S502&lt;&gt;"",AirVision!S502, "")</f>
        <v/>
      </c>
      <c r="E506" s="623" t="str">
        <f>IF(ISNUMBER(AirVision!L502),AirVision!L502, "")</f>
        <v/>
      </c>
      <c r="F506" s="624" t="str">
        <f>IF(AirVision!M502&lt;&gt;"",AirVision!M502, "")</f>
        <v/>
      </c>
      <c r="G506" s="625" t="str">
        <f>IF(ISNUMBER(AirVision!C502),AirVision!C502,"")</f>
        <v/>
      </c>
      <c r="H506" s="624" t="str">
        <f>IF(AirVision!D502&lt;&gt;"",AirVision!D502, "")</f>
        <v/>
      </c>
      <c r="I506" s="624" t="str">
        <f>IF(ISNUMBER(AirVision!O502),AirVision!O502,"")</f>
        <v/>
      </c>
      <c r="J506" s="624" t="str">
        <f>IF(ISNUMBER(AirVision!P502),AirVision!P502,"")</f>
        <v/>
      </c>
      <c r="K506" s="624" t="str">
        <f>IF(ISNUMBER(AirVision!F502),AirVision!F502, "")</f>
        <v/>
      </c>
      <c r="L506" s="624" t="str">
        <f>IF(AirVision!G502&lt;&gt;"",AirVision!G502, "")</f>
        <v/>
      </c>
      <c r="M506" s="624" t="str">
        <f>IF(ISNUMBER(AirVision!U502),AirVision!U502, "")</f>
        <v/>
      </c>
      <c r="N506" s="624" t="str">
        <f>IF(AirVision!V502&lt;&gt;"",AirVision!V502, "")</f>
        <v/>
      </c>
      <c r="O506" s="625" t="str">
        <f>IF(ISNUMBER(AirVision!X502),AirVision!X502,"")</f>
        <v/>
      </c>
      <c r="P506" s="624" t="str">
        <f>IF(AirVision!Y502&lt;&gt;"",AirVision!Y502, "")</f>
        <v/>
      </c>
      <c r="Q506" s="624" t="str">
        <f>IF(ISNUMBER(AirVision!AA502),AirVision!AA502,"")</f>
        <v/>
      </c>
      <c r="R506" s="624" t="str">
        <f>IF(AirVision!AB502&lt;&gt;"",AirVision!AB502, "")</f>
        <v/>
      </c>
      <c r="S506" s="624" t="str">
        <f>IF(ISNUMBER(AirVision!AD502),AirVision!AD502,"")</f>
        <v/>
      </c>
      <c r="T506" s="624" t="str">
        <f>IF(AirVision!AE502&lt;&gt;"",AirVision!AE502, "")</f>
        <v/>
      </c>
      <c r="U506" s="624">
        <f t="shared" si="153"/>
        <v>0</v>
      </c>
      <c r="V506" s="624">
        <f t="shared" si="152"/>
        <v>1</v>
      </c>
      <c r="W506" s="624" t="str">
        <f>IF(D506&lt;&gt;"",(VLOOKUP(D506,'Flags&amp;Qualifiers'!$S$2:$U$55,3)),"")</f>
        <v/>
      </c>
      <c r="X506" s="624">
        <f t="shared" si="154"/>
        <v>0</v>
      </c>
      <c r="Y506" s="624" t="str">
        <f>IF(D506&lt;&gt;"",(VLOOKUP(D506,'Flags&amp;Qualifiers'!$S$2:$T$55,2)), "")</f>
        <v/>
      </c>
      <c r="Z506" s="624">
        <f t="shared" si="155"/>
        <v>1</v>
      </c>
      <c r="AA506" s="624">
        <f t="shared" si="156"/>
        <v>0</v>
      </c>
      <c r="AB506" s="624" t="str">
        <f t="shared" si="157"/>
        <v>NULL</v>
      </c>
      <c r="AC506" s="635" t="str">
        <f t="shared" si="171"/>
        <v>NULL</v>
      </c>
      <c r="AD506" s="625" t="str">
        <f t="shared" si="171"/>
        <v>NULL</v>
      </c>
      <c r="AE506" s="627">
        <f t="shared" si="170"/>
        <v>0</v>
      </c>
      <c r="AF506" s="628" t="str">
        <f t="shared" si="158"/>
        <v/>
      </c>
      <c r="AG506" s="629" t="str">
        <f t="shared" si="159"/>
        <v/>
      </c>
      <c r="AH506" s="630">
        <f t="shared" si="160"/>
        <v>499</v>
      </c>
      <c r="AI506" s="629">
        <f t="shared" si="164"/>
        <v>0</v>
      </c>
      <c r="AJ506" s="632" t="str">
        <f t="shared" si="168"/>
        <v/>
      </c>
      <c r="AK506" s="630" t="str">
        <f t="shared" si="161"/>
        <v/>
      </c>
      <c r="AL506" s="630" t="str">
        <f t="shared" si="162"/>
        <v/>
      </c>
      <c r="AM506" s="632" t="str">
        <f t="shared" si="163"/>
        <v/>
      </c>
      <c r="AN506" s="633" t="str">
        <f t="shared" si="169"/>
        <v>YES</v>
      </c>
      <c r="AO506" s="511" t="s">
        <v>382</v>
      </c>
      <c r="AP506" s="127">
        <f>VLOOKUP(AO506,'Flags&amp;Qualifiers'!$B$2:$C$49,2)</f>
        <v>0</v>
      </c>
      <c r="AQ506" s="127">
        <f>VLOOKUP(AO506,'Flags&amp;Qualifiers'!$B$2:$D$49,3)</f>
        <v>0</v>
      </c>
      <c r="AR506" s="127">
        <f>VLOOKUP(AO506,'Flags&amp;Qualifiers'!$B$2:$E$49,4)</f>
        <v>0</v>
      </c>
      <c r="AS506" s="757" t="str">
        <f t="shared" si="165"/>
        <v>no</v>
      </c>
    </row>
    <row r="507" spans="1:45" s="634" customFormat="1" ht="11.25" customHeight="1" x14ac:dyDescent="0.2">
      <c r="A507" s="621">
        <f>(AirVision!A503)</f>
        <v>0</v>
      </c>
      <c r="B507" s="622">
        <f>(AirVision!B503)</f>
        <v>0</v>
      </c>
      <c r="C507" s="623" t="str">
        <f>IF(ISNUMBER(AirVision!R503),AirVision!R503, "")</f>
        <v/>
      </c>
      <c r="D507" s="624" t="str">
        <f>IF(AirVision!S503&lt;&gt;"",AirVision!S503, "")</f>
        <v/>
      </c>
      <c r="E507" s="623" t="str">
        <f>IF(ISNUMBER(AirVision!L503),AirVision!L503, "")</f>
        <v/>
      </c>
      <c r="F507" s="624" t="str">
        <f>IF(AirVision!M503&lt;&gt;"",AirVision!M503, "")</f>
        <v/>
      </c>
      <c r="G507" s="625" t="str">
        <f>IF(ISNUMBER(AirVision!C503),AirVision!C503,"")</f>
        <v/>
      </c>
      <c r="H507" s="624" t="str">
        <f>IF(AirVision!D503&lt;&gt;"",AirVision!D503, "")</f>
        <v/>
      </c>
      <c r="I507" s="624" t="str">
        <f>IF(ISNUMBER(AirVision!O503),AirVision!O503,"")</f>
        <v/>
      </c>
      <c r="J507" s="624" t="str">
        <f>IF(ISNUMBER(AirVision!P503),AirVision!P503,"")</f>
        <v/>
      </c>
      <c r="K507" s="624" t="str">
        <f>IF(ISNUMBER(AirVision!F503),AirVision!F503, "")</f>
        <v/>
      </c>
      <c r="L507" s="624" t="str">
        <f>IF(AirVision!G503&lt;&gt;"",AirVision!G503, "")</f>
        <v/>
      </c>
      <c r="M507" s="624" t="str">
        <f>IF(ISNUMBER(AirVision!U503),AirVision!U503, "")</f>
        <v/>
      </c>
      <c r="N507" s="624" t="str">
        <f>IF(AirVision!V503&lt;&gt;"",AirVision!V503, "")</f>
        <v/>
      </c>
      <c r="O507" s="625" t="str">
        <f>IF(ISNUMBER(AirVision!X503),AirVision!X503,"")</f>
        <v/>
      </c>
      <c r="P507" s="624" t="str">
        <f>IF(AirVision!Y503&lt;&gt;"",AirVision!Y503, "")</f>
        <v/>
      </c>
      <c r="Q507" s="624" t="str">
        <f>IF(ISNUMBER(AirVision!AA503),AirVision!AA503,"")</f>
        <v/>
      </c>
      <c r="R507" s="624" t="str">
        <f>IF(AirVision!AB503&lt;&gt;"",AirVision!AB503, "")</f>
        <v/>
      </c>
      <c r="S507" s="624" t="str">
        <f>IF(ISNUMBER(AirVision!AD503),AirVision!AD503,"")</f>
        <v/>
      </c>
      <c r="T507" s="624" t="str">
        <f>IF(AirVision!AE503&lt;&gt;"",AirVision!AE503, "")</f>
        <v/>
      </c>
      <c r="U507" s="624">
        <f t="shared" si="153"/>
        <v>0</v>
      </c>
      <c r="V507" s="624">
        <f t="shared" si="152"/>
        <v>1</v>
      </c>
      <c r="W507" s="624" t="str">
        <f>IF(D507&lt;&gt;"",(VLOOKUP(D507,'Flags&amp;Qualifiers'!$S$2:$U$55,3)),"")</f>
        <v/>
      </c>
      <c r="X507" s="624">
        <f t="shared" si="154"/>
        <v>0</v>
      </c>
      <c r="Y507" s="624" t="str">
        <f>IF(D507&lt;&gt;"",(VLOOKUP(D507,'Flags&amp;Qualifiers'!$S$2:$T$55,2)), "")</f>
        <v/>
      </c>
      <c r="Z507" s="624">
        <f t="shared" si="155"/>
        <v>1</v>
      </c>
      <c r="AA507" s="624">
        <f t="shared" si="156"/>
        <v>0</v>
      </c>
      <c r="AB507" s="624" t="str">
        <f t="shared" si="157"/>
        <v>NULL</v>
      </c>
      <c r="AC507" s="635" t="str">
        <f t="shared" si="171"/>
        <v>NULL</v>
      </c>
      <c r="AD507" s="625" t="str">
        <f t="shared" si="171"/>
        <v>NULL</v>
      </c>
      <c r="AE507" s="627">
        <f t="shared" si="170"/>
        <v>0</v>
      </c>
      <c r="AF507" s="628" t="str">
        <f t="shared" si="158"/>
        <v/>
      </c>
      <c r="AG507" s="629" t="str">
        <f t="shared" si="159"/>
        <v/>
      </c>
      <c r="AH507" s="630">
        <f t="shared" si="160"/>
        <v>500</v>
      </c>
      <c r="AI507" s="629">
        <f t="shared" si="164"/>
        <v>0</v>
      </c>
      <c r="AJ507" s="632" t="str">
        <f t="shared" si="168"/>
        <v/>
      </c>
      <c r="AK507" s="630" t="str">
        <f t="shared" si="161"/>
        <v/>
      </c>
      <c r="AL507" s="630" t="str">
        <f t="shared" si="162"/>
        <v/>
      </c>
      <c r="AM507" s="632" t="str">
        <f t="shared" si="163"/>
        <v/>
      </c>
      <c r="AN507" s="633" t="str">
        <f t="shared" si="169"/>
        <v>YES</v>
      </c>
      <c r="AO507" s="511" t="s">
        <v>382</v>
      </c>
      <c r="AP507" s="127">
        <f>VLOOKUP(AO507,'Flags&amp;Qualifiers'!$B$2:$C$49,2)</f>
        <v>0</v>
      </c>
      <c r="AQ507" s="127">
        <f>VLOOKUP(AO507,'Flags&amp;Qualifiers'!$B$2:$D$49,3)</f>
        <v>0</v>
      </c>
      <c r="AR507" s="127">
        <f>VLOOKUP(AO507,'Flags&amp;Qualifiers'!$B$2:$E$49,4)</f>
        <v>0</v>
      </c>
      <c r="AS507" s="757" t="str">
        <f t="shared" si="165"/>
        <v>no</v>
      </c>
    </row>
    <row r="508" spans="1:45" s="634" customFormat="1" ht="11.25" customHeight="1" x14ac:dyDescent="0.2">
      <c r="A508" s="621">
        <f>(AirVision!A504)</f>
        <v>0</v>
      </c>
      <c r="B508" s="622">
        <f>(AirVision!B504)</f>
        <v>0</v>
      </c>
      <c r="C508" s="623" t="str">
        <f>IF(ISNUMBER(AirVision!R504),AirVision!R504, "")</f>
        <v/>
      </c>
      <c r="D508" s="624" t="str">
        <f>IF(AirVision!S504&lt;&gt;"",AirVision!S504, "")</f>
        <v/>
      </c>
      <c r="E508" s="623" t="str">
        <f>IF(ISNUMBER(AirVision!L504),AirVision!L504, "")</f>
        <v/>
      </c>
      <c r="F508" s="624" t="str">
        <f>IF(AirVision!M504&lt;&gt;"",AirVision!M504, "")</f>
        <v/>
      </c>
      <c r="G508" s="625" t="str">
        <f>IF(ISNUMBER(AirVision!C504),AirVision!C504,"")</f>
        <v/>
      </c>
      <c r="H508" s="624" t="str">
        <f>IF(AirVision!D504&lt;&gt;"",AirVision!D504, "")</f>
        <v/>
      </c>
      <c r="I508" s="624" t="str">
        <f>IF(ISNUMBER(AirVision!O504),AirVision!O504,"")</f>
        <v/>
      </c>
      <c r="J508" s="624" t="str">
        <f>IF(ISNUMBER(AirVision!P504),AirVision!P504,"")</f>
        <v/>
      </c>
      <c r="K508" s="624" t="str">
        <f>IF(ISNUMBER(AirVision!F504),AirVision!F504, "")</f>
        <v/>
      </c>
      <c r="L508" s="624" t="str">
        <f>IF(AirVision!G504&lt;&gt;"",AirVision!G504, "")</f>
        <v/>
      </c>
      <c r="M508" s="624" t="str">
        <f>IF(ISNUMBER(AirVision!U504),AirVision!U504, "")</f>
        <v/>
      </c>
      <c r="N508" s="624" t="str">
        <f>IF(AirVision!V504&lt;&gt;"",AirVision!V504, "")</f>
        <v/>
      </c>
      <c r="O508" s="625" t="str">
        <f>IF(ISNUMBER(AirVision!X504),AirVision!X504,"")</f>
        <v/>
      </c>
      <c r="P508" s="624" t="str">
        <f>IF(AirVision!Y504&lt;&gt;"",AirVision!Y504, "")</f>
        <v/>
      </c>
      <c r="Q508" s="624" t="str">
        <f>IF(ISNUMBER(AirVision!AA504),AirVision!AA504,"")</f>
        <v/>
      </c>
      <c r="R508" s="624" t="str">
        <f>IF(AirVision!AB504&lt;&gt;"",AirVision!AB504, "")</f>
        <v/>
      </c>
      <c r="S508" s="624" t="str">
        <f>IF(ISNUMBER(AirVision!AD504),AirVision!AD504,"")</f>
        <v/>
      </c>
      <c r="T508" s="624" t="str">
        <f>IF(AirVision!AE504&lt;&gt;"",AirVision!AE504, "")</f>
        <v/>
      </c>
      <c r="U508" s="624">
        <f t="shared" si="153"/>
        <v>0</v>
      </c>
      <c r="V508" s="624">
        <f t="shared" si="152"/>
        <v>1</v>
      </c>
      <c r="W508" s="624" t="str">
        <f>IF(D508&lt;&gt;"",(VLOOKUP(D508,'Flags&amp;Qualifiers'!$S$2:$U$55,3)),"")</f>
        <v/>
      </c>
      <c r="X508" s="624">
        <f t="shared" si="154"/>
        <v>0</v>
      </c>
      <c r="Y508" s="624" t="str">
        <f>IF(D508&lt;&gt;"",(VLOOKUP(D508,'Flags&amp;Qualifiers'!$S$2:$T$55,2)), "")</f>
        <v/>
      </c>
      <c r="Z508" s="624">
        <f t="shared" si="155"/>
        <v>1</v>
      </c>
      <c r="AA508" s="624">
        <f t="shared" si="156"/>
        <v>0</v>
      </c>
      <c r="AB508" s="624" t="str">
        <f t="shared" si="157"/>
        <v>NULL</v>
      </c>
      <c r="AC508" s="635" t="str">
        <f t="shared" si="171"/>
        <v>NULL</v>
      </c>
      <c r="AD508" s="625" t="str">
        <f t="shared" si="171"/>
        <v>NULL</v>
      </c>
      <c r="AE508" s="627">
        <f t="shared" si="170"/>
        <v>0</v>
      </c>
      <c r="AF508" s="628" t="str">
        <f t="shared" si="158"/>
        <v/>
      </c>
      <c r="AG508" s="629" t="str">
        <f t="shared" si="159"/>
        <v/>
      </c>
      <c r="AH508" s="630">
        <f t="shared" si="160"/>
        <v>501</v>
      </c>
      <c r="AI508" s="629">
        <f t="shared" si="164"/>
        <v>0</v>
      </c>
      <c r="AJ508" s="632" t="str">
        <f t="shared" si="168"/>
        <v/>
      </c>
      <c r="AK508" s="630" t="str">
        <f t="shared" si="161"/>
        <v/>
      </c>
      <c r="AL508" s="630" t="str">
        <f t="shared" si="162"/>
        <v/>
      </c>
      <c r="AM508" s="632" t="str">
        <f t="shared" si="163"/>
        <v/>
      </c>
      <c r="AN508" s="633" t="str">
        <f t="shared" si="169"/>
        <v>YES</v>
      </c>
      <c r="AO508" s="511" t="s">
        <v>382</v>
      </c>
      <c r="AP508" s="127">
        <f>VLOOKUP(AO508,'Flags&amp;Qualifiers'!$B$2:$C$49,2)</f>
        <v>0</v>
      </c>
      <c r="AQ508" s="127">
        <f>VLOOKUP(AO508,'Flags&amp;Qualifiers'!$B$2:$D$49,3)</f>
        <v>0</v>
      </c>
      <c r="AR508" s="127">
        <f>VLOOKUP(AO508,'Flags&amp;Qualifiers'!$B$2:$E$49,4)</f>
        <v>0</v>
      </c>
      <c r="AS508" s="757" t="str">
        <f t="shared" si="165"/>
        <v>no</v>
      </c>
    </row>
    <row r="509" spans="1:45" s="634" customFormat="1" ht="11.25" customHeight="1" x14ac:dyDescent="0.2">
      <c r="A509" s="621">
        <f>(AirVision!A505)</f>
        <v>0</v>
      </c>
      <c r="B509" s="622">
        <f>(AirVision!B505)</f>
        <v>0</v>
      </c>
      <c r="C509" s="623" t="str">
        <f>IF(ISNUMBER(AirVision!R505),AirVision!R505, "")</f>
        <v/>
      </c>
      <c r="D509" s="624" t="str">
        <f>IF(AirVision!S505&lt;&gt;"",AirVision!S505, "")</f>
        <v/>
      </c>
      <c r="E509" s="623" t="str">
        <f>IF(ISNUMBER(AirVision!L505),AirVision!L505, "")</f>
        <v/>
      </c>
      <c r="F509" s="624" t="str">
        <f>IF(AirVision!M505&lt;&gt;"",AirVision!M505, "")</f>
        <v/>
      </c>
      <c r="G509" s="625" t="str">
        <f>IF(ISNUMBER(AirVision!C505),AirVision!C505,"")</f>
        <v/>
      </c>
      <c r="H509" s="624" t="str">
        <f>IF(AirVision!D505&lt;&gt;"",AirVision!D505, "")</f>
        <v/>
      </c>
      <c r="I509" s="624" t="str">
        <f>IF(ISNUMBER(AirVision!O505),AirVision!O505,"")</f>
        <v/>
      </c>
      <c r="J509" s="624" t="str">
        <f>IF(ISNUMBER(AirVision!P505),AirVision!P505,"")</f>
        <v/>
      </c>
      <c r="K509" s="624" t="str">
        <f>IF(ISNUMBER(AirVision!F505),AirVision!F505, "")</f>
        <v/>
      </c>
      <c r="L509" s="624" t="str">
        <f>IF(AirVision!G505&lt;&gt;"",AirVision!G505, "")</f>
        <v/>
      </c>
      <c r="M509" s="624" t="str">
        <f>IF(ISNUMBER(AirVision!U505),AirVision!U505, "")</f>
        <v/>
      </c>
      <c r="N509" s="624" t="str">
        <f>IF(AirVision!V505&lt;&gt;"",AirVision!V505, "")</f>
        <v/>
      </c>
      <c r="O509" s="625" t="str">
        <f>IF(ISNUMBER(AirVision!X505),AirVision!X505,"")</f>
        <v/>
      </c>
      <c r="P509" s="624" t="str">
        <f>IF(AirVision!Y505&lt;&gt;"",AirVision!Y505, "")</f>
        <v/>
      </c>
      <c r="Q509" s="624" t="str">
        <f>IF(ISNUMBER(AirVision!AA505),AirVision!AA505,"")</f>
        <v/>
      </c>
      <c r="R509" s="624" t="str">
        <f>IF(AirVision!AB505&lt;&gt;"",AirVision!AB505, "")</f>
        <v/>
      </c>
      <c r="S509" s="624" t="str">
        <f>IF(ISNUMBER(AirVision!AD505),AirVision!AD505,"")</f>
        <v/>
      </c>
      <c r="T509" s="624" t="str">
        <f>IF(AirVision!AE505&lt;&gt;"",AirVision!AE505, "")</f>
        <v/>
      </c>
      <c r="U509" s="624">
        <f t="shared" si="153"/>
        <v>0</v>
      </c>
      <c r="V509" s="624">
        <f t="shared" si="152"/>
        <v>1</v>
      </c>
      <c r="W509" s="624" t="str">
        <f>IF(D509&lt;&gt;"",(VLOOKUP(D509,'Flags&amp;Qualifiers'!$S$2:$U$55,3)),"")</f>
        <v/>
      </c>
      <c r="X509" s="624">
        <f t="shared" si="154"/>
        <v>0</v>
      </c>
      <c r="Y509" s="624" t="str">
        <f>IF(D509&lt;&gt;"",(VLOOKUP(D509,'Flags&amp;Qualifiers'!$S$2:$T$55,2)), "")</f>
        <v/>
      </c>
      <c r="Z509" s="624">
        <f t="shared" si="155"/>
        <v>1</v>
      </c>
      <c r="AA509" s="624">
        <f t="shared" si="156"/>
        <v>0</v>
      </c>
      <c r="AB509" s="624" t="str">
        <f t="shared" si="157"/>
        <v>NULL</v>
      </c>
      <c r="AC509" s="635" t="str">
        <f t="shared" si="171"/>
        <v>NULL</v>
      </c>
      <c r="AD509" s="625" t="str">
        <f t="shared" si="171"/>
        <v>NULL</v>
      </c>
      <c r="AE509" s="627">
        <f t="shared" si="170"/>
        <v>0</v>
      </c>
      <c r="AF509" s="628" t="str">
        <f t="shared" si="158"/>
        <v/>
      </c>
      <c r="AG509" s="629" t="str">
        <f t="shared" si="159"/>
        <v/>
      </c>
      <c r="AH509" s="630">
        <f t="shared" si="160"/>
        <v>502</v>
      </c>
      <c r="AI509" s="629">
        <f t="shared" si="164"/>
        <v>0</v>
      </c>
      <c r="AJ509" s="632" t="str">
        <f t="shared" si="168"/>
        <v/>
      </c>
      <c r="AK509" s="630" t="str">
        <f t="shared" si="161"/>
        <v/>
      </c>
      <c r="AL509" s="630" t="str">
        <f t="shared" si="162"/>
        <v/>
      </c>
      <c r="AM509" s="632" t="str">
        <f t="shared" si="163"/>
        <v/>
      </c>
      <c r="AN509" s="633" t="str">
        <f t="shared" si="169"/>
        <v>YES</v>
      </c>
      <c r="AO509" s="511" t="s">
        <v>382</v>
      </c>
      <c r="AP509" s="127">
        <f>VLOOKUP(AO509,'Flags&amp;Qualifiers'!$B$2:$C$49,2)</f>
        <v>0</v>
      </c>
      <c r="AQ509" s="127">
        <f>VLOOKUP(AO509,'Flags&amp;Qualifiers'!$B$2:$D$49,3)</f>
        <v>0</v>
      </c>
      <c r="AR509" s="127">
        <f>VLOOKUP(AO509,'Flags&amp;Qualifiers'!$B$2:$E$49,4)</f>
        <v>0</v>
      </c>
      <c r="AS509" s="757" t="str">
        <f t="shared" si="165"/>
        <v>no</v>
      </c>
    </row>
    <row r="510" spans="1:45" s="634" customFormat="1" ht="11.25" customHeight="1" x14ac:dyDescent="0.2">
      <c r="A510" s="621">
        <f>(AirVision!A506)</f>
        <v>0</v>
      </c>
      <c r="B510" s="622">
        <f>(AirVision!B506)</f>
        <v>0</v>
      </c>
      <c r="C510" s="623" t="str">
        <f>IF(ISNUMBER(AirVision!R506),AirVision!R506, "")</f>
        <v/>
      </c>
      <c r="D510" s="624" t="str">
        <f>IF(AirVision!S506&lt;&gt;"",AirVision!S506, "")</f>
        <v/>
      </c>
      <c r="E510" s="623" t="str">
        <f>IF(ISNUMBER(AirVision!L506),AirVision!L506, "")</f>
        <v/>
      </c>
      <c r="F510" s="624" t="str">
        <f>IF(AirVision!M506&lt;&gt;"",AirVision!M506, "")</f>
        <v/>
      </c>
      <c r="G510" s="625" t="str">
        <f>IF(ISNUMBER(AirVision!C506),AirVision!C506,"")</f>
        <v/>
      </c>
      <c r="H510" s="624" t="str">
        <f>IF(AirVision!D506&lt;&gt;"",AirVision!D506, "")</f>
        <v/>
      </c>
      <c r="I510" s="624" t="str">
        <f>IF(ISNUMBER(AirVision!O506),AirVision!O506,"")</f>
        <v/>
      </c>
      <c r="J510" s="624" t="str">
        <f>IF(ISNUMBER(AirVision!P506),AirVision!P506,"")</f>
        <v/>
      </c>
      <c r="K510" s="624" t="str">
        <f>IF(ISNUMBER(AirVision!F506),AirVision!F506, "")</f>
        <v/>
      </c>
      <c r="L510" s="624" t="str">
        <f>IF(AirVision!G506&lt;&gt;"",AirVision!G506, "")</f>
        <v/>
      </c>
      <c r="M510" s="624" t="str">
        <f>IF(ISNUMBER(AirVision!U506),AirVision!U506, "")</f>
        <v/>
      </c>
      <c r="N510" s="624" t="str">
        <f>IF(AirVision!V506&lt;&gt;"",AirVision!V506, "")</f>
        <v/>
      </c>
      <c r="O510" s="625" t="str">
        <f>IF(ISNUMBER(AirVision!X506),AirVision!X506,"")</f>
        <v/>
      </c>
      <c r="P510" s="624" t="str">
        <f>IF(AirVision!Y506&lt;&gt;"",AirVision!Y506, "")</f>
        <v/>
      </c>
      <c r="Q510" s="624" t="str">
        <f>IF(ISNUMBER(AirVision!AA506),AirVision!AA506,"")</f>
        <v/>
      </c>
      <c r="R510" s="624" t="str">
        <f>IF(AirVision!AB506&lt;&gt;"",AirVision!AB506, "")</f>
        <v/>
      </c>
      <c r="S510" s="624" t="str">
        <f>IF(ISNUMBER(AirVision!AD506),AirVision!AD506,"")</f>
        <v/>
      </c>
      <c r="T510" s="624" t="str">
        <f>IF(AirVision!AE506&lt;&gt;"",AirVision!AE506, "")</f>
        <v/>
      </c>
      <c r="U510" s="624">
        <f t="shared" si="153"/>
        <v>0</v>
      </c>
      <c r="V510" s="624">
        <f t="shared" si="152"/>
        <v>1</v>
      </c>
      <c r="W510" s="624" t="str">
        <f>IF(D510&lt;&gt;"",(VLOOKUP(D510,'Flags&amp;Qualifiers'!$S$2:$U$55,3)),"")</f>
        <v/>
      </c>
      <c r="X510" s="624">
        <f t="shared" si="154"/>
        <v>0</v>
      </c>
      <c r="Y510" s="624" t="str">
        <f>IF(D510&lt;&gt;"",(VLOOKUP(D510,'Flags&amp;Qualifiers'!$S$2:$T$55,2)), "")</f>
        <v/>
      </c>
      <c r="Z510" s="624">
        <f t="shared" si="155"/>
        <v>1</v>
      </c>
      <c r="AA510" s="624">
        <f t="shared" si="156"/>
        <v>0</v>
      </c>
      <c r="AB510" s="624" t="str">
        <f t="shared" si="157"/>
        <v>NULL</v>
      </c>
      <c r="AC510" s="635" t="str">
        <f t="shared" si="171"/>
        <v>NULL</v>
      </c>
      <c r="AD510" s="625" t="str">
        <f t="shared" si="171"/>
        <v>NULL</v>
      </c>
      <c r="AE510" s="627">
        <f t="shared" si="170"/>
        <v>0</v>
      </c>
      <c r="AF510" s="628" t="str">
        <f t="shared" si="158"/>
        <v/>
      </c>
      <c r="AG510" s="629" t="str">
        <f t="shared" si="159"/>
        <v/>
      </c>
      <c r="AH510" s="630">
        <f t="shared" si="160"/>
        <v>503</v>
      </c>
      <c r="AI510" s="629">
        <f t="shared" si="164"/>
        <v>0</v>
      </c>
      <c r="AJ510" s="632" t="str">
        <f t="shared" si="168"/>
        <v/>
      </c>
      <c r="AK510" s="630" t="str">
        <f t="shared" si="161"/>
        <v/>
      </c>
      <c r="AL510" s="630" t="str">
        <f t="shared" si="162"/>
        <v/>
      </c>
      <c r="AM510" s="632" t="str">
        <f t="shared" si="163"/>
        <v/>
      </c>
      <c r="AN510" s="633" t="str">
        <f t="shared" si="169"/>
        <v>YES</v>
      </c>
      <c r="AO510" s="511" t="s">
        <v>382</v>
      </c>
      <c r="AP510" s="127">
        <f>VLOOKUP(AO510,'Flags&amp;Qualifiers'!$B$2:$C$49,2)</f>
        <v>0</v>
      </c>
      <c r="AQ510" s="127">
        <f>VLOOKUP(AO510,'Flags&amp;Qualifiers'!$B$2:$D$49,3)</f>
        <v>0</v>
      </c>
      <c r="AR510" s="127">
        <f>VLOOKUP(AO510,'Flags&amp;Qualifiers'!$B$2:$E$49,4)</f>
        <v>0</v>
      </c>
      <c r="AS510" s="757" t="str">
        <f t="shared" si="165"/>
        <v>no</v>
      </c>
    </row>
    <row r="511" spans="1:45" s="634" customFormat="1" ht="11.25" customHeight="1" x14ac:dyDescent="0.2">
      <c r="A511" s="621">
        <f>(AirVision!A507)</f>
        <v>0</v>
      </c>
      <c r="B511" s="622">
        <f>(AirVision!B507)</f>
        <v>0</v>
      </c>
      <c r="C511" s="623" t="str">
        <f>IF(ISNUMBER(AirVision!R507),AirVision!R507, "")</f>
        <v/>
      </c>
      <c r="D511" s="624" t="str">
        <f>IF(AirVision!S507&lt;&gt;"",AirVision!S507, "")</f>
        <v/>
      </c>
      <c r="E511" s="623" t="str">
        <f>IF(ISNUMBER(AirVision!L507),AirVision!L507, "")</f>
        <v/>
      </c>
      <c r="F511" s="624" t="str">
        <f>IF(AirVision!M507&lt;&gt;"",AirVision!M507, "")</f>
        <v/>
      </c>
      <c r="G511" s="625" t="str">
        <f>IF(ISNUMBER(AirVision!C507),AirVision!C507,"")</f>
        <v/>
      </c>
      <c r="H511" s="624" t="str">
        <f>IF(AirVision!D507&lt;&gt;"",AirVision!D507, "")</f>
        <v/>
      </c>
      <c r="I511" s="624" t="str">
        <f>IF(ISNUMBER(AirVision!O507),AirVision!O507,"")</f>
        <v/>
      </c>
      <c r="J511" s="624" t="str">
        <f>IF(ISNUMBER(AirVision!P507),AirVision!P507,"")</f>
        <v/>
      </c>
      <c r="K511" s="624" t="str">
        <f>IF(ISNUMBER(AirVision!F507),AirVision!F507, "")</f>
        <v/>
      </c>
      <c r="L511" s="624" t="str">
        <f>IF(AirVision!G507&lt;&gt;"",AirVision!G507, "")</f>
        <v/>
      </c>
      <c r="M511" s="624" t="str">
        <f>IF(ISNUMBER(AirVision!U507),AirVision!U507, "")</f>
        <v/>
      </c>
      <c r="N511" s="624" t="str">
        <f>IF(AirVision!V507&lt;&gt;"",AirVision!V507, "")</f>
        <v/>
      </c>
      <c r="O511" s="625" t="str">
        <f>IF(ISNUMBER(AirVision!X507),AirVision!X507,"")</f>
        <v/>
      </c>
      <c r="P511" s="624" t="str">
        <f>IF(AirVision!Y507&lt;&gt;"",AirVision!Y507, "")</f>
        <v/>
      </c>
      <c r="Q511" s="624" t="str">
        <f>IF(ISNUMBER(AirVision!AA507),AirVision!AA507,"")</f>
        <v/>
      </c>
      <c r="R511" s="624" t="str">
        <f>IF(AirVision!AB507&lt;&gt;"",AirVision!AB507, "")</f>
        <v/>
      </c>
      <c r="S511" s="624" t="str">
        <f>IF(ISNUMBER(AirVision!AD507),AirVision!AD507,"")</f>
        <v/>
      </c>
      <c r="T511" s="624" t="str">
        <f>IF(AirVision!AE507&lt;&gt;"",AirVision!AE507, "")</f>
        <v/>
      </c>
      <c r="U511" s="624">
        <f t="shared" si="153"/>
        <v>0</v>
      </c>
      <c r="V511" s="624">
        <f t="shared" si="152"/>
        <v>1</v>
      </c>
      <c r="W511" s="624" t="str">
        <f>IF(D511&lt;&gt;"",(VLOOKUP(D511,'Flags&amp;Qualifiers'!$S$2:$U$55,3)),"")</f>
        <v/>
      </c>
      <c r="X511" s="624">
        <f t="shared" si="154"/>
        <v>0</v>
      </c>
      <c r="Y511" s="624" t="str">
        <f>IF(D511&lt;&gt;"",(VLOOKUP(D511,'Flags&amp;Qualifiers'!$S$2:$T$55,2)), "")</f>
        <v/>
      </c>
      <c r="Z511" s="624">
        <f t="shared" si="155"/>
        <v>1</v>
      </c>
      <c r="AA511" s="624">
        <f t="shared" si="156"/>
        <v>0</v>
      </c>
      <c r="AB511" s="624" t="str">
        <f t="shared" si="157"/>
        <v>NULL</v>
      </c>
      <c r="AC511" s="635" t="str">
        <f t="shared" si="171"/>
        <v>NULL</v>
      </c>
      <c r="AD511" s="625" t="str">
        <f t="shared" si="171"/>
        <v>NULL</v>
      </c>
      <c r="AE511" s="627">
        <f>MAX($AB$488:$AB$511)</f>
        <v>0</v>
      </c>
      <c r="AF511" s="628" t="str">
        <f t="shared" si="158"/>
        <v/>
      </c>
      <c r="AG511" s="629" t="str">
        <f t="shared" si="159"/>
        <v/>
      </c>
      <c r="AH511" s="630">
        <f t="shared" si="160"/>
        <v>504</v>
      </c>
      <c r="AI511" s="629">
        <f t="shared" si="164"/>
        <v>0</v>
      </c>
      <c r="AJ511" s="632" t="str">
        <f t="shared" si="168"/>
        <v/>
      </c>
      <c r="AK511" s="630" t="str">
        <f t="shared" si="161"/>
        <v/>
      </c>
      <c r="AL511" s="630" t="str">
        <f t="shared" si="162"/>
        <v/>
      </c>
      <c r="AM511" s="632" t="str">
        <f t="shared" si="163"/>
        <v/>
      </c>
      <c r="AN511" s="633" t="str">
        <f t="shared" si="169"/>
        <v>YES</v>
      </c>
      <c r="AO511" s="511" t="s">
        <v>382</v>
      </c>
      <c r="AP511" s="127">
        <f>VLOOKUP(AO511,'Flags&amp;Qualifiers'!$B$2:$C$49,2)</f>
        <v>0</v>
      </c>
      <c r="AQ511" s="127">
        <f>VLOOKUP(AO511,'Flags&amp;Qualifiers'!$B$2:$D$49,3)</f>
        <v>0</v>
      </c>
      <c r="AR511" s="127">
        <f>VLOOKUP(AO511,'Flags&amp;Qualifiers'!$B$2:$E$49,4)</f>
        <v>0</v>
      </c>
      <c r="AS511" s="757" t="str">
        <f t="shared" si="165"/>
        <v>no</v>
      </c>
    </row>
    <row r="512" spans="1:45" s="634" customFormat="1" ht="11.25" customHeight="1" x14ac:dyDescent="0.2">
      <c r="A512" s="621">
        <f>(AirVision!A508)</f>
        <v>0</v>
      </c>
      <c r="B512" s="622">
        <f>(AirVision!B508)</f>
        <v>0</v>
      </c>
      <c r="C512" s="623" t="str">
        <f>IF(ISNUMBER(AirVision!R508),AirVision!R508, "")</f>
        <v/>
      </c>
      <c r="D512" s="624" t="str">
        <f>IF(AirVision!S508&lt;&gt;"",AirVision!S508, "")</f>
        <v/>
      </c>
      <c r="E512" s="623" t="str">
        <f>IF(ISNUMBER(AirVision!L508),AirVision!L508, "")</f>
        <v/>
      </c>
      <c r="F512" s="624" t="str">
        <f>IF(AirVision!M508&lt;&gt;"",AirVision!M508, "")</f>
        <v/>
      </c>
      <c r="G512" s="625" t="str">
        <f>IF(ISNUMBER(AirVision!C508),AirVision!C508,"")</f>
        <v/>
      </c>
      <c r="H512" s="624" t="str">
        <f>IF(AirVision!D508&lt;&gt;"",AirVision!D508, "")</f>
        <v/>
      </c>
      <c r="I512" s="624" t="str">
        <f>IF(ISNUMBER(AirVision!O508),AirVision!O508,"")</f>
        <v/>
      </c>
      <c r="J512" s="624" t="str">
        <f>IF(ISNUMBER(AirVision!P508),AirVision!P508,"")</f>
        <v/>
      </c>
      <c r="K512" s="624" t="str">
        <f>IF(ISNUMBER(AirVision!F508),AirVision!F508, "")</f>
        <v/>
      </c>
      <c r="L512" s="624" t="str">
        <f>IF(AirVision!G508&lt;&gt;"",AirVision!G508, "")</f>
        <v/>
      </c>
      <c r="M512" s="624" t="str">
        <f>IF(ISNUMBER(AirVision!U508),AirVision!U508, "")</f>
        <v/>
      </c>
      <c r="N512" s="624" t="str">
        <f>IF(AirVision!V508&lt;&gt;"",AirVision!V508, "")</f>
        <v/>
      </c>
      <c r="O512" s="625" t="str">
        <f>IF(ISNUMBER(AirVision!X508),AirVision!X508,"")</f>
        <v/>
      </c>
      <c r="P512" s="624" t="str">
        <f>IF(AirVision!Y508&lt;&gt;"",AirVision!Y508, "")</f>
        <v/>
      </c>
      <c r="Q512" s="624" t="str">
        <f>IF(ISNUMBER(AirVision!AA508),AirVision!AA508,"")</f>
        <v/>
      </c>
      <c r="R512" s="624" t="str">
        <f>IF(AirVision!AB508&lt;&gt;"",AirVision!AB508, "")</f>
        <v/>
      </c>
      <c r="S512" s="624" t="str">
        <f>IF(ISNUMBER(AirVision!AD508),AirVision!AD508,"")</f>
        <v/>
      </c>
      <c r="T512" s="624" t="str">
        <f>IF(AirVision!AE508&lt;&gt;"",AirVision!AE508, "")</f>
        <v/>
      </c>
      <c r="U512" s="624">
        <f t="shared" si="153"/>
        <v>0</v>
      </c>
      <c r="V512" s="624">
        <f t="shared" si="152"/>
        <v>1</v>
      </c>
      <c r="W512" s="624" t="str">
        <f>IF(D512&lt;&gt;"",(VLOOKUP(D512,'Flags&amp;Qualifiers'!$S$2:$U$55,3)),"")</f>
        <v/>
      </c>
      <c r="X512" s="624">
        <f t="shared" si="154"/>
        <v>0</v>
      </c>
      <c r="Y512" s="624" t="str">
        <f>IF(D512&lt;&gt;"",(VLOOKUP(D512,'Flags&amp;Qualifiers'!$S$2:$T$55,2)), "")</f>
        <v/>
      </c>
      <c r="Z512" s="624">
        <f t="shared" si="155"/>
        <v>1</v>
      </c>
      <c r="AA512" s="624">
        <f t="shared" si="156"/>
        <v>0</v>
      </c>
      <c r="AB512" s="624" t="str">
        <f t="shared" si="157"/>
        <v>NULL</v>
      </c>
      <c r="AC512" s="635" t="str">
        <f>IF((COUNT($AB$512:$AB$535)&gt;17),(AVERAGE($AB$512:$AB$535)),"NULL")</f>
        <v>NULL</v>
      </c>
      <c r="AD512" s="625" t="str">
        <f>IF((COUNT($AB$512:$AB$535)&gt;17),(AVERAGE($AB$512:$AB$535)),"NULL")</f>
        <v>NULL</v>
      </c>
      <c r="AE512" s="627">
        <f t="shared" ref="AE512:AE534" si="172">MAX($AB$512:$AB$535)</f>
        <v>0</v>
      </c>
      <c r="AF512" s="628" t="str">
        <f t="shared" si="158"/>
        <v/>
      </c>
      <c r="AG512" s="629" t="str">
        <f t="shared" si="159"/>
        <v/>
      </c>
      <c r="AH512" s="630">
        <f t="shared" si="160"/>
        <v>505</v>
      </c>
      <c r="AI512" s="629">
        <f t="shared" si="164"/>
        <v>0</v>
      </c>
      <c r="AJ512" s="632" t="str">
        <f t="shared" si="168"/>
        <v/>
      </c>
      <c r="AK512" s="630" t="str">
        <f t="shared" si="161"/>
        <v/>
      </c>
      <c r="AL512" s="630" t="str">
        <f t="shared" si="162"/>
        <v/>
      </c>
      <c r="AM512" s="632" t="str">
        <f t="shared" si="163"/>
        <v/>
      </c>
      <c r="AN512" s="633" t="str">
        <f t="shared" si="169"/>
        <v>YES</v>
      </c>
      <c r="AO512" s="511" t="s">
        <v>382</v>
      </c>
      <c r="AP512" s="127">
        <f>VLOOKUP(AO512,'Flags&amp;Qualifiers'!$B$2:$C$49,2)</f>
        <v>0</v>
      </c>
      <c r="AQ512" s="127">
        <f>VLOOKUP(AO512,'Flags&amp;Qualifiers'!$B$2:$D$49,3)</f>
        <v>0</v>
      </c>
      <c r="AR512" s="127">
        <f>VLOOKUP(AO512,'Flags&amp;Qualifiers'!$B$2:$E$49,4)</f>
        <v>0</v>
      </c>
      <c r="AS512" s="757" t="str">
        <f t="shared" si="165"/>
        <v>no</v>
      </c>
    </row>
    <row r="513" spans="1:45" s="634" customFormat="1" ht="11.25" customHeight="1" x14ac:dyDescent="0.2">
      <c r="A513" s="621">
        <f>(AirVision!A509)</f>
        <v>0</v>
      </c>
      <c r="B513" s="622">
        <f>(AirVision!B509)</f>
        <v>0</v>
      </c>
      <c r="C513" s="623" t="str">
        <f>IF(ISNUMBER(AirVision!R509),AirVision!R509, "")</f>
        <v/>
      </c>
      <c r="D513" s="624" t="str">
        <f>IF(AirVision!S509&lt;&gt;"",AirVision!S509, "")</f>
        <v/>
      </c>
      <c r="E513" s="623" t="str">
        <f>IF(ISNUMBER(AirVision!L509),AirVision!L509, "")</f>
        <v/>
      </c>
      <c r="F513" s="624" t="str">
        <f>IF(AirVision!M509&lt;&gt;"",AirVision!M509, "")</f>
        <v/>
      </c>
      <c r="G513" s="625" t="str">
        <f>IF(ISNUMBER(AirVision!C509),AirVision!C509,"")</f>
        <v/>
      </c>
      <c r="H513" s="624" t="str">
        <f>IF(AirVision!D509&lt;&gt;"",AirVision!D509, "")</f>
        <v/>
      </c>
      <c r="I513" s="624" t="str">
        <f>IF(ISNUMBER(AirVision!O509),AirVision!O509,"")</f>
        <v/>
      </c>
      <c r="J513" s="624" t="str">
        <f>IF(ISNUMBER(AirVision!P509),AirVision!P509,"")</f>
        <v/>
      </c>
      <c r="K513" s="624" t="str">
        <f>IF(ISNUMBER(AirVision!F509),AirVision!F509, "")</f>
        <v/>
      </c>
      <c r="L513" s="624" t="str">
        <f>IF(AirVision!G509&lt;&gt;"",AirVision!G509, "")</f>
        <v/>
      </c>
      <c r="M513" s="624" t="str">
        <f>IF(ISNUMBER(AirVision!U509),AirVision!U509, "")</f>
        <v/>
      </c>
      <c r="N513" s="624" t="str">
        <f>IF(AirVision!V509&lt;&gt;"",AirVision!V509, "")</f>
        <v/>
      </c>
      <c r="O513" s="625" t="str">
        <f>IF(ISNUMBER(AirVision!X509),AirVision!X509,"")</f>
        <v/>
      </c>
      <c r="P513" s="624" t="str">
        <f>IF(AirVision!Y509&lt;&gt;"",AirVision!Y509, "")</f>
        <v/>
      </c>
      <c r="Q513" s="624" t="str">
        <f>IF(ISNUMBER(AirVision!AA509),AirVision!AA509,"")</f>
        <v/>
      </c>
      <c r="R513" s="624" t="str">
        <f>IF(AirVision!AB509&lt;&gt;"",AirVision!AB509, "")</f>
        <v/>
      </c>
      <c r="S513" s="624" t="str">
        <f>IF(ISNUMBER(AirVision!AD509),AirVision!AD509,"")</f>
        <v/>
      </c>
      <c r="T513" s="624" t="str">
        <f>IF(AirVision!AE509&lt;&gt;"",AirVision!AE509, "")</f>
        <v/>
      </c>
      <c r="U513" s="624">
        <f t="shared" si="153"/>
        <v>0</v>
      </c>
      <c r="V513" s="624">
        <f t="shared" si="152"/>
        <v>1</v>
      </c>
      <c r="W513" s="624" t="str">
        <f>IF(D513&lt;&gt;"",(VLOOKUP(D513,'Flags&amp;Qualifiers'!$S$2:$U$55,3)),"")</f>
        <v/>
      </c>
      <c r="X513" s="624">
        <f t="shared" si="154"/>
        <v>0</v>
      </c>
      <c r="Y513" s="624" t="str">
        <f>IF(D513&lt;&gt;"",(VLOOKUP(D513,'Flags&amp;Qualifiers'!$S$2:$T$55,2)), "")</f>
        <v/>
      </c>
      <c r="Z513" s="624">
        <f t="shared" si="155"/>
        <v>1</v>
      </c>
      <c r="AA513" s="624">
        <f t="shared" si="156"/>
        <v>0</v>
      </c>
      <c r="AB513" s="624" t="str">
        <f t="shared" si="157"/>
        <v>NULL</v>
      </c>
      <c r="AC513" s="635" t="str">
        <f t="shared" ref="AC513:AD535" si="173">IF((COUNT($AB$512:$AB$535)&gt;17),(AVERAGE($AB$512:$AB$535)),"NULL")</f>
        <v>NULL</v>
      </c>
      <c r="AD513" s="625" t="str">
        <f t="shared" si="173"/>
        <v>NULL</v>
      </c>
      <c r="AE513" s="627">
        <f t="shared" si="172"/>
        <v>0</v>
      </c>
      <c r="AF513" s="628" t="str">
        <f t="shared" si="158"/>
        <v/>
      </c>
      <c r="AG513" s="629" t="str">
        <f t="shared" si="159"/>
        <v/>
      </c>
      <c r="AH513" s="630">
        <f t="shared" si="160"/>
        <v>506</v>
      </c>
      <c r="AI513" s="629">
        <f t="shared" si="164"/>
        <v>0</v>
      </c>
      <c r="AJ513" s="632" t="str">
        <f t="shared" si="168"/>
        <v/>
      </c>
      <c r="AK513" s="630" t="str">
        <f t="shared" si="161"/>
        <v/>
      </c>
      <c r="AL513" s="630" t="str">
        <f t="shared" si="162"/>
        <v/>
      </c>
      <c r="AM513" s="632" t="str">
        <f t="shared" si="163"/>
        <v/>
      </c>
      <c r="AN513" s="633" t="str">
        <f t="shared" si="169"/>
        <v>YES</v>
      </c>
      <c r="AO513" s="511" t="s">
        <v>382</v>
      </c>
      <c r="AP513" s="127">
        <f>VLOOKUP(AO513,'Flags&amp;Qualifiers'!$B$2:$C$49,2)</f>
        <v>0</v>
      </c>
      <c r="AQ513" s="127">
        <f>VLOOKUP(AO513,'Flags&amp;Qualifiers'!$B$2:$D$49,3)</f>
        <v>0</v>
      </c>
      <c r="AR513" s="127">
        <f>VLOOKUP(AO513,'Flags&amp;Qualifiers'!$B$2:$E$49,4)</f>
        <v>0</v>
      </c>
      <c r="AS513" s="757" t="str">
        <f t="shared" si="165"/>
        <v>no</v>
      </c>
    </row>
    <row r="514" spans="1:45" s="634" customFormat="1" ht="11.25" customHeight="1" x14ac:dyDescent="0.2">
      <c r="A514" s="621">
        <f>(AirVision!A510)</f>
        <v>0</v>
      </c>
      <c r="B514" s="622">
        <f>(AirVision!B510)</f>
        <v>0</v>
      </c>
      <c r="C514" s="623" t="str">
        <f>IF(ISNUMBER(AirVision!R510),AirVision!R510, "")</f>
        <v/>
      </c>
      <c r="D514" s="624" t="str">
        <f>IF(AirVision!S510&lt;&gt;"",AirVision!S510, "")</f>
        <v/>
      </c>
      <c r="E514" s="623" t="str">
        <f>IF(ISNUMBER(AirVision!L510),AirVision!L510, "")</f>
        <v/>
      </c>
      <c r="F514" s="624" t="str">
        <f>IF(AirVision!M510&lt;&gt;"",AirVision!M510, "")</f>
        <v/>
      </c>
      <c r="G514" s="625" t="str">
        <f>IF(ISNUMBER(AirVision!C510),AirVision!C510,"")</f>
        <v/>
      </c>
      <c r="H514" s="624" t="str">
        <f>IF(AirVision!D510&lt;&gt;"",AirVision!D510, "")</f>
        <v/>
      </c>
      <c r="I514" s="624" t="str">
        <f>IF(ISNUMBER(AirVision!O510),AirVision!O510,"")</f>
        <v/>
      </c>
      <c r="J514" s="624" t="str">
        <f>IF(ISNUMBER(AirVision!P510),AirVision!P510,"")</f>
        <v/>
      </c>
      <c r="K514" s="624" t="str">
        <f>IF(ISNUMBER(AirVision!F510),AirVision!F510, "")</f>
        <v/>
      </c>
      <c r="L514" s="624" t="str">
        <f>IF(AirVision!G510&lt;&gt;"",AirVision!G510, "")</f>
        <v/>
      </c>
      <c r="M514" s="624" t="str">
        <f>IF(ISNUMBER(AirVision!U510),AirVision!U510, "")</f>
        <v/>
      </c>
      <c r="N514" s="624" t="str">
        <f>IF(AirVision!V510&lt;&gt;"",AirVision!V510, "")</f>
        <v/>
      </c>
      <c r="O514" s="625" t="str">
        <f>IF(ISNUMBER(AirVision!X510),AirVision!X510,"")</f>
        <v/>
      </c>
      <c r="P514" s="624" t="str">
        <f>IF(AirVision!Y510&lt;&gt;"",AirVision!Y510, "")</f>
        <v/>
      </c>
      <c r="Q514" s="624" t="str">
        <f>IF(ISNUMBER(AirVision!AA510),AirVision!AA510,"")</f>
        <v/>
      </c>
      <c r="R514" s="624" t="str">
        <f>IF(AirVision!AB510&lt;&gt;"",AirVision!AB510, "")</f>
        <v/>
      </c>
      <c r="S514" s="624" t="str">
        <f>IF(ISNUMBER(AirVision!AD510),AirVision!AD510,"")</f>
        <v/>
      </c>
      <c r="T514" s="624" t="str">
        <f>IF(AirVision!AE510&lt;&gt;"",AirVision!AE510, "")</f>
        <v/>
      </c>
      <c r="U514" s="624">
        <f t="shared" si="153"/>
        <v>0</v>
      </c>
      <c r="V514" s="624">
        <f t="shared" si="152"/>
        <v>1</v>
      </c>
      <c r="W514" s="624" t="str">
        <f>IF(D514&lt;&gt;"",(VLOOKUP(D514,'Flags&amp;Qualifiers'!$S$2:$U$55,3)),"")</f>
        <v/>
      </c>
      <c r="X514" s="624">
        <f t="shared" si="154"/>
        <v>0</v>
      </c>
      <c r="Y514" s="624" t="str">
        <f>IF(D514&lt;&gt;"",(VLOOKUP(D514,'Flags&amp;Qualifiers'!$S$2:$T$55,2)), "")</f>
        <v/>
      </c>
      <c r="Z514" s="624">
        <f t="shared" si="155"/>
        <v>1</v>
      </c>
      <c r="AA514" s="624">
        <f t="shared" si="156"/>
        <v>0</v>
      </c>
      <c r="AB514" s="624" t="str">
        <f t="shared" si="157"/>
        <v>NULL</v>
      </c>
      <c r="AC514" s="635" t="str">
        <f t="shared" si="173"/>
        <v>NULL</v>
      </c>
      <c r="AD514" s="625" t="str">
        <f t="shared" si="173"/>
        <v>NULL</v>
      </c>
      <c r="AE514" s="627">
        <f t="shared" si="172"/>
        <v>0</v>
      </c>
      <c r="AF514" s="628" t="str">
        <f t="shared" si="158"/>
        <v/>
      </c>
      <c r="AG514" s="629" t="str">
        <f t="shared" si="159"/>
        <v/>
      </c>
      <c r="AH514" s="630">
        <f t="shared" si="160"/>
        <v>507</v>
      </c>
      <c r="AI514" s="629">
        <f t="shared" si="164"/>
        <v>0</v>
      </c>
      <c r="AJ514" s="632" t="str">
        <f t="shared" si="168"/>
        <v/>
      </c>
      <c r="AK514" s="630" t="str">
        <f t="shared" si="161"/>
        <v/>
      </c>
      <c r="AL514" s="630" t="str">
        <f t="shared" si="162"/>
        <v/>
      </c>
      <c r="AM514" s="632" t="str">
        <f t="shared" si="163"/>
        <v/>
      </c>
      <c r="AN514" s="633" t="str">
        <f t="shared" si="169"/>
        <v>YES</v>
      </c>
      <c r="AO514" s="511" t="s">
        <v>382</v>
      </c>
      <c r="AP514" s="127">
        <f>VLOOKUP(AO514,'Flags&amp;Qualifiers'!$B$2:$C$49,2)</f>
        <v>0</v>
      </c>
      <c r="AQ514" s="127">
        <f>VLOOKUP(AO514,'Flags&amp;Qualifiers'!$B$2:$D$49,3)</f>
        <v>0</v>
      </c>
      <c r="AR514" s="127">
        <f>VLOOKUP(AO514,'Flags&amp;Qualifiers'!$B$2:$E$49,4)</f>
        <v>0</v>
      </c>
      <c r="AS514" s="757" t="str">
        <f t="shared" si="165"/>
        <v>no</v>
      </c>
    </row>
    <row r="515" spans="1:45" s="634" customFormat="1" ht="11.25" customHeight="1" x14ac:dyDescent="0.2">
      <c r="A515" s="621">
        <f>(AirVision!A511)</f>
        <v>0</v>
      </c>
      <c r="B515" s="622">
        <f>(AirVision!B511)</f>
        <v>0</v>
      </c>
      <c r="C515" s="623" t="str">
        <f>IF(ISNUMBER(AirVision!R511),AirVision!R511, "")</f>
        <v/>
      </c>
      <c r="D515" s="624" t="str">
        <f>IF(AirVision!S511&lt;&gt;"",AirVision!S511, "")</f>
        <v/>
      </c>
      <c r="E515" s="623" t="str">
        <f>IF(ISNUMBER(AirVision!L511),AirVision!L511, "")</f>
        <v/>
      </c>
      <c r="F515" s="624" t="str">
        <f>IF(AirVision!M511&lt;&gt;"",AirVision!M511, "")</f>
        <v/>
      </c>
      <c r="G515" s="625" t="str">
        <f>IF(ISNUMBER(AirVision!C511),AirVision!C511,"")</f>
        <v/>
      </c>
      <c r="H515" s="624" t="str">
        <f>IF(AirVision!D511&lt;&gt;"",AirVision!D511, "")</f>
        <v/>
      </c>
      <c r="I515" s="624" t="str">
        <f>IF(ISNUMBER(AirVision!O511),AirVision!O511,"")</f>
        <v/>
      </c>
      <c r="J515" s="624" t="str">
        <f>IF(ISNUMBER(AirVision!P511),AirVision!P511,"")</f>
        <v/>
      </c>
      <c r="K515" s="624" t="str">
        <f>IF(ISNUMBER(AirVision!F511),AirVision!F511, "")</f>
        <v/>
      </c>
      <c r="L515" s="624" t="str">
        <f>IF(AirVision!G511&lt;&gt;"",AirVision!G511, "")</f>
        <v/>
      </c>
      <c r="M515" s="624" t="str">
        <f>IF(ISNUMBER(AirVision!U511),AirVision!U511, "")</f>
        <v/>
      </c>
      <c r="N515" s="624" t="str">
        <f>IF(AirVision!V511&lt;&gt;"",AirVision!V511, "")</f>
        <v/>
      </c>
      <c r="O515" s="625" t="str">
        <f>IF(ISNUMBER(AirVision!X511),AirVision!X511,"")</f>
        <v/>
      </c>
      <c r="P515" s="624" t="str">
        <f>IF(AirVision!Y511&lt;&gt;"",AirVision!Y511, "")</f>
        <v/>
      </c>
      <c r="Q515" s="624" t="str">
        <f>IF(ISNUMBER(AirVision!AA511),AirVision!AA511,"")</f>
        <v/>
      </c>
      <c r="R515" s="624" t="str">
        <f>IF(AirVision!AB511&lt;&gt;"",AirVision!AB511, "")</f>
        <v/>
      </c>
      <c r="S515" s="624" t="str">
        <f>IF(ISNUMBER(AirVision!AD511),AirVision!AD511,"")</f>
        <v/>
      </c>
      <c r="T515" s="624" t="str">
        <f>IF(AirVision!AE511&lt;&gt;"",AirVision!AE511, "")</f>
        <v/>
      </c>
      <c r="U515" s="624">
        <f t="shared" si="153"/>
        <v>0</v>
      </c>
      <c r="V515" s="624">
        <f t="shared" si="152"/>
        <v>1</v>
      </c>
      <c r="W515" s="624" t="str">
        <f>IF(D515&lt;&gt;"",(VLOOKUP(D515,'Flags&amp;Qualifiers'!$S$2:$U$55,3)),"")</f>
        <v/>
      </c>
      <c r="X515" s="624">
        <f t="shared" si="154"/>
        <v>0</v>
      </c>
      <c r="Y515" s="624" t="str">
        <f>IF(D515&lt;&gt;"",(VLOOKUP(D515,'Flags&amp;Qualifiers'!$S$2:$T$55,2)), "")</f>
        <v/>
      </c>
      <c r="Z515" s="624">
        <f t="shared" si="155"/>
        <v>1</v>
      </c>
      <c r="AA515" s="624">
        <f t="shared" si="156"/>
        <v>0</v>
      </c>
      <c r="AB515" s="624" t="str">
        <f t="shared" si="157"/>
        <v>NULL</v>
      </c>
      <c r="AC515" s="635" t="str">
        <f t="shared" si="173"/>
        <v>NULL</v>
      </c>
      <c r="AD515" s="625" t="str">
        <f t="shared" si="173"/>
        <v>NULL</v>
      </c>
      <c r="AE515" s="627">
        <f t="shared" si="172"/>
        <v>0</v>
      </c>
      <c r="AF515" s="628" t="str">
        <f t="shared" si="158"/>
        <v/>
      </c>
      <c r="AG515" s="629" t="str">
        <f t="shared" si="159"/>
        <v/>
      </c>
      <c r="AH515" s="630">
        <f t="shared" si="160"/>
        <v>508</v>
      </c>
      <c r="AI515" s="629">
        <f t="shared" si="164"/>
        <v>0</v>
      </c>
      <c r="AJ515" s="632" t="str">
        <f t="shared" si="168"/>
        <v/>
      </c>
      <c r="AK515" s="630" t="str">
        <f t="shared" si="161"/>
        <v/>
      </c>
      <c r="AL515" s="630" t="str">
        <f t="shared" si="162"/>
        <v/>
      </c>
      <c r="AM515" s="632" t="str">
        <f t="shared" si="163"/>
        <v/>
      </c>
      <c r="AN515" s="633" t="str">
        <f t="shared" si="169"/>
        <v>YES</v>
      </c>
      <c r="AO515" s="511" t="s">
        <v>382</v>
      </c>
      <c r="AP515" s="127">
        <f>VLOOKUP(AO515,'Flags&amp;Qualifiers'!$B$2:$C$49,2)</f>
        <v>0</v>
      </c>
      <c r="AQ515" s="127">
        <f>VLOOKUP(AO515,'Flags&amp;Qualifiers'!$B$2:$D$49,3)</f>
        <v>0</v>
      </c>
      <c r="AR515" s="127">
        <f>VLOOKUP(AO515,'Flags&amp;Qualifiers'!$B$2:$E$49,4)</f>
        <v>0</v>
      </c>
      <c r="AS515" s="757" t="str">
        <f t="shared" si="165"/>
        <v>no</v>
      </c>
    </row>
    <row r="516" spans="1:45" s="634" customFormat="1" ht="11.25" customHeight="1" x14ac:dyDescent="0.2">
      <c r="A516" s="621">
        <f>(AirVision!A512)</f>
        <v>0</v>
      </c>
      <c r="B516" s="622">
        <f>(AirVision!B512)</f>
        <v>0</v>
      </c>
      <c r="C516" s="623" t="str">
        <f>IF(ISNUMBER(AirVision!R512),AirVision!R512, "")</f>
        <v/>
      </c>
      <c r="D516" s="624" t="str">
        <f>IF(AirVision!S512&lt;&gt;"",AirVision!S512, "")</f>
        <v/>
      </c>
      <c r="E516" s="623" t="str">
        <f>IF(ISNUMBER(AirVision!L512),AirVision!L512, "")</f>
        <v/>
      </c>
      <c r="F516" s="624" t="str">
        <f>IF(AirVision!M512&lt;&gt;"",AirVision!M512, "")</f>
        <v/>
      </c>
      <c r="G516" s="625" t="str">
        <f>IF(ISNUMBER(AirVision!C512),AirVision!C512,"")</f>
        <v/>
      </c>
      <c r="H516" s="624" t="str">
        <f>IF(AirVision!D512&lt;&gt;"",AirVision!D512, "")</f>
        <v/>
      </c>
      <c r="I516" s="624" t="str">
        <f>IF(ISNUMBER(AirVision!O512),AirVision!O512,"")</f>
        <v/>
      </c>
      <c r="J516" s="624" t="str">
        <f>IF(ISNUMBER(AirVision!P512),AirVision!P512,"")</f>
        <v/>
      </c>
      <c r="K516" s="624" t="str">
        <f>IF(ISNUMBER(AirVision!F512),AirVision!F512, "")</f>
        <v/>
      </c>
      <c r="L516" s="624" t="str">
        <f>IF(AirVision!G512&lt;&gt;"",AirVision!G512, "")</f>
        <v/>
      </c>
      <c r="M516" s="624" t="str">
        <f>IF(ISNUMBER(AirVision!U512),AirVision!U512, "")</f>
        <v/>
      </c>
      <c r="N516" s="624" t="str">
        <f>IF(AirVision!V512&lt;&gt;"",AirVision!V512, "")</f>
        <v/>
      </c>
      <c r="O516" s="625" t="str">
        <f>IF(ISNUMBER(AirVision!X512),AirVision!X512,"")</f>
        <v/>
      </c>
      <c r="P516" s="624" t="str">
        <f>IF(AirVision!Y512&lt;&gt;"",AirVision!Y512, "")</f>
        <v/>
      </c>
      <c r="Q516" s="624" t="str">
        <f>IF(ISNUMBER(AirVision!AA512),AirVision!AA512,"")</f>
        <v/>
      </c>
      <c r="R516" s="624" t="str">
        <f>IF(AirVision!AB512&lt;&gt;"",AirVision!AB512, "")</f>
        <v/>
      </c>
      <c r="S516" s="624" t="str">
        <f>IF(ISNUMBER(AirVision!AD512),AirVision!AD512,"")</f>
        <v/>
      </c>
      <c r="T516" s="624" t="str">
        <f>IF(AirVision!AE512&lt;&gt;"",AirVision!AE512, "")</f>
        <v/>
      </c>
      <c r="U516" s="624">
        <f t="shared" si="153"/>
        <v>0</v>
      </c>
      <c r="V516" s="624">
        <f t="shared" si="152"/>
        <v>1</v>
      </c>
      <c r="W516" s="624" t="str">
        <f>IF(D516&lt;&gt;"",(VLOOKUP(D516,'Flags&amp;Qualifiers'!$S$2:$U$55,3)),"")</f>
        <v/>
      </c>
      <c r="X516" s="624">
        <f t="shared" si="154"/>
        <v>0</v>
      </c>
      <c r="Y516" s="624" t="str">
        <f>IF(D516&lt;&gt;"",(VLOOKUP(D516,'Flags&amp;Qualifiers'!$S$2:$T$55,2)), "")</f>
        <v/>
      </c>
      <c r="Z516" s="624">
        <f t="shared" si="155"/>
        <v>1</v>
      </c>
      <c r="AA516" s="624">
        <f t="shared" si="156"/>
        <v>0</v>
      </c>
      <c r="AB516" s="624" t="str">
        <f t="shared" si="157"/>
        <v>NULL</v>
      </c>
      <c r="AC516" s="635" t="str">
        <f t="shared" si="173"/>
        <v>NULL</v>
      </c>
      <c r="AD516" s="625" t="str">
        <f t="shared" si="173"/>
        <v>NULL</v>
      </c>
      <c r="AE516" s="627">
        <f t="shared" si="172"/>
        <v>0</v>
      </c>
      <c r="AF516" s="628" t="str">
        <f t="shared" si="158"/>
        <v/>
      </c>
      <c r="AG516" s="629" t="str">
        <f t="shared" si="159"/>
        <v/>
      </c>
      <c r="AH516" s="630">
        <f t="shared" si="160"/>
        <v>509</v>
      </c>
      <c r="AI516" s="629">
        <f t="shared" si="164"/>
        <v>0</v>
      </c>
      <c r="AJ516" s="632" t="str">
        <f t="shared" si="168"/>
        <v/>
      </c>
      <c r="AK516" s="630" t="str">
        <f t="shared" si="161"/>
        <v/>
      </c>
      <c r="AL516" s="630" t="str">
        <f t="shared" si="162"/>
        <v/>
      </c>
      <c r="AM516" s="632" t="str">
        <f t="shared" si="163"/>
        <v/>
      </c>
      <c r="AN516" s="633" t="str">
        <f t="shared" si="169"/>
        <v>YES</v>
      </c>
      <c r="AO516" s="511" t="s">
        <v>382</v>
      </c>
      <c r="AP516" s="127">
        <f>VLOOKUP(AO516,'Flags&amp;Qualifiers'!$B$2:$C$49,2)</f>
        <v>0</v>
      </c>
      <c r="AQ516" s="127">
        <f>VLOOKUP(AO516,'Flags&amp;Qualifiers'!$B$2:$D$49,3)</f>
        <v>0</v>
      </c>
      <c r="AR516" s="127">
        <f>VLOOKUP(AO516,'Flags&amp;Qualifiers'!$B$2:$E$49,4)</f>
        <v>0</v>
      </c>
      <c r="AS516" s="757" t="str">
        <f t="shared" si="165"/>
        <v>no</v>
      </c>
    </row>
    <row r="517" spans="1:45" s="634" customFormat="1" ht="11.25" customHeight="1" x14ac:dyDescent="0.2">
      <c r="A517" s="621">
        <f>(AirVision!A513)</f>
        <v>0</v>
      </c>
      <c r="B517" s="622">
        <f>(AirVision!B513)</f>
        <v>0</v>
      </c>
      <c r="C517" s="623" t="str">
        <f>IF(ISNUMBER(AirVision!R513),AirVision!R513, "")</f>
        <v/>
      </c>
      <c r="D517" s="624" t="str">
        <f>IF(AirVision!S513&lt;&gt;"",AirVision!S513, "")</f>
        <v/>
      </c>
      <c r="E517" s="623" t="str">
        <f>IF(ISNUMBER(AirVision!L513),AirVision!L513, "")</f>
        <v/>
      </c>
      <c r="F517" s="624" t="str">
        <f>IF(AirVision!M513&lt;&gt;"",AirVision!M513, "")</f>
        <v/>
      </c>
      <c r="G517" s="625" t="str">
        <f>IF(ISNUMBER(AirVision!C513),AirVision!C513,"")</f>
        <v/>
      </c>
      <c r="H517" s="624" t="str">
        <f>IF(AirVision!D513&lt;&gt;"",AirVision!D513, "")</f>
        <v/>
      </c>
      <c r="I517" s="624" t="str">
        <f>IF(ISNUMBER(AirVision!O513),AirVision!O513,"")</f>
        <v/>
      </c>
      <c r="J517" s="624" t="str">
        <f>IF(ISNUMBER(AirVision!P513),AirVision!P513,"")</f>
        <v/>
      </c>
      <c r="K517" s="624" t="str">
        <f>IF(ISNUMBER(AirVision!F513),AirVision!F513, "")</f>
        <v/>
      </c>
      <c r="L517" s="624" t="str">
        <f>IF(AirVision!G513&lt;&gt;"",AirVision!G513, "")</f>
        <v/>
      </c>
      <c r="M517" s="624" t="str">
        <f>IF(ISNUMBER(AirVision!U513),AirVision!U513, "")</f>
        <v/>
      </c>
      <c r="N517" s="624" t="str">
        <f>IF(AirVision!V513&lt;&gt;"",AirVision!V513, "")</f>
        <v/>
      </c>
      <c r="O517" s="625" t="str">
        <f>IF(ISNUMBER(AirVision!X513),AirVision!X513,"")</f>
        <v/>
      </c>
      <c r="P517" s="624" t="str">
        <f>IF(AirVision!Y513&lt;&gt;"",AirVision!Y513, "")</f>
        <v/>
      </c>
      <c r="Q517" s="624" t="str">
        <f>IF(ISNUMBER(AirVision!AA513),AirVision!AA513,"")</f>
        <v/>
      </c>
      <c r="R517" s="624" t="str">
        <f>IF(AirVision!AB513&lt;&gt;"",AirVision!AB513, "")</f>
        <v/>
      </c>
      <c r="S517" s="624" t="str">
        <f>IF(ISNUMBER(AirVision!AD513),AirVision!AD513,"")</f>
        <v/>
      </c>
      <c r="T517" s="624" t="str">
        <f>IF(AirVision!AE513&lt;&gt;"",AirVision!AE513, "")</f>
        <v/>
      </c>
      <c r="U517" s="624">
        <f t="shared" si="153"/>
        <v>0</v>
      </c>
      <c r="V517" s="624">
        <f t="shared" ref="V517:V580" si="174">COUNTBLANK(C517)</f>
        <v>1</v>
      </c>
      <c r="W517" s="624" t="str">
        <f>IF(D517&lt;&gt;"",(VLOOKUP(D517,'Flags&amp;Qualifiers'!$S$2:$U$55,3)),"")</f>
        <v/>
      </c>
      <c r="X517" s="624">
        <f t="shared" si="154"/>
        <v>0</v>
      </c>
      <c r="Y517" s="624" t="str">
        <f>IF(D517&lt;&gt;"",(VLOOKUP(D517,'Flags&amp;Qualifiers'!$S$2:$T$55,2)), "")</f>
        <v/>
      </c>
      <c r="Z517" s="624">
        <f t="shared" si="155"/>
        <v>1</v>
      </c>
      <c r="AA517" s="624">
        <f t="shared" si="156"/>
        <v>0</v>
      </c>
      <c r="AB517" s="624" t="str">
        <f t="shared" si="157"/>
        <v>NULL</v>
      </c>
      <c r="AC517" s="635" t="str">
        <f t="shared" si="173"/>
        <v>NULL</v>
      </c>
      <c r="AD517" s="625" t="str">
        <f t="shared" si="173"/>
        <v>NULL</v>
      </c>
      <c r="AE517" s="627">
        <f t="shared" si="172"/>
        <v>0</v>
      </c>
      <c r="AF517" s="628" t="str">
        <f t="shared" si="158"/>
        <v/>
      </c>
      <c r="AG517" s="629" t="str">
        <f t="shared" si="159"/>
        <v/>
      </c>
      <c r="AH517" s="630">
        <f t="shared" si="160"/>
        <v>510</v>
      </c>
      <c r="AI517" s="629">
        <f t="shared" si="164"/>
        <v>0</v>
      </c>
      <c r="AJ517" s="632" t="str">
        <f t="shared" si="168"/>
        <v/>
      </c>
      <c r="AK517" s="630" t="str">
        <f t="shared" si="161"/>
        <v/>
      </c>
      <c r="AL517" s="630" t="str">
        <f t="shared" si="162"/>
        <v/>
      </c>
      <c r="AM517" s="632" t="str">
        <f t="shared" si="163"/>
        <v/>
      </c>
      <c r="AN517" s="633" t="str">
        <f t="shared" si="169"/>
        <v>YES</v>
      </c>
      <c r="AO517" s="511" t="s">
        <v>382</v>
      </c>
      <c r="AP517" s="127">
        <f>VLOOKUP(AO517,'Flags&amp;Qualifiers'!$B$2:$C$49,2)</f>
        <v>0</v>
      </c>
      <c r="AQ517" s="127">
        <f>VLOOKUP(AO517,'Flags&amp;Qualifiers'!$B$2:$D$49,3)</f>
        <v>0</v>
      </c>
      <c r="AR517" s="127">
        <f>VLOOKUP(AO517,'Flags&amp;Qualifiers'!$B$2:$E$49,4)</f>
        <v>0</v>
      </c>
      <c r="AS517" s="757" t="str">
        <f t="shared" si="165"/>
        <v>no</v>
      </c>
    </row>
    <row r="518" spans="1:45" s="634" customFormat="1" ht="11.25" customHeight="1" x14ac:dyDescent="0.2">
      <c r="A518" s="621">
        <f>(AirVision!A514)</f>
        <v>0</v>
      </c>
      <c r="B518" s="622">
        <f>(AirVision!B514)</f>
        <v>0</v>
      </c>
      <c r="C518" s="623" t="str">
        <f>IF(ISNUMBER(AirVision!R514),AirVision!R514, "")</f>
        <v/>
      </c>
      <c r="D518" s="624" t="str">
        <f>IF(AirVision!S514&lt;&gt;"",AirVision!S514, "")</f>
        <v/>
      </c>
      <c r="E518" s="623" t="str">
        <f>IF(ISNUMBER(AirVision!L514),AirVision!L514, "")</f>
        <v/>
      </c>
      <c r="F518" s="624" t="str">
        <f>IF(AirVision!M514&lt;&gt;"",AirVision!M514, "")</f>
        <v/>
      </c>
      <c r="G518" s="625" t="str">
        <f>IF(ISNUMBER(AirVision!C514),AirVision!C514,"")</f>
        <v/>
      </c>
      <c r="H518" s="624" t="str">
        <f>IF(AirVision!D514&lt;&gt;"",AirVision!D514, "")</f>
        <v/>
      </c>
      <c r="I518" s="624" t="str">
        <f>IF(ISNUMBER(AirVision!O514),AirVision!O514,"")</f>
        <v/>
      </c>
      <c r="J518" s="624" t="str">
        <f>IF(ISNUMBER(AirVision!P514),AirVision!P514,"")</f>
        <v/>
      </c>
      <c r="K518" s="624" t="str">
        <f>IF(ISNUMBER(AirVision!F514),AirVision!F514, "")</f>
        <v/>
      </c>
      <c r="L518" s="624" t="str">
        <f>IF(AirVision!G514&lt;&gt;"",AirVision!G514, "")</f>
        <v/>
      </c>
      <c r="M518" s="624" t="str">
        <f>IF(ISNUMBER(AirVision!U514),AirVision!U514, "")</f>
        <v/>
      </c>
      <c r="N518" s="624" t="str">
        <f>IF(AirVision!V514&lt;&gt;"",AirVision!V514, "")</f>
        <v/>
      </c>
      <c r="O518" s="625" t="str">
        <f>IF(ISNUMBER(AirVision!X514),AirVision!X514,"")</f>
        <v/>
      </c>
      <c r="P518" s="624" t="str">
        <f>IF(AirVision!Y514&lt;&gt;"",AirVision!Y514, "")</f>
        <v/>
      </c>
      <c r="Q518" s="624" t="str">
        <f>IF(ISNUMBER(AirVision!AA514),AirVision!AA514,"")</f>
        <v/>
      </c>
      <c r="R518" s="624" t="str">
        <f>IF(AirVision!AB514&lt;&gt;"",AirVision!AB514, "")</f>
        <v/>
      </c>
      <c r="S518" s="624" t="str">
        <f>IF(ISNUMBER(AirVision!AD514),AirVision!AD514,"")</f>
        <v/>
      </c>
      <c r="T518" s="624" t="str">
        <f>IF(AirVision!AE514&lt;&gt;"",AirVision!AE514, "")</f>
        <v/>
      </c>
      <c r="U518" s="624">
        <f t="shared" si="153"/>
        <v>0</v>
      </c>
      <c r="V518" s="624">
        <f t="shared" si="174"/>
        <v>1</v>
      </c>
      <c r="W518" s="624" t="str">
        <f>IF(D518&lt;&gt;"",(VLOOKUP(D518,'Flags&amp;Qualifiers'!$S$2:$U$55,3)),"")</f>
        <v/>
      </c>
      <c r="X518" s="624">
        <f t="shared" si="154"/>
        <v>0</v>
      </c>
      <c r="Y518" s="624" t="str">
        <f>IF(D518&lt;&gt;"",(VLOOKUP(D518,'Flags&amp;Qualifiers'!$S$2:$T$55,2)), "")</f>
        <v/>
      </c>
      <c r="Z518" s="624">
        <f t="shared" si="155"/>
        <v>1</v>
      </c>
      <c r="AA518" s="624">
        <f t="shared" si="156"/>
        <v>0</v>
      </c>
      <c r="AB518" s="624" t="str">
        <f t="shared" si="157"/>
        <v>NULL</v>
      </c>
      <c r="AC518" s="635" t="str">
        <f t="shared" si="173"/>
        <v>NULL</v>
      </c>
      <c r="AD518" s="625" t="str">
        <f t="shared" si="173"/>
        <v>NULL</v>
      </c>
      <c r="AE518" s="627">
        <f t="shared" si="172"/>
        <v>0</v>
      </c>
      <c r="AF518" s="628" t="str">
        <f t="shared" si="158"/>
        <v/>
      </c>
      <c r="AG518" s="629" t="str">
        <f t="shared" si="159"/>
        <v/>
      </c>
      <c r="AH518" s="630">
        <f t="shared" si="160"/>
        <v>511</v>
      </c>
      <c r="AI518" s="629">
        <f t="shared" si="164"/>
        <v>0</v>
      </c>
      <c r="AJ518" s="632" t="str">
        <f t="shared" si="168"/>
        <v/>
      </c>
      <c r="AK518" s="630" t="str">
        <f t="shared" si="161"/>
        <v/>
      </c>
      <c r="AL518" s="630" t="str">
        <f t="shared" si="162"/>
        <v/>
      </c>
      <c r="AM518" s="632" t="str">
        <f t="shared" si="163"/>
        <v/>
      </c>
      <c r="AN518" s="633" t="str">
        <f t="shared" si="169"/>
        <v>YES</v>
      </c>
      <c r="AO518" s="511" t="s">
        <v>382</v>
      </c>
      <c r="AP518" s="127">
        <f>VLOOKUP(AO518,'Flags&amp;Qualifiers'!$B$2:$C$49,2)</f>
        <v>0</v>
      </c>
      <c r="AQ518" s="127">
        <f>VLOOKUP(AO518,'Flags&amp;Qualifiers'!$B$2:$D$49,3)</f>
        <v>0</v>
      </c>
      <c r="AR518" s="127">
        <f>VLOOKUP(AO518,'Flags&amp;Qualifiers'!$B$2:$E$49,4)</f>
        <v>0</v>
      </c>
      <c r="AS518" s="757" t="str">
        <f t="shared" si="165"/>
        <v>no</v>
      </c>
    </row>
    <row r="519" spans="1:45" s="634" customFormat="1" ht="11.25" customHeight="1" x14ac:dyDescent="0.2">
      <c r="A519" s="621">
        <f>(AirVision!A515)</f>
        <v>0</v>
      </c>
      <c r="B519" s="622">
        <f>(AirVision!B515)</f>
        <v>0</v>
      </c>
      <c r="C519" s="623" t="str">
        <f>IF(ISNUMBER(AirVision!R515),AirVision!R515, "")</f>
        <v/>
      </c>
      <c r="D519" s="624" t="str">
        <f>IF(AirVision!S515&lt;&gt;"",AirVision!S515, "")</f>
        <v/>
      </c>
      <c r="E519" s="623" t="str">
        <f>IF(ISNUMBER(AirVision!L515),AirVision!L515, "")</f>
        <v/>
      </c>
      <c r="F519" s="624" t="str">
        <f>IF(AirVision!M515&lt;&gt;"",AirVision!M515, "")</f>
        <v/>
      </c>
      <c r="G519" s="625" t="str">
        <f>IF(ISNUMBER(AirVision!C515),AirVision!C515,"")</f>
        <v/>
      </c>
      <c r="H519" s="624" t="str">
        <f>IF(AirVision!D515&lt;&gt;"",AirVision!D515, "")</f>
        <v/>
      </c>
      <c r="I519" s="624" t="str">
        <f>IF(ISNUMBER(AirVision!O515),AirVision!O515,"")</f>
        <v/>
      </c>
      <c r="J519" s="624" t="str">
        <f>IF(ISNUMBER(AirVision!P515),AirVision!P515,"")</f>
        <v/>
      </c>
      <c r="K519" s="624" t="str">
        <f>IF(ISNUMBER(AirVision!F515),AirVision!F515, "")</f>
        <v/>
      </c>
      <c r="L519" s="624" t="str">
        <f>IF(AirVision!G515&lt;&gt;"",AirVision!G515, "")</f>
        <v/>
      </c>
      <c r="M519" s="624" t="str">
        <f>IF(ISNUMBER(AirVision!U515),AirVision!U515, "")</f>
        <v/>
      </c>
      <c r="N519" s="624" t="str">
        <f>IF(AirVision!V515&lt;&gt;"",AirVision!V515, "")</f>
        <v/>
      </c>
      <c r="O519" s="625" t="str">
        <f>IF(ISNUMBER(AirVision!X515),AirVision!X515,"")</f>
        <v/>
      </c>
      <c r="P519" s="624" t="str">
        <f>IF(AirVision!Y515&lt;&gt;"",AirVision!Y515, "")</f>
        <v/>
      </c>
      <c r="Q519" s="624" t="str">
        <f>IF(ISNUMBER(AirVision!AA515),AirVision!AA515,"")</f>
        <v/>
      </c>
      <c r="R519" s="624" t="str">
        <f>IF(AirVision!AB515&lt;&gt;"",AirVision!AB515, "")</f>
        <v/>
      </c>
      <c r="S519" s="624" t="str">
        <f>IF(ISNUMBER(AirVision!AD515),AirVision!AD515,"")</f>
        <v/>
      </c>
      <c r="T519" s="624" t="str">
        <f>IF(AirVision!AE515&lt;&gt;"",AirVision!AE515, "")</f>
        <v/>
      </c>
      <c r="U519" s="624">
        <f t="shared" si="153"/>
        <v>0</v>
      </c>
      <c r="V519" s="624">
        <f t="shared" si="174"/>
        <v>1</v>
      </c>
      <c r="W519" s="624" t="str">
        <f>IF(D519&lt;&gt;"",(VLOOKUP(D519,'Flags&amp;Qualifiers'!$S$2:$U$55,3)),"")</f>
        <v/>
      </c>
      <c r="X519" s="624">
        <f t="shared" si="154"/>
        <v>0</v>
      </c>
      <c r="Y519" s="624" t="str">
        <f>IF(D519&lt;&gt;"",(VLOOKUP(D519,'Flags&amp;Qualifiers'!$S$2:$T$55,2)), "")</f>
        <v/>
      </c>
      <c r="Z519" s="624">
        <f t="shared" si="155"/>
        <v>1</v>
      </c>
      <c r="AA519" s="624">
        <f t="shared" si="156"/>
        <v>0</v>
      </c>
      <c r="AB519" s="624" t="str">
        <f t="shared" si="157"/>
        <v>NULL</v>
      </c>
      <c r="AC519" s="635" t="str">
        <f t="shared" si="173"/>
        <v>NULL</v>
      </c>
      <c r="AD519" s="625" t="str">
        <f t="shared" si="173"/>
        <v>NULL</v>
      </c>
      <c r="AE519" s="627">
        <f t="shared" si="172"/>
        <v>0</v>
      </c>
      <c r="AF519" s="628" t="str">
        <f t="shared" si="158"/>
        <v/>
      </c>
      <c r="AG519" s="629" t="str">
        <f t="shared" si="159"/>
        <v/>
      </c>
      <c r="AH519" s="630">
        <f t="shared" si="160"/>
        <v>512</v>
      </c>
      <c r="AI519" s="629">
        <f t="shared" si="164"/>
        <v>0</v>
      </c>
      <c r="AJ519" s="632" t="str">
        <f t="shared" si="168"/>
        <v/>
      </c>
      <c r="AK519" s="630" t="str">
        <f t="shared" si="161"/>
        <v/>
      </c>
      <c r="AL519" s="630" t="str">
        <f t="shared" si="162"/>
        <v/>
      </c>
      <c r="AM519" s="632" t="str">
        <f t="shared" si="163"/>
        <v/>
      </c>
      <c r="AN519" s="633" t="str">
        <f t="shared" si="169"/>
        <v>YES</v>
      </c>
      <c r="AO519" s="511" t="s">
        <v>382</v>
      </c>
      <c r="AP519" s="127">
        <f>VLOOKUP(AO519,'Flags&amp;Qualifiers'!$B$2:$C$49,2)</f>
        <v>0</v>
      </c>
      <c r="AQ519" s="127">
        <f>VLOOKUP(AO519,'Flags&amp;Qualifiers'!$B$2:$D$49,3)</f>
        <v>0</v>
      </c>
      <c r="AR519" s="127">
        <f>VLOOKUP(AO519,'Flags&amp;Qualifiers'!$B$2:$E$49,4)</f>
        <v>0</v>
      </c>
      <c r="AS519" s="757" t="str">
        <f t="shared" si="165"/>
        <v>no</v>
      </c>
    </row>
    <row r="520" spans="1:45" s="634" customFormat="1" ht="11.25" customHeight="1" x14ac:dyDescent="0.2">
      <c r="A520" s="621">
        <f>(AirVision!A516)</f>
        <v>0</v>
      </c>
      <c r="B520" s="622">
        <f>(AirVision!B516)</f>
        <v>0</v>
      </c>
      <c r="C520" s="623" t="str">
        <f>IF(ISNUMBER(AirVision!R516),AirVision!R516, "")</f>
        <v/>
      </c>
      <c r="D520" s="624" t="str">
        <f>IF(AirVision!S516&lt;&gt;"",AirVision!S516, "")</f>
        <v/>
      </c>
      <c r="E520" s="623" t="str">
        <f>IF(ISNUMBER(AirVision!L516),AirVision!L516, "")</f>
        <v/>
      </c>
      <c r="F520" s="624" t="str">
        <f>IF(AirVision!M516&lt;&gt;"",AirVision!M516, "")</f>
        <v/>
      </c>
      <c r="G520" s="625" t="str">
        <f>IF(ISNUMBER(AirVision!C516),AirVision!C516,"")</f>
        <v/>
      </c>
      <c r="H520" s="624" t="str">
        <f>IF(AirVision!D516&lt;&gt;"",AirVision!D516, "")</f>
        <v/>
      </c>
      <c r="I520" s="624" t="str">
        <f>IF(ISNUMBER(AirVision!O516),AirVision!O516,"")</f>
        <v/>
      </c>
      <c r="J520" s="624" t="str">
        <f>IF(ISNUMBER(AirVision!P516),AirVision!P516,"")</f>
        <v/>
      </c>
      <c r="K520" s="624" t="str">
        <f>IF(ISNUMBER(AirVision!F516),AirVision!F516, "")</f>
        <v/>
      </c>
      <c r="L520" s="624" t="str">
        <f>IF(AirVision!G516&lt;&gt;"",AirVision!G516, "")</f>
        <v/>
      </c>
      <c r="M520" s="624" t="str">
        <f>IF(ISNUMBER(AirVision!U516),AirVision!U516, "")</f>
        <v/>
      </c>
      <c r="N520" s="624" t="str">
        <f>IF(AirVision!V516&lt;&gt;"",AirVision!V516, "")</f>
        <v/>
      </c>
      <c r="O520" s="625" t="str">
        <f>IF(ISNUMBER(AirVision!X516),AirVision!X516,"")</f>
        <v/>
      </c>
      <c r="P520" s="624" t="str">
        <f>IF(AirVision!Y516&lt;&gt;"",AirVision!Y516, "")</f>
        <v/>
      </c>
      <c r="Q520" s="624" t="str">
        <f>IF(ISNUMBER(AirVision!AA516),AirVision!AA516,"")</f>
        <v/>
      </c>
      <c r="R520" s="624" t="str">
        <f>IF(AirVision!AB516&lt;&gt;"",AirVision!AB516, "")</f>
        <v/>
      </c>
      <c r="S520" s="624" t="str">
        <f>IF(ISNUMBER(AirVision!AD516),AirVision!AD516,"")</f>
        <v/>
      </c>
      <c r="T520" s="624" t="str">
        <f>IF(AirVision!AE516&lt;&gt;"",AirVision!AE516, "")</f>
        <v/>
      </c>
      <c r="U520" s="624">
        <f t="shared" si="153"/>
        <v>0</v>
      </c>
      <c r="V520" s="624">
        <f t="shared" si="174"/>
        <v>1</v>
      </c>
      <c r="W520" s="624" t="str">
        <f>IF(D520&lt;&gt;"",(VLOOKUP(D520,'Flags&amp;Qualifiers'!$S$2:$U$55,3)),"")</f>
        <v/>
      </c>
      <c r="X520" s="624">
        <f t="shared" si="154"/>
        <v>0</v>
      </c>
      <c r="Y520" s="624" t="str">
        <f>IF(D520&lt;&gt;"",(VLOOKUP(D520,'Flags&amp;Qualifiers'!$S$2:$T$55,2)), "")</f>
        <v/>
      </c>
      <c r="Z520" s="624">
        <f t="shared" si="155"/>
        <v>1</v>
      </c>
      <c r="AA520" s="624">
        <f t="shared" si="156"/>
        <v>0</v>
      </c>
      <c r="AB520" s="624" t="str">
        <f t="shared" si="157"/>
        <v>NULL</v>
      </c>
      <c r="AC520" s="635" t="str">
        <f t="shared" si="173"/>
        <v>NULL</v>
      </c>
      <c r="AD520" s="625" t="str">
        <f t="shared" si="173"/>
        <v>NULL</v>
      </c>
      <c r="AE520" s="627">
        <f t="shared" si="172"/>
        <v>0</v>
      </c>
      <c r="AF520" s="628" t="str">
        <f t="shared" si="158"/>
        <v/>
      </c>
      <c r="AG520" s="629" t="str">
        <f t="shared" si="159"/>
        <v/>
      </c>
      <c r="AH520" s="630">
        <f t="shared" si="160"/>
        <v>513</v>
      </c>
      <c r="AI520" s="629">
        <f t="shared" si="164"/>
        <v>0</v>
      </c>
      <c r="AJ520" s="632" t="str">
        <f t="shared" si="168"/>
        <v/>
      </c>
      <c r="AK520" s="630" t="str">
        <f t="shared" si="161"/>
        <v/>
      </c>
      <c r="AL520" s="630" t="str">
        <f t="shared" si="162"/>
        <v/>
      </c>
      <c r="AM520" s="632" t="str">
        <f t="shared" si="163"/>
        <v/>
      </c>
      <c r="AN520" s="633" t="str">
        <f t="shared" si="169"/>
        <v>YES</v>
      </c>
      <c r="AO520" s="511" t="s">
        <v>382</v>
      </c>
      <c r="AP520" s="127">
        <f>VLOOKUP(AO520,'Flags&amp;Qualifiers'!$B$2:$C$49,2)</f>
        <v>0</v>
      </c>
      <c r="AQ520" s="127">
        <f>VLOOKUP(AO520,'Flags&amp;Qualifiers'!$B$2:$D$49,3)</f>
        <v>0</v>
      </c>
      <c r="AR520" s="127">
        <f>VLOOKUP(AO520,'Flags&amp;Qualifiers'!$B$2:$E$49,4)</f>
        <v>0</v>
      </c>
      <c r="AS520" s="757" t="str">
        <f t="shared" si="165"/>
        <v>no</v>
      </c>
    </row>
    <row r="521" spans="1:45" s="634" customFormat="1" ht="11.25" customHeight="1" x14ac:dyDescent="0.2">
      <c r="A521" s="621">
        <f>(AirVision!A517)</f>
        <v>0</v>
      </c>
      <c r="B521" s="622">
        <f>(AirVision!B517)</f>
        <v>0</v>
      </c>
      <c r="C521" s="623" t="str">
        <f>IF(ISNUMBER(AirVision!R517),AirVision!R517, "")</f>
        <v/>
      </c>
      <c r="D521" s="624" t="str">
        <f>IF(AirVision!S517&lt;&gt;"",AirVision!S517, "")</f>
        <v/>
      </c>
      <c r="E521" s="623" t="str">
        <f>IF(ISNUMBER(AirVision!L517),AirVision!L517, "")</f>
        <v/>
      </c>
      <c r="F521" s="624" t="str">
        <f>IF(AirVision!M517&lt;&gt;"",AirVision!M517, "")</f>
        <v/>
      </c>
      <c r="G521" s="625" t="str">
        <f>IF(ISNUMBER(AirVision!C517),AirVision!C517,"")</f>
        <v/>
      </c>
      <c r="H521" s="624" t="str">
        <f>IF(AirVision!D517&lt;&gt;"",AirVision!D517, "")</f>
        <v/>
      </c>
      <c r="I521" s="624" t="str">
        <f>IF(ISNUMBER(AirVision!O517),AirVision!O517,"")</f>
        <v/>
      </c>
      <c r="J521" s="624" t="str">
        <f>IF(ISNUMBER(AirVision!P517),AirVision!P517,"")</f>
        <v/>
      </c>
      <c r="K521" s="624" t="str">
        <f>IF(ISNUMBER(AirVision!F517),AirVision!F517, "")</f>
        <v/>
      </c>
      <c r="L521" s="624" t="str">
        <f>IF(AirVision!G517&lt;&gt;"",AirVision!G517, "")</f>
        <v/>
      </c>
      <c r="M521" s="624" t="str">
        <f>IF(ISNUMBER(AirVision!U517),AirVision!U517, "")</f>
        <v/>
      </c>
      <c r="N521" s="624" t="str">
        <f>IF(AirVision!V517&lt;&gt;"",AirVision!V517, "")</f>
        <v/>
      </c>
      <c r="O521" s="625" t="str">
        <f>IF(ISNUMBER(AirVision!X517),AirVision!X517,"")</f>
        <v/>
      </c>
      <c r="P521" s="624" t="str">
        <f>IF(AirVision!Y517&lt;&gt;"",AirVision!Y517, "")</f>
        <v/>
      </c>
      <c r="Q521" s="624" t="str">
        <f>IF(ISNUMBER(AirVision!AA517),AirVision!AA517,"")</f>
        <v/>
      </c>
      <c r="R521" s="624" t="str">
        <f>IF(AirVision!AB517&lt;&gt;"",AirVision!AB517, "")</f>
        <v/>
      </c>
      <c r="S521" s="624" t="str">
        <f>IF(ISNUMBER(AirVision!AD517),AirVision!AD517,"")</f>
        <v/>
      </c>
      <c r="T521" s="624" t="str">
        <f>IF(AirVision!AE517&lt;&gt;"",AirVision!AE517, "")</f>
        <v/>
      </c>
      <c r="U521" s="624">
        <f t="shared" ref="U521:U584" si="175">IF(C521=985,1,0)</f>
        <v>0</v>
      </c>
      <c r="V521" s="624">
        <f t="shared" si="174"/>
        <v>1</v>
      </c>
      <c r="W521" s="624" t="str">
        <f>IF(D521&lt;&gt;"",(VLOOKUP(D521,'Flags&amp;Qualifiers'!$S$2:$U$55,3)),"")</f>
        <v/>
      </c>
      <c r="X521" s="624">
        <f t="shared" ref="X521:X584" si="176">IF(D521="&lt;",1,0)</f>
        <v>0</v>
      </c>
      <c r="Y521" s="624" t="str">
        <f>IF(D521&lt;&gt;"",(VLOOKUP(D521,'Flags&amp;Qualifiers'!$S$2:$T$55,2)), "")</f>
        <v/>
      </c>
      <c r="Z521" s="624">
        <f t="shared" ref="Z521:Z584" si="177">SUM(U521:V521,X521)</f>
        <v>1</v>
      </c>
      <c r="AA521" s="624">
        <f t="shared" ref="AA521:AA584" si="178">SUM(W521)</f>
        <v>0</v>
      </c>
      <c r="AB521" s="624" t="str">
        <f t="shared" ref="AB521:AB584" si="179">IF(OR(Z521&gt;0,ISTEXT(AP521)),"NULL",(C521))</f>
        <v>NULL</v>
      </c>
      <c r="AC521" s="635" t="str">
        <f t="shared" si="173"/>
        <v>NULL</v>
      </c>
      <c r="AD521" s="625" t="str">
        <f t="shared" si="173"/>
        <v>NULL</v>
      </c>
      <c r="AE521" s="627">
        <f t="shared" si="172"/>
        <v>0</v>
      </c>
      <c r="AF521" s="628" t="str">
        <f t="shared" ref="AF521:AF584" si="180">IF(E521&lt;0.7,"Flow","")</f>
        <v/>
      </c>
      <c r="AG521" s="629" t="str">
        <f t="shared" ref="AG521:AG584" si="181">IF(AB521&lt;0,"MDL","")</f>
        <v/>
      </c>
      <c r="AH521" s="630">
        <f t="shared" ref="AH521:AH584" si="182">IF(C521=C520,AH520+1,1)</f>
        <v>514</v>
      </c>
      <c r="AI521" s="629">
        <f t="shared" si="164"/>
        <v>0</v>
      </c>
      <c r="AJ521" s="632" t="str">
        <f t="shared" si="168"/>
        <v/>
      </c>
      <c r="AK521" s="630" t="str">
        <f t="shared" ref="AK521:AK584" si="183">IF(ISNUMBER(S521), (S521*2.23694),"")</f>
        <v/>
      </c>
      <c r="AL521" s="630" t="str">
        <f t="shared" ref="AL521:AL584" si="184">IF(AND(Q521&gt;-1,Q521&lt;24),"N",)&amp;IF(AND(Q521&gt;23.99,Q521&lt;65),"NE",)&amp;IF(AND(Q521&gt;64.99,Q521&lt;114),"E",)&amp;IF(AND(Q521&gt;113.99,Q521&lt;157),"SE",)&amp;IF(AND(Q521&gt;156.99,Q521&lt;204),"S",)&amp;IF(AND(Q521&gt;203.99,Q521&lt;247),"SW",)&amp;IF(AND(Q521&gt;246.99,Q521&lt;294),"W",)&amp;IF(AND(Q521&gt;293.99,Q521&lt;336),"NW",)&amp;IF(AND(Q521&gt;335.99,Q521&lt;361),"N",)</f>
        <v/>
      </c>
      <c r="AM521" s="632" t="str">
        <f t="shared" ref="AM521:AM584" si="185">IF(ISNUMBER(G521),(CONVERT(G521,"C","F")), "")</f>
        <v/>
      </c>
      <c r="AN521" s="633" t="str">
        <f t="shared" si="169"/>
        <v>YES</v>
      </c>
      <c r="AO521" s="511" t="s">
        <v>382</v>
      </c>
      <c r="AP521" s="127">
        <f>VLOOKUP(AO521,'Flags&amp;Qualifiers'!$B$2:$C$49,2)</f>
        <v>0</v>
      </c>
      <c r="AQ521" s="127">
        <f>VLOOKUP(AO521,'Flags&amp;Qualifiers'!$B$2:$D$49,3)</f>
        <v>0</v>
      </c>
      <c r="AR521" s="127">
        <f>VLOOKUP(AO521,'Flags&amp;Qualifiers'!$B$2:$E$49,4)</f>
        <v>0</v>
      </c>
      <c r="AS521" s="757" t="str">
        <f t="shared" si="165"/>
        <v>no</v>
      </c>
    </row>
    <row r="522" spans="1:45" s="634" customFormat="1" ht="11.25" customHeight="1" x14ac:dyDescent="0.2">
      <c r="A522" s="621">
        <f>(AirVision!A518)</f>
        <v>0</v>
      </c>
      <c r="B522" s="622">
        <f>(AirVision!B518)</f>
        <v>0</v>
      </c>
      <c r="C522" s="623" t="str">
        <f>IF(ISNUMBER(AirVision!R518),AirVision!R518, "")</f>
        <v/>
      </c>
      <c r="D522" s="624" t="str">
        <f>IF(AirVision!S518&lt;&gt;"",AirVision!S518, "")</f>
        <v/>
      </c>
      <c r="E522" s="623" t="str">
        <f>IF(ISNUMBER(AirVision!L518),AirVision!L518, "")</f>
        <v/>
      </c>
      <c r="F522" s="624" t="str">
        <f>IF(AirVision!M518&lt;&gt;"",AirVision!M518, "")</f>
        <v/>
      </c>
      <c r="G522" s="625" t="str">
        <f>IF(ISNUMBER(AirVision!C518),AirVision!C518,"")</f>
        <v/>
      </c>
      <c r="H522" s="624" t="str">
        <f>IF(AirVision!D518&lt;&gt;"",AirVision!D518, "")</f>
        <v/>
      </c>
      <c r="I522" s="624" t="str">
        <f>IF(ISNUMBER(AirVision!O518),AirVision!O518,"")</f>
        <v/>
      </c>
      <c r="J522" s="624" t="str">
        <f>IF(ISNUMBER(AirVision!P518),AirVision!P518,"")</f>
        <v/>
      </c>
      <c r="K522" s="624" t="str">
        <f>IF(ISNUMBER(AirVision!F518),AirVision!F518, "")</f>
        <v/>
      </c>
      <c r="L522" s="624" t="str">
        <f>IF(AirVision!G518&lt;&gt;"",AirVision!G518, "")</f>
        <v/>
      </c>
      <c r="M522" s="624" t="str">
        <f>IF(ISNUMBER(AirVision!U518),AirVision!U518, "")</f>
        <v/>
      </c>
      <c r="N522" s="624" t="str">
        <f>IF(AirVision!V518&lt;&gt;"",AirVision!V518, "")</f>
        <v/>
      </c>
      <c r="O522" s="625" t="str">
        <f>IF(ISNUMBER(AirVision!X518),AirVision!X518,"")</f>
        <v/>
      </c>
      <c r="P522" s="624" t="str">
        <f>IF(AirVision!Y518&lt;&gt;"",AirVision!Y518, "")</f>
        <v/>
      </c>
      <c r="Q522" s="624" t="str">
        <f>IF(ISNUMBER(AirVision!AA518),AirVision!AA518,"")</f>
        <v/>
      </c>
      <c r="R522" s="624" t="str">
        <f>IF(AirVision!AB518&lt;&gt;"",AirVision!AB518, "")</f>
        <v/>
      </c>
      <c r="S522" s="624" t="str">
        <f>IF(ISNUMBER(AirVision!AD518),AirVision!AD518,"")</f>
        <v/>
      </c>
      <c r="T522" s="624" t="str">
        <f>IF(AirVision!AE518&lt;&gt;"",AirVision!AE518, "")</f>
        <v/>
      </c>
      <c r="U522" s="624">
        <f t="shared" si="175"/>
        <v>0</v>
      </c>
      <c r="V522" s="624">
        <f t="shared" si="174"/>
        <v>1</v>
      </c>
      <c r="W522" s="624" t="str">
        <f>IF(D522&lt;&gt;"",(VLOOKUP(D522,'Flags&amp;Qualifiers'!$S$2:$U$55,3)),"")</f>
        <v/>
      </c>
      <c r="X522" s="624">
        <f t="shared" si="176"/>
        <v>0</v>
      </c>
      <c r="Y522" s="624" t="str">
        <f>IF(D522&lt;&gt;"",(VLOOKUP(D522,'Flags&amp;Qualifiers'!$S$2:$T$55,2)), "")</f>
        <v/>
      </c>
      <c r="Z522" s="624">
        <f t="shared" si="177"/>
        <v>1</v>
      </c>
      <c r="AA522" s="624">
        <f t="shared" si="178"/>
        <v>0</v>
      </c>
      <c r="AB522" s="624" t="str">
        <f t="shared" si="179"/>
        <v>NULL</v>
      </c>
      <c r="AC522" s="635" t="str">
        <f t="shared" si="173"/>
        <v>NULL</v>
      </c>
      <c r="AD522" s="625" t="str">
        <f t="shared" si="173"/>
        <v>NULL</v>
      </c>
      <c r="AE522" s="627">
        <f t="shared" si="172"/>
        <v>0</v>
      </c>
      <c r="AF522" s="628" t="str">
        <f t="shared" si="180"/>
        <v/>
      </c>
      <c r="AG522" s="629" t="str">
        <f t="shared" si="181"/>
        <v/>
      </c>
      <c r="AH522" s="630">
        <f t="shared" si="182"/>
        <v>515</v>
      </c>
      <c r="AI522" s="629">
        <f t="shared" ref="AI522:AI585" si="186">IF(OR(AB521="NULL",AB522="NULL"),0, (AB522-AB521))</f>
        <v>0</v>
      </c>
      <c r="AJ522" s="632" t="str">
        <f t="shared" si="168"/>
        <v/>
      </c>
      <c r="AK522" s="630" t="str">
        <f t="shared" si="183"/>
        <v/>
      </c>
      <c r="AL522" s="630" t="str">
        <f t="shared" si="184"/>
        <v/>
      </c>
      <c r="AM522" s="632" t="str">
        <f t="shared" si="185"/>
        <v/>
      </c>
      <c r="AN522" s="633" t="str">
        <f t="shared" si="169"/>
        <v>YES</v>
      </c>
      <c r="AO522" s="511" t="s">
        <v>382</v>
      </c>
      <c r="AP522" s="127">
        <f>VLOOKUP(AO522,'Flags&amp;Qualifiers'!$B$2:$C$49,2)</f>
        <v>0</v>
      </c>
      <c r="AQ522" s="127">
        <f>VLOOKUP(AO522,'Flags&amp;Qualifiers'!$B$2:$D$49,3)</f>
        <v>0</v>
      </c>
      <c r="AR522" s="127">
        <f>VLOOKUP(AO522,'Flags&amp;Qualifiers'!$B$2:$E$49,4)</f>
        <v>0</v>
      </c>
      <c r="AS522" s="757" t="str">
        <f t="shared" si="165"/>
        <v>no</v>
      </c>
    </row>
    <row r="523" spans="1:45" s="634" customFormat="1" ht="11.25" customHeight="1" x14ac:dyDescent="0.2">
      <c r="A523" s="621">
        <f>(AirVision!A519)</f>
        <v>0</v>
      </c>
      <c r="B523" s="622">
        <f>(AirVision!B519)</f>
        <v>0</v>
      </c>
      <c r="C523" s="623" t="str">
        <f>IF(ISNUMBER(AirVision!R519),AirVision!R519, "")</f>
        <v/>
      </c>
      <c r="D523" s="624" t="str">
        <f>IF(AirVision!S519&lt;&gt;"",AirVision!S519, "")</f>
        <v/>
      </c>
      <c r="E523" s="623" t="str">
        <f>IF(ISNUMBER(AirVision!L519),AirVision!L519, "")</f>
        <v/>
      </c>
      <c r="F523" s="624" t="str">
        <f>IF(AirVision!M519&lt;&gt;"",AirVision!M519, "")</f>
        <v/>
      </c>
      <c r="G523" s="625" t="str">
        <f>IF(ISNUMBER(AirVision!C519),AirVision!C519,"")</f>
        <v/>
      </c>
      <c r="H523" s="624" t="str">
        <f>IF(AirVision!D519&lt;&gt;"",AirVision!D519, "")</f>
        <v/>
      </c>
      <c r="I523" s="624" t="str">
        <f>IF(ISNUMBER(AirVision!O519),AirVision!O519,"")</f>
        <v/>
      </c>
      <c r="J523" s="624" t="str">
        <f>IF(ISNUMBER(AirVision!P519),AirVision!P519,"")</f>
        <v/>
      </c>
      <c r="K523" s="624" t="str">
        <f>IF(ISNUMBER(AirVision!F519),AirVision!F519, "")</f>
        <v/>
      </c>
      <c r="L523" s="624" t="str">
        <f>IF(AirVision!G519&lt;&gt;"",AirVision!G519, "")</f>
        <v/>
      </c>
      <c r="M523" s="624" t="str">
        <f>IF(ISNUMBER(AirVision!U519),AirVision!U519, "")</f>
        <v/>
      </c>
      <c r="N523" s="624" t="str">
        <f>IF(AirVision!V519&lt;&gt;"",AirVision!V519, "")</f>
        <v/>
      </c>
      <c r="O523" s="625" t="str">
        <f>IF(ISNUMBER(AirVision!X519),AirVision!X519,"")</f>
        <v/>
      </c>
      <c r="P523" s="624" t="str">
        <f>IF(AirVision!Y519&lt;&gt;"",AirVision!Y519, "")</f>
        <v/>
      </c>
      <c r="Q523" s="624" t="str">
        <f>IF(ISNUMBER(AirVision!AA519),AirVision!AA519,"")</f>
        <v/>
      </c>
      <c r="R523" s="624" t="str">
        <f>IF(AirVision!AB519&lt;&gt;"",AirVision!AB519, "")</f>
        <v/>
      </c>
      <c r="S523" s="624" t="str">
        <f>IF(ISNUMBER(AirVision!AD519),AirVision!AD519,"")</f>
        <v/>
      </c>
      <c r="T523" s="624" t="str">
        <f>IF(AirVision!AE519&lt;&gt;"",AirVision!AE519, "")</f>
        <v/>
      </c>
      <c r="U523" s="624">
        <f t="shared" si="175"/>
        <v>0</v>
      </c>
      <c r="V523" s="624">
        <f t="shared" si="174"/>
        <v>1</v>
      </c>
      <c r="W523" s="624" t="str">
        <f>IF(D523&lt;&gt;"",(VLOOKUP(D523,'Flags&amp;Qualifiers'!$S$2:$U$55,3)),"")</f>
        <v/>
      </c>
      <c r="X523" s="624">
        <f t="shared" si="176"/>
        <v>0</v>
      </c>
      <c r="Y523" s="624" t="str">
        <f>IF(D523&lt;&gt;"",(VLOOKUP(D523,'Flags&amp;Qualifiers'!$S$2:$T$55,2)), "")</f>
        <v/>
      </c>
      <c r="Z523" s="624">
        <f t="shared" si="177"/>
        <v>1</v>
      </c>
      <c r="AA523" s="624">
        <f t="shared" si="178"/>
        <v>0</v>
      </c>
      <c r="AB523" s="624" t="str">
        <f t="shared" si="179"/>
        <v>NULL</v>
      </c>
      <c r="AC523" s="635" t="str">
        <f t="shared" si="173"/>
        <v>NULL</v>
      </c>
      <c r="AD523" s="625" t="str">
        <f t="shared" si="173"/>
        <v>NULL</v>
      </c>
      <c r="AE523" s="627">
        <f t="shared" si="172"/>
        <v>0</v>
      </c>
      <c r="AF523" s="628" t="str">
        <f t="shared" si="180"/>
        <v/>
      </c>
      <c r="AG523" s="629" t="str">
        <f t="shared" si="181"/>
        <v/>
      </c>
      <c r="AH523" s="630">
        <f t="shared" si="182"/>
        <v>516</v>
      </c>
      <c r="AI523" s="629">
        <f t="shared" si="186"/>
        <v>0</v>
      </c>
      <c r="AJ523" s="632" t="str">
        <f t="shared" si="168"/>
        <v/>
      </c>
      <c r="AK523" s="630" t="str">
        <f t="shared" si="183"/>
        <v/>
      </c>
      <c r="AL523" s="630" t="str">
        <f t="shared" si="184"/>
        <v/>
      </c>
      <c r="AM523" s="632" t="str">
        <f t="shared" si="185"/>
        <v/>
      </c>
      <c r="AN523" s="633" t="str">
        <f t="shared" si="169"/>
        <v>YES</v>
      </c>
      <c r="AO523" s="511" t="s">
        <v>382</v>
      </c>
      <c r="AP523" s="127">
        <f>VLOOKUP(AO523,'Flags&amp;Qualifiers'!$B$2:$C$49,2)</f>
        <v>0</v>
      </c>
      <c r="AQ523" s="127">
        <f>VLOOKUP(AO523,'Flags&amp;Qualifiers'!$B$2:$D$49,3)</f>
        <v>0</v>
      </c>
      <c r="AR523" s="127">
        <f>VLOOKUP(AO523,'Flags&amp;Qualifiers'!$B$2:$E$49,4)</f>
        <v>0</v>
      </c>
      <c r="AS523" s="757" t="str">
        <f t="shared" si="165"/>
        <v>no</v>
      </c>
    </row>
    <row r="524" spans="1:45" s="634" customFormat="1" ht="11.25" customHeight="1" x14ac:dyDescent="0.2">
      <c r="A524" s="621">
        <f>(AirVision!A520)</f>
        <v>0</v>
      </c>
      <c r="B524" s="622">
        <f>(AirVision!B520)</f>
        <v>0</v>
      </c>
      <c r="C524" s="623" t="str">
        <f>IF(ISNUMBER(AirVision!R520),AirVision!R520, "")</f>
        <v/>
      </c>
      <c r="D524" s="624" t="str">
        <f>IF(AirVision!S520&lt;&gt;"",AirVision!S520, "")</f>
        <v/>
      </c>
      <c r="E524" s="623" t="str">
        <f>IF(ISNUMBER(AirVision!L520),AirVision!L520, "")</f>
        <v/>
      </c>
      <c r="F524" s="624" t="str">
        <f>IF(AirVision!M520&lt;&gt;"",AirVision!M520, "")</f>
        <v/>
      </c>
      <c r="G524" s="625" t="str">
        <f>IF(ISNUMBER(AirVision!C520),AirVision!C520,"")</f>
        <v/>
      </c>
      <c r="H524" s="624" t="str">
        <f>IF(AirVision!D520&lt;&gt;"",AirVision!D520, "")</f>
        <v/>
      </c>
      <c r="I524" s="624" t="str">
        <f>IF(ISNUMBER(AirVision!O520),AirVision!O520,"")</f>
        <v/>
      </c>
      <c r="J524" s="624" t="str">
        <f>IF(ISNUMBER(AirVision!P520),AirVision!P520,"")</f>
        <v/>
      </c>
      <c r="K524" s="624" t="str">
        <f>IF(ISNUMBER(AirVision!F520),AirVision!F520, "")</f>
        <v/>
      </c>
      <c r="L524" s="624" t="str">
        <f>IF(AirVision!G520&lt;&gt;"",AirVision!G520, "")</f>
        <v/>
      </c>
      <c r="M524" s="624" t="str">
        <f>IF(ISNUMBER(AirVision!U520),AirVision!U520, "")</f>
        <v/>
      </c>
      <c r="N524" s="624" t="str">
        <f>IF(AirVision!V520&lt;&gt;"",AirVision!V520, "")</f>
        <v/>
      </c>
      <c r="O524" s="625" t="str">
        <f>IF(ISNUMBER(AirVision!X520),AirVision!X520,"")</f>
        <v/>
      </c>
      <c r="P524" s="624" t="str">
        <f>IF(AirVision!Y520&lt;&gt;"",AirVision!Y520, "")</f>
        <v/>
      </c>
      <c r="Q524" s="624" t="str">
        <f>IF(ISNUMBER(AirVision!AA520),AirVision!AA520,"")</f>
        <v/>
      </c>
      <c r="R524" s="624" t="str">
        <f>IF(AirVision!AB520&lt;&gt;"",AirVision!AB520, "")</f>
        <v/>
      </c>
      <c r="S524" s="624" t="str">
        <f>IF(ISNUMBER(AirVision!AD520),AirVision!AD520,"")</f>
        <v/>
      </c>
      <c r="T524" s="624" t="str">
        <f>IF(AirVision!AE520&lt;&gt;"",AirVision!AE520, "")</f>
        <v/>
      </c>
      <c r="U524" s="624">
        <f t="shared" si="175"/>
        <v>0</v>
      </c>
      <c r="V524" s="624">
        <f t="shared" si="174"/>
        <v>1</v>
      </c>
      <c r="W524" s="624" t="str">
        <f>IF(D524&lt;&gt;"",(VLOOKUP(D524,'Flags&amp;Qualifiers'!$S$2:$U$55,3)),"")</f>
        <v/>
      </c>
      <c r="X524" s="624">
        <f t="shared" si="176"/>
        <v>0</v>
      </c>
      <c r="Y524" s="624" t="str">
        <f>IF(D524&lt;&gt;"",(VLOOKUP(D524,'Flags&amp;Qualifiers'!$S$2:$T$55,2)), "")</f>
        <v/>
      </c>
      <c r="Z524" s="624">
        <f t="shared" si="177"/>
        <v>1</v>
      </c>
      <c r="AA524" s="624">
        <f t="shared" si="178"/>
        <v>0</v>
      </c>
      <c r="AB524" s="624" t="str">
        <f t="shared" si="179"/>
        <v>NULL</v>
      </c>
      <c r="AC524" s="635" t="str">
        <f t="shared" si="173"/>
        <v>NULL</v>
      </c>
      <c r="AD524" s="625" t="str">
        <f t="shared" si="173"/>
        <v>NULL</v>
      </c>
      <c r="AE524" s="627">
        <f t="shared" si="172"/>
        <v>0</v>
      </c>
      <c r="AF524" s="628" t="str">
        <f t="shared" si="180"/>
        <v/>
      </c>
      <c r="AG524" s="629" t="str">
        <f t="shared" si="181"/>
        <v/>
      </c>
      <c r="AH524" s="630">
        <f t="shared" si="182"/>
        <v>517</v>
      </c>
      <c r="AI524" s="629">
        <f t="shared" si="186"/>
        <v>0</v>
      </c>
      <c r="AJ524" s="632" t="str">
        <f t="shared" si="168"/>
        <v/>
      </c>
      <c r="AK524" s="630" t="str">
        <f t="shared" si="183"/>
        <v/>
      </c>
      <c r="AL524" s="630" t="str">
        <f t="shared" si="184"/>
        <v/>
      </c>
      <c r="AM524" s="632" t="str">
        <f t="shared" si="185"/>
        <v/>
      </c>
      <c r="AN524" s="633" t="str">
        <f t="shared" si="169"/>
        <v>YES</v>
      </c>
      <c r="AO524" s="511" t="s">
        <v>382</v>
      </c>
      <c r="AP524" s="127">
        <f>VLOOKUP(AO524,'Flags&amp;Qualifiers'!$B$2:$C$49,2)</f>
        <v>0</v>
      </c>
      <c r="AQ524" s="127">
        <f>VLOOKUP(AO524,'Flags&amp;Qualifiers'!$B$2:$D$49,3)</f>
        <v>0</v>
      </c>
      <c r="AR524" s="127">
        <f>VLOOKUP(AO524,'Flags&amp;Qualifiers'!$B$2:$E$49,4)</f>
        <v>0</v>
      </c>
      <c r="AS524" s="757" t="str">
        <f t="shared" si="165"/>
        <v>no</v>
      </c>
    </row>
    <row r="525" spans="1:45" s="634" customFormat="1" ht="11.25" customHeight="1" x14ac:dyDescent="0.2">
      <c r="A525" s="621">
        <f>(AirVision!A521)</f>
        <v>0</v>
      </c>
      <c r="B525" s="622">
        <f>(AirVision!B521)</f>
        <v>0</v>
      </c>
      <c r="C525" s="623" t="str">
        <f>IF(ISNUMBER(AirVision!R521),AirVision!R521, "")</f>
        <v/>
      </c>
      <c r="D525" s="624" t="str">
        <f>IF(AirVision!S521&lt;&gt;"",AirVision!S521, "")</f>
        <v/>
      </c>
      <c r="E525" s="623" t="str">
        <f>IF(ISNUMBER(AirVision!L521),AirVision!L521, "")</f>
        <v/>
      </c>
      <c r="F525" s="624" t="str">
        <f>IF(AirVision!M521&lt;&gt;"",AirVision!M521, "")</f>
        <v/>
      </c>
      <c r="G525" s="625" t="str">
        <f>IF(ISNUMBER(AirVision!C521),AirVision!C521,"")</f>
        <v/>
      </c>
      <c r="H525" s="624" t="str">
        <f>IF(AirVision!D521&lt;&gt;"",AirVision!D521, "")</f>
        <v/>
      </c>
      <c r="I525" s="624" t="str">
        <f>IF(ISNUMBER(AirVision!O521),AirVision!O521,"")</f>
        <v/>
      </c>
      <c r="J525" s="624" t="str">
        <f>IF(ISNUMBER(AirVision!P521),AirVision!P521,"")</f>
        <v/>
      </c>
      <c r="K525" s="624" t="str">
        <f>IF(ISNUMBER(AirVision!F521),AirVision!F521, "")</f>
        <v/>
      </c>
      <c r="L525" s="624" t="str">
        <f>IF(AirVision!G521&lt;&gt;"",AirVision!G521, "")</f>
        <v/>
      </c>
      <c r="M525" s="624" t="str">
        <f>IF(ISNUMBER(AirVision!U521),AirVision!U521, "")</f>
        <v/>
      </c>
      <c r="N525" s="624" t="str">
        <f>IF(AirVision!V521&lt;&gt;"",AirVision!V521, "")</f>
        <v/>
      </c>
      <c r="O525" s="625" t="str">
        <f>IF(ISNUMBER(AirVision!X521),AirVision!X521,"")</f>
        <v/>
      </c>
      <c r="P525" s="624" t="str">
        <f>IF(AirVision!Y521&lt;&gt;"",AirVision!Y521, "")</f>
        <v/>
      </c>
      <c r="Q525" s="624" t="str">
        <f>IF(ISNUMBER(AirVision!AA521),AirVision!AA521,"")</f>
        <v/>
      </c>
      <c r="R525" s="624" t="str">
        <f>IF(AirVision!AB521&lt;&gt;"",AirVision!AB521, "")</f>
        <v/>
      </c>
      <c r="S525" s="624" t="str">
        <f>IF(ISNUMBER(AirVision!AD521),AirVision!AD521,"")</f>
        <v/>
      </c>
      <c r="T525" s="624" t="str">
        <f>IF(AirVision!AE521&lt;&gt;"",AirVision!AE521, "")</f>
        <v/>
      </c>
      <c r="U525" s="624">
        <f t="shared" si="175"/>
        <v>0</v>
      </c>
      <c r="V525" s="624">
        <f t="shared" si="174"/>
        <v>1</v>
      </c>
      <c r="W525" s="624" t="str">
        <f>IF(D525&lt;&gt;"",(VLOOKUP(D525,'Flags&amp;Qualifiers'!$S$2:$U$55,3)),"")</f>
        <v/>
      </c>
      <c r="X525" s="624">
        <f t="shared" si="176"/>
        <v>0</v>
      </c>
      <c r="Y525" s="624" t="str">
        <f>IF(D525&lt;&gt;"",(VLOOKUP(D525,'Flags&amp;Qualifiers'!$S$2:$T$55,2)), "")</f>
        <v/>
      </c>
      <c r="Z525" s="624">
        <f t="shared" si="177"/>
        <v>1</v>
      </c>
      <c r="AA525" s="624">
        <f t="shared" si="178"/>
        <v>0</v>
      </c>
      <c r="AB525" s="624" t="str">
        <f t="shared" si="179"/>
        <v>NULL</v>
      </c>
      <c r="AC525" s="635" t="str">
        <f t="shared" si="173"/>
        <v>NULL</v>
      </c>
      <c r="AD525" s="625" t="str">
        <f t="shared" si="173"/>
        <v>NULL</v>
      </c>
      <c r="AE525" s="627">
        <f t="shared" si="172"/>
        <v>0</v>
      </c>
      <c r="AF525" s="628" t="str">
        <f t="shared" si="180"/>
        <v/>
      </c>
      <c r="AG525" s="629" t="str">
        <f t="shared" si="181"/>
        <v/>
      </c>
      <c r="AH525" s="630">
        <f t="shared" si="182"/>
        <v>518</v>
      </c>
      <c r="AI525" s="629">
        <f t="shared" si="186"/>
        <v>0</v>
      </c>
      <c r="AJ525" s="632" t="str">
        <f t="shared" si="168"/>
        <v/>
      </c>
      <c r="AK525" s="630" t="str">
        <f t="shared" si="183"/>
        <v/>
      </c>
      <c r="AL525" s="630" t="str">
        <f t="shared" si="184"/>
        <v/>
      </c>
      <c r="AM525" s="632" t="str">
        <f t="shared" si="185"/>
        <v/>
      </c>
      <c r="AN525" s="633" t="str">
        <f t="shared" si="169"/>
        <v>YES</v>
      </c>
      <c r="AO525" s="511" t="s">
        <v>382</v>
      </c>
      <c r="AP525" s="127">
        <f>VLOOKUP(AO525,'Flags&amp;Qualifiers'!$B$2:$C$49,2)</f>
        <v>0</v>
      </c>
      <c r="AQ525" s="127">
        <f>VLOOKUP(AO525,'Flags&amp;Qualifiers'!$B$2:$D$49,3)</f>
        <v>0</v>
      </c>
      <c r="AR525" s="127">
        <f>VLOOKUP(AO525,'Flags&amp;Qualifiers'!$B$2:$E$49,4)</f>
        <v>0</v>
      </c>
      <c r="AS525" s="757" t="str">
        <f t="shared" si="165"/>
        <v>no</v>
      </c>
    </row>
    <row r="526" spans="1:45" s="634" customFormat="1" ht="11.25" customHeight="1" x14ac:dyDescent="0.2">
      <c r="A526" s="621">
        <f>(AirVision!A522)</f>
        <v>0</v>
      </c>
      <c r="B526" s="622">
        <f>(AirVision!B522)</f>
        <v>0</v>
      </c>
      <c r="C526" s="623" t="str">
        <f>IF(ISNUMBER(AirVision!R522),AirVision!R522, "")</f>
        <v/>
      </c>
      <c r="D526" s="624" t="str">
        <f>IF(AirVision!S522&lt;&gt;"",AirVision!S522, "")</f>
        <v/>
      </c>
      <c r="E526" s="623" t="str">
        <f>IF(ISNUMBER(AirVision!L522),AirVision!L522, "")</f>
        <v/>
      </c>
      <c r="F526" s="624" t="str">
        <f>IF(AirVision!M522&lt;&gt;"",AirVision!M522, "")</f>
        <v/>
      </c>
      <c r="G526" s="625" t="str">
        <f>IF(ISNUMBER(AirVision!C522),AirVision!C522,"")</f>
        <v/>
      </c>
      <c r="H526" s="624" t="str">
        <f>IF(AirVision!D522&lt;&gt;"",AirVision!D522, "")</f>
        <v/>
      </c>
      <c r="I526" s="624" t="str">
        <f>IF(ISNUMBER(AirVision!O522),AirVision!O522,"")</f>
        <v/>
      </c>
      <c r="J526" s="624" t="str">
        <f>IF(ISNUMBER(AirVision!P522),AirVision!P522,"")</f>
        <v/>
      </c>
      <c r="K526" s="624" t="str">
        <f>IF(ISNUMBER(AirVision!F522),AirVision!F522, "")</f>
        <v/>
      </c>
      <c r="L526" s="624" t="str">
        <f>IF(AirVision!G522&lt;&gt;"",AirVision!G522, "")</f>
        <v/>
      </c>
      <c r="M526" s="624" t="str">
        <f>IF(ISNUMBER(AirVision!U522),AirVision!U522, "")</f>
        <v/>
      </c>
      <c r="N526" s="624" t="str">
        <f>IF(AirVision!V522&lt;&gt;"",AirVision!V522, "")</f>
        <v/>
      </c>
      <c r="O526" s="625" t="str">
        <f>IF(ISNUMBER(AirVision!X522),AirVision!X522,"")</f>
        <v/>
      </c>
      <c r="P526" s="624" t="str">
        <f>IF(AirVision!Y522&lt;&gt;"",AirVision!Y522, "")</f>
        <v/>
      </c>
      <c r="Q526" s="624" t="str">
        <f>IF(ISNUMBER(AirVision!AA522),AirVision!AA522,"")</f>
        <v/>
      </c>
      <c r="R526" s="624" t="str">
        <f>IF(AirVision!AB522&lt;&gt;"",AirVision!AB522, "")</f>
        <v/>
      </c>
      <c r="S526" s="624" t="str">
        <f>IF(ISNUMBER(AirVision!AD522),AirVision!AD522,"")</f>
        <v/>
      </c>
      <c r="T526" s="624" t="str">
        <f>IF(AirVision!AE522&lt;&gt;"",AirVision!AE522, "")</f>
        <v/>
      </c>
      <c r="U526" s="624">
        <f t="shared" si="175"/>
        <v>0</v>
      </c>
      <c r="V526" s="624">
        <f t="shared" si="174"/>
        <v>1</v>
      </c>
      <c r="W526" s="624" t="str">
        <f>IF(D526&lt;&gt;"",(VLOOKUP(D526,'Flags&amp;Qualifiers'!$S$2:$U$55,3)),"")</f>
        <v/>
      </c>
      <c r="X526" s="624">
        <f t="shared" si="176"/>
        <v>0</v>
      </c>
      <c r="Y526" s="624" t="str">
        <f>IF(D526&lt;&gt;"",(VLOOKUP(D526,'Flags&amp;Qualifiers'!$S$2:$T$55,2)), "")</f>
        <v/>
      </c>
      <c r="Z526" s="624">
        <f t="shared" si="177"/>
        <v>1</v>
      </c>
      <c r="AA526" s="624">
        <f t="shared" si="178"/>
        <v>0</v>
      </c>
      <c r="AB526" s="624" t="str">
        <f t="shared" si="179"/>
        <v>NULL</v>
      </c>
      <c r="AC526" s="635" t="str">
        <f t="shared" si="173"/>
        <v>NULL</v>
      </c>
      <c r="AD526" s="625" t="str">
        <f t="shared" si="173"/>
        <v>NULL</v>
      </c>
      <c r="AE526" s="627">
        <f t="shared" si="172"/>
        <v>0</v>
      </c>
      <c r="AF526" s="628" t="str">
        <f t="shared" si="180"/>
        <v/>
      </c>
      <c r="AG526" s="629" t="str">
        <f t="shared" si="181"/>
        <v/>
      </c>
      <c r="AH526" s="630">
        <f t="shared" si="182"/>
        <v>519</v>
      </c>
      <c r="AI526" s="629">
        <f t="shared" si="186"/>
        <v>0</v>
      </c>
      <c r="AJ526" s="632" t="str">
        <f t="shared" si="168"/>
        <v/>
      </c>
      <c r="AK526" s="630" t="str">
        <f t="shared" si="183"/>
        <v/>
      </c>
      <c r="AL526" s="630" t="str">
        <f t="shared" si="184"/>
        <v/>
      </c>
      <c r="AM526" s="632" t="str">
        <f t="shared" si="185"/>
        <v/>
      </c>
      <c r="AN526" s="633" t="str">
        <f t="shared" si="169"/>
        <v>YES</v>
      </c>
      <c r="AO526" s="511" t="s">
        <v>382</v>
      </c>
      <c r="AP526" s="127">
        <f>VLOOKUP(AO526,'Flags&amp;Qualifiers'!$B$2:$C$49,2)</f>
        <v>0</v>
      </c>
      <c r="AQ526" s="127">
        <f>VLOOKUP(AO526,'Flags&amp;Qualifiers'!$B$2:$D$49,3)</f>
        <v>0</v>
      </c>
      <c r="AR526" s="127">
        <f>VLOOKUP(AO526,'Flags&amp;Qualifiers'!$B$2:$E$49,4)</f>
        <v>0</v>
      </c>
      <c r="AS526" s="757" t="str">
        <f t="shared" si="165"/>
        <v>no</v>
      </c>
    </row>
    <row r="527" spans="1:45" s="634" customFormat="1" ht="11.25" customHeight="1" x14ac:dyDescent="0.2">
      <c r="A527" s="621">
        <f>(AirVision!A523)</f>
        <v>0</v>
      </c>
      <c r="B527" s="622">
        <f>(AirVision!B523)</f>
        <v>0</v>
      </c>
      <c r="C527" s="623" t="str">
        <f>IF(ISNUMBER(AirVision!R523),AirVision!R523, "")</f>
        <v/>
      </c>
      <c r="D527" s="624" t="str">
        <f>IF(AirVision!S523&lt;&gt;"",AirVision!S523, "")</f>
        <v/>
      </c>
      <c r="E527" s="623" t="str">
        <f>IF(ISNUMBER(AirVision!L523),AirVision!L523, "")</f>
        <v/>
      </c>
      <c r="F527" s="624" t="str">
        <f>IF(AirVision!M523&lt;&gt;"",AirVision!M523, "")</f>
        <v/>
      </c>
      <c r="G527" s="625" t="str">
        <f>IF(ISNUMBER(AirVision!C523),AirVision!C523,"")</f>
        <v/>
      </c>
      <c r="H527" s="624" t="str">
        <f>IF(AirVision!D523&lt;&gt;"",AirVision!D523, "")</f>
        <v/>
      </c>
      <c r="I527" s="624" t="str">
        <f>IF(ISNUMBER(AirVision!O523),AirVision!O523,"")</f>
        <v/>
      </c>
      <c r="J527" s="624" t="str">
        <f>IF(ISNUMBER(AirVision!P523),AirVision!P523,"")</f>
        <v/>
      </c>
      <c r="K527" s="624" t="str">
        <f>IF(ISNUMBER(AirVision!F523),AirVision!F523, "")</f>
        <v/>
      </c>
      <c r="L527" s="624" t="str">
        <f>IF(AirVision!G523&lt;&gt;"",AirVision!G523, "")</f>
        <v/>
      </c>
      <c r="M527" s="624" t="str">
        <f>IF(ISNUMBER(AirVision!U523),AirVision!U523, "")</f>
        <v/>
      </c>
      <c r="N527" s="624" t="str">
        <f>IF(AirVision!V523&lt;&gt;"",AirVision!V523, "")</f>
        <v/>
      </c>
      <c r="O527" s="625" t="str">
        <f>IF(ISNUMBER(AirVision!X523),AirVision!X523,"")</f>
        <v/>
      </c>
      <c r="P527" s="624" t="str">
        <f>IF(AirVision!Y523&lt;&gt;"",AirVision!Y523, "")</f>
        <v/>
      </c>
      <c r="Q527" s="624" t="str">
        <f>IF(ISNUMBER(AirVision!AA523),AirVision!AA523,"")</f>
        <v/>
      </c>
      <c r="R527" s="624" t="str">
        <f>IF(AirVision!AB523&lt;&gt;"",AirVision!AB523, "")</f>
        <v/>
      </c>
      <c r="S527" s="624" t="str">
        <f>IF(ISNUMBER(AirVision!AD523),AirVision!AD523,"")</f>
        <v/>
      </c>
      <c r="T527" s="624" t="str">
        <f>IF(AirVision!AE523&lt;&gt;"",AirVision!AE523, "")</f>
        <v/>
      </c>
      <c r="U527" s="624">
        <f t="shared" si="175"/>
        <v>0</v>
      </c>
      <c r="V527" s="624">
        <f t="shared" si="174"/>
        <v>1</v>
      </c>
      <c r="W527" s="624" t="str">
        <f>IF(D527&lt;&gt;"",(VLOOKUP(D527,'Flags&amp;Qualifiers'!$S$2:$U$55,3)),"")</f>
        <v/>
      </c>
      <c r="X527" s="624">
        <f t="shared" si="176"/>
        <v>0</v>
      </c>
      <c r="Y527" s="624" t="str">
        <f>IF(D527&lt;&gt;"",(VLOOKUP(D527,'Flags&amp;Qualifiers'!$S$2:$T$55,2)), "")</f>
        <v/>
      </c>
      <c r="Z527" s="624">
        <f t="shared" si="177"/>
        <v>1</v>
      </c>
      <c r="AA527" s="624">
        <f t="shared" si="178"/>
        <v>0</v>
      </c>
      <c r="AB527" s="624" t="str">
        <f t="shared" si="179"/>
        <v>NULL</v>
      </c>
      <c r="AC527" s="635" t="str">
        <f t="shared" si="173"/>
        <v>NULL</v>
      </c>
      <c r="AD527" s="625" t="str">
        <f t="shared" si="173"/>
        <v>NULL</v>
      </c>
      <c r="AE527" s="627">
        <f t="shared" si="172"/>
        <v>0</v>
      </c>
      <c r="AF527" s="628" t="str">
        <f t="shared" si="180"/>
        <v/>
      </c>
      <c r="AG527" s="629" t="str">
        <f t="shared" si="181"/>
        <v/>
      </c>
      <c r="AH527" s="630">
        <f t="shared" si="182"/>
        <v>520</v>
      </c>
      <c r="AI527" s="629">
        <f t="shared" si="186"/>
        <v>0</v>
      </c>
      <c r="AJ527" s="632" t="str">
        <f t="shared" si="168"/>
        <v/>
      </c>
      <c r="AK527" s="630" t="str">
        <f t="shared" si="183"/>
        <v/>
      </c>
      <c r="AL527" s="630" t="str">
        <f t="shared" si="184"/>
        <v/>
      </c>
      <c r="AM527" s="632" t="str">
        <f t="shared" si="185"/>
        <v/>
      </c>
      <c r="AN527" s="633" t="str">
        <f t="shared" si="169"/>
        <v>YES</v>
      </c>
      <c r="AO527" s="511" t="s">
        <v>382</v>
      </c>
      <c r="AP527" s="127">
        <f>VLOOKUP(AO527,'Flags&amp;Qualifiers'!$B$2:$C$49,2)</f>
        <v>0</v>
      </c>
      <c r="AQ527" s="127">
        <f>VLOOKUP(AO527,'Flags&amp;Qualifiers'!$B$2:$D$49,3)</f>
        <v>0</v>
      </c>
      <c r="AR527" s="127">
        <f>VLOOKUP(AO527,'Flags&amp;Qualifiers'!$B$2:$E$49,4)</f>
        <v>0</v>
      </c>
      <c r="AS527" s="757" t="str">
        <f t="shared" ref="AS527:AS590" si="187">IF(AND(AN527="YES",AO527="-"),"no","")</f>
        <v>no</v>
      </c>
    </row>
    <row r="528" spans="1:45" s="634" customFormat="1" ht="11.25" customHeight="1" x14ac:dyDescent="0.2">
      <c r="A528" s="621">
        <f>(AirVision!A524)</f>
        <v>0</v>
      </c>
      <c r="B528" s="622">
        <f>(AirVision!B524)</f>
        <v>0</v>
      </c>
      <c r="C528" s="623" t="str">
        <f>IF(ISNUMBER(AirVision!R524),AirVision!R524, "")</f>
        <v/>
      </c>
      <c r="D528" s="624" t="str">
        <f>IF(AirVision!S524&lt;&gt;"",AirVision!S524, "")</f>
        <v/>
      </c>
      <c r="E528" s="623" t="str">
        <f>IF(ISNUMBER(AirVision!L524),AirVision!L524, "")</f>
        <v/>
      </c>
      <c r="F528" s="624" t="str">
        <f>IF(AirVision!M524&lt;&gt;"",AirVision!M524, "")</f>
        <v/>
      </c>
      <c r="G528" s="625" t="str">
        <f>IF(ISNUMBER(AirVision!C524),AirVision!C524,"")</f>
        <v/>
      </c>
      <c r="H528" s="624" t="str">
        <f>IF(AirVision!D524&lt;&gt;"",AirVision!D524, "")</f>
        <v/>
      </c>
      <c r="I528" s="624" t="str">
        <f>IF(ISNUMBER(AirVision!O524),AirVision!O524,"")</f>
        <v/>
      </c>
      <c r="J528" s="624" t="str">
        <f>IF(ISNUMBER(AirVision!P524),AirVision!P524,"")</f>
        <v/>
      </c>
      <c r="K528" s="624" t="str">
        <f>IF(ISNUMBER(AirVision!F524),AirVision!F524, "")</f>
        <v/>
      </c>
      <c r="L528" s="624" t="str">
        <f>IF(AirVision!G524&lt;&gt;"",AirVision!G524, "")</f>
        <v/>
      </c>
      <c r="M528" s="624" t="str">
        <f>IF(ISNUMBER(AirVision!U524),AirVision!U524, "")</f>
        <v/>
      </c>
      <c r="N528" s="624" t="str">
        <f>IF(AirVision!V524&lt;&gt;"",AirVision!V524, "")</f>
        <v/>
      </c>
      <c r="O528" s="625" t="str">
        <f>IF(ISNUMBER(AirVision!X524),AirVision!X524,"")</f>
        <v/>
      </c>
      <c r="P528" s="624" t="str">
        <f>IF(AirVision!Y524&lt;&gt;"",AirVision!Y524, "")</f>
        <v/>
      </c>
      <c r="Q528" s="624" t="str">
        <f>IF(ISNUMBER(AirVision!AA524),AirVision!AA524,"")</f>
        <v/>
      </c>
      <c r="R528" s="624" t="str">
        <f>IF(AirVision!AB524&lt;&gt;"",AirVision!AB524, "")</f>
        <v/>
      </c>
      <c r="S528" s="624" t="str">
        <f>IF(ISNUMBER(AirVision!AD524),AirVision!AD524,"")</f>
        <v/>
      </c>
      <c r="T528" s="624" t="str">
        <f>IF(AirVision!AE524&lt;&gt;"",AirVision!AE524, "")</f>
        <v/>
      </c>
      <c r="U528" s="624">
        <f t="shared" si="175"/>
        <v>0</v>
      </c>
      <c r="V528" s="624">
        <f t="shared" si="174"/>
        <v>1</v>
      </c>
      <c r="W528" s="624" t="str">
        <f>IF(D528&lt;&gt;"",(VLOOKUP(D528,'Flags&amp;Qualifiers'!$S$2:$U$55,3)),"")</f>
        <v/>
      </c>
      <c r="X528" s="624">
        <f t="shared" si="176"/>
        <v>0</v>
      </c>
      <c r="Y528" s="624" t="str">
        <f>IF(D528&lt;&gt;"",(VLOOKUP(D528,'Flags&amp;Qualifiers'!$S$2:$T$55,2)), "")</f>
        <v/>
      </c>
      <c r="Z528" s="624">
        <f t="shared" si="177"/>
        <v>1</v>
      </c>
      <c r="AA528" s="624">
        <f t="shared" si="178"/>
        <v>0</v>
      </c>
      <c r="AB528" s="624" t="str">
        <f t="shared" si="179"/>
        <v>NULL</v>
      </c>
      <c r="AC528" s="635" t="str">
        <f t="shared" si="173"/>
        <v>NULL</v>
      </c>
      <c r="AD528" s="625" t="str">
        <f t="shared" si="173"/>
        <v>NULL</v>
      </c>
      <c r="AE528" s="627">
        <f t="shared" si="172"/>
        <v>0</v>
      </c>
      <c r="AF528" s="628" t="str">
        <f t="shared" si="180"/>
        <v/>
      </c>
      <c r="AG528" s="629" t="str">
        <f t="shared" si="181"/>
        <v/>
      </c>
      <c r="AH528" s="630">
        <f t="shared" si="182"/>
        <v>521</v>
      </c>
      <c r="AI528" s="629">
        <f t="shared" si="186"/>
        <v>0</v>
      </c>
      <c r="AJ528" s="632" t="str">
        <f t="shared" si="168"/>
        <v/>
      </c>
      <c r="AK528" s="630" t="str">
        <f t="shared" si="183"/>
        <v/>
      </c>
      <c r="AL528" s="630" t="str">
        <f t="shared" si="184"/>
        <v/>
      </c>
      <c r="AM528" s="632" t="str">
        <f t="shared" si="185"/>
        <v/>
      </c>
      <c r="AN528" s="633" t="str">
        <f t="shared" si="169"/>
        <v>YES</v>
      </c>
      <c r="AO528" s="511" t="s">
        <v>382</v>
      </c>
      <c r="AP528" s="127">
        <f>VLOOKUP(AO528,'Flags&amp;Qualifiers'!$B$2:$C$49,2)</f>
        <v>0</v>
      </c>
      <c r="AQ528" s="127">
        <f>VLOOKUP(AO528,'Flags&amp;Qualifiers'!$B$2:$D$49,3)</f>
        <v>0</v>
      </c>
      <c r="AR528" s="127">
        <f>VLOOKUP(AO528,'Flags&amp;Qualifiers'!$B$2:$E$49,4)</f>
        <v>0</v>
      </c>
      <c r="AS528" s="757" t="str">
        <f t="shared" si="187"/>
        <v>no</v>
      </c>
    </row>
    <row r="529" spans="1:45" s="634" customFormat="1" ht="11.25" customHeight="1" x14ac:dyDescent="0.2">
      <c r="A529" s="621">
        <f>(AirVision!A525)</f>
        <v>0</v>
      </c>
      <c r="B529" s="622">
        <f>(AirVision!B525)</f>
        <v>0</v>
      </c>
      <c r="C529" s="623" t="str">
        <f>IF(ISNUMBER(AirVision!R525),AirVision!R525, "")</f>
        <v/>
      </c>
      <c r="D529" s="624" t="str">
        <f>IF(AirVision!S525&lt;&gt;"",AirVision!S525, "")</f>
        <v/>
      </c>
      <c r="E529" s="623" t="str">
        <f>IF(ISNUMBER(AirVision!L525),AirVision!L525, "")</f>
        <v/>
      </c>
      <c r="F529" s="624" t="str">
        <f>IF(AirVision!M525&lt;&gt;"",AirVision!M525, "")</f>
        <v/>
      </c>
      <c r="G529" s="625" t="str">
        <f>IF(ISNUMBER(AirVision!C525),AirVision!C525,"")</f>
        <v/>
      </c>
      <c r="H529" s="624" t="str">
        <f>IF(AirVision!D525&lt;&gt;"",AirVision!D525, "")</f>
        <v/>
      </c>
      <c r="I529" s="624" t="str">
        <f>IF(ISNUMBER(AirVision!O525),AirVision!O525,"")</f>
        <v/>
      </c>
      <c r="J529" s="624" t="str">
        <f>IF(ISNUMBER(AirVision!P525),AirVision!P525,"")</f>
        <v/>
      </c>
      <c r="K529" s="624" t="str">
        <f>IF(ISNUMBER(AirVision!F525),AirVision!F525, "")</f>
        <v/>
      </c>
      <c r="L529" s="624" t="str">
        <f>IF(AirVision!G525&lt;&gt;"",AirVision!G525, "")</f>
        <v/>
      </c>
      <c r="M529" s="624" t="str">
        <f>IF(ISNUMBER(AirVision!U525),AirVision!U525, "")</f>
        <v/>
      </c>
      <c r="N529" s="624" t="str">
        <f>IF(AirVision!V525&lt;&gt;"",AirVision!V525, "")</f>
        <v/>
      </c>
      <c r="O529" s="625" t="str">
        <f>IF(ISNUMBER(AirVision!X525),AirVision!X525,"")</f>
        <v/>
      </c>
      <c r="P529" s="624" t="str">
        <f>IF(AirVision!Y525&lt;&gt;"",AirVision!Y525, "")</f>
        <v/>
      </c>
      <c r="Q529" s="624" t="str">
        <f>IF(ISNUMBER(AirVision!AA525),AirVision!AA525,"")</f>
        <v/>
      </c>
      <c r="R529" s="624" t="str">
        <f>IF(AirVision!AB525&lt;&gt;"",AirVision!AB525, "")</f>
        <v/>
      </c>
      <c r="S529" s="624" t="str">
        <f>IF(ISNUMBER(AirVision!AD525),AirVision!AD525,"")</f>
        <v/>
      </c>
      <c r="T529" s="624" t="str">
        <f>IF(AirVision!AE525&lt;&gt;"",AirVision!AE525, "")</f>
        <v/>
      </c>
      <c r="U529" s="624">
        <f t="shared" si="175"/>
        <v>0</v>
      </c>
      <c r="V529" s="624">
        <f t="shared" si="174"/>
        <v>1</v>
      </c>
      <c r="W529" s="624" t="str">
        <f>IF(D529&lt;&gt;"",(VLOOKUP(D529,'Flags&amp;Qualifiers'!$S$2:$U$55,3)),"")</f>
        <v/>
      </c>
      <c r="X529" s="624">
        <f t="shared" si="176"/>
        <v>0</v>
      </c>
      <c r="Y529" s="624" t="str">
        <f>IF(D529&lt;&gt;"",(VLOOKUP(D529,'Flags&amp;Qualifiers'!$S$2:$T$55,2)), "")</f>
        <v/>
      </c>
      <c r="Z529" s="624">
        <f t="shared" si="177"/>
        <v>1</v>
      </c>
      <c r="AA529" s="624">
        <f t="shared" si="178"/>
        <v>0</v>
      </c>
      <c r="AB529" s="624" t="str">
        <f t="shared" si="179"/>
        <v>NULL</v>
      </c>
      <c r="AC529" s="635" t="str">
        <f t="shared" si="173"/>
        <v>NULL</v>
      </c>
      <c r="AD529" s="625" t="str">
        <f t="shared" si="173"/>
        <v>NULL</v>
      </c>
      <c r="AE529" s="627">
        <f t="shared" si="172"/>
        <v>0</v>
      </c>
      <c r="AF529" s="628" t="str">
        <f t="shared" si="180"/>
        <v/>
      </c>
      <c r="AG529" s="629" t="str">
        <f t="shared" si="181"/>
        <v/>
      </c>
      <c r="AH529" s="630">
        <f t="shared" si="182"/>
        <v>522</v>
      </c>
      <c r="AI529" s="629">
        <f t="shared" si="186"/>
        <v>0</v>
      </c>
      <c r="AJ529" s="632" t="str">
        <f t="shared" si="168"/>
        <v/>
      </c>
      <c r="AK529" s="630" t="str">
        <f t="shared" si="183"/>
        <v/>
      </c>
      <c r="AL529" s="630" t="str">
        <f t="shared" si="184"/>
        <v/>
      </c>
      <c r="AM529" s="632" t="str">
        <f t="shared" si="185"/>
        <v/>
      </c>
      <c r="AN529" s="633" t="str">
        <f t="shared" si="169"/>
        <v>YES</v>
      </c>
      <c r="AO529" s="511" t="s">
        <v>382</v>
      </c>
      <c r="AP529" s="127">
        <f>VLOOKUP(AO529,'Flags&amp;Qualifiers'!$B$2:$C$49,2)</f>
        <v>0</v>
      </c>
      <c r="AQ529" s="127">
        <f>VLOOKUP(AO529,'Flags&amp;Qualifiers'!$B$2:$D$49,3)</f>
        <v>0</v>
      </c>
      <c r="AR529" s="127">
        <f>VLOOKUP(AO529,'Flags&amp;Qualifiers'!$B$2:$E$49,4)</f>
        <v>0</v>
      </c>
      <c r="AS529" s="757" t="str">
        <f t="shared" si="187"/>
        <v>no</v>
      </c>
    </row>
    <row r="530" spans="1:45" s="634" customFormat="1" ht="11.25" customHeight="1" x14ac:dyDescent="0.2">
      <c r="A530" s="621">
        <f>(AirVision!A526)</f>
        <v>0</v>
      </c>
      <c r="B530" s="622">
        <f>(AirVision!B526)</f>
        <v>0</v>
      </c>
      <c r="C530" s="623" t="str">
        <f>IF(ISNUMBER(AirVision!R526),AirVision!R526, "")</f>
        <v/>
      </c>
      <c r="D530" s="624" t="str">
        <f>IF(AirVision!S526&lt;&gt;"",AirVision!S526, "")</f>
        <v/>
      </c>
      <c r="E530" s="623" t="str">
        <f>IF(ISNUMBER(AirVision!L526),AirVision!L526, "")</f>
        <v/>
      </c>
      <c r="F530" s="624" t="str">
        <f>IF(AirVision!M526&lt;&gt;"",AirVision!M526, "")</f>
        <v/>
      </c>
      <c r="G530" s="625" t="str">
        <f>IF(ISNUMBER(AirVision!C526),AirVision!C526,"")</f>
        <v/>
      </c>
      <c r="H530" s="624" t="str">
        <f>IF(AirVision!D526&lt;&gt;"",AirVision!D526, "")</f>
        <v/>
      </c>
      <c r="I530" s="624" t="str">
        <f>IF(ISNUMBER(AirVision!O526),AirVision!O526,"")</f>
        <v/>
      </c>
      <c r="J530" s="624" t="str">
        <f>IF(ISNUMBER(AirVision!P526),AirVision!P526,"")</f>
        <v/>
      </c>
      <c r="K530" s="624" t="str">
        <f>IF(ISNUMBER(AirVision!F526),AirVision!F526, "")</f>
        <v/>
      </c>
      <c r="L530" s="624" t="str">
        <f>IF(AirVision!G526&lt;&gt;"",AirVision!G526, "")</f>
        <v/>
      </c>
      <c r="M530" s="624" t="str">
        <f>IF(ISNUMBER(AirVision!U526),AirVision!U526, "")</f>
        <v/>
      </c>
      <c r="N530" s="624" t="str">
        <f>IF(AirVision!V526&lt;&gt;"",AirVision!V526, "")</f>
        <v/>
      </c>
      <c r="O530" s="625" t="str">
        <f>IF(ISNUMBER(AirVision!X526),AirVision!X526,"")</f>
        <v/>
      </c>
      <c r="P530" s="624" t="str">
        <f>IF(AirVision!Y526&lt;&gt;"",AirVision!Y526, "")</f>
        <v/>
      </c>
      <c r="Q530" s="624" t="str">
        <f>IF(ISNUMBER(AirVision!AA526),AirVision!AA526,"")</f>
        <v/>
      </c>
      <c r="R530" s="624" t="str">
        <f>IF(AirVision!AB526&lt;&gt;"",AirVision!AB526, "")</f>
        <v/>
      </c>
      <c r="S530" s="624" t="str">
        <f>IF(ISNUMBER(AirVision!AD526),AirVision!AD526,"")</f>
        <v/>
      </c>
      <c r="T530" s="624" t="str">
        <f>IF(AirVision!AE526&lt;&gt;"",AirVision!AE526, "")</f>
        <v/>
      </c>
      <c r="U530" s="624">
        <f t="shared" si="175"/>
        <v>0</v>
      </c>
      <c r="V530" s="624">
        <f t="shared" si="174"/>
        <v>1</v>
      </c>
      <c r="W530" s="624" t="str">
        <f>IF(D530&lt;&gt;"",(VLOOKUP(D530,'Flags&amp;Qualifiers'!$S$2:$U$55,3)),"")</f>
        <v/>
      </c>
      <c r="X530" s="624">
        <f t="shared" si="176"/>
        <v>0</v>
      </c>
      <c r="Y530" s="624" t="str">
        <f>IF(D530&lt;&gt;"",(VLOOKUP(D530,'Flags&amp;Qualifiers'!$S$2:$T$55,2)), "")</f>
        <v/>
      </c>
      <c r="Z530" s="624">
        <f t="shared" si="177"/>
        <v>1</v>
      </c>
      <c r="AA530" s="624">
        <f t="shared" si="178"/>
        <v>0</v>
      </c>
      <c r="AB530" s="624" t="str">
        <f t="shared" si="179"/>
        <v>NULL</v>
      </c>
      <c r="AC530" s="635" t="str">
        <f t="shared" si="173"/>
        <v>NULL</v>
      </c>
      <c r="AD530" s="625" t="str">
        <f t="shared" si="173"/>
        <v>NULL</v>
      </c>
      <c r="AE530" s="627">
        <f t="shared" si="172"/>
        <v>0</v>
      </c>
      <c r="AF530" s="628" t="str">
        <f t="shared" si="180"/>
        <v/>
      </c>
      <c r="AG530" s="629" t="str">
        <f t="shared" si="181"/>
        <v/>
      </c>
      <c r="AH530" s="630">
        <f t="shared" si="182"/>
        <v>523</v>
      </c>
      <c r="AI530" s="629">
        <f t="shared" si="186"/>
        <v>0</v>
      </c>
      <c r="AJ530" s="632" t="str">
        <f t="shared" si="168"/>
        <v/>
      </c>
      <c r="AK530" s="630" t="str">
        <f t="shared" si="183"/>
        <v/>
      </c>
      <c r="AL530" s="630" t="str">
        <f t="shared" si="184"/>
        <v/>
      </c>
      <c r="AM530" s="632" t="str">
        <f t="shared" si="185"/>
        <v/>
      </c>
      <c r="AN530" s="633" t="str">
        <f t="shared" si="169"/>
        <v>YES</v>
      </c>
      <c r="AO530" s="511" t="s">
        <v>382</v>
      </c>
      <c r="AP530" s="127">
        <f>VLOOKUP(AO530,'Flags&amp;Qualifiers'!$B$2:$C$49,2)</f>
        <v>0</v>
      </c>
      <c r="AQ530" s="127">
        <f>VLOOKUP(AO530,'Flags&amp;Qualifiers'!$B$2:$D$49,3)</f>
        <v>0</v>
      </c>
      <c r="AR530" s="127">
        <f>VLOOKUP(AO530,'Flags&amp;Qualifiers'!$B$2:$E$49,4)</f>
        <v>0</v>
      </c>
      <c r="AS530" s="757" t="str">
        <f t="shared" si="187"/>
        <v>no</v>
      </c>
    </row>
    <row r="531" spans="1:45" s="634" customFormat="1" ht="11.25" customHeight="1" x14ac:dyDescent="0.2">
      <c r="A531" s="621">
        <f>(AirVision!A527)</f>
        <v>0</v>
      </c>
      <c r="B531" s="622">
        <f>(AirVision!B527)</f>
        <v>0</v>
      </c>
      <c r="C531" s="623" t="str">
        <f>IF(ISNUMBER(AirVision!R527),AirVision!R527, "")</f>
        <v/>
      </c>
      <c r="D531" s="624" t="str">
        <f>IF(AirVision!S527&lt;&gt;"",AirVision!S527, "")</f>
        <v/>
      </c>
      <c r="E531" s="623" t="str">
        <f>IF(ISNUMBER(AirVision!L527),AirVision!L527, "")</f>
        <v/>
      </c>
      <c r="F531" s="624" t="str">
        <f>IF(AirVision!M527&lt;&gt;"",AirVision!M527, "")</f>
        <v/>
      </c>
      <c r="G531" s="625" t="str">
        <f>IF(ISNUMBER(AirVision!C527),AirVision!C527,"")</f>
        <v/>
      </c>
      <c r="H531" s="624" t="str">
        <f>IF(AirVision!D527&lt;&gt;"",AirVision!D527, "")</f>
        <v/>
      </c>
      <c r="I531" s="624" t="str">
        <f>IF(ISNUMBER(AirVision!O527),AirVision!O527,"")</f>
        <v/>
      </c>
      <c r="J531" s="624" t="str">
        <f>IF(ISNUMBER(AirVision!P527),AirVision!P527,"")</f>
        <v/>
      </c>
      <c r="K531" s="624" t="str">
        <f>IF(ISNUMBER(AirVision!F527),AirVision!F527, "")</f>
        <v/>
      </c>
      <c r="L531" s="624" t="str">
        <f>IF(AirVision!G527&lt;&gt;"",AirVision!G527, "")</f>
        <v/>
      </c>
      <c r="M531" s="624" t="str">
        <f>IF(ISNUMBER(AirVision!U527),AirVision!U527, "")</f>
        <v/>
      </c>
      <c r="N531" s="624" t="str">
        <f>IF(AirVision!V527&lt;&gt;"",AirVision!V527, "")</f>
        <v/>
      </c>
      <c r="O531" s="625" t="str">
        <f>IF(ISNUMBER(AirVision!X527),AirVision!X527,"")</f>
        <v/>
      </c>
      <c r="P531" s="624" t="str">
        <f>IF(AirVision!Y527&lt;&gt;"",AirVision!Y527, "")</f>
        <v/>
      </c>
      <c r="Q531" s="624" t="str">
        <f>IF(ISNUMBER(AirVision!AA527),AirVision!AA527,"")</f>
        <v/>
      </c>
      <c r="R531" s="624" t="str">
        <f>IF(AirVision!AB527&lt;&gt;"",AirVision!AB527, "")</f>
        <v/>
      </c>
      <c r="S531" s="624" t="str">
        <f>IF(ISNUMBER(AirVision!AD527),AirVision!AD527,"")</f>
        <v/>
      </c>
      <c r="T531" s="624" t="str">
        <f>IF(AirVision!AE527&lt;&gt;"",AirVision!AE527, "")</f>
        <v/>
      </c>
      <c r="U531" s="624">
        <f t="shared" si="175"/>
        <v>0</v>
      </c>
      <c r="V531" s="624">
        <f t="shared" si="174"/>
        <v>1</v>
      </c>
      <c r="W531" s="624" t="str">
        <f>IF(D531&lt;&gt;"",(VLOOKUP(D531,'Flags&amp;Qualifiers'!$S$2:$U$55,3)),"")</f>
        <v/>
      </c>
      <c r="X531" s="624">
        <f t="shared" si="176"/>
        <v>0</v>
      </c>
      <c r="Y531" s="624" t="str">
        <f>IF(D531&lt;&gt;"",(VLOOKUP(D531,'Flags&amp;Qualifiers'!$S$2:$T$55,2)), "")</f>
        <v/>
      </c>
      <c r="Z531" s="624">
        <f t="shared" si="177"/>
        <v>1</v>
      </c>
      <c r="AA531" s="624">
        <f t="shared" si="178"/>
        <v>0</v>
      </c>
      <c r="AB531" s="624" t="str">
        <f t="shared" si="179"/>
        <v>NULL</v>
      </c>
      <c r="AC531" s="635" t="str">
        <f t="shared" si="173"/>
        <v>NULL</v>
      </c>
      <c r="AD531" s="625" t="str">
        <f t="shared" si="173"/>
        <v>NULL</v>
      </c>
      <c r="AE531" s="627">
        <f t="shared" si="172"/>
        <v>0</v>
      </c>
      <c r="AF531" s="628" t="str">
        <f t="shared" si="180"/>
        <v/>
      </c>
      <c r="AG531" s="629" t="str">
        <f t="shared" si="181"/>
        <v/>
      </c>
      <c r="AH531" s="630">
        <f t="shared" si="182"/>
        <v>524</v>
      </c>
      <c r="AI531" s="629">
        <f t="shared" si="186"/>
        <v>0</v>
      </c>
      <c r="AJ531" s="632" t="str">
        <f t="shared" si="168"/>
        <v/>
      </c>
      <c r="AK531" s="630" t="str">
        <f t="shared" si="183"/>
        <v/>
      </c>
      <c r="AL531" s="630" t="str">
        <f t="shared" si="184"/>
        <v/>
      </c>
      <c r="AM531" s="632" t="str">
        <f t="shared" si="185"/>
        <v/>
      </c>
      <c r="AN531" s="633" t="str">
        <f t="shared" si="169"/>
        <v>YES</v>
      </c>
      <c r="AO531" s="511" t="s">
        <v>382</v>
      </c>
      <c r="AP531" s="127">
        <f>VLOOKUP(AO531,'Flags&amp;Qualifiers'!$B$2:$C$49,2)</f>
        <v>0</v>
      </c>
      <c r="AQ531" s="127">
        <f>VLOOKUP(AO531,'Flags&amp;Qualifiers'!$B$2:$D$49,3)</f>
        <v>0</v>
      </c>
      <c r="AR531" s="127">
        <f>VLOOKUP(AO531,'Flags&amp;Qualifiers'!$B$2:$E$49,4)</f>
        <v>0</v>
      </c>
      <c r="AS531" s="757" t="str">
        <f t="shared" si="187"/>
        <v>no</v>
      </c>
    </row>
    <row r="532" spans="1:45" s="634" customFormat="1" ht="11.25" customHeight="1" x14ac:dyDescent="0.2">
      <c r="A532" s="621">
        <f>(AirVision!A528)</f>
        <v>0</v>
      </c>
      <c r="B532" s="622">
        <f>(AirVision!B528)</f>
        <v>0</v>
      </c>
      <c r="C532" s="623" t="str">
        <f>IF(ISNUMBER(AirVision!R528),AirVision!R528, "")</f>
        <v/>
      </c>
      <c r="D532" s="624" t="str">
        <f>IF(AirVision!S528&lt;&gt;"",AirVision!S528, "")</f>
        <v/>
      </c>
      <c r="E532" s="623" t="str">
        <f>IF(ISNUMBER(AirVision!L528),AirVision!L528, "")</f>
        <v/>
      </c>
      <c r="F532" s="624" t="str">
        <f>IF(AirVision!M528&lt;&gt;"",AirVision!M528, "")</f>
        <v/>
      </c>
      <c r="G532" s="625" t="str">
        <f>IF(ISNUMBER(AirVision!C528),AirVision!C528,"")</f>
        <v/>
      </c>
      <c r="H532" s="624" t="str">
        <f>IF(AirVision!D528&lt;&gt;"",AirVision!D528, "")</f>
        <v/>
      </c>
      <c r="I532" s="624" t="str">
        <f>IF(ISNUMBER(AirVision!O528),AirVision!O528,"")</f>
        <v/>
      </c>
      <c r="J532" s="624" t="str">
        <f>IF(ISNUMBER(AirVision!P528),AirVision!P528,"")</f>
        <v/>
      </c>
      <c r="K532" s="624" t="str">
        <f>IF(ISNUMBER(AirVision!F528),AirVision!F528, "")</f>
        <v/>
      </c>
      <c r="L532" s="624" t="str">
        <f>IF(AirVision!G528&lt;&gt;"",AirVision!G528, "")</f>
        <v/>
      </c>
      <c r="M532" s="624" t="str">
        <f>IF(ISNUMBER(AirVision!U528),AirVision!U528, "")</f>
        <v/>
      </c>
      <c r="N532" s="624" t="str">
        <f>IF(AirVision!V528&lt;&gt;"",AirVision!V528, "")</f>
        <v/>
      </c>
      <c r="O532" s="625" t="str">
        <f>IF(ISNUMBER(AirVision!X528),AirVision!X528,"")</f>
        <v/>
      </c>
      <c r="P532" s="624" t="str">
        <f>IF(AirVision!Y528&lt;&gt;"",AirVision!Y528, "")</f>
        <v/>
      </c>
      <c r="Q532" s="624" t="str">
        <f>IF(ISNUMBER(AirVision!AA528),AirVision!AA528,"")</f>
        <v/>
      </c>
      <c r="R532" s="624" t="str">
        <f>IF(AirVision!AB528&lt;&gt;"",AirVision!AB528, "")</f>
        <v/>
      </c>
      <c r="S532" s="624" t="str">
        <f>IF(ISNUMBER(AirVision!AD528),AirVision!AD528,"")</f>
        <v/>
      </c>
      <c r="T532" s="624" t="str">
        <f>IF(AirVision!AE528&lt;&gt;"",AirVision!AE528, "")</f>
        <v/>
      </c>
      <c r="U532" s="624">
        <f t="shared" si="175"/>
        <v>0</v>
      </c>
      <c r="V532" s="624">
        <f t="shared" si="174"/>
        <v>1</v>
      </c>
      <c r="W532" s="624" t="str">
        <f>IF(D532&lt;&gt;"",(VLOOKUP(D532,'Flags&amp;Qualifiers'!$S$2:$U$55,3)),"")</f>
        <v/>
      </c>
      <c r="X532" s="624">
        <f t="shared" si="176"/>
        <v>0</v>
      </c>
      <c r="Y532" s="624" t="str">
        <f>IF(D532&lt;&gt;"",(VLOOKUP(D532,'Flags&amp;Qualifiers'!$S$2:$T$55,2)), "")</f>
        <v/>
      </c>
      <c r="Z532" s="624">
        <f t="shared" si="177"/>
        <v>1</v>
      </c>
      <c r="AA532" s="624">
        <f t="shared" si="178"/>
        <v>0</v>
      </c>
      <c r="AB532" s="624" t="str">
        <f t="shared" si="179"/>
        <v>NULL</v>
      </c>
      <c r="AC532" s="635" t="str">
        <f t="shared" si="173"/>
        <v>NULL</v>
      </c>
      <c r="AD532" s="625" t="str">
        <f t="shared" si="173"/>
        <v>NULL</v>
      </c>
      <c r="AE532" s="627">
        <f t="shared" si="172"/>
        <v>0</v>
      </c>
      <c r="AF532" s="628" t="str">
        <f t="shared" si="180"/>
        <v/>
      </c>
      <c r="AG532" s="629" t="str">
        <f t="shared" si="181"/>
        <v/>
      </c>
      <c r="AH532" s="630">
        <f t="shared" si="182"/>
        <v>525</v>
      </c>
      <c r="AI532" s="629">
        <f t="shared" si="186"/>
        <v>0</v>
      </c>
      <c r="AJ532" s="632" t="str">
        <f t="shared" si="168"/>
        <v/>
      </c>
      <c r="AK532" s="630" t="str">
        <f t="shared" si="183"/>
        <v/>
      </c>
      <c r="AL532" s="630" t="str">
        <f t="shared" si="184"/>
        <v/>
      </c>
      <c r="AM532" s="632" t="str">
        <f t="shared" si="185"/>
        <v/>
      </c>
      <c r="AN532" s="633" t="str">
        <f t="shared" si="169"/>
        <v>YES</v>
      </c>
      <c r="AO532" s="511" t="s">
        <v>382</v>
      </c>
      <c r="AP532" s="127">
        <f>VLOOKUP(AO532,'Flags&amp;Qualifiers'!$B$2:$C$49,2)</f>
        <v>0</v>
      </c>
      <c r="AQ532" s="127">
        <f>VLOOKUP(AO532,'Flags&amp;Qualifiers'!$B$2:$D$49,3)</f>
        <v>0</v>
      </c>
      <c r="AR532" s="127">
        <f>VLOOKUP(AO532,'Flags&amp;Qualifiers'!$B$2:$E$49,4)</f>
        <v>0</v>
      </c>
      <c r="AS532" s="757" t="str">
        <f t="shared" si="187"/>
        <v>no</v>
      </c>
    </row>
    <row r="533" spans="1:45" s="634" customFormat="1" ht="11.25" customHeight="1" x14ac:dyDescent="0.2">
      <c r="A533" s="621">
        <f>(AirVision!A529)</f>
        <v>0</v>
      </c>
      <c r="B533" s="622">
        <f>(AirVision!B529)</f>
        <v>0</v>
      </c>
      <c r="C533" s="623" t="str">
        <f>IF(ISNUMBER(AirVision!R529),AirVision!R529, "")</f>
        <v/>
      </c>
      <c r="D533" s="624" t="str">
        <f>IF(AirVision!S529&lt;&gt;"",AirVision!S529, "")</f>
        <v/>
      </c>
      <c r="E533" s="623" t="str">
        <f>IF(ISNUMBER(AirVision!L529),AirVision!L529, "")</f>
        <v/>
      </c>
      <c r="F533" s="624" t="str">
        <f>IF(AirVision!M529&lt;&gt;"",AirVision!M529, "")</f>
        <v/>
      </c>
      <c r="G533" s="625" t="str">
        <f>IF(ISNUMBER(AirVision!C529),AirVision!C529,"")</f>
        <v/>
      </c>
      <c r="H533" s="624" t="str">
        <f>IF(AirVision!D529&lt;&gt;"",AirVision!D529, "")</f>
        <v/>
      </c>
      <c r="I533" s="624" t="str">
        <f>IF(ISNUMBER(AirVision!O529),AirVision!O529,"")</f>
        <v/>
      </c>
      <c r="J533" s="624" t="str">
        <f>IF(ISNUMBER(AirVision!P529),AirVision!P529,"")</f>
        <v/>
      </c>
      <c r="K533" s="624" t="str">
        <f>IF(ISNUMBER(AirVision!F529),AirVision!F529, "")</f>
        <v/>
      </c>
      <c r="L533" s="624" t="str">
        <f>IF(AirVision!G529&lt;&gt;"",AirVision!G529, "")</f>
        <v/>
      </c>
      <c r="M533" s="624" t="str">
        <f>IF(ISNUMBER(AirVision!U529),AirVision!U529, "")</f>
        <v/>
      </c>
      <c r="N533" s="624" t="str">
        <f>IF(AirVision!V529&lt;&gt;"",AirVision!V529, "")</f>
        <v/>
      </c>
      <c r="O533" s="625" t="str">
        <f>IF(ISNUMBER(AirVision!X529),AirVision!X529,"")</f>
        <v/>
      </c>
      <c r="P533" s="624" t="str">
        <f>IF(AirVision!Y529&lt;&gt;"",AirVision!Y529, "")</f>
        <v/>
      </c>
      <c r="Q533" s="624" t="str">
        <f>IF(ISNUMBER(AirVision!AA529),AirVision!AA529,"")</f>
        <v/>
      </c>
      <c r="R533" s="624" t="str">
        <f>IF(AirVision!AB529&lt;&gt;"",AirVision!AB529, "")</f>
        <v/>
      </c>
      <c r="S533" s="624" t="str">
        <f>IF(ISNUMBER(AirVision!AD529),AirVision!AD529,"")</f>
        <v/>
      </c>
      <c r="T533" s="624" t="str">
        <f>IF(AirVision!AE529&lt;&gt;"",AirVision!AE529, "")</f>
        <v/>
      </c>
      <c r="U533" s="624">
        <f t="shared" si="175"/>
        <v>0</v>
      </c>
      <c r="V533" s="624">
        <f t="shared" si="174"/>
        <v>1</v>
      </c>
      <c r="W533" s="624" t="str">
        <f>IF(D533&lt;&gt;"",(VLOOKUP(D533,'Flags&amp;Qualifiers'!$S$2:$U$55,3)),"")</f>
        <v/>
      </c>
      <c r="X533" s="624">
        <f t="shared" si="176"/>
        <v>0</v>
      </c>
      <c r="Y533" s="624" t="str">
        <f>IF(D533&lt;&gt;"",(VLOOKUP(D533,'Flags&amp;Qualifiers'!$S$2:$T$55,2)), "")</f>
        <v/>
      </c>
      <c r="Z533" s="624">
        <f t="shared" si="177"/>
        <v>1</v>
      </c>
      <c r="AA533" s="624">
        <f t="shared" si="178"/>
        <v>0</v>
      </c>
      <c r="AB533" s="624" t="str">
        <f t="shared" si="179"/>
        <v>NULL</v>
      </c>
      <c r="AC533" s="635" t="str">
        <f t="shared" si="173"/>
        <v>NULL</v>
      </c>
      <c r="AD533" s="625" t="str">
        <f t="shared" si="173"/>
        <v>NULL</v>
      </c>
      <c r="AE533" s="627">
        <f t="shared" si="172"/>
        <v>0</v>
      </c>
      <c r="AF533" s="628" t="str">
        <f t="shared" si="180"/>
        <v/>
      </c>
      <c r="AG533" s="629" t="str">
        <f t="shared" si="181"/>
        <v/>
      </c>
      <c r="AH533" s="630">
        <f t="shared" si="182"/>
        <v>526</v>
      </c>
      <c r="AI533" s="629">
        <f t="shared" si="186"/>
        <v>0</v>
      </c>
      <c r="AJ533" s="632" t="str">
        <f t="shared" si="168"/>
        <v/>
      </c>
      <c r="AK533" s="630" t="str">
        <f t="shared" si="183"/>
        <v/>
      </c>
      <c r="AL533" s="630" t="str">
        <f t="shared" si="184"/>
        <v/>
      </c>
      <c r="AM533" s="632" t="str">
        <f t="shared" si="185"/>
        <v/>
      </c>
      <c r="AN533" s="633" t="str">
        <f t="shared" si="169"/>
        <v>YES</v>
      </c>
      <c r="AO533" s="511" t="s">
        <v>382</v>
      </c>
      <c r="AP533" s="127">
        <f>VLOOKUP(AO533,'Flags&amp;Qualifiers'!$B$2:$C$49,2)</f>
        <v>0</v>
      </c>
      <c r="AQ533" s="127">
        <f>VLOOKUP(AO533,'Flags&amp;Qualifiers'!$B$2:$D$49,3)</f>
        <v>0</v>
      </c>
      <c r="AR533" s="127">
        <f>VLOOKUP(AO533,'Flags&amp;Qualifiers'!$B$2:$E$49,4)</f>
        <v>0</v>
      </c>
      <c r="AS533" s="757" t="str">
        <f t="shared" si="187"/>
        <v>no</v>
      </c>
    </row>
    <row r="534" spans="1:45" s="634" customFormat="1" ht="11.25" customHeight="1" x14ac:dyDescent="0.2">
      <c r="A534" s="621">
        <f>(AirVision!A530)</f>
        <v>0</v>
      </c>
      <c r="B534" s="622">
        <f>(AirVision!B530)</f>
        <v>0</v>
      </c>
      <c r="C534" s="623" t="str">
        <f>IF(ISNUMBER(AirVision!R530),AirVision!R530, "")</f>
        <v/>
      </c>
      <c r="D534" s="624" t="str">
        <f>IF(AirVision!S530&lt;&gt;"",AirVision!S530, "")</f>
        <v/>
      </c>
      <c r="E534" s="623" t="str">
        <f>IF(ISNUMBER(AirVision!L530),AirVision!L530, "")</f>
        <v/>
      </c>
      <c r="F534" s="624" t="str">
        <f>IF(AirVision!M530&lt;&gt;"",AirVision!M530, "")</f>
        <v/>
      </c>
      <c r="G534" s="625" t="str">
        <f>IF(ISNUMBER(AirVision!C530),AirVision!C530,"")</f>
        <v/>
      </c>
      <c r="H534" s="624" t="str">
        <f>IF(AirVision!D530&lt;&gt;"",AirVision!D530, "")</f>
        <v/>
      </c>
      <c r="I534" s="624" t="str">
        <f>IF(ISNUMBER(AirVision!O530),AirVision!O530,"")</f>
        <v/>
      </c>
      <c r="J534" s="624" t="str">
        <f>IF(ISNUMBER(AirVision!P530),AirVision!P530,"")</f>
        <v/>
      </c>
      <c r="K534" s="624" t="str">
        <f>IF(ISNUMBER(AirVision!F530),AirVision!F530, "")</f>
        <v/>
      </c>
      <c r="L534" s="624" t="str">
        <f>IF(AirVision!G530&lt;&gt;"",AirVision!G530, "")</f>
        <v/>
      </c>
      <c r="M534" s="624" t="str">
        <f>IF(ISNUMBER(AirVision!U530),AirVision!U530, "")</f>
        <v/>
      </c>
      <c r="N534" s="624" t="str">
        <f>IF(AirVision!V530&lt;&gt;"",AirVision!V530, "")</f>
        <v/>
      </c>
      <c r="O534" s="625" t="str">
        <f>IF(ISNUMBER(AirVision!X530),AirVision!X530,"")</f>
        <v/>
      </c>
      <c r="P534" s="624" t="str">
        <f>IF(AirVision!Y530&lt;&gt;"",AirVision!Y530, "")</f>
        <v/>
      </c>
      <c r="Q534" s="624" t="str">
        <f>IF(ISNUMBER(AirVision!AA530),AirVision!AA530,"")</f>
        <v/>
      </c>
      <c r="R534" s="624" t="str">
        <f>IF(AirVision!AB530&lt;&gt;"",AirVision!AB530, "")</f>
        <v/>
      </c>
      <c r="S534" s="624" t="str">
        <f>IF(ISNUMBER(AirVision!AD530),AirVision!AD530,"")</f>
        <v/>
      </c>
      <c r="T534" s="624" t="str">
        <f>IF(AirVision!AE530&lt;&gt;"",AirVision!AE530, "")</f>
        <v/>
      </c>
      <c r="U534" s="624">
        <f t="shared" si="175"/>
        <v>0</v>
      </c>
      <c r="V534" s="624">
        <f t="shared" si="174"/>
        <v>1</v>
      </c>
      <c r="W534" s="624" t="str">
        <f>IF(D534&lt;&gt;"",(VLOOKUP(D534,'Flags&amp;Qualifiers'!$S$2:$U$55,3)),"")</f>
        <v/>
      </c>
      <c r="X534" s="624">
        <f t="shared" si="176"/>
        <v>0</v>
      </c>
      <c r="Y534" s="624" t="str">
        <f>IF(D534&lt;&gt;"",(VLOOKUP(D534,'Flags&amp;Qualifiers'!$S$2:$T$55,2)), "")</f>
        <v/>
      </c>
      <c r="Z534" s="624">
        <f t="shared" si="177"/>
        <v>1</v>
      </c>
      <c r="AA534" s="624">
        <f t="shared" si="178"/>
        <v>0</v>
      </c>
      <c r="AB534" s="624" t="str">
        <f t="shared" si="179"/>
        <v>NULL</v>
      </c>
      <c r="AC534" s="635" t="str">
        <f t="shared" si="173"/>
        <v>NULL</v>
      </c>
      <c r="AD534" s="625" t="str">
        <f t="shared" si="173"/>
        <v>NULL</v>
      </c>
      <c r="AE534" s="627">
        <f t="shared" si="172"/>
        <v>0</v>
      </c>
      <c r="AF534" s="628" t="str">
        <f t="shared" si="180"/>
        <v/>
      </c>
      <c r="AG534" s="629" t="str">
        <f t="shared" si="181"/>
        <v/>
      </c>
      <c r="AH534" s="630">
        <f t="shared" si="182"/>
        <v>527</v>
      </c>
      <c r="AI534" s="629">
        <f t="shared" si="186"/>
        <v>0</v>
      </c>
      <c r="AJ534" s="632" t="str">
        <f t="shared" si="168"/>
        <v/>
      </c>
      <c r="AK534" s="630" t="str">
        <f t="shared" si="183"/>
        <v/>
      </c>
      <c r="AL534" s="630" t="str">
        <f t="shared" si="184"/>
        <v/>
      </c>
      <c r="AM534" s="632" t="str">
        <f t="shared" si="185"/>
        <v/>
      </c>
      <c r="AN534" s="633" t="str">
        <f t="shared" si="169"/>
        <v>YES</v>
      </c>
      <c r="AO534" s="511" t="s">
        <v>382</v>
      </c>
      <c r="AP534" s="127">
        <f>VLOOKUP(AO534,'Flags&amp;Qualifiers'!$B$2:$C$49,2)</f>
        <v>0</v>
      </c>
      <c r="AQ534" s="127">
        <f>VLOOKUP(AO534,'Flags&amp;Qualifiers'!$B$2:$D$49,3)</f>
        <v>0</v>
      </c>
      <c r="AR534" s="127">
        <f>VLOOKUP(AO534,'Flags&amp;Qualifiers'!$B$2:$E$49,4)</f>
        <v>0</v>
      </c>
      <c r="AS534" s="757" t="str">
        <f t="shared" si="187"/>
        <v>no</v>
      </c>
    </row>
    <row r="535" spans="1:45" s="634" customFormat="1" ht="11.25" customHeight="1" x14ac:dyDescent="0.2">
      <c r="A535" s="621">
        <f>(AirVision!A531)</f>
        <v>0</v>
      </c>
      <c r="B535" s="622">
        <f>(AirVision!B531)</f>
        <v>0</v>
      </c>
      <c r="C535" s="623" t="str">
        <f>IF(ISNUMBER(AirVision!R531),AirVision!R531, "")</f>
        <v/>
      </c>
      <c r="D535" s="624" t="str">
        <f>IF(AirVision!S531&lt;&gt;"",AirVision!S531, "")</f>
        <v/>
      </c>
      <c r="E535" s="623" t="str">
        <f>IF(ISNUMBER(AirVision!L531),AirVision!L531, "")</f>
        <v/>
      </c>
      <c r="F535" s="624" t="str">
        <f>IF(AirVision!M531&lt;&gt;"",AirVision!M531, "")</f>
        <v/>
      </c>
      <c r="G535" s="625" t="str">
        <f>IF(ISNUMBER(AirVision!C531),AirVision!C531,"")</f>
        <v/>
      </c>
      <c r="H535" s="624" t="str">
        <f>IF(AirVision!D531&lt;&gt;"",AirVision!D531, "")</f>
        <v/>
      </c>
      <c r="I535" s="624" t="str">
        <f>IF(ISNUMBER(AirVision!O531),AirVision!O531,"")</f>
        <v/>
      </c>
      <c r="J535" s="624" t="str">
        <f>IF(ISNUMBER(AirVision!P531),AirVision!P531,"")</f>
        <v/>
      </c>
      <c r="K535" s="624" t="str">
        <f>IF(ISNUMBER(AirVision!F531),AirVision!F531, "")</f>
        <v/>
      </c>
      <c r="L535" s="624" t="str">
        <f>IF(AirVision!G531&lt;&gt;"",AirVision!G531, "")</f>
        <v/>
      </c>
      <c r="M535" s="624" t="str">
        <f>IF(ISNUMBER(AirVision!U531),AirVision!U531, "")</f>
        <v/>
      </c>
      <c r="N535" s="624" t="str">
        <f>IF(AirVision!V531&lt;&gt;"",AirVision!V531, "")</f>
        <v/>
      </c>
      <c r="O535" s="625" t="str">
        <f>IF(ISNUMBER(AirVision!X531),AirVision!X531,"")</f>
        <v/>
      </c>
      <c r="P535" s="624" t="str">
        <f>IF(AirVision!Y531&lt;&gt;"",AirVision!Y531, "")</f>
        <v/>
      </c>
      <c r="Q535" s="624" t="str">
        <f>IF(ISNUMBER(AirVision!AA531),AirVision!AA531,"")</f>
        <v/>
      </c>
      <c r="R535" s="624" t="str">
        <f>IF(AirVision!AB531&lt;&gt;"",AirVision!AB531, "")</f>
        <v/>
      </c>
      <c r="S535" s="624" t="str">
        <f>IF(ISNUMBER(AirVision!AD531),AirVision!AD531,"")</f>
        <v/>
      </c>
      <c r="T535" s="624" t="str">
        <f>IF(AirVision!AE531&lt;&gt;"",AirVision!AE531, "")</f>
        <v/>
      </c>
      <c r="U535" s="624">
        <f t="shared" si="175"/>
        <v>0</v>
      </c>
      <c r="V535" s="624">
        <f t="shared" si="174"/>
        <v>1</v>
      </c>
      <c r="W535" s="624" t="str">
        <f>IF(D535&lt;&gt;"",(VLOOKUP(D535,'Flags&amp;Qualifiers'!$S$2:$U$55,3)),"")</f>
        <v/>
      </c>
      <c r="X535" s="624">
        <f t="shared" si="176"/>
        <v>0</v>
      </c>
      <c r="Y535" s="624" t="str">
        <f>IF(D535&lt;&gt;"",(VLOOKUP(D535,'Flags&amp;Qualifiers'!$S$2:$T$55,2)), "")</f>
        <v/>
      </c>
      <c r="Z535" s="624">
        <f t="shared" si="177"/>
        <v>1</v>
      </c>
      <c r="AA535" s="624">
        <f t="shared" si="178"/>
        <v>0</v>
      </c>
      <c r="AB535" s="624" t="str">
        <f t="shared" si="179"/>
        <v>NULL</v>
      </c>
      <c r="AC535" s="635" t="str">
        <f t="shared" si="173"/>
        <v>NULL</v>
      </c>
      <c r="AD535" s="625" t="str">
        <f t="shared" si="173"/>
        <v>NULL</v>
      </c>
      <c r="AE535" s="627">
        <f>MAX($AB$512:$AB$535)</f>
        <v>0</v>
      </c>
      <c r="AF535" s="628" t="str">
        <f t="shared" si="180"/>
        <v/>
      </c>
      <c r="AG535" s="629" t="str">
        <f t="shared" si="181"/>
        <v/>
      </c>
      <c r="AH535" s="630">
        <f t="shared" si="182"/>
        <v>528</v>
      </c>
      <c r="AI535" s="629">
        <f t="shared" si="186"/>
        <v>0</v>
      </c>
      <c r="AJ535" s="632" t="str">
        <f t="shared" si="168"/>
        <v/>
      </c>
      <c r="AK535" s="630" t="str">
        <f t="shared" si="183"/>
        <v/>
      </c>
      <c r="AL535" s="630" t="str">
        <f t="shared" si="184"/>
        <v/>
      </c>
      <c r="AM535" s="632" t="str">
        <f t="shared" si="185"/>
        <v/>
      </c>
      <c r="AN535" s="633" t="str">
        <f t="shared" si="169"/>
        <v>YES</v>
      </c>
      <c r="AO535" s="511" t="s">
        <v>382</v>
      </c>
      <c r="AP535" s="127">
        <f>VLOOKUP(AO535,'Flags&amp;Qualifiers'!$B$2:$C$49,2)</f>
        <v>0</v>
      </c>
      <c r="AQ535" s="127">
        <f>VLOOKUP(AO535,'Flags&amp;Qualifiers'!$B$2:$D$49,3)</f>
        <v>0</v>
      </c>
      <c r="AR535" s="127">
        <f>VLOOKUP(AO535,'Flags&amp;Qualifiers'!$B$2:$E$49,4)</f>
        <v>0</v>
      </c>
      <c r="AS535" s="757" t="str">
        <f t="shared" si="187"/>
        <v>no</v>
      </c>
    </row>
    <row r="536" spans="1:45" s="634" customFormat="1" ht="11.25" customHeight="1" x14ac:dyDescent="0.2">
      <c r="A536" s="621">
        <f>(AirVision!A532)</f>
        <v>0</v>
      </c>
      <c r="B536" s="622">
        <f>(AirVision!B532)</f>
        <v>0</v>
      </c>
      <c r="C536" s="623" t="str">
        <f>IF(ISNUMBER(AirVision!R532),AirVision!R532, "")</f>
        <v/>
      </c>
      <c r="D536" s="624" t="str">
        <f>IF(AirVision!S532&lt;&gt;"",AirVision!S532, "")</f>
        <v/>
      </c>
      <c r="E536" s="623" t="str">
        <f>IF(ISNUMBER(AirVision!L532),AirVision!L532, "")</f>
        <v/>
      </c>
      <c r="F536" s="624" t="str">
        <f>IF(AirVision!M532&lt;&gt;"",AirVision!M532, "")</f>
        <v/>
      </c>
      <c r="G536" s="625" t="str">
        <f>IF(ISNUMBER(AirVision!C532),AirVision!C532,"")</f>
        <v/>
      </c>
      <c r="H536" s="624" t="str">
        <f>IF(AirVision!D532&lt;&gt;"",AirVision!D532, "")</f>
        <v/>
      </c>
      <c r="I536" s="624" t="str">
        <f>IF(ISNUMBER(AirVision!O532),AirVision!O532,"")</f>
        <v/>
      </c>
      <c r="J536" s="624" t="str">
        <f>IF(ISNUMBER(AirVision!P532),AirVision!P532,"")</f>
        <v/>
      </c>
      <c r="K536" s="624" t="str">
        <f>IF(ISNUMBER(AirVision!F532),AirVision!F532, "")</f>
        <v/>
      </c>
      <c r="L536" s="624" t="str">
        <f>IF(AirVision!G532&lt;&gt;"",AirVision!G532, "")</f>
        <v/>
      </c>
      <c r="M536" s="624" t="str">
        <f>IF(ISNUMBER(AirVision!U532),AirVision!U532, "")</f>
        <v/>
      </c>
      <c r="N536" s="624" t="str">
        <f>IF(AirVision!V532&lt;&gt;"",AirVision!V532, "")</f>
        <v/>
      </c>
      <c r="O536" s="625" t="str">
        <f>IF(ISNUMBER(AirVision!X532),AirVision!X532,"")</f>
        <v/>
      </c>
      <c r="P536" s="624" t="str">
        <f>IF(AirVision!Y532&lt;&gt;"",AirVision!Y532, "")</f>
        <v/>
      </c>
      <c r="Q536" s="624" t="str">
        <f>IF(ISNUMBER(AirVision!AA532),AirVision!AA532,"")</f>
        <v/>
      </c>
      <c r="R536" s="624" t="str">
        <f>IF(AirVision!AB532&lt;&gt;"",AirVision!AB532, "")</f>
        <v/>
      </c>
      <c r="S536" s="624" t="str">
        <f>IF(ISNUMBER(AirVision!AD532),AirVision!AD532,"")</f>
        <v/>
      </c>
      <c r="T536" s="624" t="str">
        <f>IF(AirVision!AE532&lt;&gt;"",AirVision!AE532, "")</f>
        <v/>
      </c>
      <c r="U536" s="624">
        <f t="shared" si="175"/>
        <v>0</v>
      </c>
      <c r="V536" s="624">
        <f t="shared" si="174"/>
        <v>1</v>
      </c>
      <c r="W536" s="624" t="str">
        <f>IF(D536&lt;&gt;"",(VLOOKUP(D536,'Flags&amp;Qualifiers'!$S$2:$U$55,3)),"")</f>
        <v/>
      </c>
      <c r="X536" s="624">
        <f t="shared" si="176"/>
        <v>0</v>
      </c>
      <c r="Y536" s="624" t="str">
        <f>IF(D536&lt;&gt;"",(VLOOKUP(D536,'Flags&amp;Qualifiers'!$S$2:$T$55,2)), "")</f>
        <v/>
      </c>
      <c r="Z536" s="624">
        <f t="shared" si="177"/>
        <v>1</v>
      </c>
      <c r="AA536" s="624">
        <f t="shared" si="178"/>
        <v>0</v>
      </c>
      <c r="AB536" s="624" t="str">
        <f t="shared" si="179"/>
        <v>NULL</v>
      </c>
      <c r="AC536" s="635" t="str">
        <f>IF((COUNT($AB$536:$AB$559)&gt;17),(AVERAGE($AB$536:$AB$559)),"NULL")</f>
        <v>NULL</v>
      </c>
      <c r="AD536" s="625" t="str">
        <f>IF((COUNT($AB$536:$AB$559)&gt;17),(AVERAGE($AB$536:$AB$559)),"NULL")</f>
        <v>NULL</v>
      </c>
      <c r="AE536" s="627">
        <f t="shared" ref="AE536:AE558" si="188">MAX($AB$536:$AB$559)</f>
        <v>0</v>
      </c>
      <c r="AF536" s="628" t="str">
        <f t="shared" si="180"/>
        <v/>
      </c>
      <c r="AG536" s="629" t="str">
        <f t="shared" si="181"/>
        <v/>
      </c>
      <c r="AH536" s="630">
        <f t="shared" si="182"/>
        <v>529</v>
      </c>
      <c r="AI536" s="629">
        <f t="shared" si="186"/>
        <v>0</v>
      </c>
      <c r="AJ536" s="632" t="str">
        <f t="shared" si="168"/>
        <v/>
      </c>
      <c r="AK536" s="630" t="str">
        <f t="shared" si="183"/>
        <v/>
      </c>
      <c r="AL536" s="630" t="str">
        <f t="shared" si="184"/>
        <v/>
      </c>
      <c r="AM536" s="632" t="str">
        <f t="shared" si="185"/>
        <v/>
      </c>
      <c r="AN536" s="633" t="str">
        <f t="shared" si="169"/>
        <v>YES</v>
      </c>
      <c r="AO536" s="511" t="s">
        <v>382</v>
      </c>
      <c r="AP536" s="127">
        <f>VLOOKUP(AO536,'Flags&amp;Qualifiers'!$B$2:$C$49,2)</f>
        <v>0</v>
      </c>
      <c r="AQ536" s="127">
        <f>VLOOKUP(AO536,'Flags&amp;Qualifiers'!$B$2:$D$49,3)</f>
        <v>0</v>
      </c>
      <c r="AR536" s="127">
        <f>VLOOKUP(AO536,'Flags&amp;Qualifiers'!$B$2:$E$49,4)</f>
        <v>0</v>
      </c>
      <c r="AS536" s="757" t="str">
        <f t="shared" si="187"/>
        <v>no</v>
      </c>
    </row>
    <row r="537" spans="1:45" s="634" customFormat="1" ht="11.25" customHeight="1" x14ac:dyDescent="0.2">
      <c r="A537" s="621">
        <f>(AirVision!A533)</f>
        <v>0</v>
      </c>
      <c r="B537" s="622">
        <f>(AirVision!B533)</f>
        <v>0</v>
      </c>
      <c r="C537" s="623" t="str">
        <f>IF(ISNUMBER(AirVision!R533),AirVision!R533, "")</f>
        <v/>
      </c>
      <c r="D537" s="624" t="str">
        <f>IF(AirVision!S533&lt;&gt;"",AirVision!S533, "")</f>
        <v/>
      </c>
      <c r="E537" s="623" t="str">
        <f>IF(ISNUMBER(AirVision!L533),AirVision!L533, "")</f>
        <v/>
      </c>
      <c r="F537" s="624" t="str">
        <f>IF(AirVision!M533&lt;&gt;"",AirVision!M533, "")</f>
        <v/>
      </c>
      <c r="G537" s="625" t="str">
        <f>IF(ISNUMBER(AirVision!C533),AirVision!C533,"")</f>
        <v/>
      </c>
      <c r="H537" s="624" t="str">
        <f>IF(AirVision!D533&lt;&gt;"",AirVision!D533, "")</f>
        <v/>
      </c>
      <c r="I537" s="624" t="str">
        <f>IF(ISNUMBER(AirVision!O533),AirVision!O533,"")</f>
        <v/>
      </c>
      <c r="J537" s="624" t="str">
        <f>IF(ISNUMBER(AirVision!P533),AirVision!P533,"")</f>
        <v/>
      </c>
      <c r="K537" s="624" t="str">
        <f>IF(ISNUMBER(AirVision!F533),AirVision!F533, "")</f>
        <v/>
      </c>
      <c r="L537" s="624" t="str">
        <f>IF(AirVision!G533&lt;&gt;"",AirVision!G533, "")</f>
        <v/>
      </c>
      <c r="M537" s="624" t="str">
        <f>IF(ISNUMBER(AirVision!U533),AirVision!U533, "")</f>
        <v/>
      </c>
      <c r="N537" s="624" t="str">
        <f>IF(AirVision!V533&lt;&gt;"",AirVision!V533, "")</f>
        <v/>
      </c>
      <c r="O537" s="625" t="str">
        <f>IF(ISNUMBER(AirVision!X533),AirVision!X533,"")</f>
        <v/>
      </c>
      <c r="P537" s="624" t="str">
        <f>IF(AirVision!Y533&lt;&gt;"",AirVision!Y533, "")</f>
        <v/>
      </c>
      <c r="Q537" s="624" t="str">
        <f>IF(ISNUMBER(AirVision!AA533),AirVision!AA533,"")</f>
        <v/>
      </c>
      <c r="R537" s="624" t="str">
        <f>IF(AirVision!AB533&lt;&gt;"",AirVision!AB533, "")</f>
        <v/>
      </c>
      <c r="S537" s="624" t="str">
        <f>IF(ISNUMBER(AirVision!AD533),AirVision!AD533,"")</f>
        <v/>
      </c>
      <c r="T537" s="624" t="str">
        <f>IF(AirVision!AE533&lt;&gt;"",AirVision!AE533, "")</f>
        <v/>
      </c>
      <c r="U537" s="624">
        <f t="shared" si="175"/>
        <v>0</v>
      </c>
      <c r="V537" s="624">
        <f t="shared" si="174"/>
        <v>1</v>
      </c>
      <c r="W537" s="624" t="str">
        <f>IF(D537&lt;&gt;"",(VLOOKUP(D537,'Flags&amp;Qualifiers'!$S$2:$U$55,3)),"")</f>
        <v/>
      </c>
      <c r="X537" s="624">
        <f t="shared" si="176"/>
        <v>0</v>
      </c>
      <c r="Y537" s="624" t="str">
        <f>IF(D537&lt;&gt;"",(VLOOKUP(D537,'Flags&amp;Qualifiers'!$S$2:$T$55,2)), "")</f>
        <v/>
      </c>
      <c r="Z537" s="624">
        <f t="shared" si="177"/>
        <v>1</v>
      </c>
      <c r="AA537" s="624">
        <f t="shared" si="178"/>
        <v>0</v>
      </c>
      <c r="AB537" s="624" t="str">
        <f t="shared" si="179"/>
        <v>NULL</v>
      </c>
      <c r="AC537" s="635" t="str">
        <f t="shared" ref="AC537:AD559" si="189">IF((COUNT($AB$536:$AB$559)&gt;17),(AVERAGE($AB$536:$AB$559)),"NULL")</f>
        <v>NULL</v>
      </c>
      <c r="AD537" s="625" t="str">
        <f t="shared" si="189"/>
        <v>NULL</v>
      </c>
      <c r="AE537" s="627">
        <f t="shared" si="188"/>
        <v>0</v>
      </c>
      <c r="AF537" s="628" t="str">
        <f t="shared" si="180"/>
        <v/>
      </c>
      <c r="AG537" s="629" t="str">
        <f t="shared" si="181"/>
        <v/>
      </c>
      <c r="AH537" s="630">
        <f t="shared" si="182"/>
        <v>530</v>
      </c>
      <c r="AI537" s="629">
        <f t="shared" si="186"/>
        <v>0</v>
      </c>
      <c r="AJ537" s="632" t="str">
        <f t="shared" si="168"/>
        <v/>
      </c>
      <c r="AK537" s="630" t="str">
        <f t="shared" si="183"/>
        <v/>
      </c>
      <c r="AL537" s="630" t="str">
        <f t="shared" si="184"/>
        <v/>
      </c>
      <c r="AM537" s="632" t="str">
        <f t="shared" si="185"/>
        <v/>
      </c>
      <c r="AN537" s="633" t="str">
        <f t="shared" si="169"/>
        <v>YES</v>
      </c>
      <c r="AO537" s="511" t="s">
        <v>382</v>
      </c>
      <c r="AP537" s="127">
        <f>VLOOKUP(AO537,'Flags&amp;Qualifiers'!$B$2:$C$49,2)</f>
        <v>0</v>
      </c>
      <c r="AQ537" s="127">
        <f>VLOOKUP(AO537,'Flags&amp;Qualifiers'!$B$2:$D$49,3)</f>
        <v>0</v>
      </c>
      <c r="AR537" s="127">
        <f>VLOOKUP(AO537,'Flags&amp;Qualifiers'!$B$2:$E$49,4)</f>
        <v>0</v>
      </c>
      <c r="AS537" s="757" t="str">
        <f t="shared" si="187"/>
        <v>no</v>
      </c>
    </row>
    <row r="538" spans="1:45" s="634" customFormat="1" ht="11.25" customHeight="1" x14ac:dyDescent="0.2">
      <c r="A538" s="621">
        <f>(AirVision!A534)</f>
        <v>0</v>
      </c>
      <c r="B538" s="622">
        <f>(AirVision!B534)</f>
        <v>0</v>
      </c>
      <c r="C538" s="623" t="str">
        <f>IF(ISNUMBER(AirVision!R534),AirVision!R534, "")</f>
        <v/>
      </c>
      <c r="D538" s="624" t="str">
        <f>IF(AirVision!S534&lt;&gt;"",AirVision!S534, "")</f>
        <v/>
      </c>
      <c r="E538" s="623" t="str">
        <f>IF(ISNUMBER(AirVision!L534),AirVision!L534, "")</f>
        <v/>
      </c>
      <c r="F538" s="624" t="str">
        <f>IF(AirVision!M534&lt;&gt;"",AirVision!M534, "")</f>
        <v/>
      </c>
      <c r="G538" s="625" t="str">
        <f>IF(ISNUMBER(AirVision!C534),AirVision!C534,"")</f>
        <v/>
      </c>
      <c r="H538" s="624" t="str">
        <f>IF(AirVision!D534&lt;&gt;"",AirVision!D534, "")</f>
        <v/>
      </c>
      <c r="I538" s="624" t="str">
        <f>IF(ISNUMBER(AirVision!O534),AirVision!O534,"")</f>
        <v/>
      </c>
      <c r="J538" s="624" t="str">
        <f>IF(ISNUMBER(AirVision!P534),AirVision!P534,"")</f>
        <v/>
      </c>
      <c r="K538" s="624" t="str">
        <f>IF(ISNUMBER(AirVision!F534),AirVision!F534, "")</f>
        <v/>
      </c>
      <c r="L538" s="624" t="str">
        <f>IF(AirVision!G534&lt;&gt;"",AirVision!G534, "")</f>
        <v/>
      </c>
      <c r="M538" s="624" t="str">
        <f>IF(ISNUMBER(AirVision!U534),AirVision!U534, "")</f>
        <v/>
      </c>
      <c r="N538" s="624" t="str">
        <f>IF(AirVision!V534&lt;&gt;"",AirVision!V534, "")</f>
        <v/>
      </c>
      <c r="O538" s="625" t="str">
        <f>IF(ISNUMBER(AirVision!X534),AirVision!X534,"")</f>
        <v/>
      </c>
      <c r="P538" s="624" t="str">
        <f>IF(AirVision!Y534&lt;&gt;"",AirVision!Y534, "")</f>
        <v/>
      </c>
      <c r="Q538" s="624" t="str">
        <f>IF(ISNUMBER(AirVision!AA534),AirVision!AA534,"")</f>
        <v/>
      </c>
      <c r="R538" s="624" t="str">
        <f>IF(AirVision!AB534&lt;&gt;"",AirVision!AB534, "")</f>
        <v/>
      </c>
      <c r="S538" s="624" t="str">
        <f>IF(ISNUMBER(AirVision!AD534),AirVision!AD534,"")</f>
        <v/>
      </c>
      <c r="T538" s="624" t="str">
        <f>IF(AirVision!AE534&lt;&gt;"",AirVision!AE534, "")</f>
        <v/>
      </c>
      <c r="U538" s="624">
        <f t="shared" si="175"/>
        <v>0</v>
      </c>
      <c r="V538" s="624">
        <f t="shared" si="174"/>
        <v>1</v>
      </c>
      <c r="W538" s="624" t="str">
        <f>IF(D538&lt;&gt;"",(VLOOKUP(D538,'Flags&amp;Qualifiers'!$S$2:$U$55,3)),"")</f>
        <v/>
      </c>
      <c r="X538" s="624">
        <f t="shared" si="176"/>
        <v>0</v>
      </c>
      <c r="Y538" s="624" t="str">
        <f>IF(D538&lt;&gt;"",(VLOOKUP(D538,'Flags&amp;Qualifiers'!$S$2:$T$55,2)), "")</f>
        <v/>
      </c>
      <c r="Z538" s="624">
        <f t="shared" si="177"/>
        <v>1</v>
      </c>
      <c r="AA538" s="624">
        <f t="shared" si="178"/>
        <v>0</v>
      </c>
      <c r="AB538" s="624" t="str">
        <f t="shared" si="179"/>
        <v>NULL</v>
      </c>
      <c r="AC538" s="635" t="str">
        <f t="shared" si="189"/>
        <v>NULL</v>
      </c>
      <c r="AD538" s="625" t="str">
        <f t="shared" si="189"/>
        <v>NULL</v>
      </c>
      <c r="AE538" s="627">
        <f t="shared" si="188"/>
        <v>0</v>
      </c>
      <c r="AF538" s="628" t="str">
        <f t="shared" si="180"/>
        <v/>
      </c>
      <c r="AG538" s="629" t="str">
        <f t="shared" si="181"/>
        <v/>
      </c>
      <c r="AH538" s="630">
        <f t="shared" si="182"/>
        <v>531</v>
      </c>
      <c r="AI538" s="629">
        <f t="shared" si="186"/>
        <v>0</v>
      </c>
      <c r="AJ538" s="632" t="str">
        <f t="shared" si="168"/>
        <v/>
      </c>
      <c r="AK538" s="630" t="str">
        <f t="shared" si="183"/>
        <v/>
      </c>
      <c r="AL538" s="630" t="str">
        <f t="shared" si="184"/>
        <v/>
      </c>
      <c r="AM538" s="632" t="str">
        <f t="shared" si="185"/>
        <v/>
      </c>
      <c r="AN538" s="633" t="str">
        <f t="shared" si="169"/>
        <v>YES</v>
      </c>
      <c r="AO538" s="511" t="s">
        <v>382</v>
      </c>
      <c r="AP538" s="127">
        <f>VLOOKUP(AO538,'Flags&amp;Qualifiers'!$B$2:$C$49,2)</f>
        <v>0</v>
      </c>
      <c r="AQ538" s="127">
        <f>VLOOKUP(AO538,'Flags&amp;Qualifiers'!$B$2:$D$49,3)</f>
        <v>0</v>
      </c>
      <c r="AR538" s="127">
        <f>VLOOKUP(AO538,'Flags&amp;Qualifiers'!$B$2:$E$49,4)</f>
        <v>0</v>
      </c>
      <c r="AS538" s="757" t="str">
        <f t="shared" si="187"/>
        <v>no</v>
      </c>
    </row>
    <row r="539" spans="1:45" s="634" customFormat="1" ht="11.25" customHeight="1" x14ac:dyDescent="0.2">
      <c r="A539" s="621">
        <f>(AirVision!A535)</f>
        <v>0</v>
      </c>
      <c r="B539" s="622">
        <f>(AirVision!B535)</f>
        <v>0</v>
      </c>
      <c r="C539" s="623" t="str">
        <f>IF(ISNUMBER(AirVision!R535),AirVision!R535, "")</f>
        <v/>
      </c>
      <c r="D539" s="624" t="str">
        <f>IF(AirVision!S535&lt;&gt;"",AirVision!S535, "")</f>
        <v/>
      </c>
      <c r="E539" s="623" t="str">
        <f>IF(ISNUMBER(AirVision!L535),AirVision!L535, "")</f>
        <v/>
      </c>
      <c r="F539" s="624" t="str">
        <f>IF(AirVision!M535&lt;&gt;"",AirVision!M535, "")</f>
        <v/>
      </c>
      <c r="G539" s="625" t="str">
        <f>IF(ISNUMBER(AirVision!C535),AirVision!C535,"")</f>
        <v/>
      </c>
      <c r="H539" s="624" t="str">
        <f>IF(AirVision!D535&lt;&gt;"",AirVision!D535, "")</f>
        <v/>
      </c>
      <c r="I539" s="624" t="str">
        <f>IF(ISNUMBER(AirVision!O535),AirVision!O535,"")</f>
        <v/>
      </c>
      <c r="J539" s="624" t="str">
        <f>IF(ISNUMBER(AirVision!P535),AirVision!P535,"")</f>
        <v/>
      </c>
      <c r="K539" s="624" t="str">
        <f>IF(ISNUMBER(AirVision!F535),AirVision!F535, "")</f>
        <v/>
      </c>
      <c r="L539" s="624" t="str">
        <f>IF(AirVision!G535&lt;&gt;"",AirVision!G535, "")</f>
        <v/>
      </c>
      <c r="M539" s="624" t="str">
        <f>IF(ISNUMBER(AirVision!U535),AirVision!U535, "")</f>
        <v/>
      </c>
      <c r="N539" s="624" t="str">
        <f>IF(AirVision!V535&lt;&gt;"",AirVision!V535, "")</f>
        <v/>
      </c>
      <c r="O539" s="625" t="str">
        <f>IF(ISNUMBER(AirVision!X535),AirVision!X535,"")</f>
        <v/>
      </c>
      <c r="P539" s="624" t="str">
        <f>IF(AirVision!Y535&lt;&gt;"",AirVision!Y535, "")</f>
        <v/>
      </c>
      <c r="Q539" s="624" t="str">
        <f>IF(ISNUMBER(AirVision!AA535),AirVision!AA535,"")</f>
        <v/>
      </c>
      <c r="R539" s="624" t="str">
        <f>IF(AirVision!AB535&lt;&gt;"",AirVision!AB535, "")</f>
        <v/>
      </c>
      <c r="S539" s="624" t="str">
        <f>IF(ISNUMBER(AirVision!AD535),AirVision!AD535,"")</f>
        <v/>
      </c>
      <c r="T539" s="624" t="str">
        <f>IF(AirVision!AE535&lt;&gt;"",AirVision!AE535, "")</f>
        <v/>
      </c>
      <c r="U539" s="624">
        <f t="shared" si="175"/>
        <v>0</v>
      </c>
      <c r="V539" s="624">
        <f t="shared" si="174"/>
        <v>1</v>
      </c>
      <c r="W539" s="624" t="str">
        <f>IF(D539&lt;&gt;"",(VLOOKUP(D539,'Flags&amp;Qualifiers'!$S$2:$U$55,3)),"")</f>
        <v/>
      </c>
      <c r="X539" s="624">
        <f t="shared" si="176"/>
        <v>0</v>
      </c>
      <c r="Y539" s="624" t="str">
        <f>IF(D539&lt;&gt;"",(VLOOKUP(D539,'Flags&amp;Qualifiers'!$S$2:$T$55,2)), "")</f>
        <v/>
      </c>
      <c r="Z539" s="624">
        <f t="shared" si="177"/>
        <v>1</v>
      </c>
      <c r="AA539" s="624">
        <f t="shared" si="178"/>
        <v>0</v>
      </c>
      <c r="AB539" s="624" t="str">
        <f t="shared" si="179"/>
        <v>NULL</v>
      </c>
      <c r="AC539" s="635" t="str">
        <f t="shared" si="189"/>
        <v>NULL</v>
      </c>
      <c r="AD539" s="625" t="str">
        <f t="shared" si="189"/>
        <v>NULL</v>
      </c>
      <c r="AE539" s="627">
        <f t="shared" si="188"/>
        <v>0</v>
      </c>
      <c r="AF539" s="628" t="str">
        <f t="shared" si="180"/>
        <v/>
      </c>
      <c r="AG539" s="629" t="str">
        <f t="shared" si="181"/>
        <v/>
      </c>
      <c r="AH539" s="630">
        <f t="shared" si="182"/>
        <v>532</v>
      </c>
      <c r="AI539" s="629">
        <f t="shared" si="186"/>
        <v>0</v>
      </c>
      <c r="AJ539" s="632" t="str">
        <f t="shared" si="168"/>
        <v/>
      </c>
      <c r="AK539" s="630" t="str">
        <f t="shared" si="183"/>
        <v/>
      </c>
      <c r="AL539" s="630" t="str">
        <f t="shared" si="184"/>
        <v/>
      </c>
      <c r="AM539" s="632" t="str">
        <f t="shared" si="185"/>
        <v/>
      </c>
      <c r="AN539" s="633" t="str">
        <f t="shared" si="169"/>
        <v>YES</v>
      </c>
      <c r="AO539" s="511" t="s">
        <v>382</v>
      </c>
      <c r="AP539" s="127">
        <f>VLOOKUP(AO539,'Flags&amp;Qualifiers'!$B$2:$C$49,2)</f>
        <v>0</v>
      </c>
      <c r="AQ539" s="127">
        <f>VLOOKUP(AO539,'Flags&amp;Qualifiers'!$B$2:$D$49,3)</f>
        <v>0</v>
      </c>
      <c r="AR539" s="127">
        <f>VLOOKUP(AO539,'Flags&amp;Qualifiers'!$B$2:$E$49,4)</f>
        <v>0</v>
      </c>
      <c r="AS539" s="757" t="str">
        <f t="shared" si="187"/>
        <v>no</v>
      </c>
    </row>
    <row r="540" spans="1:45" s="634" customFormat="1" ht="11.25" customHeight="1" x14ac:dyDescent="0.2">
      <c r="A540" s="621">
        <f>(AirVision!A536)</f>
        <v>0</v>
      </c>
      <c r="B540" s="622">
        <f>(AirVision!B536)</f>
        <v>0</v>
      </c>
      <c r="C540" s="623" t="str">
        <f>IF(ISNUMBER(AirVision!R536),AirVision!R536, "")</f>
        <v/>
      </c>
      <c r="D540" s="624" t="str">
        <f>IF(AirVision!S536&lt;&gt;"",AirVision!S536, "")</f>
        <v/>
      </c>
      <c r="E540" s="623" t="str">
        <f>IF(ISNUMBER(AirVision!L536),AirVision!L536, "")</f>
        <v/>
      </c>
      <c r="F540" s="624" t="str">
        <f>IF(AirVision!M536&lt;&gt;"",AirVision!M536, "")</f>
        <v/>
      </c>
      <c r="G540" s="625" t="str">
        <f>IF(ISNUMBER(AirVision!C536),AirVision!C536,"")</f>
        <v/>
      </c>
      <c r="H540" s="624" t="str">
        <f>IF(AirVision!D536&lt;&gt;"",AirVision!D536, "")</f>
        <v/>
      </c>
      <c r="I540" s="624" t="str">
        <f>IF(ISNUMBER(AirVision!O536),AirVision!O536,"")</f>
        <v/>
      </c>
      <c r="J540" s="624" t="str">
        <f>IF(ISNUMBER(AirVision!P536),AirVision!P536,"")</f>
        <v/>
      </c>
      <c r="K540" s="624" t="str">
        <f>IF(ISNUMBER(AirVision!F536),AirVision!F536, "")</f>
        <v/>
      </c>
      <c r="L540" s="624" t="str">
        <f>IF(AirVision!G536&lt;&gt;"",AirVision!G536, "")</f>
        <v/>
      </c>
      <c r="M540" s="624" t="str">
        <f>IF(ISNUMBER(AirVision!U536),AirVision!U536, "")</f>
        <v/>
      </c>
      <c r="N540" s="624" t="str">
        <f>IF(AirVision!V536&lt;&gt;"",AirVision!V536, "")</f>
        <v/>
      </c>
      <c r="O540" s="625" t="str">
        <f>IF(ISNUMBER(AirVision!X536),AirVision!X536,"")</f>
        <v/>
      </c>
      <c r="P540" s="624" t="str">
        <f>IF(AirVision!Y536&lt;&gt;"",AirVision!Y536, "")</f>
        <v/>
      </c>
      <c r="Q540" s="624" t="str">
        <f>IF(ISNUMBER(AirVision!AA536),AirVision!AA536,"")</f>
        <v/>
      </c>
      <c r="R540" s="624" t="str">
        <f>IF(AirVision!AB536&lt;&gt;"",AirVision!AB536, "")</f>
        <v/>
      </c>
      <c r="S540" s="624" t="str">
        <f>IF(ISNUMBER(AirVision!AD536),AirVision!AD536,"")</f>
        <v/>
      </c>
      <c r="T540" s="624" t="str">
        <f>IF(AirVision!AE536&lt;&gt;"",AirVision!AE536, "")</f>
        <v/>
      </c>
      <c r="U540" s="624">
        <f t="shared" si="175"/>
        <v>0</v>
      </c>
      <c r="V540" s="624">
        <f t="shared" si="174"/>
        <v>1</v>
      </c>
      <c r="W540" s="624" t="str">
        <f>IF(D540&lt;&gt;"",(VLOOKUP(D540,'Flags&amp;Qualifiers'!$S$2:$U$55,3)),"")</f>
        <v/>
      </c>
      <c r="X540" s="624">
        <f t="shared" si="176"/>
        <v>0</v>
      </c>
      <c r="Y540" s="624" t="str">
        <f>IF(D540&lt;&gt;"",(VLOOKUP(D540,'Flags&amp;Qualifiers'!$S$2:$T$55,2)), "")</f>
        <v/>
      </c>
      <c r="Z540" s="624">
        <f t="shared" si="177"/>
        <v>1</v>
      </c>
      <c r="AA540" s="624">
        <f t="shared" si="178"/>
        <v>0</v>
      </c>
      <c r="AB540" s="624" t="str">
        <f t="shared" si="179"/>
        <v>NULL</v>
      </c>
      <c r="AC540" s="635" t="str">
        <f t="shared" si="189"/>
        <v>NULL</v>
      </c>
      <c r="AD540" s="625" t="str">
        <f t="shared" si="189"/>
        <v>NULL</v>
      </c>
      <c r="AE540" s="627">
        <f t="shared" si="188"/>
        <v>0</v>
      </c>
      <c r="AF540" s="628" t="str">
        <f t="shared" si="180"/>
        <v/>
      </c>
      <c r="AG540" s="629" t="str">
        <f t="shared" si="181"/>
        <v/>
      </c>
      <c r="AH540" s="630">
        <f t="shared" si="182"/>
        <v>533</v>
      </c>
      <c r="AI540" s="629">
        <f t="shared" si="186"/>
        <v>0</v>
      </c>
      <c r="AJ540" s="632" t="str">
        <f t="shared" si="168"/>
        <v/>
      </c>
      <c r="AK540" s="630" t="str">
        <f t="shared" si="183"/>
        <v/>
      </c>
      <c r="AL540" s="630" t="str">
        <f t="shared" si="184"/>
        <v/>
      </c>
      <c r="AM540" s="632" t="str">
        <f t="shared" si="185"/>
        <v/>
      </c>
      <c r="AN540" s="633" t="str">
        <f t="shared" si="169"/>
        <v>YES</v>
      </c>
      <c r="AO540" s="511" t="s">
        <v>382</v>
      </c>
      <c r="AP540" s="127">
        <f>VLOOKUP(AO540,'Flags&amp;Qualifiers'!$B$2:$C$49,2)</f>
        <v>0</v>
      </c>
      <c r="AQ540" s="127">
        <f>VLOOKUP(AO540,'Flags&amp;Qualifiers'!$B$2:$D$49,3)</f>
        <v>0</v>
      </c>
      <c r="AR540" s="127">
        <f>VLOOKUP(AO540,'Flags&amp;Qualifiers'!$B$2:$E$49,4)</f>
        <v>0</v>
      </c>
      <c r="AS540" s="757" t="str">
        <f t="shared" si="187"/>
        <v>no</v>
      </c>
    </row>
    <row r="541" spans="1:45" s="634" customFormat="1" ht="11.25" customHeight="1" x14ac:dyDescent="0.2">
      <c r="A541" s="621">
        <f>(AirVision!A537)</f>
        <v>0</v>
      </c>
      <c r="B541" s="622">
        <f>(AirVision!B537)</f>
        <v>0</v>
      </c>
      <c r="C541" s="623" t="str">
        <f>IF(ISNUMBER(AirVision!R537),AirVision!R537, "")</f>
        <v/>
      </c>
      <c r="D541" s="624" t="str">
        <f>IF(AirVision!S537&lt;&gt;"",AirVision!S537, "")</f>
        <v/>
      </c>
      <c r="E541" s="623" t="str">
        <f>IF(ISNUMBER(AirVision!L537),AirVision!L537, "")</f>
        <v/>
      </c>
      <c r="F541" s="624" t="str">
        <f>IF(AirVision!M537&lt;&gt;"",AirVision!M537, "")</f>
        <v/>
      </c>
      <c r="G541" s="625" t="str">
        <f>IF(ISNUMBER(AirVision!C537),AirVision!C537,"")</f>
        <v/>
      </c>
      <c r="H541" s="624" t="str">
        <f>IF(AirVision!D537&lt;&gt;"",AirVision!D537, "")</f>
        <v/>
      </c>
      <c r="I541" s="624" t="str">
        <f>IF(ISNUMBER(AirVision!O537),AirVision!O537,"")</f>
        <v/>
      </c>
      <c r="J541" s="624" t="str">
        <f>IF(ISNUMBER(AirVision!P537),AirVision!P537,"")</f>
        <v/>
      </c>
      <c r="K541" s="624" t="str">
        <f>IF(ISNUMBER(AirVision!F537),AirVision!F537, "")</f>
        <v/>
      </c>
      <c r="L541" s="624" t="str">
        <f>IF(AirVision!G537&lt;&gt;"",AirVision!G537, "")</f>
        <v/>
      </c>
      <c r="M541" s="624" t="str">
        <f>IF(ISNUMBER(AirVision!U537),AirVision!U537, "")</f>
        <v/>
      </c>
      <c r="N541" s="624" t="str">
        <f>IF(AirVision!V537&lt;&gt;"",AirVision!V537, "")</f>
        <v/>
      </c>
      <c r="O541" s="625" t="str">
        <f>IF(ISNUMBER(AirVision!X537),AirVision!X537,"")</f>
        <v/>
      </c>
      <c r="P541" s="624" t="str">
        <f>IF(AirVision!Y537&lt;&gt;"",AirVision!Y537, "")</f>
        <v/>
      </c>
      <c r="Q541" s="624" t="str">
        <f>IF(ISNUMBER(AirVision!AA537),AirVision!AA537,"")</f>
        <v/>
      </c>
      <c r="R541" s="624" t="str">
        <f>IF(AirVision!AB537&lt;&gt;"",AirVision!AB537, "")</f>
        <v/>
      </c>
      <c r="S541" s="624" t="str">
        <f>IF(ISNUMBER(AirVision!AD537),AirVision!AD537,"")</f>
        <v/>
      </c>
      <c r="T541" s="624" t="str">
        <f>IF(AirVision!AE537&lt;&gt;"",AirVision!AE537, "")</f>
        <v/>
      </c>
      <c r="U541" s="624">
        <f t="shared" si="175"/>
        <v>0</v>
      </c>
      <c r="V541" s="624">
        <f t="shared" si="174"/>
        <v>1</v>
      </c>
      <c r="W541" s="624" t="str">
        <f>IF(D541&lt;&gt;"",(VLOOKUP(D541,'Flags&amp;Qualifiers'!$S$2:$U$55,3)),"")</f>
        <v/>
      </c>
      <c r="X541" s="624">
        <f t="shared" si="176"/>
        <v>0</v>
      </c>
      <c r="Y541" s="624" t="str">
        <f>IF(D541&lt;&gt;"",(VLOOKUP(D541,'Flags&amp;Qualifiers'!$S$2:$T$55,2)), "")</f>
        <v/>
      </c>
      <c r="Z541" s="624">
        <f t="shared" si="177"/>
        <v>1</v>
      </c>
      <c r="AA541" s="624">
        <f t="shared" si="178"/>
        <v>0</v>
      </c>
      <c r="AB541" s="624" t="str">
        <f t="shared" si="179"/>
        <v>NULL</v>
      </c>
      <c r="AC541" s="635" t="str">
        <f t="shared" si="189"/>
        <v>NULL</v>
      </c>
      <c r="AD541" s="625" t="str">
        <f t="shared" si="189"/>
        <v>NULL</v>
      </c>
      <c r="AE541" s="627">
        <f t="shared" si="188"/>
        <v>0</v>
      </c>
      <c r="AF541" s="628" t="str">
        <f t="shared" si="180"/>
        <v/>
      </c>
      <c r="AG541" s="629" t="str">
        <f t="shared" si="181"/>
        <v/>
      </c>
      <c r="AH541" s="630">
        <f t="shared" si="182"/>
        <v>534</v>
      </c>
      <c r="AI541" s="629">
        <f t="shared" si="186"/>
        <v>0</v>
      </c>
      <c r="AJ541" s="632" t="str">
        <f t="shared" si="168"/>
        <v/>
      </c>
      <c r="AK541" s="630" t="str">
        <f t="shared" si="183"/>
        <v/>
      </c>
      <c r="AL541" s="630" t="str">
        <f t="shared" si="184"/>
        <v/>
      </c>
      <c r="AM541" s="632" t="str">
        <f t="shared" si="185"/>
        <v/>
      </c>
      <c r="AN541" s="633" t="str">
        <f t="shared" si="169"/>
        <v>YES</v>
      </c>
      <c r="AO541" s="511" t="s">
        <v>382</v>
      </c>
      <c r="AP541" s="127">
        <f>VLOOKUP(AO541,'Flags&amp;Qualifiers'!$B$2:$C$49,2)</f>
        <v>0</v>
      </c>
      <c r="AQ541" s="127">
        <f>VLOOKUP(AO541,'Flags&amp;Qualifiers'!$B$2:$D$49,3)</f>
        <v>0</v>
      </c>
      <c r="AR541" s="127">
        <f>VLOOKUP(AO541,'Flags&amp;Qualifiers'!$B$2:$E$49,4)</f>
        <v>0</v>
      </c>
      <c r="AS541" s="757" t="str">
        <f t="shared" si="187"/>
        <v>no</v>
      </c>
    </row>
    <row r="542" spans="1:45" s="634" customFormat="1" ht="11.25" customHeight="1" x14ac:dyDescent="0.2">
      <c r="A542" s="621">
        <f>(AirVision!A538)</f>
        <v>0</v>
      </c>
      <c r="B542" s="622">
        <f>(AirVision!B538)</f>
        <v>0</v>
      </c>
      <c r="C542" s="623" t="str">
        <f>IF(ISNUMBER(AirVision!R538),AirVision!R538, "")</f>
        <v/>
      </c>
      <c r="D542" s="624" t="str">
        <f>IF(AirVision!S538&lt;&gt;"",AirVision!S538, "")</f>
        <v/>
      </c>
      <c r="E542" s="623" t="str">
        <f>IF(ISNUMBER(AirVision!L538),AirVision!L538, "")</f>
        <v/>
      </c>
      <c r="F542" s="624" t="str">
        <f>IF(AirVision!M538&lt;&gt;"",AirVision!M538, "")</f>
        <v/>
      </c>
      <c r="G542" s="625" t="str">
        <f>IF(ISNUMBER(AirVision!C538),AirVision!C538,"")</f>
        <v/>
      </c>
      <c r="H542" s="624" t="str">
        <f>IF(AirVision!D538&lt;&gt;"",AirVision!D538, "")</f>
        <v/>
      </c>
      <c r="I542" s="624" t="str">
        <f>IF(ISNUMBER(AirVision!O538),AirVision!O538,"")</f>
        <v/>
      </c>
      <c r="J542" s="624" t="str">
        <f>IF(ISNUMBER(AirVision!P538),AirVision!P538,"")</f>
        <v/>
      </c>
      <c r="K542" s="624" t="str">
        <f>IF(ISNUMBER(AirVision!F538),AirVision!F538, "")</f>
        <v/>
      </c>
      <c r="L542" s="624" t="str">
        <f>IF(AirVision!G538&lt;&gt;"",AirVision!G538, "")</f>
        <v/>
      </c>
      <c r="M542" s="624" t="str">
        <f>IF(ISNUMBER(AirVision!U538),AirVision!U538, "")</f>
        <v/>
      </c>
      <c r="N542" s="624" t="str">
        <f>IF(AirVision!V538&lt;&gt;"",AirVision!V538, "")</f>
        <v/>
      </c>
      <c r="O542" s="625" t="str">
        <f>IF(ISNUMBER(AirVision!X538),AirVision!X538,"")</f>
        <v/>
      </c>
      <c r="P542" s="624" t="str">
        <f>IF(AirVision!Y538&lt;&gt;"",AirVision!Y538, "")</f>
        <v/>
      </c>
      <c r="Q542" s="624" t="str">
        <f>IF(ISNUMBER(AirVision!AA538),AirVision!AA538,"")</f>
        <v/>
      </c>
      <c r="R542" s="624" t="str">
        <f>IF(AirVision!AB538&lt;&gt;"",AirVision!AB538, "")</f>
        <v/>
      </c>
      <c r="S542" s="624" t="str">
        <f>IF(ISNUMBER(AirVision!AD538),AirVision!AD538,"")</f>
        <v/>
      </c>
      <c r="T542" s="624" t="str">
        <f>IF(AirVision!AE538&lt;&gt;"",AirVision!AE538, "")</f>
        <v/>
      </c>
      <c r="U542" s="624">
        <f t="shared" si="175"/>
        <v>0</v>
      </c>
      <c r="V542" s="624">
        <f t="shared" si="174"/>
        <v>1</v>
      </c>
      <c r="W542" s="624" t="str">
        <f>IF(D542&lt;&gt;"",(VLOOKUP(D542,'Flags&amp;Qualifiers'!$S$2:$U$55,3)),"")</f>
        <v/>
      </c>
      <c r="X542" s="624">
        <f t="shared" si="176"/>
        <v>0</v>
      </c>
      <c r="Y542" s="624" t="str">
        <f>IF(D542&lt;&gt;"",(VLOOKUP(D542,'Flags&amp;Qualifiers'!$S$2:$T$55,2)), "")</f>
        <v/>
      </c>
      <c r="Z542" s="624">
        <f t="shared" si="177"/>
        <v>1</v>
      </c>
      <c r="AA542" s="624">
        <f t="shared" si="178"/>
        <v>0</v>
      </c>
      <c r="AB542" s="624" t="str">
        <f t="shared" si="179"/>
        <v>NULL</v>
      </c>
      <c r="AC542" s="635" t="str">
        <f t="shared" si="189"/>
        <v>NULL</v>
      </c>
      <c r="AD542" s="625" t="str">
        <f t="shared" si="189"/>
        <v>NULL</v>
      </c>
      <c r="AE542" s="627">
        <f t="shared" si="188"/>
        <v>0</v>
      </c>
      <c r="AF542" s="628" t="str">
        <f t="shared" si="180"/>
        <v/>
      </c>
      <c r="AG542" s="629" t="str">
        <f t="shared" si="181"/>
        <v/>
      </c>
      <c r="AH542" s="630">
        <f t="shared" si="182"/>
        <v>535</v>
      </c>
      <c r="AI542" s="629">
        <f t="shared" si="186"/>
        <v>0</v>
      </c>
      <c r="AJ542" s="632" t="str">
        <f t="shared" si="168"/>
        <v/>
      </c>
      <c r="AK542" s="630" t="str">
        <f t="shared" si="183"/>
        <v/>
      </c>
      <c r="AL542" s="630" t="str">
        <f t="shared" si="184"/>
        <v/>
      </c>
      <c r="AM542" s="632" t="str">
        <f t="shared" si="185"/>
        <v/>
      </c>
      <c r="AN542" s="633" t="str">
        <f t="shared" si="169"/>
        <v>YES</v>
      </c>
      <c r="AO542" s="511" t="s">
        <v>382</v>
      </c>
      <c r="AP542" s="127">
        <f>VLOOKUP(AO542,'Flags&amp;Qualifiers'!$B$2:$C$49,2)</f>
        <v>0</v>
      </c>
      <c r="AQ542" s="127">
        <f>VLOOKUP(AO542,'Flags&amp;Qualifiers'!$B$2:$D$49,3)</f>
        <v>0</v>
      </c>
      <c r="AR542" s="127">
        <f>VLOOKUP(AO542,'Flags&amp;Qualifiers'!$B$2:$E$49,4)</f>
        <v>0</v>
      </c>
      <c r="AS542" s="757" t="str">
        <f t="shared" si="187"/>
        <v>no</v>
      </c>
    </row>
    <row r="543" spans="1:45" s="634" customFormat="1" ht="11.25" customHeight="1" x14ac:dyDescent="0.2">
      <c r="A543" s="621">
        <f>(AirVision!A539)</f>
        <v>0</v>
      </c>
      <c r="B543" s="622">
        <f>(AirVision!B539)</f>
        <v>0</v>
      </c>
      <c r="C543" s="623" t="str">
        <f>IF(ISNUMBER(AirVision!R539),AirVision!R539, "")</f>
        <v/>
      </c>
      <c r="D543" s="624" t="str">
        <f>IF(AirVision!S539&lt;&gt;"",AirVision!S539, "")</f>
        <v/>
      </c>
      <c r="E543" s="623" t="str">
        <f>IF(ISNUMBER(AirVision!L539),AirVision!L539, "")</f>
        <v/>
      </c>
      <c r="F543" s="624" t="str">
        <f>IF(AirVision!M539&lt;&gt;"",AirVision!M539, "")</f>
        <v/>
      </c>
      <c r="G543" s="625" t="str">
        <f>IF(ISNUMBER(AirVision!C539),AirVision!C539,"")</f>
        <v/>
      </c>
      <c r="H543" s="624" t="str">
        <f>IF(AirVision!D539&lt;&gt;"",AirVision!D539, "")</f>
        <v/>
      </c>
      <c r="I543" s="624" t="str">
        <f>IF(ISNUMBER(AirVision!O539),AirVision!O539,"")</f>
        <v/>
      </c>
      <c r="J543" s="624" t="str">
        <f>IF(ISNUMBER(AirVision!P539),AirVision!P539,"")</f>
        <v/>
      </c>
      <c r="K543" s="624" t="str">
        <f>IF(ISNUMBER(AirVision!F539),AirVision!F539, "")</f>
        <v/>
      </c>
      <c r="L543" s="624" t="str">
        <f>IF(AirVision!G539&lt;&gt;"",AirVision!G539, "")</f>
        <v/>
      </c>
      <c r="M543" s="624" t="str">
        <f>IF(ISNUMBER(AirVision!U539),AirVision!U539, "")</f>
        <v/>
      </c>
      <c r="N543" s="624" t="str">
        <f>IF(AirVision!V539&lt;&gt;"",AirVision!V539, "")</f>
        <v/>
      </c>
      <c r="O543" s="625" t="str">
        <f>IF(ISNUMBER(AirVision!X539),AirVision!X539,"")</f>
        <v/>
      </c>
      <c r="P543" s="624" t="str">
        <f>IF(AirVision!Y539&lt;&gt;"",AirVision!Y539, "")</f>
        <v/>
      </c>
      <c r="Q543" s="624" t="str">
        <f>IF(ISNUMBER(AirVision!AA539),AirVision!AA539,"")</f>
        <v/>
      </c>
      <c r="R543" s="624" t="str">
        <f>IF(AirVision!AB539&lt;&gt;"",AirVision!AB539, "")</f>
        <v/>
      </c>
      <c r="S543" s="624" t="str">
        <f>IF(ISNUMBER(AirVision!AD539),AirVision!AD539,"")</f>
        <v/>
      </c>
      <c r="T543" s="624" t="str">
        <f>IF(AirVision!AE539&lt;&gt;"",AirVision!AE539, "")</f>
        <v/>
      </c>
      <c r="U543" s="624">
        <f t="shared" si="175"/>
        <v>0</v>
      </c>
      <c r="V543" s="624">
        <f t="shared" si="174"/>
        <v>1</v>
      </c>
      <c r="W543" s="624" t="str">
        <f>IF(D543&lt;&gt;"",(VLOOKUP(D543,'Flags&amp;Qualifiers'!$S$2:$U$55,3)),"")</f>
        <v/>
      </c>
      <c r="X543" s="624">
        <f t="shared" si="176"/>
        <v>0</v>
      </c>
      <c r="Y543" s="624" t="str">
        <f>IF(D543&lt;&gt;"",(VLOOKUP(D543,'Flags&amp;Qualifiers'!$S$2:$T$55,2)), "")</f>
        <v/>
      </c>
      <c r="Z543" s="624">
        <f t="shared" si="177"/>
        <v>1</v>
      </c>
      <c r="AA543" s="624">
        <f t="shared" si="178"/>
        <v>0</v>
      </c>
      <c r="AB543" s="624" t="str">
        <f t="shared" si="179"/>
        <v>NULL</v>
      </c>
      <c r="AC543" s="635" t="str">
        <f t="shared" si="189"/>
        <v>NULL</v>
      </c>
      <c r="AD543" s="625" t="str">
        <f t="shared" si="189"/>
        <v>NULL</v>
      </c>
      <c r="AE543" s="627">
        <f t="shared" si="188"/>
        <v>0</v>
      </c>
      <c r="AF543" s="628" t="str">
        <f t="shared" si="180"/>
        <v/>
      </c>
      <c r="AG543" s="629" t="str">
        <f t="shared" si="181"/>
        <v/>
      </c>
      <c r="AH543" s="630">
        <f t="shared" si="182"/>
        <v>536</v>
      </c>
      <c r="AI543" s="629">
        <f t="shared" si="186"/>
        <v>0</v>
      </c>
      <c r="AJ543" s="632" t="str">
        <f t="shared" si="168"/>
        <v/>
      </c>
      <c r="AK543" s="630" t="str">
        <f t="shared" si="183"/>
        <v/>
      </c>
      <c r="AL543" s="630" t="str">
        <f t="shared" si="184"/>
        <v/>
      </c>
      <c r="AM543" s="632" t="str">
        <f t="shared" si="185"/>
        <v/>
      </c>
      <c r="AN543" s="633" t="str">
        <f t="shared" si="169"/>
        <v>YES</v>
      </c>
      <c r="AO543" s="511" t="s">
        <v>382</v>
      </c>
      <c r="AP543" s="127">
        <f>VLOOKUP(AO543,'Flags&amp;Qualifiers'!$B$2:$C$49,2)</f>
        <v>0</v>
      </c>
      <c r="AQ543" s="127">
        <f>VLOOKUP(AO543,'Flags&amp;Qualifiers'!$B$2:$D$49,3)</f>
        <v>0</v>
      </c>
      <c r="AR543" s="127">
        <f>VLOOKUP(AO543,'Flags&amp;Qualifiers'!$B$2:$E$49,4)</f>
        <v>0</v>
      </c>
      <c r="AS543" s="757" t="str">
        <f t="shared" si="187"/>
        <v>no</v>
      </c>
    </row>
    <row r="544" spans="1:45" s="634" customFormat="1" ht="11.25" customHeight="1" x14ac:dyDescent="0.2">
      <c r="A544" s="621">
        <f>(AirVision!A540)</f>
        <v>0</v>
      </c>
      <c r="B544" s="622">
        <f>(AirVision!B540)</f>
        <v>0</v>
      </c>
      <c r="C544" s="623" t="str">
        <f>IF(ISNUMBER(AirVision!R540),AirVision!R540, "")</f>
        <v/>
      </c>
      <c r="D544" s="624" t="str">
        <f>IF(AirVision!S540&lt;&gt;"",AirVision!S540, "")</f>
        <v/>
      </c>
      <c r="E544" s="623" t="str">
        <f>IF(ISNUMBER(AirVision!L540),AirVision!L540, "")</f>
        <v/>
      </c>
      <c r="F544" s="624" t="str">
        <f>IF(AirVision!M540&lt;&gt;"",AirVision!M540, "")</f>
        <v/>
      </c>
      <c r="G544" s="625" t="str">
        <f>IF(ISNUMBER(AirVision!C540),AirVision!C540,"")</f>
        <v/>
      </c>
      <c r="H544" s="624" t="str">
        <f>IF(AirVision!D540&lt;&gt;"",AirVision!D540, "")</f>
        <v/>
      </c>
      <c r="I544" s="624" t="str">
        <f>IF(ISNUMBER(AirVision!O540),AirVision!O540,"")</f>
        <v/>
      </c>
      <c r="J544" s="624" t="str">
        <f>IF(ISNUMBER(AirVision!P540),AirVision!P540,"")</f>
        <v/>
      </c>
      <c r="K544" s="624" t="str">
        <f>IF(ISNUMBER(AirVision!F540),AirVision!F540, "")</f>
        <v/>
      </c>
      <c r="L544" s="624" t="str">
        <f>IF(AirVision!G540&lt;&gt;"",AirVision!G540, "")</f>
        <v/>
      </c>
      <c r="M544" s="624" t="str">
        <f>IF(ISNUMBER(AirVision!U540),AirVision!U540, "")</f>
        <v/>
      </c>
      <c r="N544" s="624" t="str">
        <f>IF(AirVision!V540&lt;&gt;"",AirVision!V540, "")</f>
        <v/>
      </c>
      <c r="O544" s="625" t="str">
        <f>IF(ISNUMBER(AirVision!X540),AirVision!X540,"")</f>
        <v/>
      </c>
      <c r="P544" s="624" t="str">
        <f>IF(AirVision!Y540&lt;&gt;"",AirVision!Y540, "")</f>
        <v/>
      </c>
      <c r="Q544" s="624" t="str">
        <f>IF(ISNUMBER(AirVision!AA540),AirVision!AA540,"")</f>
        <v/>
      </c>
      <c r="R544" s="624" t="str">
        <f>IF(AirVision!AB540&lt;&gt;"",AirVision!AB540, "")</f>
        <v/>
      </c>
      <c r="S544" s="624" t="str">
        <f>IF(ISNUMBER(AirVision!AD540),AirVision!AD540,"")</f>
        <v/>
      </c>
      <c r="T544" s="624" t="str">
        <f>IF(AirVision!AE540&lt;&gt;"",AirVision!AE540, "")</f>
        <v/>
      </c>
      <c r="U544" s="624">
        <f t="shared" si="175"/>
        <v>0</v>
      </c>
      <c r="V544" s="624">
        <f t="shared" si="174"/>
        <v>1</v>
      </c>
      <c r="W544" s="624" t="str">
        <f>IF(D544&lt;&gt;"",(VLOOKUP(D544,'Flags&amp;Qualifiers'!$S$2:$U$55,3)),"")</f>
        <v/>
      </c>
      <c r="X544" s="624">
        <f t="shared" si="176"/>
        <v>0</v>
      </c>
      <c r="Y544" s="624" t="str">
        <f>IF(D544&lt;&gt;"",(VLOOKUP(D544,'Flags&amp;Qualifiers'!$S$2:$T$55,2)), "")</f>
        <v/>
      </c>
      <c r="Z544" s="624">
        <f t="shared" si="177"/>
        <v>1</v>
      </c>
      <c r="AA544" s="624">
        <f t="shared" si="178"/>
        <v>0</v>
      </c>
      <c r="AB544" s="624" t="str">
        <f t="shared" si="179"/>
        <v>NULL</v>
      </c>
      <c r="AC544" s="635" t="str">
        <f t="shared" si="189"/>
        <v>NULL</v>
      </c>
      <c r="AD544" s="625" t="str">
        <f t="shared" si="189"/>
        <v>NULL</v>
      </c>
      <c r="AE544" s="627">
        <f t="shared" si="188"/>
        <v>0</v>
      </c>
      <c r="AF544" s="628" t="str">
        <f t="shared" si="180"/>
        <v/>
      </c>
      <c r="AG544" s="629" t="str">
        <f t="shared" si="181"/>
        <v/>
      </c>
      <c r="AH544" s="630">
        <f t="shared" si="182"/>
        <v>537</v>
      </c>
      <c r="AI544" s="629">
        <f t="shared" si="186"/>
        <v>0</v>
      </c>
      <c r="AJ544" s="632" t="str">
        <f t="shared" ref="AJ544:AJ607" si="190">IF(ISNUMBER(O544),_xlfn.STDEV.S(O521:O544),"")</f>
        <v/>
      </c>
      <c r="AK544" s="630" t="str">
        <f t="shared" si="183"/>
        <v/>
      </c>
      <c r="AL544" s="630" t="str">
        <f t="shared" si="184"/>
        <v/>
      </c>
      <c r="AM544" s="632" t="str">
        <f t="shared" si="185"/>
        <v/>
      </c>
      <c r="AN544" s="633" t="str">
        <f t="shared" ref="AN544:AN607" si="191">IF(OR(Z544&gt;0,AA544&gt;0,AB544&gt;35,AB544&lt;0,AB544="NULL",AF544="Flow",AG544="MDL",AH544&gt;9,AI544&gt;14,AI544&lt;-14,AJ544&gt;2.15,AK544&gt;25),"YES", "")</f>
        <v>YES</v>
      </c>
      <c r="AO544" s="511" t="s">
        <v>382</v>
      </c>
      <c r="AP544" s="127">
        <f>VLOOKUP(AO544,'Flags&amp;Qualifiers'!$B$2:$C$49,2)</f>
        <v>0</v>
      </c>
      <c r="AQ544" s="127">
        <f>VLOOKUP(AO544,'Flags&amp;Qualifiers'!$B$2:$D$49,3)</f>
        <v>0</v>
      </c>
      <c r="AR544" s="127">
        <f>VLOOKUP(AO544,'Flags&amp;Qualifiers'!$B$2:$E$49,4)</f>
        <v>0</v>
      </c>
      <c r="AS544" s="757" t="str">
        <f t="shared" si="187"/>
        <v>no</v>
      </c>
    </row>
    <row r="545" spans="1:45" s="634" customFormat="1" ht="11.25" customHeight="1" x14ac:dyDescent="0.2">
      <c r="A545" s="621">
        <f>(AirVision!A541)</f>
        <v>0</v>
      </c>
      <c r="B545" s="622">
        <f>(AirVision!B541)</f>
        <v>0</v>
      </c>
      <c r="C545" s="623" t="str">
        <f>IF(ISNUMBER(AirVision!R541),AirVision!R541, "")</f>
        <v/>
      </c>
      <c r="D545" s="624" t="str">
        <f>IF(AirVision!S541&lt;&gt;"",AirVision!S541, "")</f>
        <v/>
      </c>
      <c r="E545" s="623" t="str">
        <f>IF(ISNUMBER(AirVision!L541),AirVision!L541, "")</f>
        <v/>
      </c>
      <c r="F545" s="624" t="str">
        <f>IF(AirVision!M541&lt;&gt;"",AirVision!M541, "")</f>
        <v/>
      </c>
      <c r="G545" s="625" t="str">
        <f>IF(ISNUMBER(AirVision!C541),AirVision!C541,"")</f>
        <v/>
      </c>
      <c r="H545" s="624" t="str">
        <f>IF(AirVision!D541&lt;&gt;"",AirVision!D541, "")</f>
        <v/>
      </c>
      <c r="I545" s="624" t="str">
        <f>IF(ISNUMBER(AirVision!O541),AirVision!O541,"")</f>
        <v/>
      </c>
      <c r="J545" s="624" t="str">
        <f>IF(ISNUMBER(AirVision!P541),AirVision!P541,"")</f>
        <v/>
      </c>
      <c r="K545" s="624" t="str">
        <f>IF(ISNUMBER(AirVision!F541),AirVision!F541, "")</f>
        <v/>
      </c>
      <c r="L545" s="624" t="str">
        <f>IF(AirVision!G541&lt;&gt;"",AirVision!G541, "")</f>
        <v/>
      </c>
      <c r="M545" s="624" t="str">
        <f>IF(ISNUMBER(AirVision!U541),AirVision!U541, "")</f>
        <v/>
      </c>
      <c r="N545" s="624" t="str">
        <f>IF(AirVision!V541&lt;&gt;"",AirVision!V541, "")</f>
        <v/>
      </c>
      <c r="O545" s="625" t="str">
        <f>IF(ISNUMBER(AirVision!X541),AirVision!X541,"")</f>
        <v/>
      </c>
      <c r="P545" s="624" t="str">
        <f>IF(AirVision!Y541&lt;&gt;"",AirVision!Y541, "")</f>
        <v/>
      </c>
      <c r="Q545" s="624" t="str">
        <f>IF(ISNUMBER(AirVision!AA541),AirVision!AA541,"")</f>
        <v/>
      </c>
      <c r="R545" s="624" t="str">
        <f>IF(AirVision!AB541&lt;&gt;"",AirVision!AB541, "")</f>
        <v/>
      </c>
      <c r="S545" s="624" t="str">
        <f>IF(ISNUMBER(AirVision!AD541),AirVision!AD541,"")</f>
        <v/>
      </c>
      <c r="T545" s="624" t="str">
        <f>IF(AirVision!AE541&lt;&gt;"",AirVision!AE541, "")</f>
        <v/>
      </c>
      <c r="U545" s="624">
        <f t="shared" si="175"/>
        <v>0</v>
      </c>
      <c r="V545" s="624">
        <f t="shared" si="174"/>
        <v>1</v>
      </c>
      <c r="W545" s="624" t="str">
        <f>IF(D545&lt;&gt;"",(VLOOKUP(D545,'Flags&amp;Qualifiers'!$S$2:$U$55,3)),"")</f>
        <v/>
      </c>
      <c r="X545" s="624">
        <f t="shared" si="176"/>
        <v>0</v>
      </c>
      <c r="Y545" s="624" t="str">
        <f>IF(D545&lt;&gt;"",(VLOOKUP(D545,'Flags&amp;Qualifiers'!$S$2:$T$55,2)), "")</f>
        <v/>
      </c>
      <c r="Z545" s="624">
        <f t="shared" si="177"/>
        <v>1</v>
      </c>
      <c r="AA545" s="624">
        <f t="shared" si="178"/>
        <v>0</v>
      </c>
      <c r="AB545" s="624" t="str">
        <f t="shared" si="179"/>
        <v>NULL</v>
      </c>
      <c r="AC545" s="635" t="str">
        <f t="shared" si="189"/>
        <v>NULL</v>
      </c>
      <c r="AD545" s="625" t="str">
        <f t="shared" si="189"/>
        <v>NULL</v>
      </c>
      <c r="AE545" s="627">
        <f t="shared" si="188"/>
        <v>0</v>
      </c>
      <c r="AF545" s="628" t="str">
        <f t="shared" si="180"/>
        <v/>
      </c>
      <c r="AG545" s="629" t="str">
        <f t="shared" si="181"/>
        <v/>
      </c>
      <c r="AH545" s="630">
        <f t="shared" si="182"/>
        <v>538</v>
      </c>
      <c r="AI545" s="629">
        <f t="shared" si="186"/>
        <v>0</v>
      </c>
      <c r="AJ545" s="632" t="str">
        <f t="shared" si="190"/>
        <v/>
      </c>
      <c r="AK545" s="630" t="str">
        <f t="shared" si="183"/>
        <v/>
      </c>
      <c r="AL545" s="630" t="str">
        <f t="shared" si="184"/>
        <v/>
      </c>
      <c r="AM545" s="632" t="str">
        <f t="shared" si="185"/>
        <v/>
      </c>
      <c r="AN545" s="633" t="str">
        <f t="shared" si="191"/>
        <v>YES</v>
      </c>
      <c r="AO545" s="511" t="s">
        <v>382</v>
      </c>
      <c r="AP545" s="127">
        <f>VLOOKUP(AO545,'Flags&amp;Qualifiers'!$B$2:$C$49,2)</f>
        <v>0</v>
      </c>
      <c r="AQ545" s="127">
        <f>VLOOKUP(AO545,'Flags&amp;Qualifiers'!$B$2:$D$49,3)</f>
        <v>0</v>
      </c>
      <c r="AR545" s="127">
        <f>VLOOKUP(AO545,'Flags&amp;Qualifiers'!$B$2:$E$49,4)</f>
        <v>0</v>
      </c>
      <c r="AS545" s="757" t="str">
        <f t="shared" si="187"/>
        <v>no</v>
      </c>
    </row>
    <row r="546" spans="1:45" s="634" customFormat="1" ht="11.25" customHeight="1" x14ac:dyDescent="0.2">
      <c r="A546" s="621">
        <f>(AirVision!A542)</f>
        <v>0</v>
      </c>
      <c r="B546" s="622">
        <f>(AirVision!B542)</f>
        <v>0</v>
      </c>
      <c r="C546" s="623" t="str">
        <f>IF(ISNUMBER(AirVision!R542),AirVision!R542, "")</f>
        <v/>
      </c>
      <c r="D546" s="624" t="str">
        <f>IF(AirVision!S542&lt;&gt;"",AirVision!S542, "")</f>
        <v/>
      </c>
      <c r="E546" s="623" t="str">
        <f>IF(ISNUMBER(AirVision!L542),AirVision!L542, "")</f>
        <v/>
      </c>
      <c r="F546" s="624" t="str">
        <f>IF(AirVision!M542&lt;&gt;"",AirVision!M542, "")</f>
        <v/>
      </c>
      <c r="G546" s="625" t="str">
        <f>IF(ISNUMBER(AirVision!C542),AirVision!C542,"")</f>
        <v/>
      </c>
      <c r="H546" s="624" t="str">
        <f>IF(AirVision!D542&lt;&gt;"",AirVision!D542, "")</f>
        <v/>
      </c>
      <c r="I546" s="624" t="str">
        <f>IF(ISNUMBER(AirVision!O542),AirVision!O542,"")</f>
        <v/>
      </c>
      <c r="J546" s="624" t="str">
        <f>IF(ISNUMBER(AirVision!P542),AirVision!P542,"")</f>
        <v/>
      </c>
      <c r="K546" s="624" t="str">
        <f>IF(ISNUMBER(AirVision!F542),AirVision!F542, "")</f>
        <v/>
      </c>
      <c r="L546" s="624" t="str">
        <f>IF(AirVision!G542&lt;&gt;"",AirVision!G542, "")</f>
        <v/>
      </c>
      <c r="M546" s="624" t="str">
        <f>IF(ISNUMBER(AirVision!U542),AirVision!U542, "")</f>
        <v/>
      </c>
      <c r="N546" s="624" t="str">
        <f>IF(AirVision!V542&lt;&gt;"",AirVision!V542, "")</f>
        <v/>
      </c>
      <c r="O546" s="625" t="str">
        <f>IF(ISNUMBER(AirVision!X542),AirVision!X542,"")</f>
        <v/>
      </c>
      <c r="P546" s="624" t="str">
        <f>IF(AirVision!Y542&lt;&gt;"",AirVision!Y542, "")</f>
        <v/>
      </c>
      <c r="Q546" s="624" t="str">
        <f>IF(ISNUMBER(AirVision!AA542),AirVision!AA542,"")</f>
        <v/>
      </c>
      <c r="R546" s="624" t="str">
        <f>IF(AirVision!AB542&lt;&gt;"",AirVision!AB542, "")</f>
        <v/>
      </c>
      <c r="S546" s="624" t="str">
        <f>IF(ISNUMBER(AirVision!AD542),AirVision!AD542,"")</f>
        <v/>
      </c>
      <c r="T546" s="624" t="str">
        <f>IF(AirVision!AE542&lt;&gt;"",AirVision!AE542, "")</f>
        <v/>
      </c>
      <c r="U546" s="624">
        <f t="shared" si="175"/>
        <v>0</v>
      </c>
      <c r="V546" s="624">
        <f t="shared" si="174"/>
        <v>1</v>
      </c>
      <c r="W546" s="624" t="str">
        <f>IF(D546&lt;&gt;"",(VLOOKUP(D546,'Flags&amp;Qualifiers'!$S$2:$U$55,3)),"")</f>
        <v/>
      </c>
      <c r="X546" s="624">
        <f t="shared" si="176"/>
        <v>0</v>
      </c>
      <c r="Y546" s="624" t="str">
        <f>IF(D546&lt;&gt;"",(VLOOKUP(D546,'Flags&amp;Qualifiers'!$S$2:$T$55,2)), "")</f>
        <v/>
      </c>
      <c r="Z546" s="624">
        <f t="shared" si="177"/>
        <v>1</v>
      </c>
      <c r="AA546" s="624">
        <f t="shared" si="178"/>
        <v>0</v>
      </c>
      <c r="AB546" s="624" t="str">
        <f t="shared" si="179"/>
        <v>NULL</v>
      </c>
      <c r="AC546" s="635" t="str">
        <f t="shared" si="189"/>
        <v>NULL</v>
      </c>
      <c r="AD546" s="625" t="str">
        <f t="shared" si="189"/>
        <v>NULL</v>
      </c>
      <c r="AE546" s="627">
        <f t="shared" si="188"/>
        <v>0</v>
      </c>
      <c r="AF546" s="628" t="str">
        <f t="shared" si="180"/>
        <v/>
      </c>
      <c r="AG546" s="629" t="str">
        <f t="shared" si="181"/>
        <v/>
      </c>
      <c r="AH546" s="630">
        <f t="shared" si="182"/>
        <v>539</v>
      </c>
      <c r="AI546" s="629">
        <f t="shared" si="186"/>
        <v>0</v>
      </c>
      <c r="AJ546" s="632" t="str">
        <f t="shared" si="190"/>
        <v/>
      </c>
      <c r="AK546" s="630" t="str">
        <f t="shared" si="183"/>
        <v/>
      </c>
      <c r="AL546" s="630" t="str">
        <f t="shared" si="184"/>
        <v/>
      </c>
      <c r="AM546" s="632" t="str">
        <f t="shared" si="185"/>
        <v/>
      </c>
      <c r="AN546" s="633" t="str">
        <f t="shared" si="191"/>
        <v>YES</v>
      </c>
      <c r="AO546" s="511" t="s">
        <v>382</v>
      </c>
      <c r="AP546" s="127">
        <f>VLOOKUP(AO546,'Flags&amp;Qualifiers'!$B$2:$C$49,2)</f>
        <v>0</v>
      </c>
      <c r="AQ546" s="127">
        <f>VLOOKUP(AO546,'Flags&amp;Qualifiers'!$B$2:$D$49,3)</f>
        <v>0</v>
      </c>
      <c r="AR546" s="127">
        <f>VLOOKUP(AO546,'Flags&amp;Qualifiers'!$B$2:$E$49,4)</f>
        <v>0</v>
      </c>
      <c r="AS546" s="757" t="str">
        <f t="shared" si="187"/>
        <v>no</v>
      </c>
    </row>
    <row r="547" spans="1:45" s="634" customFormat="1" ht="11.25" customHeight="1" x14ac:dyDescent="0.2">
      <c r="A547" s="621">
        <f>(AirVision!A543)</f>
        <v>0</v>
      </c>
      <c r="B547" s="622">
        <f>(AirVision!B543)</f>
        <v>0</v>
      </c>
      <c r="C547" s="623" t="str">
        <f>IF(ISNUMBER(AirVision!R543),AirVision!R543, "")</f>
        <v/>
      </c>
      <c r="D547" s="624" t="str">
        <f>IF(AirVision!S543&lt;&gt;"",AirVision!S543, "")</f>
        <v/>
      </c>
      <c r="E547" s="623" t="str">
        <f>IF(ISNUMBER(AirVision!L543),AirVision!L543, "")</f>
        <v/>
      </c>
      <c r="F547" s="624" t="str">
        <f>IF(AirVision!M543&lt;&gt;"",AirVision!M543, "")</f>
        <v/>
      </c>
      <c r="G547" s="625" t="str">
        <f>IF(ISNUMBER(AirVision!C543),AirVision!C543,"")</f>
        <v/>
      </c>
      <c r="H547" s="624" t="str">
        <f>IF(AirVision!D543&lt;&gt;"",AirVision!D543, "")</f>
        <v/>
      </c>
      <c r="I547" s="624" t="str">
        <f>IF(ISNUMBER(AirVision!O543),AirVision!O543,"")</f>
        <v/>
      </c>
      <c r="J547" s="624" t="str">
        <f>IF(ISNUMBER(AirVision!P543),AirVision!P543,"")</f>
        <v/>
      </c>
      <c r="K547" s="624" t="str">
        <f>IF(ISNUMBER(AirVision!F543),AirVision!F543, "")</f>
        <v/>
      </c>
      <c r="L547" s="624" t="str">
        <f>IF(AirVision!G543&lt;&gt;"",AirVision!G543, "")</f>
        <v/>
      </c>
      <c r="M547" s="624" t="str">
        <f>IF(ISNUMBER(AirVision!U543),AirVision!U543, "")</f>
        <v/>
      </c>
      <c r="N547" s="624" t="str">
        <f>IF(AirVision!V543&lt;&gt;"",AirVision!V543, "")</f>
        <v/>
      </c>
      <c r="O547" s="625" t="str">
        <f>IF(ISNUMBER(AirVision!X543),AirVision!X543,"")</f>
        <v/>
      </c>
      <c r="P547" s="624" t="str">
        <f>IF(AirVision!Y543&lt;&gt;"",AirVision!Y543, "")</f>
        <v/>
      </c>
      <c r="Q547" s="624" t="str">
        <f>IF(ISNUMBER(AirVision!AA543),AirVision!AA543,"")</f>
        <v/>
      </c>
      <c r="R547" s="624" t="str">
        <f>IF(AirVision!AB543&lt;&gt;"",AirVision!AB543, "")</f>
        <v/>
      </c>
      <c r="S547" s="624" t="str">
        <f>IF(ISNUMBER(AirVision!AD543),AirVision!AD543,"")</f>
        <v/>
      </c>
      <c r="T547" s="624" t="str">
        <f>IF(AirVision!AE543&lt;&gt;"",AirVision!AE543, "")</f>
        <v/>
      </c>
      <c r="U547" s="624">
        <f t="shared" si="175"/>
        <v>0</v>
      </c>
      <c r="V547" s="624">
        <f t="shared" si="174"/>
        <v>1</v>
      </c>
      <c r="W547" s="624" t="str">
        <f>IF(D547&lt;&gt;"",(VLOOKUP(D547,'Flags&amp;Qualifiers'!$S$2:$U$55,3)),"")</f>
        <v/>
      </c>
      <c r="X547" s="624">
        <f t="shared" si="176"/>
        <v>0</v>
      </c>
      <c r="Y547" s="624" t="str">
        <f>IF(D547&lt;&gt;"",(VLOOKUP(D547,'Flags&amp;Qualifiers'!$S$2:$T$55,2)), "")</f>
        <v/>
      </c>
      <c r="Z547" s="624">
        <f t="shared" si="177"/>
        <v>1</v>
      </c>
      <c r="AA547" s="624">
        <f t="shared" si="178"/>
        <v>0</v>
      </c>
      <c r="AB547" s="624" t="str">
        <f t="shared" si="179"/>
        <v>NULL</v>
      </c>
      <c r="AC547" s="635" t="str">
        <f t="shared" si="189"/>
        <v>NULL</v>
      </c>
      <c r="AD547" s="625" t="str">
        <f t="shared" si="189"/>
        <v>NULL</v>
      </c>
      <c r="AE547" s="627">
        <f t="shared" si="188"/>
        <v>0</v>
      </c>
      <c r="AF547" s="628" t="str">
        <f t="shared" si="180"/>
        <v/>
      </c>
      <c r="AG547" s="629" t="str">
        <f t="shared" si="181"/>
        <v/>
      </c>
      <c r="AH547" s="630">
        <f t="shared" si="182"/>
        <v>540</v>
      </c>
      <c r="AI547" s="629">
        <f t="shared" si="186"/>
        <v>0</v>
      </c>
      <c r="AJ547" s="632" t="str">
        <f t="shared" si="190"/>
        <v/>
      </c>
      <c r="AK547" s="630" t="str">
        <f t="shared" si="183"/>
        <v/>
      </c>
      <c r="AL547" s="630" t="str">
        <f t="shared" si="184"/>
        <v/>
      </c>
      <c r="AM547" s="632" t="str">
        <f t="shared" si="185"/>
        <v/>
      </c>
      <c r="AN547" s="633" t="str">
        <f t="shared" si="191"/>
        <v>YES</v>
      </c>
      <c r="AO547" s="511" t="s">
        <v>382</v>
      </c>
      <c r="AP547" s="127">
        <f>VLOOKUP(AO547,'Flags&amp;Qualifiers'!$B$2:$C$49,2)</f>
        <v>0</v>
      </c>
      <c r="AQ547" s="127">
        <f>VLOOKUP(AO547,'Flags&amp;Qualifiers'!$B$2:$D$49,3)</f>
        <v>0</v>
      </c>
      <c r="AR547" s="127">
        <f>VLOOKUP(AO547,'Flags&amp;Qualifiers'!$B$2:$E$49,4)</f>
        <v>0</v>
      </c>
      <c r="AS547" s="757" t="str">
        <f t="shared" si="187"/>
        <v>no</v>
      </c>
    </row>
    <row r="548" spans="1:45" s="634" customFormat="1" ht="11.25" customHeight="1" x14ac:dyDescent="0.2">
      <c r="A548" s="621">
        <f>(AirVision!A544)</f>
        <v>0</v>
      </c>
      <c r="B548" s="622">
        <f>(AirVision!B544)</f>
        <v>0</v>
      </c>
      <c r="C548" s="623" t="str">
        <f>IF(ISNUMBER(AirVision!R544),AirVision!R544, "")</f>
        <v/>
      </c>
      <c r="D548" s="624" t="str">
        <f>IF(AirVision!S544&lt;&gt;"",AirVision!S544, "")</f>
        <v/>
      </c>
      <c r="E548" s="623" t="str">
        <f>IF(ISNUMBER(AirVision!L544),AirVision!L544, "")</f>
        <v/>
      </c>
      <c r="F548" s="624" t="str">
        <f>IF(AirVision!M544&lt;&gt;"",AirVision!M544, "")</f>
        <v/>
      </c>
      <c r="G548" s="625" t="str">
        <f>IF(ISNUMBER(AirVision!C544),AirVision!C544,"")</f>
        <v/>
      </c>
      <c r="H548" s="624" t="str">
        <f>IF(AirVision!D544&lt;&gt;"",AirVision!D544, "")</f>
        <v/>
      </c>
      <c r="I548" s="624" t="str">
        <f>IF(ISNUMBER(AirVision!O544),AirVision!O544,"")</f>
        <v/>
      </c>
      <c r="J548" s="624" t="str">
        <f>IF(ISNUMBER(AirVision!P544),AirVision!P544,"")</f>
        <v/>
      </c>
      <c r="K548" s="624" t="str">
        <f>IF(ISNUMBER(AirVision!F544),AirVision!F544, "")</f>
        <v/>
      </c>
      <c r="L548" s="624" t="str">
        <f>IF(AirVision!G544&lt;&gt;"",AirVision!G544, "")</f>
        <v/>
      </c>
      <c r="M548" s="624" t="str">
        <f>IF(ISNUMBER(AirVision!U544),AirVision!U544, "")</f>
        <v/>
      </c>
      <c r="N548" s="624" t="str">
        <f>IF(AirVision!V544&lt;&gt;"",AirVision!V544, "")</f>
        <v/>
      </c>
      <c r="O548" s="625" t="str">
        <f>IF(ISNUMBER(AirVision!X544),AirVision!X544,"")</f>
        <v/>
      </c>
      <c r="P548" s="624" t="str">
        <f>IF(AirVision!Y544&lt;&gt;"",AirVision!Y544, "")</f>
        <v/>
      </c>
      <c r="Q548" s="624" t="str">
        <f>IF(ISNUMBER(AirVision!AA544),AirVision!AA544,"")</f>
        <v/>
      </c>
      <c r="R548" s="624" t="str">
        <f>IF(AirVision!AB544&lt;&gt;"",AirVision!AB544, "")</f>
        <v/>
      </c>
      <c r="S548" s="624" t="str">
        <f>IF(ISNUMBER(AirVision!AD544),AirVision!AD544,"")</f>
        <v/>
      </c>
      <c r="T548" s="624" t="str">
        <f>IF(AirVision!AE544&lt;&gt;"",AirVision!AE544, "")</f>
        <v/>
      </c>
      <c r="U548" s="624">
        <f t="shared" si="175"/>
        <v>0</v>
      </c>
      <c r="V548" s="624">
        <f t="shared" si="174"/>
        <v>1</v>
      </c>
      <c r="W548" s="624" t="str">
        <f>IF(D548&lt;&gt;"",(VLOOKUP(D548,'Flags&amp;Qualifiers'!$S$2:$U$55,3)),"")</f>
        <v/>
      </c>
      <c r="X548" s="624">
        <f t="shared" si="176"/>
        <v>0</v>
      </c>
      <c r="Y548" s="624" t="str">
        <f>IF(D548&lt;&gt;"",(VLOOKUP(D548,'Flags&amp;Qualifiers'!$S$2:$T$55,2)), "")</f>
        <v/>
      </c>
      <c r="Z548" s="624">
        <f t="shared" si="177"/>
        <v>1</v>
      </c>
      <c r="AA548" s="624">
        <f t="shared" si="178"/>
        <v>0</v>
      </c>
      <c r="AB548" s="624" t="str">
        <f t="shared" si="179"/>
        <v>NULL</v>
      </c>
      <c r="AC548" s="635" t="str">
        <f t="shared" si="189"/>
        <v>NULL</v>
      </c>
      <c r="AD548" s="625" t="str">
        <f t="shared" si="189"/>
        <v>NULL</v>
      </c>
      <c r="AE548" s="627">
        <f t="shared" si="188"/>
        <v>0</v>
      </c>
      <c r="AF548" s="628" t="str">
        <f t="shared" si="180"/>
        <v/>
      </c>
      <c r="AG548" s="629" t="str">
        <f t="shared" si="181"/>
        <v/>
      </c>
      <c r="AH548" s="630">
        <f t="shared" si="182"/>
        <v>541</v>
      </c>
      <c r="AI548" s="629">
        <f t="shared" si="186"/>
        <v>0</v>
      </c>
      <c r="AJ548" s="632" t="str">
        <f t="shared" si="190"/>
        <v/>
      </c>
      <c r="AK548" s="630" t="str">
        <f t="shared" si="183"/>
        <v/>
      </c>
      <c r="AL548" s="630" t="str">
        <f t="shared" si="184"/>
        <v/>
      </c>
      <c r="AM548" s="632" t="str">
        <f t="shared" si="185"/>
        <v/>
      </c>
      <c r="AN548" s="633" t="str">
        <f t="shared" si="191"/>
        <v>YES</v>
      </c>
      <c r="AO548" s="511" t="s">
        <v>382</v>
      </c>
      <c r="AP548" s="127">
        <f>VLOOKUP(AO548,'Flags&amp;Qualifiers'!$B$2:$C$49,2)</f>
        <v>0</v>
      </c>
      <c r="AQ548" s="127">
        <f>VLOOKUP(AO548,'Flags&amp;Qualifiers'!$B$2:$D$49,3)</f>
        <v>0</v>
      </c>
      <c r="AR548" s="127">
        <f>VLOOKUP(AO548,'Flags&amp;Qualifiers'!$B$2:$E$49,4)</f>
        <v>0</v>
      </c>
      <c r="AS548" s="757" t="str">
        <f t="shared" si="187"/>
        <v>no</v>
      </c>
    </row>
    <row r="549" spans="1:45" s="634" customFormat="1" ht="11.25" customHeight="1" x14ac:dyDescent="0.2">
      <c r="A549" s="621">
        <f>(AirVision!A545)</f>
        <v>0</v>
      </c>
      <c r="B549" s="622">
        <f>(AirVision!B545)</f>
        <v>0</v>
      </c>
      <c r="C549" s="623" t="str">
        <f>IF(ISNUMBER(AirVision!R545),AirVision!R545, "")</f>
        <v/>
      </c>
      <c r="D549" s="624" t="str">
        <f>IF(AirVision!S545&lt;&gt;"",AirVision!S545, "")</f>
        <v/>
      </c>
      <c r="E549" s="623" t="str">
        <f>IF(ISNUMBER(AirVision!L545),AirVision!L545, "")</f>
        <v/>
      </c>
      <c r="F549" s="624" t="str">
        <f>IF(AirVision!M545&lt;&gt;"",AirVision!M545, "")</f>
        <v/>
      </c>
      <c r="G549" s="625" t="str">
        <f>IF(ISNUMBER(AirVision!C545),AirVision!C545,"")</f>
        <v/>
      </c>
      <c r="H549" s="624" t="str">
        <f>IF(AirVision!D545&lt;&gt;"",AirVision!D545, "")</f>
        <v/>
      </c>
      <c r="I549" s="624" t="str">
        <f>IF(ISNUMBER(AirVision!O545),AirVision!O545,"")</f>
        <v/>
      </c>
      <c r="J549" s="624" t="str">
        <f>IF(ISNUMBER(AirVision!P545),AirVision!P545,"")</f>
        <v/>
      </c>
      <c r="K549" s="624" t="str">
        <f>IF(ISNUMBER(AirVision!F545),AirVision!F545, "")</f>
        <v/>
      </c>
      <c r="L549" s="624" t="str">
        <f>IF(AirVision!G545&lt;&gt;"",AirVision!G545, "")</f>
        <v/>
      </c>
      <c r="M549" s="624" t="str">
        <f>IF(ISNUMBER(AirVision!U545),AirVision!U545, "")</f>
        <v/>
      </c>
      <c r="N549" s="624" t="str">
        <f>IF(AirVision!V545&lt;&gt;"",AirVision!V545, "")</f>
        <v/>
      </c>
      <c r="O549" s="625" t="str">
        <f>IF(ISNUMBER(AirVision!X545),AirVision!X545,"")</f>
        <v/>
      </c>
      <c r="P549" s="624" t="str">
        <f>IF(AirVision!Y545&lt;&gt;"",AirVision!Y545, "")</f>
        <v/>
      </c>
      <c r="Q549" s="624" t="str">
        <f>IF(ISNUMBER(AirVision!AA545),AirVision!AA545,"")</f>
        <v/>
      </c>
      <c r="R549" s="624" t="str">
        <f>IF(AirVision!AB545&lt;&gt;"",AirVision!AB545, "")</f>
        <v/>
      </c>
      <c r="S549" s="624" t="str">
        <f>IF(ISNUMBER(AirVision!AD545),AirVision!AD545,"")</f>
        <v/>
      </c>
      <c r="T549" s="624" t="str">
        <f>IF(AirVision!AE545&lt;&gt;"",AirVision!AE545, "")</f>
        <v/>
      </c>
      <c r="U549" s="624">
        <f t="shared" si="175"/>
        <v>0</v>
      </c>
      <c r="V549" s="624">
        <f t="shared" si="174"/>
        <v>1</v>
      </c>
      <c r="W549" s="624" t="str">
        <f>IF(D549&lt;&gt;"",(VLOOKUP(D549,'Flags&amp;Qualifiers'!$S$2:$U$55,3)),"")</f>
        <v/>
      </c>
      <c r="X549" s="624">
        <f t="shared" si="176"/>
        <v>0</v>
      </c>
      <c r="Y549" s="624" t="str">
        <f>IF(D549&lt;&gt;"",(VLOOKUP(D549,'Flags&amp;Qualifiers'!$S$2:$T$55,2)), "")</f>
        <v/>
      </c>
      <c r="Z549" s="624">
        <f t="shared" si="177"/>
        <v>1</v>
      </c>
      <c r="AA549" s="624">
        <f t="shared" si="178"/>
        <v>0</v>
      </c>
      <c r="AB549" s="624" t="str">
        <f t="shared" si="179"/>
        <v>NULL</v>
      </c>
      <c r="AC549" s="635" t="str">
        <f t="shared" si="189"/>
        <v>NULL</v>
      </c>
      <c r="AD549" s="625" t="str">
        <f t="shared" si="189"/>
        <v>NULL</v>
      </c>
      <c r="AE549" s="627">
        <f t="shared" si="188"/>
        <v>0</v>
      </c>
      <c r="AF549" s="628" t="str">
        <f t="shared" si="180"/>
        <v/>
      </c>
      <c r="AG549" s="629" t="str">
        <f t="shared" si="181"/>
        <v/>
      </c>
      <c r="AH549" s="630">
        <f t="shared" si="182"/>
        <v>542</v>
      </c>
      <c r="AI549" s="629">
        <f t="shared" si="186"/>
        <v>0</v>
      </c>
      <c r="AJ549" s="632" t="str">
        <f t="shared" si="190"/>
        <v/>
      </c>
      <c r="AK549" s="630" t="str">
        <f t="shared" si="183"/>
        <v/>
      </c>
      <c r="AL549" s="630" t="str">
        <f t="shared" si="184"/>
        <v/>
      </c>
      <c r="AM549" s="632" t="str">
        <f t="shared" si="185"/>
        <v/>
      </c>
      <c r="AN549" s="633" t="str">
        <f t="shared" si="191"/>
        <v>YES</v>
      </c>
      <c r="AO549" s="511" t="s">
        <v>382</v>
      </c>
      <c r="AP549" s="127">
        <f>VLOOKUP(AO549,'Flags&amp;Qualifiers'!$B$2:$C$49,2)</f>
        <v>0</v>
      </c>
      <c r="AQ549" s="127">
        <f>VLOOKUP(AO549,'Flags&amp;Qualifiers'!$B$2:$D$49,3)</f>
        <v>0</v>
      </c>
      <c r="AR549" s="127">
        <f>VLOOKUP(AO549,'Flags&amp;Qualifiers'!$B$2:$E$49,4)</f>
        <v>0</v>
      </c>
      <c r="AS549" s="757" t="str">
        <f t="shared" si="187"/>
        <v>no</v>
      </c>
    </row>
    <row r="550" spans="1:45" s="634" customFormat="1" ht="11.25" customHeight="1" x14ac:dyDescent="0.2">
      <c r="A550" s="621">
        <f>(AirVision!A546)</f>
        <v>0</v>
      </c>
      <c r="B550" s="622">
        <f>(AirVision!B546)</f>
        <v>0</v>
      </c>
      <c r="C550" s="623" t="str">
        <f>IF(ISNUMBER(AirVision!R546),AirVision!R546, "")</f>
        <v/>
      </c>
      <c r="D550" s="624" t="str">
        <f>IF(AirVision!S546&lt;&gt;"",AirVision!S546, "")</f>
        <v/>
      </c>
      <c r="E550" s="623" t="str">
        <f>IF(ISNUMBER(AirVision!L546),AirVision!L546, "")</f>
        <v/>
      </c>
      <c r="F550" s="624" t="str">
        <f>IF(AirVision!M546&lt;&gt;"",AirVision!M546, "")</f>
        <v/>
      </c>
      <c r="G550" s="625" t="str">
        <f>IF(ISNUMBER(AirVision!C546),AirVision!C546,"")</f>
        <v/>
      </c>
      <c r="H550" s="624" t="str">
        <f>IF(AirVision!D546&lt;&gt;"",AirVision!D546, "")</f>
        <v/>
      </c>
      <c r="I550" s="624" t="str">
        <f>IF(ISNUMBER(AirVision!O546),AirVision!O546,"")</f>
        <v/>
      </c>
      <c r="J550" s="624" t="str">
        <f>IF(ISNUMBER(AirVision!P546),AirVision!P546,"")</f>
        <v/>
      </c>
      <c r="K550" s="624" t="str">
        <f>IF(ISNUMBER(AirVision!F546),AirVision!F546, "")</f>
        <v/>
      </c>
      <c r="L550" s="624" t="str">
        <f>IF(AirVision!G546&lt;&gt;"",AirVision!G546, "")</f>
        <v/>
      </c>
      <c r="M550" s="624" t="str">
        <f>IF(ISNUMBER(AirVision!U546),AirVision!U546, "")</f>
        <v/>
      </c>
      <c r="N550" s="624" t="str">
        <f>IF(AirVision!V546&lt;&gt;"",AirVision!V546, "")</f>
        <v/>
      </c>
      <c r="O550" s="625" t="str">
        <f>IF(ISNUMBER(AirVision!X546),AirVision!X546,"")</f>
        <v/>
      </c>
      <c r="P550" s="624" t="str">
        <f>IF(AirVision!Y546&lt;&gt;"",AirVision!Y546, "")</f>
        <v/>
      </c>
      <c r="Q550" s="624" t="str">
        <f>IF(ISNUMBER(AirVision!AA546),AirVision!AA546,"")</f>
        <v/>
      </c>
      <c r="R550" s="624" t="str">
        <f>IF(AirVision!AB546&lt;&gt;"",AirVision!AB546, "")</f>
        <v/>
      </c>
      <c r="S550" s="624" t="str">
        <f>IF(ISNUMBER(AirVision!AD546),AirVision!AD546,"")</f>
        <v/>
      </c>
      <c r="T550" s="624" t="str">
        <f>IF(AirVision!AE546&lt;&gt;"",AirVision!AE546, "")</f>
        <v/>
      </c>
      <c r="U550" s="624">
        <f t="shared" si="175"/>
        <v>0</v>
      </c>
      <c r="V550" s="624">
        <f t="shared" si="174"/>
        <v>1</v>
      </c>
      <c r="W550" s="624" t="str">
        <f>IF(D550&lt;&gt;"",(VLOOKUP(D550,'Flags&amp;Qualifiers'!$S$2:$U$55,3)),"")</f>
        <v/>
      </c>
      <c r="X550" s="624">
        <f t="shared" si="176"/>
        <v>0</v>
      </c>
      <c r="Y550" s="624" t="str">
        <f>IF(D550&lt;&gt;"",(VLOOKUP(D550,'Flags&amp;Qualifiers'!$S$2:$T$55,2)), "")</f>
        <v/>
      </c>
      <c r="Z550" s="624">
        <f t="shared" si="177"/>
        <v>1</v>
      </c>
      <c r="AA550" s="624">
        <f t="shared" si="178"/>
        <v>0</v>
      </c>
      <c r="AB550" s="624" t="str">
        <f t="shared" si="179"/>
        <v>NULL</v>
      </c>
      <c r="AC550" s="635" t="str">
        <f t="shared" si="189"/>
        <v>NULL</v>
      </c>
      <c r="AD550" s="625" t="str">
        <f t="shared" si="189"/>
        <v>NULL</v>
      </c>
      <c r="AE550" s="627">
        <f t="shared" si="188"/>
        <v>0</v>
      </c>
      <c r="AF550" s="628" t="str">
        <f t="shared" si="180"/>
        <v/>
      </c>
      <c r="AG550" s="629" t="str">
        <f t="shared" si="181"/>
        <v/>
      </c>
      <c r="AH550" s="630">
        <f t="shared" si="182"/>
        <v>543</v>
      </c>
      <c r="AI550" s="629">
        <f t="shared" si="186"/>
        <v>0</v>
      </c>
      <c r="AJ550" s="632" t="str">
        <f t="shared" si="190"/>
        <v/>
      </c>
      <c r="AK550" s="630" t="str">
        <f t="shared" si="183"/>
        <v/>
      </c>
      <c r="AL550" s="630" t="str">
        <f t="shared" si="184"/>
        <v/>
      </c>
      <c r="AM550" s="632" t="str">
        <f t="shared" si="185"/>
        <v/>
      </c>
      <c r="AN550" s="633" t="str">
        <f t="shared" si="191"/>
        <v>YES</v>
      </c>
      <c r="AO550" s="511" t="s">
        <v>382</v>
      </c>
      <c r="AP550" s="127">
        <f>VLOOKUP(AO550,'Flags&amp;Qualifiers'!$B$2:$C$49,2)</f>
        <v>0</v>
      </c>
      <c r="AQ550" s="127">
        <f>VLOOKUP(AO550,'Flags&amp;Qualifiers'!$B$2:$D$49,3)</f>
        <v>0</v>
      </c>
      <c r="AR550" s="127">
        <f>VLOOKUP(AO550,'Flags&amp;Qualifiers'!$B$2:$E$49,4)</f>
        <v>0</v>
      </c>
      <c r="AS550" s="757" t="str">
        <f t="shared" si="187"/>
        <v>no</v>
      </c>
    </row>
    <row r="551" spans="1:45" s="634" customFormat="1" ht="11.25" customHeight="1" x14ac:dyDescent="0.2">
      <c r="A551" s="621">
        <f>(AirVision!A547)</f>
        <v>0</v>
      </c>
      <c r="B551" s="622">
        <f>(AirVision!B547)</f>
        <v>0</v>
      </c>
      <c r="C551" s="623" t="str">
        <f>IF(ISNUMBER(AirVision!R547),AirVision!R547, "")</f>
        <v/>
      </c>
      <c r="D551" s="624" t="str">
        <f>IF(AirVision!S547&lt;&gt;"",AirVision!S547, "")</f>
        <v/>
      </c>
      <c r="E551" s="623" t="str">
        <f>IF(ISNUMBER(AirVision!L547),AirVision!L547, "")</f>
        <v/>
      </c>
      <c r="F551" s="624" t="str">
        <f>IF(AirVision!M547&lt;&gt;"",AirVision!M547, "")</f>
        <v/>
      </c>
      <c r="G551" s="625" t="str">
        <f>IF(ISNUMBER(AirVision!C547),AirVision!C547,"")</f>
        <v/>
      </c>
      <c r="H551" s="624" t="str">
        <f>IF(AirVision!D547&lt;&gt;"",AirVision!D547, "")</f>
        <v/>
      </c>
      <c r="I551" s="624" t="str">
        <f>IF(ISNUMBER(AirVision!O547),AirVision!O547,"")</f>
        <v/>
      </c>
      <c r="J551" s="624" t="str">
        <f>IF(ISNUMBER(AirVision!P547),AirVision!P547,"")</f>
        <v/>
      </c>
      <c r="K551" s="624" t="str">
        <f>IF(ISNUMBER(AirVision!F547),AirVision!F547, "")</f>
        <v/>
      </c>
      <c r="L551" s="624" t="str">
        <f>IF(AirVision!G547&lt;&gt;"",AirVision!G547, "")</f>
        <v/>
      </c>
      <c r="M551" s="624" t="str">
        <f>IF(ISNUMBER(AirVision!U547),AirVision!U547, "")</f>
        <v/>
      </c>
      <c r="N551" s="624" t="str">
        <f>IF(AirVision!V547&lt;&gt;"",AirVision!V547, "")</f>
        <v/>
      </c>
      <c r="O551" s="625" t="str">
        <f>IF(ISNUMBER(AirVision!X547),AirVision!X547,"")</f>
        <v/>
      </c>
      <c r="P551" s="624" t="str">
        <f>IF(AirVision!Y547&lt;&gt;"",AirVision!Y547, "")</f>
        <v/>
      </c>
      <c r="Q551" s="624" t="str">
        <f>IF(ISNUMBER(AirVision!AA547),AirVision!AA547,"")</f>
        <v/>
      </c>
      <c r="R551" s="624" t="str">
        <f>IF(AirVision!AB547&lt;&gt;"",AirVision!AB547, "")</f>
        <v/>
      </c>
      <c r="S551" s="624" t="str">
        <f>IF(ISNUMBER(AirVision!AD547),AirVision!AD547,"")</f>
        <v/>
      </c>
      <c r="T551" s="624" t="str">
        <f>IF(AirVision!AE547&lt;&gt;"",AirVision!AE547, "")</f>
        <v/>
      </c>
      <c r="U551" s="624">
        <f t="shared" si="175"/>
        <v>0</v>
      </c>
      <c r="V551" s="624">
        <f t="shared" si="174"/>
        <v>1</v>
      </c>
      <c r="W551" s="624" t="str">
        <f>IF(D551&lt;&gt;"",(VLOOKUP(D551,'Flags&amp;Qualifiers'!$S$2:$U$55,3)),"")</f>
        <v/>
      </c>
      <c r="X551" s="624">
        <f t="shared" si="176"/>
        <v>0</v>
      </c>
      <c r="Y551" s="624" t="str">
        <f>IF(D551&lt;&gt;"",(VLOOKUP(D551,'Flags&amp;Qualifiers'!$S$2:$T$55,2)), "")</f>
        <v/>
      </c>
      <c r="Z551" s="624">
        <f t="shared" si="177"/>
        <v>1</v>
      </c>
      <c r="AA551" s="624">
        <f t="shared" si="178"/>
        <v>0</v>
      </c>
      <c r="AB551" s="624" t="str">
        <f t="shared" si="179"/>
        <v>NULL</v>
      </c>
      <c r="AC551" s="635" t="str">
        <f t="shared" si="189"/>
        <v>NULL</v>
      </c>
      <c r="AD551" s="625" t="str">
        <f t="shared" si="189"/>
        <v>NULL</v>
      </c>
      <c r="AE551" s="627">
        <f t="shared" si="188"/>
        <v>0</v>
      </c>
      <c r="AF551" s="628" t="str">
        <f t="shared" si="180"/>
        <v/>
      </c>
      <c r="AG551" s="629" t="str">
        <f t="shared" si="181"/>
        <v/>
      </c>
      <c r="AH551" s="630">
        <f t="shared" si="182"/>
        <v>544</v>
      </c>
      <c r="AI551" s="629">
        <f t="shared" si="186"/>
        <v>0</v>
      </c>
      <c r="AJ551" s="632" t="str">
        <f t="shared" si="190"/>
        <v/>
      </c>
      <c r="AK551" s="630" t="str">
        <f t="shared" si="183"/>
        <v/>
      </c>
      <c r="AL551" s="630" t="str">
        <f t="shared" si="184"/>
        <v/>
      </c>
      <c r="AM551" s="632" t="str">
        <f t="shared" si="185"/>
        <v/>
      </c>
      <c r="AN551" s="633" t="str">
        <f t="shared" si="191"/>
        <v>YES</v>
      </c>
      <c r="AO551" s="511" t="s">
        <v>382</v>
      </c>
      <c r="AP551" s="127">
        <f>VLOOKUP(AO551,'Flags&amp;Qualifiers'!$B$2:$C$49,2)</f>
        <v>0</v>
      </c>
      <c r="AQ551" s="127">
        <f>VLOOKUP(AO551,'Flags&amp;Qualifiers'!$B$2:$D$49,3)</f>
        <v>0</v>
      </c>
      <c r="AR551" s="127">
        <f>VLOOKUP(AO551,'Flags&amp;Qualifiers'!$B$2:$E$49,4)</f>
        <v>0</v>
      </c>
      <c r="AS551" s="757" t="str">
        <f t="shared" si="187"/>
        <v>no</v>
      </c>
    </row>
    <row r="552" spans="1:45" s="634" customFormat="1" ht="11.25" customHeight="1" x14ac:dyDescent="0.2">
      <c r="A552" s="621">
        <f>(AirVision!A548)</f>
        <v>0</v>
      </c>
      <c r="B552" s="622">
        <f>(AirVision!B548)</f>
        <v>0</v>
      </c>
      <c r="C552" s="623" t="str">
        <f>IF(ISNUMBER(AirVision!R548),AirVision!R548, "")</f>
        <v/>
      </c>
      <c r="D552" s="624" t="str">
        <f>IF(AirVision!S548&lt;&gt;"",AirVision!S548, "")</f>
        <v/>
      </c>
      <c r="E552" s="623" t="str">
        <f>IF(ISNUMBER(AirVision!L548),AirVision!L548, "")</f>
        <v/>
      </c>
      <c r="F552" s="624" t="str">
        <f>IF(AirVision!M548&lt;&gt;"",AirVision!M548, "")</f>
        <v/>
      </c>
      <c r="G552" s="625" t="str">
        <f>IF(ISNUMBER(AirVision!C548),AirVision!C548,"")</f>
        <v/>
      </c>
      <c r="H552" s="624" t="str">
        <f>IF(AirVision!D548&lt;&gt;"",AirVision!D548, "")</f>
        <v/>
      </c>
      <c r="I552" s="624" t="str">
        <f>IF(ISNUMBER(AirVision!O548),AirVision!O548,"")</f>
        <v/>
      </c>
      <c r="J552" s="624" t="str">
        <f>IF(ISNUMBER(AirVision!P548),AirVision!P548,"")</f>
        <v/>
      </c>
      <c r="K552" s="624" t="str">
        <f>IF(ISNUMBER(AirVision!F548),AirVision!F548, "")</f>
        <v/>
      </c>
      <c r="L552" s="624" t="str">
        <f>IF(AirVision!G548&lt;&gt;"",AirVision!G548, "")</f>
        <v/>
      </c>
      <c r="M552" s="624" t="str">
        <f>IF(ISNUMBER(AirVision!U548),AirVision!U548, "")</f>
        <v/>
      </c>
      <c r="N552" s="624" t="str">
        <f>IF(AirVision!V548&lt;&gt;"",AirVision!V548, "")</f>
        <v/>
      </c>
      <c r="O552" s="625" t="str">
        <f>IF(ISNUMBER(AirVision!X548),AirVision!X548,"")</f>
        <v/>
      </c>
      <c r="P552" s="624" t="str">
        <f>IF(AirVision!Y548&lt;&gt;"",AirVision!Y548, "")</f>
        <v/>
      </c>
      <c r="Q552" s="624" t="str">
        <f>IF(ISNUMBER(AirVision!AA548),AirVision!AA548,"")</f>
        <v/>
      </c>
      <c r="R552" s="624" t="str">
        <f>IF(AirVision!AB548&lt;&gt;"",AirVision!AB548, "")</f>
        <v/>
      </c>
      <c r="S552" s="624" t="str">
        <f>IF(ISNUMBER(AirVision!AD548),AirVision!AD548,"")</f>
        <v/>
      </c>
      <c r="T552" s="624" t="str">
        <f>IF(AirVision!AE548&lt;&gt;"",AirVision!AE548, "")</f>
        <v/>
      </c>
      <c r="U552" s="624">
        <f t="shared" si="175"/>
        <v>0</v>
      </c>
      <c r="V552" s="624">
        <f t="shared" si="174"/>
        <v>1</v>
      </c>
      <c r="W552" s="624" t="str">
        <f>IF(D552&lt;&gt;"",(VLOOKUP(D552,'Flags&amp;Qualifiers'!$S$2:$U$55,3)),"")</f>
        <v/>
      </c>
      <c r="X552" s="624">
        <f t="shared" si="176"/>
        <v>0</v>
      </c>
      <c r="Y552" s="624" t="str">
        <f>IF(D552&lt;&gt;"",(VLOOKUP(D552,'Flags&amp;Qualifiers'!$S$2:$T$55,2)), "")</f>
        <v/>
      </c>
      <c r="Z552" s="624">
        <f t="shared" si="177"/>
        <v>1</v>
      </c>
      <c r="AA552" s="624">
        <f t="shared" si="178"/>
        <v>0</v>
      </c>
      <c r="AB552" s="624" t="str">
        <f t="shared" si="179"/>
        <v>NULL</v>
      </c>
      <c r="AC552" s="635" t="str">
        <f t="shared" si="189"/>
        <v>NULL</v>
      </c>
      <c r="AD552" s="625" t="str">
        <f t="shared" si="189"/>
        <v>NULL</v>
      </c>
      <c r="AE552" s="627">
        <f t="shared" si="188"/>
        <v>0</v>
      </c>
      <c r="AF552" s="628" t="str">
        <f t="shared" si="180"/>
        <v/>
      </c>
      <c r="AG552" s="629" t="str">
        <f t="shared" si="181"/>
        <v/>
      </c>
      <c r="AH552" s="630">
        <f t="shared" si="182"/>
        <v>545</v>
      </c>
      <c r="AI552" s="629">
        <f t="shared" si="186"/>
        <v>0</v>
      </c>
      <c r="AJ552" s="632" t="str">
        <f t="shared" si="190"/>
        <v/>
      </c>
      <c r="AK552" s="630" t="str">
        <f t="shared" si="183"/>
        <v/>
      </c>
      <c r="AL552" s="630" t="str">
        <f t="shared" si="184"/>
        <v/>
      </c>
      <c r="AM552" s="632" t="str">
        <f t="shared" si="185"/>
        <v/>
      </c>
      <c r="AN552" s="633" t="str">
        <f t="shared" si="191"/>
        <v>YES</v>
      </c>
      <c r="AO552" s="511" t="s">
        <v>382</v>
      </c>
      <c r="AP552" s="127">
        <f>VLOOKUP(AO552,'Flags&amp;Qualifiers'!$B$2:$C$49,2)</f>
        <v>0</v>
      </c>
      <c r="AQ552" s="127">
        <f>VLOOKUP(AO552,'Flags&amp;Qualifiers'!$B$2:$D$49,3)</f>
        <v>0</v>
      </c>
      <c r="AR552" s="127">
        <f>VLOOKUP(AO552,'Flags&amp;Qualifiers'!$B$2:$E$49,4)</f>
        <v>0</v>
      </c>
      <c r="AS552" s="757" t="str">
        <f t="shared" si="187"/>
        <v>no</v>
      </c>
    </row>
    <row r="553" spans="1:45" s="634" customFormat="1" ht="11.25" customHeight="1" x14ac:dyDescent="0.2">
      <c r="A553" s="621">
        <f>(AirVision!A549)</f>
        <v>0</v>
      </c>
      <c r="B553" s="622">
        <f>(AirVision!B549)</f>
        <v>0</v>
      </c>
      <c r="C553" s="623" t="str">
        <f>IF(ISNUMBER(AirVision!R549),AirVision!R549, "")</f>
        <v/>
      </c>
      <c r="D553" s="624" t="str">
        <f>IF(AirVision!S549&lt;&gt;"",AirVision!S549, "")</f>
        <v/>
      </c>
      <c r="E553" s="623" t="str">
        <f>IF(ISNUMBER(AirVision!L549),AirVision!L549, "")</f>
        <v/>
      </c>
      <c r="F553" s="624" t="str">
        <f>IF(AirVision!M549&lt;&gt;"",AirVision!M549, "")</f>
        <v/>
      </c>
      <c r="G553" s="625" t="str">
        <f>IF(ISNUMBER(AirVision!C549),AirVision!C549,"")</f>
        <v/>
      </c>
      <c r="H553" s="624" t="str">
        <f>IF(AirVision!D549&lt;&gt;"",AirVision!D549, "")</f>
        <v/>
      </c>
      <c r="I553" s="624" t="str">
        <f>IF(ISNUMBER(AirVision!O549),AirVision!O549,"")</f>
        <v/>
      </c>
      <c r="J553" s="624" t="str">
        <f>IF(ISNUMBER(AirVision!P549),AirVision!P549,"")</f>
        <v/>
      </c>
      <c r="K553" s="624" t="str">
        <f>IF(ISNUMBER(AirVision!F549),AirVision!F549, "")</f>
        <v/>
      </c>
      <c r="L553" s="624" t="str">
        <f>IF(AirVision!G549&lt;&gt;"",AirVision!G549, "")</f>
        <v/>
      </c>
      <c r="M553" s="624" t="str">
        <f>IF(ISNUMBER(AirVision!U549),AirVision!U549, "")</f>
        <v/>
      </c>
      <c r="N553" s="624" t="str">
        <f>IF(AirVision!V549&lt;&gt;"",AirVision!V549, "")</f>
        <v/>
      </c>
      <c r="O553" s="625" t="str">
        <f>IF(ISNUMBER(AirVision!X549),AirVision!X549,"")</f>
        <v/>
      </c>
      <c r="P553" s="624" t="str">
        <f>IF(AirVision!Y549&lt;&gt;"",AirVision!Y549, "")</f>
        <v/>
      </c>
      <c r="Q553" s="624" t="str">
        <f>IF(ISNUMBER(AirVision!AA549),AirVision!AA549,"")</f>
        <v/>
      </c>
      <c r="R553" s="624" t="str">
        <f>IF(AirVision!AB549&lt;&gt;"",AirVision!AB549, "")</f>
        <v/>
      </c>
      <c r="S553" s="624" t="str">
        <f>IF(ISNUMBER(AirVision!AD549),AirVision!AD549,"")</f>
        <v/>
      </c>
      <c r="T553" s="624" t="str">
        <f>IF(AirVision!AE549&lt;&gt;"",AirVision!AE549, "")</f>
        <v/>
      </c>
      <c r="U553" s="624">
        <f t="shared" si="175"/>
        <v>0</v>
      </c>
      <c r="V553" s="624">
        <f t="shared" si="174"/>
        <v>1</v>
      </c>
      <c r="W553" s="624" t="str">
        <f>IF(D553&lt;&gt;"",(VLOOKUP(D553,'Flags&amp;Qualifiers'!$S$2:$U$55,3)),"")</f>
        <v/>
      </c>
      <c r="X553" s="624">
        <f t="shared" si="176"/>
        <v>0</v>
      </c>
      <c r="Y553" s="624" t="str">
        <f>IF(D553&lt;&gt;"",(VLOOKUP(D553,'Flags&amp;Qualifiers'!$S$2:$T$55,2)), "")</f>
        <v/>
      </c>
      <c r="Z553" s="624">
        <f t="shared" si="177"/>
        <v>1</v>
      </c>
      <c r="AA553" s="624">
        <f t="shared" si="178"/>
        <v>0</v>
      </c>
      <c r="AB553" s="624" t="str">
        <f t="shared" si="179"/>
        <v>NULL</v>
      </c>
      <c r="AC553" s="635" t="str">
        <f t="shared" si="189"/>
        <v>NULL</v>
      </c>
      <c r="AD553" s="625" t="str">
        <f t="shared" si="189"/>
        <v>NULL</v>
      </c>
      <c r="AE553" s="627">
        <f t="shared" si="188"/>
        <v>0</v>
      </c>
      <c r="AF553" s="628" t="str">
        <f t="shared" si="180"/>
        <v/>
      </c>
      <c r="AG553" s="629" t="str">
        <f t="shared" si="181"/>
        <v/>
      </c>
      <c r="AH553" s="630">
        <f t="shared" si="182"/>
        <v>546</v>
      </c>
      <c r="AI553" s="629">
        <f t="shared" si="186"/>
        <v>0</v>
      </c>
      <c r="AJ553" s="632" t="str">
        <f t="shared" si="190"/>
        <v/>
      </c>
      <c r="AK553" s="630" t="str">
        <f t="shared" si="183"/>
        <v/>
      </c>
      <c r="AL553" s="630" t="str">
        <f t="shared" si="184"/>
        <v/>
      </c>
      <c r="AM553" s="632" t="str">
        <f t="shared" si="185"/>
        <v/>
      </c>
      <c r="AN553" s="633" t="str">
        <f t="shared" si="191"/>
        <v>YES</v>
      </c>
      <c r="AO553" s="511" t="s">
        <v>382</v>
      </c>
      <c r="AP553" s="127">
        <f>VLOOKUP(AO553,'Flags&amp;Qualifiers'!$B$2:$C$49,2)</f>
        <v>0</v>
      </c>
      <c r="AQ553" s="127">
        <f>VLOOKUP(AO553,'Flags&amp;Qualifiers'!$B$2:$D$49,3)</f>
        <v>0</v>
      </c>
      <c r="AR553" s="127">
        <f>VLOOKUP(AO553,'Flags&amp;Qualifiers'!$B$2:$E$49,4)</f>
        <v>0</v>
      </c>
      <c r="AS553" s="757" t="str">
        <f t="shared" si="187"/>
        <v>no</v>
      </c>
    </row>
    <row r="554" spans="1:45" s="634" customFormat="1" ht="11.25" customHeight="1" x14ac:dyDescent="0.2">
      <c r="A554" s="621">
        <f>(AirVision!A550)</f>
        <v>0</v>
      </c>
      <c r="B554" s="622">
        <f>(AirVision!B550)</f>
        <v>0</v>
      </c>
      <c r="C554" s="623" t="str">
        <f>IF(ISNUMBER(AirVision!R550),AirVision!R550, "")</f>
        <v/>
      </c>
      <c r="D554" s="624" t="str">
        <f>IF(AirVision!S550&lt;&gt;"",AirVision!S550, "")</f>
        <v/>
      </c>
      <c r="E554" s="623" t="str">
        <f>IF(ISNUMBER(AirVision!L550),AirVision!L550, "")</f>
        <v/>
      </c>
      <c r="F554" s="624" t="str">
        <f>IF(AirVision!M550&lt;&gt;"",AirVision!M550, "")</f>
        <v/>
      </c>
      <c r="G554" s="625" t="str">
        <f>IF(ISNUMBER(AirVision!C550),AirVision!C550,"")</f>
        <v/>
      </c>
      <c r="H554" s="624" t="str">
        <f>IF(AirVision!D550&lt;&gt;"",AirVision!D550, "")</f>
        <v/>
      </c>
      <c r="I554" s="624" t="str">
        <f>IF(ISNUMBER(AirVision!O550),AirVision!O550,"")</f>
        <v/>
      </c>
      <c r="J554" s="624" t="str">
        <f>IF(ISNUMBER(AirVision!P550),AirVision!P550,"")</f>
        <v/>
      </c>
      <c r="K554" s="624" t="str">
        <f>IF(ISNUMBER(AirVision!F550),AirVision!F550, "")</f>
        <v/>
      </c>
      <c r="L554" s="624" t="str">
        <f>IF(AirVision!G550&lt;&gt;"",AirVision!G550, "")</f>
        <v/>
      </c>
      <c r="M554" s="624" t="str">
        <f>IF(ISNUMBER(AirVision!U550),AirVision!U550, "")</f>
        <v/>
      </c>
      <c r="N554" s="624" t="str">
        <f>IF(AirVision!V550&lt;&gt;"",AirVision!V550, "")</f>
        <v/>
      </c>
      <c r="O554" s="625" t="str">
        <f>IF(ISNUMBER(AirVision!X550),AirVision!X550,"")</f>
        <v/>
      </c>
      <c r="P554" s="624" t="str">
        <f>IF(AirVision!Y550&lt;&gt;"",AirVision!Y550, "")</f>
        <v/>
      </c>
      <c r="Q554" s="624" t="str">
        <f>IF(ISNUMBER(AirVision!AA550),AirVision!AA550,"")</f>
        <v/>
      </c>
      <c r="R554" s="624" t="str">
        <f>IF(AirVision!AB550&lt;&gt;"",AirVision!AB550, "")</f>
        <v/>
      </c>
      <c r="S554" s="624" t="str">
        <f>IF(ISNUMBER(AirVision!AD550),AirVision!AD550,"")</f>
        <v/>
      </c>
      <c r="T554" s="624" t="str">
        <f>IF(AirVision!AE550&lt;&gt;"",AirVision!AE550, "")</f>
        <v/>
      </c>
      <c r="U554" s="624">
        <f t="shared" si="175"/>
        <v>0</v>
      </c>
      <c r="V554" s="624">
        <f t="shared" si="174"/>
        <v>1</v>
      </c>
      <c r="W554" s="624" t="str">
        <f>IF(D554&lt;&gt;"",(VLOOKUP(D554,'Flags&amp;Qualifiers'!$S$2:$U$55,3)),"")</f>
        <v/>
      </c>
      <c r="X554" s="624">
        <f t="shared" si="176"/>
        <v>0</v>
      </c>
      <c r="Y554" s="624" t="str">
        <f>IF(D554&lt;&gt;"",(VLOOKUP(D554,'Flags&amp;Qualifiers'!$S$2:$T$55,2)), "")</f>
        <v/>
      </c>
      <c r="Z554" s="624">
        <f t="shared" si="177"/>
        <v>1</v>
      </c>
      <c r="AA554" s="624">
        <f t="shared" si="178"/>
        <v>0</v>
      </c>
      <c r="AB554" s="624" t="str">
        <f t="shared" si="179"/>
        <v>NULL</v>
      </c>
      <c r="AC554" s="635" t="str">
        <f t="shared" si="189"/>
        <v>NULL</v>
      </c>
      <c r="AD554" s="625" t="str">
        <f t="shared" si="189"/>
        <v>NULL</v>
      </c>
      <c r="AE554" s="627">
        <f t="shared" si="188"/>
        <v>0</v>
      </c>
      <c r="AF554" s="628" t="str">
        <f t="shared" si="180"/>
        <v/>
      </c>
      <c r="AG554" s="629" t="str">
        <f t="shared" si="181"/>
        <v/>
      </c>
      <c r="AH554" s="630">
        <f t="shared" si="182"/>
        <v>547</v>
      </c>
      <c r="AI554" s="629">
        <f t="shared" si="186"/>
        <v>0</v>
      </c>
      <c r="AJ554" s="632" t="str">
        <f t="shared" si="190"/>
        <v/>
      </c>
      <c r="AK554" s="630" t="str">
        <f t="shared" si="183"/>
        <v/>
      </c>
      <c r="AL554" s="630" t="str">
        <f t="shared" si="184"/>
        <v/>
      </c>
      <c r="AM554" s="632" t="str">
        <f t="shared" si="185"/>
        <v/>
      </c>
      <c r="AN554" s="633" t="str">
        <f t="shared" si="191"/>
        <v>YES</v>
      </c>
      <c r="AO554" s="511" t="s">
        <v>382</v>
      </c>
      <c r="AP554" s="127">
        <f>VLOOKUP(AO554,'Flags&amp;Qualifiers'!$B$2:$C$49,2)</f>
        <v>0</v>
      </c>
      <c r="AQ554" s="127">
        <f>VLOOKUP(AO554,'Flags&amp;Qualifiers'!$B$2:$D$49,3)</f>
        <v>0</v>
      </c>
      <c r="AR554" s="127">
        <f>VLOOKUP(AO554,'Flags&amp;Qualifiers'!$B$2:$E$49,4)</f>
        <v>0</v>
      </c>
      <c r="AS554" s="757" t="str">
        <f t="shared" si="187"/>
        <v>no</v>
      </c>
    </row>
    <row r="555" spans="1:45" s="634" customFormat="1" ht="11.25" customHeight="1" x14ac:dyDescent="0.2">
      <c r="A555" s="621">
        <f>(AirVision!A551)</f>
        <v>0</v>
      </c>
      <c r="B555" s="622">
        <f>(AirVision!B551)</f>
        <v>0</v>
      </c>
      <c r="C555" s="623" t="str">
        <f>IF(ISNUMBER(AirVision!R551),AirVision!R551, "")</f>
        <v/>
      </c>
      <c r="D555" s="624" t="str">
        <f>IF(AirVision!S551&lt;&gt;"",AirVision!S551, "")</f>
        <v/>
      </c>
      <c r="E555" s="623" t="str">
        <f>IF(ISNUMBER(AirVision!L551),AirVision!L551, "")</f>
        <v/>
      </c>
      <c r="F555" s="624" t="str">
        <f>IF(AirVision!M551&lt;&gt;"",AirVision!M551, "")</f>
        <v/>
      </c>
      <c r="G555" s="625" t="str">
        <f>IF(ISNUMBER(AirVision!C551),AirVision!C551,"")</f>
        <v/>
      </c>
      <c r="H555" s="624" t="str">
        <f>IF(AirVision!D551&lt;&gt;"",AirVision!D551, "")</f>
        <v/>
      </c>
      <c r="I555" s="624" t="str">
        <f>IF(ISNUMBER(AirVision!O551),AirVision!O551,"")</f>
        <v/>
      </c>
      <c r="J555" s="624" t="str">
        <f>IF(ISNUMBER(AirVision!P551),AirVision!P551,"")</f>
        <v/>
      </c>
      <c r="K555" s="624" t="str">
        <f>IF(ISNUMBER(AirVision!F551),AirVision!F551, "")</f>
        <v/>
      </c>
      <c r="L555" s="624" t="str">
        <f>IF(AirVision!G551&lt;&gt;"",AirVision!G551, "")</f>
        <v/>
      </c>
      <c r="M555" s="624" t="str">
        <f>IF(ISNUMBER(AirVision!U551),AirVision!U551, "")</f>
        <v/>
      </c>
      <c r="N555" s="624" t="str">
        <f>IF(AirVision!V551&lt;&gt;"",AirVision!V551, "")</f>
        <v/>
      </c>
      <c r="O555" s="625" t="str">
        <f>IF(ISNUMBER(AirVision!X551),AirVision!X551,"")</f>
        <v/>
      </c>
      <c r="P555" s="624" t="str">
        <f>IF(AirVision!Y551&lt;&gt;"",AirVision!Y551, "")</f>
        <v/>
      </c>
      <c r="Q555" s="624" t="str">
        <f>IF(ISNUMBER(AirVision!AA551),AirVision!AA551,"")</f>
        <v/>
      </c>
      <c r="R555" s="624" t="str">
        <f>IF(AirVision!AB551&lt;&gt;"",AirVision!AB551, "")</f>
        <v/>
      </c>
      <c r="S555" s="624" t="str">
        <f>IF(ISNUMBER(AirVision!AD551),AirVision!AD551,"")</f>
        <v/>
      </c>
      <c r="T555" s="624" t="str">
        <f>IF(AirVision!AE551&lt;&gt;"",AirVision!AE551, "")</f>
        <v/>
      </c>
      <c r="U555" s="624">
        <f t="shared" si="175"/>
        <v>0</v>
      </c>
      <c r="V555" s="624">
        <f t="shared" si="174"/>
        <v>1</v>
      </c>
      <c r="W555" s="624" t="str">
        <f>IF(D555&lt;&gt;"",(VLOOKUP(D555,'Flags&amp;Qualifiers'!$S$2:$U$55,3)),"")</f>
        <v/>
      </c>
      <c r="X555" s="624">
        <f t="shared" si="176"/>
        <v>0</v>
      </c>
      <c r="Y555" s="624" t="str">
        <f>IF(D555&lt;&gt;"",(VLOOKUP(D555,'Flags&amp;Qualifiers'!$S$2:$T$55,2)), "")</f>
        <v/>
      </c>
      <c r="Z555" s="624">
        <f t="shared" si="177"/>
        <v>1</v>
      </c>
      <c r="AA555" s="624">
        <f t="shared" si="178"/>
        <v>0</v>
      </c>
      <c r="AB555" s="624" t="str">
        <f t="shared" si="179"/>
        <v>NULL</v>
      </c>
      <c r="AC555" s="635" t="str">
        <f t="shared" si="189"/>
        <v>NULL</v>
      </c>
      <c r="AD555" s="625" t="str">
        <f t="shared" si="189"/>
        <v>NULL</v>
      </c>
      <c r="AE555" s="627">
        <f t="shared" si="188"/>
        <v>0</v>
      </c>
      <c r="AF555" s="628" t="str">
        <f t="shared" si="180"/>
        <v/>
      </c>
      <c r="AG555" s="629" t="str">
        <f t="shared" si="181"/>
        <v/>
      </c>
      <c r="AH555" s="630">
        <f t="shared" si="182"/>
        <v>548</v>
      </c>
      <c r="AI555" s="629">
        <f t="shared" si="186"/>
        <v>0</v>
      </c>
      <c r="AJ555" s="632" t="str">
        <f t="shared" si="190"/>
        <v/>
      </c>
      <c r="AK555" s="630" t="str">
        <f t="shared" si="183"/>
        <v/>
      </c>
      <c r="AL555" s="630" t="str">
        <f t="shared" si="184"/>
        <v/>
      </c>
      <c r="AM555" s="632" t="str">
        <f t="shared" si="185"/>
        <v/>
      </c>
      <c r="AN555" s="633" t="str">
        <f t="shared" si="191"/>
        <v>YES</v>
      </c>
      <c r="AO555" s="511" t="s">
        <v>382</v>
      </c>
      <c r="AP555" s="127">
        <f>VLOOKUP(AO555,'Flags&amp;Qualifiers'!$B$2:$C$49,2)</f>
        <v>0</v>
      </c>
      <c r="AQ555" s="127">
        <f>VLOOKUP(AO555,'Flags&amp;Qualifiers'!$B$2:$D$49,3)</f>
        <v>0</v>
      </c>
      <c r="AR555" s="127">
        <f>VLOOKUP(AO555,'Flags&amp;Qualifiers'!$B$2:$E$49,4)</f>
        <v>0</v>
      </c>
      <c r="AS555" s="757" t="str">
        <f t="shared" si="187"/>
        <v>no</v>
      </c>
    </row>
    <row r="556" spans="1:45" s="634" customFormat="1" ht="11.25" customHeight="1" x14ac:dyDescent="0.2">
      <c r="A556" s="621">
        <f>(AirVision!A552)</f>
        <v>0</v>
      </c>
      <c r="B556" s="622">
        <f>(AirVision!B552)</f>
        <v>0</v>
      </c>
      <c r="C556" s="623" t="str">
        <f>IF(ISNUMBER(AirVision!R552),AirVision!R552, "")</f>
        <v/>
      </c>
      <c r="D556" s="624" t="str">
        <f>IF(AirVision!S552&lt;&gt;"",AirVision!S552, "")</f>
        <v/>
      </c>
      <c r="E556" s="623" t="str">
        <f>IF(ISNUMBER(AirVision!L552),AirVision!L552, "")</f>
        <v/>
      </c>
      <c r="F556" s="624" t="str">
        <f>IF(AirVision!M552&lt;&gt;"",AirVision!M552, "")</f>
        <v/>
      </c>
      <c r="G556" s="625" t="str">
        <f>IF(ISNUMBER(AirVision!C552),AirVision!C552,"")</f>
        <v/>
      </c>
      <c r="H556" s="624" t="str">
        <f>IF(AirVision!D552&lt;&gt;"",AirVision!D552, "")</f>
        <v/>
      </c>
      <c r="I556" s="624" t="str">
        <f>IF(ISNUMBER(AirVision!O552),AirVision!O552,"")</f>
        <v/>
      </c>
      <c r="J556" s="624" t="str">
        <f>IF(ISNUMBER(AirVision!P552),AirVision!P552,"")</f>
        <v/>
      </c>
      <c r="K556" s="624" t="str">
        <f>IF(ISNUMBER(AirVision!F552),AirVision!F552, "")</f>
        <v/>
      </c>
      <c r="L556" s="624" t="str">
        <f>IF(AirVision!G552&lt;&gt;"",AirVision!G552, "")</f>
        <v/>
      </c>
      <c r="M556" s="624" t="str">
        <f>IF(ISNUMBER(AirVision!U552),AirVision!U552, "")</f>
        <v/>
      </c>
      <c r="N556" s="624" t="str">
        <f>IF(AirVision!V552&lt;&gt;"",AirVision!V552, "")</f>
        <v/>
      </c>
      <c r="O556" s="625" t="str">
        <f>IF(ISNUMBER(AirVision!X552),AirVision!X552,"")</f>
        <v/>
      </c>
      <c r="P556" s="624" t="str">
        <f>IF(AirVision!Y552&lt;&gt;"",AirVision!Y552, "")</f>
        <v/>
      </c>
      <c r="Q556" s="624" t="str">
        <f>IF(ISNUMBER(AirVision!AA552),AirVision!AA552,"")</f>
        <v/>
      </c>
      <c r="R556" s="624" t="str">
        <f>IF(AirVision!AB552&lt;&gt;"",AirVision!AB552, "")</f>
        <v/>
      </c>
      <c r="S556" s="624" t="str">
        <f>IF(ISNUMBER(AirVision!AD552),AirVision!AD552,"")</f>
        <v/>
      </c>
      <c r="T556" s="624" t="str">
        <f>IF(AirVision!AE552&lt;&gt;"",AirVision!AE552, "")</f>
        <v/>
      </c>
      <c r="U556" s="624">
        <f t="shared" si="175"/>
        <v>0</v>
      </c>
      <c r="V556" s="624">
        <f t="shared" si="174"/>
        <v>1</v>
      </c>
      <c r="W556" s="624" t="str">
        <f>IF(D556&lt;&gt;"",(VLOOKUP(D556,'Flags&amp;Qualifiers'!$S$2:$U$55,3)),"")</f>
        <v/>
      </c>
      <c r="X556" s="624">
        <f t="shared" si="176"/>
        <v>0</v>
      </c>
      <c r="Y556" s="624" t="str">
        <f>IF(D556&lt;&gt;"",(VLOOKUP(D556,'Flags&amp;Qualifiers'!$S$2:$T$55,2)), "")</f>
        <v/>
      </c>
      <c r="Z556" s="624">
        <f t="shared" si="177"/>
        <v>1</v>
      </c>
      <c r="AA556" s="624">
        <f t="shared" si="178"/>
        <v>0</v>
      </c>
      <c r="AB556" s="624" t="str">
        <f t="shared" si="179"/>
        <v>NULL</v>
      </c>
      <c r="AC556" s="635" t="str">
        <f t="shared" si="189"/>
        <v>NULL</v>
      </c>
      <c r="AD556" s="625" t="str">
        <f t="shared" si="189"/>
        <v>NULL</v>
      </c>
      <c r="AE556" s="627">
        <f t="shared" si="188"/>
        <v>0</v>
      </c>
      <c r="AF556" s="628" t="str">
        <f t="shared" si="180"/>
        <v/>
      </c>
      <c r="AG556" s="629" t="str">
        <f t="shared" si="181"/>
        <v/>
      </c>
      <c r="AH556" s="630">
        <f t="shared" si="182"/>
        <v>549</v>
      </c>
      <c r="AI556" s="629">
        <f t="shared" si="186"/>
        <v>0</v>
      </c>
      <c r="AJ556" s="632" t="str">
        <f t="shared" si="190"/>
        <v/>
      </c>
      <c r="AK556" s="630" t="str">
        <f t="shared" si="183"/>
        <v/>
      </c>
      <c r="AL556" s="630" t="str">
        <f t="shared" si="184"/>
        <v/>
      </c>
      <c r="AM556" s="632" t="str">
        <f t="shared" si="185"/>
        <v/>
      </c>
      <c r="AN556" s="633" t="str">
        <f t="shared" si="191"/>
        <v>YES</v>
      </c>
      <c r="AO556" s="511" t="s">
        <v>382</v>
      </c>
      <c r="AP556" s="127">
        <f>VLOOKUP(AO556,'Flags&amp;Qualifiers'!$B$2:$C$49,2)</f>
        <v>0</v>
      </c>
      <c r="AQ556" s="127">
        <f>VLOOKUP(AO556,'Flags&amp;Qualifiers'!$B$2:$D$49,3)</f>
        <v>0</v>
      </c>
      <c r="AR556" s="127">
        <f>VLOOKUP(AO556,'Flags&amp;Qualifiers'!$B$2:$E$49,4)</f>
        <v>0</v>
      </c>
      <c r="AS556" s="757" t="str">
        <f t="shared" si="187"/>
        <v>no</v>
      </c>
    </row>
    <row r="557" spans="1:45" s="634" customFormat="1" ht="11.25" customHeight="1" x14ac:dyDescent="0.2">
      <c r="A557" s="621">
        <f>(AirVision!A553)</f>
        <v>0</v>
      </c>
      <c r="B557" s="622">
        <f>(AirVision!B553)</f>
        <v>0</v>
      </c>
      <c r="C557" s="623" t="str">
        <f>IF(ISNUMBER(AirVision!R553),AirVision!R553, "")</f>
        <v/>
      </c>
      <c r="D557" s="624" t="str">
        <f>IF(AirVision!S553&lt;&gt;"",AirVision!S553, "")</f>
        <v/>
      </c>
      <c r="E557" s="623" t="str">
        <f>IF(ISNUMBER(AirVision!L553),AirVision!L553, "")</f>
        <v/>
      </c>
      <c r="F557" s="624" t="str">
        <f>IF(AirVision!M553&lt;&gt;"",AirVision!M553, "")</f>
        <v/>
      </c>
      <c r="G557" s="625" t="str">
        <f>IF(ISNUMBER(AirVision!C553),AirVision!C553,"")</f>
        <v/>
      </c>
      <c r="H557" s="624" t="str">
        <f>IF(AirVision!D553&lt;&gt;"",AirVision!D553, "")</f>
        <v/>
      </c>
      <c r="I557" s="624" t="str">
        <f>IF(ISNUMBER(AirVision!O553),AirVision!O553,"")</f>
        <v/>
      </c>
      <c r="J557" s="624" t="str">
        <f>IF(ISNUMBER(AirVision!P553),AirVision!P553,"")</f>
        <v/>
      </c>
      <c r="K557" s="624" t="str">
        <f>IF(ISNUMBER(AirVision!F553),AirVision!F553, "")</f>
        <v/>
      </c>
      <c r="L557" s="624" t="str">
        <f>IF(AirVision!G553&lt;&gt;"",AirVision!G553, "")</f>
        <v/>
      </c>
      <c r="M557" s="624" t="str">
        <f>IF(ISNUMBER(AirVision!U553),AirVision!U553, "")</f>
        <v/>
      </c>
      <c r="N557" s="624" t="str">
        <f>IF(AirVision!V553&lt;&gt;"",AirVision!V553, "")</f>
        <v/>
      </c>
      <c r="O557" s="625" t="str">
        <f>IF(ISNUMBER(AirVision!X553),AirVision!X553,"")</f>
        <v/>
      </c>
      <c r="P557" s="624" t="str">
        <f>IF(AirVision!Y553&lt;&gt;"",AirVision!Y553, "")</f>
        <v/>
      </c>
      <c r="Q557" s="624" t="str">
        <f>IF(ISNUMBER(AirVision!AA553),AirVision!AA553,"")</f>
        <v/>
      </c>
      <c r="R557" s="624" t="str">
        <f>IF(AirVision!AB553&lt;&gt;"",AirVision!AB553, "")</f>
        <v/>
      </c>
      <c r="S557" s="624" t="str">
        <f>IF(ISNUMBER(AirVision!AD553),AirVision!AD553,"")</f>
        <v/>
      </c>
      <c r="T557" s="624" t="str">
        <f>IF(AirVision!AE553&lt;&gt;"",AirVision!AE553, "")</f>
        <v/>
      </c>
      <c r="U557" s="624">
        <f t="shared" si="175"/>
        <v>0</v>
      </c>
      <c r="V557" s="624">
        <f t="shared" si="174"/>
        <v>1</v>
      </c>
      <c r="W557" s="624" t="str">
        <f>IF(D557&lt;&gt;"",(VLOOKUP(D557,'Flags&amp;Qualifiers'!$S$2:$U$55,3)),"")</f>
        <v/>
      </c>
      <c r="X557" s="624">
        <f t="shared" si="176"/>
        <v>0</v>
      </c>
      <c r="Y557" s="624" t="str">
        <f>IF(D557&lt;&gt;"",(VLOOKUP(D557,'Flags&amp;Qualifiers'!$S$2:$T$55,2)), "")</f>
        <v/>
      </c>
      <c r="Z557" s="624">
        <f t="shared" si="177"/>
        <v>1</v>
      </c>
      <c r="AA557" s="624">
        <f t="shared" si="178"/>
        <v>0</v>
      </c>
      <c r="AB557" s="624" t="str">
        <f t="shared" si="179"/>
        <v>NULL</v>
      </c>
      <c r="AC557" s="635" t="str">
        <f t="shared" si="189"/>
        <v>NULL</v>
      </c>
      <c r="AD557" s="625" t="str">
        <f t="shared" si="189"/>
        <v>NULL</v>
      </c>
      <c r="AE557" s="627">
        <f t="shared" si="188"/>
        <v>0</v>
      </c>
      <c r="AF557" s="628" t="str">
        <f t="shared" si="180"/>
        <v/>
      </c>
      <c r="AG557" s="629" t="str">
        <f t="shared" si="181"/>
        <v/>
      </c>
      <c r="AH557" s="630">
        <f t="shared" si="182"/>
        <v>550</v>
      </c>
      <c r="AI557" s="629">
        <f t="shared" si="186"/>
        <v>0</v>
      </c>
      <c r="AJ557" s="632" t="str">
        <f t="shared" si="190"/>
        <v/>
      </c>
      <c r="AK557" s="630" t="str">
        <f t="shared" si="183"/>
        <v/>
      </c>
      <c r="AL557" s="630" t="str">
        <f t="shared" si="184"/>
        <v/>
      </c>
      <c r="AM557" s="632" t="str">
        <f t="shared" si="185"/>
        <v/>
      </c>
      <c r="AN557" s="633" t="str">
        <f t="shared" si="191"/>
        <v>YES</v>
      </c>
      <c r="AO557" s="511" t="s">
        <v>382</v>
      </c>
      <c r="AP557" s="127">
        <f>VLOOKUP(AO557,'Flags&amp;Qualifiers'!$B$2:$C$49,2)</f>
        <v>0</v>
      </c>
      <c r="AQ557" s="127">
        <f>VLOOKUP(AO557,'Flags&amp;Qualifiers'!$B$2:$D$49,3)</f>
        <v>0</v>
      </c>
      <c r="AR557" s="127">
        <f>VLOOKUP(AO557,'Flags&amp;Qualifiers'!$B$2:$E$49,4)</f>
        <v>0</v>
      </c>
      <c r="AS557" s="757" t="str">
        <f t="shared" si="187"/>
        <v>no</v>
      </c>
    </row>
    <row r="558" spans="1:45" s="634" customFormat="1" ht="11.25" customHeight="1" x14ac:dyDescent="0.2">
      <c r="A558" s="621">
        <f>(AirVision!A554)</f>
        <v>0</v>
      </c>
      <c r="B558" s="622">
        <f>(AirVision!B554)</f>
        <v>0</v>
      </c>
      <c r="C558" s="623" t="str">
        <f>IF(ISNUMBER(AirVision!R554),AirVision!R554, "")</f>
        <v/>
      </c>
      <c r="D558" s="624" t="str">
        <f>IF(AirVision!S554&lt;&gt;"",AirVision!S554, "")</f>
        <v/>
      </c>
      <c r="E558" s="623" t="str">
        <f>IF(ISNUMBER(AirVision!L554),AirVision!L554, "")</f>
        <v/>
      </c>
      <c r="F558" s="624" t="str">
        <f>IF(AirVision!M554&lt;&gt;"",AirVision!M554, "")</f>
        <v/>
      </c>
      <c r="G558" s="625" t="str">
        <f>IF(ISNUMBER(AirVision!C554),AirVision!C554,"")</f>
        <v/>
      </c>
      <c r="H558" s="624" t="str">
        <f>IF(AirVision!D554&lt;&gt;"",AirVision!D554, "")</f>
        <v/>
      </c>
      <c r="I558" s="624" t="str">
        <f>IF(ISNUMBER(AirVision!O554),AirVision!O554,"")</f>
        <v/>
      </c>
      <c r="J558" s="624" t="str">
        <f>IF(ISNUMBER(AirVision!P554),AirVision!P554,"")</f>
        <v/>
      </c>
      <c r="K558" s="624" t="str">
        <f>IF(ISNUMBER(AirVision!F554),AirVision!F554, "")</f>
        <v/>
      </c>
      <c r="L558" s="624" t="str">
        <f>IF(AirVision!G554&lt;&gt;"",AirVision!G554, "")</f>
        <v/>
      </c>
      <c r="M558" s="624" t="str">
        <f>IF(ISNUMBER(AirVision!U554),AirVision!U554, "")</f>
        <v/>
      </c>
      <c r="N558" s="624" t="str">
        <f>IF(AirVision!V554&lt;&gt;"",AirVision!V554, "")</f>
        <v/>
      </c>
      <c r="O558" s="625" t="str">
        <f>IF(ISNUMBER(AirVision!X554),AirVision!X554,"")</f>
        <v/>
      </c>
      <c r="P558" s="624" t="str">
        <f>IF(AirVision!Y554&lt;&gt;"",AirVision!Y554, "")</f>
        <v/>
      </c>
      <c r="Q558" s="624" t="str">
        <f>IF(ISNUMBER(AirVision!AA554),AirVision!AA554,"")</f>
        <v/>
      </c>
      <c r="R558" s="624" t="str">
        <f>IF(AirVision!AB554&lt;&gt;"",AirVision!AB554, "")</f>
        <v/>
      </c>
      <c r="S558" s="624" t="str">
        <f>IF(ISNUMBER(AirVision!AD554),AirVision!AD554,"")</f>
        <v/>
      </c>
      <c r="T558" s="624" t="str">
        <f>IF(AirVision!AE554&lt;&gt;"",AirVision!AE554, "")</f>
        <v/>
      </c>
      <c r="U558" s="624">
        <f t="shared" si="175"/>
        <v>0</v>
      </c>
      <c r="V558" s="624">
        <f t="shared" si="174"/>
        <v>1</v>
      </c>
      <c r="W558" s="624" t="str">
        <f>IF(D558&lt;&gt;"",(VLOOKUP(D558,'Flags&amp;Qualifiers'!$S$2:$U$55,3)),"")</f>
        <v/>
      </c>
      <c r="X558" s="624">
        <f t="shared" si="176"/>
        <v>0</v>
      </c>
      <c r="Y558" s="624" t="str">
        <f>IF(D558&lt;&gt;"",(VLOOKUP(D558,'Flags&amp;Qualifiers'!$S$2:$T$55,2)), "")</f>
        <v/>
      </c>
      <c r="Z558" s="624">
        <f t="shared" si="177"/>
        <v>1</v>
      </c>
      <c r="AA558" s="624">
        <f t="shared" si="178"/>
        <v>0</v>
      </c>
      <c r="AB558" s="624" t="str">
        <f t="shared" si="179"/>
        <v>NULL</v>
      </c>
      <c r="AC558" s="635" t="str">
        <f t="shared" si="189"/>
        <v>NULL</v>
      </c>
      <c r="AD558" s="625" t="str">
        <f t="shared" si="189"/>
        <v>NULL</v>
      </c>
      <c r="AE558" s="627">
        <f t="shared" si="188"/>
        <v>0</v>
      </c>
      <c r="AF558" s="628" t="str">
        <f t="shared" si="180"/>
        <v/>
      </c>
      <c r="AG558" s="629" t="str">
        <f t="shared" si="181"/>
        <v/>
      </c>
      <c r="AH558" s="630">
        <f t="shared" si="182"/>
        <v>551</v>
      </c>
      <c r="AI558" s="629">
        <f t="shared" si="186"/>
        <v>0</v>
      </c>
      <c r="AJ558" s="632" t="str">
        <f t="shared" si="190"/>
        <v/>
      </c>
      <c r="AK558" s="630" t="str">
        <f t="shared" si="183"/>
        <v/>
      </c>
      <c r="AL558" s="630" t="str">
        <f t="shared" si="184"/>
        <v/>
      </c>
      <c r="AM558" s="632" t="str">
        <f t="shared" si="185"/>
        <v/>
      </c>
      <c r="AN558" s="633" t="str">
        <f t="shared" si="191"/>
        <v>YES</v>
      </c>
      <c r="AO558" s="511" t="s">
        <v>382</v>
      </c>
      <c r="AP558" s="127">
        <f>VLOOKUP(AO558,'Flags&amp;Qualifiers'!$B$2:$C$49,2)</f>
        <v>0</v>
      </c>
      <c r="AQ558" s="127">
        <f>VLOOKUP(AO558,'Flags&amp;Qualifiers'!$B$2:$D$49,3)</f>
        <v>0</v>
      </c>
      <c r="AR558" s="127">
        <f>VLOOKUP(AO558,'Flags&amp;Qualifiers'!$B$2:$E$49,4)</f>
        <v>0</v>
      </c>
      <c r="AS558" s="757" t="str">
        <f t="shared" si="187"/>
        <v>no</v>
      </c>
    </row>
    <row r="559" spans="1:45" s="634" customFormat="1" ht="11.25" customHeight="1" x14ac:dyDescent="0.2">
      <c r="A559" s="621">
        <f>(AirVision!A555)</f>
        <v>0</v>
      </c>
      <c r="B559" s="622">
        <f>(AirVision!B555)</f>
        <v>0</v>
      </c>
      <c r="C559" s="623" t="str">
        <f>IF(ISNUMBER(AirVision!R555),AirVision!R555, "")</f>
        <v/>
      </c>
      <c r="D559" s="624" t="str">
        <f>IF(AirVision!S555&lt;&gt;"",AirVision!S555, "")</f>
        <v/>
      </c>
      <c r="E559" s="623" t="str">
        <f>IF(ISNUMBER(AirVision!L555),AirVision!L555, "")</f>
        <v/>
      </c>
      <c r="F559" s="624" t="str">
        <f>IF(AirVision!M555&lt;&gt;"",AirVision!M555, "")</f>
        <v/>
      </c>
      <c r="G559" s="625" t="str">
        <f>IF(ISNUMBER(AirVision!C555),AirVision!C555,"")</f>
        <v/>
      </c>
      <c r="H559" s="624" t="str">
        <f>IF(AirVision!D555&lt;&gt;"",AirVision!D555, "")</f>
        <v/>
      </c>
      <c r="I559" s="624" t="str">
        <f>IF(ISNUMBER(AirVision!O555),AirVision!O555,"")</f>
        <v/>
      </c>
      <c r="J559" s="624" t="str">
        <f>IF(ISNUMBER(AirVision!P555),AirVision!P555,"")</f>
        <v/>
      </c>
      <c r="K559" s="624" t="str">
        <f>IF(ISNUMBER(AirVision!F555),AirVision!F555, "")</f>
        <v/>
      </c>
      <c r="L559" s="624" t="str">
        <f>IF(AirVision!G555&lt;&gt;"",AirVision!G555, "")</f>
        <v/>
      </c>
      <c r="M559" s="624" t="str">
        <f>IF(ISNUMBER(AirVision!U555),AirVision!U555, "")</f>
        <v/>
      </c>
      <c r="N559" s="624" t="str">
        <f>IF(AirVision!V555&lt;&gt;"",AirVision!V555, "")</f>
        <v/>
      </c>
      <c r="O559" s="625" t="str">
        <f>IF(ISNUMBER(AirVision!X555),AirVision!X555,"")</f>
        <v/>
      </c>
      <c r="P559" s="624" t="str">
        <f>IF(AirVision!Y555&lt;&gt;"",AirVision!Y555, "")</f>
        <v/>
      </c>
      <c r="Q559" s="624" t="str">
        <f>IF(ISNUMBER(AirVision!AA555),AirVision!AA555,"")</f>
        <v/>
      </c>
      <c r="R559" s="624" t="str">
        <f>IF(AirVision!AB555&lt;&gt;"",AirVision!AB555, "")</f>
        <v/>
      </c>
      <c r="S559" s="624" t="str">
        <f>IF(ISNUMBER(AirVision!AD555),AirVision!AD555,"")</f>
        <v/>
      </c>
      <c r="T559" s="624" t="str">
        <f>IF(AirVision!AE555&lt;&gt;"",AirVision!AE555, "")</f>
        <v/>
      </c>
      <c r="U559" s="624">
        <f t="shared" si="175"/>
        <v>0</v>
      </c>
      <c r="V559" s="624">
        <f t="shared" si="174"/>
        <v>1</v>
      </c>
      <c r="W559" s="624" t="str">
        <f>IF(D559&lt;&gt;"",(VLOOKUP(D559,'Flags&amp;Qualifiers'!$S$2:$U$55,3)),"")</f>
        <v/>
      </c>
      <c r="X559" s="624">
        <f t="shared" si="176"/>
        <v>0</v>
      </c>
      <c r="Y559" s="624" t="str">
        <f>IF(D559&lt;&gt;"",(VLOOKUP(D559,'Flags&amp;Qualifiers'!$S$2:$T$55,2)), "")</f>
        <v/>
      </c>
      <c r="Z559" s="624">
        <f t="shared" si="177"/>
        <v>1</v>
      </c>
      <c r="AA559" s="624">
        <f t="shared" si="178"/>
        <v>0</v>
      </c>
      <c r="AB559" s="624" t="str">
        <f t="shared" si="179"/>
        <v>NULL</v>
      </c>
      <c r="AC559" s="635" t="str">
        <f t="shared" si="189"/>
        <v>NULL</v>
      </c>
      <c r="AD559" s="625" t="str">
        <f t="shared" si="189"/>
        <v>NULL</v>
      </c>
      <c r="AE559" s="627">
        <f>MAX($AB$536:$AB$559)</f>
        <v>0</v>
      </c>
      <c r="AF559" s="628" t="str">
        <f t="shared" si="180"/>
        <v/>
      </c>
      <c r="AG559" s="629" t="str">
        <f t="shared" si="181"/>
        <v/>
      </c>
      <c r="AH559" s="630">
        <f t="shared" si="182"/>
        <v>552</v>
      </c>
      <c r="AI559" s="629">
        <f t="shared" si="186"/>
        <v>0</v>
      </c>
      <c r="AJ559" s="632" t="str">
        <f t="shared" si="190"/>
        <v/>
      </c>
      <c r="AK559" s="630" t="str">
        <f t="shared" si="183"/>
        <v/>
      </c>
      <c r="AL559" s="630" t="str">
        <f t="shared" si="184"/>
        <v/>
      </c>
      <c r="AM559" s="632" t="str">
        <f t="shared" si="185"/>
        <v/>
      </c>
      <c r="AN559" s="633" t="str">
        <f t="shared" si="191"/>
        <v>YES</v>
      </c>
      <c r="AO559" s="511" t="s">
        <v>382</v>
      </c>
      <c r="AP559" s="127">
        <f>VLOOKUP(AO559,'Flags&amp;Qualifiers'!$B$2:$C$49,2)</f>
        <v>0</v>
      </c>
      <c r="AQ559" s="127">
        <f>VLOOKUP(AO559,'Flags&amp;Qualifiers'!$B$2:$D$49,3)</f>
        <v>0</v>
      </c>
      <c r="AR559" s="127">
        <f>VLOOKUP(AO559,'Flags&amp;Qualifiers'!$B$2:$E$49,4)</f>
        <v>0</v>
      </c>
      <c r="AS559" s="757" t="str">
        <f t="shared" si="187"/>
        <v>no</v>
      </c>
    </row>
    <row r="560" spans="1:45" s="634" customFormat="1" ht="11.25" customHeight="1" x14ac:dyDescent="0.2">
      <c r="A560" s="621">
        <f>(AirVision!A556)</f>
        <v>0</v>
      </c>
      <c r="B560" s="622">
        <f>(AirVision!B556)</f>
        <v>0</v>
      </c>
      <c r="C560" s="623" t="str">
        <f>IF(ISNUMBER(AirVision!R556),AirVision!R556, "")</f>
        <v/>
      </c>
      <c r="D560" s="624" t="str">
        <f>IF(AirVision!S556&lt;&gt;"",AirVision!S556, "")</f>
        <v/>
      </c>
      <c r="E560" s="623" t="str">
        <f>IF(ISNUMBER(AirVision!L556),AirVision!L556, "")</f>
        <v/>
      </c>
      <c r="F560" s="624" t="str">
        <f>IF(AirVision!M556&lt;&gt;"",AirVision!M556, "")</f>
        <v/>
      </c>
      <c r="G560" s="625" t="str">
        <f>IF(ISNUMBER(AirVision!C556),AirVision!C556,"")</f>
        <v/>
      </c>
      <c r="H560" s="624" t="str">
        <f>IF(AirVision!D556&lt;&gt;"",AirVision!D556, "")</f>
        <v/>
      </c>
      <c r="I560" s="624" t="str">
        <f>IF(ISNUMBER(AirVision!O556),AirVision!O556,"")</f>
        <v/>
      </c>
      <c r="J560" s="624" t="str">
        <f>IF(ISNUMBER(AirVision!P556),AirVision!P556,"")</f>
        <v/>
      </c>
      <c r="K560" s="624" t="str">
        <f>IF(ISNUMBER(AirVision!F556),AirVision!F556, "")</f>
        <v/>
      </c>
      <c r="L560" s="624" t="str">
        <f>IF(AirVision!G556&lt;&gt;"",AirVision!G556, "")</f>
        <v/>
      </c>
      <c r="M560" s="624" t="str">
        <f>IF(ISNUMBER(AirVision!U556),AirVision!U556, "")</f>
        <v/>
      </c>
      <c r="N560" s="624" t="str">
        <f>IF(AirVision!V556&lt;&gt;"",AirVision!V556, "")</f>
        <v/>
      </c>
      <c r="O560" s="625" t="str">
        <f>IF(ISNUMBER(AirVision!X556),AirVision!X556,"")</f>
        <v/>
      </c>
      <c r="P560" s="624" t="str">
        <f>IF(AirVision!Y556&lt;&gt;"",AirVision!Y556, "")</f>
        <v/>
      </c>
      <c r="Q560" s="624" t="str">
        <f>IF(ISNUMBER(AirVision!AA556),AirVision!AA556,"")</f>
        <v/>
      </c>
      <c r="R560" s="624" t="str">
        <f>IF(AirVision!AB556&lt;&gt;"",AirVision!AB556, "")</f>
        <v/>
      </c>
      <c r="S560" s="624" t="str">
        <f>IF(ISNUMBER(AirVision!AD556),AirVision!AD556,"")</f>
        <v/>
      </c>
      <c r="T560" s="624" t="str">
        <f>IF(AirVision!AE556&lt;&gt;"",AirVision!AE556, "")</f>
        <v/>
      </c>
      <c r="U560" s="624">
        <f t="shared" si="175"/>
        <v>0</v>
      </c>
      <c r="V560" s="624">
        <f t="shared" si="174"/>
        <v>1</v>
      </c>
      <c r="W560" s="624" t="str">
        <f>IF(D560&lt;&gt;"",(VLOOKUP(D560,'Flags&amp;Qualifiers'!$S$2:$U$55,3)),"")</f>
        <v/>
      </c>
      <c r="X560" s="624">
        <f t="shared" si="176"/>
        <v>0</v>
      </c>
      <c r="Y560" s="624" t="str">
        <f>IF(D560&lt;&gt;"",(VLOOKUP(D560,'Flags&amp;Qualifiers'!$S$2:$T$55,2)), "")</f>
        <v/>
      </c>
      <c r="Z560" s="624">
        <f t="shared" si="177"/>
        <v>1</v>
      </c>
      <c r="AA560" s="624">
        <f t="shared" si="178"/>
        <v>0</v>
      </c>
      <c r="AB560" s="624" t="str">
        <f t="shared" si="179"/>
        <v>NULL</v>
      </c>
      <c r="AC560" s="635" t="str">
        <f>IF((COUNT($AB$560:$AB$583)&gt;17),(AVERAGE($AB$560:$AB$583)),"NULL")</f>
        <v>NULL</v>
      </c>
      <c r="AD560" s="625" t="str">
        <f>IF((COUNT($AB$560:$AB$583)&gt;17),(AVERAGE($AB$560:$AB$583)),"NULL")</f>
        <v>NULL</v>
      </c>
      <c r="AE560" s="627">
        <f t="shared" ref="AE560:AE582" si="192">MAX($AB$560:$AB$583)</f>
        <v>0</v>
      </c>
      <c r="AF560" s="628" t="str">
        <f t="shared" si="180"/>
        <v/>
      </c>
      <c r="AG560" s="629" t="str">
        <f t="shared" si="181"/>
        <v/>
      </c>
      <c r="AH560" s="630">
        <f t="shared" si="182"/>
        <v>553</v>
      </c>
      <c r="AI560" s="629">
        <f t="shared" si="186"/>
        <v>0</v>
      </c>
      <c r="AJ560" s="632" t="str">
        <f t="shared" si="190"/>
        <v/>
      </c>
      <c r="AK560" s="630" t="str">
        <f t="shared" si="183"/>
        <v/>
      </c>
      <c r="AL560" s="630" t="str">
        <f t="shared" si="184"/>
        <v/>
      </c>
      <c r="AM560" s="632" t="str">
        <f t="shared" si="185"/>
        <v/>
      </c>
      <c r="AN560" s="633" t="str">
        <f t="shared" si="191"/>
        <v>YES</v>
      </c>
      <c r="AO560" s="511" t="s">
        <v>382</v>
      </c>
      <c r="AP560" s="127">
        <f>VLOOKUP(AO560,'Flags&amp;Qualifiers'!$B$2:$C$49,2)</f>
        <v>0</v>
      </c>
      <c r="AQ560" s="127">
        <f>VLOOKUP(AO560,'Flags&amp;Qualifiers'!$B$2:$D$49,3)</f>
        <v>0</v>
      </c>
      <c r="AR560" s="127">
        <f>VLOOKUP(AO560,'Flags&amp;Qualifiers'!$B$2:$E$49,4)</f>
        <v>0</v>
      </c>
      <c r="AS560" s="757" t="str">
        <f t="shared" si="187"/>
        <v>no</v>
      </c>
    </row>
    <row r="561" spans="1:45" s="634" customFormat="1" ht="11.25" customHeight="1" x14ac:dyDescent="0.2">
      <c r="A561" s="621">
        <f>(AirVision!A557)</f>
        <v>0</v>
      </c>
      <c r="B561" s="622">
        <f>(AirVision!B557)</f>
        <v>0</v>
      </c>
      <c r="C561" s="623" t="str">
        <f>IF(ISNUMBER(AirVision!R557),AirVision!R557, "")</f>
        <v/>
      </c>
      <c r="D561" s="624" t="str">
        <f>IF(AirVision!S557&lt;&gt;"",AirVision!S557, "")</f>
        <v/>
      </c>
      <c r="E561" s="623" t="str">
        <f>IF(ISNUMBER(AirVision!L557),AirVision!L557, "")</f>
        <v/>
      </c>
      <c r="F561" s="624" t="str">
        <f>IF(AirVision!M557&lt;&gt;"",AirVision!M557, "")</f>
        <v/>
      </c>
      <c r="G561" s="625" t="str">
        <f>IF(ISNUMBER(AirVision!C557),AirVision!C557,"")</f>
        <v/>
      </c>
      <c r="H561" s="624" t="str">
        <f>IF(AirVision!D557&lt;&gt;"",AirVision!D557, "")</f>
        <v/>
      </c>
      <c r="I561" s="624" t="str">
        <f>IF(ISNUMBER(AirVision!O557),AirVision!O557,"")</f>
        <v/>
      </c>
      <c r="J561" s="624" t="str">
        <f>IF(ISNUMBER(AirVision!P557),AirVision!P557,"")</f>
        <v/>
      </c>
      <c r="K561" s="624" t="str">
        <f>IF(ISNUMBER(AirVision!F557),AirVision!F557, "")</f>
        <v/>
      </c>
      <c r="L561" s="624" t="str">
        <f>IF(AirVision!G557&lt;&gt;"",AirVision!G557, "")</f>
        <v/>
      </c>
      <c r="M561" s="624" t="str">
        <f>IF(ISNUMBER(AirVision!U557),AirVision!U557, "")</f>
        <v/>
      </c>
      <c r="N561" s="624" t="str">
        <f>IF(AirVision!V557&lt;&gt;"",AirVision!V557, "")</f>
        <v/>
      </c>
      <c r="O561" s="625" t="str">
        <f>IF(ISNUMBER(AirVision!X557),AirVision!X557,"")</f>
        <v/>
      </c>
      <c r="P561" s="624" t="str">
        <f>IF(AirVision!Y557&lt;&gt;"",AirVision!Y557, "")</f>
        <v/>
      </c>
      <c r="Q561" s="624" t="str">
        <f>IF(ISNUMBER(AirVision!AA557),AirVision!AA557,"")</f>
        <v/>
      </c>
      <c r="R561" s="624" t="str">
        <f>IF(AirVision!AB557&lt;&gt;"",AirVision!AB557, "")</f>
        <v/>
      </c>
      <c r="S561" s="624" t="str">
        <f>IF(ISNUMBER(AirVision!AD557),AirVision!AD557,"")</f>
        <v/>
      </c>
      <c r="T561" s="624" t="str">
        <f>IF(AirVision!AE557&lt;&gt;"",AirVision!AE557, "")</f>
        <v/>
      </c>
      <c r="U561" s="624">
        <f t="shared" si="175"/>
        <v>0</v>
      </c>
      <c r="V561" s="624">
        <f t="shared" si="174"/>
        <v>1</v>
      </c>
      <c r="W561" s="624" t="str">
        <f>IF(D561&lt;&gt;"",(VLOOKUP(D561,'Flags&amp;Qualifiers'!$S$2:$U$55,3)),"")</f>
        <v/>
      </c>
      <c r="X561" s="624">
        <f t="shared" si="176"/>
        <v>0</v>
      </c>
      <c r="Y561" s="624" t="str">
        <f>IF(D561&lt;&gt;"",(VLOOKUP(D561,'Flags&amp;Qualifiers'!$S$2:$T$55,2)), "")</f>
        <v/>
      </c>
      <c r="Z561" s="624">
        <f t="shared" si="177"/>
        <v>1</v>
      </c>
      <c r="AA561" s="624">
        <f t="shared" si="178"/>
        <v>0</v>
      </c>
      <c r="AB561" s="624" t="str">
        <f t="shared" si="179"/>
        <v>NULL</v>
      </c>
      <c r="AC561" s="635" t="str">
        <f t="shared" ref="AC561:AD583" si="193">IF((COUNT($AB$560:$AB$583)&gt;17),(AVERAGE($AB$560:$AB$583)),"NULL")</f>
        <v>NULL</v>
      </c>
      <c r="AD561" s="625" t="str">
        <f t="shared" si="193"/>
        <v>NULL</v>
      </c>
      <c r="AE561" s="627">
        <f t="shared" si="192"/>
        <v>0</v>
      </c>
      <c r="AF561" s="628" t="str">
        <f t="shared" si="180"/>
        <v/>
      </c>
      <c r="AG561" s="629" t="str">
        <f t="shared" si="181"/>
        <v/>
      </c>
      <c r="AH561" s="630">
        <f t="shared" si="182"/>
        <v>554</v>
      </c>
      <c r="AI561" s="629">
        <f t="shared" si="186"/>
        <v>0</v>
      </c>
      <c r="AJ561" s="632" t="str">
        <f t="shared" si="190"/>
        <v/>
      </c>
      <c r="AK561" s="630" t="str">
        <f t="shared" si="183"/>
        <v/>
      </c>
      <c r="AL561" s="630" t="str">
        <f t="shared" si="184"/>
        <v/>
      </c>
      <c r="AM561" s="632" t="str">
        <f t="shared" si="185"/>
        <v/>
      </c>
      <c r="AN561" s="633" t="str">
        <f t="shared" si="191"/>
        <v>YES</v>
      </c>
      <c r="AO561" s="511" t="s">
        <v>382</v>
      </c>
      <c r="AP561" s="127">
        <f>VLOOKUP(AO561,'Flags&amp;Qualifiers'!$B$2:$C$49,2)</f>
        <v>0</v>
      </c>
      <c r="AQ561" s="127">
        <f>VLOOKUP(AO561,'Flags&amp;Qualifiers'!$B$2:$D$49,3)</f>
        <v>0</v>
      </c>
      <c r="AR561" s="127">
        <f>VLOOKUP(AO561,'Flags&amp;Qualifiers'!$B$2:$E$49,4)</f>
        <v>0</v>
      </c>
      <c r="AS561" s="757" t="str">
        <f t="shared" si="187"/>
        <v>no</v>
      </c>
    </row>
    <row r="562" spans="1:45" s="634" customFormat="1" ht="11.25" customHeight="1" x14ac:dyDescent="0.2">
      <c r="A562" s="621">
        <f>(AirVision!A558)</f>
        <v>0</v>
      </c>
      <c r="B562" s="622">
        <f>(AirVision!B558)</f>
        <v>0</v>
      </c>
      <c r="C562" s="623" t="str">
        <f>IF(ISNUMBER(AirVision!R558),AirVision!R558, "")</f>
        <v/>
      </c>
      <c r="D562" s="624" t="str">
        <f>IF(AirVision!S558&lt;&gt;"",AirVision!S558, "")</f>
        <v/>
      </c>
      <c r="E562" s="623" t="str">
        <f>IF(ISNUMBER(AirVision!L558),AirVision!L558, "")</f>
        <v/>
      </c>
      <c r="F562" s="624" t="str">
        <f>IF(AirVision!M558&lt;&gt;"",AirVision!M558, "")</f>
        <v/>
      </c>
      <c r="G562" s="625" t="str">
        <f>IF(ISNUMBER(AirVision!C558),AirVision!C558,"")</f>
        <v/>
      </c>
      <c r="H562" s="624" t="str">
        <f>IF(AirVision!D558&lt;&gt;"",AirVision!D558, "")</f>
        <v/>
      </c>
      <c r="I562" s="624" t="str">
        <f>IF(ISNUMBER(AirVision!O558),AirVision!O558,"")</f>
        <v/>
      </c>
      <c r="J562" s="624" t="str">
        <f>IF(ISNUMBER(AirVision!P558),AirVision!P558,"")</f>
        <v/>
      </c>
      <c r="K562" s="624" t="str">
        <f>IF(ISNUMBER(AirVision!F558),AirVision!F558, "")</f>
        <v/>
      </c>
      <c r="L562" s="624" t="str">
        <f>IF(AirVision!G558&lt;&gt;"",AirVision!G558, "")</f>
        <v/>
      </c>
      <c r="M562" s="624" t="str">
        <f>IF(ISNUMBER(AirVision!U558),AirVision!U558, "")</f>
        <v/>
      </c>
      <c r="N562" s="624" t="str">
        <f>IF(AirVision!V558&lt;&gt;"",AirVision!V558, "")</f>
        <v/>
      </c>
      <c r="O562" s="625" t="str">
        <f>IF(ISNUMBER(AirVision!X558),AirVision!X558,"")</f>
        <v/>
      </c>
      <c r="P562" s="624" t="str">
        <f>IF(AirVision!Y558&lt;&gt;"",AirVision!Y558, "")</f>
        <v/>
      </c>
      <c r="Q562" s="624" t="str">
        <f>IF(ISNUMBER(AirVision!AA558),AirVision!AA558,"")</f>
        <v/>
      </c>
      <c r="R562" s="624" t="str">
        <f>IF(AirVision!AB558&lt;&gt;"",AirVision!AB558, "")</f>
        <v/>
      </c>
      <c r="S562" s="624" t="str">
        <f>IF(ISNUMBER(AirVision!AD558),AirVision!AD558,"")</f>
        <v/>
      </c>
      <c r="T562" s="624" t="str">
        <f>IF(AirVision!AE558&lt;&gt;"",AirVision!AE558, "")</f>
        <v/>
      </c>
      <c r="U562" s="624">
        <f t="shared" si="175"/>
        <v>0</v>
      </c>
      <c r="V562" s="624">
        <f t="shared" si="174"/>
        <v>1</v>
      </c>
      <c r="W562" s="624" t="str">
        <f>IF(D562&lt;&gt;"",(VLOOKUP(D562,'Flags&amp;Qualifiers'!$S$2:$U$55,3)),"")</f>
        <v/>
      </c>
      <c r="X562" s="624">
        <f t="shared" si="176"/>
        <v>0</v>
      </c>
      <c r="Y562" s="624" t="str">
        <f>IF(D562&lt;&gt;"",(VLOOKUP(D562,'Flags&amp;Qualifiers'!$S$2:$T$55,2)), "")</f>
        <v/>
      </c>
      <c r="Z562" s="624">
        <f t="shared" si="177"/>
        <v>1</v>
      </c>
      <c r="AA562" s="624">
        <f t="shared" si="178"/>
        <v>0</v>
      </c>
      <c r="AB562" s="624" t="str">
        <f t="shared" si="179"/>
        <v>NULL</v>
      </c>
      <c r="AC562" s="635" t="str">
        <f t="shared" si="193"/>
        <v>NULL</v>
      </c>
      <c r="AD562" s="625" t="str">
        <f t="shared" si="193"/>
        <v>NULL</v>
      </c>
      <c r="AE562" s="627">
        <f t="shared" si="192"/>
        <v>0</v>
      </c>
      <c r="AF562" s="628" t="str">
        <f t="shared" si="180"/>
        <v/>
      </c>
      <c r="AG562" s="629" t="str">
        <f t="shared" si="181"/>
        <v/>
      </c>
      <c r="AH562" s="630">
        <f t="shared" si="182"/>
        <v>555</v>
      </c>
      <c r="AI562" s="629">
        <f t="shared" si="186"/>
        <v>0</v>
      </c>
      <c r="AJ562" s="632" t="str">
        <f t="shared" si="190"/>
        <v/>
      </c>
      <c r="AK562" s="630" t="str">
        <f t="shared" si="183"/>
        <v/>
      </c>
      <c r="AL562" s="630" t="str">
        <f t="shared" si="184"/>
        <v/>
      </c>
      <c r="AM562" s="632" t="str">
        <f t="shared" si="185"/>
        <v/>
      </c>
      <c r="AN562" s="633" t="str">
        <f t="shared" si="191"/>
        <v>YES</v>
      </c>
      <c r="AO562" s="511" t="s">
        <v>382</v>
      </c>
      <c r="AP562" s="127">
        <f>VLOOKUP(AO562,'Flags&amp;Qualifiers'!$B$2:$C$49,2)</f>
        <v>0</v>
      </c>
      <c r="AQ562" s="127">
        <f>VLOOKUP(AO562,'Flags&amp;Qualifiers'!$B$2:$D$49,3)</f>
        <v>0</v>
      </c>
      <c r="AR562" s="127">
        <f>VLOOKUP(AO562,'Flags&amp;Qualifiers'!$B$2:$E$49,4)</f>
        <v>0</v>
      </c>
      <c r="AS562" s="757" t="str">
        <f t="shared" si="187"/>
        <v>no</v>
      </c>
    </row>
    <row r="563" spans="1:45" s="634" customFormat="1" ht="11.25" customHeight="1" x14ac:dyDescent="0.2">
      <c r="A563" s="621">
        <f>(AirVision!A559)</f>
        <v>0</v>
      </c>
      <c r="B563" s="622">
        <f>(AirVision!B559)</f>
        <v>0</v>
      </c>
      <c r="C563" s="623" t="str">
        <f>IF(ISNUMBER(AirVision!R559),AirVision!R559, "")</f>
        <v/>
      </c>
      <c r="D563" s="624" t="str">
        <f>IF(AirVision!S559&lt;&gt;"",AirVision!S559, "")</f>
        <v/>
      </c>
      <c r="E563" s="623" t="str">
        <f>IF(ISNUMBER(AirVision!L559),AirVision!L559, "")</f>
        <v/>
      </c>
      <c r="F563" s="624" t="str">
        <f>IF(AirVision!M559&lt;&gt;"",AirVision!M559, "")</f>
        <v/>
      </c>
      <c r="G563" s="625" t="str">
        <f>IF(ISNUMBER(AirVision!C559),AirVision!C559,"")</f>
        <v/>
      </c>
      <c r="H563" s="624" t="str">
        <f>IF(AirVision!D559&lt;&gt;"",AirVision!D559, "")</f>
        <v/>
      </c>
      <c r="I563" s="624" t="str">
        <f>IF(ISNUMBER(AirVision!O559),AirVision!O559,"")</f>
        <v/>
      </c>
      <c r="J563" s="624" t="str">
        <f>IF(ISNUMBER(AirVision!P559),AirVision!P559,"")</f>
        <v/>
      </c>
      <c r="K563" s="624" t="str">
        <f>IF(ISNUMBER(AirVision!F559),AirVision!F559, "")</f>
        <v/>
      </c>
      <c r="L563" s="624" t="str">
        <f>IF(AirVision!G559&lt;&gt;"",AirVision!G559, "")</f>
        <v/>
      </c>
      <c r="M563" s="624" t="str">
        <f>IF(ISNUMBER(AirVision!U559),AirVision!U559, "")</f>
        <v/>
      </c>
      <c r="N563" s="624" t="str">
        <f>IF(AirVision!V559&lt;&gt;"",AirVision!V559, "")</f>
        <v/>
      </c>
      <c r="O563" s="625" t="str">
        <f>IF(ISNUMBER(AirVision!X559),AirVision!X559,"")</f>
        <v/>
      </c>
      <c r="P563" s="624" t="str">
        <f>IF(AirVision!Y559&lt;&gt;"",AirVision!Y559, "")</f>
        <v/>
      </c>
      <c r="Q563" s="624" t="str">
        <f>IF(ISNUMBER(AirVision!AA559),AirVision!AA559,"")</f>
        <v/>
      </c>
      <c r="R563" s="624" t="str">
        <f>IF(AirVision!AB559&lt;&gt;"",AirVision!AB559, "")</f>
        <v/>
      </c>
      <c r="S563" s="624" t="str">
        <f>IF(ISNUMBER(AirVision!AD559),AirVision!AD559,"")</f>
        <v/>
      </c>
      <c r="T563" s="624" t="str">
        <f>IF(AirVision!AE559&lt;&gt;"",AirVision!AE559, "")</f>
        <v/>
      </c>
      <c r="U563" s="624">
        <f t="shared" si="175"/>
        <v>0</v>
      </c>
      <c r="V563" s="624">
        <f t="shared" si="174"/>
        <v>1</v>
      </c>
      <c r="W563" s="624" t="str">
        <f>IF(D563&lt;&gt;"",(VLOOKUP(D563,'Flags&amp;Qualifiers'!$S$2:$U$55,3)),"")</f>
        <v/>
      </c>
      <c r="X563" s="624">
        <f t="shared" si="176"/>
        <v>0</v>
      </c>
      <c r="Y563" s="624" t="str">
        <f>IF(D563&lt;&gt;"",(VLOOKUP(D563,'Flags&amp;Qualifiers'!$S$2:$T$55,2)), "")</f>
        <v/>
      </c>
      <c r="Z563" s="624">
        <f t="shared" si="177"/>
        <v>1</v>
      </c>
      <c r="AA563" s="624">
        <f t="shared" si="178"/>
        <v>0</v>
      </c>
      <c r="AB563" s="624" t="str">
        <f t="shared" si="179"/>
        <v>NULL</v>
      </c>
      <c r="AC563" s="635" t="str">
        <f t="shared" si="193"/>
        <v>NULL</v>
      </c>
      <c r="AD563" s="625" t="str">
        <f t="shared" si="193"/>
        <v>NULL</v>
      </c>
      <c r="AE563" s="627">
        <f t="shared" si="192"/>
        <v>0</v>
      </c>
      <c r="AF563" s="628" t="str">
        <f t="shared" si="180"/>
        <v/>
      </c>
      <c r="AG563" s="629" t="str">
        <f t="shared" si="181"/>
        <v/>
      </c>
      <c r="AH563" s="630">
        <f t="shared" si="182"/>
        <v>556</v>
      </c>
      <c r="AI563" s="629">
        <f t="shared" si="186"/>
        <v>0</v>
      </c>
      <c r="AJ563" s="632" t="str">
        <f t="shared" si="190"/>
        <v/>
      </c>
      <c r="AK563" s="630" t="str">
        <f t="shared" si="183"/>
        <v/>
      </c>
      <c r="AL563" s="630" t="str">
        <f t="shared" si="184"/>
        <v/>
      </c>
      <c r="AM563" s="632" t="str">
        <f t="shared" si="185"/>
        <v/>
      </c>
      <c r="AN563" s="633" t="str">
        <f t="shared" si="191"/>
        <v>YES</v>
      </c>
      <c r="AO563" s="511" t="s">
        <v>382</v>
      </c>
      <c r="AP563" s="127">
        <f>VLOOKUP(AO563,'Flags&amp;Qualifiers'!$B$2:$C$49,2)</f>
        <v>0</v>
      </c>
      <c r="AQ563" s="127">
        <f>VLOOKUP(AO563,'Flags&amp;Qualifiers'!$B$2:$D$49,3)</f>
        <v>0</v>
      </c>
      <c r="AR563" s="127">
        <f>VLOOKUP(AO563,'Flags&amp;Qualifiers'!$B$2:$E$49,4)</f>
        <v>0</v>
      </c>
      <c r="AS563" s="757" t="str">
        <f t="shared" si="187"/>
        <v>no</v>
      </c>
    </row>
    <row r="564" spans="1:45" s="634" customFormat="1" ht="11.25" customHeight="1" x14ac:dyDescent="0.2">
      <c r="A564" s="621">
        <f>(AirVision!A560)</f>
        <v>0</v>
      </c>
      <c r="B564" s="622">
        <f>(AirVision!B560)</f>
        <v>0</v>
      </c>
      <c r="C564" s="623" t="str">
        <f>IF(ISNUMBER(AirVision!R560),AirVision!R560, "")</f>
        <v/>
      </c>
      <c r="D564" s="624" t="str">
        <f>IF(AirVision!S560&lt;&gt;"",AirVision!S560, "")</f>
        <v/>
      </c>
      <c r="E564" s="623" t="str">
        <f>IF(ISNUMBER(AirVision!L560),AirVision!L560, "")</f>
        <v/>
      </c>
      <c r="F564" s="624" t="str">
        <f>IF(AirVision!M560&lt;&gt;"",AirVision!M560, "")</f>
        <v/>
      </c>
      <c r="G564" s="625" t="str">
        <f>IF(ISNUMBER(AirVision!C560),AirVision!C560,"")</f>
        <v/>
      </c>
      <c r="H564" s="624" t="str">
        <f>IF(AirVision!D560&lt;&gt;"",AirVision!D560, "")</f>
        <v/>
      </c>
      <c r="I564" s="624" t="str">
        <f>IF(ISNUMBER(AirVision!O560),AirVision!O560,"")</f>
        <v/>
      </c>
      <c r="J564" s="624" t="str">
        <f>IF(ISNUMBER(AirVision!P560),AirVision!P560,"")</f>
        <v/>
      </c>
      <c r="K564" s="624" t="str">
        <f>IF(ISNUMBER(AirVision!F560),AirVision!F560, "")</f>
        <v/>
      </c>
      <c r="L564" s="624" t="str">
        <f>IF(AirVision!G560&lt;&gt;"",AirVision!G560, "")</f>
        <v/>
      </c>
      <c r="M564" s="624" t="str">
        <f>IF(ISNUMBER(AirVision!U560),AirVision!U560, "")</f>
        <v/>
      </c>
      <c r="N564" s="624" t="str">
        <f>IF(AirVision!V560&lt;&gt;"",AirVision!V560, "")</f>
        <v/>
      </c>
      <c r="O564" s="625" t="str">
        <f>IF(ISNUMBER(AirVision!X560),AirVision!X560,"")</f>
        <v/>
      </c>
      <c r="P564" s="624" t="str">
        <f>IF(AirVision!Y560&lt;&gt;"",AirVision!Y560, "")</f>
        <v/>
      </c>
      <c r="Q564" s="624" t="str">
        <f>IF(ISNUMBER(AirVision!AA560),AirVision!AA560,"")</f>
        <v/>
      </c>
      <c r="R564" s="624" t="str">
        <f>IF(AirVision!AB560&lt;&gt;"",AirVision!AB560, "")</f>
        <v/>
      </c>
      <c r="S564" s="624" t="str">
        <f>IF(ISNUMBER(AirVision!AD560),AirVision!AD560,"")</f>
        <v/>
      </c>
      <c r="T564" s="624" t="str">
        <f>IF(AirVision!AE560&lt;&gt;"",AirVision!AE560, "")</f>
        <v/>
      </c>
      <c r="U564" s="624">
        <f t="shared" si="175"/>
        <v>0</v>
      </c>
      <c r="V564" s="624">
        <f t="shared" si="174"/>
        <v>1</v>
      </c>
      <c r="W564" s="624" t="str">
        <f>IF(D564&lt;&gt;"",(VLOOKUP(D564,'Flags&amp;Qualifiers'!$S$2:$U$55,3)),"")</f>
        <v/>
      </c>
      <c r="X564" s="624">
        <f t="shared" si="176"/>
        <v>0</v>
      </c>
      <c r="Y564" s="624" t="str">
        <f>IF(D564&lt;&gt;"",(VLOOKUP(D564,'Flags&amp;Qualifiers'!$S$2:$T$55,2)), "")</f>
        <v/>
      </c>
      <c r="Z564" s="624">
        <f t="shared" si="177"/>
        <v>1</v>
      </c>
      <c r="AA564" s="624">
        <f t="shared" si="178"/>
        <v>0</v>
      </c>
      <c r="AB564" s="624" t="str">
        <f t="shared" si="179"/>
        <v>NULL</v>
      </c>
      <c r="AC564" s="635" t="str">
        <f t="shared" si="193"/>
        <v>NULL</v>
      </c>
      <c r="AD564" s="625" t="str">
        <f t="shared" si="193"/>
        <v>NULL</v>
      </c>
      <c r="AE564" s="627">
        <f t="shared" si="192"/>
        <v>0</v>
      </c>
      <c r="AF564" s="628" t="str">
        <f t="shared" si="180"/>
        <v/>
      </c>
      <c r="AG564" s="629" t="str">
        <f t="shared" si="181"/>
        <v/>
      </c>
      <c r="AH564" s="630">
        <f t="shared" si="182"/>
        <v>557</v>
      </c>
      <c r="AI564" s="629">
        <f t="shared" si="186"/>
        <v>0</v>
      </c>
      <c r="AJ564" s="632" t="str">
        <f t="shared" si="190"/>
        <v/>
      </c>
      <c r="AK564" s="630" t="str">
        <f t="shared" si="183"/>
        <v/>
      </c>
      <c r="AL564" s="630" t="str">
        <f t="shared" si="184"/>
        <v/>
      </c>
      <c r="AM564" s="632" t="str">
        <f t="shared" si="185"/>
        <v/>
      </c>
      <c r="AN564" s="633" t="str">
        <f t="shared" si="191"/>
        <v>YES</v>
      </c>
      <c r="AO564" s="511" t="s">
        <v>382</v>
      </c>
      <c r="AP564" s="127">
        <f>VLOOKUP(AO564,'Flags&amp;Qualifiers'!$B$2:$C$49,2)</f>
        <v>0</v>
      </c>
      <c r="AQ564" s="127">
        <f>VLOOKUP(AO564,'Flags&amp;Qualifiers'!$B$2:$D$49,3)</f>
        <v>0</v>
      </c>
      <c r="AR564" s="127">
        <f>VLOOKUP(AO564,'Flags&amp;Qualifiers'!$B$2:$E$49,4)</f>
        <v>0</v>
      </c>
      <c r="AS564" s="757" t="str">
        <f t="shared" si="187"/>
        <v>no</v>
      </c>
    </row>
    <row r="565" spans="1:45" s="634" customFormat="1" ht="11.25" customHeight="1" x14ac:dyDescent="0.2">
      <c r="A565" s="621">
        <f>(AirVision!A561)</f>
        <v>0</v>
      </c>
      <c r="B565" s="622">
        <f>(AirVision!B561)</f>
        <v>0</v>
      </c>
      <c r="C565" s="623" t="str">
        <f>IF(ISNUMBER(AirVision!R561),AirVision!R561, "")</f>
        <v/>
      </c>
      <c r="D565" s="624" t="str">
        <f>IF(AirVision!S561&lt;&gt;"",AirVision!S561, "")</f>
        <v/>
      </c>
      <c r="E565" s="623" t="str">
        <f>IF(ISNUMBER(AirVision!L561),AirVision!L561, "")</f>
        <v/>
      </c>
      <c r="F565" s="624" t="str">
        <f>IF(AirVision!M561&lt;&gt;"",AirVision!M561, "")</f>
        <v/>
      </c>
      <c r="G565" s="625" t="str">
        <f>IF(ISNUMBER(AirVision!C561),AirVision!C561,"")</f>
        <v/>
      </c>
      <c r="H565" s="624" t="str">
        <f>IF(AirVision!D561&lt;&gt;"",AirVision!D561, "")</f>
        <v/>
      </c>
      <c r="I565" s="624" t="str">
        <f>IF(ISNUMBER(AirVision!O561),AirVision!O561,"")</f>
        <v/>
      </c>
      <c r="J565" s="624" t="str">
        <f>IF(ISNUMBER(AirVision!P561),AirVision!P561,"")</f>
        <v/>
      </c>
      <c r="K565" s="624" t="str">
        <f>IF(ISNUMBER(AirVision!F561),AirVision!F561, "")</f>
        <v/>
      </c>
      <c r="L565" s="624" t="str">
        <f>IF(AirVision!G561&lt;&gt;"",AirVision!G561, "")</f>
        <v/>
      </c>
      <c r="M565" s="624" t="str">
        <f>IF(ISNUMBER(AirVision!U561),AirVision!U561, "")</f>
        <v/>
      </c>
      <c r="N565" s="624" t="str">
        <f>IF(AirVision!V561&lt;&gt;"",AirVision!V561, "")</f>
        <v/>
      </c>
      <c r="O565" s="625" t="str">
        <f>IF(ISNUMBER(AirVision!X561),AirVision!X561,"")</f>
        <v/>
      </c>
      <c r="P565" s="624" t="str">
        <f>IF(AirVision!Y561&lt;&gt;"",AirVision!Y561, "")</f>
        <v/>
      </c>
      <c r="Q565" s="624" t="str">
        <f>IF(ISNUMBER(AirVision!AA561),AirVision!AA561,"")</f>
        <v/>
      </c>
      <c r="R565" s="624" t="str">
        <f>IF(AirVision!AB561&lt;&gt;"",AirVision!AB561, "")</f>
        <v/>
      </c>
      <c r="S565" s="624" t="str">
        <f>IF(ISNUMBER(AirVision!AD561),AirVision!AD561,"")</f>
        <v/>
      </c>
      <c r="T565" s="624" t="str">
        <f>IF(AirVision!AE561&lt;&gt;"",AirVision!AE561, "")</f>
        <v/>
      </c>
      <c r="U565" s="624">
        <f t="shared" si="175"/>
        <v>0</v>
      </c>
      <c r="V565" s="624">
        <f t="shared" si="174"/>
        <v>1</v>
      </c>
      <c r="W565" s="624" t="str">
        <f>IF(D565&lt;&gt;"",(VLOOKUP(D565,'Flags&amp;Qualifiers'!$S$2:$U$55,3)),"")</f>
        <v/>
      </c>
      <c r="X565" s="624">
        <f t="shared" si="176"/>
        <v>0</v>
      </c>
      <c r="Y565" s="624" t="str">
        <f>IF(D565&lt;&gt;"",(VLOOKUP(D565,'Flags&amp;Qualifiers'!$S$2:$T$55,2)), "")</f>
        <v/>
      </c>
      <c r="Z565" s="624">
        <f t="shared" si="177"/>
        <v>1</v>
      </c>
      <c r="AA565" s="624">
        <f t="shared" si="178"/>
        <v>0</v>
      </c>
      <c r="AB565" s="624" t="str">
        <f t="shared" si="179"/>
        <v>NULL</v>
      </c>
      <c r="AC565" s="635" t="str">
        <f t="shared" si="193"/>
        <v>NULL</v>
      </c>
      <c r="AD565" s="625" t="str">
        <f t="shared" si="193"/>
        <v>NULL</v>
      </c>
      <c r="AE565" s="627">
        <f t="shared" si="192"/>
        <v>0</v>
      </c>
      <c r="AF565" s="628" t="str">
        <f t="shared" si="180"/>
        <v/>
      </c>
      <c r="AG565" s="629" t="str">
        <f t="shared" si="181"/>
        <v/>
      </c>
      <c r="AH565" s="630">
        <f t="shared" si="182"/>
        <v>558</v>
      </c>
      <c r="AI565" s="629">
        <f t="shared" si="186"/>
        <v>0</v>
      </c>
      <c r="AJ565" s="632" t="str">
        <f t="shared" si="190"/>
        <v/>
      </c>
      <c r="AK565" s="630" t="str">
        <f t="shared" si="183"/>
        <v/>
      </c>
      <c r="AL565" s="630" t="str">
        <f t="shared" si="184"/>
        <v/>
      </c>
      <c r="AM565" s="632" t="str">
        <f t="shared" si="185"/>
        <v/>
      </c>
      <c r="AN565" s="633" t="str">
        <f t="shared" si="191"/>
        <v>YES</v>
      </c>
      <c r="AO565" s="511" t="s">
        <v>382</v>
      </c>
      <c r="AP565" s="127">
        <f>VLOOKUP(AO565,'Flags&amp;Qualifiers'!$B$2:$C$49,2)</f>
        <v>0</v>
      </c>
      <c r="AQ565" s="127">
        <f>VLOOKUP(AO565,'Flags&amp;Qualifiers'!$B$2:$D$49,3)</f>
        <v>0</v>
      </c>
      <c r="AR565" s="127">
        <f>VLOOKUP(AO565,'Flags&amp;Qualifiers'!$B$2:$E$49,4)</f>
        <v>0</v>
      </c>
      <c r="AS565" s="757" t="str">
        <f t="shared" si="187"/>
        <v>no</v>
      </c>
    </row>
    <row r="566" spans="1:45" s="634" customFormat="1" ht="11.25" customHeight="1" x14ac:dyDescent="0.2">
      <c r="A566" s="621">
        <f>(AirVision!A562)</f>
        <v>0</v>
      </c>
      <c r="B566" s="622">
        <f>(AirVision!B562)</f>
        <v>0</v>
      </c>
      <c r="C566" s="623" t="str">
        <f>IF(ISNUMBER(AirVision!R562),AirVision!R562, "")</f>
        <v/>
      </c>
      <c r="D566" s="624" t="str">
        <f>IF(AirVision!S562&lt;&gt;"",AirVision!S562, "")</f>
        <v/>
      </c>
      <c r="E566" s="623" t="str">
        <f>IF(ISNUMBER(AirVision!L562),AirVision!L562, "")</f>
        <v/>
      </c>
      <c r="F566" s="624" t="str">
        <f>IF(AirVision!M562&lt;&gt;"",AirVision!M562, "")</f>
        <v/>
      </c>
      <c r="G566" s="625" t="str">
        <f>IF(ISNUMBER(AirVision!C562),AirVision!C562,"")</f>
        <v/>
      </c>
      <c r="H566" s="624" t="str">
        <f>IF(AirVision!D562&lt;&gt;"",AirVision!D562, "")</f>
        <v/>
      </c>
      <c r="I566" s="624" t="str">
        <f>IF(ISNUMBER(AirVision!O562),AirVision!O562,"")</f>
        <v/>
      </c>
      <c r="J566" s="624" t="str">
        <f>IF(ISNUMBER(AirVision!P562),AirVision!P562,"")</f>
        <v/>
      </c>
      <c r="K566" s="624" t="str">
        <f>IF(ISNUMBER(AirVision!F562),AirVision!F562, "")</f>
        <v/>
      </c>
      <c r="L566" s="624" t="str">
        <f>IF(AirVision!G562&lt;&gt;"",AirVision!G562, "")</f>
        <v/>
      </c>
      <c r="M566" s="624" t="str">
        <f>IF(ISNUMBER(AirVision!U562),AirVision!U562, "")</f>
        <v/>
      </c>
      <c r="N566" s="624" t="str">
        <f>IF(AirVision!V562&lt;&gt;"",AirVision!V562, "")</f>
        <v/>
      </c>
      <c r="O566" s="625" t="str">
        <f>IF(ISNUMBER(AirVision!X562),AirVision!X562,"")</f>
        <v/>
      </c>
      <c r="P566" s="624" t="str">
        <f>IF(AirVision!Y562&lt;&gt;"",AirVision!Y562, "")</f>
        <v/>
      </c>
      <c r="Q566" s="624" t="str">
        <f>IF(ISNUMBER(AirVision!AA562),AirVision!AA562,"")</f>
        <v/>
      </c>
      <c r="R566" s="624" t="str">
        <f>IF(AirVision!AB562&lt;&gt;"",AirVision!AB562, "")</f>
        <v/>
      </c>
      <c r="S566" s="624" t="str">
        <f>IF(ISNUMBER(AirVision!AD562),AirVision!AD562,"")</f>
        <v/>
      </c>
      <c r="T566" s="624" t="str">
        <f>IF(AirVision!AE562&lt;&gt;"",AirVision!AE562, "")</f>
        <v/>
      </c>
      <c r="U566" s="624">
        <f t="shared" si="175"/>
        <v>0</v>
      </c>
      <c r="V566" s="624">
        <f t="shared" si="174"/>
        <v>1</v>
      </c>
      <c r="W566" s="624" t="str">
        <f>IF(D566&lt;&gt;"",(VLOOKUP(D566,'Flags&amp;Qualifiers'!$S$2:$U$55,3)),"")</f>
        <v/>
      </c>
      <c r="X566" s="624">
        <f t="shared" si="176"/>
        <v>0</v>
      </c>
      <c r="Y566" s="624" t="str">
        <f>IF(D566&lt;&gt;"",(VLOOKUP(D566,'Flags&amp;Qualifiers'!$S$2:$T$55,2)), "")</f>
        <v/>
      </c>
      <c r="Z566" s="624">
        <f t="shared" si="177"/>
        <v>1</v>
      </c>
      <c r="AA566" s="624">
        <f t="shared" si="178"/>
        <v>0</v>
      </c>
      <c r="AB566" s="624" t="str">
        <f t="shared" si="179"/>
        <v>NULL</v>
      </c>
      <c r="AC566" s="635" t="str">
        <f t="shared" si="193"/>
        <v>NULL</v>
      </c>
      <c r="AD566" s="625" t="str">
        <f t="shared" si="193"/>
        <v>NULL</v>
      </c>
      <c r="AE566" s="627">
        <f t="shared" si="192"/>
        <v>0</v>
      </c>
      <c r="AF566" s="628" t="str">
        <f t="shared" si="180"/>
        <v/>
      </c>
      <c r="AG566" s="629" t="str">
        <f t="shared" si="181"/>
        <v/>
      </c>
      <c r="AH566" s="630">
        <f t="shared" si="182"/>
        <v>559</v>
      </c>
      <c r="AI566" s="629">
        <f t="shared" si="186"/>
        <v>0</v>
      </c>
      <c r="AJ566" s="632" t="str">
        <f t="shared" si="190"/>
        <v/>
      </c>
      <c r="AK566" s="630" t="str">
        <f t="shared" si="183"/>
        <v/>
      </c>
      <c r="AL566" s="630" t="str">
        <f t="shared" si="184"/>
        <v/>
      </c>
      <c r="AM566" s="632" t="str">
        <f t="shared" si="185"/>
        <v/>
      </c>
      <c r="AN566" s="633" t="str">
        <f t="shared" si="191"/>
        <v>YES</v>
      </c>
      <c r="AO566" s="511" t="s">
        <v>382</v>
      </c>
      <c r="AP566" s="127">
        <f>VLOOKUP(AO566,'Flags&amp;Qualifiers'!$B$2:$C$49,2)</f>
        <v>0</v>
      </c>
      <c r="AQ566" s="127">
        <f>VLOOKUP(AO566,'Flags&amp;Qualifiers'!$B$2:$D$49,3)</f>
        <v>0</v>
      </c>
      <c r="AR566" s="127">
        <f>VLOOKUP(AO566,'Flags&amp;Qualifiers'!$B$2:$E$49,4)</f>
        <v>0</v>
      </c>
      <c r="AS566" s="757" t="str">
        <f t="shared" si="187"/>
        <v>no</v>
      </c>
    </row>
    <row r="567" spans="1:45" s="634" customFormat="1" ht="11.25" customHeight="1" x14ac:dyDescent="0.2">
      <c r="A567" s="621">
        <f>(AirVision!A563)</f>
        <v>0</v>
      </c>
      <c r="B567" s="622">
        <f>(AirVision!B563)</f>
        <v>0</v>
      </c>
      <c r="C567" s="623" t="str">
        <f>IF(ISNUMBER(AirVision!R563),AirVision!R563, "")</f>
        <v/>
      </c>
      <c r="D567" s="624" t="str">
        <f>IF(AirVision!S563&lt;&gt;"",AirVision!S563, "")</f>
        <v/>
      </c>
      <c r="E567" s="623" t="str">
        <f>IF(ISNUMBER(AirVision!L563),AirVision!L563, "")</f>
        <v/>
      </c>
      <c r="F567" s="624" t="str">
        <f>IF(AirVision!M563&lt;&gt;"",AirVision!M563, "")</f>
        <v/>
      </c>
      <c r="G567" s="625" t="str">
        <f>IF(ISNUMBER(AirVision!C563),AirVision!C563,"")</f>
        <v/>
      </c>
      <c r="H567" s="624" t="str">
        <f>IF(AirVision!D563&lt;&gt;"",AirVision!D563, "")</f>
        <v/>
      </c>
      <c r="I567" s="624" t="str">
        <f>IF(ISNUMBER(AirVision!O563),AirVision!O563,"")</f>
        <v/>
      </c>
      <c r="J567" s="624" t="str">
        <f>IF(ISNUMBER(AirVision!P563),AirVision!P563,"")</f>
        <v/>
      </c>
      <c r="K567" s="624" t="str">
        <f>IF(ISNUMBER(AirVision!F563),AirVision!F563, "")</f>
        <v/>
      </c>
      <c r="L567" s="624" t="str">
        <f>IF(AirVision!G563&lt;&gt;"",AirVision!G563, "")</f>
        <v/>
      </c>
      <c r="M567" s="624" t="str">
        <f>IF(ISNUMBER(AirVision!U563),AirVision!U563, "")</f>
        <v/>
      </c>
      <c r="N567" s="624" t="str">
        <f>IF(AirVision!V563&lt;&gt;"",AirVision!V563, "")</f>
        <v/>
      </c>
      <c r="O567" s="625" t="str">
        <f>IF(ISNUMBER(AirVision!X563),AirVision!X563,"")</f>
        <v/>
      </c>
      <c r="P567" s="624" t="str">
        <f>IF(AirVision!Y563&lt;&gt;"",AirVision!Y563, "")</f>
        <v/>
      </c>
      <c r="Q567" s="624" t="str">
        <f>IF(ISNUMBER(AirVision!AA563),AirVision!AA563,"")</f>
        <v/>
      </c>
      <c r="R567" s="624" t="str">
        <f>IF(AirVision!AB563&lt;&gt;"",AirVision!AB563, "")</f>
        <v/>
      </c>
      <c r="S567" s="624" t="str">
        <f>IF(ISNUMBER(AirVision!AD563),AirVision!AD563,"")</f>
        <v/>
      </c>
      <c r="T567" s="624" t="str">
        <f>IF(AirVision!AE563&lt;&gt;"",AirVision!AE563, "")</f>
        <v/>
      </c>
      <c r="U567" s="624">
        <f t="shared" si="175"/>
        <v>0</v>
      </c>
      <c r="V567" s="624">
        <f t="shared" si="174"/>
        <v>1</v>
      </c>
      <c r="W567" s="624" t="str">
        <f>IF(D567&lt;&gt;"",(VLOOKUP(D567,'Flags&amp;Qualifiers'!$S$2:$U$55,3)),"")</f>
        <v/>
      </c>
      <c r="X567" s="624">
        <f t="shared" si="176"/>
        <v>0</v>
      </c>
      <c r="Y567" s="624" t="str">
        <f>IF(D567&lt;&gt;"",(VLOOKUP(D567,'Flags&amp;Qualifiers'!$S$2:$T$55,2)), "")</f>
        <v/>
      </c>
      <c r="Z567" s="624">
        <f t="shared" si="177"/>
        <v>1</v>
      </c>
      <c r="AA567" s="624">
        <f t="shared" si="178"/>
        <v>0</v>
      </c>
      <c r="AB567" s="624" t="str">
        <f t="shared" si="179"/>
        <v>NULL</v>
      </c>
      <c r="AC567" s="635" t="str">
        <f t="shared" si="193"/>
        <v>NULL</v>
      </c>
      <c r="AD567" s="625" t="str">
        <f t="shared" si="193"/>
        <v>NULL</v>
      </c>
      <c r="AE567" s="627">
        <f t="shared" si="192"/>
        <v>0</v>
      </c>
      <c r="AF567" s="628" t="str">
        <f t="shared" si="180"/>
        <v/>
      </c>
      <c r="AG567" s="629" t="str">
        <f t="shared" si="181"/>
        <v/>
      </c>
      <c r="AH567" s="630">
        <f t="shared" si="182"/>
        <v>560</v>
      </c>
      <c r="AI567" s="629">
        <f t="shared" si="186"/>
        <v>0</v>
      </c>
      <c r="AJ567" s="632" t="str">
        <f t="shared" si="190"/>
        <v/>
      </c>
      <c r="AK567" s="630" t="str">
        <f t="shared" si="183"/>
        <v/>
      </c>
      <c r="AL567" s="630" t="str">
        <f t="shared" si="184"/>
        <v/>
      </c>
      <c r="AM567" s="632" t="str">
        <f t="shared" si="185"/>
        <v/>
      </c>
      <c r="AN567" s="633" t="str">
        <f t="shared" si="191"/>
        <v>YES</v>
      </c>
      <c r="AO567" s="511" t="s">
        <v>382</v>
      </c>
      <c r="AP567" s="127">
        <f>VLOOKUP(AO567,'Flags&amp;Qualifiers'!$B$2:$C$49,2)</f>
        <v>0</v>
      </c>
      <c r="AQ567" s="127">
        <f>VLOOKUP(AO567,'Flags&amp;Qualifiers'!$B$2:$D$49,3)</f>
        <v>0</v>
      </c>
      <c r="AR567" s="127">
        <f>VLOOKUP(AO567,'Flags&amp;Qualifiers'!$B$2:$E$49,4)</f>
        <v>0</v>
      </c>
      <c r="AS567" s="757" t="str">
        <f t="shared" si="187"/>
        <v>no</v>
      </c>
    </row>
    <row r="568" spans="1:45" s="634" customFormat="1" ht="11.25" customHeight="1" x14ac:dyDescent="0.2">
      <c r="A568" s="621">
        <f>(AirVision!A564)</f>
        <v>0</v>
      </c>
      <c r="B568" s="622">
        <f>(AirVision!B564)</f>
        <v>0</v>
      </c>
      <c r="C568" s="623" t="str">
        <f>IF(ISNUMBER(AirVision!R564),AirVision!R564, "")</f>
        <v/>
      </c>
      <c r="D568" s="624" t="str">
        <f>IF(AirVision!S564&lt;&gt;"",AirVision!S564, "")</f>
        <v/>
      </c>
      <c r="E568" s="623" t="str">
        <f>IF(ISNUMBER(AirVision!L564),AirVision!L564, "")</f>
        <v/>
      </c>
      <c r="F568" s="624" t="str">
        <f>IF(AirVision!M564&lt;&gt;"",AirVision!M564, "")</f>
        <v/>
      </c>
      <c r="G568" s="625" t="str">
        <f>IF(ISNUMBER(AirVision!C564),AirVision!C564,"")</f>
        <v/>
      </c>
      <c r="H568" s="624" t="str">
        <f>IF(AirVision!D564&lt;&gt;"",AirVision!D564, "")</f>
        <v/>
      </c>
      <c r="I568" s="624" t="str">
        <f>IF(ISNUMBER(AirVision!O564),AirVision!O564,"")</f>
        <v/>
      </c>
      <c r="J568" s="624" t="str">
        <f>IF(ISNUMBER(AirVision!P564),AirVision!P564,"")</f>
        <v/>
      </c>
      <c r="K568" s="624" t="str">
        <f>IF(ISNUMBER(AirVision!F564),AirVision!F564, "")</f>
        <v/>
      </c>
      <c r="L568" s="624" t="str">
        <f>IF(AirVision!G564&lt;&gt;"",AirVision!G564, "")</f>
        <v/>
      </c>
      <c r="M568" s="624" t="str">
        <f>IF(ISNUMBER(AirVision!U564),AirVision!U564, "")</f>
        <v/>
      </c>
      <c r="N568" s="624" t="str">
        <f>IF(AirVision!V564&lt;&gt;"",AirVision!V564, "")</f>
        <v/>
      </c>
      <c r="O568" s="625" t="str">
        <f>IF(ISNUMBER(AirVision!X564),AirVision!X564,"")</f>
        <v/>
      </c>
      <c r="P568" s="624" t="str">
        <f>IF(AirVision!Y564&lt;&gt;"",AirVision!Y564, "")</f>
        <v/>
      </c>
      <c r="Q568" s="624" t="str">
        <f>IF(ISNUMBER(AirVision!AA564),AirVision!AA564,"")</f>
        <v/>
      </c>
      <c r="R568" s="624" t="str">
        <f>IF(AirVision!AB564&lt;&gt;"",AirVision!AB564, "")</f>
        <v/>
      </c>
      <c r="S568" s="624" t="str">
        <f>IF(ISNUMBER(AirVision!AD564),AirVision!AD564,"")</f>
        <v/>
      </c>
      <c r="T568" s="624" t="str">
        <f>IF(AirVision!AE564&lt;&gt;"",AirVision!AE564, "")</f>
        <v/>
      </c>
      <c r="U568" s="624">
        <f t="shared" si="175"/>
        <v>0</v>
      </c>
      <c r="V568" s="624">
        <f t="shared" si="174"/>
        <v>1</v>
      </c>
      <c r="W568" s="624" t="str">
        <f>IF(D568&lt;&gt;"",(VLOOKUP(D568,'Flags&amp;Qualifiers'!$S$2:$U$55,3)),"")</f>
        <v/>
      </c>
      <c r="X568" s="624">
        <f t="shared" si="176"/>
        <v>0</v>
      </c>
      <c r="Y568" s="624" t="str">
        <f>IF(D568&lt;&gt;"",(VLOOKUP(D568,'Flags&amp;Qualifiers'!$S$2:$T$55,2)), "")</f>
        <v/>
      </c>
      <c r="Z568" s="624">
        <f t="shared" si="177"/>
        <v>1</v>
      </c>
      <c r="AA568" s="624">
        <f t="shared" si="178"/>
        <v>0</v>
      </c>
      <c r="AB568" s="624" t="str">
        <f t="shared" si="179"/>
        <v>NULL</v>
      </c>
      <c r="AC568" s="635" t="str">
        <f t="shared" si="193"/>
        <v>NULL</v>
      </c>
      <c r="AD568" s="625" t="str">
        <f t="shared" si="193"/>
        <v>NULL</v>
      </c>
      <c r="AE568" s="627">
        <f t="shared" si="192"/>
        <v>0</v>
      </c>
      <c r="AF568" s="628" t="str">
        <f t="shared" si="180"/>
        <v/>
      </c>
      <c r="AG568" s="629" t="str">
        <f t="shared" si="181"/>
        <v/>
      </c>
      <c r="AH568" s="630">
        <f t="shared" si="182"/>
        <v>561</v>
      </c>
      <c r="AI568" s="629">
        <f t="shared" si="186"/>
        <v>0</v>
      </c>
      <c r="AJ568" s="632" t="str">
        <f t="shared" si="190"/>
        <v/>
      </c>
      <c r="AK568" s="630" t="str">
        <f t="shared" si="183"/>
        <v/>
      </c>
      <c r="AL568" s="630" t="str">
        <f t="shared" si="184"/>
        <v/>
      </c>
      <c r="AM568" s="632" t="str">
        <f t="shared" si="185"/>
        <v/>
      </c>
      <c r="AN568" s="633" t="str">
        <f t="shared" si="191"/>
        <v>YES</v>
      </c>
      <c r="AO568" s="511" t="s">
        <v>382</v>
      </c>
      <c r="AP568" s="127">
        <f>VLOOKUP(AO568,'Flags&amp;Qualifiers'!$B$2:$C$49,2)</f>
        <v>0</v>
      </c>
      <c r="AQ568" s="127">
        <f>VLOOKUP(AO568,'Flags&amp;Qualifiers'!$B$2:$D$49,3)</f>
        <v>0</v>
      </c>
      <c r="AR568" s="127">
        <f>VLOOKUP(AO568,'Flags&amp;Qualifiers'!$B$2:$E$49,4)</f>
        <v>0</v>
      </c>
      <c r="AS568" s="757" t="str">
        <f t="shared" si="187"/>
        <v>no</v>
      </c>
    </row>
    <row r="569" spans="1:45" s="634" customFormat="1" ht="11.25" customHeight="1" x14ac:dyDescent="0.2">
      <c r="A569" s="621">
        <f>(AirVision!A565)</f>
        <v>0</v>
      </c>
      <c r="B569" s="622">
        <f>(AirVision!B565)</f>
        <v>0</v>
      </c>
      <c r="C569" s="623" t="str">
        <f>IF(ISNUMBER(AirVision!R565),AirVision!R565, "")</f>
        <v/>
      </c>
      <c r="D569" s="624" t="str">
        <f>IF(AirVision!S565&lt;&gt;"",AirVision!S565, "")</f>
        <v/>
      </c>
      <c r="E569" s="623" t="str">
        <f>IF(ISNUMBER(AirVision!L565),AirVision!L565, "")</f>
        <v/>
      </c>
      <c r="F569" s="624" t="str">
        <f>IF(AirVision!M565&lt;&gt;"",AirVision!M565, "")</f>
        <v/>
      </c>
      <c r="G569" s="625" t="str">
        <f>IF(ISNUMBER(AirVision!C565),AirVision!C565,"")</f>
        <v/>
      </c>
      <c r="H569" s="624" t="str">
        <f>IF(AirVision!D565&lt;&gt;"",AirVision!D565, "")</f>
        <v/>
      </c>
      <c r="I569" s="624" t="str">
        <f>IF(ISNUMBER(AirVision!O565),AirVision!O565,"")</f>
        <v/>
      </c>
      <c r="J569" s="624" t="str">
        <f>IF(ISNUMBER(AirVision!P565),AirVision!P565,"")</f>
        <v/>
      </c>
      <c r="K569" s="624" t="str">
        <f>IF(ISNUMBER(AirVision!F565),AirVision!F565, "")</f>
        <v/>
      </c>
      <c r="L569" s="624" t="str">
        <f>IF(AirVision!G565&lt;&gt;"",AirVision!G565, "")</f>
        <v/>
      </c>
      <c r="M569" s="624" t="str">
        <f>IF(ISNUMBER(AirVision!U565),AirVision!U565, "")</f>
        <v/>
      </c>
      <c r="N569" s="624" t="str">
        <f>IF(AirVision!V565&lt;&gt;"",AirVision!V565, "")</f>
        <v/>
      </c>
      <c r="O569" s="625" t="str">
        <f>IF(ISNUMBER(AirVision!X565),AirVision!X565,"")</f>
        <v/>
      </c>
      <c r="P569" s="624" t="str">
        <f>IF(AirVision!Y565&lt;&gt;"",AirVision!Y565, "")</f>
        <v/>
      </c>
      <c r="Q569" s="624" t="str">
        <f>IF(ISNUMBER(AirVision!AA565),AirVision!AA565,"")</f>
        <v/>
      </c>
      <c r="R569" s="624" t="str">
        <f>IF(AirVision!AB565&lt;&gt;"",AirVision!AB565, "")</f>
        <v/>
      </c>
      <c r="S569" s="624" t="str">
        <f>IF(ISNUMBER(AirVision!AD565),AirVision!AD565,"")</f>
        <v/>
      </c>
      <c r="T569" s="624" t="str">
        <f>IF(AirVision!AE565&lt;&gt;"",AirVision!AE565, "")</f>
        <v/>
      </c>
      <c r="U569" s="624">
        <f t="shared" si="175"/>
        <v>0</v>
      </c>
      <c r="V569" s="624">
        <f t="shared" si="174"/>
        <v>1</v>
      </c>
      <c r="W569" s="624" t="str">
        <f>IF(D569&lt;&gt;"",(VLOOKUP(D569,'Flags&amp;Qualifiers'!$S$2:$U$55,3)),"")</f>
        <v/>
      </c>
      <c r="X569" s="624">
        <f t="shared" si="176"/>
        <v>0</v>
      </c>
      <c r="Y569" s="624" t="str">
        <f>IF(D569&lt;&gt;"",(VLOOKUP(D569,'Flags&amp;Qualifiers'!$S$2:$T$55,2)), "")</f>
        <v/>
      </c>
      <c r="Z569" s="624">
        <f t="shared" si="177"/>
        <v>1</v>
      </c>
      <c r="AA569" s="624">
        <f t="shared" si="178"/>
        <v>0</v>
      </c>
      <c r="AB569" s="624" t="str">
        <f t="shared" si="179"/>
        <v>NULL</v>
      </c>
      <c r="AC569" s="635" t="str">
        <f t="shared" si="193"/>
        <v>NULL</v>
      </c>
      <c r="AD569" s="625" t="str">
        <f t="shared" si="193"/>
        <v>NULL</v>
      </c>
      <c r="AE569" s="627">
        <f t="shared" si="192"/>
        <v>0</v>
      </c>
      <c r="AF569" s="628" t="str">
        <f t="shared" si="180"/>
        <v/>
      </c>
      <c r="AG569" s="629" t="str">
        <f t="shared" si="181"/>
        <v/>
      </c>
      <c r="AH569" s="630">
        <f t="shared" si="182"/>
        <v>562</v>
      </c>
      <c r="AI569" s="629">
        <f t="shared" si="186"/>
        <v>0</v>
      </c>
      <c r="AJ569" s="632" t="str">
        <f t="shared" si="190"/>
        <v/>
      </c>
      <c r="AK569" s="630" t="str">
        <f t="shared" si="183"/>
        <v/>
      </c>
      <c r="AL569" s="630" t="str">
        <f t="shared" si="184"/>
        <v/>
      </c>
      <c r="AM569" s="632" t="str">
        <f t="shared" si="185"/>
        <v/>
      </c>
      <c r="AN569" s="633" t="str">
        <f t="shared" si="191"/>
        <v>YES</v>
      </c>
      <c r="AO569" s="511" t="s">
        <v>382</v>
      </c>
      <c r="AP569" s="127">
        <f>VLOOKUP(AO569,'Flags&amp;Qualifiers'!$B$2:$C$49,2)</f>
        <v>0</v>
      </c>
      <c r="AQ569" s="127">
        <f>VLOOKUP(AO569,'Flags&amp;Qualifiers'!$B$2:$D$49,3)</f>
        <v>0</v>
      </c>
      <c r="AR569" s="127">
        <f>VLOOKUP(AO569,'Flags&amp;Qualifiers'!$B$2:$E$49,4)</f>
        <v>0</v>
      </c>
      <c r="AS569" s="757" t="str">
        <f t="shared" si="187"/>
        <v>no</v>
      </c>
    </row>
    <row r="570" spans="1:45" s="634" customFormat="1" ht="11.25" customHeight="1" x14ac:dyDescent="0.2">
      <c r="A570" s="621">
        <f>(AirVision!A566)</f>
        <v>0</v>
      </c>
      <c r="B570" s="622">
        <f>(AirVision!B566)</f>
        <v>0</v>
      </c>
      <c r="C570" s="623" t="str">
        <f>IF(ISNUMBER(AirVision!R566),AirVision!R566, "")</f>
        <v/>
      </c>
      <c r="D570" s="624" t="str">
        <f>IF(AirVision!S566&lt;&gt;"",AirVision!S566, "")</f>
        <v/>
      </c>
      <c r="E570" s="623" t="str">
        <f>IF(ISNUMBER(AirVision!L566),AirVision!L566, "")</f>
        <v/>
      </c>
      <c r="F570" s="624" t="str">
        <f>IF(AirVision!M566&lt;&gt;"",AirVision!M566, "")</f>
        <v/>
      </c>
      <c r="G570" s="625" t="str">
        <f>IF(ISNUMBER(AirVision!C566),AirVision!C566,"")</f>
        <v/>
      </c>
      <c r="H570" s="624" t="str">
        <f>IF(AirVision!D566&lt;&gt;"",AirVision!D566, "")</f>
        <v/>
      </c>
      <c r="I570" s="624" t="str">
        <f>IF(ISNUMBER(AirVision!O566),AirVision!O566,"")</f>
        <v/>
      </c>
      <c r="J570" s="624" t="str">
        <f>IF(ISNUMBER(AirVision!P566),AirVision!P566,"")</f>
        <v/>
      </c>
      <c r="K570" s="624" t="str">
        <f>IF(ISNUMBER(AirVision!F566),AirVision!F566, "")</f>
        <v/>
      </c>
      <c r="L570" s="624" t="str">
        <f>IF(AirVision!G566&lt;&gt;"",AirVision!G566, "")</f>
        <v/>
      </c>
      <c r="M570" s="624" t="str">
        <f>IF(ISNUMBER(AirVision!U566),AirVision!U566, "")</f>
        <v/>
      </c>
      <c r="N570" s="624" t="str">
        <f>IF(AirVision!V566&lt;&gt;"",AirVision!V566, "")</f>
        <v/>
      </c>
      <c r="O570" s="625" t="str">
        <f>IF(ISNUMBER(AirVision!X566),AirVision!X566,"")</f>
        <v/>
      </c>
      <c r="P570" s="624" t="str">
        <f>IF(AirVision!Y566&lt;&gt;"",AirVision!Y566, "")</f>
        <v/>
      </c>
      <c r="Q570" s="624" t="str">
        <f>IF(ISNUMBER(AirVision!AA566),AirVision!AA566,"")</f>
        <v/>
      </c>
      <c r="R570" s="624" t="str">
        <f>IF(AirVision!AB566&lt;&gt;"",AirVision!AB566, "")</f>
        <v/>
      </c>
      <c r="S570" s="624" t="str">
        <f>IF(ISNUMBER(AirVision!AD566),AirVision!AD566,"")</f>
        <v/>
      </c>
      <c r="T570" s="624" t="str">
        <f>IF(AirVision!AE566&lt;&gt;"",AirVision!AE566, "")</f>
        <v/>
      </c>
      <c r="U570" s="624">
        <f t="shared" si="175"/>
        <v>0</v>
      </c>
      <c r="V570" s="624">
        <f t="shared" si="174"/>
        <v>1</v>
      </c>
      <c r="W570" s="624" t="str">
        <f>IF(D570&lt;&gt;"",(VLOOKUP(D570,'Flags&amp;Qualifiers'!$S$2:$U$55,3)),"")</f>
        <v/>
      </c>
      <c r="X570" s="624">
        <f t="shared" si="176"/>
        <v>0</v>
      </c>
      <c r="Y570" s="624" t="str">
        <f>IF(D570&lt;&gt;"",(VLOOKUP(D570,'Flags&amp;Qualifiers'!$S$2:$T$55,2)), "")</f>
        <v/>
      </c>
      <c r="Z570" s="624">
        <f t="shared" si="177"/>
        <v>1</v>
      </c>
      <c r="AA570" s="624">
        <f t="shared" si="178"/>
        <v>0</v>
      </c>
      <c r="AB570" s="624" t="str">
        <f t="shared" si="179"/>
        <v>NULL</v>
      </c>
      <c r="AC570" s="635" t="str">
        <f t="shared" si="193"/>
        <v>NULL</v>
      </c>
      <c r="AD570" s="625" t="str">
        <f t="shared" si="193"/>
        <v>NULL</v>
      </c>
      <c r="AE570" s="627">
        <f t="shared" si="192"/>
        <v>0</v>
      </c>
      <c r="AF570" s="628" t="str">
        <f t="shared" si="180"/>
        <v/>
      </c>
      <c r="AG570" s="629" t="str">
        <f t="shared" si="181"/>
        <v/>
      </c>
      <c r="AH570" s="630">
        <f t="shared" si="182"/>
        <v>563</v>
      </c>
      <c r="AI570" s="629">
        <f t="shared" si="186"/>
        <v>0</v>
      </c>
      <c r="AJ570" s="632" t="str">
        <f t="shared" si="190"/>
        <v/>
      </c>
      <c r="AK570" s="630" t="str">
        <f t="shared" si="183"/>
        <v/>
      </c>
      <c r="AL570" s="630" t="str">
        <f t="shared" si="184"/>
        <v/>
      </c>
      <c r="AM570" s="632" t="str">
        <f t="shared" si="185"/>
        <v/>
      </c>
      <c r="AN570" s="633" t="str">
        <f t="shared" si="191"/>
        <v>YES</v>
      </c>
      <c r="AO570" s="511" t="s">
        <v>382</v>
      </c>
      <c r="AP570" s="127">
        <f>VLOOKUP(AO570,'Flags&amp;Qualifiers'!$B$2:$C$49,2)</f>
        <v>0</v>
      </c>
      <c r="AQ570" s="127">
        <f>VLOOKUP(AO570,'Flags&amp;Qualifiers'!$B$2:$D$49,3)</f>
        <v>0</v>
      </c>
      <c r="AR570" s="127">
        <f>VLOOKUP(AO570,'Flags&amp;Qualifiers'!$B$2:$E$49,4)</f>
        <v>0</v>
      </c>
      <c r="AS570" s="757" t="str">
        <f t="shared" si="187"/>
        <v>no</v>
      </c>
    </row>
    <row r="571" spans="1:45" s="634" customFormat="1" ht="11.25" customHeight="1" x14ac:dyDescent="0.2">
      <c r="A571" s="621">
        <f>(AirVision!A567)</f>
        <v>0</v>
      </c>
      <c r="B571" s="622">
        <f>(AirVision!B567)</f>
        <v>0</v>
      </c>
      <c r="C571" s="623" t="str">
        <f>IF(ISNUMBER(AirVision!R567),AirVision!R567, "")</f>
        <v/>
      </c>
      <c r="D571" s="624" t="str">
        <f>IF(AirVision!S567&lt;&gt;"",AirVision!S567, "")</f>
        <v/>
      </c>
      <c r="E571" s="623" t="str">
        <f>IF(ISNUMBER(AirVision!L567),AirVision!L567, "")</f>
        <v/>
      </c>
      <c r="F571" s="624" t="str">
        <f>IF(AirVision!M567&lt;&gt;"",AirVision!M567, "")</f>
        <v/>
      </c>
      <c r="G571" s="625" t="str">
        <f>IF(ISNUMBER(AirVision!C567),AirVision!C567,"")</f>
        <v/>
      </c>
      <c r="H571" s="624" t="str">
        <f>IF(AirVision!D567&lt;&gt;"",AirVision!D567, "")</f>
        <v/>
      </c>
      <c r="I571" s="624" t="str">
        <f>IF(ISNUMBER(AirVision!O567),AirVision!O567,"")</f>
        <v/>
      </c>
      <c r="J571" s="624" t="str">
        <f>IF(ISNUMBER(AirVision!P567),AirVision!P567,"")</f>
        <v/>
      </c>
      <c r="K571" s="624" t="str">
        <f>IF(ISNUMBER(AirVision!F567),AirVision!F567, "")</f>
        <v/>
      </c>
      <c r="L571" s="624" t="str">
        <f>IF(AirVision!G567&lt;&gt;"",AirVision!G567, "")</f>
        <v/>
      </c>
      <c r="M571" s="624" t="str">
        <f>IF(ISNUMBER(AirVision!U567),AirVision!U567, "")</f>
        <v/>
      </c>
      <c r="N571" s="624" t="str">
        <f>IF(AirVision!V567&lt;&gt;"",AirVision!V567, "")</f>
        <v/>
      </c>
      <c r="O571" s="625" t="str">
        <f>IF(ISNUMBER(AirVision!X567),AirVision!X567,"")</f>
        <v/>
      </c>
      <c r="P571" s="624" t="str">
        <f>IF(AirVision!Y567&lt;&gt;"",AirVision!Y567, "")</f>
        <v/>
      </c>
      <c r="Q571" s="624" t="str">
        <f>IF(ISNUMBER(AirVision!AA567),AirVision!AA567,"")</f>
        <v/>
      </c>
      <c r="R571" s="624" t="str">
        <f>IF(AirVision!AB567&lt;&gt;"",AirVision!AB567, "")</f>
        <v/>
      </c>
      <c r="S571" s="624" t="str">
        <f>IF(ISNUMBER(AirVision!AD567),AirVision!AD567,"")</f>
        <v/>
      </c>
      <c r="T571" s="624" t="str">
        <f>IF(AirVision!AE567&lt;&gt;"",AirVision!AE567, "")</f>
        <v/>
      </c>
      <c r="U571" s="624">
        <f t="shared" si="175"/>
        <v>0</v>
      </c>
      <c r="V571" s="624">
        <f t="shared" si="174"/>
        <v>1</v>
      </c>
      <c r="W571" s="624" t="str">
        <f>IF(D571&lt;&gt;"",(VLOOKUP(D571,'Flags&amp;Qualifiers'!$S$2:$U$55,3)),"")</f>
        <v/>
      </c>
      <c r="X571" s="624">
        <f t="shared" si="176"/>
        <v>0</v>
      </c>
      <c r="Y571" s="624" t="str">
        <f>IF(D571&lt;&gt;"",(VLOOKUP(D571,'Flags&amp;Qualifiers'!$S$2:$T$55,2)), "")</f>
        <v/>
      </c>
      <c r="Z571" s="624">
        <f t="shared" si="177"/>
        <v>1</v>
      </c>
      <c r="AA571" s="624">
        <f t="shared" si="178"/>
        <v>0</v>
      </c>
      <c r="AB571" s="624" t="str">
        <f t="shared" si="179"/>
        <v>NULL</v>
      </c>
      <c r="AC571" s="635" t="str">
        <f t="shared" si="193"/>
        <v>NULL</v>
      </c>
      <c r="AD571" s="625" t="str">
        <f t="shared" si="193"/>
        <v>NULL</v>
      </c>
      <c r="AE571" s="627">
        <f t="shared" si="192"/>
        <v>0</v>
      </c>
      <c r="AF571" s="628" t="str">
        <f t="shared" si="180"/>
        <v/>
      </c>
      <c r="AG571" s="629" t="str">
        <f t="shared" si="181"/>
        <v/>
      </c>
      <c r="AH571" s="630">
        <f t="shared" si="182"/>
        <v>564</v>
      </c>
      <c r="AI571" s="629">
        <f t="shared" si="186"/>
        <v>0</v>
      </c>
      <c r="AJ571" s="632" t="str">
        <f t="shared" si="190"/>
        <v/>
      </c>
      <c r="AK571" s="630" t="str">
        <f t="shared" si="183"/>
        <v/>
      </c>
      <c r="AL571" s="630" t="str">
        <f t="shared" si="184"/>
        <v/>
      </c>
      <c r="AM571" s="632" t="str">
        <f t="shared" si="185"/>
        <v/>
      </c>
      <c r="AN571" s="633" t="str">
        <f t="shared" si="191"/>
        <v>YES</v>
      </c>
      <c r="AO571" s="511" t="s">
        <v>382</v>
      </c>
      <c r="AP571" s="127">
        <f>VLOOKUP(AO571,'Flags&amp;Qualifiers'!$B$2:$C$49,2)</f>
        <v>0</v>
      </c>
      <c r="AQ571" s="127">
        <f>VLOOKUP(AO571,'Flags&amp;Qualifiers'!$B$2:$D$49,3)</f>
        <v>0</v>
      </c>
      <c r="AR571" s="127">
        <f>VLOOKUP(AO571,'Flags&amp;Qualifiers'!$B$2:$E$49,4)</f>
        <v>0</v>
      </c>
      <c r="AS571" s="757" t="str">
        <f t="shared" si="187"/>
        <v>no</v>
      </c>
    </row>
    <row r="572" spans="1:45" s="634" customFormat="1" ht="11.25" customHeight="1" x14ac:dyDescent="0.2">
      <c r="A572" s="621">
        <f>(AirVision!A568)</f>
        <v>0</v>
      </c>
      <c r="B572" s="622">
        <f>(AirVision!B568)</f>
        <v>0</v>
      </c>
      <c r="C572" s="623" t="str">
        <f>IF(ISNUMBER(AirVision!R568),AirVision!R568, "")</f>
        <v/>
      </c>
      <c r="D572" s="624" t="str">
        <f>IF(AirVision!S568&lt;&gt;"",AirVision!S568, "")</f>
        <v/>
      </c>
      <c r="E572" s="623" t="str">
        <f>IF(ISNUMBER(AirVision!L568),AirVision!L568, "")</f>
        <v/>
      </c>
      <c r="F572" s="624" t="str">
        <f>IF(AirVision!M568&lt;&gt;"",AirVision!M568, "")</f>
        <v/>
      </c>
      <c r="G572" s="625" t="str">
        <f>IF(ISNUMBER(AirVision!C568),AirVision!C568,"")</f>
        <v/>
      </c>
      <c r="H572" s="624" t="str">
        <f>IF(AirVision!D568&lt;&gt;"",AirVision!D568, "")</f>
        <v/>
      </c>
      <c r="I572" s="624" t="str">
        <f>IF(ISNUMBER(AirVision!O568),AirVision!O568,"")</f>
        <v/>
      </c>
      <c r="J572" s="624" t="str">
        <f>IF(ISNUMBER(AirVision!P568),AirVision!P568,"")</f>
        <v/>
      </c>
      <c r="K572" s="624" t="str">
        <f>IF(ISNUMBER(AirVision!F568),AirVision!F568, "")</f>
        <v/>
      </c>
      <c r="L572" s="624" t="str">
        <f>IF(AirVision!G568&lt;&gt;"",AirVision!G568, "")</f>
        <v/>
      </c>
      <c r="M572" s="624" t="str">
        <f>IF(ISNUMBER(AirVision!U568),AirVision!U568, "")</f>
        <v/>
      </c>
      <c r="N572" s="624" t="str">
        <f>IF(AirVision!V568&lt;&gt;"",AirVision!V568, "")</f>
        <v/>
      </c>
      <c r="O572" s="625" t="str">
        <f>IF(ISNUMBER(AirVision!X568),AirVision!X568,"")</f>
        <v/>
      </c>
      <c r="P572" s="624" t="str">
        <f>IF(AirVision!Y568&lt;&gt;"",AirVision!Y568, "")</f>
        <v/>
      </c>
      <c r="Q572" s="624" t="str">
        <f>IF(ISNUMBER(AirVision!AA568),AirVision!AA568,"")</f>
        <v/>
      </c>
      <c r="R572" s="624" t="str">
        <f>IF(AirVision!AB568&lt;&gt;"",AirVision!AB568, "")</f>
        <v/>
      </c>
      <c r="S572" s="624" t="str">
        <f>IF(ISNUMBER(AirVision!AD568),AirVision!AD568,"")</f>
        <v/>
      </c>
      <c r="T572" s="624" t="str">
        <f>IF(AirVision!AE568&lt;&gt;"",AirVision!AE568, "")</f>
        <v/>
      </c>
      <c r="U572" s="624">
        <f t="shared" si="175"/>
        <v>0</v>
      </c>
      <c r="V572" s="624">
        <f t="shared" si="174"/>
        <v>1</v>
      </c>
      <c r="W572" s="624" t="str">
        <f>IF(D572&lt;&gt;"",(VLOOKUP(D572,'Flags&amp;Qualifiers'!$S$2:$U$55,3)),"")</f>
        <v/>
      </c>
      <c r="X572" s="624">
        <f t="shared" si="176"/>
        <v>0</v>
      </c>
      <c r="Y572" s="624" t="str">
        <f>IF(D572&lt;&gt;"",(VLOOKUP(D572,'Flags&amp;Qualifiers'!$S$2:$T$55,2)), "")</f>
        <v/>
      </c>
      <c r="Z572" s="624">
        <f t="shared" si="177"/>
        <v>1</v>
      </c>
      <c r="AA572" s="624">
        <f t="shared" si="178"/>
        <v>0</v>
      </c>
      <c r="AB572" s="624" t="str">
        <f t="shared" si="179"/>
        <v>NULL</v>
      </c>
      <c r="AC572" s="635" t="str">
        <f t="shared" si="193"/>
        <v>NULL</v>
      </c>
      <c r="AD572" s="625" t="str">
        <f t="shared" si="193"/>
        <v>NULL</v>
      </c>
      <c r="AE572" s="627">
        <f t="shared" si="192"/>
        <v>0</v>
      </c>
      <c r="AF572" s="628" t="str">
        <f t="shared" si="180"/>
        <v/>
      </c>
      <c r="AG572" s="629" t="str">
        <f t="shared" si="181"/>
        <v/>
      </c>
      <c r="AH572" s="630">
        <f t="shared" si="182"/>
        <v>565</v>
      </c>
      <c r="AI572" s="629">
        <f t="shared" si="186"/>
        <v>0</v>
      </c>
      <c r="AJ572" s="632" t="str">
        <f t="shared" si="190"/>
        <v/>
      </c>
      <c r="AK572" s="630" t="str">
        <f t="shared" si="183"/>
        <v/>
      </c>
      <c r="AL572" s="630" t="str">
        <f t="shared" si="184"/>
        <v/>
      </c>
      <c r="AM572" s="632" t="str">
        <f t="shared" si="185"/>
        <v/>
      </c>
      <c r="AN572" s="633" t="str">
        <f t="shared" si="191"/>
        <v>YES</v>
      </c>
      <c r="AO572" s="511" t="s">
        <v>382</v>
      </c>
      <c r="AP572" s="127">
        <f>VLOOKUP(AO572,'Flags&amp;Qualifiers'!$B$2:$C$49,2)</f>
        <v>0</v>
      </c>
      <c r="AQ572" s="127">
        <f>VLOOKUP(AO572,'Flags&amp;Qualifiers'!$B$2:$D$49,3)</f>
        <v>0</v>
      </c>
      <c r="AR572" s="127">
        <f>VLOOKUP(AO572,'Flags&amp;Qualifiers'!$B$2:$E$49,4)</f>
        <v>0</v>
      </c>
      <c r="AS572" s="757" t="str">
        <f t="shared" si="187"/>
        <v>no</v>
      </c>
    </row>
    <row r="573" spans="1:45" s="634" customFormat="1" ht="11.25" customHeight="1" x14ac:dyDescent="0.2">
      <c r="A573" s="621">
        <f>(AirVision!A569)</f>
        <v>0</v>
      </c>
      <c r="B573" s="622">
        <f>(AirVision!B569)</f>
        <v>0</v>
      </c>
      <c r="C573" s="623" t="str">
        <f>IF(ISNUMBER(AirVision!R569),AirVision!R569, "")</f>
        <v/>
      </c>
      <c r="D573" s="624" t="str">
        <f>IF(AirVision!S569&lt;&gt;"",AirVision!S569, "")</f>
        <v/>
      </c>
      <c r="E573" s="623" t="str">
        <f>IF(ISNUMBER(AirVision!L569),AirVision!L569, "")</f>
        <v/>
      </c>
      <c r="F573" s="624" t="str">
        <f>IF(AirVision!M569&lt;&gt;"",AirVision!M569, "")</f>
        <v/>
      </c>
      <c r="G573" s="625" t="str">
        <f>IF(ISNUMBER(AirVision!C569),AirVision!C569,"")</f>
        <v/>
      </c>
      <c r="H573" s="624" t="str">
        <f>IF(AirVision!D569&lt;&gt;"",AirVision!D569, "")</f>
        <v/>
      </c>
      <c r="I573" s="624" t="str">
        <f>IF(ISNUMBER(AirVision!O569),AirVision!O569,"")</f>
        <v/>
      </c>
      <c r="J573" s="624" t="str">
        <f>IF(ISNUMBER(AirVision!P569),AirVision!P569,"")</f>
        <v/>
      </c>
      <c r="K573" s="624" t="str">
        <f>IF(ISNUMBER(AirVision!F569),AirVision!F569, "")</f>
        <v/>
      </c>
      <c r="L573" s="624" t="str">
        <f>IF(AirVision!G569&lt;&gt;"",AirVision!G569, "")</f>
        <v/>
      </c>
      <c r="M573" s="624" t="str">
        <f>IF(ISNUMBER(AirVision!U569),AirVision!U569, "")</f>
        <v/>
      </c>
      <c r="N573" s="624" t="str">
        <f>IF(AirVision!V569&lt;&gt;"",AirVision!V569, "")</f>
        <v/>
      </c>
      <c r="O573" s="625" t="str">
        <f>IF(ISNUMBER(AirVision!X569),AirVision!X569,"")</f>
        <v/>
      </c>
      <c r="P573" s="624" t="str">
        <f>IF(AirVision!Y569&lt;&gt;"",AirVision!Y569, "")</f>
        <v/>
      </c>
      <c r="Q573" s="624" t="str">
        <f>IF(ISNUMBER(AirVision!AA569),AirVision!AA569,"")</f>
        <v/>
      </c>
      <c r="R573" s="624" t="str">
        <f>IF(AirVision!AB569&lt;&gt;"",AirVision!AB569, "")</f>
        <v/>
      </c>
      <c r="S573" s="624" t="str">
        <f>IF(ISNUMBER(AirVision!AD569),AirVision!AD569,"")</f>
        <v/>
      </c>
      <c r="T573" s="624" t="str">
        <f>IF(AirVision!AE569&lt;&gt;"",AirVision!AE569, "")</f>
        <v/>
      </c>
      <c r="U573" s="624">
        <f t="shared" si="175"/>
        <v>0</v>
      </c>
      <c r="V573" s="624">
        <f t="shared" si="174"/>
        <v>1</v>
      </c>
      <c r="W573" s="624" t="str">
        <f>IF(D573&lt;&gt;"",(VLOOKUP(D573,'Flags&amp;Qualifiers'!$S$2:$U$55,3)),"")</f>
        <v/>
      </c>
      <c r="X573" s="624">
        <f t="shared" si="176"/>
        <v>0</v>
      </c>
      <c r="Y573" s="624" t="str">
        <f>IF(D573&lt;&gt;"",(VLOOKUP(D573,'Flags&amp;Qualifiers'!$S$2:$T$55,2)), "")</f>
        <v/>
      </c>
      <c r="Z573" s="624">
        <f t="shared" si="177"/>
        <v>1</v>
      </c>
      <c r="AA573" s="624">
        <f t="shared" si="178"/>
        <v>0</v>
      </c>
      <c r="AB573" s="624" t="str">
        <f t="shared" si="179"/>
        <v>NULL</v>
      </c>
      <c r="AC573" s="635" t="str">
        <f t="shared" si="193"/>
        <v>NULL</v>
      </c>
      <c r="AD573" s="625" t="str">
        <f t="shared" si="193"/>
        <v>NULL</v>
      </c>
      <c r="AE573" s="627">
        <f t="shared" si="192"/>
        <v>0</v>
      </c>
      <c r="AF573" s="628" t="str">
        <f t="shared" si="180"/>
        <v/>
      </c>
      <c r="AG573" s="629" t="str">
        <f t="shared" si="181"/>
        <v/>
      </c>
      <c r="AH573" s="630">
        <f t="shared" si="182"/>
        <v>566</v>
      </c>
      <c r="AI573" s="629">
        <f t="shared" si="186"/>
        <v>0</v>
      </c>
      <c r="AJ573" s="632" t="str">
        <f t="shared" si="190"/>
        <v/>
      </c>
      <c r="AK573" s="630" t="str">
        <f t="shared" si="183"/>
        <v/>
      </c>
      <c r="AL573" s="630" t="str">
        <f t="shared" si="184"/>
        <v/>
      </c>
      <c r="AM573" s="632" t="str">
        <f t="shared" si="185"/>
        <v/>
      </c>
      <c r="AN573" s="633" t="str">
        <f t="shared" si="191"/>
        <v>YES</v>
      </c>
      <c r="AO573" s="511" t="s">
        <v>382</v>
      </c>
      <c r="AP573" s="127">
        <f>VLOOKUP(AO573,'Flags&amp;Qualifiers'!$B$2:$C$49,2)</f>
        <v>0</v>
      </c>
      <c r="AQ573" s="127">
        <f>VLOOKUP(AO573,'Flags&amp;Qualifiers'!$B$2:$D$49,3)</f>
        <v>0</v>
      </c>
      <c r="AR573" s="127">
        <f>VLOOKUP(AO573,'Flags&amp;Qualifiers'!$B$2:$E$49,4)</f>
        <v>0</v>
      </c>
      <c r="AS573" s="757" t="str">
        <f t="shared" si="187"/>
        <v>no</v>
      </c>
    </row>
    <row r="574" spans="1:45" s="634" customFormat="1" ht="11.25" customHeight="1" x14ac:dyDescent="0.2">
      <c r="A574" s="621">
        <f>(AirVision!A570)</f>
        <v>0</v>
      </c>
      <c r="B574" s="622">
        <f>(AirVision!B570)</f>
        <v>0</v>
      </c>
      <c r="C574" s="623" t="str">
        <f>IF(ISNUMBER(AirVision!R570),AirVision!R570, "")</f>
        <v/>
      </c>
      <c r="D574" s="624" t="str">
        <f>IF(AirVision!S570&lt;&gt;"",AirVision!S570, "")</f>
        <v/>
      </c>
      <c r="E574" s="623" t="str">
        <f>IF(ISNUMBER(AirVision!L570),AirVision!L570, "")</f>
        <v/>
      </c>
      <c r="F574" s="624" t="str">
        <f>IF(AirVision!M570&lt;&gt;"",AirVision!M570, "")</f>
        <v/>
      </c>
      <c r="G574" s="625" t="str">
        <f>IF(ISNUMBER(AirVision!C570),AirVision!C570,"")</f>
        <v/>
      </c>
      <c r="H574" s="624" t="str">
        <f>IF(AirVision!D570&lt;&gt;"",AirVision!D570, "")</f>
        <v/>
      </c>
      <c r="I574" s="624" t="str">
        <f>IF(ISNUMBER(AirVision!O570),AirVision!O570,"")</f>
        <v/>
      </c>
      <c r="J574" s="624" t="str">
        <f>IF(ISNUMBER(AirVision!P570),AirVision!P570,"")</f>
        <v/>
      </c>
      <c r="K574" s="624" t="str">
        <f>IF(ISNUMBER(AirVision!F570),AirVision!F570, "")</f>
        <v/>
      </c>
      <c r="L574" s="624" t="str">
        <f>IF(AirVision!G570&lt;&gt;"",AirVision!G570, "")</f>
        <v/>
      </c>
      <c r="M574" s="624" t="str">
        <f>IF(ISNUMBER(AirVision!U570),AirVision!U570, "")</f>
        <v/>
      </c>
      <c r="N574" s="624" t="str">
        <f>IF(AirVision!V570&lt;&gt;"",AirVision!V570, "")</f>
        <v/>
      </c>
      <c r="O574" s="625" t="str">
        <f>IF(ISNUMBER(AirVision!X570),AirVision!X570,"")</f>
        <v/>
      </c>
      <c r="P574" s="624" t="str">
        <f>IF(AirVision!Y570&lt;&gt;"",AirVision!Y570, "")</f>
        <v/>
      </c>
      <c r="Q574" s="624" t="str">
        <f>IF(ISNUMBER(AirVision!AA570),AirVision!AA570,"")</f>
        <v/>
      </c>
      <c r="R574" s="624" t="str">
        <f>IF(AirVision!AB570&lt;&gt;"",AirVision!AB570, "")</f>
        <v/>
      </c>
      <c r="S574" s="624" t="str">
        <f>IF(ISNUMBER(AirVision!AD570),AirVision!AD570,"")</f>
        <v/>
      </c>
      <c r="T574" s="624" t="str">
        <f>IF(AirVision!AE570&lt;&gt;"",AirVision!AE570, "")</f>
        <v/>
      </c>
      <c r="U574" s="624">
        <f t="shared" si="175"/>
        <v>0</v>
      </c>
      <c r="V574" s="624">
        <f t="shared" si="174"/>
        <v>1</v>
      </c>
      <c r="W574" s="624" t="str">
        <f>IF(D574&lt;&gt;"",(VLOOKUP(D574,'Flags&amp;Qualifiers'!$S$2:$U$55,3)),"")</f>
        <v/>
      </c>
      <c r="X574" s="624">
        <f t="shared" si="176"/>
        <v>0</v>
      </c>
      <c r="Y574" s="624" t="str">
        <f>IF(D574&lt;&gt;"",(VLOOKUP(D574,'Flags&amp;Qualifiers'!$S$2:$T$55,2)), "")</f>
        <v/>
      </c>
      <c r="Z574" s="624">
        <f t="shared" si="177"/>
        <v>1</v>
      </c>
      <c r="AA574" s="624">
        <f t="shared" si="178"/>
        <v>0</v>
      </c>
      <c r="AB574" s="624" t="str">
        <f t="shared" si="179"/>
        <v>NULL</v>
      </c>
      <c r="AC574" s="635" t="str">
        <f t="shared" si="193"/>
        <v>NULL</v>
      </c>
      <c r="AD574" s="625" t="str">
        <f t="shared" si="193"/>
        <v>NULL</v>
      </c>
      <c r="AE574" s="627">
        <f t="shared" si="192"/>
        <v>0</v>
      </c>
      <c r="AF574" s="628" t="str">
        <f t="shared" si="180"/>
        <v/>
      </c>
      <c r="AG574" s="629" t="str">
        <f t="shared" si="181"/>
        <v/>
      </c>
      <c r="AH574" s="630">
        <f t="shared" si="182"/>
        <v>567</v>
      </c>
      <c r="AI574" s="629">
        <f t="shared" si="186"/>
        <v>0</v>
      </c>
      <c r="AJ574" s="632" t="str">
        <f t="shared" si="190"/>
        <v/>
      </c>
      <c r="AK574" s="630" t="str">
        <f t="shared" si="183"/>
        <v/>
      </c>
      <c r="AL574" s="630" t="str">
        <f t="shared" si="184"/>
        <v/>
      </c>
      <c r="AM574" s="632" t="str">
        <f t="shared" si="185"/>
        <v/>
      </c>
      <c r="AN574" s="633" t="str">
        <f t="shared" si="191"/>
        <v>YES</v>
      </c>
      <c r="AO574" s="511" t="s">
        <v>382</v>
      </c>
      <c r="AP574" s="127">
        <f>VLOOKUP(AO574,'Flags&amp;Qualifiers'!$B$2:$C$49,2)</f>
        <v>0</v>
      </c>
      <c r="AQ574" s="127">
        <f>VLOOKUP(AO574,'Flags&amp;Qualifiers'!$B$2:$D$49,3)</f>
        <v>0</v>
      </c>
      <c r="AR574" s="127">
        <f>VLOOKUP(AO574,'Flags&amp;Qualifiers'!$B$2:$E$49,4)</f>
        <v>0</v>
      </c>
      <c r="AS574" s="757" t="str">
        <f t="shared" si="187"/>
        <v>no</v>
      </c>
    </row>
    <row r="575" spans="1:45" s="634" customFormat="1" ht="11.25" customHeight="1" x14ac:dyDescent="0.2">
      <c r="A575" s="621">
        <f>(AirVision!A571)</f>
        <v>0</v>
      </c>
      <c r="B575" s="622">
        <f>(AirVision!B571)</f>
        <v>0</v>
      </c>
      <c r="C575" s="623" t="str">
        <f>IF(ISNUMBER(AirVision!R571),AirVision!R571, "")</f>
        <v/>
      </c>
      <c r="D575" s="624" t="str">
        <f>IF(AirVision!S571&lt;&gt;"",AirVision!S571, "")</f>
        <v/>
      </c>
      <c r="E575" s="623" t="str">
        <f>IF(ISNUMBER(AirVision!L571),AirVision!L571, "")</f>
        <v/>
      </c>
      <c r="F575" s="624" t="str">
        <f>IF(AirVision!M571&lt;&gt;"",AirVision!M571, "")</f>
        <v/>
      </c>
      <c r="G575" s="625" t="str">
        <f>IF(ISNUMBER(AirVision!C571),AirVision!C571,"")</f>
        <v/>
      </c>
      <c r="H575" s="624" t="str">
        <f>IF(AirVision!D571&lt;&gt;"",AirVision!D571, "")</f>
        <v/>
      </c>
      <c r="I575" s="624" t="str">
        <f>IF(ISNUMBER(AirVision!O571),AirVision!O571,"")</f>
        <v/>
      </c>
      <c r="J575" s="624" t="str">
        <f>IF(ISNUMBER(AirVision!P571),AirVision!P571,"")</f>
        <v/>
      </c>
      <c r="K575" s="624" t="str">
        <f>IF(ISNUMBER(AirVision!F571),AirVision!F571, "")</f>
        <v/>
      </c>
      <c r="L575" s="624" t="str">
        <f>IF(AirVision!G571&lt;&gt;"",AirVision!G571, "")</f>
        <v/>
      </c>
      <c r="M575" s="624" t="str">
        <f>IF(ISNUMBER(AirVision!U571),AirVision!U571, "")</f>
        <v/>
      </c>
      <c r="N575" s="624" t="str">
        <f>IF(AirVision!V571&lt;&gt;"",AirVision!V571, "")</f>
        <v/>
      </c>
      <c r="O575" s="625" t="str">
        <f>IF(ISNUMBER(AirVision!X571),AirVision!X571,"")</f>
        <v/>
      </c>
      <c r="P575" s="624" t="str">
        <f>IF(AirVision!Y571&lt;&gt;"",AirVision!Y571, "")</f>
        <v/>
      </c>
      <c r="Q575" s="624" t="str">
        <f>IF(ISNUMBER(AirVision!AA571),AirVision!AA571,"")</f>
        <v/>
      </c>
      <c r="R575" s="624" t="str">
        <f>IF(AirVision!AB571&lt;&gt;"",AirVision!AB571, "")</f>
        <v/>
      </c>
      <c r="S575" s="624" t="str">
        <f>IF(ISNUMBER(AirVision!AD571),AirVision!AD571,"")</f>
        <v/>
      </c>
      <c r="T575" s="624" t="str">
        <f>IF(AirVision!AE571&lt;&gt;"",AirVision!AE571, "")</f>
        <v/>
      </c>
      <c r="U575" s="624">
        <f t="shared" si="175"/>
        <v>0</v>
      </c>
      <c r="V575" s="624">
        <f t="shared" si="174"/>
        <v>1</v>
      </c>
      <c r="W575" s="624" t="str">
        <f>IF(D575&lt;&gt;"",(VLOOKUP(D575,'Flags&amp;Qualifiers'!$S$2:$U$55,3)),"")</f>
        <v/>
      </c>
      <c r="X575" s="624">
        <f t="shared" si="176"/>
        <v>0</v>
      </c>
      <c r="Y575" s="624" t="str">
        <f>IF(D575&lt;&gt;"",(VLOOKUP(D575,'Flags&amp;Qualifiers'!$S$2:$T$55,2)), "")</f>
        <v/>
      </c>
      <c r="Z575" s="624">
        <f t="shared" si="177"/>
        <v>1</v>
      </c>
      <c r="AA575" s="624">
        <f t="shared" si="178"/>
        <v>0</v>
      </c>
      <c r="AB575" s="624" t="str">
        <f t="shared" si="179"/>
        <v>NULL</v>
      </c>
      <c r="AC575" s="635" t="str">
        <f t="shared" si="193"/>
        <v>NULL</v>
      </c>
      <c r="AD575" s="625" t="str">
        <f t="shared" si="193"/>
        <v>NULL</v>
      </c>
      <c r="AE575" s="627">
        <f t="shared" si="192"/>
        <v>0</v>
      </c>
      <c r="AF575" s="628" t="str">
        <f t="shared" si="180"/>
        <v/>
      </c>
      <c r="AG575" s="629" t="str">
        <f t="shared" si="181"/>
        <v/>
      </c>
      <c r="AH575" s="630">
        <f t="shared" si="182"/>
        <v>568</v>
      </c>
      <c r="AI575" s="629">
        <f t="shared" si="186"/>
        <v>0</v>
      </c>
      <c r="AJ575" s="632" t="str">
        <f t="shared" si="190"/>
        <v/>
      </c>
      <c r="AK575" s="630" t="str">
        <f t="shared" si="183"/>
        <v/>
      </c>
      <c r="AL575" s="630" t="str">
        <f t="shared" si="184"/>
        <v/>
      </c>
      <c r="AM575" s="632" t="str">
        <f t="shared" si="185"/>
        <v/>
      </c>
      <c r="AN575" s="633" t="str">
        <f t="shared" si="191"/>
        <v>YES</v>
      </c>
      <c r="AO575" s="511" t="s">
        <v>382</v>
      </c>
      <c r="AP575" s="127">
        <f>VLOOKUP(AO575,'Flags&amp;Qualifiers'!$B$2:$C$49,2)</f>
        <v>0</v>
      </c>
      <c r="AQ575" s="127">
        <f>VLOOKUP(AO575,'Flags&amp;Qualifiers'!$B$2:$D$49,3)</f>
        <v>0</v>
      </c>
      <c r="AR575" s="127">
        <f>VLOOKUP(AO575,'Flags&amp;Qualifiers'!$B$2:$E$49,4)</f>
        <v>0</v>
      </c>
      <c r="AS575" s="757" t="str">
        <f t="shared" si="187"/>
        <v>no</v>
      </c>
    </row>
    <row r="576" spans="1:45" s="634" customFormat="1" ht="11.25" customHeight="1" x14ac:dyDescent="0.2">
      <c r="A576" s="621">
        <f>(AirVision!A572)</f>
        <v>0</v>
      </c>
      <c r="B576" s="622">
        <f>(AirVision!B572)</f>
        <v>0</v>
      </c>
      <c r="C576" s="623" t="str">
        <f>IF(ISNUMBER(AirVision!R572),AirVision!R572, "")</f>
        <v/>
      </c>
      <c r="D576" s="624" t="str">
        <f>IF(AirVision!S572&lt;&gt;"",AirVision!S572, "")</f>
        <v/>
      </c>
      <c r="E576" s="623" t="str">
        <f>IF(ISNUMBER(AirVision!L572),AirVision!L572, "")</f>
        <v/>
      </c>
      <c r="F576" s="624" t="str">
        <f>IF(AirVision!M572&lt;&gt;"",AirVision!M572, "")</f>
        <v/>
      </c>
      <c r="G576" s="625" t="str">
        <f>IF(ISNUMBER(AirVision!C572),AirVision!C572,"")</f>
        <v/>
      </c>
      <c r="H576" s="624" t="str">
        <f>IF(AirVision!D572&lt;&gt;"",AirVision!D572, "")</f>
        <v/>
      </c>
      <c r="I576" s="624" t="str">
        <f>IF(ISNUMBER(AirVision!O572),AirVision!O572,"")</f>
        <v/>
      </c>
      <c r="J576" s="624" t="str">
        <f>IF(ISNUMBER(AirVision!P572),AirVision!P572,"")</f>
        <v/>
      </c>
      <c r="K576" s="624" t="str">
        <f>IF(ISNUMBER(AirVision!F572),AirVision!F572, "")</f>
        <v/>
      </c>
      <c r="L576" s="624" t="str">
        <f>IF(AirVision!G572&lt;&gt;"",AirVision!G572, "")</f>
        <v/>
      </c>
      <c r="M576" s="624" t="str">
        <f>IF(ISNUMBER(AirVision!U572),AirVision!U572, "")</f>
        <v/>
      </c>
      <c r="N576" s="624" t="str">
        <f>IF(AirVision!V572&lt;&gt;"",AirVision!V572, "")</f>
        <v/>
      </c>
      <c r="O576" s="625" t="str">
        <f>IF(ISNUMBER(AirVision!X572),AirVision!X572,"")</f>
        <v/>
      </c>
      <c r="P576" s="624" t="str">
        <f>IF(AirVision!Y572&lt;&gt;"",AirVision!Y572, "")</f>
        <v/>
      </c>
      <c r="Q576" s="624" t="str">
        <f>IF(ISNUMBER(AirVision!AA572),AirVision!AA572,"")</f>
        <v/>
      </c>
      <c r="R576" s="624" t="str">
        <f>IF(AirVision!AB572&lt;&gt;"",AirVision!AB572, "")</f>
        <v/>
      </c>
      <c r="S576" s="624" t="str">
        <f>IF(ISNUMBER(AirVision!AD572),AirVision!AD572,"")</f>
        <v/>
      </c>
      <c r="T576" s="624" t="str">
        <f>IF(AirVision!AE572&lt;&gt;"",AirVision!AE572, "")</f>
        <v/>
      </c>
      <c r="U576" s="624">
        <f t="shared" si="175"/>
        <v>0</v>
      </c>
      <c r="V576" s="624">
        <f t="shared" si="174"/>
        <v>1</v>
      </c>
      <c r="W576" s="624" t="str">
        <f>IF(D576&lt;&gt;"",(VLOOKUP(D576,'Flags&amp;Qualifiers'!$S$2:$U$55,3)),"")</f>
        <v/>
      </c>
      <c r="X576" s="624">
        <f t="shared" si="176"/>
        <v>0</v>
      </c>
      <c r="Y576" s="624" t="str">
        <f>IF(D576&lt;&gt;"",(VLOOKUP(D576,'Flags&amp;Qualifiers'!$S$2:$T$55,2)), "")</f>
        <v/>
      </c>
      <c r="Z576" s="624">
        <f t="shared" si="177"/>
        <v>1</v>
      </c>
      <c r="AA576" s="624">
        <f t="shared" si="178"/>
        <v>0</v>
      </c>
      <c r="AB576" s="624" t="str">
        <f t="shared" si="179"/>
        <v>NULL</v>
      </c>
      <c r="AC576" s="635" t="str">
        <f t="shared" si="193"/>
        <v>NULL</v>
      </c>
      <c r="AD576" s="625" t="str">
        <f t="shared" si="193"/>
        <v>NULL</v>
      </c>
      <c r="AE576" s="627">
        <f t="shared" si="192"/>
        <v>0</v>
      </c>
      <c r="AF576" s="628" t="str">
        <f t="shared" si="180"/>
        <v/>
      </c>
      <c r="AG576" s="629" t="str">
        <f t="shared" si="181"/>
        <v/>
      </c>
      <c r="AH576" s="630">
        <f t="shared" si="182"/>
        <v>569</v>
      </c>
      <c r="AI576" s="629">
        <f t="shared" si="186"/>
        <v>0</v>
      </c>
      <c r="AJ576" s="632" t="str">
        <f t="shared" si="190"/>
        <v/>
      </c>
      <c r="AK576" s="630" t="str">
        <f t="shared" si="183"/>
        <v/>
      </c>
      <c r="AL576" s="630" t="str">
        <f t="shared" si="184"/>
        <v/>
      </c>
      <c r="AM576" s="632" t="str">
        <f t="shared" si="185"/>
        <v/>
      </c>
      <c r="AN576" s="633" t="str">
        <f t="shared" si="191"/>
        <v>YES</v>
      </c>
      <c r="AO576" s="511" t="s">
        <v>382</v>
      </c>
      <c r="AP576" s="127">
        <f>VLOOKUP(AO576,'Flags&amp;Qualifiers'!$B$2:$C$49,2)</f>
        <v>0</v>
      </c>
      <c r="AQ576" s="127">
        <f>VLOOKUP(AO576,'Flags&amp;Qualifiers'!$B$2:$D$49,3)</f>
        <v>0</v>
      </c>
      <c r="AR576" s="127">
        <f>VLOOKUP(AO576,'Flags&amp;Qualifiers'!$B$2:$E$49,4)</f>
        <v>0</v>
      </c>
      <c r="AS576" s="757" t="str">
        <f t="shared" si="187"/>
        <v>no</v>
      </c>
    </row>
    <row r="577" spans="1:45" s="634" customFormat="1" ht="11.25" customHeight="1" x14ac:dyDescent="0.2">
      <c r="A577" s="621">
        <f>(AirVision!A573)</f>
        <v>0</v>
      </c>
      <c r="B577" s="622">
        <f>(AirVision!B573)</f>
        <v>0</v>
      </c>
      <c r="C577" s="623" t="str">
        <f>IF(ISNUMBER(AirVision!R573),AirVision!R573, "")</f>
        <v/>
      </c>
      <c r="D577" s="624" t="str">
        <f>IF(AirVision!S573&lt;&gt;"",AirVision!S573, "")</f>
        <v/>
      </c>
      <c r="E577" s="623" t="str">
        <f>IF(ISNUMBER(AirVision!L573),AirVision!L573, "")</f>
        <v/>
      </c>
      <c r="F577" s="624" t="str">
        <f>IF(AirVision!M573&lt;&gt;"",AirVision!M573, "")</f>
        <v/>
      </c>
      <c r="G577" s="625" t="str">
        <f>IF(ISNUMBER(AirVision!C573),AirVision!C573,"")</f>
        <v/>
      </c>
      <c r="H577" s="624" t="str">
        <f>IF(AirVision!D573&lt;&gt;"",AirVision!D573, "")</f>
        <v/>
      </c>
      <c r="I577" s="624" t="str">
        <f>IF(ISNUMBER(AirVision!O573),AirVision!O573,"")</f>
        <v/>
      </c>
      <c r="J577" s="624" t="str">
        <f>IF(ISNUMBER(AirVision!P573),AirVision!P573,"")</f>
        <v/>
      </c>
      <c r="K577" s="624" t="str">
        <f>IF(ISNUMBER(AirVision!F573),AirVision!F573, "")</f>
        <v/>
      </c>
      <c r="L577" s="624" t="str">
        <f>IF(AirVision!G573&lt;&gt;"",AirVision!G573, "")</f>
        <v/>
      </c>
      <c r="M577" s="624" t="str">
        <f>IF(ISNUMBER(AirVision!U573),AirVision!U573, "")</f>
        <v/>
      </c>
      <c r="N577" s="624" t="str">
        <f>IF(AirVision!V573&lt;&gt;"",AirVision!V573, "")</f>
        <v/>
      </c>
      <c r="O577" s="625" t="str">
        <f>IF(ISNUMBER(AirVision!X573),AirVision!X573,"")</f>
        <v/>
      </c>
      <c r="P577" s="624" t="str">
        <f>IF(AirVision!Y573&lt;&gt;"",AirVision!Y573, "")</f>
        <v/>
      </c>
      <c r="Q577" s="624" t="str">
        <f>IF(ISNUMBER(AirVision!AA573),AirVision!AA573,"")</f>
        <v/>
      </c>
      <c r="R577" s="624" t="str">
        <f>IF(AirVision!AB573&lt;&gt;"",AirVision!AB573, "")</f>
        <v/>
      </c>
      <c r="S577" s="624" t="str">
        <f>IF(ISNUMBER(AirVision!AD573),AirVision!AD573,"")</f>
        <v/>
      </c>
      <c r="T577" s="624" t="str">
        <f>IF(AirVision!AE573&lt;&gt;"",AirVision!AE573, "")</f>
        <v/>
      </c>
      <c r="U577" s="624">
        <f t="shared" si="175"/>
        <v>0</v>
      </c>
      <c r="V577" s="624">
        <f t="shared" si="174"/>
        <v>1</v>
      </c>
      <c r="W577" s="624" t="str">
        <f>IF(D577&lt;&gt;"",(VLOOKUP(D577,'Flags&amp;Qualifiers'!$S$2:$U$55,3)),"")</f>
        <v/>
      </c>
      <c r="X577" s="624">
        <f t="shared" si="176"/>
        <v>0</v>
      </c>
      <c r="Y577" s="624" t="str">
        <f>IF(D577&lt;&gt;"",(VLOOKUP(D577,'Flags&amp;Qualifiers'!$S$2:$T$55,2)), "")</f>
        <v/>
      </c>
      <c r="Z577" s="624">
        <f t="shared" si="177"/>
        <v>1</v>
      </c>
      <c r="AA577" s="624">
        <f t="shared" si="178"/>
        <v>0</v>
      </c>
      <c r="AB577" s="624" t="str">
        <f t="shared" si="179"/>
        <v>NULL</v>
      </c>
      <c r="AC577" s="635" t="str">
        <f t="shared" si="193"/>
        <v>NULL</v>
      </c>
      <c r="AD577" s="625" t="str">
        <f t="shared" si="193"/>
        <v>NULL</v>
      </c>
      <c r="AE577" s="627">
        <f t="shared" si="192"/>
        <v>0</v>
      </c>
      <c r="AF577" s="628" t="str">
        <f t="shared" si="180"/>
        <v/>
      </c>
      <c r="AG577" s="629" t="str">
        <f t="shared" si="181"/>
        <v/>
      </c>
      <c r="AH577" s="630">
        <f t="shared" si="182"/>
        <v>570</v>
      </c>
      <c r="AI577" s="629">
        <f t="shared" si="186"/>
        <v>0</v>
      </c>
      <c r="AJ577" s="632" t="str">
        <f t="shared" si="190"/>
        <v/>
      </c>
      <c r="AK577" s="630" t="str">
        <f t="shared" si="183"/>
        <v/>
      </c>
      <c r="AL577" s="630" t="str">
        <f t="shared" si="184"/>
        <v/>
      </c>
      <c r="AM577" s="632" t="str">
        <f t="shared" si="185"/>
        <v/>
      </c>
      <c r="AN577" s="633" t="str">
        <f t="shared" si="191"/>
        <v>YES</v>
      </c>
      <c r="AO577" s="511" t="s">
        <v>382</v>
      </c>
      <c r="AP577" s="127">
        <f>VLOOKUP(AO577,'Flags&amp;Qualifiers'!$B$2:$C$49,2)</f>
        <v>0</v>
      </c>
      <c r="AQ577" s="127">
        <f>VLOOKUP(AO577,'Flags&amp;Qualifiers'!$B$2:$D$49,3)</f>
        <v>0</v>
      </c>
      <c r="AR577" s="127">
        <f>VLOOKUP(AO577,'Flags&amp;Qualifiers'!$B$2:$E$49,4)</f>
        <v>0</v>
      </c>
      <c r="AS577" s="757" t="str">
        <f t="shared" si="187"/>
        <v>no</v>
      </c>
    </row>
    <row r="578" spans="1:45" s="634" customFormat="1" ht="11.25" customHeight="1" x14ac:dyDescent="0.2">
      <c r="A578" s="621">
        <f>(AirVision!A574)</f>
        <v>0</v>
      </c>
      <c r="B578" s="622">
        <f>(AirVision!B574)</f>
        <v>0</v>
      </c>
      <c r="C578" s="623" t="str">
        <f>IF(ISNUMBER(AirVision!R574),AirVision!R574, "")</f>
        <v/>
      </c>
      <c r="D578" s="624" t="str">
        <f>IF(AirVision!S574&lt;&gt;"",AirVision!S574, "")</f>
        <v/>
      </c>
      <c r="E578" s="623" t="str">
        <f>IF(ISNUMBER(AirVision!L574),AirVision!L574, "")</f>
        <v/>
      </c>
      <c r="F578" s="624" t="str">
        <f>IF(AirVision!M574&lt;&gt;"",AirVision!M574, "")</f>
        <v/>
      </c>
      <c r="G578" s="625" t="str">
        <f>IF(ISNUMBER(AirVision!C574),AirVision!C574,"")</f>
        <v/>
      </c>
      <c r="H578" s="624" t="str">
        <f>IF(AirVision!D574&lt;&gt;"",AirVision!D574, "")</f>
        <v/>
      </c>
      <c r="I578" s="624" t="str">
        <f>IF(ISNUMBER(AirVision!O574),AirVision!O574,"")</f>
        <v/>
      </c>
      <c r="J578" s="624" t="str">
        <f>IF(ISNUMBER(AirVision!P574),AirVision!P574,"")</f>
        <v/>
      </c>
      <c r="K578" s="624" t="str">
        <f>IF(ISNUMBER(AirVision!F574),AirVision!F574, "")</f>
        <v/>
      </c>
      <c r="L578" s="624" t="str">
        <f>IF(AirVision!G574&lt;&gt;"",AirVision!G574, "")</f>
        <v/>
      </c>
      <c r="M578" s="624" t="str">
        <f>IF(ISNUMBER(AirVision!U574),AirVision!U574, "")</f>
        <v/>
      </c>
      <c r="N578" s="624" t="str">
        <f>IF(AirVision!V574&lt;&gt;"",AirVision!V574, "")</f>
        <v/>
      </c>
      <c r="O578" s="625" t="str">
        <f>IF(ISNUMBER(AirVision!X574),AirVision!X574,"")</f>
        <v/>
      </c>
      <c r="P578" s="624" t="str">
        <f>IF(AirVision!Y574&lt;&gt;"",AirVision!Y574, "")</f>
        <v/>
      </c>
      <c r="Q578" s="624" t="str">
        <f>IF(ISNUMBER(AirVision!AA574),AirVision!AA574,"")</f>
        <v/>
      </c>
      <c r="R578" s="624" t="str">
        <f>IF(AirVision!AB574&lt;&gt;"",AirVision!AB574, "")</f>
        <v/>
      </c>
      <c r="S578" s="624" t="str">
        <f>IF(ISNUMBER(AirVision!AD574),AirVision!AD574,"")</f>
        <v/>
      </c>
      <c r="T578" s="624" t="str">
        <f>IF(AirVision!AE574&lt;&gt;"",AirVision!AE574, "")</f>
        <v/>
      </c>
      <c r="U578" s="624">
        <f t="shared" si="175"/>
        <v>0</v>
      </c>
      <c r="V578" s="624">
        <f t="shared" si="174"/>
        <v>1</v>
      </c>
      <c r="W578" s="624" t="str">
        <f>IF(D578&lt;&gt;"",(VLOOKUP(D578,'Flags&amp;Qualifiers'!$S$2:$U$55,3)),"")</f>
        <v/>
      </c>
      <c r="X578" s="624">
        <f t="shared" si="176"/>
        <v>0</v>
      </c>
      <c r="Y578" s="624" t="str">
        <f>IF(D578&lt;&gt;"",(VLOOKUP(D578,'Flags&amp;Qualifiers'!$S$2:$T$55,2)), "")</f>
        <v/>
      </c>
      <c r="Z578" s="624">
        <f t="shared" si="177"/>
        <v>1</v>
      </c>
      <c r="AA578" s="624">
        <f t="shared" si="178"/>
        <v>0</v>
      </c>
      <c r="AB578" s="624" t="str">
        <f t="shared" si="179"/>
        <v>NULL</v>
      </c>
      <c r="AC578" s="635" t="str">
        <f t="shared" si="193"/>
        <v>NULL</v>
      </c>
      <c r="AD578" s="625" t="str">
        <f t="shared" si="193"/>
        <v>NULL</v>
      </c>
      <c r="AE578" s="627">
        <f t="shared" si="192"/>
        <v>0</v>
      </c>
      <c r="AF578" s="628" t="str">
        <f t="shared" si="180"/>
        <v/>
      </c>
      <c r="AG578" s="629" t="str">
        <f t="shared" si="181"/>
        <v/>
      </c>
      <c r="AH578" s="630">
        <f t="shared" si="182"/>
        <v>571</v>
      </c>
      <c r="AI578" s="629">
        <f t="shared" si="186"/>
        <v>0</v>
      </c>
      <c r="AJ578" s="632" t="str">
        <f t="shared" si="190"/>
        <v/>
      </c>
      <c r="AK578" s="630" t="str">
        <f t="shared" si="183"/>
        <v/>
      </c>
      <c r="AL578" s="630" t="str">
        <f t="shared" si="184"/>
        <v/>
      </c>
      <c r="AM578" s="632" t="str">
        <f t="shared" si="185"/>
        <v/>
      </c>
      <c r="AN578" s="633" t="str">
        <f t="shared" si="191"/>
        <v>YES</v>
      </c>
      <c r="AO578" s="511" t="s">
        <v>382</v>
      </c>
      <c r="AP578" s="127">
        <f>VLOOKUP(AO578,'Flags&amp;Qualifiers'!$B$2:$C$49,2)</f>
        <v>0</v>
      </c>
      <c r="AQ578" s="127">
        <f>VLOOKUP(AO578,'Flags&amp;Qualifiers'!$B$2:$D$49,3)</f>
        <v>0</v>
      </c>
      <c r="AR578" s="127">
        <f>VLOOKUP(AO578,'Flags&amp;Qualifiers'!$B$2:$E$49,4)</f>
        <v>0</v>
      </c>
      <c r="AS578" s="757" t="str">
        <f t="shared" si="187"/>
        <v>no</v>
      </c>
    </row>
    <row r="579" spans="1:45" s="634" customFormat="1" ht="11.25" customHeight="1" x14ac:dyDescent="0.2">
      <c r="A579" s="621">
        <f>(AirVision!A575)</f>
        <v>0</v>
      </c>
      <c r="B579" s="622">
        <f>(AirVision!B575)</f>
        <v>0</v>
      </c>
      <c r="C579" s="623" t="str">
        <f>IF(ISNUMBER(AirVision!R575),AirVision!R575, "")</f>
        <v/>
      </c>
      <c r="D579" s="624" t="str">
        <f>IF(AirVision!S575&lt;&gt;"",AirVision!S575, "")</f>
        <v/>
      </c>
      <c r="E579" s="623" t="str">
        <f>IF(ISNUMBER(AirVision!L575),AirVision!L575, "")</f>
        <v/>
      </c>
      <c r="F579" s="624" t="str">
        <f>IF(AirVision!M575&lt;&gt;"",AirVision!M575, "")</f>
        <v/>
      </c>
      <c r="G579" s="625" t="str">
        <f>IF(ISNUMBER(AirVision!C575),AirVision!C575,"")</f>
        <v/>
      </c>
      <c r="H579" s="624" t="str">
        <f>IF(AirVision!D575&lt;&gt;"",AirVision!D575, "")</f>
        <v/>
      </c>
      <c r="I579" s="624" t="str">
        <f>IF(ISNUMBER(AirVision!O575),AirVision!O575,"")</f>
        <v/>
      </c>
      <c r="J579" s="624" t="str">
        <f>IF(ISNUMBER(AirVision!P575),AirVision!P575,"")</f>
        <v/>
      </c>
      <c r="K579" s="624" t="str">
        <f>IF(ISNUMBER(AirVision!F575),AirVision!F575, "")</f>
        <v/>
      </c>
      <c r="L579" s="624" t="str">
        <f>IF(AirVision!G575&lt;&gt;"",AirVision!G575, "")</f>
        <v/>
      </c>
      <c r="M579" s="624" t="str">
        <f>IF(ISNUMBER(AirVision!U575),AirVision!U575, "")</f>
        <v/>
      </c>
      <c r="N579" s="624" t="str">
        <f>IF(AirVision!V575&lt;&gt;"",AirVision!V575, "")</f>
        <v/>
      </c>
      <c r="O579" s="625" t="str">
        <f>IF(ISNUMBER(AirVision!X575),AirVision!X575,"")</f>
        <v/>
      </c>
      <c r="P579" s="624" t="str">
        <f>IF(AirVision!Y575&lt;&gt;"",AirVision!Y575, "")</f>
        <v/>
      </c>
      <c r="Q579" s="624" t="str">
        <f>IF(ISNUMBER(AirVision!AA575),AirVision!AA575,"")</f>
        <v/>
      </c>
      <c r="R579" s="624" t="str">
        <f>IF(AirVision!AB575&lt;&gt;"",AirVision!AB575, "")</f>
        <v/>
      </c>
      <c r="S579" s="624" t="str">
        <f>IF(ISNUMBER(AirVision!AD575),AirVision!AD575,"")</f>
        <v/>
      </c>
      <c r="T579" s="624" t="str">
        <f>IF(AirVision!AE575&lt;&gt;"",AirVision!AE575, "")</f>
        <v/>
      </c>
      <c r="U579" s="624">
        <f t="shared" si="175"/>
        <v>0</v>
      </c>
      <c r="V579" s="624">
        <f t="shared" si="174"/>
        <v>1</v>
      </c>
      <c r="W579" s="624" t="str">
        <f>IF(D579&lt;&gt;"",(VLOOKUP(D579,'Flags&amp;Qualifiers'!$S$2:$U$55,3)),"")</f>
        <v/>
      </c>
      <c r="X579" s="624">
        <f t="shared" si="176"/>
        <v>0</v>
      </c>
      <c r="Y579" s="624" t="str">
        <f>IF(D579&lt;&gt;"",(VLOOKUP(D579,'Flags&amp;Qualifiers'!$S$2:$T$55,2)), "")</f>
        <v/>
      </c>
      <c r="Z579" s="624">
        <f t="shared" si="177"/>
        <v>1</v>
      </c>
      <c r="AA579" s="624">
        <f t="shared" si="178"/>
        <v>0</v>
      </c>
      <c r="AB579" s="624" t="str">
        <f t="shared" si="179"/>
        <v>NULL</v>
      </c>
      <c r="AC579" s="635" t="str">
        <f t="shared" si="193"/>
        <v>NULL</v>
      </c>
      <c r="AD579" s="625" t="str">
        <f t="shared" si="193"/>
        <v>NULL</v>
      </c>
      <c r="AE579" s="627">
        <f t="shared" si="192"/>
        <v>0</v>
      </c>
      <c r="AF579" s="628" t="str">
        <f t="shared" si="180"/>
        <v/>
      </c>
      <c r="AG579" s="629" t="str">
        <f t="shared" si="181"/>
        <v/>
      </c>
      <c r="AH579" s="630">
        <f t="shared" si="182"/>
        <v>572</v>
      </c>
      <c r="AI579" s="629">
        <f t="shared" si="186"/>
        <v>0</v>
      </c>
      <c r="AJ579" s="632" t="str">
        <f t="shared" si="190"/>
        <v/>
      </c>
      <c r="AK579" s="630" t="str">
        <f t="shared" si="183"/>
        <v/>
      </c>
      <c r="AL579" s="630" t="str">
        <f t="shared" si="184"/>
        <v/>
      </c>
      <c r="AM579" s="632" t="str">
        <f t="shared" si="185"/>
        <v/>
      </c>
      <c r="AN579" s="633" t="str">
        <f t="shared" si="191"/>
        <v>YES</v>
      </c>
      <c r="AO579" s="511" t="s">
        <v>382</v>
      </c>
      <c r="AP579" s="127">
        <f>VLOOKUP(AO579,'Flags&amp;Qualifiers'!$B$2:$C$49,2)</f>
        <v>0</v>
      </c>
      <c r="AQ579" s="127">
        <f>VLOOKUP(AO579,'Flags&amp;Qualifiers'!$B$2:$D$49,3)</f>
        <v>0</v>
      </c>
      <c r="AR579" s="127">
        <f>VLOOKUP(AO579,'Flags&amp;Qualifiers'!$B$2:$E$49,4)</f>
        <v>0</v>
      </c>
      <c r="AS579" s="757" t="str">
        <f t="shared" si="187"/>
        <v>no</v>
      </c>
    </row>
    <row r="580" spans="1:45" s="634" customFormat="1" ht="11.25" customHeight="1" x14ac:dyDescent="0.2">
      <c r="A580" s="621">
        <f>(AirVision!A576)</f>
        <v>0</v>
      </c>
      <c r="B580" s="622">
        <f>(AirVision!B576)</f>
        <v>0</v>
      </c>
      <c r="C580" s="623" t="str">
        <f>IF(ISNUMBER(AirVision!R576),AirVision!R576, "")</f>
        <v/>
      </c>
      <c r="D580" s="624" t="str">
        <f>IF(AirVision!S576&lt;&gt;"",AirVision!S576, "")</f>
        <v/>
      </c>
      <c r="E580" s="623" t="str">
        <f>IF(ISNUMBER(AirVision!L576),AirVision!L576, "")</f>
        <v/>
      </c>
      <c r="F580" s="624" t="str">
        <f>IF(AirVision!M576&lt;&gt;"",AirVision!M576, "")</f>
        <v/>
      </c>
      <c r="G580" s="625" t="str">
        <f>IF(ISNUMBER(AirVision!C576),AirVision!C576,"")</f>
        <v/>
      </c>
      <c r="H580" s="624" t="str">
        <f>IF(AirVision!D576&lt;&gt;"",AirVision!D576, "")</f>
        <v/>
      </c>
      <c r="I580" s="624" t="str">
        <f>IF(ISNUMBER(AirVision!O576),AirVision!O576,"")</f>
        <v/>
      </c>
      <c r="J580" s="624" t="str">
        <f>IF(ISNUMBER(AirVision!P576),AirVision!P576,"")</f>
        <v/>
      </c>
      <c r="K580" s="624" t="str">
        <f>IF(ISNUMBER(AirVision!F576),AirVision!F576, "")</f>
        <v/>
      </c>
      <c r="L580" s="624" t="str">
        <f>IF(AirVision!G576&lt;&gt;"",AirVision!G576, "")</f>
        <v/>
      </c>
      <c r="M580" s="624" t="str">
        <f>IF(ISNUMBER(AirVision!U576),AirVision!U576, "")</f>
        <v/>
      </c>
      <c r="N580" s="624" t="str">
        <f>IF(AirVision!V576&lt;&gt;"",AirVision!V576, "")</f>
        <v/>
      </c>
      <c r="O580" s="625" t="str">
        <f>IF(ISNUMBER(AirVision!X576),AirVision!X576,"")</f>
        <v/>
      </c>
      <c r="P580" s="624" t="str">
        <f>IF(AirVision!Y576&lt;&gt;"",AirVision!Y576, "")</f>
        <v/>
      </c>
      <c r="Q580" s="624" t="str">
        <f>IF(ISNUMBER(AirVision!AA576),AirVision!AA576,"")</f>
        <v/>
      </c>
      <c r="R580" s="624" t="str">
        <f>IF(AirVision!AB576&lt;&gt;"",AirVision!AB576, "")</f>
        <v/>
      </c>
      <c r="S580" s="624" t="str">
        <f>IF(ISNUMBER(AirVision!AD576),AirVision!AD576,"")</f>
        <v/>
      </c>
      <c r="T580" s="624" t="str">
        <f>IF(AirVision!AE576&lt;&gt;"",AirVision!AE576, "")</f>
        <v/>
      </c>
      <c r="U580" s="624">
        <f t="shared" si="175"/>
        <v>0</v>
      </c>
      <c r="V580" s="624">
        <f t="shared" si="174"/>
        <v>1</v>
      </c>
      <c r="W580" s="624" t="str">
        <f>IF(D580&lt;&gt;"",(VLOOKUP(D580,'Flags&amp;Qualifiers'!$S$2:$U$55,3)),"")</f>
        <v/>
      </c>
      <c r="X580" s="624">
        <f t="shared" si="176"/>
        <v>0</v>
      </c>
      <c r="Y580" s="624" t="str">
        <f>IF(D580&lt;&gt;"",(VLOOKUP(D580,'Flags&amp;Qualifiers'!$S$2:$T$55,2)), "")</f>
        <v/>
      </c>
      <c r="Z580" s="624">
        <f t="shared" si="177"/>
        <v>1</v>
      </c>
      <c r="AA580" s="624">
        <f t="shared" si="178"/>
        <v>0</v>
      </c>
      <c r="AB580" s="624" t="str">
        <f t="shared" si="179"/>
        <v>NULL</v>
      </c>
      <c r="AC580" s="635" t="str">
        <f t="shared" si="193"/>
        <v>NULL</v>
      </c>
      <c r="AD580" s="625" t="str">
        <f t="shared" si="193"/>
        <v>NULL</v>
      </c>
      <c r="AE580" s="627">
        <f t="shared" si="192"/>
        <v>0</v>
      </c>
      <c r="AF580" s="628" t="str">
        <f t="shared" si="180"/>
        <v/>
      </c>
      <c r="AG580" s="629" t="str">
        <f t="shared" si="181"/>
        <v/>
      </c>
      <c r="AH580" s="630">
        <f t="shared" si="182"/>
        <v>573</v>
      </c>
      <c r="AI580" s="629">
        <f t="shared" si="186"/>
        <v>0</v>
      </c>
      <c r="AJ580" s="632" t="str">
        <f t="shared" si="190"/>
        <v/>
      </c>
      <c r="AK580" s="630" t="str">
        <f t="shared" si="183"/>
        <v/>
      </c>
      <c r="AL580" s="630" t="str">
        <f t="shared" si="184"/>
        <v/>
      </c>
      <c r="AM580" s="632" t="str">
        <f t="shared" si="185"/>
        <v/>
      </c>
      <c r="AN580" s="633" t="str">
        <f t="shared" si="191"/>
        <v>YES</v>
      </c>
      <c r="AO580" s="511" t="s">
        <v>382</v>
      </c>
      <c r="AP580" s="127">
        <f>VLOOKUP(AO580,'Flags&amp;Qualifiers'!$B$2:$C$49,2)</f>
        <v>0</v>
      </c>
      <c r="AQ580" s="127">
        <f>VLOOKUP(AO580,'Flags&amp;Qualifiers'!$B$2:$D$49,3)</f>
        <v>0</v>
      </c>
      <c r="AR580" s="127">
        <f>VLOOKUP(AO580,'Flags&amp;Qualifiers'!$B$2:$E$49,4)</f>
        <v>0</v>
      </c>
      <c r="AS580" s="757" t="str">
        <f t="shared" si="187"/>
        <v>no</v>
      </c>
    </row>
    <row r="581" spans="1:45" s="634" customFormat="1" ht="11.25" customHeight="1" x14ac:dyDescent="0.2">
      <c r="A581" s="621">
        <f>(AirVision!A577)</f>
        <v>0</v>
      </c>
      <c r="B581" s="622">
        <f>(AirVision!B577)</f>
        <v>0</v>
      </c>
      <c r="C581" s="623" t="str">
        <f>IF(ISNUMBER(AirVision!R577),AirVision!R577, "")</f>
        <v/>
      </c>
      <c r="D581" s="624" t="str">
        <f>IF(AirVision!S577&lt;&gt;"",AirVision!S577, "")</f>
        <v/>
      </c>
      <c r="E581" s="623" t="str">
        <f>IF(ISNUMBER(AirVision!L577),AirVision!L577, "")</f>
        <v/>
      </c>
      <c r="F581" s="624" t="str">
        <f>IF(AirVision!M577&lt;&gt;"",AirVision!M577, "")</f>
        <v/>
      </c>
      <c r="G581" s="625" t="str">
        <f>IF(ISNUMBER(AirVision!C577),AirVision!C577,"")</f>
        <v/>
      </c>
      <c r="H581" s="624" t="str">
        <f>IF(AirVision!D577&lt;&gt;"",AirVision!D577, "")</f>
        <v/>
      </c>
      <c r="I581" s="624" t="str">
        <f>IF(ISNUMBER(AirVision!O577),AirVision!O577,"")</f>
        <v/>
      </c>
      <c r="J581" s="624" t="str">
        <f>IF(ISNUMBER(AirVision!P577),AirVision!P577,"")</f>
        <v/>
      </c>
      <c r="K581" s="624" t="str">
        <f>IF(ISNUMBER(AirVision!F577),AirVision!F577, "")</f>
        <v/>
      </c>
      <c r="L581" s="624" t="str">
        <f>IF(AirVision!G577&lt;&gt;"",AirVision!G577, "")</f>
        <v/>
      </c>
      <c r="M581" s="624" t="str">
        <f>IF(ISNUMBER(AirVision!U577),AirVision!U577, "")</f>
        <v/>
      </c>
      <c r="N581" s="624" t="str">
        <f>IF(AirVision!V577&lt;&gt;"",AirVision!V577, "")</f>
        <v/>
      </c>
      <c r="O581" s="625" t="str">
        <f>IF(ISNUMBER(AirVision!X577),AirVision!X577,"")</f>
        <v/>
      </c>
      <c r="P581" s="624" t="str">
        <f>IF(AirVision!Y577&lt;&gt;"",AirVision!Y577, "")</f>
        <v/>
      </c>
      <c r="Q581" s="624" t="str">
        <f>IF(ISNUMBER(AirVision!AA577),AirVision!AA577,"")</f>
        <v/>
      </c>
      <c r="R581" s="624" t="str">
        <f>IF(AirVision!AB577&lt;&gt;"",AirVision!AB577, "")</f>
        <v/>
      </c>
      <c r="S581" s="624" t="str">
        <f>IF(ISNUMBER(AirVision!AD577),AirVision!AD577,"")</f>
        <v/>
      </c>
      <c r="T581" s="624" t="str">
        <f>IF(AirVision!AE577&lt;&gt;"",AirVision!AE577, "")</f>
        <v/>
      </c>
      <c r="U581" s="624">
        <f t="shared" si="175"/>
        <v>0</v>
      </c>
      <c r="V581" s="624">
        <f t="shared" ref="V581:V644" si="194">COUNTBLANK(C581)</f>
        <v>1</v>
      </c>
      <c r="W581" s="624" t="str">
        <f>IF(D581&lt;&gt;"",(VLOOKUP(D581,'Flags&amp;Qualifiers'!$S$2:$U$55,3)),"")</f>
        <v/>
      </c>
      <c r="X581" s="624">
        <f t="shared" si="176"/>
        <v>0</v>
      </c>
      <c r="Y581" s="624" t="str">
        <f>IF(D581&lt;&gt;"",(VLOOKUP(D581,'Flags&amp;Qualifiers'!$S$2:$T$55,2)), "")</f>
        <v/>
      </c>
      <c r="Z581" s="624">
        <f t="shared" si="177"/>
        <v>1</v>
      </c>
      <c r="AA581" s="624">
        <f t="shared" si="178"/>
        <v>0</v>
      </c>
      <c r="AB581" s="624" t="str">
        <f t="shared" si="179"/>
        <v>NULL</v>
      </c>
      <c r="AC581" s="635" t="str">
        <f t="shared" si="193"/>
        <v>NULL</v>
      </c>
      <c r="AD581" s="625" t="str">
        <f t="shared" si="193"/>
        <v>NULL</v>
      </c>
      <c r="AE581" s="627">
        <f t="shared" si="192"/>
        <v>0</v>
      </c>
      <c r="AF581" s="628" t="str">
        <f t="shared" si="180"/>
        <v/>
      </c>
      <c r="AG581" s="629" t="str">
        <f t="shared" si="181"/>
        <v/>
      </c>
      <c r="AH581" s="630">
        <f t="shared" si="182"/>
        <v>574</v>
      </c>
      <c r="AI581" s="629">
        <f t="shared" si="186"/>
        <v>0</v>
      </c>
      <c r="AJ581" s="632" t="str">
        <f t="shared" si="190"/>
        <v/>
      </c>
      <c r="AK581" s="630" t="str">
        <f t="shared" si="183"/>
        <v/>
      </c>
      <c r="AL581" s="630" t="str">
        <f t="shared" si="184"/>
        <v/>
      </c>
      <c r="AM581" s="632" t="str">
        <f t="shared" si="185"/>
        <v/>
      </c>
      <c r="AN581" s="633" t="str">
        <f t="shared" si="191"/>
        <v>YES</v>
      </c>
      <c r="AO581" s="511" t="s">
        <v>382</v>
      </c>
      <c r="AP581" s="127">
        <f>VLOOKUP(AO581,'Flags&amp;Qualifiers'!$B$2:$C$49,2)</f>
        <v>0</v>
      </c>
      <c r="AQ581" s="127">
        <f>VLOOKUP(AO581,'Flags&amp;Qualifiers'!$B$2:$D$49,3)</f>
        <v>0</v>
      </c>
      <c r="AR581" s="127">
        <f>VLOOKUP(AO581,'Flags&amp;Qualifiers'!$B$2:$E$49,4)</f>
        <v>0</v>
      </c>
      <c r="AS581" s="757" t="str">
        <f t="shared" si="187"/>
        <v>no</v>
      </c>
    </row>
    <row r="582" spans="1:45" s="634" customFormat="1" ht="11.25" customHeight="1" x14ac:dyDescent="0.2">
      <c r="A582" s="621">
        <f>(AirVision!A578)</f>
        <v>0</v>
      </c>
      <c r="B582" s="622">
        <f>(AirVision!B578)</f>
        <v>0</v>
      </c>
      <c r="C582" s="623" t="str">
        <f>IF(ISNUMBER(AirVision!R578),AirVision!R578, "")</f>
        <v/>
      </c>
      <c r="D582" s="624" t="str">
        <f>IF(AirVision!S578&lt;&gt;"",AirVision!S578, "")</f>
        <v/>
      </c>
      <c r="E582" s="623" t="str">
        <f>IF(ISNUMBER(AirVision!L578),AirVision!L578, "")</f>
        <v/>
      </c>
      <c r="F582" s="624" t="str">
        <f>IF(AirVision!M578&lt;&gt;"",AirVision!M578, "")</f>
        <v/>
      </c>
      <c r="G582" s="625" t="str">
        <f>IF(ISNUMBER(AirVision!C578),AirVision!C578,"")</f>
        <v/>
      </c>
      <c r="H582" s="624" t="str">
        <f>IF(AirVision!D578&lt;&gt;"",AirVision!D578, "")</f>
        <v/>
      </c>
      <c r="I582" s="624" t="str">
        <f>IF(ISNUMBER(AirVision!O578),AirVision!O578,"")</f>
        <v/>
      </c>
      <c r="J582" s="624" t="str">
        <f>IF(ISNUMBER(AirVision!P578),AirVision!P578,"")</f>
        <v/>
      </c>
      <c r="K582" s="624" t="str">
        <f>IF(ISNUMBER(AirVision!F578),AirVision!F578, "")</f>
        <v/>
      </c>
      <c r="L582" s="624" t="str">
        <f>IF(AirVision!G578&lt;&gt;"",AirVision!G578, "")</f>
        <v/>
      </c>
      <c r="M582" s="624" t="str">
        <f>IF(ISNUMBER(AirVision!U578),AirVision!U578, "")</f>
        <v/>
      </c>
      <c r="N582" s="624" t="str">
        <f>IF(AirVision!V578&lt;&gt;"",AirVision!V578, "")</f>
        <v/>
      </c>
      <c r="O582" s="625" t="str">
        <f>IF(ISNUMBER(AirVision!X578),AirVision!X578,"")</f>
        <v/>
      </c>
      <c r="P582" s="624" t="str">
        <f>IF(AirVision!Y578&lt;&gt;"",AirVision!Y578, "")</f>
        <v/>
      </c>
      <c r="Q582" s="624" t="str">
        <f>IF(ISNUMBER(AirVision!AA578),AirVision!AA578,"")</f>
        <v/>
      </c>
      <c r="R582" s="624" t="str">
        <f>IF(AirVision!AB578&lt;&gt;"",AirVision!AB578, "")</f>
        <v/>
      </c>
      <c r="S582" s="624" t="str">
        <f>IF(ISNUMBER(AirVision!AD578),AirVision!AD578,"")</f>
        <v/>
      </c>
      <c r="T582" s="624" t="str">
        <f>IF(AirVision!AE578&lt;&gt;"",AirVision!AE578, "")</f>
        <v/>
      </c>
      <c r="U582" s="624">
        <f t="shared" si="175"/>
        <v>0</v>
      </c>
      <c r="V582" s="624">
        <f t="shared" si="194"/>
        <v>1</v>
      </c>
      <c r="W582" s="624" t="str">
        <f>IF(D582&lt;&gt;"",(VLOOKUP(D582,'Flags&amp;Qualifiers'!$S$2:$U$55,3)),"")</f>
        <v/>
      </c>
      <c r="X582" s="624">
        <f t="shared" si="176"/>
        <v>0</v>
      </c>
      <c r="Y582" s="624" t="str">
        <f>IF(D582&lt;&gt;"",(VLOOKUP(D582,'Flags&amp;Qualifiers'!$S$2:$T$55,2)), "")</f>
        <v/>
      </c>
      <c r="Z582" s="624">
        <f t="shared" si="177"/>
        <v>1</v>
      </c>
      <c r="AA582" s="624">
        <f t="shared" si="178"/>
        <v>0</v>
      </c>
      <c r="AB582" s="624" t="str">
        <f t="shared" si="179"/>
        <v>NULL</v>
      </c>
      <c r="AC582" s="635" t="str">
        <f t="shared" si="193"/>
        <v>NULL</v>
      </c>
      <c r="AD582" s="625" t="str">
        <f t="shared" si="193"/>
        <v>NULL</v>
      </c>
      <c r="AE582" s="627">
        <f t="shared" si="192"/>
        <v>0</v>
      </c>
      <c r="AF582" s="628" t="str">
        <f t="shared" si="180"/>
        <v/>
      </c>
      <c r="AG582" s="629" t="str">
        <f t="shared" si="181"/>
        <v/>
      </c>
      <c r="AH582" s="630">
        <f t="shared" si="182"/>
        <v>575</v>
      </c>
      <c r="AI582" s="629">
        <f t="shared" si="186"/>
        <v>0</v>
      </c>
      <c r="AJ582" s="632" t="str">
        <f t="shared" si="190"/>
        <v/>
      </c>
      <c r="AK582" s="630" t="str">
        <f t="shared" si="183"/>
        <v/>
      </c>
      <c r="AL582" s="630" t="str">
        <f t="shared" si="184"/>
        <v/>
      </c>
      <c r="AM582" s="632" t="str">
        <f t="shared" si="185"/>
        <v/>
      </c>
      <c r="AN582" s="633" t="str">
        <f t="shared" si="191"/>
        <v>YES</v>
      </c>
      <c r="AO582" s="511" t="s">
        <v>382</v>
      </c>
      <c r="AP582" s="127">
        <f>VLOOKUP(AO582,'Flags&amp;Qualifiers'!$B$2:$C$49,2)</f>
        <v>0</v>
      </c>
      <c r="AQ582" s="127">
        <f>VLOOKUP(AO582,'Flags&amp;Qualifiers'!$B$2:$D$49,3)</f>
        <v>0</v>
      </c>
      <c r="AR582" s="127">
        <f>VLOOKUP(AO582,'Flags&amp;Qualifiers'!$B$2:$E$49,4)</f>
        <v>0</v>
      </c>
      <c r="AS582" s="757" t="str">
        <f t="shared" si="187"/>
        <v>no</v>
      </c>
    </row>
    <row r="583" spans="1:45" s="634" customFormat="1" ht="11.25" customHeight="1" x14ac:dyDescent="0.2">
      <c r="A583" s="621">
        <f>(AirVision!A579)</f>
        <v>0</v>
      </c>
      <c r="B583" s="622">
        <f>(AirVision!B579)</f>
        <v>0</v>
      </c>
      <c r="C583" s="623" t="str">
        <f>IF(ISNUMBER(AirVision!R579),AirVision!R579, "")</f>
        <v/>
      </c>
      <c r="D583" s="624" t="str">
        <f>IF(AirVision!S579&lt;&gt;"",AirVision!S579, "")</f>
        <v/>
      </c>
      <c r="E583" s="623" t="str">
        <f>IF(ISNUMBER(AirVision!L579),AirVision!L579, "")</f>
        <v/>
      </c>
      <c r="F583" s="624" t="str">
        <f>IF(AirVision!M579&lt;&gt;"",AirVision!M579, "")</f>
        <v/>
      </c>
      <c r="G583" s="625" t="str">
        <f>IF(ISNUMBER(AirVision!C579),AirVision!C579,"")</f>
        <v/>
      </c>
      <c r="H583" s="624" t="str">
        <f>IF(AirVision!D579&lt;&gt;"",AirVision!D579, "")</f>
        <v/>
      </c>
      <c r="I583" s="624" t="str">
        <f>IF(ISNUMBER(AirVision!O579),AirVision!O579,"")</f>
        <v/>
      </c>
      <c r="J583" s="624" t="str">
        <f>IF(ISNUMBER(AirVision!P579),AirVision!P579,"")</f>
        <v/>
      </c>
      <c r="K583" s="624" t="str">
        <f>IF(ISNUMBER(AirVision!F579),AirVision!F579, "")</f>
        <v/>
      </c>
      <c r="L583" s="624" t="str">
        <f>IF(AirVision!G579&lt;&gt;"",AirVision!G579, "")</f>
        <v/>
      </c>
      <c r="M583" s="624" t="str">
        <f>IF(ISNUMBER(AirVision!U579),AirVision!U579, "")</f>
        <v/>
      </c>
      <c r="N583" s="624" t="str">
        <f>IF(AirVision!V579&lt;&gt;"",AirVision!V579, "")</f>
        <v/>
      </c>
      <c r="O583" s="625" t="str">
        <f>IF(ISNUMBER(AirVision!X579),AirVision!X579,"")</f>
        <v/>
      </c>
      <c r="P583" s="624" t="str">
        <f>IF(AirVision!Y579&lt;&gt;"",AirVision!Y579, "")</f>
        <v/>
      </c>
      <c r="Q583" s="624" t="str">
        <f>IF(ISNUMBER(AirVision!AA579),AirVision!AA579,"")</f>
        <v/>
      </c>
      <c r="R583" s="624" t="str">
        <f>IF(AirVision!AB579&lt;&gt;"",AirVision!AB579, "")</f>
        <v/>
      </c>
      <c r="S583" s="624" t="str">
        <f>IF(ISNUMBER(AirVision!AD579),AirVision!AD579,"")</f>
        <v/>
      </c>
      <c r="T583" s="624" t="str">
        <f>IF(AirVision!AE579&lt;&gt;"",AirVision!AE579, "")</f>
        <v/>
      </c>
      <c r="U583" s="624">
        <f t="shared" si="175"/>
        <v>0</v>
      </c>
      <c r="V583" s="624">
        <f t="shared" si="194"/>
        <v>1</v>
      </c>
      <c r="W583" s="624" t="str">
        <f>IF(D583&lt;&gt;"",(VLOOKUP(D583,'Flags&amp;Qualifiers'!$S$2:$U$55,3)),"")</f>
        <v/>
      </c>
      <c r="X583" s="624">
        <f t="shared" si="176"/>
        <v>0</v>
      </c>
      <c r="Y583" s="624" t="str">
        <f>IF(D583&lt;&gt;"",(VLOOKUP(D583,'Flags&amp;Qualifiers'!$S$2:$T$55,2)), "")</f>
        <v/>
      </c>
      <c r="Z583" s="624">
        <f t="shared" si="177"/>
        <v>1</v>
      </c>
      <c r="AA583" s="624">
        <f t="shared" si="178"/>
        <v>0</v>
      </c>
      <c r="AB583" s="624" t="str">
        <f t="shared" si="179"/>
        <v>NULL</v>
      </c>
      <c r="AC583" s="635" t="str">
        <f t="shared" si="193"/>
        <v>NULL</v>
      </c>
      <c r="AD583" s="625" t="str">
        <f t="shared" si="193"/>
        <v>NULL</v>
      </c>
      <c r="AE583" s="627">
        <f>MAX($AB$560:$AB$583)</f>
        <v>0</v>
      </c>
      <c r="AF583" s="628" t="str">
        <f t="shared" si="180"/>
        <v/>
      </c>
      <c r="AG583" s="629" t="str">
        <f t="shared" si="181"/>
        <v/>
      </c>
      <c r="AH583" s="630">
        <f t="shared" si="182"/>
        <v>576</v>
      </c>
      <c r="AI583" s="629">
        <f t="shared" si="186"/>
        <v>0</v>
      </c>
      <c r="AJ583" s="632" t="str">
        <f t="shared" si="190"/>
        <v/>
      </c>
      <c r="AK583" s="630" t="str">
        <f t="shared" si="183"/>
        <v/>
      </c>
      <c r="AL583" s="630" t="str">
        <f t="shared" si="184"/>
        <v/>
      </c>
      <c r="AM583" s="632" t="str">
        <f t="shared" si="185"/>
        <v/>
      </c>
      <c r="AN583" s="633" t="str">
        <f t="shared" si="191"/>
        <v>YES</v>
      </c>
      <c r="AO583" s="511" t="s">
        <v>382</v>
      </c>
      <c r="AP583" s="127">
        <f>VLOOKUP(AO583,'Flags&amp;Qualifiers'!$B$2:$C$49,2)</f>
        <v>0</v>
      </c>
      <c r="AQ583" s="127">
        <f>VLOOKUP(AO583,'Flags&amp;Qualifiers'!$B$2:$D$49,3)</f>
        <v>0</v>
      </c>
      <c r="AR583" s="127">
        <f>VLOOKUP(AO583,'Flags&amp;Qualifiers'!$B$2:$E$49,4)</f>
        <v>0</v>
      </c>
      <c r="AS583" s="757" t="str">
        <f t="shared" si="187"/>
        <v>no</v>
      </c>
    </row>
    <row r="584" spans="1:45" s="634" customFormat="1" ht="11.25" customHeight="1" x14ac:dyDescent="0.2">
      <c r="A584" s="621">
        <f>(AirVision!A580)</f>
        <v>0</v>
      </c>
      <c r="B584" s="622">
        <f>(AirVision!B580)</f>
        <v>0</v>
      </c>
      <c r="C584" s="623" t="str">
        <f>IF(ISNUMBER(AirVision!R580),AirVision!R580, "")</f>
        <v/>
      </c>
      <c r="D584" s="624" t="str">
        <f>IF(AirVision!S580&lt;&gt;"",AirVision!S580, "")</f>
        <v/>
      </c>
      <c r="E584" s="623" t="str">
        <f>IF(ISNUMBER(AirVision!L580),AirVision!L580, "")</f>
        <v/>
      </c>
      <c r="F584" s="624" t="str">
        <f>IF(AirVision!M580&lt;&gt;"",AirVision!M580, "")</f>
        <v/>
      </c>
      <c r="G584" s="625" t="str">
        <f>IF(ISNUMBER(AirVision!C580),AirVision!C580,"")</f>
        <v/>
      </c>
      <c r="H584" s="624" t="str">
        <f>IF(AirVision!D580&lt;&gt;"",AirVision!D580, "")</f>
        <v/>
      </c>
      <c r="I584" s="624" t="str">
        <f>IF(ISNUMBER(AirVision!O580),AirVision!O580,"")</f>
        <v/>
      </c>
      <c r="J584" s="624" t="str">
        <f>IF(ISNUMBER(AirVision!P580),AirVision!P580,"")</f>
        <v/>
      </c>
      <c r="K584" s="624" t="str">
        <f>IF(ISNUMBER(AirVision!F580),AirVision!F580, "")</f>
        <v/>
      </c>
      <c r="L584" s="624" t="str">
        <f>IF(AirVision!G580&lt;&gt;"",AirVision!G580, "")</f>
        <v/>
      </c>
      <c r="M584" s="624" t="str">
        <f>IF(ISNUMBER(AirVision!U580),AirVision!U580, "")</f>
        <v/>
      </c>
      <c r="N584" s="624" t="str">
        <f>IF(AirVision!V580&lt;&gt;"",AirVision!V580, "")</f>
        <v/>
      </c>
      <c r="O584" s="625" t="str">
        <f>IF(ISNUMBER(AirVision!X580),AirVision!X580,"")</f>
        <v/>
      </c>
      <c r="P584" s="624" t="str">
        <f>IF(AirVision!Y580&lt;&gt;"",AirVision!Y580, "")</f>
        <v/>
      </c>
      <c r="Q584" s="624" t="str">
        <f>IF(ISNUMBER(AirVision!AA580),AirVision!AA580,"")</f>
        <v/>
      </c>
      <c r="R584" s="624" t="str">
        <f>IF(AirVision!AB580&lt;&gt;"",AirVision!AB580, "")</f>
        <v/>
      </c>
      <c r="S584" s="624" t="str">
        <f>IF(ISNUMBER(AirVision!AD580),AirVision!AD580,"")</f>
        <v/>
      </c>
      <c r="T584" s="624" t="str">
        <f>IF(AirVision!AE580&lt;&gt;"",AirVision!AE580, "")</f>
        <v/>
      </c>
      <c r="U584" s="624">
        <f t="shared" si="175"/>
        <v>0</v>
      </c>
      <c r="V584" s="624">
        <f t="shared" si="194"/>
        <v>1</v>
      </c>
      <c r="W584" s="624" t="str">
        <f>IF(D584&lt;&gt;"",(VLOOKUP(D584,'Flags&amp;Qualifiers'!$S$2:$U$55,3)),"")</f>
        <v/>
      </c>
      <c r="X584" s="624">
        <f t="shared" si="176"/>
        <v>0</v>
      </c>
      <c r="Y584" s="624" t="str">
        <f>IF(D584&lt;&gt;"",(VLOOKUP(D584,'Flags&amp;Qualifiers'!$S$2:$T$55,2)), "")</f>
        <v/>
      </c>
      <c r="Z584" s="624">
        <f t="shared" si="177"/>
        <v>1</v>
      </c>
      <c r="AA584" s="624">
        <f t="shared" si="178"/>
        <v>0</v>
      </c>
      <c r="AB584" s="624" t="str">
        <f t="shared" si="179"/>
        <v>NULL</v>
      </c>
      <c r="AC584" s="635" t="str">
        <f>IF((COUNT($AB$584:$AB$607)&gt;17),(AVERAGE($AB$584:$AB$607)),"NULL")</f>
        <v>NULL</v>
      </c>
      <c r="AD584" s="625" t="str">
        <f>IF((COUNT($AB$584:$AB$607)&gt;17),(AVERAGE($AB$584:$AB$607)),"NULL")</f>
        <v>NULL</v>
      </c>
      <c r="AE584" s="627">
        <f t="shared" ref="AE584:AE606" si="195">MAX($AB$584:$AB$607)</f>
        <v>0</v>
      </c>
      <c r="AF584" s="628" t="str">
        <f t="shared" si="180"/>
        <v/>
      </c>
      <c r="AG584" s="629" t="str">
        <f t="shared" si="181"/>
        <v/>
      </c>
      <c r="AH584" s="630">
        <f t="shared" si="182"/>
        <v>577</v>
      </c>
      <c r="AI584" s="629">
        <f t="shared" si="186"/>
        <v>0</v>
      </c>
      <c r="AJ584" s="632" t="str">
        <f t="shared" si="190"/>
        <v/>
      </c>
      <c r="AK584" s="630" t="str">
        <f t="shared" si="183"/>
        <v/>
      </c>
      <c r="AL584" s="630" t="str">
        <f t="shared" si="184"/>
        <v/>
      </c>
      <c r="AM584" s="632" t="str">
        <f t="shared" si="185"/>
        <v/>
      </c>
      <c r="AN584" s="633" t="str">
        <f t="shared" si="191"/>
        <v>YES</v>
      </c>
      <c r="AO584" s="511" t="s">
        <v>382</v>
      </c>
      <c r="AP584" s="127">
        <f>VLOOKUP(AO584,'Flags&amp;Qualifiers'!$B$2:$C$49,2)</f>
        <v>0</v>
      </c>
      <c r="AQ584" s="127">
        <f>VLOOKUP(AO584,'Flags&amp;Qualifiers'!$B$2:$D$49,3)</f>
        <v>0</v>
      </c>
      <c r="AR584" s="127">
        <f>VLOOKUP(AO584,'Flags&amp;Qualifiers'!$B$2:$E$49,4)</f>
        <v>0</v>
      </c>
      <c r="AS584" s="757" t="str">
        <f t="shared" si="187"/>
        <v>no</v>
      </c>
    </row>
    <row r="585" spans="1:45" s="634" customFormat="1" ht="11.25" customHeight="1" x14ac:dyDescent="0.2">
      <c r="A585" s="621">
        <f>(AirVision!A581)</f>
        <v>0</v>
      </c>
      <c r="B585" s="622">
        <f>(AirVision!B581)</f>
        <v>0</v>
      </c>
      <c r="C585" s="623" t="str">
        <f>IF(ISNUMBER(AirVision!R581),AirVision!R581, "")</f>
        <v/>
      </c>
      <c r="D585" s="624" t="str">
        <f>IF(AirVision!S581&lt;&gt;"",AirVision!S581, "")</f>
        <v/>
      </c>
      <c r="E585" s="623" t="str">
        <f>IF(ISNUMBER(AirVision!L581),AirVision!L581, "")</f>
        <v/>
      </c>
      <c r="F585" s="624" t="str">
        <f>IF(AirVision!M581&lt;&gt;"",AirVision!M581, "")</f>
        <v/>
      </c>
      <c r="G585" s="625" t="str">
        <f>IF(ISNUMBER(AirVision!C581),AirVision!C581,"")</f>
        <v/>
      </c>
      <c r="H585" s="624" t="str">
        <f>IF(AirVision!D581&lt;&gt;"",AirVision!D581, "")</f>
        <v/>
      </c>
      <c r="I585" s="624" t="str">
        <f>IF(ISNUMBER(AirVision!O581),AirVision!O581,"")</f>
        <v/>
      </c>
      <c r="J585" s="624" t="str">
        <f>IF(ISNUMBER(AirVision!P581),AirVision!P581,"")</f>
        <v/>
      </c>
      <c r="K585" s="624" t="str">
        <f>IF(ISNUMBER(AirVision!F581),AirVision!F581, "")</f>
        <v/>
      </c>
      <c r="L585" s="624" t="str">
        <f>IF(AirVision!G581&lt;&gt;"",AirVision!G581, "")</f>
        <v/>
      </c>
      <c r="M585" s="624" t="str">
        <f>IF(ISNUMBER(AirVision!U581),AirVision!U581, "")</f>
        <v/>
      </c>
      <c r="N585" s="624" t="str">
        <f>IF(AirVision!V581&lt;&gt;"",AirVision!V581, "")</f>
        <v/>
      </c>
      <c r="O585" s="625" t="str">
        <f>IF(ISNUMBER(AirVision!X581),AirVision!X581,"")</f>
        <v/>
      </c>
      <c r="P585" s="624" t="str">
        <f>IF(AirVision!Y581&lt;&gt;"",AirVision!Y581, "")</f>
        <v/>
      </c>
      <c r="Q585" s="624" t="str">
        <f>IF(ISNUMBER(AirVision!AA581),AirVision!AA581,"")</f>
        <v/>
      </c>
      <c r="R585" s="624" t="str">
        <f>IF(AirVision!AB581&lt;&gt;"",AirVision!AB581, "")</f>
        <v/>
      </c>
      <c r="S585" s="624" t="str">
        <f>IF(ISNUMBER(AirVision!AD581),AirVision!AD581,"")</f>
        <v/>
      </c>
      <c r="T585" s="624" t="str">
        <f>IF(AirVision!AE581&lt;&gt;"",AirVision!AE581, "")</f>
        <v/>
      </c>
      <c r="U585" s="624">
        <f t="shared" ref="U585:U648" si="196">IF(C585=985,1,0)</f>
        <v>0</v>
      </c>
      <c r="V585" s="624">
        <f t="shared" si="194"/>
        <v>1</v>
      </c>
      <c r="W585" s="624" t="str">
        <f>IF(D585&lt;&gt;"",(VLOOKUP(D585,'Flags&amp;Qualifiers'!$S$2:$U$55,3)),"")</f>
        <v/>
      </c>
      <c r="X585" s="624">
        <f t="shared" ref="X585:X648" si="197">IF(D585="&lt;",1,0)</f>
        <v>0</v>
      </c>
      <c r="Y585" s="624" t="str">
        <f>IF(D585&lt;&gt;"",(VLOOKUP(D585,'Flags&amp;Qualifiers'!$S$2:$T$55,2)), "")</f>
        <v/>
      </c>
      <c r="Z585" s="624">
        <f t="shared" ref="Z585:Z648" si="198">SUM(U585:V585,X585)</f>
        <v>1</v>
      </c>
      <c r="AA585" s="624">
        <f t="shared" ref="AA585:AA648" si="199">SUM(W585)</f>
        <v>0</v>
      </c>
      <c r="AB585" s="624" t="str">
        <f t="shared" ref="AB585:AB648" si="200">IF(OR(Z585&gt;0,ISTEXT(AP585)),"NULL",(C585))</f>
        <v>NULL</v>
      </c>
      <c r="AC585" s="635" t="str">
        <f t="shared" ref="AC585:AD607" si="201">IF((COUNT($AB$584:$AB$607)&gt;17),(AVERAGE($AB$584:$AB$607)),"NULL")</f>
        <v>NULL</v>
      </c>
      <c r="AD585" s="625" t="str">
        <f t="shared" si="201"/>
        <v>NULL</v>
      </c>
      <c r="AE585" s="627">
        <f t="shared" si="195"/>
        <v>0</v>
      </c>
      <c r="AF585" s="628" t="str">
        <f t="shared" ref="AF585:AF648" si="202">IF(E585&lt;0.7,"Flow","")</f>
        <v/>
      </c>
      <c r="AG585" s="629" t="str">
        <f t="shared" ref="AG585:AG648" si="203">IF(AB585&lt;0,"MDL","")</f>
        <v/>
      </c>
      <c r="AH585" s="630">
        <f t="shared" ref="AH585:AH648" si="204">IF(C585=C584,AH584+1,1)</f>
        <v>578</v>
      </c>
      <c r="AI585" s="629">
        <f t="shared" si="186"/>
        <v>0</v>
      </c>
      <c r="AJ585" s="632" t="str">
        <f t="shared" si="190"/>
        <v/>
      </c>
      <c r="AK585" s="630" t="str">
        <f t="shared" ref="AK585:AK648" si="205">IF(ISNUMBER(S585), (S585*2.23694),"")</f>
        <v/>
      </c>
      <c r="AL585" s="630" t="str">
        <f t="shared" ref="AL585:AL648" si="206">IF(AND(Q585&gt;-1,Q585&lt;24),"N",)&amp;IF(AND(Q585&gt;23.99,Q585&lt;65),"NE",)&amp;IF(AND(Q585&gt;64.99,Q585&lt;114),"E",)&amp;IF(AND(Q585&gt;113.99,Q585&lt;157),"SE",)&amp;IF(AND(Q585&gt;156.99,Q585&lt;204),"S",)&amp;IF(AND(Q585&gt;203.99,Q585&lt;247),"SW",)&amp;IF(AND(Q585&gt;246.99,Q585&lt;294),"W",)&amp;IF(AND(Q585&gt;293.99,Q585&lt;336),"NW",)&amp;IF(AND(Q585&gt;335.99,Q585&lt;361),"N",)</f>
        <v/>
      </c>
      <c r="AM585" s="632" t="str">
        <f t="shared" ref="AM585:AM648" si="207">IF(ISNUMBER(G585),(CONVERT(G585,"C","F")), "")</f>
        <v/>
      </c>
      <c r="AN585" s="633" t="str">
        <f t="shared" si="191"/>
        <v>YES</v>
      </c>
      <c r="AO585" s="511" t="s">
        <v>382</v>
      </c>
      <c r="AP585" s="127">
        <f>VLOOKUP(AO585,'Flags&amp;Qualifiers'!$B$2:$C$49,2)</f>
        <v>0</v>
      </c>
      <c r="AQ585" s="127">
        <f>VLOOKUP(AO585,'Flags&amp;Qualifiers'!$B$2:$D$49,3)</f>
        <v>0</v>
      </c>
      <c r="AR585" s="127">
        <f>VLOOKUP(AO585,'Flags&amp;Qualifiers'!$B$2:$E$49,4)</f>
        <v>0</v>
      </c>
      <c r="AS585" s="757" t="str">
        <f t="shared" si="187"/>
        <v>no</v>
      </c>
    </row>
    <row r="586" spans="1:45" s="634" customFormat="1" ht="11.25" customHeight="1" x14ac:dyDescent="0.2">
      <c r="A586" s="621">
        <f>(AirVision!A582)</f>
        <v>0</v>
      </c>
      <c r="B586" s="622">
        <f>(AirVision!B582)</f>
        <v>0</v>
      </c>
      <c r="C586" s="623" t="str">
        <f>IF(ISNUMBER(AirVision!R582),AirVision!R582, "")</f>
        <v/>
      </c>
      <c r="D586" s="624" t="str">
        <f>IF(AirVision!S582&lt;&gt;"",AirVision!S582, "")</f>
        <v/>
      </c>
      <c r="E586" s="623" t="str">
        <f>IF(ISNUMBER(AirVision!L582),AirVision!L582, "")</f>
        <v/>
      </c>
      <c r="F586" s="624" t="str">
        <f>IF(AirVision!M582&lt;&gt;"",AirVision!M582, "")</f>
        <v/>
      </c>
      <c r="G586" s="625" t="str">
        <f>IF(ISNUMBER(AirVision!C582),AirVision!C582,"")</f>
        <v/>
      </c>
      <c r="H586" s="624" t="str">
        <f>IF(AirVision!D582&lt;&gt;"",AirVision!D582, "")</f>
        <v/>
      </c>
      <c r="I586" s="624" t="str">
        <f>IF(ISNUMBER(AirVision!O582),AirVision!O582,"")</f>
        <v/>
      </c>
      <c r="J586" s="624" t="str">
        <f>IF(ISNUMBER(AirVision!P582),AirVision!P582,"")</f>
        <v/>
      </c>
      <c r="K586" s="624" t="str">
        <f>IF(ISNUMBER(AirVision!F582),AirVision!F582, "")</f>
        <v/>
      </c>
      <c r="L586" s="624" t="str">
        <f>IF(AirVision!G582&lt;&gt;"",AirVision!G582, "")</f>
        <v/>
      </c>
      <c r="M586" s="624" t="str">
        <f>IF(ISNUMBER(AirVision!U582),AirVision!U582, "")</f>
        <v/>
      </c>
      <c r="N586" s="624" t="str">
        <f>IF(AirVision!V582&lt;&gt;"",AirVision!V582, "")</f>
        <v/>
      </c>
      <c r="O586" s="625" t="str">
        <f>IF(ISNUMBER(AirVision!X582),AirVision!X582,"")</f>
        <v/>
      </c>
      <c r="P586" s="624" t="str">
        <f>IF(AirVision!Y582&lt;&gt;"",AirVision!Y582, "")</f>
        <v/>
      </c>
      <c r="Q586" s="624" t="str">
        <f>IF(ISNUMBER(AirVision!AA582),AirVision!AA582,"")</f>
        <v/>
      </c>
      <c r="R586" s="624" t="str">
        <f>IF(AirVision!AB582&lt;&gt;"",AirVision!AB582, "")</f>
        <v/>
      </c>
      <c r="S586" s="624" t="str">
        <f>IF(ISNUMBER(AirVision!AD582),AirVision!AD582,"")</f>
        <v/>
      </c>
      <c r="T586" s="624" t="str">
        <f>IF(AirVision!AE582&lt;&gt;"",AirVision!AE582, "")</f>
        <v/>
      </c>
      <c r="U586" s="624">
        <f t="shared" si="196"/>
        <v>0</v>
      </c>
      <c r="V586" s="624">
        <f t="shared" si="194"/>
        <v>1</v>
      </c>
      <c r="W586" s="624" t="str">
        <f>IF(D586&lt;&gt;"",(VLOOKUP(D586,'Flags&amp;Qualifiers'!$S$2:$U$55,3)),"")</f>
        <v/>
      </c>
      <c r="X586" s="624">
        <f t="shared" si="197"/>
        <v>0</v>
      </c>
      <c r="Y586" s="624" t="str">
        <f>IF(D586&lt;&gt;"",(VLOOKUP(D586,'Flags&amp;Qualifiers'!$S$2:$T$55,2)), "")</f>
        <v/>
      </c>
      <c r="Z586" s="624">
        <f t="shared" si="198"/>
        <v>1</v>
      </c>
      <c r="AA586" s="624">
        <f t="shared" si="199"/>
        <v>0</v>
      </c>
      <c r="AB586" s="624" t="str">
        <f t="shared" si="200"/>
        <v>NULL</v>
      </c>
      <c r="AC586" s="635" t="str">
        <f t="shared" si="201"/>
        <v>NULL</v>
      </c>
      <c r="AD586" s="625" t="str">
        <f t="shared" si="201"/>
        <v>NULL</v>
      </c>
      <c r="AE586" s="627">
        <f t="shared" si="195"/>
        <v>0</v>
      </c>
      <c r="AF586" s="628" t="str">
        <f t="shared" si="202"/>
        <v/>
      </c>
      <c r="AG586" s="629" t="str">
        <f t="shared" si="203"/>
        <v/>
      </c>
      <c r="AH586" s="630">
        <f t="shared" si="204"/>
        <v>579</v>
      </c>
      <c r="AI586" s="629">
        <f t="shared" ref="AI586:AI649" si="208">IF(OR(AB585="NULL",AB586="NULL"),0, (AB586-AB585))</f>
        <v>0</v>
      </c>
      <c r="AJ586" s="632" t="str">
        <f t="shared" si="190"/>
        <v/>
      </c>
      <c r="AK586" s="630" t="str">
        <f t="shared" si="205"/>
        <v/>
      </c>
      <c r="AL586" s="630" t="str">
        <f t="shared" si="206"/>
        <v/>
      </c>
      <c r="AM586" s="632" t="str">
        <f t="shared" si="207"/>
        <v/>
      </c>
      <c r="AN586" s="633" t="str">
        <f t="shared" si="191"/>
        <v>YES</v>
      </c>
      <c r="AO586" s="511" t="s">
        <v>382</v>
      </c>
      <c r="AP586" s="127">
        <f>VLOOKUP(AO586,'Flags&amp;Qualifiers'!$B$2:$C$49,2)</f>
        <v>0</v>
      </c>
      <c r="AQ586" s="127">
        <f>VLOOKUP(AO586,'Flags&amp;Qualifiers'!$B$2:$D$49,3)</f>
        <v>0</v>
      </c>
      <c r="AR586" s="127">
        <f>VLOOKUP(AO586,'Flags&amp;Qualifiers'!$B$2:$E$49,4)</f>
        <v>0</v>
      </c>
      <c r="AS586" s="757" t="str">
        <f t="shared" si="187"/>
        <v>no</v>
      </c>
    </row>
    <row r="587" spans="1:45" s="634" customFormat="1" ht="11.25" customHeight="1" x14ac:dyDescent="0.2">
      <c r="A587" s="621">
        <f>(AirVision!A583)</f>
        <v>0</v>
      </c>
      <c r="B587" s="622">
        <f>(AirVision!B583)</f>
        <v>0</v>
      </c>
      <c r="C587" s="623" t="str">
        <f>IF(ISNUMBER(AirVision!R583),AirVision!R583, "")</f>
        <v/>
      </c>
      <c r="D587" s="624" t="str">
        <f>IF(AirVision!S583&lt;&gt;"",AirVision!S583, "")</f>
        <v/>
      </c>
      <c r="E587" s="623" t="str">
        <f>IF(ISNUMBER(AirVision!L583),AirVision!L583, "")</f>
        <v/>
      </c>
      <c r="F587" s="624" t="str">
        <f>IF(AirVision!M583&lt;&gt;"",AirVision!M583, "")</f>
        <v/>
      </c>
      <c r="G587" s="625" t="str">
        <f>IF(ISNUMBER(AirVision!C583),AirVision!C583,"")</f>
        <v/>
      </c>
      <c r="H587" s="624" t="str">
        <f>IF(AirVision!D583&lt;&gt;"",AirVision!D583, "")</f>
        <v/>
      </c>
      <c r="I587" s="624" t="str">
        <f>IF(ISNUMBER(AirVision!O583),AirVision!O583,"")</f>
        <v/>
      </c>
      <c r="J587" s="624" t="str">
        <f>IF(ISNUMBER(AirVision!P583),AirVision!P583,"")</f>
        <v/>
      </c>
      <c r="K587" s="624" t="str">
        <f>IF(ISNUMBER(AirVision!F583),AirVision!F583, "")</f>
        <v/>
      </c>
      <c r="L587" s="624" t="str">
        <f>IF(AirVision!G583&lt;&gt;"",AirVision!G583, "")</f>
        <v/>
      </c>
      <c r="M587" s="624" t="str">
        <f>IF(ISNUMBER(AirVision!U583),AirVision!U583, "")</f>
        <v/>
      </c>
      <c r="N587" s="624" t="str">
        <f>IF(AirVision!V583&lt;&gt;"",AirVision!V583, "")</f>
        <v/>
      </c>
      <c r="O587" s="625" t="str">
        <f>IF(ISNUMBER(AirVision!X583),AirVision!X583,"")</f>
        <v/>
      </c>
      <c r="P587" s="624" t="str">
        <f>IF(AirVision!Y583&lt;&gt;"",AirVision!Y583, "")</f>
        <v/>
      </c>
      <c r="Q587" s="624" t="str">
        <f>IF(ISNUMBER(AirVision!AA583),AirVision!AA583,"")</f>
        <v/>
      </c>
      <c r="R587" s="624" t="str">
        <f>IF(AirVision!AB583&lt;&gt;"",AirVision!AB583, "")</f>
        <v/>
      </c>
      <c r="S587" s="624" t="str">
        <f>IF(ISNUMBER(AirVision!AD583),AirVision!AD583,"")</f>
        <v/>
      </c>
      <c r="T587" s="624" t="str">
        <f>IF(AirVision!AE583&lt;&gt;"",AirVision!AE583, "")</f>
        <v/>
      </c>
      <c r="U587" s="624">
        <f t="shared" si="196"/>
        <v>0</v>
      </c>
      <c r="V587" s="624">
        <f t="shared" si="194"/>
        <v>1</v>
      </c>
      <c r="W587" s="624" t="str">
        <f>IF(D587&lt;&gt;"",(VLOOKUP(D587,'Flags&amp;Qualifiers'!$S$2:$U$55,3)),"")</f>
        <v/>
      </c>
      <c r="X587" s="624">
        <f t="shared" si="197"/>
        <v>0</v>
      </c>
      <c r="Y587" s="624" t="str">
        <f>IF(D587&lt;&gt;"",(VLOOKUP(D587,'Flags&amp;Qualifiers'!$S$2:$T$55,2)), "")</f>
        <v/>
      </c>
      <c r="Z587" s="624">
        <f t="shared" si="198"/>
        <v>1</v>
      </c>
      <c r="AA587" s="624">
        <f t="shared" si="199"/>
        <v>0</v>
      </c>
      <c r="AB587" s="624" t="str">
        <f t="shared" si="200"/>
        <v>NULL</v>
      </c>
      <c r="AC587" s="635" t="str">
        <f t="shared" si="201"/>
        <v>NULL</v>
      </c>
      <c r="AD587" s="625" t="str">
        <f t="shared" si="201"/>
        <v>NULL</v>
      </c>
      <c r="AE587" s="627">
        <f t="shared" si="195"/>
        <v>0</v>
      </c>
      <c r="AF587" s="628" t="str">
        <f t="shared" si="202"/>
        <v/>
      </c>
      <c r="AG587" s="629" t="str">
        <f t="shared" si="203"/>
        <v/>
      </c>
      <c r="AH587" s="630">
        <f t="shared" si="204"/>
        <v>580</v>
      </c>
      <c r="AI587" s="629">
        <f t="shared" si="208"/>
        <v>0</v>
      </c>
      <c r="AJ587" s="632" t="str">
        <f t="shared" si="190"/>
        <v/>
      </c>
      <c r="AK587" s="630" t="str">
        <f t="shared" si="205"/>
        <v/>
      </c>
      <c r="AL587" s="630" t="str">
        <f t="shared" si="206"/>
        <v/>
      </c>
      <c r="AM587" s="632" t="str">
        <f t="shared" si="207"/>
        <v/>
      </c>
      <c r="AN587" s="633" t="str">
        <f t="shared" si="191"/>
        <v>YES</v>
      </c>
      <c r="AO587" s="511" t="s">
        <v>382</v>
      </c>
      <c r="AP587" s="127">
        <f>VLOOKUP(AO587,'Flags&amp;Qualifiers'!$B$2:$C$49,2)</f>
        <v>0</v>
      </c>
      <c r="AQ587" s="127">
        <f>VLOOKUP(AO587,'Flags&amp;Qualifiers'!$B$2:$D$49,3)</f>
        <v>0</v>
      </c>
      <c r="AR587" s="127">
        <f>VLOOKUP(AO587,'Flags&amp;Qualifiers'!$B$2:$E$49,4)</f>
        <v>0</v>
      </c>
      <c r="AS587" s="757" t="str">
        <f t="shared" si="187"/>
        <v>no</v>
      </c>
    </row>
    <row r="588" spans="1:45" s="634" customFormat="1" ht="11.25" customHeight="1" x14ac:dyDescent="0.2">
      <c r="A588" s="621">
        <f>(AirVision!A584)</f>
        <v>0</v>
      </c>
      <c r="B588" s="622">
        <f>(AirVision!B584)</f>
        <v>0</v>
      </c>
      <c r="C588" s="623" t="str">
        <f>IF(ISNUMBER(AirVision!R584),AirVision!R584, "")</f>
        <v/>
      </c>
      <c r="D588" s="624" t="str">
        <f>IF(AirVision!S584&lt;&gt;"",AirVision!S584, "")</f>
        <v/>
      </c>
      <c r="E588" s="623" t="str">
        <f>IF(ISNUMBER(AirVision!L584),AirVision!L584, "")</f>
        <v/>
      </c>
      <c r="F588" s="624" t="str">
        <f>IF(AirVision!M584&lt;&gt;"",AirVision!M584, "")</f>
        <v/>
      </c>
      <c r="G588" s="625" t="str">
        <f>IF(ISNUMBER(AirVision!C584),AirVision!C584,"")</f>
        <v/>
      </c>
      <c r="H588" s="624" t="str">
        <f>IF(AirVision!D584&lt;&gt;"",AirVision!D584, "")</f>
        <v/>
      </c>
      <c r="I588" s="624" t="str">
        <f>IF(ISNUMBER(AirVision!O584),AirVision!O584,"")</f>
        <v/>
      </c>
      <c r="J588" s="624" t="str">
        <f>IF(ISNUMBER(AirVision!P584),AirVision!P584,"")</f>
        <v/>
      </c>
      <c r="K588" s="624" t="str">
        <f>IF(ISNUMBER(AirVision!F584),AirVision!F584, "")</f>
        <v/>
      </c>
      <c r="L588" s="624" t="str">
        <f>IF(AirVision!G584&lt;&gt;"",AirVision!G584, "")</f>
        <v/>
      </c>
      <c r="M588" s="624" t="str">
        <f>IF(ISNUMBER(AirVision!U584),AirVision!U584, "")</f>
        <v/>
      </c>
      <c r="N588" s="624" t="str">
        <f>IF(AirVision!V584&lt;&gt;"",AirVision!V584, "")</f>
        <v/>
      </c>
      <c r="O588" s="625" t="str">
        <f>IF(ISNUMBER(AirVision!X584),AirVision!X584,"")</f>
        <v/>
      </c>
      <c r="P588" s="624" t="str">
        <f>IF(AirVision!Y584&lt;&gt;"",AirVision!Y584, "")</f>
        <v/>
      </c>
      <c r="Q588" s="624" t="str">
        <f>IF(ISNUMBER(AirVision!AA584),AirVision!AA584,"")</f>
        <v/>
      </c>
      <c r="R588" s="624" t="str">
        <f>IF(AirVision!AB584&lt;&gt;"",AirVision!AB584, "")</f>
        <v/>
      </c>
      <c r="S588" s="624" t="str">
        <f>IF(ISNUMBER(AirVision!AD584),AirVision!AD584,"")</f>
        <v/>
      </c>
      <c r="T588" s="624" t="str">
        <f>IF(AirVision!AE584&lt;&gt;"",AirVision!AE584, "")</f>
        <v/>
      </c>
      <c r="U588" s="624">
        <f t="shared" si="196"/>
        <v>0</v>
      </c>
      <c r="V588" s="624">
        <f t="shared" si="194"/>
        <v>1</v>
      </c>
      <c r="W588" s="624" t="str">
        <f>IF(D588&lt;&gt;"",(VLOOKUP(D588,'Flags&amp;Qualifiers'!$S$2:$U$55,3)),"")</f>
        <v/>
      </c>
      <c r="X588" s="624">
        <f t="shared" si="197"/>
        <v>0</v>
      </c>
      <c r="Y588" s="624" t="str">
        <f>IF(D588&lt;&gt;"",(VLOOKUP(D588,'Flags&amp;Qualifiers'!$S$2:$T$55,2)), "")</f>
        <v/>
      </c>
      <c r="Z588" s="624">
        <f t="shared" si="198"/>
        <v>1</v>
      </c>
      <c r="AA588" s="624">
        <f t="shared" si="199"/>
        <v>0</v>
      </c>
      <c r="AB588" s="624" t="str">
        <f t="shared" si="200"/>
        <v>NULL</v>
      </c>
      <c r="AC588" s="635" t="str">
        <f t="shared" si="201"/>
        <v>NULL</v>
      </c>
      <c r="AD588" s="625" t="str">
        <f t="shared" si="201"/>
        <v>NULL</v>
      </c>
      <c r="AE588" s="627">
        <f t="shared" si="195"/>
        <v>0</v>
      </c>
      <c r="AF588" s="628" t="str">
        <f t="shared" si="202"/>
        <v/>
      </c>
      <c r="AG588" s="629" t="str">
        <f t="shared" si="203"/>
        <v/>
      </c>
      <c r="AH588" s="630">
        <f t="shared" si="204"/>
        <v>581</v>
      </c>
      <c r="AI588" s="629">
        <f t="shared" si="208"/>
        <v>0</v>
      </c>
      <c r="AJ588" s="632" t="str">
        <f t="shared" si="190"/>
        <v/>
      </c>
      <c r="AK588" s="630" t="str">
        <f t="shared" si="205"/>
        <v/>
      </c>
      <c r="AL588" s="630" t="str">
        <f t="shared" si="206"/>
        <v/>
      </c>
      <c r="AM588" s="632" t="str">
        <f t="shared" si="207"/>
        <v/>
      </c>
      <c r="AN588" s="633" t="str">
        <f t="shared" si="191"/>
        <v>YES</v>
      </c>
      <c r="AO588" s="511" t="s">
        <v>382</v>
      </c>
      <c r="AP588" s="127">
        <f>VLOOKUP(AO588,'Flags&amp;Qualifiers'!$B$2:$C$49,2)</f>
        <v>0</v>
      </c>
      <c r="AQ588" s="127">
        <f>VLOOKUP(AO588,'Flags&amp;Qualifiers'!$B$2:$D$49,3)</f>
        <v>0</v>
      </c>
      <c r="AR588" s="127">
        <f>VLOOKUP(AO588,'Flags&amp;Qualifiers'!$B$2:$E$49,4)</f>
        <v>0</v>
      </c>
      <c r="AS588" s="757" t="str">
        <f t="shared" si="187"/>
        <v>no</v>
      </c>
    </row>
    <row r="589" spans="1:45" s="634" customFormat="1" ht="11.25" customHeight="1" x14ac:dyDescent="0.2">
      <c r="A589" s="621">
        <f>(AirVision!A585)</f>
        <v>0</v>
      </c>
      <c r="B589" s="622">
        <f>(AirVision!B585)</f>
        <v>0</v>
      </c>
      <c r="C589" s="623" t="str">
        <f>IF(ISNUMBER(AirVision!R585),AirVision!R585, "")</f>
        <v/>
      </c>
      <c r="D589" s="624" t="str">
        <f>IF(AirVision!S585&lt;&gt;"",AirVision!S585, "")</f>
        <v/>
      </c>
      <c r="E589" s="623" t="str">
        <f>IF(ISNUMBER(AirVision!L585),AirVision!L585, "")</f>
        <v/>
      </c>
      <c r="F589" s="624" t="str">
        <f>IF(AirVision!M585&lt;&gt;"",AirVision!M585, "")</f>
        <v/>
      </c>
      <c r="G589" s="625" t="str">
        <f>IF(ISNUMBER(AirVision!C585),AirVision!C585,"")</f>
        <v/>
      </c>
      <c r="H589" s="624" t="str">
        <f>IF(AirVision!D585&lt;&gt;"",AirVision!D585, "")</f>
        <v/>
      </c>
      <c r="I589" s="624" t="str">
        <f>IF(ISNUMBER(AirVision!O585),AirVision!O585,"")</f>
        <v/>
      </c>
      <c r="J589" s="624" t="str">
        <f>IF(ISNUMBER(AirVision!P585),AirVision!P585,"")</f>
        <v/>
      </c>
      <c r="K589" s="624" t="str">
        <f>IF(ISNUMBER(AirVision!F585),AirVision!F585, "")</f>
        <v/>
      </c>
      <c r="L589" s="624" t="str">
        <f>IF(AirVision!G585&lt;&gt;"",AirVision!G585, "")</f>
        <v/>
      </c>
      <c r="M589" s="624" t="str">
        <f>IF(ISNUMBER(AirVision!U585),AirVision!U585, "")</f>
        <v/>
      </c>
      <c r="N589" s="624" t="str">
        <f>IF(AirVision!V585&lt;&gt;"",AirVision!V585, "")</f>
        <v/>
      </c>
      <c r="O589" s="625" t="str">
        <f>IF(ISNUMBER(AirVision!X585),AirVision!X585,"")</f>
        <v/>
      </c>
      <c r="P589" s="624" t="str">
        <f>IF(AirVision!Y585&lt;&gt;"",AirVision!Y585, "")</f>
        <v/>
      </c>
      <c r="Q589" s="624" t="str">
        <f>IF(ISNUMBER(AirVision!AA585),AirVision!AA585,"")</f>
        <v/>
      </c>
      <c r="R589" s="624" t="str">
        <f>IF(AirVision!AB585&lt;&gt;"",AirVision!AB585, "")</f>
        <v/>
      </c>
      <c r="S589" s="624" t="str">
        <f>IF(ISNUMBER(AirVision!AD585),AirVision!AD585,"")</f>
        <v/>
      </c>
      <c r="T589" s="624" t="str">
        <f>IF(AirVision!AE585&lt;&gt;"",AirVision!AE585, "")</f>
        <v/>
      </c>
      <c r="U589" s="624">
        <f t="shared" si="196"/>
        <v>0</v>
      </c>
      <c r="V589" s="624">
        <f t="shared" si="194"/>
        <v>1</v>
      </c>
      <c r="W589" s="624" t="str">
        <f>IF(D589&lt;&gt;"",(VLOOKUP(D589,'Flags&amp;Qualifiers'!$S$2:$U$55,3)),"")</f>
        <v/>
      </c>
      <c r="X589" s="624">
        <f t="shared" si="197"/>
        <v>0</v>
      </c>
      <c r="Y589" s="624" t="str">
        <f>IF(D589&lt;&gt;"",(VLOOKUP(D589,'Flags&amp;Qualifiers'!$S$2:$T$55,2)), "")</f>
        <v/>
      </c>
      <c r="Z589" s="624">
        <f t="shared" si="198"/>
        <v>1</v>
      </c>
      <c r="AA589" s="624">
        <f t="shared" si="199"/>
        <v>0</v>
      </c>
      <c r="AB589" s="624" t="str">
        <f t="shared" si="200"/>
        <v>NULL</v>
      </c>
      <c r="AC589" s="635" t="str">
        <f t="shared" si="201"/>
        <v>NULL</v>
      </c>
      <c r="AD589" s="625" t="str">
        <f t="shared" si="201"/>
        <v>NULL</v>
      </c>
      <c r="AE589" s="627">
        <f t="shared" si="195"/>
        <v>0</v>
      </c>
      <c r="AF589" s="628" t="str">
        <f t="shared" si="202"/>
        <v/>
      </c>
      <c r="AG589" s="629" t="str">
        <f t="shared" si="203"/>
        <v/>
      </c>
      <c r="AH589" s="630">
        <f t="shared" si="204"/>
        <v>582</v>
      </c>
      <c r="AI589" s="629">
        <f t="shared" si="208"/>
        <v>0</v>
      </c>
      <c r="AJ589" s="632" t="str">
        <f t="shared" si="190"/>
        <v/>
      </c>
      <c r="AK589" s="630" t="str">
        <f t="shared" si="205"/>
        <v/>
      </c>
      <c r="AL589" s="630" t="str">
        <f t="shared" si="206"/>
        <v/>
      </c>
      <c r="AM589" s="632" t="str">
        <f t="shared" si="207"/>
        <v/>
      </c>
      <c r="AN589" s="633" t="str">
        <f t="shared" si="191"/>
        <v>YES</v>
      </c>
      <c r="AO589" s="511" t="s">
        <v>382</v>
      </c>
      <c r="AP589" s="127">
        <f>VLOOKUP(AO589,'Flags&amp;Qualifiers'!$B$2:$C$49,2)</f>
        <v>0</v>
      </c>
      <c r="AQ589" s="127">
        <f>VLOOKUP(AO589,'Flags&amp;Qualifiers'!$B$2:$D$49,3)</f>
        <v>0</v>
      </c>
      <c r="AR589" s="127">
        <f>VLOOKUP(AO589,'Flags&amp;Qualifiers'!$B$2:$E$49,4)</f>
        <v>0</v>
      </c>
      <c r="AS589" s="757" t="str">
        <f t="shared" si="187"/>
        <v>no</v>
      </c>
    </row>
    <row r="590" spans="1:45" s="634" customFormat="1" ht="11.25" customHeight="1" x14ac:dyDescent="0.2">
      <c r="A590" s="621">
        <f>(AirVision!A586)</f>
        <v>0</v>
      </c>
      <c r="B590" s="622">
        <f>(AirVision!B586)</f>
        <v>0</v>
      </c>
      <c r="C590" s="623" t="str">
        <f>IF(ISNUMBER(AirVision!R586),AirVision!R586, "")</f>
        <v/>
      </c>
      <c r="D590" s="624" t="str">
        <f>IF(AirVision!S586&lt;&gt;"",AirVision!S586, "")</f>
        <v/>
      </c>
      <c r="E590" s="623" t="str">
        <f>IF(ISNUMBER(AirVision!L586),AirVision!L586, "")</f>
        <v/>
      </c>
      <c r="F590" s="624" t="str">
        <f>IF(AirVision!M586&lt;&gt;"",AirVision!M586, "")</f>
        <v/>
      </c>
      <c r="G590" s="625" t="str">
        <f>IF(ISNUMBER(AirVision!C586),AirVision!C586,"")</f>
        <v/>
      </c>
      <c r="H590" s="624" t="str">
        <f>IF(AirVision!D586&lt;&gt;"",AirVision!D586, "")</f>
        <v/>
      </c>
      <c r="I590" s="624" t="str">
        <f>IF(ISNUMBER(AirVision!O586),AirVision!O586,"")</f>
        <v/>
      </c>
      <c r="J590" s="624" t="str">
        <f>IF(ISNUMBER(AirVision!P586),AirVision!P586,"")</f>
        <v/>
      </c>
      <c r="K590" s="624" t="str">
        <f>IF(ISNUMBER(AirVision!F586),AirVision!F586, "")</f>
        <v/>
      </c>
      <c r="L590" s="624" t="str">
        <f>IF(AirVision!G586&lt;&gt;"",AirVision!G586, "")</f>
        <v/>
      </c>
      <c r="M590" s="624" t="str">
        <f>IF(ISNUMBER(AirVision!U586),AirVision!U586, "")</f>
        <v/>
      </c>
      <c r="N590" s="624" t="str">
        <f>IF(AirVision!V586&lt;&gt;"",AirVision!V586, "")</f>
        <v/>
      </c>
      <c r="O590" s="625" t="str">
        <f>IF(ISNUMBER(AirVision!X586),AirVision!X586,"")</f>
        <v/>
      </c>
      <c r="P590" s="624" t="str">
        <f>IF(AirVision!Y586&lt;&gt;"",AirVision!Y586, "")</f>
        <v/>
      </c>
      <c r="Q590" s="624" t="str">
        <f>IF(ISNUMBER(AirVision!AA586),AirVision!AA586,"")</f>
        <v/>
      </c>
      <c r="R590" s="624" t="str">
        <f>IF(AirVision!AB586&lt;&gt;"",AirVision!AB586, "")</f>
        <v/>
      </c>
      <c r="S590" s="624" t="str">
        <f>IF(ISNUMBER(AirVision!AD586),AirVision!AD586,"")</f>
        <v/>
      </c>
      <c r="T590" s="624" t="str">
        <f>IF(AirVision!AE586&lt;&gt;"",AirVision!AE586, "")</f>
        <v/>
      </c>
      <c r="U590" s="624">
        <f t="shared" si="196"/>
        <v>0</v>
      </c>
      <c r="V590" s="624">
        <f t="shared" si="194"/>
        <v>1</v>
      </c>
      <c r="W590" s="624" t="str">
        <f>IF(D590&lt;&gt;"",(VLOOKUP(D590,'Flags&amp;Qualifiers'!$S$2:$U$55,3)),"")</f>
        <v/>
      </c>
      <c r="X590" s="624">
        <f t="shared" si="197"/>
        <v>0</v>
      </c>
      <c r="Y590" s="624" t="str">
        <f>IF(D590&lt;&gt;"",(VLOOKUP(D590,'Flags&amp;Qualifiers'!$S$2:$T$55,2)), "")</f>
        <v/>
      </c>
      <c r="Z590" s="624">
        <f t="shared" si="198"/>
        <v>1</v>
      </c>
      <c r="AA590" s="624">
        <f t="shared" si="199"/>
        <v>0</v>
      </c>
      <c r="AB590" s="624" t="str">
        <f t="shared" si="200"/>
        <v>NULL</v>
      </c>
      <c r="AC590" s="635" t="str">
        <f t="shared" si="201"/>
        <v>NULL</v>
      </c>
      <c r="AD590" s="625" t="str">
        <f t="shared" si="201"/>
        <v>NULL</v>
      </c>
      <c r="AE590" s="627">
        <f t="shared" si="195"/>
        <v>0</v>
      </c>
      <c r="AF590" s="628" t="str">
        <f t="shared" si="202"/>
        <v/>
      </c>
      <c r="AG590" s="629" t="str">
        <f t="shared" si="203"/>
        <v/>
      </c>
      <c r="AH590" s="630">
        <f t="shared" si="204"/>
        <v>583</v>
      </c>
      <c r="AI590" s="629">
        <f t="shared" si="208"/>
        <v>0</v>
      </c>
      <c r="AJ590" s="632" t="str">
        <f t="shared" si="190"/>
        <v/>
      </c>
      <c r="AK590" s="630" t="str">
        <f t="shared" si="205"/>
        <v/>
      </c>
      <c r="AL590" s="630" t="str">
        <f t="shared" si="206"/>
        <v/>
      </c>
      <c r="AM590" s="632" t="str">
        <f t="shared" si="207"/>
        <v/>
      </c>
      <c r="AN590" s="633" t="str">
        <f t="shared" si="191"/>
        <v>YES</v>
      </c>
      <c r="AO590" s="511" t="s">
        <v>382</v>
      </c>
      <c r="AP590" s="127">
        <f>VLOOKUP(AO590,'Flags&amp;Qualifiers'!$B$2:$C$49,2)</f>
        <v>0</v>
      </c>
      <c r="AQ590" s="127">
        <f>VLOOKUP(AO590,'Flags&amp;Qualifiers'!$B$2:$D$49,3)</f>
        <v>0</v>
      </c>
      <c r="AR590" s="127">
        <f>VLOOKUP(AO590,'Flags&amp;Qualifiers'!$B$2:$E$49,4)</f>
        <v>0</v>
      </c>
      <c r="AS590" s="757" t="str">
        <f t="shared" si="187"/>
        <v>no</v>
      </c>
    </row>
    <row r="591" spans="1:45" s="634" customFormat="1" ht="11.25" customHeight="1" x14ac:dyDescent="0.2">
      <c r="A591" s="621">
        <f>(AirVision!A587)</f>
        <v>0</v>
      </c>
      <c r="B591" s="622">
        <f>(AirVision!B587)</f>
        <v>0</v>
      </c>
      <c r="C591" s="623" t="str">
        <f>IF(ISNUMBER(AirVision!R587),AirVision!R587, "")</f>
        <v/>
      </c>
      <c r="D591" s="624" t="str">
        <f>IF(AirVision!S587&lt;&gt;"",AirVision!S587, "")</f>
        <v/>
      </c>
      <c r="E591" s="623" t="str">
        <f>IF(ISNUMBER(AirVision!L587),AirVision!L587, "")</f>
        <v/>
      </c>
      <c r="F591" s="624" t="str">
        <f>IF(AirVision!M587&lt;&gt;"",AirVision!M587, "")</f>
        <v/>
      </c>
      <c r="G591" s="625" t="str">
        <f>IF(ISNUMBER(AirVision!C587),AirVision!C587,"")</f>
        <v/>
      </c>
      <c r="H591" s="624" t="str">
        <f>IF(AirVision!D587&lt;&gt;"",AirVision!D587, "")</f>
        <v/>
      </c>
      <c r="I591" s="624" t="str">
        <f>IF(ISNUMBER(AirVision!O587),AirVision!O587,"")</f>
        <v/>
      </c>
      <c r="J591" s="624" t="str">
        <f>IF(ISNUMBER(AirVision!P587),AirVision!P587,"")</f>
        <v/>
      </c>
      <c r="K591" s="624" t="str">
        <f>IF(ISNUMBER(AirVision!F587),AirVision!F587, "")</f>
        <v/>
      </c>
      <c r="L591" s="624" t="str">
        <f>IF(AirVision!G587&lt;&gt;"",AirVision!G587, "")</f>
        <v/>
      </c>
      <c r="M591" s="624" t="str">
        <f>IF(ISNUMBER(AirVision!U587),AirVision!U587, "")</f>
        <v/>
      </c>
      <c r="N591" s="624" t="str">
        <f>IF(AirVision!V587&lt;&gt;"",AirVision!V587, "")</f>
        <v/>
      </c>
      <c r="O591" s="625" t="str">
        <f>IF(ISNUMBER(AirVision!X587),AirVision!X587,"")</f>
        <v/>
      </c>
      <c r="P591" s="624" t="str">
        <f>IF(AirVision!Y587&lt;&gt;"",AirVision!Y587, "")</f>
        <v/>
      </c>
      <c r="Q591" s="624" t="str">
        <f>IF(ISNUMBER(AirVision!AA587),AirVision!AA587,"")</f>
        <v/>
      </c>
      <c r="R591" s="624" t="str">
        <f>IF(AirVision!AB587&lt;&gt;"",AirVision!AB587, "")</f>
        <v/>
      </c>
      <c r="S591" s="624" t="str">
        <f>IF(ISNUMBER(AirVision!AD587),AirVision!AD587,"")</f>
        <v/>
      </c>
      <c r="T591" s="624" t="str">
        <f>IF(AirVision!AE587&lt;&gt;"",AirVision!AE587, "")</f>
        <v/>
      </c>
      <c r="U591" s="624">
        <f t="shared" si="196"/>
        <v>0</v>
      </c>
      <c r="V591" s="624">
        <f t="shared" si="194"/>
        <v>1</v>
      </c>
      <c r="W591" s="624" t="str">
        <f>IF(D591&lt;&gt;"",(VLOOKUP(D591,'Flags&amp;Qualifiers'!$S$2:$U$55,3)),"")</f>
        <v/>
      </c>
      <c r="X591" s="624">
        <f t="shared" si="197"/>
        <v>0</v>
      </c>
      <c r="Y591" s="624" t="str">
        <f>IF(D591&lt;&gt;"",(VLOOKUP(D591,'Flags&amp;Qualifiers'!$S$2:$T$55,2)), "")</f>
        <v/>
      </c>
      <c r="Z591" s="624">
        <f t="shared" si="198"/>
        <v>1</v>
      </c>
      <c r="AA591" s="624">
        <f t="shared" si="199"/>
        <v>0</v>
      </c>
      <c r="AB591" s="624" t="str">
        <f t="shared" si="200"/>
        <v>NULL</v>
      </c>
      <c r="AC591" s="635" t="str">
        <f t="shared" si="201"/>
        <v>NULL</v>
      </c>
      <c r="AD591" s="625" t="str">
        <f t="shared" si="201"/>
        <v>NULL</v>
      </c>
      <c r="AE591" s="627">
        <f t="shared" si="195"/>
        <v>0</v>
      </c>
      <c r="AF591" s="628" t="str">
        <f t="shared" si="202"/>
        <v/>
      </c>
      <c r="AG591" s="629" t="str">
        <f t="shared" si="203"/>
        <v/>
      </c>
      <c r="AH591" s="630">
        <f t="shared" si="204"/>
        <v>584</v>
      </c>
      <c r="AI591" s="629">
        <f t="shared" si="208"/>
        <v>0</v>
      </c>
      <c r="AJ591" s="632" t="str">
        <f t="shared" si="190"/>
        <v/>
      </c>
      <c r="AK591" s="630" t="str">
        <f t="shared" si="205"/>
        <v/>
      </c>
      <c r="AL591" s="630" t="str">
        <f t="shared" si="206"/>
        <v/>
      </c>
      <c r="AM591" s="632" t="str">
        <f t="shared" si="207"/>
        <v/>
      </c>
      <c r="AN591" s="633" t="str">
        <f t="shared" si="191"/>
        <v>YES</v>
      </c>
      <c r="AO591" s="511" t="s">
        <v>382</v>
      </c>
      <c r="AP591" s="127">
        <f>VLOOKUP(AO591,'Flags&amp;Qualifiers'!$B$2:$C$49,2)</f>
        <v>0</v>
      </c>
      <c r="AQ591" s="127">
        <f>VLOOKUP(AO591,'Flags&amp;Qualifiers'!$B$2:$D$49,3)</f>
        <v>0</v>
      </c>
      <c r="AR591" s="127">
        <f>VLOOKUP(AO591,'Flags&amp;Qualifiers'!$B$2:$E$49,4)</f>
        <v>0</v>
      </c>
      <c r="AS591" s="757" t="str">
        <f t="shared" ref="AS591:AS654" si="209">IF(AND(AN591="YES",AO591="-"),"no","")</f>
        <v>no</v>
      </c>
    </row>
    <row r="592" spans="1:45" s="634" customFormat="1" ht="11.25" customHeight="1" x14ac:dyDescent="0.2">
      <c r="A592" s="621">
        <f>(AirVision!A588)</f>
        <v>0</v>
      </c>
      <c r="B592" s="622">
        <f>(AirVision!B588)</f>
        <v>0</v>
      </c>
      <c r="C592" s="623" t="str">
        <f>IF(ISNUMBER(AirVision!R588),AirVision!R588, "")</f>
        <v/>
      </c>
      <c r="D592" s="624" t="str">
        <f>IF(AirVision!S588&lt;&gt;"",AirVision!S588, "")</f>
        <v/>
      </c>
      <c r="E592" s="623" t="str">
        <f>IF(ISNUMBER(AirVision!L588),AirVision!L588, "")</f>
        <v/>
      </c>
      <c r="F592" s="624" t="str">
        <f>IF(AirVision!M588&lt;&gt;"",AirVision!M588, "")</f>
        <v/>
      </c>
      <c r="G592" s="625" t="str">
        <f>IF(ISNUMBER(AirVision!C588),AirVision!C588,"")</f>
        <v/>
      </c>
      <c r="H592" s="624" t="str">
        <f>IF(AirVision!D588&lt;&gt;"",AirVision!D588, "")</f>
        <v/>
      </c>
      <c r="I592" s="624" t="str">
        <f>IF(ISNUMBER(AirVision!O588),AirVision!O588,"")</f>
        <v/>
      </c>
      <c r="J592" s="624" t="str">
        <f>IF(ISNUMBER(AirVision!P588),AirVision!P588,"")</f>
        <v/>
      </c>
      <c r="K592" s="624" t="str">
        <f>IF(ISNUMBER(AirVision!F588),AirVision!F588, "")</f>
        <v/>
      </c>
      <c r="L592" s="624" t="str">
        <f>IF(AirVision!G588&lt;&gt;"",AirVision!G588, "")</f>
        <v/>
      </c>
      <c r="M592" s="624" t="str">
        <f>IF(ISNUMBER(AirVision!U588),AirVision!U588, "")</f>
        <v/>
      </c>
      <c r="N592" s="624" t="str">
        <f>IF(AirVision!V588&lt;&gt;"",AirVision!V588, "")</f>
        <v/>
      </c>
      <c r="O592" s="625" t="str">
        <f>IF(ISNUMBER(AirVision!X588),AirVision!X588,"")</f>
        <v/>
      </c>
      <c r="P592" s="624" t="str">
        <f>IF(AirVision!Y588&lt;&gt;"",AirVision!Y588, "")</f>
        <v/>
      </c>
      <c r="Q592" s="624" t="str">
        <f>IF(ISNUMBER(AirVision!AA588),AirVision!AA588,"")</f>
        <v/>
      </c>
      <c r="R592" s="624" t="str">
        <f>IF(AirVision!AB588&lt;&gt;"",AirVision!AB588, "")</f>
        <v/>
      </c>
      <c r="S592" s="624" t="str">
        <f>IF(ISNUMBER(AirVision!AD588),AirVision!AD588,"")</f>
        <v/>
      </c>
      <c r="T592" s="624" t="str">
        <f>IF(AirVision!AE588&lt;&gt;"",AirVision!AE588, "")</f>
        <v/>
      </c>
      <c r="U592" s="624">
        <f t="shared" si="196"/>
        <v>0</v>
      </c>
      <c r="V592" s="624">
        <f t="shared" si="194"/>
        <v>1</v>
      </c>
      <c r="W592" s="624" t="str">
        <f>IF(D592&lt;&gt;"",(VLOOKUP(D592,'Flags&amp;Qualifiers'!$S$2:$U$55,3)),"")</f>
        <v/>
      </c>
      <c r="X592" s="624">
        <f t="shared" si="197"/>
        <v>0</v>
      </c>
      <c r="Y592" s="624" t="str">
        <f>IF(D592&lt;&gt;"",(VLOOKUP(D592,'Flags&amp;Qualifiers'!$S$2:$T$55,2)), "")</f>
        <v/>
      </c>
      <c r="Z592" s="624">
        <f t="shared" si="198"/>
        <v>1</v>
      </c>
      <c r="AA592" s="624">
        <f t="shared" si="199"/>
        <v>0</v>
      </c>
      <c r="AB592" s="624" t="str">
        <f t="shared" si="200"/>
        <v>NULL</v>
      </c>
      <c r="AC592" s="635" t="str">
        <f t="shared" si="201"/>
        <v>NULL</v>
      </c>
      <c r="AD592" s="625" t="str">
        <f t="shared" si="201"/>
        <v>NULL</v>
      </c>
      <c r="AE592" s="627">
        <f t="shared" si="195"/>
        <v>0</v>
      </c>
      <c r="AF592" s="628" t="str">
        <f t="shared" si="202"/>
        <v/>
      </c>
      <c r="AG592" s="629" t="str">
        <f t="shared" si="203"/>
        <v/>
      </c>
      <c r="AH592" s="630">
        <f t="shared" si="204"/>
        <v>585</v>
      </c>
      <c r="AI592" s="629">
        <f t="shared" si="208"/>
        <v>0</v>
      </c>
      <c r="AJ592" s="632" t="str">
        <f t="shared" si="190"/>
        <v/>
      </c>
      <c r="AK592" s="630" t="str">
        <f t="shared" si="205"/>
        <v/>
      </c>
      <c r="AL592" s="630" t="str">
        <f t="shared" si="206"/>
        <v/>
      </c>
      <c r="AM592" s="632" t="str">
        <f t="shared" si="207"/>
        <v/>
      </c>
      <c r="AN592" s="633" t="str">
        <f t="shared" si="191"/>
        <v>YES</v>
      </c>
      <c r="AO592" s="511" t="s">
        <v>382</v>
      </c>
      <c r="AP592" s="127">
        <f>VLOOKUP(AO592,'Flags&amp;Qualifiers'!$B$2:$C$49,2)</f>
        <v>0</v>
      </c>
      <c r="AQ592" s="127">
        <f>VLOOKUP(AO592,'Flags&amp;Qualifiers'!$B$2:$D$49,3)</f>
        <v>0</v>
      </c>
      <c r="AR592" s="127">
        <f>VLOOKUP(AO592,'Flags&amp;Qualifiers'!$B$2:$E$49,4)</f>
        <v>0</v>
      </c>
      <c r="AS592" s="757" t="str">
        <f t="shared" si="209"/>
        <v>no</v>
      </c>
    </row>
    <row r="593" spans="1:45" s="634" customFormat="1" ht="11.25" customHeight="1" x14ac:dyDescent="0.2">
      <c r="A593" s="621">
        <f>(AirVision!A589)</f>
        <v>0</v>
      </c>
      <c r="B593" s="622">
        <f>(AirVision!B589)</f>
        <v>0</v>
      </c>
      <c r="C593" s="623" t="str">
        <f>IF(ISNUMBER(AirVision!R589),AirVision!R589, "")</f>
        <v/>
      </c>
      <c r="D593" s="624" t="str">
        <f>IF(AirVision!S589&lt;&gt;"",AirVision!S589, "")</f>
        <v/>
      </c>
      <c r="E593" s="623" t="str">
        <f>IF(ISNUMBER(AirVision!L589),AirVision!L589, "")</f>
        <v/>
      </c>
      <c r="F593" s="624" t="str">
        <f>IF(AirVision!M589&lt;&gt;"",AirVision!M589, "")</f>
        <v/>
      </c>
      <c r="G593" s="625" t="str">
        <f>IF(ISNUMBER(AirVision!C589),AirVision!C589,"")</f>
        <v/>
      </c>
      <c r="H593" s="624" t="str">
        <f>IF(AirVision!D589&lt;&gt;"",AirVision!D589, "")</f>
        <v/>
      </c>
      <c r="I593" s="624" t="str">
        <f>IF(ISNUMBER(AirVision!O589),AirVision!O589,"")</f>
        <v/>
      </c>
      <c r="J593" s="624" t="str">
        <f>IF(ISNUMBER(AirVision!P589),AirVision!P589,"")</f>
        <v/>
      </c>
      <c r="K593" s="624" t="str">
        <f>IF(ISNUMBER(AirVision!F589),AirVision!F589, "")</f>
        <v/>
      </c>
      <c r="L593" s="624" t="str">
        <f>IF(AirVision!G589&lt;&gt;"",AirVision!G589, "")</f>
        <v/>
      </c>
      <c r="M593" s="624" t="str">
        <f>IF(ISNUMBER(AirVision!U589),AirVision!U589, "")</f>
        <v/>
      </c>
      <c r="N593" s="624" t="str">
        <f>IF(AirVision!V589&lt;&gt;"",AirVision!V589, "")</f>
        <v/>
      </c>
      <c r="O593" s="625" t="str">
        <f>IF(ISNUMBER(AirVision!X589),AirVision!X589,"")</f>
        <v/>
      </c>
      <c r="P593" s="624" t="str">
        <f>IF(AirVision!Y589&lt;&gt;"",AirVision!Y589, "")</f>
        <v/>
      </c>
      <c r="Q593" s="624" t="str">
        <f>IF(ISNUMBER(AirVision!AA589),AirVision!AA589,"")</f>
        <v/>
      </c>
      <c r="R593" s="624" t="str">
        <f>IF(AirVision!AB589&lt;&gt;"",AirVision!AB589, "")</f>
        <v/>
      </c>
      <c r="S593" s="624" t="str">
        <f>IF(ISNUMBER(AirVision!AD589),AirVision!AD589,"")</f>
        <v/>
      </c>
      <c r="T593" s="624" t="str">
        <f>IF(AirVision!AE589&lt;&gt;"",AirVision!AE589, "")</f>
        <v/>
      </c>
      <c r="U593" s="624">
        <f t="shared" si="196"/>
        <v>0</v>
      </c>
      <c r="V593" s="624">
        <f t="shared" si="194"/>
        <v>1</v>
      </c>
      <c r="W593" s="624" t="str">
        <f>IF(D593&lt;&gt;"",(VLOOKUP(D593,'Flags&amp;Qualifiers'!$S$2:$U$55,3)),"")</f>
        <v/>
      </c>
      <c r="X593" s="624">
        <f t="shared" si="197"/>
        <v>0</v>
      </c>
      <c r="Y593" s="624" t="str">
        <f>IF(D593&lt;&gt;"",(VLOOKUP(D593,'Flags&amp;Qualifiers'!$S$2:$T$55,2)), "")</f>
        <v/>
      </c>
      <c r="Z593" s="624">
        <f t="shared" si="198"/>
        <v>1</v>
      </c>
      <c r="AA593" s="624">
        <f t="shared" si="199"/>
        <v>0</v>
      </c>
      <c r="AB593" s="624" t="str">
        <f t="shared" si="200"/>
        <v>NULL</v>
      </c>
      <c r="AC593" s="635" t="str">
        <f t="shared" si="201"/>
        <v>NULL</v>
      </c>
      <c r="AD593" s="625" t="str">
        <f t="shared" si="201"/>
        <v>NULL</v>
      </c>
      <c r="AE593" s="627">
        <f t="shared" si="195"/>
        <v>0</v>
      </c>
      <c r="AF593" s="628" t="str">
        <f t="shared" si="202"/>
        <v/>
      </c>
      <c r="AG593" s="629" t="str">
        <f t="shared" si="203"/>
        <v/>
      </c>
      <c r="AH593" s="630">
        <f t="shared" si="204"/>
        <v>586</v>
      </c>
      <c r="AI593" s="629">
        <f t="shared" si="208"/>
        <v>0</v>
      </c>
      <c r="AJ593" s="632" t="str">
        <f t="shared" si="190"/>
        <v/>
      </c>
      <c r="AK593" s="630" t="str">
        <f t="shared" si="205"/>
        <v/>
      </c>
      <c r="AL593" s="630" t="str">
        <f t="shared" si="206"/>
        <v/>
      </c>
      <c r="AM593" s="632" t="str">
        <f t="shared" si="207"/>
        <v/>
      </c>
      <c r="AN593" s="633" t="str">
        <f t="shared" si="191"/>
        <v>YES</v>
      </c>
      <c r="AO593" s="511" t="s">
        <v>382</v>
      </c>
      <c r="AP593" s="127">
        <f>VLOOKUP(AO593,'Flags&amp;Qualifiers'!$B$2:$C$49,2)</f>
        <v>0</v>
      </c>
      <c r="AQ593" s="127">
        <f>VLOOKUP(AO593,'Flags&amp;Qualifiers'!$B$2:$D$49,3)</f>
        <v>0</v>
      </c>
      <c r="AR593" s="127">
        <f>VLOOKUP(AO593,'Flags&amp;Qualifiers'!$B$2:$E$49,4)</f>
        <v>0</v>
      </c>
      <c r="AS593" s="757" t="str">
        <f t="shared" si="209"/>
        <v>no</v>
      </c>
    </row>
    <row r="594" spans="1:45" s="634" customFormat="1" ht="11.25" customHeight="1" x14ac:dyDescent="0.2">
      <c r="A594" s="621">
        <f>(AirVision!A590)</f>
        <v>0</v>
      </c>
      <c r="B594" s="622">
        <f>(AirVision!B590)</f>
        <v>0</v>
      </c>
      <c r="C594" s="623" t="str">
        <f>IF(ISNUMBER(AirVision!R590),AirVision!R590, "")</f>
        <v/>
      </c>
      <c r="D594" s="624" t="str">
        <f>IF(AirVision!S590&lt;&gt;"",AirVision!S590, "")</f>
        <v/>
      </c>
      <c r="E594" s="623" t="str">
        <f>IF(ISNUMBER(AirVision!L590),AirVision!L590, "")</f>
        <v/>
      </c>
      <c r="F594" s="624" t="str">
        <f>IF(AirVision!M590&lt;&gt;"",AirVision!M590, "")</f>
        <v/>
      </c>
      <c r="G594" s="625" t="str">
        <f>IF(ISNUMBER(AirVision!C590),AirVision!C590,"")</f>
        <v/>
      </c>
      <c r="H594" s="624" t="str">
        <f>IF(AirVision!D590&lt;&gt;"",AirVision!D590, "")</f>
        <v/>
      </c>
      <c r="I594" s="624" t="str">
        <f>IF(ISNUMBER(AirVision!O590),AirVision!O590,"")</f>
        <v/>
      </c>
      <c r="J594" s="624" t="str">
        <f>IF(ISNUMBER(AirVision!P590),AirVision!P590,"")</f>
        <v/>
      </c>
      <c r="K594" s="624" t="str">
        <f>IF(ISNUMBER(AirVision!F590),AirVision!F590, "")</f>
        <v/>
      </c>
      <c r="L594" s="624" t="str">
        <f>IF(AirVision!G590&lt;&gt;"",AirVision!G590, "")</f>
        <v/>
      </c>
      <c r="M594" s="624" t="str">
        <f>IF(ISNUMBER(AirVision!U590),AirVision!U590, "")</f>
        <v/>
      </c>
      <c r="N594" s="624" t="str">
        <f>IF(AirVision!V590&lt;&gt;"",AirVision!V590, "")</f>
        <v/>
      </c>
      <c r="O594" s="625" t="str">
        <f>IF(ISNUMBER(AirVision!X590),AirVision!X590,"")</f>
        <v/>
      </c>
      <c r="P594" s="624" t="str">
        <f>IF(AirVision!Y590&lt;&gt;"",AirVision!Y590, "")</f>
        <v/>
      </c>
      <c r="Q594" s="624" t="str">
        <f>IF(ISNUMBER(AirVision!AA590),AirVision!AA590,"")</f>
        <v/>
      </c>
      <c r="R594" s="624" t="str">
        <f>IF(AirVision!AB590&lt;&gt;"",AirVision!AB590, "")</f>
        <v/>
      </c>
      <c r="S594" s="624" t="str">
        <f>IF(ISNUMBER(AirVision!AD590),AirVision!AD590,"")</f>
        <v/>
      </c>
      <c r="T594" s="624" t="str">
        <f>IF(AirVision!AE590&lt;&gt;"",AirVision!AE590, "")</f>
        <v/>
      </c>
      <c r="U594" s="624">
        <f t="shared" si="196"/>
        <v>0</v>
      </c>
      <c r="V594" s="624">
        <f t="shared" si="194"/>
        <v>1</v>
      </c>
      <c r="W594" s="624" t="str">
        <f>IF(D594&lt;&gt;"",(VLOOKUP(D594,'Flags&amp;Qualifiers'!$S$2:$U$55,3)),"")</f>
        <v/>
      </c>
      <c r="X594" s="624">
        <f t="shared" si="197"/>
        <v>0</v>
      </c>
      <c r="Y594" s="624" t="str">
        <f>IF(D594&lt;&gt;"",(VLOOKUP(D594,'Flags&amp;Qualifiers'!$S$2:$T$55,2)), "")</f>
        <v/>
      </c>
      <c r="Z594" s="624">
        <f t="shared" si="198"/>
        <v>1</v>
      </c>
      <c r="AA594" s="624">
        <f t="shared" si="199"/>
        <v>0</v>
      </c>
      <c r="AB594" s="624" t="str">
        <f t="shared" si="200"/>
        <v>NULL</v>
      </c>
      <c r="AC594" s="635" t="str">
        <f t="shared" si="201"/>
        <v>NULL</v>
      </c>
      <c r="AD594" s="625" t="str">
        <f t="shared" si="201"/>
        <v>NULL</v>
      </c>
      <c r="AE594" s="627">
        <f t="shared" si="195"/>
        <v>0</v>
      </c>
      <c r="AF594" s="628" t="str">
        <f t="shared" si="202"/>
        <v/>
      </c>
      <c r="AG594" s="629" t="str">
        <f t="shared" si="203"/>
        <v/>
      </c>
      <c r="AH594" s="630">
        <f t="shared" si="204"/>
        <v>587</v>
      </c>
      <c r="AI594" s="629">
        <f t="shared" si="208"/>
        <v>0</v>
      </c>
      <c r="AJ594" s="632" t="str">
        <f t="shared" si="190"/>
        <v/>
      </c>
      <c r="AK594" s="630" t="str">
        <f t="shared" si="205"/>
        <v/>
      </c>
      <c r="AL594" s="630" t="str">
        <f t="shared" si="206"/>
        <v/>
      </c>
      <c r="AM594" s="632" t="str">
        <f t="shared" si="207"/>
        <v/>
      </c>
      <c r="AN594" s="633" t="str">
        <f t="shared" si="191"/>
        <v>YES</v>
      </c>
      <c r="AO594" s="511" t="s">
        <v>382</v>
      </c>
      <c r="AP594" s="127">
        <f>VLOOKUP(AO594,'Flags&amp;Qualifiers'!$B$2:$C$49,2)</f>
        <v>0</v>
      </c>
      <c r="AQ594" s="127">
        <f>VLOOKUP(AO594,'Flags&amp;Qualifiers'!$B$2:$D$49,3)</f>
        <v>0</v>
      </c>
      <c r="AR594" s="127">
        <f>VLOOKUP(AO594,'Flags&amp;Qualifiers'!$B$2:$E$49,4)</f>
        <v>0</v>
      </c>
      <c r="AS594" s="757" t="str">
        <f t="shared" si="209"/>
        <v>no</v>
      </c>
    </row>
    <row r="595" spans="1:45" s="634" customFormat="1" ht="11.25" customHeight="1" x14ac:dyDescent="0.2">
      <c r="A595" s="621">
        <f>(AirVision!A591)</f>
        <v>0</v>
      </c>
      <c r="B595" s="622">
        <f>(AirVision!B591)</f>
        <v>0</v>
      </c>
      <c r="C595" s="623" t="str">
        <f>IF(ISNUMBER(AirVision!R591),AirVision!R591, "")</f>
        <v/>
      </c>
      <c r="D595" s="624" t="str">
        <f>IF(AirVision!S591&lt;&gt;"",AirVision!S591, "")</f>
        <v/>
      </c>
      <c r="E595" s="623" t="str">
        <f>IF(ISNUMBER(AirVision!L591),AirVision!L591, "")</f>
        <v/>
      </c>
      <c r="F595" s="624" t="str">
        <f>IF(AirVision!M591&lt;&gt;"",AirVision!M591, "")</f>
        <v/>
      </c>
      <c r="G595" s="625" t="str">
        <f>IF(ISNUMBER(AirVision!C591),AirVision!C591,"")</f>
        <v/>
      </c>
      <c r="H595" s="624" t="str">
        <f>IF(AirVision!D591&lt;&gt;"",AirVision!D591, "")</f>
        <v/>
      </c>
      <c r="I595" s="624" t="str">
        <f>IF(ISNUMBER(AirVision!O591),AirVision!O591,"")</f>
        <v/>
      </c>
      <c r="J595" s="624" t="str">
        <f>IF(ISNUMBER(AirVision!P591),AirVision!P591,"")</f>
        <v/>
      </c>
      <c r="K595" s="624" t="str">
        <f>IF(ISNUMBER(AirVision!F591),AirVision!F591, "")</f>
        <v/>
      </c>
      <c r="L595" s="624" t="str">
        <f>IF(AirVision!G591&lt;&gt;"",AirVision!G591, "")</f>
        <v/>
      </c>
      <c r="M595" s="624" t="str">
        <f>IF(ISNUMBER(AirVision!U591),AirVision!U591, "")</f>
        <v/>
      </c>
      <c r="N595" s="624" t="str">
        <f>IF(AirVision!V591&lt;&gt;"",AirVision!V591, "")</f>
        <v/>
      </c>
      <c r="O595" s="625" t="str">
        <f>IF(ISNUMBER(AirVision!X591),AirVision!X591,"")</f>
        <v/>
      </c>
      <c r="P595" s="624" t="str">
        <f>IF(AirVision!Y591&lt;&gt;"",AirVision!Y591, "")</f>
        <v/>
      </c>
      <c r="Q595" s="624" t="str">
        <f>IF(ISNUMBER(AirVision!AA591),AirVision!AA591,"")</f>
        <v/>
      </c>
      <c r="R595" s="624" t="str">
        <f>IF(AirVision!AB591&lt;&gt;"",AirVision!AB591, "")</f>
        <v/>
      </c>
      <c r="S595" s="624" t="str">
        <f>IF(ISNUMBER(AirVision!AD591),AirVision!AD591,"")</f>
        <v/>
      </c>
      <c r="T595" s="624" t="str">
        <f>IF(AirVision!AE591&lt;&gt;"",AirVision!AE591, "")</f>
        <v/>
      </c>
      <c r="U595" s="624">
        <f t="shared" si="196"/>
        <v>0</v>
      </c>
      <c r="V595" s="624">
        <f t="shared" si="194"/>
        <v>1</v>
      </c>
      <c r="W595" s="624" t="str">
        <f>IF(D595&lt;&gt;"",(VLOOKUP(D595,'Flags&amp;Qualifiers'!$S$2:$U$55,3)),"")</f>
        <v/>
      </c>
      <c r="X595" s="624">
        <f t="shared" si="197"/>
        <v>0</v>
      </c>
      <c r="Y595" s="624" t="str">
        <f>IF(D595&lt;&gt;"",(VLOOKUP(D595,'Flags&amp;Qualifiers'!$S$2:$T$55,2)), "")</f>
        <v/>
      </c>
      <c r="Z595" s="624">
        <f t="shared" si="198"/>
        <v>1</v>
      </c>
      <c r="AA595" s="624">
        <f t="shared" si="199"/>
        <v>0</v>
      </c>
      <c r="AB595" s="624" t="str">
        <f t="shared" si="200"/>
        <v>NULL</v>
      </c>
      <c r="AC595" s="635" t="str">
        <f t="shared" si="201"/>
        <v>NULL</v>
      </c>
      <c r="AD595" s="625" t="str">
        <f t="shared" si="201"/>
        <v>NULL</v>
      </c>
      <c r="AE595" s="627">
        <f t="shared" si="195"/>
        <v>0</v>
      </c>
      <c r="AF595" s="628" t="str">
        <f t="shared" si="202"/>
        <v/>
      </c>
      <c r="AG595" s="629" t="str">
        <f t="shared" si="203"/>
        <v/>
      </c>
      <c r="AH595" s="630">
        <f t="shared" si="204"/>
        <v>588</v>
      </c>
      <c r="AI595" s="629">
        <f t="shared" si="208"/>
        <v>0</v>
      </c>
      <c r="AJ595" s="632" t="str">
        <f t="shared" si="190"/>
        <v/>
      </c>
      <c r="AK595" s="630" t="str">
        <f t="shared" si="205"/>
        <v/>
      </c>
      <c r="AL595" s="630" t="str">
        <f t="shared" si="206"/>
        <v/>
      </c>
      <c r="AM595" s="632" t="str">
        <f t="shared" si="207"/>
        <v/>
      </c>
      <c r="AN595" s="633" t="str">
        <f t="shared" si="191"/>
        <v>YES</v>
      </c>
      <c r="AO595" s="511" t="s">
        <v>382</v>
      </c>
      <c r="AP595" s="127">
        <f>VLOOKUP(AO595,'Flags&amp;Qualifiers'!$B$2:$C$49,2)</f>
        <v>0</v>
      </c>
      <c r="AQ595" s="127">
        <f>VLOOKUP(AO595,'Flags&amp;Qualifiers'!$B$2:$D$49,3)</f>
        <v>0</v>
      </c>
      <c r="AR595" s="127">
        <f>VLOOKUP(AO595,'Flags&amp;Qualifiers'!$B$2:$E$49,4)</f>
        <v>0</v>
      </c>
      <c r="AS595" s="757" t="str">
        <f t="shared" si="209"/>
        <v>no</v>
      </c>
    </row>
    <row r="596" spans="1:45" s="634" customFormat="1" ht="11.25" customHeight="1" x14ac:dyDescent="0.2">
      <c r="A596" s="621">
        <f>(AirVision!A592)</f>
        <v>0</v>
      </c>
      <c r="B596" s="622">
        <f>(AirVision!B592)</f>
        <v>0</v>
      </c>
      <c r="C596" s="623" t="str">
        <f>IF(ISNUMBER(AirVision!R592),AirVision!R592, "")</f>
        <v/>
      </c>
      <c r="D596" s="624" t="str">
        <f>IF(AirVision!S592&lt;&gt;"",AirVision!S592, "")</f>
        <v/>
      </c>
      <c r="E596" s="623" t="str">
        <f>IF(ISNUMBER(AirVision!L592),AirVision!L592, "")</f>
        <v/>
      </c>
      <c r="F596" s="624" t="str">
        <f>IF(AirVision!M592&lt;&gt;"",AirVision!M592, "")</f>
        <v/>
      </c>
      <c r="G596" s="625" t="str">
        <f>IF(ISNUMBER(AirVision!C592),AirVision!C592,"")</f>
        <v/>
      </c>
      <c r="H596" s="624" t="str">
        <f>IF(AirVision!D592&lt;&gt;"",AirVision!D592, "")</f>
        <v/>
      </c>
      <c r="I596" s="624" t="str">
        <f>IF(ISNUMBER(AirVision!O592),AirVision!O592,"")</f>
        <v/>
      </c>
      <c r="J596" s="624" t="str">
        <f>IF(ISNUMBER(AirVision!P592),AirVision!P592,"")</f>
        <v/>
      </c>
      <c r="K596" s="624" t="str">
        <f>IF(ISNUMBER(AirVision!F592),AirVision!F592, "")</f>
        <v/>
      </c>
      <c r="L596" s="624" t="str">
        <f>IF(AirVision!G592&lt;&gt;"",AirVision!G592, "")</f>
        <v/>
      </c>
      <c r="M596" s="624" t="str">
        <f>IF(ISNUMBER(AirVision!U592),AirVision!U592, "")</f>
        <v/>
      </c>
      <c r="N596" s="624" t="str">
        <f>IF(AirVision!V592&lt;&gt;"",AirVision!V592, "")</f>
        <v/>
      </c>
      <c r="O596" s="625" t="str">
        <f>IF(ISNUMBER(AirVision!X592),AirVision!X592,"")</f>
        <v/>
      </c>
      <c r="P596" s="624" t="str">
        <f>IF(AirVision!Y592&lt;&gt;"",AirVision!Y592, "")</f>
        <v/>
      </c>
      <c r="Q596" s="624" t="str">
        <f>IF(ISNUMBER(AirVision!AA592),AirVision!AA592,"")</f>
        <v/>
      </c>
      <c r="R596" s="624" t="str">
        <f>IF(AirVision!AB592&lt;&gt;"",AirVision!AB592, "")</f>
        <v/>
      </c>
      <c r="S596" s="624" t="str">
        <f>IF(ISNUMBER(AirVision!AD592),AirVision!AD592,"")</f>
        <v/>
      </c>
      <c r="T596" s="624" t="str">
        <f>IF(AirVision!AE592&lt;&gt;"",AirVision!AE592, "")</f>
        <v/>
      </c>
      <c r="U596" s="624">
        <f t="shared" si="196"/>
        <v>0</v>
      </c>
      <c r="V596" s="624">
        <f t="shared" si="194"/>
        <v>1</v>
      </c>
      <c r="W596" s="624" t="str">
        <f>IF(D596&lt;&gt;"",(VLOOKUP(D596,'Flags&amp;Qualifiers'!$S$2:$U$55,3)),"")</f>
        <v/>
      </c>
      <c r="X596" s="624">
        <f t="shared" si="197"/>
        <v>0</v>
      </c>
      <c r="Y596" s="624" t="str">
        <f>IF(D596&lt;&gt;"",(VLOOKUP(D596,'Flags&amp;Qualifiers'!$S$2:$T$55,2)), "")</f>
        <v/>
      </c>
      <c r="Z596" s="624">
        <f t="shared" si="198"/>
        <v>1</v>
      </c>
      <c r="AA596" s="624">
        <f t="shared" si="199"/>
        <v>0</v>
      </c>
      <c r="AB596" s="624" t="str">
        <f t="shared" si="200"/>
        <v>NULL</v>
      </c>
      <c r="AC596" s="635" t="str">
        <f t="shared" si="201"/>
        <v>NULL</v>
      </c>
      <c r="AD596" s="625" t="str">
        <f t="shared" si="201"/>
        <v>NULL</v>
      </c>
      <c r="AE596" s="627">
        <f t="shared" si="195"/>
        <v>0</v>
      </c>
      <c r="AF596" s="628" t="str">
        <f t="shared" si="202"/>
        <v/>
      </c>
      <c r="AG596" s="629" t="str">
        <f t="shared" si="203"/>
        <v/>
      </c>
      <c r="AH596" s="630">
        <f t="shared" si="204"/>
        <v>589</v>
      </c>
      <c r="AI596" s="629">
        <f t="shared" si="208"/>
        <v>0</v>
      </c>
      <c r="AJ596" s="632" t="str">
        <f t="shared" si="190"/>
        <v/>
      </c>
      <c r="AK596" s="630" t="str">
        <f t="shared" si="205"/>
        <v/>
      </c>
      <c r="AL596" s="630" t="str">
        <f t="shared" si="206"/>
        <v/>
      </c>
      <c r="AM596" s="632" t="str">
        <f t="shared" si="207"/>
        <v/>
      </c>
      <c r="AN596" s="633" t="str">
        <f t="shared" si="191"/>
        <v>YES</v>
      </c>
      <c r="AO596" s="511" t="s">
        <v>382</v>
      </c>
      <c r="AP596" s="127">
        <f>VLOOKUP(AO596,'Flags&amp;Qualifiers'!$B$2:$C$49,2)</f>
        <v>0</v>
      </c>
      <c r="AQ596" s="127">
        <f>VLOOKUP(AO596,'Flags&amp;Qualifiers'!$B$2:$D$49,3)</f>
        <v>0</v>
      </c>
      <c r="AR596" s="127">
        <f>VLOOKUP(AO596,'Flags&amp;Qualifiers'!$B$2:$E$49,4)</f>
        <v>0</v>
      </c>
      <c r="AS596" s="757" t="str">
        <f t="shared" si="209"/>
        <v>no</v>
      </c>
    </row>
    <row r="597" spans="1:45" s="634" customFormat="1" ht="11.25" customHeight="1" x14ac:dyDescent="0.2">
      <c r="A597" s="621">
        <f>(AirVision!A593)</f>
        <v>0</v>
      </c>
      <c r="B597" s="622">
        <f>(AirVision!B593)</f>
        <v>0</v>
      </c>
      <c r="C597" s="623" t="str">
        <f>IF(ISNUMBER(AirVision!R593),AirVision!R593, "")</f>
        <v/>
      </c>
      <c r="D597" s="624" t="str">
        <f>IF(AirVision!S593&lt;&gt;"",AirVision!S593, "")</f>
        <v/>
      </c>
      <c r="E597" s="623" t="str">
        <f>IF(ISNUMBER(AirVision!L593),AirVision!L593, "")</f>
        <v/>
      </c>
      <c r="F597" s="624" t="str">
        <f>IF(AirVision!M593&lt;&gt;"",AirVision!M593, "")</f>
        <v/>
      </c>
      <c r="G597" s="625" t="str">
        <f>IF(ISNUMBER(AirVision!C593),AirVision!C593,"")</f>
        <v/>
      </c>
      <c r="H597" s="624" t="str">
        <f>IF(AirVision!D593&lt;&gt;"",AirVision!D593, "")</f>
        <v/>
      </c>
      <c r="I597" s="624" t="str">
        <f>IF(ISNUMBER(AirVision!O593),AirVision!O593,"")</f>
        <v/>
      </c>
      <c r="J597" s="624" t="str">
        <f>IF(ISNUMBER(AirVision!P593),AirVision!P593,"")</f>
        <v/>
      </c>
      <c r="K597" s="624" t="str">
        <f>IF(ISNUMBER(AirVision!F593),AirVision!F593, "")</f>
        <v/>
      </c>
      <c r="L597" s="624" t="str">
        <f>IF(AirVision!G593&lt;&gt;"",AirVision!G593, "")</f>
        <v/>
      </c>
      <c r="M597" s="624" t="str">
        <f>IF(ISNUMBER(AirVision!U593),AirVision!U593, "")</f>
        <v/>
      </c>
      <c r="N597" s="624" t="str">
        <f>IF(AirVision!V593&lt;&gt;"",AirVision!V593, "")</f>
        <v/>
      </c>
      <c r="O597" s="625" t="str">
        <f>IF(ISNUMBER(AirVision!X593),AirVision!X593,"")</f>
        <v/>
      </c>
      <c r="P597" s="624" t="str">
        <f>IF(AirVision!Y593&lt;&gt;"",AirVision!Y593, "")</f>
        <v/>
      </c>
      <c r="Q597" s="624" t="str">
        <f>IF(ISNUMBER(AirVision!AA593),AirVision!AA593,"")</f>
        <v/>
      </c>
      <c r="R597" s="624" t="str">
        <f>IF(AirVision!AB593&lt;&gt;"",AirVision!AB593, "")</f>
        <v/>
      </c>
      <c r="S597" s="624" t="str">
        <f>IF(ISNUMBER(AirVision!AD593),AirVision!AD593,"")</f>
        <v/>
      </c>
      <c r="T597" s="624" t="str">
        <f>IF(AirVision!AE593&lt;&gt;"",AirVision!AE593, "")</f>
        <v/>
      </c>
      <c r="U597" s="624">
        <f t="shared" si="196"/>
        <v>0</v>
      </c>
      <c r="V597" s="624">
        <f t="shared" si="194"/>
        <v>1</v>
      </c>
      <c r="W597" s="624" t="str">
        <f>IF(D597&lt;&gt;"",(VLOOKUP(D597,'Flags&amp;Qualifiers'!$S$2:$U$55,3)),"")</f>
        <v/>
      </c>
      <c r="X597" s="624">
        <f t="shared" si="197"/>
        <v>0</v>
      </c>
      <c r="Y597" s="624" t="str">
        <f>IF(D597&lt;&gt;"",(VLOOKUP(D597,'Flags&amp;Qualifiers'!$S$2:$T$55,2)), "")</f>
        <v/>
      </c>
      <c r="Z597" s="624">
        <f t="shared" si="198"/>
        <v>1</v>
      </c>
      <c r="AA597" s="624">
        <f t="shared" si="199"/>
        <v>0</v>
      </c>
      <c r="AB597" s="624" t="str">
        <f t="shared" si="200"/>
        <v>NULL</v>
      </c>
      <c r="AC597" s="635" t="str">
        <f t="shared" si="201"/>
        <v>NULL</v>
      </c>
      <c r="AD597" s="625" t="str">
        <f t="shared" si="201"/>
        <v>NULL</v>
      </c>
      <c r="AE597" s="627">
        <f t="shared" si="195"/>
        <v>0</v>
      </c>
      <c r="AF597" s="628" t="str">
        <f t="shared" si="202"/>
        <v/>
      </c>
      <c r="AG597" s="629" t="str">
        <f t="shared" si="203"/>
        <v/>
      </c>
      <c r="AH597" s="630">
        <f t="shared" si="204"/>
        <v>590</v>
      </c>
      <c r="AI597" s="629">
        <f t="shared" si="208"/>
        <v>0</v>
      </c>
      <c r="AJ597" s="632" t="str">
        <f t="shared" si="190"/>
        <v/>
      </c>
      <c r="AK597" s="630" t="str">
        <f t="shared" si="205"/>
        <v/>
      </c>
      <c r="AL597" s="630" t="str">
        <f t="shared" si="206"/>
        <v/>
      </c>
      <c r="AM597" s="632" t="str">
        <f t="shared" si="207"/>
        <v/>
      </c>
      <c r="AN597" s="633" t="str">
        <f t="shared" si="191"/>
        <v>YES</v>
      </c>
      <c r="AO597" s="511" t="s">
        <v>382</v>
      </c>
      <c r="AP597" s="127">
        <f>VLOOKUP(AO597,'Flags&amp;Qualifiers'!$B$2:$C$49,2)</f>
        <v>0</v>
      </c>
      <c r="AQ597" s="127">
        <f>VLOOKUP(AO597,'Flags&amp;Qualifiers'!$B$2:$D$49,3)</f>
        <v>0</v>
      </c>
      <c r="AR597" s="127">
        <f>VLOOKUP(AO597,'Flags&amp;Qualifiers'!$B$2:$E$49,4)</f>
        <v>0</v>
      </c>
      <c r="AS597" s="757" t="str">
        <f t="shared" si="209"/>
        <v>no</v>
      </c>
    </row>
    <row r="598" spans="1:45" s="634" customFormat="1" ht="11.25" customHeight="1" x14ac:dyDescent="0.2">
      <c r="A598" s="621">
        <f>(AirVision!A594)</f>
        <v>0</v>
      </c>
      <c r="B598" s="622">
        <f>(AirVision!B594)</f>
        <v>0</v>
      </c>
      <c r="C598" s="623" t="str">
        <f>IF(ISNUMBER(AirVision!R594),AirVision!R594, "")</f>
        <v/>
      </c>
      <c r="D598" s="624" t="str">
        <f>IF(AirVision!S594&lt;&gt;"",AirVision!S594, "")</f>
        <v/>
      </c>
      <c r="E598" s="623" t="str">
        <f>IF(ISNUMBER(AirVision!L594),AirVision!L594, "")</f>
        <v/>
      </c>
      <c r="F598" s="624" t="str">
        <f>IF(AirVision!M594&lt;&gt;"",AirVision!M594, "")</f>
        <v/>
      </c>
      <c r="G598" s="625" t="str">
        <f>IF(ISNUMBER(AirVision!C594),AirVision!C594,"")</f>
        <v/>
      </c>
      <c r="H598" s="624" t="str">
        <f>IF(AirVision!D594&lt;&gt;"",AirVision!D594, "")</f>
        <v/>
      </c>
      <c r="I598" s="624" t="str">
        <f>IF(ISNUMBER(AirVision!O594),AirVision!O594,"")</f>
        <v/>
      </c>
      <c r="J598" s="624" t="str">
        <f>IF(ISNUMBER(AirVision!P594),AirVision!P594,"")</f>
        <v/>
      </c>
      <c r="K598" s="624" t="str">
        <f>IF(ISNUMBER(AirVision!F594),AirVision!F594, "")</f>
        <v/>
      </c>
      <c r="L598" s="624" t="str">
        <f>IF(AirVision!G594&lt;&gt;"",AirVision!G594, "")</f>
        <v/>
      </c>
      <c r="M598" s="624" t="str">
        <f>IF(ISNUMBER(AirVision!U594),AirVision!U594, "")</f>
        <v/>
      </c>
      <c r="N598" s="624" t="str">
        <f>IF(AirVision!V594&lt;&gt;"",AirVision!V594, "")</f>
        <v/>
      </c>
      <c r="O598" s="625" t="str">
        <f>IF(ISNUMBER(AirVision!X594),AirVision!X594,"")</f>
        <v/>
      </c>
      <c r="P598" s="624" t="str">
        <f>IF(AirVision!Y594&lt;&gt;"",AirVision!Y594, "")</f>
        <v/>
      </c>
      <c r="Q598" s="624" t="str">
        <f>IF(ISNUMBER(AirVision!AA594),AirVision!AA594,"")</f>
        <v/>
      </c>
      <c r="R598" s="624" t="str">
        <f>IF(AirVision!AB594&lt;&gt;"",AirVision!AB594, "")</f>
        <v/>
      </c>
      <c r="S598" s="624" t="str">
        <f>IF(ISNUMBER(AirVision!AD594),AirVision!AD594,"")</f>
        <v/>
      </c>
      <c r="T598" s="624" t="str">
        <f>IF(AirVision!AE594&lt;&gt;"",AirVision!AE594, "")</f>
        <v/>
      </c>
      <c r="U598" s="624">
        <f t="shared" si="196"/>
        <v>0</v>
      </c>
      <c r="V598" s="624">
        <f t="shared" si="194"/>
        <v>1</v>
      </c>
      <c r="W598" s="624" t="str">
        <f>IF(D598&lt;&gt;"",(VLOOKUP(D598,'Flags&amp;Qualifiers'!$S$2:$U$55,3)),"")</f>
        <v/>
      </c>
      <c r="X598" s="624">
        <f t="shared" si="197"/>
        <v>0</v>
      </c>
      <c r="Y598" s="624" t="str">
        <f>IF(D598&lt;&gt;"",(VLOOKUP(D598,'Flags&amp;Qualifiers'!$S$2:$T$55,2)), "")</f>
        <v/>
      </c>
      <c r="Z598" s="624">
        <f t="shared" si="198"/>
        <v>1</v>
      </c>
      <c r="AA598" s="624">
        <f t="shared" si="199"/>
        <v>0</v>
      </c>
      <c r="AB598" s="624" t="str">
        <f t="shared" si="200"/>
        <v>NULL</v>
      </c>
      <c r="AC598" s="635" t="str">
        <f t="shared" si="201"/>
        <v>NULL</v>
      </c>
      <c r="AD598" s="625" t="str">
        <f t="shared" si="201"/>
        <v>NULL</v>
      </c>
      <c r="AE598" s="627">
        <f t="shared" si="195"/>
        <v>0</v>
      </c>
      <c r="AF598" s="628" t="str">
        <f t="shared" si="202"/>
        <v/>
      </c>
      <c r="AG598" s="629" t="str">
        <f t="shared" si="203"/>
        <v/>
      </c>
      <c r="AH598" s="630">
        <f t="shared" si="204"/>
        <v>591</v>
      </c>
      <c r="AI598" s="629">
        <f t="shared" si="208"/>
        <v>0</v>
      </c>
      <c r="AJ598" s="632" t="str">
        <f t="shared" si="190"/>
        <v/>
      </c>
      <c r="AK598" s="630" t="str">
        <f t="shared" si="205"/>
        <v/>
      </c>
      <c r="AL598" s="630" t="str">
        <f t="shared" si="206"/>
        <v/>
      </c>
      <c r="AM598" s="632" t="str">
        <f t="shared" si="207"/>
        <v/>
      </c>
      <c r="AN598" s="633" t="str">
        <f t="shared" si="191"/>
        <v>YES</v>
      </c>
      <c r="AO598" s="511" t="s">
        <v>382</v>
      </c>
      <c r="AP598" s="127">
        <f>VLOOKUP(AO598,'Flags&amp;Qualifiers'!$B$2:$C$49,2)</f>
        <v>0</v>
      </c>
      <c r="AQ598" s="127">
        <f>VLOOKUP(AO598,'Flags&amp;Qualifiers'!$B$2:$D$49,3)</f>
        <v>0</v>
      </c>
      <c r="AR598" s="127">
        <f>VLOOKUP(AO598,'Flags&amp;Qualifiers'!$B$2:$E$49,4)</f>
        <v>0</v>
      </c>
      <c r="AS598" s="757" t="str">
        <f t="shared" si="209"/>
        <v>no</v>
      </c>
    </row>
    <row r="599" spans="1:45" s="634" customFormat="1" ht="11.25" customHeight="1" x14ac:dyDescent="0.2">
      <c r="A599" s="621">
        <f>(AirVision!A595)</f>
        <v>0</v>
      </c>
      <c r="B599" s="622">
        <f>(AirVision!B595)</f>
        <v>0</v>
      </c>
      <c r="C599" s="623" t="str">
        <f>IF(ISNUMBER(AirVision!R595),AirVision!R595, "")</f>
        <v/>
      </c>
      <c r="D599" s="624" t="str">
        <f>IF(AirVision!S595&lt;&gt;"",AirVision!S595, "")</f>
        <v/>
      </c>
      <c r="E599" s="623" t="str">
        <f>IF(ISNUMBER(AirVision!L595),AirVision!L595, "")</f>
        <v/>
      </c>
      <c r="F599" s="624" t="str">
        <f>IF(AirVision!M595&lt;&gt;"",AirVision!M595, "")</f>
        <v/>
      </c>
      <c r="G599" s="625" t="str">
        <f>IF(ISNUMBER(AirVision!C595),AirVision!C595,"")</f>
        <v/>
      </c>
      <c r="H599" s="624" t="str">
        <f>IF(AirVision!D595&lt;&gt;"",AirVision!D595, "")</f>
        <v/>
      </c>
      <c r="I599" s="624" t="str">
        <f>IF(ISNUMBER(AirVision!O595),AirVision!O595,"")</f>
        <v/>
      </c>
      <c r="J599" s="624" t="str">
        <f>IF(ISNUMBER(AirVision!P595),AirVision!P595,"")</f>
        <v/>
      </c>
      <c r="K599" s="624" t="str">
        <f>IF(ISNUMBER(AirVision!F595),AirVision!F595, "")</f>
        <v/>
      </c>
      <c r="L599" s="624" t="str">
        <f>IF(AirVision!G595&lt;&gt;"",AirVision!G595, "")</f>
        <v/>
      </c>
      <c r="M599" s="624" t="str">
        <f>IF(ISNUMBER(AirVision!U595),AirVision!U595, "")</f>
        <v/>
      </c>
      <c r="N599" s="624" t="str">
        <f>IF(AirVision!V595&lt;&gt;"",AirVision!V595, "")</f>
        <v/>
      </c>
      <c r="O599" s="625" t="str">
        <f>IF(ISNUMBER(AirVision!X595),AirVision!X595,"")</f>
        <v/>
      </c>
      <c r="P599" s="624" t="str">
        <f>IF(AirVision!Y595&lt;&gt;"",AirVision!Y595, "")</f>
        <v/>
      </c>
      <c r="Q599" s="624" t="str">
        <f>IF(ISNUMBER(AirVision!AA595),AirVision!AA595,"")</f>
        <v/>
      </c>
      <c r="R599" s="624" t="str">
        <f>IF(AirVision!AB595&lt;&gt;"",AirVision!AB595, "")</f>
        <v/>
      </c>
      <c r="S599" s="624" t="str">
        <f>IF(ISNUMBER(AirVision!AD595),AirVision!AD595,"")</f>
        <v/>
      </c>
      <c r="T599" s="624" t="str">
        <f>IF(AirVision!AE595&lt;&gt;"",AirVision!AE595, "")</f>
        <v/>
      </c>
      <c r="U599" s="624">
        <f t="shared" si="196"/>
        <v>0</v>
      </c>
      <c r="V599" s="624">
        <f t="shared" si="194"/>
        <v>1</v>
      </c>
      <c r="W599" s="624" t="str">
        <f>IF(D599&lt;&gt;"",(VLOOKUP(D599,'Flags&amp;Qualifiers'!$S$2:$U$55,3)),"")</f>
        <v/>
      </c>
      <c r="X599" s="624">
        <f t="shared" si="197"/>
        <v>0</v>
      </c>
      <c r="Y599" s="624" t="str">
        <f>IF(D599&lt;&gt;"",(VLOOKUP(D599,'Flags&amp;Qualifiers'!$S$2:$T$55,2)), "")</f>
        <v/>
      </c>
      <c r="Z599" s="624">
        <f t="shared" si="198"/>
        <v>1</v>
      </c>
      <c r="AA599" s="624">
        <f t="shared" si="199"/>
        <v>0</v>
      </c>
      <c r="AB599" s="624" t="str">
        <f t="shared" si="200"/>
        <v>NULL</v>
      </c>
      <c r="AC599" s="635" t="str">
        <f t="shared" si="201"/>
        <v>NULL</v>
      </c>
      <c r="AD599" s="625" t="str">
        <f t="shared" si="201"/>
        <v>NULL</v>
      </c>
      <c r="AE599" s="627">
        <f t="shared" si="195"/>
        <v>0</v>
      </c>
      <c r="AF599" s="628" t="str">
        <f t="shared" si="202"/>
        <v/>
      </c>
      <c r="AG599" s="629" t="str">
        <f t="shared" si="203"/>
        <v/>
      </c>
      <c r="AH599" s="630">
        <f t="shared" si="204"/>
        <v>592</v>
      </c>
      <c r="AI599" s="629">
        <f t="shared" si="208"/>
        <v>0</v>
      </c>
      <c r="AJ599" s="632" t="str">
        <f t="shared" si="190"/>
        <v/>
      </c>
      <c r="AK599" s="630" t="str">
        <f t="shared" si="205"/>
        <v/>
      </c>
      <c r="AL599" s="630" t="str">
        <f t="shared" si="206"/>
        <v/>
      </c>
      <c r="AM599" s="632" t="str">
        <f t="shared" si="207"/>
        <v/>
      </c>
      <c r="AN599" s="633" t="str">
        <f t="shared" si="191"/>
        <v>YES</v>
      </c>
      <c r="AO599" s="511" t="s">
        <v>382</v>
      </c>
      <c r="AP599" s="127">
        <f>VLOOKUP(AO599,'Flags&amp;Qualifiers'!$B$2:$C$49,2)</f>
        <v>0</v>
      </c>
      <c r="AQ599" s="127">
        <f>VLOOKUP(AO599,'Flags&amp;Qualifiers'!$B$2:$D$49,3)</f>
        <v>0</v>
      </c>
      <c r="AR599" s="127">
        <f>VLOOKUP(AO599,'Flags&amp;Qualifiers'!$B$2:$E$49,4)</f>
        <v>0</v>
      </c>
      <c r="AS599" s="757" t="str">
        <f t="shared" si="209"/>
        <v>no</v>
      </c>
    </row>
    <row r="600" spans="1:45" s="634" customFormat="1" ht="11.25" customHeight="1" x14ac:dyDescent="0.2">
      <c r="A600" s="621">
        <f>(AirVision!A596)</f>
        <v>0</v>
      </c>
      <c r="B600" s="622">
        <f>(AirVision!B596)</f>
        <v>0</v>
      </c>
      <c r="C600" s="623" t="str">
        <f>IF(ISNUMBER(AirVision!R596),AirVision!R596, "")</f>
        <v/>
      </c>
      <c r="D600" s="624" t="str">
        <f>IF(AirVision!S596&lt;&gt;"",AirVision!S596, "")</f>
        <v/>
      </c>
      <c r="E600" s="623" t="str">
        <f>IF(ISNUMBER(AirVision!L596),AirVision!L596, "")</f>
        <v/>
      </c>
      <c r="F600" s="624" t="str">
        <f>IF(AirVision!M596&lt;&gt;"",AirVision!M596, "")</f>
        <v/>
      </c>
      <c r="G600" s="625" t="str">
        <f>IF(ISNUMBER(AirVision!C596),AirVision!C596,"")</f>
        <v/>
      </c>
      <c r="H600" s="624" t="str">
        <f>IF(AirVision!D596&lt;&gt;"",AirVision!D596, "")</f>
        <v/>
      </c>
      <c r="I600" s="624" t="str">
        <f>IF(ISNUMBER(AirVision!O596),AirVision!O596,"")</f>
        <v/>
      </c>
      <c r="J600" s="624" t="str">
        <f>IF(ISNUMBER(AirVision!P596),AirVision!P596,"")</f>
        <v/>
      </c>
      <c r="K600" s="624" t="str">
        <f>IF(ISNUMBER(AirVision!F596),AirVision!F596, "")</f>
        <v/>
      </c>
      <c r="L600" s="624" t="str">
        <f>IF(AirVision!G596&lt;&gt;"",AirVision!G596, "")</f>
        <v/>
      </c>
      <c r="M600" s="624" t="str">
        <f>IF(ISNUMBER(AirVision!U596),AirVision!U596, "")</f>
        <v/>
      </c>
      <c r="N600" s="624" t="str">
        <f>IF(AirVision!V596&lt;&gt;"",AirVision!V596, "")</f>
        <v/>
      </c>
      <c r="O600" s="625" t="str">
        <f>IF(ISNUMBER(AirVision!X596),AirVision!X596,"")</f>
        <v/>
      </c>
      <c r="P600" s="624" t="str">
        <f>IF(AirVision!Y596&lt;&gt;"",AirVision!Y596, "")</f>
        <v/>
      </c>
      <c r="Q600" s="624" t="str">
        <f>IF(ISNUMBER(AirVision!AA596),AirVision!AA596,"")</f>
        <v/>
      </c>
      <c r="R600" s="624" t="str">
        <f>IF(AirVision!AB596&lt;&gt;"",AirVision!AB596, "")</f>
        <v/>
      </c>
      <c r="S600" s="624" t="str">
        <f>IF(ISNUMBER(AirVision!AD596),AirVision!AD596,"")</f>
        <v/>
      </c>
      <c r="T600" s="624" t="str">
        <f>IF(AirVision!AE596&lt;&gt;"",AirVision!AE596, "")</f>
        <v/>
      </c>
      <c r="U600" s="624">
        <f t="shared" si="196"/>
        <v>0</v>
      </c>
      <c r="V600" s="624">
        <f t="shared" si="194"/>
        <v>1</v>
      </c>
      <c r="W600" s="624" t="str">
        <f>IF(D600&lt;&gt;"",(VLOOKUP(D600,'Flags&amp;Qualifiers'!$S$2:$U$55,3)),"")</f>
        <v/>
      </c>
      <c r="X600" s="624">
        <f t="shared" si="197"/>
        <v>0</v>
      </c>
      <c r="Y600" s="624" t="str">
        <f>IF(D600&lt;&gt;"",(VLOOKUP(D600,'Flags&amp;Qualifiers'!$S$2:$T$55,2)), "")</f>
        <v/>
      </c>
      <c r="Z600" s="624">
        <f t="shared" si="198"/>
        <v>1</v>
      </c>
      <c r="AA600" s="624">
        <f t="shared" si="199"/>
        <v>0</v>
      </c>
      <c r="AB600" s="624" t="str">
        <f t="shared" si="200"/>
        <v>NULL</v>
      </c>
      <c r="AC600" s="635" t="str">
        <f t="shared" si="201"/>
        <v>NULL</v>
      </c>
      <c r="AD600" s="625" t="str">
        <f t="shared" si="201"/>
        <v>NULL</v>
      </c>
      <c r="AE600" s="627">
        <f t="shared" si="195"/>
        <v>0</v>
      </c>
      <c r="AF600" s="628" t="str">
        <f t="shared" si="202"/>
        <v/>
      </c>
      <c r="AG600" s="629" t="str">
        <f t="shared" si="203"/>
        <v/>
      </c>
      <c r="AH600" s="630">
        <f t="shared" si="204"/>
        <v>593</v>
      </c>
      <c r="AI600" s="629">
        <f t="shared" si="208"/>
        <v>0</v>
      </c>
      <c r="AJ600" s="632" t="str">
        <f t="shared" si="190"/>
        <v/>
      </c>
      <c r="AK600" s="630" t="str">
        <f t="shared" si="205"/>
        <v/>
      </c>
      <c r="AL600" s="630" t="str">
        <f t="shared" si="206"/>
        <v/>
      </c>
      <c r="AM600" s="632" t="str">
        <f t="shared" si="207"/>
        <v/>
      </c>
      <c r="AN600" s="633" t="str">
        <f t="shared" si="191"/>
        <v>YES</v>
      </c>
      <c r="AO600" s="511" t="s">
        <v>382</v>
      </c>
      <c r="AP600" s="127">
        <f>VLOOKUP(AO600,'Flags&amp;Qualifiers'!$B$2:$C$49,2)</f>
        <v>0</v>
      </c>
      <c r="AQ600" s="127">
        <f>VLOOKUP(AO600,'Flags&amp;Qualifiers'!$B$2:$D$49,3)</f>
        <v>0</v>
      </c>
      <c r="AR600" s="127">
        <f>VLOOKUP(AO600,'Flags&amp;Qualifiers'!$B$2:$E$49,4)</f>
        <v>0</v>
      </c>
      <c r="AS600" s="757" t="str">
        <f t="shared" si="209"/>
        <v>no</v>
      </c>
    </row>
    <row r="601" spans="1:45" s="634" customFormat="1" ht="11.25" customHeight="1" x14ac:dyDescent="0.2">
      <c r="A601" s="621">
        <f>(AirVision!A597)</f>
        <v>0</v>
      </c>
      <c r="B601" s="622">
        <f>(AirVision!B597)</f>
        <v>0</v>
      </c>
      <c r="C601" s="623" t="str">
        <f>IF(ISNUMBER(AirVision!R597),AirVision!R597, "")</f>
        <v/>
      </c>
      <c r="D601" s="624" t="str">
        <f>IF(AirVision!S597&lt;&gt;"",AirVision!S597, "")</f>
        <v/>
      </c>
      <c r="E601" s="623" t="str">
        <f>IF(ISNUMBER(AirVision!L597),AirVision!L597, "")</f>
        <v/>
      </c>
      <c r="F601" s="624" t="str">
        <f>IF(AirVision!M597&lt;&gt;"",AirVision!M597, "")</f>
        <v/>
      </c>
      <c r="G601" s="625" t="str">
        <f>IF(ISNUMBER(AirVision!C597),AirVision!C597,"")</f>
        <v/>
      </c>
      <c r="H601" s="624" t="str">
        <f>IF(AirVision!D597&lt;&gt;"",AirVision!D597, "")</f>
        <v/>
      </c>
      <c r="I601" s="624" t="str">
        <f>IF(ISNUMBER(AirVision!O597),AirVision!O597,"")</f>
        <v/>
      </c>
      <c r="J601" s="624" t="str">
        <f>IF(ISNUMBER(AirVision!P597),AirVision!P597,"")</f>
        <v/>
      </c>
      <c r="K601" s="624" t="str">
        <f>IF(ISNUMBER(AirVision!F597),AirVision!F597, "")</f>
        <v/>
      </c>
      <c r="L601" s="624" t="str">
        <f>IF(AirVision!G597&lt;&gt;"",AirVision!G597, "")</f>
        <v/>
      </c>
      <c r="M601" s="624" t="str">
        <f>IF(ISNUMBER(AirVision!U597),AirVision!U597, "")</f>
        <v/>
      </c>
      <c r="N601" s="624" t="str">
        <f>IF(AirVision!V597&lt;&gt;"",AirVision!V597, "")</f>
        <v/>
      </c>
      <c r="O601" s="625" t="str">
        <f>IF(ISNUMBER(AirVision!X597),AirVision!X597,"")</f>
        <v/>
      </c>
      <c r="P601" s="624" t="str">
        <f>IF(AirVision!Y597&lt;&gt;"",AirVision!Y597, "")</f>
        <v/>
      </c>
      <c r="Q601" s="624" t="str">
        <f>IF(ISNUMBER(AirVision!AA597),AirVision!AA597,"")</f>
        <v/>
      </c>
      <c r="R601" s="624" t="str">
        <f>IF(AirVision!AB597&lt;&gt;"",AirVision!AB597, "")</f>
        <v/>
      </c>
      <c r="S601" s="624" t="str">
        <f>IF(ISNUMBER(AirVision!AD597),AirVision!AD597,"")</f>
        <v/>
      </c>
      <c r="T601" s="624" t="str">
        <f>IF(AirVision!AE597&lt;&gt;"",AirVision!AE597, "")</f>
        <v/>
      </c>
      <c r="U601" s="624">
        <f t="shared" si="196"/>
        <v>0</v>
      </c>
      <c r="V601" s="624">
        <f t="shared" si="194"/>
        <v>1</v>
      </c>
      <c r="W601" s="624" t="str">
        <f>IF(D601&lt;&gt;"",(VLOOKUP(D601,'Flags&amp;Qualifiers'!$S$2:$U$55,3)),"")</f>
        <v/>
      </c>
      <c r="X601" s="624">
        <f t="shared" si="197"/>
        <v>0</v>
      </c>
      <c r="Y601" s="624" t="str">
        <f>IF(D601&lt;&gt;"",(VLOOKUP(D601,'Flags&amp;Qualifiers'!$S$2:$T$55,2)), "")</f>
        <v/>
      </c>
      <c r="Z601" s="624">
        <f t="shared" si="198"/>
        <v>1</v>
      </c>
      <c r="AA601" s="624">
        <f t="shared" si="199"/>
        <v>0</v>
      </c>
      <c r="AB601" s="624" t="str">
        <f t="shared" si="200"/>
        <v>NULL</v>
      </c>
      <c r="AC601" s="635" t="str">
        <f t="shared" si="201"/>
        <v>NULL</v>
      </c>
      <c r="AD601" s="625" t="str">
        <f t="shared" si="201"/>
        <v>NULL</v>
      </c>
      <c r="AE601" s="627">
        <f t="shared" si="195"/>
        <v>0</v>
      </c>
      <c r="AF601" s="628" t="str">
        <f t="shared" si="202"/>
        <v/>
      </c>
      <c r="AG601" s="629" t="str">
        <f t="shared" si="203"/>
        <v/>
      </c>
      <c r="AH601" s="630">
        <f t="shared" si="204"/>
        <v>594</v>
      </c>
      <c r="AI601" s="629">
        <f t="shared" si="208"/>
        <v>0</v>
      </c>
      <c r="AJ601" s="632" t="str">
        <f t="shared" si="190"/>
        <v/>
      </c>
      <c r="AK601" s="630" t="str">
        <f t="shared" si="205"/>
        <v/>
      </c>
      <c r="AL601" s="630" t="str">
        <f t="shared" si="206"/>
        <v/>
      </c>
      <c r="AM601" s="632" t="str">
        <f t="shared" si="207"/>
        <v/>
      </c>
      <c r="AN601" s="633" t="str">
        <f t="shared" si="191"/>
        <v>YES</v>
      </c>
      <c r="AO601" s="511" t="s">
        <v>382</v>
      </c>
      <c r="AP601" s="127">
        <f>VLOOKUP(AO601,'Flags&amp;Qualifiers'!$B$2:$C$49,2)</f>
        <v>0</v>
      </c>
      <c r="AQ601" s="127">
        <f>VLOOKUP(AO601,'Flags&amp;Qualifiers'!$B$2:$D$49,3)</f>
        <v>0</v>
      </c>
      <c r="AR601" s="127">
        <f>VLOOKUP(AO601,'Flags&amp;Qualifiers'!$B$2:$E$49,4)</f>
        <v>0</v>
      </c>
      <c r="AS601" s="757" t="str">
        <f t="shared" si="209"/>
        <v>no</v>
      </c>
    </row>
    <row r="602" spans="1:45" s="634" customFormat="1" ht="11.25" customHeight="1" x14ac:dyDescent="0.2">
      <c r="A602" s="621">
        <f>(AirVision!A598)</f>
        <v>0</v>
      </c>
      <c r="B602" s="622">
        <f>(AirVision!B598)</f>
        <v>0</v>
      </c>
      <c r="C602" s="623" t="str">
        <f>IF(ISNUMBER(AirVision!R598),AirVision!R598, "")</f>
        <v/>
      </c>
      <c r="D602" s="624" t="str">
        <f>IF(AirVision!S598&lt;&gt;"",AirVision!S598, "")</f>
        <v/>
      </c>
      <c r="E602" s="623" t="str">
        <f>IF(ISNUMBER(AirVision!L598),AirVision!L598, "")</f>
        <v/>
      </c>
      <c r="F602" s="624" t="str">
        <f>IF(AirVision!M598&lt;&gt;"",AirVision!M598, "")</f>
        <v/>
      </c>
      <c r="G602" s="625" t="str">
        <f>IF(ISNUMBER(AirVision!C598),AirVision!C598,"")</f>
        <v/>
      </c>
      <c r="H602" s="624" t="str">
        <f>IF(AirVision!D598&lt;&gt;"",AirVision!D598, "")</f>
        <v/>
      </c>
      <c r="I602" s="624" t="str">
        <f>IF(ISNUMBER(AirVision!O598),AirVision!O598,"")</f>
        <v/>
      </c>
      <c r="J602" s="624" t="str">
        <f>IF(ISNUMBER(AirVision!P598),AirVision!P598,"")</f>
        <v/>
      </c>
      <c r="K602" s="624" t="str">
        <f>IF(ISNUMBER(AirVision!F598),AirVision!F598, "")</f>
        <v/>
      </c>
      <c r="L602" s="624" t="str">
        <f>IF(AirVision!G598&lt;&gt;"",AirVision!G598, "")</f>
        <v/>
      </c>
      <c r="M602" s="624" t="str">
        <f>IF(ISNUMBER(AirVision!U598),AirVision!U598, "")</f>
        <v/>
      </c>
      <c r="N602" s="624" t="str">
        <f>IF(AirVision!V598&lt;&gt;"",AirVision!V598, "")</f>
        <v/>
      </c>
      <c r="O602" s="625" t="str">
        <f>IF(ISNUMBER(AirVision!X598),AirVision!X598,"")</f>
        <v/>
      </c>
      <c r="P602" s="624" t="str">
        <f>IF(AirVision!Y598&lt;&gt;"",AirVision!Y598, "")</f>
        <v/>
      </c>
      <c r="Q602" s="624" t="str">
        <f>IF(ISNUMBER(AirVision!AA598),AirVision!AA598,"")</f>
        <v/>
      </c>
      <c r="R602" s="624" t="str">
        <f>IF(AirVision!AB598&lt;&gt;"",AirVision!AB598, "")</f>
        <v/>
      </c>
      <c r="S602" s="624" t="str">
        <f>IF(ISNUMBER(AirVision!AD598),AirVision!AD598,"")</f>
        <v/>
      </c>
      <c r="T602" s="624" t="str">
        <f>IF(AirVision!AE598&lt;&gt;"",AirVision!AE598, "")</f>
        <v/>
      </c>
      <c r="U602" s="624">
        <f t="shared" si="196"/>
        <v>0</v>
      </c>
      <c r="V602" s="624">
        <f t="shared" si="194"/>
        <v>1</v>
      </c>
      <c r="W602" s="624" t="str">
        <f>IF(D602&lt;&gt;"",(VLOOKUP(D602,'Flags&amp;Qualifiers'!$S$2:$U$55,3)),"")</f>
        <v/>
      </c>
      <c r="X602" s="624">
        <f t="shared" si="197"/>
        <v>0</v>
      </c>
      <c r="Y602" s="624" t="str">
        <f>IF(D602&lt;&gt;"",(VLOOKUP(D602,'Flags&amp;Qualifiers'!$S$2:$T$55,2)), "")</f>
        <v/>
      </c>
      <c r="Z602" s="624">
        <f t="shared" si="198"/>
        <v>1</v>
      </c>
      <c r="AA602" s="624">
        <f t="shared" si="199"/>
        <v>0</v>
      </c>
      <c r="AB602" s="624" t="str">
        <f t="shared" si="200"/>
        <v>NULL</v>
      </c>
      <c r="AC602" s="635" t="str">
        <f t="shared" si="201"/>
        <v>NULL</v>
      </c>
      <c r="AD602" s="625" t="str">
        <f t="shared" si="201"/>
        <v>NULL</v>
      </c>
      <c r="AE602" s="627">
        <f t="shared" si="195"/>
        <v>0</v>
      </c>
      <c r="AF602" s="628" t="str">
        <f t="shared" si="202"/>
        <v/>
      </c>
      <c r="AG602" s="629" t="str">
        <f t="shared" si="203"/>
        <v/>
      </c>
      <c r="AH602" s="630">
        <f t="shared" si="204"/>
        <v>595</v>
      </c>
      <c r="AI602" s="629">
        <f t="shared" si="208"/>
        <v>0</v>
      </c>
      <c r="AJ602" s="632" t="str">
        <f t="shared" si="190"/>
        <v/>
      </c>
      <c r="AK602" s="630" t="str">
        <f t="shared" si="205"/>
        <v/>
      </c>
      <c r="AL602" s="630" t="str">
        <f t="shared" si="206"/>
        <v/>
      </c>
      <c r="AM602" s="632" t="str">
        <f t="shared" si="207"/>
        <v/>
      </c>
      <c r="AN602" s="633" t="str">
        <f t="shared" si="191"/>
        <v>YES</v>
      </c>
      <c r="AO602" s="511" t="s">
        <v>382</v>
      </c>
      <c r="AP602" s="127">
        <f>VLOOKUP(AO602,'Flags&amp;Qualifiers'!$B$2:$C$49,2)</f>
        <v>0</v>
      </c>
      <c r="AQ602" s="127">
        <f>VLOOKUP(AO602,'Flags&amp;Qualifiers'!$B$2:$D$49,3)</f>
        <v>0</v>
      </c>
      <c r="AR602" s="127">
        <f>VLOOKUP(AO602,'Flags&amp;Qualifiers'!$B$2:$E$49,4)</f>
        <v>0</v>
      </c>
      <c r="AS602" s="757" t="str">
        <f t="shared" si="209"/>
        <v>no</v>
      </c>
    </row>
    <row r="603" spans="1:45" s="634" customFormat="1" ht="11.25" customHeight="1" x14ac:dyDescent="0.2">
      <c r="A603" s="621">
        <f>(AirVision!A599)</f>
        <v>0</v>
      </c>
      <c r="B603" s="622">
        <f>(AirVision!B599)</f>
        <v>0</v>
      </c>
      <c r="C603" s="623" t="str">
        <f>IF(ISNUMBER(AirVision!R599),AirVision!R599, "")</f>
        <v/>
      </c>
      <c r="D603" s="624" t="str">
        <f>IF(AirVision!S599&lt;&gt;"",AirVision!S599, "")</f>
        <v/>
      </c>
      <c r="E603" s="623" t="str">
        <f>IF(ISNUMBER(AirVision!L599),AirVision!L599, "")</f>
        <v/>
      </c>
      <c r="F603" s="624" t="str">
        <f>IF(AirVision!M599&lt;&gt;"",AirVision!M599, "")</f>
        <v/>
      </c>
      <c r="G603" s="625" t="str">
        <f>IF(ISNUMBER(AirVision!C599),AirVision!C599,"")</f>
        <v/>
      </c>
      <c r="H603" s="624" t="str">
        <f>IF(AirVision!D599&lt;&gt;"",AirVision!D599, "")</f>
        <v/>
      </c>
      <c r="I603" s="624" t="str">
        <f>IF(ISNUMBER(AirVision!O599),AirVision!O599,"")</f>
        <v/>
      </c>
      <c r="J603" s="624" t="str">
        <f>IF(ISNUMBER(AirVision!P599),AirVision!P599,"")</f>
        <v/>
      </c>
      <c r="K603" s="624" t="str">
        <f>IF(ISNUMBER(AirVision!F599),AirVision!F599, "")</f>
        <v/>
      </c>
      <c r="L603" s="624" t="str">
        <f>IF(AirVision!G599&lt;&gt;"",AirVision!G599, "")</f>
        <v/>
      </c>
      <c r="M603" s="624" t="str">
        <f>IF(ISNUMBER(AirVision!U599),AirVision!U599, "")</f>
        <v/>
      </c>
      <c r="N603" s="624" t="str">
        <f>IF(AirVision!V599&lt;&gt;"",AirVision!V599, "")</f>
        <v/>
      </c>
      <c r="O603" s="625" t="str">
        <f>IF(ISNUMBER(AirVision!X599),AirVision!X599,"")</f>
        <v/>
      </c>
      <c r="P603" s="624" t="str">
        <f>IF(AirVision!Y599&lt;&gt;"",AirVision!Y599, "")</f>
        <v/>
      </c>
      <c r="Q603" s="624" t="str">
        <f>IF(ISNUMBER(AirVision!AA599),AirVision!AA599,"")</f>
        <v/>
      </c>
      <c r="R603" s="624" t="str">
        <f>IF(AirVision!AB599&lt;&gt;"",AirVision!AB599, "")</f>
        <v/>
      </c>
      <c r="S603" s="624" t="str">
        <f>IF(ISNUMBER(AirVision!AD599),AirVision!AD599,"")</f>
        <v/>
      </c>
      <c r="T603" s="624" t="str">
        <f>IF(AirVision!AE599&lt;&gt;"",AirVision!AE599, "")</f>
        <v/>
      </c>
      <c r="U603" s="624">
        <f t="shared" si="196"/>
        <v>0</v>
      </c>
      <c r="V603" s="624">
        <f t="shared" si="194"/>
        <v>1</v>
      </c>
      <c r="W603" s="624" t="str">
        <f>IF(D603&lt;&gt;"",(VLOOKUP(D603,'Flags&amp;Qualifiers'!$S$2:$U$55,3)),"")</f>
        <v/>
      </c>
      <c r="X603" s="624">
        <f t="shared" si="197"/>
        <v>0</v>
      </c>
      <c r="Y603" s="624" t="str">
        <f>IF(D603&lt;&gt;"",(VLOOKUP(D603,'Flags&amp;Qualifiers'!$S$2:$T$55,2)), "")</f>
        <v/>
      </c>
      <c r="Z603" s="624">
        <f t="shared" si="198"/>
        <v>1</v>
      </c>
      <c r="AA603" s="624">
        <f t="shared" si="199"/>
        <v>0</v>
      </c>
      <c r="AB603" s="624" t="str">
        <f t="shared" si="200"/>
        <v>NULL</v>
      </c>
      <c r="AC603" s="635" t="str">
        <f t="shared" si="201"/>
        <v>NULL</v>
      </c>
      <c r="AD603" s="625" t="str">
        <f t="shared" si="201"/>
        <v>NULL</v>
      </c>
      <c r="AE603" s="627">
        <f t="shared" si="195"/>
        <v>0</v>
      </c>
      <c r="AF603" s="628" t="str">
        <f t="shared" si="202"/>
        <v/>
      </c>
      <c r="AG603" s="629" t="str">
        <f t="shared" si="203"/>
        <v/>
      </c>
      <c r="AH603" s="630">
        <f t="shared" si="204"/>
        <v>596</v>
      </c>
      <c r="AI603" s="629">
        <f t="shared" si="208"/>
        <v>0</v>
      </c>
      <c r="AJ603" s="632" t="str">
        <f t="shared" si="190"/>
        <v/>
      </c>
      <c r="AK603" s="630" t="str">
        <f t="shared" si="205"/>
        <v/>
      </c>
      <c r="AL603" s="630" t="str">
        <f t="shared" si="206"/>
        <v/>
      </c>
      <c r="AM603" s="632" t="str">
        <f t="shared" si="207"/>
        <v/>
      </c>
      <c r="AN603" s="633" t="str">
        <f t="shared" si="191"/>
        <v>YES</v>
      </c>
      <c r="AO603" s="511" t="s">
        <v>382</v>
      </c>
      <c r="AP603" s="127">
        <f>VLOOKUP(AO603,'Flags&amp;Qualifiers'!$B$2:$C$49,2)</f>
        <v>0</v>
      </c>
      <c r="AQ603" s="127">
        <f>VLOOKUP(AO603,'Flags&amp;Qualifiers'!$B$2:$D$49,3)</f>
        <v>0</v>
      </c>
      <c r="AR603" s="127">
        <f>VLOOKUP(AO603,'Flags&amp;Qualifiers'!$B$2:$E$49,4)</f>
        <v>0</v>
      </c>
      <c r="AS603" s="757" t="str">
        <f t="shared" si="209"/>
        <v>no</v>
      </c>
    </row>
    <row r="604" spans="1:45" s="634" customFormat="1" ht="11.25" customHeight="1" x14ac:dyDescent="0.2">
      <c r="A604" s="621">
        <f>(AirVision!A600)</f>
        <v>0</v>
      </c>
      <c r="B604" s="622">
        <f>(AirVision!B600)</f>
        <v>0</v>
      </c>
      <c r="C604" s="623" t="str">
        <f>IF(ISNUMBER(AirVision!R600),AirVision!R600, "")</f>
        <v/>
      </c>
      <c r="D604" s="624" t="str">
        <f>IF(AirVision!S600&lt;&gt;"",AirVision!S600, "")</f>
        <v/>
      </c>
      <c r="E604" s="623" t="str">
        <f>IF(ISNUMBER(AirVision!L600),AirVision!L600, "")</f>
        <v/>
      </c>
      <c r="F604" s="624" t="str">
        <f>IF(AirVision!M600&lt;&gt;"",AirVision!M600, "")</f>
        <v/>
      </c>
      <c r="G604" s="625" t="str">
        <f>IF(ISNUMBER(AirVision!C600),AirVision!C600,"")</f>
        <v/>
      </c>
      <c r="H604" s="624" t="str">
        <f>IF(AirVision!D600&lt;&gt;"",AirVision!D600, "")</f>
        <v/>
      </c>
      <c r="I604" s="624" t="str">
        <f>IF(ISNUMBER(AirVision!O600),AirVision!O600,"")</f>
        <v/>
      </c>
      <c r="J604" s="624" t="str">
        <f>IF(ISNUMBER(AirVision!P600),AirVision!P600,"")</f>
        <v/>
      </c>
      <c r="K604" s="624" t="str">
        <f>IF(ISNUMBER(AirVision!F600),AirVision!F600, "")</f>
        <v/>
      </c>
      <c r="L604" s="624" t="str">
        <f>IF(AirVision!G600&lt;&gt;"",AirVision!G600, "")</f>
        <v/>
      </c>
      <c r="M604" s="624" t="str">
        <f>IF(ISNUMBER(AirVision!U600),AirVision!U600, "")</f>
        <v/>
      </c>
      <c r="N604" s="624" t="str">
        <f>IF(AirVision!V600&lt;&gt;"",AirVision!V600, "")</f>
        <v/>
      </c>
      <c r="O604" s="625" t="str">
        <f>IF(ISNUMBER(AirVision!X600),AirVision!X600,"")</f>
        <v/>
      </c>
      <c r="P604" s="624" t="str">
        <f>IF(AirVision!Y600&lt;&gt;"",AirVision!Y600, "")</f>
        <v/>
      </c>
      <c r="Q604" s="624" t="str">
        <f>IF(ISNUMBER(AirVision!AA600),AirVision!AA600,"")</f>
        <v/>
      </c>
      <c r="R604" s="624" t="str">
        <f>IF(AirVision!AB600&lt;&gt;"",AirVision!AB600, "")</f>
        <v/>
      </c>
      <c r="S604" s="624" t="str">
        <f>IF(ISNUMBER(AirVision!AD600),AirVision!AD600,"")</f>
        <v/>
      </c>
      <c r="T604" s="624" t="str">
        <f>IF(AirVision!AE600&lt;&gt;"",AirVision!AE600, "")</f>
        <v/>
      </c>
      <c r="U604" s="624">
        <f t="shared" si="196"/>
        <v>0</v>
      </c>
      <c r="V604" s="624">
        <f t="shared" si="194"/>
        <v>1</v>
      </c>
      <c r="W604" s="624" t="str">
        <f>IF(D604&lt;&gt;"",(VLOOKUP(D604,'Flags&amp;Qualifiers'!$S$2:$U$55,3)),"")</f>
        <v/>
      </c>
      <c r="X604" s="624">
        <f t="shared" si="197"/>
        <v>0</v>
      </c>
      <c r="Y604" s="624" t="str">
        <f>IF(D604&lt;&gt;"",(VLOOKUP(D604,'Flags&amp;Qualifiers'!$S$2:$T$55,2)), "")</f>
        <v/>
      </c>
      <c r="Z604" s="624">
        <f t="shared" si="198"/>
        <v>1</v>
      </c>
      <c r="AA604" s="624">
        <f t="shared" si="199"/>
        <v>0</v>
      </c>
      <c r="AB604" s="624" t="str">
        <f t="shared" si="200"/>
        <v>NULL</v>
      </c>
      <c r="AC604" s="635" t="str">
        <f t="shared" si="201"/>
        <v>NULL</v>
      </c>
      <c r="AD604" s="625" t="str">
        <f t="shared" si="201"/>
        <v>NULL</v>
      </c>
      <c r="AE604" s="627">
        <f t="shared" si="195"/>
        <v>0</v>
      </c>
      <c r="AF604" s="628" t="str">
        <f t="shared" si="202"/>
        <v/>
      </c>
      <c r="AG604" s="629" t="str">
        <f t="shared" si="203"/>
        <v/>
      </c>
      <c r="AH604" s="630">
        <f t="shared" si="204"/>
        <v>597</v>
      </c>
      <c r="AI604" s="629">
        <f t="shared" si="208"/>
        <v>0</v>
      </c>
      <c r="AJ604" s="632" t="str">
        <f t="shared" si="190"/>
        <v/>
      </c>
      <c r="AK604" s="630" t="str">
        <f t="shared" si="205"/>
        <v/>
      </c>
      <c r="AL604" s="630" t="str">
        <f t="shared" si="206"/>
        <v/>
      </c>
      <c r="AM604" s="632" t="str">
        <f t="shared" si="207"/>
        <v/>
      </c>
      <c r="AN604" s="633" t="str">
        <f t="shared" si="191"/>
        <v>YES</v>
      </c>
      <c r="AO604" s="511" t="s">
        <v>382</v>
      </c>
      <c r="AP604" s="127">
        <f>VLOOKUP(AO604,'Flags&amp;Qualifiers'!$B$2:$C$49,2)</f>
        <v>0</v>
      </c>
      <c r="AQ604" s="127">
        <f>VLOOKUP(AO604,'Flags&amp;Qualifiers'!$B$2:$D$49,3)</f>
        <v>0</v>
      </c>
      <c r="AR604" s="127">
        <f>VLOOKUP(AO604,'Flags&amp;Qualifiers'!$B$2:$E$49,4)</f>
        <v>0</v>
      </c>
      <c r="AS604" s="757" t="str">
        <f t="shared" si="209"/>
        <v>no</v>
      </c>
    </row>
    <row r="605" spans="1:45" s="634" customFormat="1" ht="11.25" customHeight="1" x14ac:dyDescent="0.2">
      <c r="A605" s="621">
        <f>(AirVision!A601)</f>
        <v>0</v>
      </c>
      <c r="B605" s="622">
        <f>(AirVision!B601)</f>
        <v>0</v>
      </c>
      <c r="C605" s="623" t="str">
        <f>IF(ISNUMBER(AirVision!R601),AirVision!R601, "")</f>
        <v/>
      </c>
      <c r="D605" s="624" t="str">
        <f>IF(AirVision!S601&lt;&gt;"",AirVision!S601, "")</f>
        <v/>
      </c>
      <c r="E605" s="623" t="str">
        <f>IF(ISNUMBER(AirVision!L601),AirVision!L601, "")</f>
        <v/>
      </c>
      <c r="F605" s="624" t="str">
        <f>IF(AirVision!M601&lt;&gt;"",AirVision!M601, "")</f>
        <v/>
      </c>
      <c r="G605" s="625" t="str">
        <f>IF(ISNUMBER(AirVision!C601),AirVision!C601,"")</f>
        <v/>
      </c>
      <c r="H605" s="624" t="str">
        <f>IF(AirVision!D601&lt;&gt;"",AirVision!D601, "")</f>
        <v/>
      </c>
      <c r="I605" s="624" t="str">
        <f>IF(ISNUMBER(AirVision!O601),AirVision!O601,"")</f>
        <v/>
      </c>
      <c r="J605" s="624" t="str">
        <f>IF(ISNUMBER(AirVision!P601),AirVision!P601,"")</f>
        <v/>
      </c>
      <c r="K605" s="624" t="str">
        <f>IF(ISNUMBER(AirVision!F601),AirVision!F601, "")</f>
        <v/>
      </c>
      <c r="L605" s="624" t="str">
        <f>IF(AirVision!G601&lt;&gt;"",AirVision!G601, "")</f>
        <v/>
      </c>
      <c r="M605" s="624" t="str">
        <f>IF(ISNUMBER(AirVision!U601),AirVision!U601, "")</f>
        <v/>
      </c>
      <c r="N605" s="624" t="str">
        <f>IF(AirVision!V601&lt;&gt;"",AirVision!V601, "")</f>
        <v/>
      </c>
      <c r="O605" s="625" t="str">
        <f>IF(ISNUMBER(AirVision!X601),AirVision!X601,"")</f>
        <v/>
      </c>
      <c r="P605" s="624" t="str">
        <f>IF(AirVision!Y601&lt;&gt;"",AirVision!Y601, "")</f>
        <v/>
      </c>
      <c r="Q605" s="624" t="str">
        <f>IF(ISNUMBER(AirVision!AA601),AirVision!AA601,"")</f>
        <v/>
      </c>
      <c r="R605" s="624" t="str">
        <f>IF(AirVision!AB601&lt;&gt;"",AirVision!AB601, "")</f>
        <v/>
      </c>
      <c r="S605" s="624" t="str">
        <f>IF(ISNUMBER(AirVision!AD601),AirVision!AD601,"")</f>
        <v/>
      </c>
      <c r="T605" s="624" t="str">
        <f>IF(AirVision!AE601&lt;&gt;"",AirVision!AE601, "")</f>
        <v/>
      </c>
      <c r="U605" s="624">
        <f t="shared" si="196"/>
        <v>0</v>
      </c>
      <c r="V605" s="624">
        <f t="shared" si="194"/>
        <v>1</v>
      </c>
      <c r="W605" s="624" t="str">
        <f>IF(D605&lt;&gt;"",(VLOOKUP(D605,'Flags&amp;Qualifiers'!$S$2:$U$55,3)),"")</f>
        <v/>
      </c>
      <c r="X605" s="624">
        <f t="shared" si="197"/>
        <v>0</v>
      </c>
      <c r="Y605" s="624" t="str">
        <f>IF(D605&lt;&gt;"",(VLOOKUP(D605,'Flags&amp;Qualifiers'!$S$2:$T$55,2)), "")</f>
        <v/>
      </c>
      <c r="Z605" s="624">
        <f t="shared" si="198"/>
        <v>1</v>
      </c>
      <c r="AA605" s="624">
        <f t="shared" si="199"/>
        <v>0</v>
      </c>
      <c r="AB605" s="624" t="str">
        <f t="shared" si="200"/>
        <v>NULL</v>
      </c>
      <c r="AC605" s="635" t="str">
        <f t="shared" si="201"/>
        <v>NULL</v>
      </c>
      <c r="AD605" s="625" t="str">
        <f t="shared" si="201"/>
        <v>NULL</v>
      </c>
      <c r="AE605" s="627">
        <f t="shared" si="195"/>
        <v>0</v>
      </c>
      <c r="AF605" s="628" t="str">
        <f t="shared" si="202"/>
        <v/>
      </c>
      <c r="AG605" s="629" t="str">
        <f t="shared" si="203"/>
        <v/>
      </c>
      <c r="AH605" s="630">
        <f t="shared" si="204"/>
        <v>598</v>
      </c>
      <c r="AI605" s="629">
        <f t="shared" si="208"/>
        <v>0</v>
      </c>
      <c r="AJ605" s="632" t="str">
        <f t="shared" si="190"/>
        <v/>
      </c>
      <c r="AK605" s="630" t="str">
        <f t="shared" si="205"/>
        <v/>
      </c>
      <c r="AL605" s="630" t="str">
        <f t="shared" si="206"/>
        <v/>
      </c>
      <c r="AM605" s="632" t="str">
        <f t="shared" si="207"/>
        <v/>
      </c>
      <c r="AN605" s="633" t="str">
        <f t="shared" si="191"/>
        <v>YES</v>
      </c>
      <c r="AO605" s="511" t="s">
        <v>382</v>
      </c>
      <c r="AP605" s="127">
        <f>VLOOKUP(AO605,'Flags&amp;Qualifiers'!$B$2:$C$49,2)</f>
        <v>0</v>
      </c>
      <c r="AQ605" s="127">
        <f>VLOOKUP(AO605,'Flags&amp;Qualifiers'!$B$2:$D$49,3)</f>
        <v>0</v>
      </c>
      <c r="AR605" s="127">
        <f>VLOOKUP(AO605,'Flags&amp;Qualifiers'!$B$2:$E$49,4)</f>
        <v>0</v>
      </c>
      <c r="AS605" s="757" t="str">
        <f t="shared" si="209"/>
        <v>no</v>
      </c>
    </row>
    <row r="606" spans="1:45" s="634" customFormat="1" ht="11.25" customHeight="1" x14ac:dyDescent="0.2">
      <c r="A606" s="621">
        <f>(AirVision!A602)</f>
        <v>0</v>
      </c>
      <c r="B606" s="622">
        <f>(AirVision!B602)</f>
        <v>0</v>
      </c>
      <c r="C606" s="623" t="str">
        <f>IF(ISNUMBER(AirVision!R602),AirVision!R602, "")</f>
        <v/>
      </c>
      <c r="D606" s="624" t="str">
        <f>IF(AirVision!S602&lt;&gt;"",AirVision!S602, "")</f>
        <v/>
      </c>
      <c r="E606" s="623" t="str">
        <f>IF(ISNUMBER(AirVision!L602),AirVision!L602, "")</f>
        <v/>
      </c>
      <c r="F606" s="624" t="str">
        <f>IF(AirVision!M602&lt;&gt;"",AirVision!M602, "")</f>
        <v/>
      </c>
      <c r="G606" s="625" t="str">
        <f>IF(ISNUMBER(AirVision!C602),AirVision!C602,"")</f>
        <v/>
      </c>
      <c r="H606" s="624" t="str">
        <f>IF(AirVision!D602&lt;&gt;"",AirVision!D602, "")</f>
        <v/>
      </c>
      <c r="I606" s="624" t="str">
        <f>IF(ISNUMBER(AirVision!O602),AirVision!O602,"")</f>
        <v/>
      </c>
      <c r="J606" s="624" t="str">
        <f>IF(ISNUMBER(AirVision!P602),AirVision!P602,"")</f>
        <v/>
      </c>
      <c r="K606" s="624" t="str">
        <f>IF(ISNUMBER(AirVision!F602),AirVision!F602, "")</f>
        <v/>
      </c>
      <c r="L606" s="624" t="str">
        <f>IF(AirVision!G602&lt;&gt;"",AirVision!G602, "")</f>
        <v/>
      </c>
      <c r="M606" s="624" t="str">
        <f>IF(ISNUMBER(AirVision!U602),AirVision!U602, "")</f>
        <v/>
      </c>
      <c r="N606" s="624" t="str">
        <f>IF(AirVision!V602&lt;&gt;"",AirVision!V602, "")</f>
        <v/>
      </c>
      <c r="O606" s="625" t="str">
        <f>IF(ISNUMBER(AirVision!X602),AirVision!X602,"")</f>
        <v/>
      </c>
      <c r="P606" s="624" t="str">
        <f>IF(AirVision!Y602&lt;&gt;"",AirVision!Y602, "")</f>
        <v/>
      </c>
      <c r="Q606" s="624" t="str">
        <f>IF(ISNUMBER(AirVision!AA602),AirVision!AA602,"")</f>
        <v/>
      </c>
      <c r="R606" s="624" t="str">
        <f>IF(AirVision!AB602&lt;&gt;"",AirVision!AB602, "")</f>
        <v/>
      </c>
      <c r="S606" s="624" t="str">
        <f>IF(ISNUMBER(AirVision!AD602),AirVision!AD602,"")</f>
        <v/>
      </c>
      <c r="T606" s="624" t="str">
        <f>IF(AirVision!AE602&lt;&gt;"",AirVision!AE602, "")</f>
        <v/>
      </c>
      <c r="U606" s="624">
        <f t="shared" si="196"/>
        <v>0</v>
      </c>
      <c r="V606" s="624">
        <f t="shared" si="194"/>
        <v>1</v>
      </c>
      <c r="W606" s="624" t="str">
        <f>IF(D606&lt;&gt;"",(VLOOKUP(D606,'Flags&amp;Qualifiers'!$S$2:$U$55,3)),"")</f>
        <v/>
      </c>
      <c r="X606" s="624">
        <f t="shared" si="197"/>
        <v>0</v>
      </c>
      <c r="Y606" s="624" t="str">
        <f>IF(D606&lt;&gt;"",(VLOOKUP(D606,'Flags&amp;Qualifiers'!$S$2:$T$55,2)), "")</f>
        <v/>
      </c>
      <c r="Z606" s="624">
        <f t="shared" si="198"/>
        <v>1</v>
      </c>
      <c r="AA606" s="624">
        <f t="shared" si="199"/>
        <v>0</v>
      </c>
      <c r="AB606" s="624" t="str">
        <f t="shared" si="200"/>
        <v>NULL</v>
      </c>
      <c r="AC606" s="635" t="str">
        <f t="shared" si="201"/>
        <v>NULL</v>
      </c>
      <c r="AD606" s="625" t="str">
        <f t="shared" si="201"/>
        <v>NULL</v>
      </c>
      <c r="AE606" s="627">
        <f t="shared" si="195"/>
        <v>0</v>
      </c>
      <c r="AF606" s="628" t="str">
        <f t="shared" si="202"/>
        <v/>
      </c>
      <c r="AG606" s="629" t="str">
        <f t="shared" si="203"/>
        <v/>
      </c>
      <c r="AH606" s="630">
        <f t="shared" si="204"/>
        <v>599</v>
      </c>
      <c r="AI606" s="629">
        <f t="shared" si="208"/>
        <v>0</v>
      </c>
      <c r="AJ606" s="632" t="str">
        <f t="shared" si="190"/>
        <v/>
      </c>
      <c r="AK606" s="630" t="str">
        <f t="shared" si="205"/>
        <v/>
      </c>
      <c r="AL606" s="630" t="str">
        <f t="shared" si="206"/>
        <v/>
      </c>
      <c r="AM606" s="632" t="str">
        <f t="shared" si="207"/>
        <v/>
      </c>
      <c r="AN606" s="633" t="str">
        <f t="shared" si="191"/>
        <v>YES</v>
      </c>
      <c r="AO606" s="511" t="s">
        <v>382</v>
      </c>
      <c r="AP606" s="127">
        <f>VLOOKUP(AO606,'Flags&amp;Qualifiers'!$B$2:$C$49,2)</f>
        <v>0</v>
      </c>
      <c r="AQ606" s="127">
        <f>VLOOKUP(AO606,'Flags&amp;Qualifiers'!$B$2:$D$49,3)</f>
        <v>0</v>
      </c>
      <c r="AR606" s="127">
        <f>VLOOKUP(AO606,'Flags&amp;Qualifiers'!$B$2:$E$49,4)</f>
        <v>0</v>
      </c>
      <c r="AS606" s="757" t="str">
        <f t="shared" si="209"/>
        <v>no</v>
      </c>
    </row>
    <row r="607" spans="1:45" s="634" customFormat="1" ht="11.25" customHeight="1" x14ac:dyDescent="0.2">
      <c r="A607" s="621">
        <f>(AirVision!A603)</f>
        <v>0</v>
      </c>
      <c r="B607" s="622">
        <f>(AirVision!B603)</f>
        <v>0</v>
      </c>
      <c r="C607" s="623" t="str">
        <f>IF(ISNUMBER(AirVision!R603),AirVision!R603, "")</f>
        <v/>
      </c>
      <c r="D607" s="624" t="str">
        <f>IF(AirVision!S603&lt;&gt;"",AirVision!S603, "")</f>
        <v/>
      </c>
      <c r="E607" s="623" t="str">
        <f>IF(ISNUMBER(AirVision!L603),AirVision!L603, "")</f>
        <v/>
      </c>
      <c r="F607" s="624" t="str">
        <f>IF(AirVision!M603&lt;&gt;"",AirVision!M603, "")</f>
        <v/>
      </c>
      <c r="G607" s="625" t="str">
        <f>IF(ISNUMBER(AirVision!C603),AirVision!C603,"")</f>
        <v/>
      </c>
      <c r="H607" s="624" t="str">
        <f>IF(AirVision!D603&lt;&gt;"",AirVision!D603, "")</f>
        <v/>
      </c>
      <c r="I607" s="624" t="str">
        <f>IF(ISNUMBER(AirVision!O603),AirVision!O603,"")</f>
        <v/>
      </c>
      <c r="J607" s="624" t="str">
        <f>IF(ISNUMBER(AirVision!P603),AirVision!P603,"")</f>
        <v/>
      </c>
      <c r="K607" s="624" t="str">
        <f>IF(ISNUMBER(AirVision!F603),AirVision!F603, "")</f>
        <v/>
      </c>
      <c r="L607" s="624" t="str">
        <f>IF(AirVision!G603&lt;&gt;"",AirVision!G603, "")</f>
        <v/>
      </c>
      <c r="M607" s="624" t="str">
        <f>IF(ISNUMBER(AirVision!U603),AirVision!U603, "")</f>
        <v/>
      </c>
      <c r="N607" s="624" t="str">
        <f>IF(AirVision!V603&lt;&gt;"",AirVision!V603, "")</f>
        <v/>
      </c>
      <c r="O607" s="625" t="str">
        <f>IF(ISNUMBER(AirVision!X603),AirVision!X603,"")</f>
        <v/>
      </c>
      <c r="P607" s="624" t="str">
        <f>IF(AirVision!Y603&lt;&gt;"",AirVision!Y603, "")</f>
        <v/>
      </c>
      <c r="Q607" s="624" t="str">
        <f>IF(ISNUMBER(AirVision!AA603),AirVision!AA603,"")</f>
        <v/>
      </c>
      <c r="R607" s="624" t="str">
        <f>IF(AirVision!AB603&lt;&gt;"",AirVision!AB603, "")</f>
        <v/>
      </c>
      <c r="S607" s="624" t="str">
        <f>IF(ISNUMBER(AirVision!AD603),AirVision!AD603,"")</f>
        <v/>
      </c>
      <c r="T607" s="624" t="str">
        <f>IF(AirVision!AE603&lt;&gt;"",AirVision!AE603, "")</f>
        <v/>
      </c>
      <c r="U607" s="624">
        <f t="shared" si="196"/>
        <v>0</v>
      </c>
      <c r="V607" s="624">
        <f t="shared" si="194"/>
        <v>1</v>
      </c>
      <c r="W607" s="624" t="str">
        <f>IF(D607&lt;&gt;"",(VLOOKUP(D607,'Flags&amp;Qualifiers'!$S$2:$U$55,3)),"")</f>
        <v/>
      </c>
      <c r="X607" s="624">
        <f t="shared" si="197"/>
        <v>0</v>
      </c>
      <c r="Y607" s="624" t="str">
        <f>IF(D607&lt;&gt;"",(VLOOKUP(D607,'Flags&amp;Qualifiers'!$S$2:$T$55,2)), "")</f>
        <v/>
      </c>
      <c r="Z607" s="624">
        <f t="shared" si="198"/>
        <v>1</v>
      </c>
      <c r="AA607" s="624">
        <f t="shared" si="199"/>
        <v>0</v>
      </c>
      <c r="AB607" s="624" t="str">
        <f t="shared" si="200"/>
        <v>NULL</v>
      </c>
      <c r="AC607" s="635" t="str">
        <f t="shared" si="201"/>
        <v>NULL</v>
      </c>
      <c r="AD607" s="625" t="str">
        <f t="shared" si="201"/>
        <v>NULL</v>
      </c>
      <c r="AE607" s="627">
        <f>MAX($AB$584:$AB$607)</f>
        <v>0</v>
      </c>
      <c r="AF607" s="628" t="str">
        <f t="shared" si="202"/>
        <v/>
      </c>
      <c r="AG607" s="629" t="str">
        <f t="shared" si="203"/>
        <v/>
      </c>
      <c r="AH607" s="630">
        <f t="shared" si="204"/>
        <v>600</v>
      </c>
      <c r="AI607" s="629">
        <f t="shared" si="208"/>
        <v>0</v>
      </c>
      <c r="AJ607" s="632" t="str">
        <f t="shared" si="190"/>
        <v/>
      </c>
      <c r="AK607" s="630" t="str">
        <f t="shared" si="205"/>
        <v/>
      </c>
      <c r="AL607" s="630" t="str">
        <f t="shared" si="206"/>
        <v/>
      </c>
      <c r="AM607" s="632" t="str">
        <f t="shared" si="207"/>
        <v/>
      </c>
      <c r="AN607" s="633" t="str">
        <f t="shared" si="191"/>
        <v>YES</v>
      </c>
      <c r="AO607" s="511" t="s">
        <v>382</v>
      </c>
      <c r="AP607" s="127">
        <f>VLOOKUP(AO607,'Flags&amp;Qualifiers'!$B$2:$C$49,2)</f>
        <v>0</v>
      </c>
      <c r="AQ607" s="127">
        <f>VLOOKUP(AO607,'Flags&amp;Qualifiers'!$B$2:$D$49,3)</f>
        <v>0</v>
      </c>
      <c r="AR607" s="127">
        <f>VLOOKUP(AO607,'Flags&amp;Qualifiers'!$B$2:$E$49,4)</f>
        <v>0</v>
      </c>
      <c r="AS607" s="757" t="str">
        <f t="shared" si="209"/>
        <v>no</v>
      </c>
    </row>
    <row r="608" spans="1:45" s="634" customFormat="1" ht="11.25" customHeight="1" x14ac:dyDescent="0.2">
      <c r="A608" s="621">
        <f>(AirVision!A604)</f>
        <v>0</v>
      </c>
      <c r="B608" s="622">
        <f>(AirVision!B604)</f>
        <v>0</v>
      </c>
      <c r="C608" s="623" t="str">
        <f>IF(ISNUMBER(AirVision!R604),AirVision!R604, "")</f>
        <v/>
      </c>
      <c r="D608" s="624" t="str">
        <f>IF(AirVision!S604&lt;&gt;"",AirVision!S604, "")</f>
        <v/>
      </c>
      <c r="E608" s="623" t="str">
        <f>IF(ISNUMBER(AirVision!L604),AirVision!L604, "")</f>
        <v/>
      </c>
      <c r="F608" s="624" t="str">
        <f>IF(AirVision!M604&lt;&gt;"",AirVision!M604, "")</f>
        <v/>
      </c>
      <c r="G608" s="625" t="str">
        <f>IF(ISNUMBER(AirVision!C604),AirVision!C604,"")</f>
        <v/>
      </c>
      <c r="H608" s="624" t="str">
        <f>IF(AirVision!D604&lt;&gt;"",AirVision!D604, "")</f>
        <v/>
      </c>
      <c r="I608" s="624" t="str">
        <f>IF(ISNUMBER(AirVision!O604),AirVision!O604,"")</f>
        <v/>
      </c>
      <c r="J608" s="624" t="str">
        <f>IF(ISNUMBER(AirVision!P604),AirVision!P604,"")</f>
        <v/>
      </c>
      <c r="K608" s="624" t="str">
        <f>IF(ISNUMBER(AirVision!F604),AirVision!F604, "")</f>
        <v/>
      </c>
      <c r="L608" s="624" t="str">
        <f>IF(AirVision!G604&lt;&gt;"",AirVision!G604, "")</f>
        <v/>
      </c>
      <c r="M608" s="624" t="str">
        <f>IF(ISNUMBER(AirVision!U604),AirVision!U604, "")</f>
        <v/>
      </c>
      <c r="N608" s="624" t="str">
        <f>IF(AirVision!V604&lt;&gt;"",AirVision!V604, "")</f>
        <v/>
      </c>
      <c r="O608" s="625" t="str">
        <f>IF(ISNUMBER(AirVision!X604),AirVision!X604,"")</f>
        <v/>
      </c>
      <c r="P608" s="624" t="str">
        <f>IF(AirVision!Y604&lt;&gt;"",AirVision!Y604, "")</f>
        <v/>
      </c>
      <c r="Q608" s="624" t="str">
        <f>IF(ISNUMBER(AirVision!AA604),AirVision!AA604,"")</f>
        <v/>
      </c>
      <c r="R608" s="624" t="str">
        <f>IF(AirVision!AB604&lt;&gt;"",AirVision!AB604, "")</f>
        <v/>
      </c>
      <c r="S608" s="624" t="str">
        <f>IF(ISNUMBER(AirVision!AD604),AirVision!AD604,"")</f>
        <v/>
      </c>
      <c r="T608" s="624" t="str">
        <f>IF(AirVision!AE604&lt;&gt;"",AirVision!AE604, "")</f>
        <v/>
      </c>
      <c r="U608" s="624">
        <f t="shared" si="196"/>
        <v>0</v>
      </c>
      <c r="V608" s="624">
        <f t="shared" si="194"/>
        <v>1</v>
      </c>
      <c r="W608" s="624" t="str">
        <f>IF(D608&lt;&gt;"",(VLOOKUP(D608,'Flags&amp;Qualifiers'!$S$2:$U$55,3)),"")</f>
        <v/>
      </c>
      <c r="X608" s="624">
        <f t="shared" si="197"/>
        <v>0</v>
      </c>
      <c r="Y608" s="624" t="str">
        <f>IF(D608&lt;&gt;"",(VLOOKUP(D608,'Flags&amp;Qualifiers'!$S$2:$T$55,2)), "")</f>
        <v/>
      </c>
      <c r="Z608" s="624">
        <f t="shared" si="198"/>
        <v>1</v>
      </c>
      <c r="AA608" s="624">
        <f t="shared" si="199"/>
        <v>0</v>
      </c>
      <c r="AB608" s="624" t="str">
        <f t="shared" si="200"/>
        <v>NULL</v>
      </c>
      <c r="AC608" s="635" t="str">
        <f>IF((COUNT($AB$608:$AB$631)&gt;17),(AVERAGE($AB$608:$AB$631)),"NULL")</f>
        <v>NULL</v>
      </c>
      <c r="AD608" s="625" t="str">
        <f>IF((COUNT($AB$608:$AB$631)&gt;17),(AVERAGE($AB$608:$AB$631)),"NULL")</f>
        <v>NULL</v>
      </c>
      <c r="AE608" s="627">
        <f t="shared" ref="AE608:AE630" si="210">MAX($AB$608:$AB$631)</f>
        <v>0</v>
      </c>
      <c r="AF608" s="628" t="str">
        <f t="shared" si="202"/>
        <v/>
      </c>
      <c r="AG608" s="629" t="str">
        <f t="shared" si="203"/>
        <v/>
      </c>
      <c r="AH608" s="630">
        <f t="shared" si="204"/>
        <v>601</v>
      </c>
      <c r="AI608" s="629">
        <f t="shared" si="208"/>
        <v>0</v>
      </c>
      <c r="AJ608" s="632" t="str">
        <f t="shared" ref="AJ608:AJ671" si="211">IF(ISNUMBER(O608),_xlfn.STDEV.S(O585:O608),"")</f>
        <v/>
      </c>
      <c r="AK608" s="630" t="str">
        <f t="shared" si="205"/>
        <v/>
      </c>
      <c r="AL608" s="630" t="str">
        <f t="shared" si="206"/>
        <v/>
      </c>
      <c r="AM608" s="632" t="str">
        <f t="shared" si="207"/>
        <v/>
      </c>
      <c r="AN608" s="633" t="str">
        <f t="shared" ref="AN608:AN671" si="212">IF(OR(Z608&gt;0,AA608&gt;0,AB608&gt;35,AB608&lt;0,AB608="NULL",AF608="Flow",AG608="MDL",AH608&gt;9,AI608&gt;14,AI608&lt;-14,AJ608&gt;2.15,AK608&gt;25),"YES", "")</f>
        <v>YES</v>
      </c>
      <c r="AO608" s="511" t="s">
        <v>382</v>
      </c>
      <c r="AP608" s="127">
        <f>VLOOKUP(AO608,'Flags&amp;Qualifiers'!$B$2:$C$49,2)</f>
        <v>0</v>
      </c>
      <c r="AQ608" s="127">
        <f>VLOOKUP(AO608,'Flags&amp;Qualifiers'!$B$2:$D$49,3)</f>
        <v>0</v>
      </c>
      <c r="AR608" s="127">
        <f>VLOOKUP(AO608,'Flags&amp;Qualifiers'!$B$2:$E$49,4)</f>
        <v>0</v>
      </c>
      <c r="AS608" s="757" t="str">
        <f t="shared" si="209"/>
        <v>no</v>
      </c>
    </row>
    <row r="609" spans="1:45" s="634" customFormat="1" ht="11.25" customHeight="1" x14ac:dyDescent="0.2">
      <c r="A609" s="621">
        <f>(AirVision!A605)</f>
        <v>0</v>
      </c>
      <c r="B609" s="622">
        <f>(AirVision!B605)</f>
        <v>0</v>
      </c>
      <c r="C609" s="623" t="str">
        <f>IF(ISNUMBER(AirVision!R605),AirVision!R605, "")</f>
        <v/>
      </c>
      <c r="D609" s="624" t="str">
        <f>IF(AirVision!S605&lt;&gt;"",AirVision!S605, "")</f>
        <v/>
      </c>
      <c r="E609" s="623" t="str">
        <f>IF(ISNUMBER(AirVision!L605),AirVision!L605, "")</f>
        <v/>
      </c>
      <c r="F609" s="624" t="str">
        <f>IF(AirVision!M605&lt;&gt;"",AirVision!M605, "")</f>
        <v/>
      </c>
      <c r="G609" s="625" t="str">
        <f>IF(ISNUMBER(AirVision!C605),AirVision!C605,"")</f>
        <v/>
      </c>
      <c r="H609" s="624" t="str">
        <f>IF(AirVision!D605&lt;&gt;"",AirVision!D605, "")</f>
        <v/>
      </c>
      <c r="I609" s="624" t="str">
        <f>IF(ISNUMBER(AirVision!O605),AirVision!O605,"")</f>
        <v/>
      </c>
      <c r="J609" s="624" t="str">
        <f>IF(ISNUMBER(AirVision!P605),AirVision!P605,"")</f>
        <v/>
      </c>
      <c r="K609" s="624" t="str">
        <f>IF(ISNUMBER(AirVision!F605),AirVision!F605, "")</f>
        <v/>
      </c>
      <c r="L609" s="624" t="str">
        <f>IF(AirVision!G605&lt;&gt;"",AirVision!G605, "")</f>
        <v/>
      </c>
      <c r="M609" s="624" t="str">
        <f>IF(ISNUMBER(AirVision!U605),AirVision!U605, "")</f>
        <v/>
      </c>
      <c r="N609" s="624" t="str">
        <f>IF(AirVision!V605&lt;&gt;"",AirVision!V605, "")</f>
        <v/>
      </c>
      <c r="O609" s="625" t="str">
        <f>IF(ISNUMBER(AirVision!X605),AirVision!X605,"")</f>
        <v/>
      </c>
      <c r="P609" s="624" t="str">
        <f>IF(AirVision!Y605&lt;&gt;"",AirVision!Y605, "")</f>
        <v/>
      </c>
      <c r="Q609" s="624" t="str">
        <f>IF(ISNUMBER(AirVision!AA605),AirVision!AA605,"")</f>
        <v/>
      </c>
      <c r="R609" s="624" t="str">
        <f>IF(AirVision!AB605&lt;&gt;"",AirVision!AB605, "")</f>
        <v/>
      </c>
      <c r="S609" s="624" t="str">
        <f>IF(ISNUMBER(AirVision!AD605),AirVision!AD605,"")</f>
        <v/>
      </c>
      <c r="T609" s="624" t="str">
        <f>IF(AirVision!AE605&lt;&gt;"",AirVision!AE605, "")</f>
        <v/>
      </c>
      <c r="U609" s="624">
        <f t="shared" si="196"/>
        <v>0</v>
      </c>
      <c r="V609" s="624">
        <f t="shared" si="194"/>
        <v>1</v>
      </c>
      <c r="W609" s="624" t="str">
        <f>IF(D609&lt;&gt;"",(VLOOKUP(D609,'Flags&amp;Qualifiers'!$S$2:$U$55,3)),"")</f>
        <v/>
      </c>
      <c r="X609" s="624">
        <f t="shared" si="197"/>
        <v>0</v>
      </c>
      <c r="Y609" s="624" t="str">
        <f>IF(D609&lt;&gt;"",(VLOOKUP(D609,'Flags&amp;Qualifiers'!$S$2:$T$55,2)), "")</f>
        <v/>
      </c>
      <c r="Z609" s="624">
        <f t="shared" si="198"/>
        <v>1</v>
      </c>
      <c r="AA609" s="624">
        <f t="shared" si="199"/>
        <v>0</v>
      </c>
      <c r="AB609" s="624" t="str">
        <f t="shared" si="200"/>
        <v>NULL</v>
      </c>
      <c r="AC609" s="635" t="str">
        <f t="shared" ref="AC609:AD631" si="213">IF((COUNT($AB$608:$AB$631)&gt;17),(AVERAGE($AB$608:$AB$631)),"NULL")</f>
        <v>NULL</v>
      </c>
      <c r="AD609" s="625" t="str">
        <f t="shared" si="213"/>
        <v>NULL</v>
      </c>
      <c r="AE609" s="627">
        <f t="shared" si="210"/>
        <v>0</v>
      </c>
      <c r="AF609" s="628" t="str">
        <f t="shared" si="202"/>
        <v/>
      </c>
      <c r="AG609" s="629" t="str">
        <f t="shared" si="203"/>
        <v/>
      </c>
      <c r="AH609" s="630">
        <f t="shared" si="204"/>
        <v>602</v>
      </c>
      <c r="AI609" s="629">
        <f t="shared" si="208"/>
        <v>0</v>
      </c>
      <c r="AJ609" s="632" t="str">
        <f t="shared" si="211"/>
        <v/>
      </c>
      <c r="AK609" s="630" t="str">
        <f t="shared" si="205"/>
        <v/>
      </c>
      <c r="AL609" s="630" t="str">
        <f t="shared" si="206"/>
        <v/>
      </c>
      <c r="AM609" s="632" t="str">
        <f t="shared" si="207"/>
        <v/>
      </c>
      <c r="AN609" s="633" t="str">
        <f t="shared" si="212"/>
        <v>YES</v>
      </c>
      <c r="AO609" s="511" t="s">
        <v>382</v>
      </c>
      <c r="AP609" s="127">
        <f>VLOOKUP(AO609,'Flags&amp;Qualifiers'!$B$2:$C$49,2)</f>
        <v>0</v>
      </c>
      <c r="AQ609" s="127">
        <f>VLOOKUP(AO609,'Flags&amp;Qualifiers'!$B$2:$D$49,3)</f>
        <v>0</v>
      </c>
      <c r="AR609" s="127">
        <f>VLOOKUP(AO609,'Flags&amp;Qualifiers'!$B$2:$E$49,4)</f>
        <v>0</v>
      </c>
      <c r="AS609" s="757" t="str">
        <f t="shared" si="209"/>
        <v>no</v>
      </c>
    </row>
    <row r="610" spans="1:45" s="634" customFormat="1" ht="11.25" customHeight="1" x14ac:dyDescent="0.2">
      <c r="A610" s="621">
        <f>(AirVision!A606)</f>
        <v>0</v>
      </c>
      <c r="B610" s="622">
        <f>(AirVision!B606)</f>
        <v>0</v>
      </c>
      <c r="C610" s="623" t="str">
        <f>IF(ISNUMBER(AirVision!R606),AirVision!R606, "")</f>
        <v/>
      </c>
      <c r="D610" s="624" t="str">
        <f>IF(AirVision!S606&lt;&gt;"",AirVision!S606, "")</f>
        <v/>
      </c>
      <c r="E610" s="623" t="str">
        <f>IF(ISNUMBER(AirVision!L606),AirVision!L606, "")</f>
        <v/>
      </c>
      <c r="F610" s="624" t="str">
        <f>IF(AirVision!M606&lt;&gt;"",AirVision!M606, "")</f>
        <v/>
      </c>
      <c r="G610" s="625" t="str">
        <f>IF(ISNUMBER(AirVision!C606),AirVision!C606,"")</f>
        <v/>
      </c>
      <c r="H610" s="624" t="str">
        <f>IF(AirVision!D606&lt;&gt;"",AirVision!D606, "")</f>
        <v/>
      </c>
      <c r="I610" s="624" t="str">
        <f>IF(ISNUMBER(AirVision!O606),AirVision!O606,"")</f>
        <v/>
      </c>
      <c r="J610" s="624" t="str">
        <f>IF(ISNUMBER(AirVision!P606),AirVision!P606,"")</f>
        <v/>
      </c>
      <c r="K610" s="624" t="str">
        <f>IF(ISNUMBER(AirVision!F606),AirVision!F606, "")</f>
        <v/>
      </c>
      <c r="L610" s="624" t="str">
        <f>IF(AirVision!G606&lt;&gt;"",AirVision!G606, "")</f>
        <v/>
      </c>
      <c r="M610" s="624" t="str">
        <f>IF(ISNUMBER(AirVision!U606),AirVision!U606, "")</f>
        <v/>
      </c>
      <c r="N610" s="624" t="str">
        <f>IF(AirVision!V606&lt;&gt;"",AirVision!V606, "")</f>
        <v/>
      </c>
      <c r="O610" s="625" t="str">
        <f>IF(ISNUMBER(AirVision!X606),AirVision!X606,"")</f>
        <v/>
      </c>
      <c r="P610" s="624" t="str">
        <f>IF(AirVision!Y606&lt;&gt;"",AirVision!Y606, "")</f>
        <v/>
      </c>
      <c r="Q610" s="624" t="str">
        <f>IF(ISNUMBER(AirVision!AA606),AirVision!AA606,"")</f>
        <v/>
      </c>
      <c r="R610" s="624" t="str">
        <f>IF(AirVision!AB606&lt;&gt;"",AirVision!AB606, "")</f>
        <v/>
      </c>
      <c r="S610" s="624" t="str">
        <f>IF(ISNUMBER(AirVision!AD606),AirVision!AD606,"")</f>
        <v/>
      </c>
      <c r="T610" s="624" t="str">
        <f>IF(AirVision!AE606&lt;&gt;"",AirVision!AE606, "")</f>
        <v/>
      </c>
      <c r="U610" s="624">
        <f t="shared" si="196"/>
        <v>0</v>
      </c>
      <c r="V610" s="624">
        <f t="shared" si="194"/>
        <v>1</v>
      </c>
      <c r="W610" s="624" t="str">
        <f>IF(D610&lt;&gt;"",(VLOOKUP(D610,'Flags&amp;Qualifiers'!$S$2:$U$55,3)),"")</f>
        <v/>
      </c>
      <c r="X610" s="624">
        <f t="shared" si="197"/>
        <v>0</v>
      </c>
      <c r="Y610" s="624" t="str">
        <f>IF(D610&lt;&gt;"",(VLOOKUP(D610,'Flags&amp;Qualifiers'!$S$2:$T$55,2)), "")</f>
        <v/>
      </c>
      <c r="Z610" s="624">
        <f t="shared" si="198"/>
        <v>1</v>
      </c>
      <c r="AA610" s="624">
        <f t="shared" si="199"/>
        <v>0</v>
      </c>
      <c r="AB610" s="624" t="str">
        <f t="shared" si="200"/>
        <v>NULL</v>
      </c>
      <c r="AC610" s="635" t="str">
        <f t="shared" si="213"/>
        <v>NULL</v>
      </c>
      <c r="AD610" s="625" t="str">
        <f t="shared" si="213"/>
        <v>NULL</v>
      </c>
      <c r="AE610" s="627">
        <f t="shared" si="210"/>
        <v>0</v>
      </c>
      <c r="AF610" s="628" t="str">
        <f t="shared" si="202"/>
        <v/>
      </c>
      <c r="AG610" s="629" t="str">
        <f t="shared" si="203"/>
        <v/>
      </c>
      <c r="AH610" s="630">
        <f t="shared" si="204"/>
        <v>603</v>
      </c>
      <c r="AI610" s="629">
        <f t="shared" si="208"/>
        <v>0</v>
      </c>
      <c r="AJ610" s="632" t="str">
        <f t="shared" si="211"/>
        <v/>
      </c>
      <c r="AK610" s="630" t="str">
        <f t="shared" si="205"/>
        <v/>
      </c>
      <c r="AL610" s="630" t="str">
        <f t="shared" si="206"/>
        <v/>
      </c>
      <c r="AM610" s="632" t="str">
        <f t="shared" si="207"/>
        <v/>
      </c>
      <c r="AN610" s="633" t="str">
        <f t="shared" si="212"/>
        <v>YES</v>
      </c>
      <c r="AO610" s="511" t="s">
        <v>382</v>
      </c>
      <c r="AP610" s="127">
        <f>VLOOKUP(AO610,'Flags&amp;Qualifiers'!$B$2:$C$49,2)</f>
        <v>0</v>
      </c>
      <c r="AQ610" s="127">
        <f>VLOOKUP(AO610,'Flags&amp;Qualifiers'!$B$2:$D$49,3)</f>
        <v>0</v>
      </c>
      <c r="AR610" s="127">
        <f>VLOOKUP(AO610,'Flags&amp;Qualifiers'!$B$2:$E$49,4)</f>
        <v>0</v>
      </c>
      <c r="AS610" s="757" t="str">
        <f t="shared" si="209"/>
        <v>no</v>
      </c>
    </row>
    <row r="611" spans="1:45" s="634" customFormat="1" ht="11.25" customHeight="1" x14ac:dyDescent="0.2">
      <c r="A611" s="621">
        <f>(AirVision!A607)</f>
        <v>0</v>
      </c>
      <c r="B611" s="622">
        <f>(AirVision!B607)</f>
        <v>0</v>
      </c>
      <c r="C611" s="623" t="str">
        <f>IF(ISNUMBER(AirVision!R607),AirVision!R607, "")</f>
        <v/>
      </c>
      <c r="D611" s="624" t="str">
        <f>IF(AirVision!S607&lt;&gt;"",AirVision!S607, "")</f>
        <v/>
      </c>
      <c r="E611" s="623" t="str">
        <f>IF(ISNUMBER(AirVision!L607),AirVision!L607, "")</f>
        <v/>
      </c>
      <c r="F611" s="624" t="str">
        <f>IF(AirVision!M607&lt;&gt;"",AirVision!M607, "")</f>
        <v/>
      </c>
      <c r="G611" s="625" t="str">
        <f>IF(ISNUMBER(AirVision!C607),AirVision!C607,"")</f>
        <v/>
      </c>
      <c r="H611" s="624" t="str">
        <f>IF(AirVision!D607&lt;&gt;"",AirVision!D607, "")</f>
        <v/>
      </c>
      <c r="I611" s="624" t="str">
        <f>IF(ISNUMBER(AirVision!O607),AirVision!O607,"")</f>
        <v/>
      </c>
      <c r="J611" s="624" t="str">
        <f>IF(ISNUMBER(AirVision!P607),AirVision!P607,"")</f>
        <v/>
      </c>
      <c r="K611" s="624" t="str">
        <f>IF(ISNUMBER(AirVision!F607),AirVision!F607, "")</f>
        <v/>
      </c>
      <c r="L611" s="624" t="str">
        <f>IF(AirVision!G607&lt;&gt;"",AirVision!G607, "")</f>
        <v/>
      </c>
      <c r="M611" s="624" t="str">
        <f>IF(ISNUMBER(AirVision!U607),AirVision!U607, "")</f>
        <v/>
      </c>
      <c r="N611" s="624" t="str">
        <f>IF(AirVision!V607&lt;&gt;"",AirVision!V607, "")</f>
        <v/>
      </c>
      <c r="O611" s="625" t="str">
        <f>IF(ISNUMBER(AirVision!X607),AirVision!X607,"")</f>
        <v/>
      </c>
      <c r="P611" s="624" t="str">
        <f>IF(AirVision!Y607&lt;&gt;"",AirVision!Y607, "")</f>
        <v/>
      </c>
      <c r="Q611" s="624" t="str">
        <f>IF(ISNUMBER(AirVision!AA607),AirVision!AA607,"")</f>
        <v/>
      </c>
      <c r="R611" s="624" t="str">
        <f>IF(AirVision!AB607&lt;&gt;"",AirVision!AB607, "")</f>
        <v/>
      </c>
      <c r="S611" s="624" t="str">
        <f>IF(ISNUMBER(AirVision!AD607),AirVision!AD607,"")</f>
        <v/>
      </c>
      <c r="T611" s="624" t="str">
        <f>IF(AirVision!AE607&lt;&gt;"",AirVision!AE607, "")</f>
        <v/>
      </c>
      <c r="U611" s="624">
        <f t="shared" si="196"/>
        <v>0</v>
      </c>
      <c r="V611" s="624">
        <f t="shared" si="194"/>
        <v>1</v>
      </c>
      <c r="W611" s="624" t="str">
        <f>IF(D611&lt;&gt;"",(VLOOKUP(D611,'Flags&amp;Qualifiers'!$S$2:$U$55,3)),"")</f>
        <v/>
      </c>
      <c r="X611" s="624">
        <f t="shared" si="197"/>
        <v>0</v>
      </c>
      <c r="Y611" s="624" t="str">
        <f>IF(D611&lt;&gt;"",(VLOOKUP(D611,'Flags&amp;Qualifiers'!$S$2:$T$55,2)), "")</f>
        <v/>
      </c>
      <c r="Z611" s="624">
        <f t="shared" si="198"/>
        <v>1</v>
      </c>
      <c r="AA611" s="624">
        <f t="shared" si="199"/>
        <v>0</v>
      </c>
      <c r="AB611" s="624" t="str">
        <f t="shared" si="200"/>
        <v>NULL</v>
      </c>
      <c r="AC611" s="635" t="str">
        <f t="shared" si="213"/>
        <v>NULL</v>
      </c>
      <c r="AD611" s="625" t="str">
        <f t="shared" si="213"/>
        <v>NULL</v>
      </c>
      <c r="AE611" s="627">
        <f t="shared" si="210"/>
        <v>0</v>
      </c>
      <c r="AF611" s="628" t="str">
        <f t="shared" si="202"/>
        <v/>
      </c>
      <c r="AG611" s="629" t="str">
        <f t="shared" si="203"/>
        <v/>
      </c>
      <c r="AH611" s="630">
        <f t="shared" si="204"/>
        <v>604</v>
      </c>
      <c r="AI611" s="629">
        <f t="shared" si="208"/>
        <v>0</v>
      </c>
      <c r="AJ611" s="632" t="str">
        <f t="shared" si="211"/>
        <v/>
      </c>
      <c r="AK611" s="630" t="str">
        <f t="shared" si="205"/>
        <v/>
      </c>
      <c r="AL611" s="630" t="str">
        <f t="shared" si="206"/>
        <v/>
      </c>
      <c r="AM611" s="632" t="str">
        <f t="shared" si="207"/>
        <v/>
      </c>
      <c r="AN611" s="633" t="str">
        <f t="shared" si="212"/>
        <v>YES</v>
      </c>
      <c r="AO611" s="511" t="s">
        <v>382</v>
      </c>
      <c r="AP611" s="127">
        <f>VLOOKUP(AO611,'Flags&amp;Qualifiers'!$B$2:$C$49,2)</f>
        <v>0</v>
      </c>
      <c r="AQ611" s="127">
        <f>VLOOKUP(AO611,'Flags&amp;Qualifiers'!$B$2:$D$49,3)</f>
        <v>0</v>
      </c>
      <c r="AR611" s="127">
        <f>VLOOKUP(AO611,'Flags&amp;Qualifiers'!$B$2:$E$49,4)</f>
        <v>0</v>
      </c>
      <c r="AS611" s="757" t="str">
        <f t="shared" si="209"/>
        <v>no</v>
      </c>
    </row>
    <row r="612" spans="1:45" s="634" customFormat="1" ht="11.25" customHeight="1" x14ac:dyDescent="0.2">
      <c r="A612" s="621">
        <f>(AirVision!A608)</f>
        <v>0</v>
      </c>
      <c r="B612" s="622">
        <f>(AirVision!B608)</f>
        <v>0</v>
      </c>
      <c r="C612" s="623" t="str">
        <f>IF(ISNUMBER(AirVision!R608),AirVision!R608, "")</f>
        <v/>
      </c>
      <c r="D612" s="624" t="str">
        <f>IF(AirVision!S608&lt;&gt;"",AirVision!S608, "")</f>
        <v/>
      </c>
      <c r="E612" s="623" t="str">
        <f>IF(ISNUMBER(AirVision!L608),AirVision!L608, "")</f>
        <v/>
      </c>
      <c r="F612" s="624" t="str">
        <f>IF(AirVision!M608&lt;&gt;"",AirVision!M608, "")</f>
        <v/>
      </c>
      <c r="G612" s="625" t="str">
        <f>IF(ISNUMBER(AirVision!C608),AirVision!C608,"")</f>
        <v/>
      </c>
      <c r="H612" s="624" t="str">
        <f>IF(AirVision!D608&lt;&gt;"",AirVision!D608, "")</f>
        <v/>
      </c>
      <c r="I612" s="624" t="str">
        <f>IF(ISNUMBER(AirVision!O608),AirVision!O608,"")</f>
        <v/>
      </c>
      <c r="J612" s="624" t="str">
        <f>IF(ISNUMBER(AirVision!P608),AirVision!P608,"")</f>
        <v/>
      </c>
      <c r="K612" s="624" t="str">
        <f>IF(ISNUMBER(AirVision!F608),AirVision!F608, "")</f>
        <v/>
      </c>
      <c r="L612" s="624" t="str">
        <f>IF(AirVision!G608&lt;&gt;"",AirVision!G608, "")</f>
        <v/>
      </c>
      <c r="M612" s="624" t="str">
        <f>IF(ISNUMBER(AirVision!U608),AirVision!U608, "")</f>
        <v/>
      </c>
      <c r="N612" s="624" t="str">
        <f>IF(AirVision!V608&lt;&gt;"",AirVision!V608, "")</f>
        <v/>
      </c>
      <c r="O612" s="625" t="str">
        <f>IF(ISNUMBER(AirVision!X608),AirVision!X608,"")</f>
        <v/>
      </c>
      <c r="P612" s="624" t="str">
        <f>IF(AirVision!Y608&lt;&gt;"",AirVision!Y608, "")</f>
        <v/>
      </c>
      <c r="Q612" s="624" t="str">
        <f>IF(ISNUMBER(AirVision!AA608),AirVision!AA608,"")</f>
        <v/>
      </c>
      <c r="R612" s="624" t="str">
        <f>IF(AirVision!AB608&lt;&gt;"",AirVision!AB608, "")</f>
        <v/>
      </c>
      <c r="S612" s="624" t="str">
        <f>IF(ISNUMBER(AirVision!AD608),AirVision!AD608,"")</f>
        <v/>
      </c>
      <c r="T612" s="624" t="str">
        <f>IF(AirVision!AE608&lt;&gt;"",AirVision!AE608, "")</f>
        <v/>
      </c>
      <c r="U612" s="624">
        <f t="shared" si="196"/>
        <v>0</v>
      </c>
      <c r="V612" s="624">
        <f t="shared" si="194"/>
        <v>1</v>
      </c>
      <c r="W612" s="624" t="str">
        <f>IF(D612&lt;&gt;"",(VLOOKUP(D612,'Flags&amp;Qualifiers'!$S$2:$U$55,3)),"")</f>
        <v/>
      </c>
      <c r="X612" s="624">
        <f t="shared" si="197"/>
        <v>0</v>
      </c>
      <c r="Y612" s="624" t="str">
        <f>IF(D612&lt;&gt;"",(VLOOKUP(D612,'Flags&amp;Qualifiers'!$S$2:$T$55,2)), "")</f>
        <v/>
      </c>
      <c r="Z612" s="624">
        <f t="shared" si="198"/>
        <v>1</v>
      </c>
      <c r="AA612" s="624">
        <f t="shared" si="199"/>
        <v>0</v>
      </c>
      <c r="AB612" s="624" t="str">
        <f t="shared" si="200"/>
        <v>NULL</v>
      </c>
      <c r="AC612" s="635" t="str">
        <f t="shared" si="213"/>
        <v>NULL</v>
      </c>
      <c r="AD612" s="625" t="str">
        <f t="shared" si="213"/>
        <v>NULL</v>
      </c>
      <c r="AE612" s="627">
        <f t="shared" si="210"/>
        <v>0</v>
      </c>
      <c r="AF612" s="628" t="str">
        <f t="shared" si="202"/>
        <v/>
      </c>
      <c r="AG612" s="629" t="str">
        <f t="shared" si="203"/>
        <v/>
      </c>
      <c r="AH612" s="630">
        <f t="shared" si="204"/>
        <v>605</v>
      </c>
      <c r="AI612" s="629">
        <f t="shared" si="208"/>
        <v>0</v>
      </c>
      <c r="AJ612" s="632" t="str">
        <f t="shared" si="211"/>
        <v/>
      </c>
      <c r="AK612" s="630" t="str">
        <f t="shared" si="205"/>
        <v/>
      </c>
      <c r="AL612" s="630" t="str">
        <f t="shared" si="206"/>
        <v/>
      </c>
      <c r="AM612" s="632" t="str">
        <f t="shared" si="207"/>
        <v/>
      </c>
      <c r="AN612" s="633" t="str">
        <f t="shared" si="212"/>
        <v>YES</v>
      </c>
      <c r="AO612" s="511" t="s">
        <v>382</v>
      </c>
      <c r="AP612" s="127">
        <f>VLOOKUP(AO612,'Flags&amp;Qualifiers'!$B$2:$C$49,2)</f>
        <v>0</v>
      </c>
      <c r="AQ612" s="127">
        <f>VLOOKUP(AO612,'Flags&amp;Qualifiers'!$B$2:$D$49,3)</f>
        <v>0</v>
      </c>
      <c r="AR612" s="127">
        <f>VLOOKUP(AO612,'Flags&amp;Qualifiers'!$B$2:$E$49,4)</f>
        <v>0</v>
      </c>
      <c r="AS612" s="757" t="str">
        <f t="shared" si="209"/>
        <v>no</v>
      </c>
    </row>
    <row r="613" spans="1:45" s="634" customFormat="1" ht="11.25" customHeight="1" x14ac:dyDescent="0.2">
      <c r="A613" s="621">
        <f>(AirVision!A609)</f>
        <v>0</v>
      </c>
      <c r="B613" s="622">
        <f>(AirVision!B609)</f>
        <v>0</v>
      </c>
      <c r="C613" s="623" t="str">
        <f>IF(ISNUMBER(AirVision!R609),AirVision!R609, "")</f>
        <v/>
      </c>
      <c r="D613" s="624" t="str">
        <f>IF(AirVision!S609&lt;&gt;"",AirVision!S609, "")</f>
        <v/>
      </c>
      <c r="E613" s="623" t="str">
        <f>IF(ISNUMBER(AirVision!L609),AirVision!L609, "")</f>
        <v/>
      </c>
      <c r="F613" s="624" t="str">
        <f>IF(AirVision!M609&lt;&gt;"",AirVision!M609, "")</f>
        <v/>
      </c>
      <c r="G613" s="625" t="str">
        <f>IF(ISNUMBER(AirVision!C609),AirVision!C609,"")</f>
        <v/>
      </c>
      <c r="H613" s="624" t="str">
        <f>IF(AirVision!D609&lt;&gt;"",AirVision!D609, "")</f>
        <v/>
      </c>
      <c r="I613" s="624" t="str">
        <f>IF(ISNUMBER(AirVision!O609),AirVision!O609,"")</f>
        <v/>
      </c>
      <c r="J613" s="624" t="str">
        <f>IF(ISNUMBER(AirVision!P609),AirVision!P609,"")</f>
        <v/>
      </c>
      <c r="K613" s="624" t="str">
        <f>IF(ISNUMBER(AirVision!F609),AirVision!F609, "")</f>
        <v/>
      </c>
      <c r="L613" s="624" t="str">
        <f>IF(AirVision!G609&lt;&gt;"",AirVision!G609, "")</f>
        <v/>
      </c>
      <c r="M613" s="624" t="str">
        <f>IF(ISNUMBER(AirVision!U609),AirVision!U609, "")</f>
        <v/>
      </c>
      <c r="N613" s="624" t="str">
        <f>IF(AirVision!V609&lt;&gt;"",AirVision!V609, "")</f>
        <v/>
      </c>
      <c r="O613" s="625" t="str">
        <f>IF(ISNUMBER(AirVision!X609),AirVision!X609,"")</f>
        <v/>
      </c>
      <c r="P613" s="624" t="str">
        <f>IF(AirVision!Y609&lt;&gt;"",AirVision!Y609, "")</f>
        <v/>
      </c>
      <c r="Q613" s="624" t="str">
        <f>IF(ISNUMBER(AirVision!AA609),AirVision!AA609,"")</f>
        <v/>
      </c>
      <c r="R613" s="624" t="str">
        <f>IF(AirVision!AB609&lt;&gt;"",AirVision!AB609, "")</f>
        <v/>
      </c>
      <c r="S613" s="624" t="str">
        <f>IF(ISNUMBER(AirVision!AD609),AirVision!AD609,"")</f>
        <v/>
      </c>
      <c r="T613" s="624" t="str">
        <f>IF(AirVision!AE609&lt;&gt;"",AirVision!AE609, "")</f>
        <v/>
      </c>
      <c r="U613" s="624">
        <f t="shared" si="196"/>
        <v>0</v>
      </c>
      <c r="V613" s="624">
        <f t="shared" si="194"/>
        <v>1</v>
      </c>
      <c r="W613" s="624" t="str">
        <f>IF(D613&lt;&gt;"",(VLOOKUP(D613,'Flags&amp;Qualifiers'!$S$2:$U$55,3)),"")</f>
        <v/>
      </c>
      <c r="X613" s="624">
        <f t="shared" si="197"/>
        <v>0</v>
      </c>
      <c r="Y613" s="624" t="str">
        <f>IF(D613&lt;&gt;"",(VLOOKUP(D613,'Flags&amp;Qualifiers'!$S$2:$T$55,2)), "")</f>
        <v/>
      </c>
      <c r="Z613" s="624">
        <f t="shared" si="198"/>
        <v>1</v>
      </c>
      <c r="AA613" s="624">
        <f t="shared" si="199"/>
        <v>0</v>
      </c>
      <c r="AB613" s="624" t="str">
        <f t="shared" si="200"/>
        <v>NULL</v>
      </c>
      <c r="AC613" s="635" t="str">
        <f t="shared" si="213"/>
        <v>NULL</v>
      </c>
      <c r="AD613" s="625" t="str">
        <f t="shared" si="213"/>
        <v>NULL</v>
      </c>
      <c r="AE613" s="627">
        <f t="shared" si="210"/>
        <v>0</v>
      </c>
      <c r="AF613" s="628" t="str">
        <f t="shared" si="202"/>
        <v/>
      </c>
      <c r="AG613" s="629" t="str">
        <f t="shared" si="203"/>
        <v/>
      </c>
      <c r="AH613" s="630">
        <f t="shared" si="204"/>
        <v>606</v>
      </c>
      <c r="AI613" s="629">
        <f t="shared" si="208"/>
        <v>0</v>
      </c>
      <c r="AJ613" s="632" t="str">
        <f t="shared" si="211"/>
        <v/>
      </c>
      <c r="AK613" s="630" t="str">
        <f t="shared" si="205"/>
        <v/>
      </c>
      <c r="AL613" s="630" t="str">
        <f t="shared" si="206"/>
        <v/>
      </c>
      <c r="AM613" s="632" t="str">
        <f t="shared" si="207"/>
        <v/>
      </c>
      <c r="AN613" s="633" t="str">
        <f t="shared" si="212"/>
        <v>YES</v>
      </c>
      <c r="AO613" s="511" t="s">
        <v>382</v>
      </c>
      <c r="AP613" s="127">
        <f>VLOOKUP(AO613,'Flags&amp;Qualifiers'!$B$2:$C$49,2)</f>
        <v>0</v>
      </c>
      <c r="AQ613" s="127">
        <f>VLOOKUP(AO613,'Flags&amp;Qualifiers'!$B$2:$D$49,3)</f>
        <v>0</v>
      </c>
      <c r="AR613" s="127">
        <f>VLOOKUP(AO613,'Flags&amp;Qualifiers'!$B$2:$E$49,4)</f>
        <v>0</v>
      </c>
      <c r="AS613" s="757" t="str">
        <f t="shared" si="209"/>
        <v>no</v>
      </c>
    </row>
    <row r="614" spans="1:45" s="634" customFormat="1" ht="11.25" customHeight="1" x14ac:dyDescent="0.2">
      <c r="A614" s="621">
        <f>(AirVision!A610)</f>
        <v>0</v>
      </c>
      <c r="B614" s="622">
        <f>(AirVision!B610)</f>
        <v>0</v>
      </c>
      <c r="C614" s="623" t="str">
        <f>IF(ISNUMBER(AirVision!R610),AirVision!R610, "")</f>
        <v/>
      </c>
      <c r="D614" s="624" t="str">
        <f>IF(AirVision!S610&lt;&gt;"",AirVision!S610, "")</f>
        <v/>
      </c>
      <c r="E614" s="623" t="str">
        <f>IF(ISNUMBER(AirVision!L610),AirVision!L610, "")</f>
        <v/>
      </c>
      <c r="F614" s="624" t="str">
        <f>IF(AirVision!M610&lt;&gt;"",AirVision!M610, "")</f>
        <v/>
      </c>
      <c r="G614" s="625" t="str">
        <f>IF(ISNUMBER(AirVision!C610),AirVision!C610,"")</f>
        <v/>
      </c>
      <c r="H614" s="624" t="str">
        <f>IF(AirVision!D610&lt;&gt;"",AirVision!D610, "")</f>
        <v/>
      </c>
      <c r="I614" s="624" t="str">
        <f>IF(ISNUMBER(AirVision!O610),AirVision!O610,"")</f>
        <v/>
      </c>
      <c r="J614" s="624" t="str">
        <f>IF(ISNUMBER(AirVision!P610),AirVision!P610,"")</f>
        <v/>
      </c>
      <c r="K614" s="624" t="str">
        <f>IF(ISNUMBER(AirVision!F610),AirVision!F610, "")</f>
        <v/>
      </c>
      <c r="L614" s="624" t="str">
        <f>IF(AirVision!G610&lt;&gt;"",AirVision!G610, "")</f>
        <v/>
      </c>
      <c r="M614" s="624" t="str">
        <f>IF(ISNUMBER(AirVision!U610),AirVision!U610, "")</f>
        <v/>
      </c>
      <c r="N614" s="624" t="str">
        <f>IF(AirVision!V610&lt;&gt;"",AirVision!V610, "")</f>
        <v/>
      </c>
      <c r="O614" s="625" t="str">
        <f>IF(ISNUMBER(AirVision!X610),AirVision!X610,"")</f>
        <v/>
      </c>
      <c r="P614" s="624" t="str">
        <f>IF(AirVision!Y610&lt;&gt;"",AirVision!Y610, "")</f>
        <v/>
      </c>
      <c r="Q614" s="624" t="str">
        <f>IF(ISNUMBER(AirVision!AA610),AirVision!AA610,"")</f>
        <v/>
      </c>
      <c r="R614" s="624" t="str">
        <f>IF(AirVision!AB610&lt;&gt;"",AirVision!AB610, "")</f>
        <v/>
      </c>
      <c r="S614" s="624" t="str">
        <f>IF(ISNUMBER(AirVision!AD610),AirVision!AD610,"")</f>
        <v/>
      </c>
      <c r="T614" s="624" t="str">
        <f>IF(AirVision!AE610&lt;&gt;"",AirVision!AE610, "")</f>
        <v/>
      </c>
      <c r="U614" s="624">
        <f t="shared" si="196"/>
        <v>0</v>
      </c>
      <c r="V614" s="624">
        <f t="shared" si="194"/>
        <v>1</v>
      </c>
      <c r="W614" s="624" t="str">
        <f>IF(D614&lt;&gt;"",(VLOOKUP(D614,'Flags&amp;Qualifiers'!$S$2:$U$55,3)),"")</f>
        <v/>
      </c>
      <c r="X614" s="624">
        <f t="shared" si="197"/>
        <v>0</v>
      </c>
      <c r="Y614" s="624" t="str">
        <f>IF(D614&lt;&gt;"",(VLOOKUP(D614,'Flags&amp;Qualifiers'!$S$2:$T$55,2)), "")</f>
        <v/>
      </c>
      <c r="Z614" s="624">
        <f t="shared" si="198"/>
        <v>1</v>
      </c>
      <c r="AA614" s="624">
        <f t="shared" si="199"/>
        <v>0</v>
      </c>
      <c r="AB614" s="624" t="str">
        <f t="shared" si="200"/>
        <v>NULL</v>
      </c>
      <c r="AC614" s="635" t="str">
        <f t="shared" si="213"/>
        <v>NULL</v>
      </c>
      <c r="AD614" s="625" t="str">
        <f t="shared" si="213"/>
        <v>NULL</v>
      </c>
      <c r="AE614" s="627">
        <f t="shared" si="210"/>
        <v>0</v>
      </c>
      <c r="AF614" s="628" t="str">
        <f t="shared" si="202"/>
        <v/>
      </c>
      <c r="AG614" s="629" t="str">
        <f t="shared" si="203"/>
        <v/>
      </c>
      <c r="AH614" s="630">
        <f t="shared" si="204"/>
        <v>607</v>
      </c>
      <c r="AI614" s="629">
        <f t="shared" si="208"/>
        <v>0</v>
      </c>
      <c r="AJ614" s="632" t="str">
        <f t="shared" si="211"/>
        <v/>
      </c>
      <c r="AK614" s="630" t="str">
        <f t="shared" si="205"/>
        <v/>
      </c>
      <c r="AL614" s="630" t="str">
        <f t="shared" si="206"/>
        <v/>
      </c>
      <c r="AM614" s="632" t="str">
        <f t="shared" si="207"/>
        <v/>
      </c>
      <c r="AN614" s="633" t="str">
        <f t="shared" si="212"/>
        <v>YES</v>
      </c>
      <c r="AO614" s="511" t="s">
        <v>382</v>
      </c>
      <c r="AP614" s="127">
        <f>VLOOKUP(AO614,'Flags&amp;Qualifiers'!$B$2:$C$49,2)</f>
        <v>0</v>
      </c>
      <c r="AQ614" s="127">
        <f>VLOOKUP(AO614,'Flags&amp;Qualifiers'!$B$2:$D$49,3)</f>
        <v>0</v>
      </c>
      <c r="AR614" s="127">
        <f>VLOOKUP(AO614,'Flags&amp;Qualifiers'!$B$2:$E$49,4)</f>
        <v>0</v>
      </c>
      <c r="AS614" s="757" t="str">
        <f t="shared" si="209"/>
        <v>no</v>
      </c>
    </row>
    <row r="615" spans="1:45" s="634" customFormat="1" ht="11.25" customHeight="1" x14ac:dyDescent="0.2">
      <c r="A615" s="621">
        <f>(AirVision!A611)</f>
        <v>0</v>
      </c>
      <c r="B615" s="622">
        <f>(AirVision!B611)</f>
        <v>0</v>
      </c>
      <c r="C615" s="623" t="str">
        <f>IF(ISNUMBER(AirVision!R611),AirVision!R611, "")</f>
        <v/>
      </c>
      <c r="D615" s="624" t="str">
        <f>IF(AirVision!S611&lt;&gt;"",AirVision!S611, "")</f>
        <v/>
      </c>
      <c r="E615" s="623" t="str">
        <f>IF(ISNUMBER(AirVision!L611),AirVision!L611, "")</f>
        <v/>
      </c>
      <c r="F615" s="624" t="str">
        <f>IF(AirVision!M611&lt;&gt;"",AirVision!M611, "")</f>
        <v/>
      </c>
      <c r="G615" s="625" t="str">
        <f>IF(ISNUMBER(AirVision!C611),AirVision!C611,"")</f>
        <v/>
      </c>
      <c r="H615" s="624" t="str">
        <f>IF(AirVision!D611&lt;&gt;"",AirVision!D611, "")</f>
        <v/>
      </c>
      <c r="I615" s="624" t="str">
        <f>IF(ISNUMBER(AirVision!O611),AirVision!O611,"")</f>
        <v/>
      </c>
      <c r="J615" s="624" t="str">
        <f>IF(ISNUMBER(AirVision!P611),AirVision!P611,"")</f>
        <v/>
      </c>
      <c r="K615" s="624" t="str">
        <f>IF(ISNUMBER(AirVision!F611),AirVision!F611, "")</f>
        <v/>
      </c>
      <c r="L615" s="624" t="str">
        <f>IF(AirVision!G611&lt;&gt;"",AirVision!G611, "")</f>
        <v/>
      </c>
      <c r="M615" s="624" t="str">
        <f>IF(ISNUMBER(AirVision!U611),AirVision!U611, "")</f>
        <v/>
      </c>
      <c r="N615" s="624" t="str">
        <f>IF(AirVision!V611&lt;&gt;"",AirVision!V611, "")</f>
        <v/>
      </c>
      <c r="O615" s="625" t="str">
        <f>IF(ISNUMBER(AirVision!X611),AirVision!X611,"")</f>
        <v/>
      </c>
      <c r="P615" s="624" t="str">
        <f>IF(AirVision!Y611&lt;&gt;"",AirVision!Y611, "")</f>
        <v/>
      </c>
      <c r="Q615" s="624" t="str">
        <f>IF(ISNUMBER(AirVision!AA611),AirVision!AA611,"")</f>
        <v/>
      </c>
      <c r="R615" s="624" t="str">
        <f>IF(AirVision!AB611&lt;&gt;"",AirVision!AB611, "")</f>
        <v/>
      </c>
      <c r="S615" s="624" t="str">
        <f>IF(ISNUMBER(AirVision!AD611),AirVision!AD611,"")</f>
        <v/>
      </c>
      <c r="T615" s="624" t="str">
        <f>IF(AirVision!AE611&lt;&gt;"",AirVision!AE611, "")</f>
        <v/>
      </c>
      <c r="U615" s="624">
        <f t="shared" si="196"/>
        <v>0</v>
      </c>
      <c r="V615" s="624">
        <f t="shared" si="194"/>
        <v>1</v>
      </c>
      <c r="W615" s="624" t="str">
        <f>IF(D615&lt;&gt;"",(VLOOKUP(D615,'Flags&amp;Qualifiers'!$S$2:$U$55,3)),"")</f>
        <v/>
      </c>
      <c r="X615" s="624">
        <f t="shared" si="197"/>
        <v>0</v>
      </c>
      <c r="Y615" s="624" t="str">
        <f>IF(D615&lt;&gt;"",(VLOOKUP(D615,'Flags&amp;Qualifiers'!$S$2:$T$55,2)), "")</f>
        <v/>
      </c>
      <c r="Z615" s="624">
        <f t="shared" si="198"/>
        <v>1</v>
      </c>
      <c r="AA615" s="624">
        <f t="shared" si="199"/>
        <v>0</v>
      </c>
      <c r="AB615" s="624" t="str">
        <f t="shared" si="200"/>
        <v>NULL</v>
      </c>
      <c r="AC615" s="635" t="str">
        <f t="shared" si="213"/>
        <v>NULL</v>
      </c>
      <c r="AD615" s="625" t="str">
        <f t="shared" si="213"/>
        <v>NULL</v>
      </c>
      <c r="AE615" s="627">
        <f t="shared" si="210"/>
        <v>0</v>
      </c>
      <c r="AF615" s="628" t="str">
        <f t="shared" si="202"/>
        <v/>
      </c>
      <c r="AG615" s="629" t="str">
        <f t="shared" si="203"/>
        <v/>
      </c>
      <c r="AH615" s="630">
        <f t="shared" si="204"/>
        <v>608</v>
      </c>
      <c r="AI615" s="629">
        <f t="shared" si="208"/>
        <v>0</v>
      </c>
      <c r="AJ615" s="632" t="str">
        <f t="shared" si="211"/>
        <v/>
      </c>
      <c r="AK615" s="630" t="str">
        <f t="shared" si="205"/>
        <v/>
      </c>
      <c r="AL615" s="630" t="str">
        <f t="shared" si="206"/>
        <v/>
      </c>
      <c r="AM615" s="632" t="str">
        <f t="shared" si="207"/>
        <v/>
      </c>
      <c r="AN615" s="633" t="str">
        <f t="shared" si="212"/>
        <v>YES</v>
      </c>
      <c r="AO615" s="511" t="s">
        <v>382</v>
      </c>
      <c r="AP615" s="127">
        <f>VLOOKUP(AO615,'Flags&amp;Qualifiers'!$B$2:$C$49,2)</f>
        <v>0</v>
      </c>
      <c r="AQ615" s="127">
        <f>VLOOKUP(AO615,'Flags&amp;Qualifiers'!$B$2:$D$49,3)</f>
        <v>0</v>
      </c>
      <c r="AR615" s="127">
        <f>VLOOKUP(AO615,'Flags&amp;Qualifiers'!$B$2:$E$49,4)</f>
        <v>0</v>
      </c>
      <c r="AS615" s="757" t="str">
        <f t="shared" si="209"/>
        <v>no</v>
      </c>
    </row>
    <row r="616" spans="1:45" s="634" customFormat="1" ht="11.25" customHeight="1" x14ac:dyDescent="0.2">
      <c r="A616" s="621">
        <f>(AirVision!A612)</f>
        <v>0</v>
      </c>
      <c r="B616" s="622">
        <f>(AirVision!B612)</f>
        <v>0</v>
      </c>
      <c r="C616" s="623" t="str">
        <f>IF(ISNUMBER(AirVision!R612),AirVision!R612, "")</f>
        <v/>
      </c>
      <c r="D616" s="624" t="str">
        <f>IF(AirVision!S612&lt;&gt;"",AirVision!S612, "")</f>
        <v/>
      </c>
      <c r="E616" s="623" t="str">
        <f>IF(ISNUMBER(AirVision!L612),AirVision!L612, "")</f>
        <v/>
      </c>
      <c r="F616" s="624" t="str">
        <f>IF(AirVision!M612&lt;&gt;"",AirVision!M612, "")</f>
        <v/>
      </c>
      <c r="G616" s="625" t="str">
        <f>IF(ISNUMBER(AirVision!C612),AirVision!C612,"")</f>
        <v/>
      </c>
      <c r="H616" s="624" t="str">
        <f>IF(AirVision!D612&lt;&gt;"",AirVision!D612, "")</f>
        <v/>
      </c>
      <c r="I616" s="624" t="str">
        <f>IF(ISNUMBER(AirVision!O612),AirVision!O612,"")</f>
        <v/>
      </c>
      <c r="J616" s="624" t="str">
        <f>IF(ISNUMBER(AirVision!P612),AirVision!P612,"")</f>
        <v/>
      </c>
      <c r="K616" s="624" t="str">
        <f>IF(ISNUMBER(AirVision!F612),AirVision!F612, "")</f>
        <v/>
      </c>
      <c r="L616" s="624" t="str">
        <f>IF(AirVision!G612&lt;&gt;"",AirVision!G612, "")</f>
        <v/>
      </c>
      <c r="M616" s="624" t="str">
        <f>IF(ISNUMBER(AirVision!U612),AirVision!U612, "")</f>
        <v/>
      </c>
      <c r="N616" s="624" t="str">
        <f>IF(AirVision!V612&lt;&gt;"",AirVision!V612, "")</f>
        <v/>
      </c>
      <c r="O616" s="625" t="str">
        <f>IF(ISNUMBER(AirVision!X612),AirVision!X612,"")</f>
        <v/>
      </c>
      <c r="P616" s="624" t="str">
        <f>IF(AirVision!Y612&lt;&gt;"",AirVision!Y612, "")</f>
        <v/>
      </c>
      <c r="Q616" s="624" t="str">
        <f>IF(ISNUMBER(AirVision!AA612),AirVision!AA612,"")</f>
        <v/>
      </c>
      <c r="R616" s="624" t="str">
        <f>IF(AirVision!AB612&lt;&gt;"",AirVision!AB612, "")</f>
        <v/>
      </c>
      <c r="S616" s="624" t="str">
        <f>IF(ISNUMBER(AirVision!AD612),AirVision!AD612,"")</f>
        <v/>
      </c>
      <c r="T616" s="624" t="str">
        <f>IF(AirVision!AE612&lt;&gt;"",AirVision!AE612, "")</f>
        <v/>
      </c>
      <c r="U616" s="624">
        <f t="shared" si="196"/>
        <v>0</v>
      </c>
      <c r="V616" s="624">
        <f t="shared" si="194"/>
        <v>1</v>
      </c>
      <c r="W616" s="624" t="str">
        <f>IF(D616&lt;&gt;"",(VLOOKUP(D616,'Flags&amp;Qualifiers'!$S$2:$U$55,3)),"")</f>
        <v/>
      </c>
      <c r="X616" s="624">
        <f t="shared" si="197"/>
        <v>0</v>
      </c>
      <c r="Y616" s="624" t="str">
        <f>IF(D616&lt;&gt;"",(VLOOKUP(D616,'Flags&amp;Qualifiers'!$S$2:$T$55,2)), "")</f>
        <v/>
      </c>
      <c r="Z616" s="624">
        <f t="shared" si="198"/>
        <v>1</v>
      </c>
      <c r="AA616" s="624">
        <f t="shared" si="199"/>
        <v>0</v>
      </c>
      <c r="AB616" s="624" t="str">
        <f t="shared" si="200"/>
        <v>NULL</v>
      </c>
      <c r="AC616" s="635" t="str">
        <f t="shared" si="213"/>
        <v>NULL</v>
      </c>
      <c r="AD616" s="625" t="str">
        <f t="shared" si="213"/>
        <v>NULL</v>
      </c>
      <c r="AE616" s="627">
        <f t="shared" si="210"/>
        <v>0</v>
      </c>
      <c r="AF616" s="628" t="str">
        <f t="shared" si="202"/>
        <v/>
      </c>
      <c r="AG616" s="629" t="str">
        <f t="shared" si="203"/>
        <v/>
      </c>
      <c r="AH616" s="630">
        <f t="shared" si="204"/>
        <v>609</v>
      </c>
      <c r="AI616" s="629">
        <f t="shared" si="208"/>
        <v>0</v>
      </c>
      <c r="AJ616" s="632" t="str">
        <f t="shared" si="211"/>
        <v/>
      </c>
      <c r="AK616" s="630" t="str">
        <f t="shared" si="205"/>
        <v/>
      </c>
      <c r="AL616" s="630" t="str">
        <f t="shared" si="206"/>
        <v/>
      </c>
      <c r="AM616" s="632" t="str">
        <f t="shared" si="207"/>
        <v/>
      </c>
      <c r="AN616" s="633" t="str">
        <f t="shared" si="212"/>
        <v>YES</v>
      </c>
      <c r="AO616" s="511" t="s">
        <v>382</v>
      </c>
      <c r="AP616" s="127">
        <f>VLOOKUP(AO616,'Flags&amp;Qualifiers'!$B$2:$C$49,2)</f>
        <v>0</v>
      </c>
      <c r="AQ616" s="127">
        <f>VLOOKUP(AO616,'Flags&amp;Qualifiers'!$B$2:$D$49,3)</f>
        <v>0</v>
      </c>
      <c r="AR616" s="127">
        <f>VLOOKUP(AO616,'Flags&amp;Qualifiers'!$B$2:$E$49,4)</f>
        <v>0</v>
      </c>
      <c r="AS616" s="757" t="str">
        <f t="shared" si="209"/>
        <v>no</v>
      </c>
    </row>
    <row r="617" spans="1:45" s="634" customFormat="1" ht="11.25" customHeight="1" x14ac:dyDescent="0.2">
      <c r="A617" s="621">
        <f>(AirVision!A613)</f>
        <v>0</v>
      </c>
      <c r="B617" s="622">
        <f>(AirVision!B613)</f>
        <v>0</v>
      </c>
      <c r="C617" s="623" t="str">
        <f>IF(ISNUMBER(AirVision!R613),AirVision!R613, "")</f>
        <v/>
      </c>
      <c r="D617" s="624" t="str">
        <f>IF(AirVision!S613&lt;&gt;"",AirVision!S613, "")</f>
        <v/>
      </c>
      <c r="E617" s="623" t="str">
        <f>IF(ISNUMBER(AirVision!L613),AirVision!L613, "")</f>
        <v/>
      </c>
      <c r="F617" s="624" t="str">
        <f>IF(AirVision!M613&lt;&gt;"",AirVision!M613, "")</f>
        <v/>
      </c>
      <c r="G617" s="625" t="str">
        <f>IF(ISNUMBER(AirVision!C613),AirVision!C613,"")</f>
        <v/>
      </c>
      <c r="H617" s="624" t="str">
        <f>IF(AirVision!D613&lt;&gt;"",AirVision!D613, "")</f>
        <v/>
      </c>
      <c r="I617" s="624" t="str">
        <f>IF(ISNUMBER(AirVision!O613),AirVision!O613,"")</f>
        <v/>
      </c>
      <c r="J617" s="624" t="str">
        <f>IF(ISNUMBER(AirVision!P613),AirVision!P613,"")</f>
        <v/>
      </c>
      <c r="K617" s="624" t="str">
        <f>IF(ISNUMBER(AirVision!F613),AirVision!F613, "")</f>
        <v/>
      </c>
      <c r="L617" s="624" t="str">
        <f>IF(AirVision!G613&lt;&gt;"",AirVision!G613, "")</f>
        <v/>
      </c>
      <c r="M617" s="624" t="str">
        <f>IF(ISNUMBER(AirVision!U613),AirVision!U613, "")</f>
        <v/>
      </c>
      <c r="N617" s="624" t="str">
        <f>IF(AirVision!V613&lt;&gt;"",AirVision!V613, "")</f>
        <v/>
      </c>
      <c r="O617" s="625" t="str">
        <f>IF(ISNUMBER(AirVision!X613),AirVision!X613,"")</f>
        <v/>
      </c>
      <c r="P617" s="624" t="str">
        <f>IF(AirVision!Y613&lt;&gt;"",AirVision!Y613, "")</f>
        <v/>
      </c>
      <c r="Q617" s="624" t="str">
        <f>IF(ISNUMBER(AirVision!AA613),AirVision!AA613,"")</f>
        <v/>
      </c>
      <c r="R617" s="624" t="str">
        <f>IF(AirVision!AB613&lt;&gt;"",AirVision!AB613, "")</f>
        <v/>
      </c>
      <c r="S617" s="624" t="str">
        <f>IF(ISNUMBER(AirVision!AD613),AirVision!AD613,"")</f>
        <v/>
      </c>
      <c r="T617" s="624" t="str">
        <f>IF(AirVision!AE613&lt;&gt;"",AirVision!AE613, "")</f>
        <v/>
      </c>
      <c r="U617" s="624">
        <f t="shared" si="196"/>
        <v>0</v>
      </c>
      <c r="V617" s="624">
        <f t="shared" si="194"/>
        <v>1</v>
      </c>
      <c r="W617" s="624" t="str">
        <f>IF(D617&lt;&gt;"",(VLOOKUP(D617,'Flags&amp;Qualifiers'!$S$2:$U$55,3)),"")</f>
        <v/>
      </c>
      <c r="X617" s="624">
        <f t="shared" si="197"/>
        <v>0</v>
      </c>
      <c r="Y617" s="624" t="str">
        <f>IF(D617&lt;&gt;"",(VLOOKUP(D617,'Flags&amp;Qualifiers'!$S$2:$T$55,2)), "")</f>
        <v/>
      </c>
      <c r="Z617" s="624">
        <f t="shared" si="198"/>
        <v>1</v>
      </c>
      <c r="AA617" s="624">
        <f t="shared" si="199"/>
        <v>0</v>
      </c>
      <c r="AB617" s="624" t="str">
        <f t="shared" si="200"/>
        <v>NULL</v>
      </c>
      <c r="AC617" s="635" t="str">
        <f t="shared" si="213"/>
        <v>NULL</v>
      </c>
      <c r="AD617" s="625" t="str">
        <f t="shared" si="213"/>
        <v>NULL</v>
      </c>
      <c r="AE617" s="627">
        <f t="shared" si="210"/>
        <v>0</v>
      </c>
      <c r="AF617" s="628" t="str">
        <f t="shared" si="202"/>
        <v/>
      </c>
      <c r="AG617" s="629" t="str">
        <f t="shared" si="203"/>
        <v/>
      </c>
      <c r="AH617" s="630">
        <f t="shared" si="204"/>
        <v>610</v>
      </c>
      <c r="AI617" s="629">
        <f t="shared" si="208"/>
        <v>0</v>
      </c>
      <c r="AJ617" s="632" t="str">
        <f t="shared" si="211"/>
        <v/>
      </c>
      <c r="AK617" s="630" t="str">
        <f t="shared" si="205"/>
        <v/>
      </c>
      <c r="AL617" s="630" t="str">
        <f t="shared" si="206"/>
        <v/>
      </c>
      <c r="AM617" s="632" t="str">
        <f t="shared" si="207"/>
        <v/>
      </c>
      <c r="AN617" s="633" t="str">
        <f t="shared" si="212"/>
        <v>YES</v>
      </c>
      <c r="AO617" s="511" t="s">
        <v>382</v>
      </c>
      <c r="AP617" s="127">
        <f>VLOOKUP(AO617,'Flags&amp;Qualifiers'!$B$2:$C$49,2)</f>
        <v>0</v>
      </c>
      <c r="AQ617" s="127">
        <f>VLOOKUP(AO617,'Flags&amp;Qualifiers'!$B$2:$D$49,3)</f>
        <v>0</v>
      </c>
      <c r="AR617" s="127">
        <f>VLOOKUP(AO617,'Flags&amp;Qualifiers'!$B$2:$E$49,4)</f>
        <v>0</v>
      </c>
      <c r="AS617" s="757" t="str">
        <f t="shared" si="209"/>
        <v>no</v>
      </c>
    </row>
    <row r="618" spans="1:45" s="634" customFormat="1" ht="11.25" customHeight="1" x14ac:dyDescent="0.2">
      <c r="A618" s="621">
        <f>(AirVision!A614)</f>
        <v>0</v>
      </c>
      <c r="B618" s="622">
        <f>(AirVision!B614)</f>
        <v>0</v>
      </c>
      <c r="C618" s="623" t="str">
        <f>IF(ISNUMBER(AirVision!R614),AirVision!R614, "")</f>
        <v/>
      </c>
      <c r="D618" s="624" t="str">
        <f>IF(AirVision!S614&lt;&gt;"",AirVision!S614, "")</f>
        <v/>
      </c>
      <c r="E618" s="623" t="str">
        <f>IF(ISNUMBER(AirVision!L614),AirVision!L614, "")</f>
        <v/>
      </c>
      <c r="F618" s="624" t="str">
        <f>IF(AirVision!M614&lt;&gt;"",AirVision!M614, "")</f>
        <v/>
      </c>
      <c r="G618" s="625" t="str">
        <f>IF(ISNUMBER(AirVision!C614),AirVision!C614,"")</f>
        <v/>
      </c>
      <c r="H618" s="624" t="str">
        <f>IF(AirVision!D614&lt;&gt;"",AirVision!D614, "")</f>
        <v/>
      </c>
      <c r="I618" s="624" t="str">
        <f>IF(ISNUMBER(AirVision!O614),AirVision!O614,"")</f>
        <v/>
      </c>
      <c r="J618" s="624" t="str">
        <f>IF(ISNUMBER(AirVision!P614),AirVision!P614,"")</f>
        <v/>
      </c>
      <c r="K618" s="624" t="str">
        <f>IF(ISNUMBER(AirVision!F614),AirVision!F614, "")</f>
        <v/>
      </c>
      <c r="L618" s="624" t="str">
        <f>IF(AirVision!G614&lt;&gt;"",AirVision!G614, "")</f>
        <v/>
      </c>
      <c r="M618" s="624" t="str">
        <f>IF(ISNUMBER(AirVision!U614),AirVision!U614, "")</f>
        <v/>
      </c>
      <c r="N618" s="624" t="str">
        <f>IF(AirVision!V614&lt;&gt;"",AirVision!V614, "")</f>
        <v/>
      </c>
      <c r="O618" s="625" t="str">
        <f>IF(ISNUMBER(AirVision!X614),AirVision!X614,"")</f>
        <v/>
      </c>
      <c r="P618" s="624" t="str">
        <f>IF(AirVision!Y614&lt;&gt;"",AirVision!Y614, "")</f>
        <v/>
      </c>
      <c r="Q618" s="624" t="str">
        <f>IF(ISNUMBER(AirVision!AA614),AirVision!AA614,"")</f>
        <v/>
      </c>
      <c r="R618" s="624" t="str">
        <f>IF(AirVision!AB614&lt;&gt;"",AirVision!AB614, "")</f>
        <v/>
      </c>
      <c r="S618" s="624" t="str">
        <f>IF(ISNUMBER(AirVision!AD614),AirVision!AD614,"")</f>
        <v/>
      </c>
      <c r="T618" s="624" t="str">
        <f>IF(AirVision!AE614&lt;&gt;"",AirVision!AE614, "")</f>
        <v/>
      </c>
      <c r="U618" s="624">
        <f t="shared" si="196"/>
        <v>0</v>
      </c>
      <c r="V618" s="624">
        <f t="shared" si="194"/>
        <v>1</v>
      </c>
      <c r="W618" s="624" t="str">
        <f>IF(D618&lt;&gt;"",(VLOOKUP(D618,'Flags&amp;Qualifiers'!$S$2:$U$55,3)),"")</f>
        <v/>
      </c>
      <c r="X618" s="624">
        <f t="shared" si="197"/>
        <v>0</v>
      </c>
      <c r="Y618" s="624" t="str">
        <f>IF(D618&lt;&gt;"",(VLOOKUP(D618,'Flags&amp;Qualifiers'!$S$2:$T$55,2)), "")</f>
        <v/>
      </c>
      <c r="Z618" s="624">
        <f t="shared" si="198"/>
        <v>1</v>
      </c>
      <c r="AA618" s="624">
        <f t="shared" si="199"/>
        <v>0</v>
      </c>
      <c r="AB618" s="624" t="str">
        <f t="shared" si="200"/>
        <v>NULL</v>
      </c>
      <c r="AC618" s="635" t="str">
        <f t="shared" si="213"/>
        <v>NULL</v>
      </c>
      <c r="AD618" s="625" t="str">
        <f t="shared" si="213"/>
        <v>NULL</v>
      </c>
      <c r="AE618" s="627">
        <f t="shared" si="210"/>
        <v>0</v>
      </c>
      <c r="AF618" s="628" t="str">
        <f t="shared" si="202"/>
        <v/>
      </c>
      <c r="AG618" s="629" t="str">
        <f t="shared" si="203"/>
        <v/>
      </c>
      <c r="AH618" s="630">
        <f t="shared" si="204"/>
        <v>611</v>
      </c>
      <c r="AI618" s="629">
        <f t="shared" si="208"/>
        <v>0</v>
      </c>
      <c r="AJ618" s="632" t="str">
        <f t="shared" si="211"/>
        <v/>
      </c>
      <c r="AK618" s="630" t="str">
        <f t="shared" si="205"/>
        <v/>
      </c>
      <c r="AL618" s="630" t="str">
        <f t="shared" si="206"/>
        <v/>
      </c>
      <c r="AM618" s="632" t="str">
        <f t="shared" si="207"/>
        <v/>
      </c>
      <c r="AN618" s="633" t="str">
        <f t="shared" si="212"/>
        <v>YES</v>
      </c>
      <c r="AO618" s="511" t="s">
        <v>382</v>
      </c>
      <c r="AP618" s="127">
        <f>VLOOKUP(AO618,'Flags&amp;Qualifiers'!$B$2:$C$49,2)</f>
        <v>0</v>
      </c>
      <c r="AQ618" s="127">
        <f>VLOOKUP(AO618,'Flags&amp;Qualifiers'!$B$2:$D$49,3)</f>
        <v>0</v>
      </c>
      <c r="AR618" s="127">
        <f>VLOOKUP(AO618,'Flags&amp;Qualifiers'!$B$2:$E$49,4)</f>
        <v>0</v>
      </c>
      <c r="AS618" s="757" t="str">
        <f t="shared" si="209"/>
        <v>no</v>
      </c>
    </row>
    <row r="619" spans="1:45" s="634" customFormat="1" ht="11.25" customHeight="1" x14ac:dyDescent="0.2">
      <c r="A619" s="621">
        <f>(AirVision!A615)</f>
        <v>0</v>
      </c>
      <c r="B619" s="622">
        <f>(AirVision!B615)</f>
        <v>0</v>
      </c>
      <c r="C619" s="623" t="str">
        <f>IF(ISNUMBER(AirVision!R615),AirVision!R615, "")</f>
        <v/>
      </c>
      <c r="D619" s="624" t="str">
        <f>IF(AirVision!S615&lt;&gt;"",AirVision!S615, "")</f>
        <v/>
      </c>
      <c r="E619" s="623" t="str">
        <f>IF(ISNUMBER(AirVision!L615),AirVision!L615, "")</f>
        <v/>
      </c>
      <c r="F619" s="624" t="str">
        <f>IF(AirVision!M615&lt;&gt;"",AirVision!M615, "")</f>
        <v/>
      </c>
      <c r="G619" s="625" t="str">
        <f>IF(ISNUMBER(AirVision!C615),AirVision!C615,"")</f>
        <v/>
      </c>
      <c r="H619" s="624" t="str">
        <f>IF(AirVision!D615&lt;&gt;"",AirVision!D615, "")</f>
        <v/>
      </c>
      <c r="I619" s="624" t="str">
        <f>IF(ISNUMBER(AirVision!O615),AirVision!O615,"")</f>
        <v/>
      </c>
      <c r="J619" s="624" t="str">
        <f>IF(ISNUMBER(AirVision!P615),AirVision!P615,"")</f>
        <v/>
      </c>
      <c r="K619" s="624" t="str">
        <f>IF(ISNUMBER(AirVision!F615),AirVision!F615, "")</f>
        <v/>
      </c>
      <c r="L619" s="624" t="str">
        <f>IF(AirVision!G615&lt;&gt;"",AirVision!G615, "")</f>
        <v/>
      </c>
      <c r="M619" s="624" t="str">
        <f>IF(ISNUMBER(AirVision!U615),AirVision!U615, "")</f>
        <v/>
      </c>
      <c r="N619" s="624" t="str">
        <f>IF(AirVision!V615&lt;&gt;"",AirVision!V615, "")</f>
        <v/>
      </c>
      <c r="O619" s="625" t="str">
        <f>IF(ISNUMBER(AirVision!X615),AirVision!X615,"")</f>
        <v/>
      </c>
      <c r="P619" s="624" t="str">
        <f>IF(AirVision!Y615&lt;&gt;"",AirVision!Y615, "")</f>
        <v/>
      </c>
      <c r="Q619" s="624" t="str">
        <f>IF(ISNUMBER(AirVision!AA615),AirVision!AA615,"")</f>
        <v/>
      </c>
      <c r="R619" s="624" t="str">
        <f>IF(AirVision!AB615&lt;&gt;"",AirVision!AB615, "")</f>
        <v/>
      </c>
      <c r="S619" s="624" t="str">
        <f>IF(ISNUMBER(AirVision!AD615),AirVision!AD615,"")</f>
        <v/>
      </c>
      <c r="T619" s="624" t="str">
        <f>IF(AirVision!AE615&lt;&gt;"",AirVision!AE615, "")</f>
        <v/>
      </c>
      <c r="U619" s="624">
        <f t="shared" si="196"/>
        <v>0</v>
      </c>
      <c r="V619" s="624">
        <f t="shared" si="194"/>
        <v>1</v>
      </c>
      <c r="W619" s="624" t="str">
        <f>IF(D619&lt;&gt;"",(VLOOKUP(D619,'Flags&amp;Qualifiers'!$S$2:$U$55,3)),"")</f>
        <v/>
      </c>
      <c r="X619" s="624">
        <f t="shared" si="197"/>
        <v>0</v>
      </c>
      <c r="Y619" s="624" t="str">
        <f>IF(D619&lt;&gt;"",(VLOOKUP(D619,'Flags&amp;Qualifiers'!$S$2:$T$55,2)), "")</f>
        <v/>
      </c>
      <c r="Z619" s="624">
        <f t="shared" si="198"/>
        <v>1</v>
      </c>
      <c r="AA619" s="624">
        <f t="shared" si="199"/>
        <v>0</v>
      </c>
      <c r="AB619" s="624" t="str">
        <f t="shared" si="200"/>
        <v>NULL</v>
      </c>
      <c r="AC619" s="635" t="str">
        <f t="shared" si="213"/>
        <v>NULL</v>
      </c>
      <c r="AD619" s="625" t="str">
        <f t="shared" si="213"/>
        <v>NULL</v>
      </c>
      <c r="AE619" s="627">
        <f t="shared" si="210"/>
        <v>0</v>
      </c>
      <c r="AF619" s="628" t="str">
        <f t="shared" si="202"/>
        <v/>
      </c>
      <c r="AG619" s="629" t="str">
        <f t="shared" si="203"/>
        <v/>
      </c>
      <c r="AH619" s="630">
        <f t="shared" si="204"/>
        <v>612</v>
      </c>
      <c r="AI619" s="629">
        <f t="shared" si="208"/>
        <v>0</v>
      </c>
      <c r="AJ619" s="632" t="str">
        <f t="shared" si="211"/>
        <v/>
      </c>
      <c r="AK619" s="630" t="str">
        <f t="shared" si="205"/>
        <v/>
      </c>
      <c r="AL619" s="630" t="str">
        <f t="shared" si="206"/>
        <v/>
      </c>
      <c r="AM619" s="632" t="str">
        <f t="shared" si="207"/>
        <v/>
      </c>
      <c r="AN619" s="633" t="str">
        <f t="shared" si="212"/>
        <v>YES</v>
      </c>
      <c r="AO619" s="511" t="s">
        <v>382</v>
      </c>
      <c r="AP619" s="127">
        <f>VLOOKUP(AO619,'Flags&amp;Qualifiers'!$B$2:$C$49,2)</f>
        <v>0</v>
      </c>
      <c r="AQ619" s="127">
        <f>VLOOKUP(AO619,'Flags&amp;Qualifiers'!$B$2:$D$49,3)</f>
        <v>0</v>
      </c>
      <c r="AR619" s="127">
        <f>VLOOKUP(AO619,'Flags&amp;Qualifiers'!$B$2:$E$49,4)</f>
        <v>0</v>
      </c>
      <c r="AS619" s="757" t="str">
        <f t="shared" si="209"/>
        <v>no</v>
      </c>
    </row>
    <row r="620" spans="1:45" s="634" customFormat="1" ht="11.25" customHeight="1" x14ac:dyDescent="0.2">
      <c r="A620" s="621">
        <f>(AirVision!A616)</f>
        <v>0</v>
      </c>
      <c r="B620" s="622">
        <f>(AirVision!B616)</f>
        <v>0</v>
      </c>
      <c r="C620" s="623" t="str">
        <f>IF(ISNUMBER(AirVision!R616),AirVision!R616, "")</f>
        <v/>
      </c>
      <c r="D620" s="624" t="str">
        <f>IF(AirVision!S616&lt;&gt;"",AirVision!S616, "")</f>
        <v/>
      </c>
      <c r="E620" s="623" t="str">
        <f>IF(ISNUMBER(AirVision!L616),AirVision!L616, "")</f>
        <v/>
      </c>
      <c r="F620" s="624" t="str">
        <f>IF(AirVision!M616&lt;&gt;"",AirVision!M616, "")</f>
        <v/>
      </c>
      <c r="G620" s="625" t="str">
        <f>IF(ISNUMBER(AirVision!C616),AirVision!C616,"")</f>
        <v/>
      </c>
      <c r="H620" s="624" t="str">
        <f>IF(AirVision!D616&lt;&gt;"",AirVision!D616, "")</f>
        <v/>
      </c>
      <c r="I620" s="624" t="str">
        <f>IF(ISNUMBER(AirVision!O616),AirVision!O616,"")</f>
        <v/>
      </c>
      <c r="J620" s="624" t="str">
        <f>IF(ISNUMBER(AirVision!P616),AirVision!P616,"")</f>
        <v/>
      </c>
      <c r="K620" s="624" t="str">
        <f>IF(ISNUMBER(AirVision!F616),AirVision!F616, "")</f>
        <v/>
      </c>
      <c r="L620" s="624" t="str">
        <f>IF(AirVision!G616&lt;&gt;"",AirVision!G616, "")</f>
        <v/>
      </c>
      <c r="M620" s="624" t="str">
        <f>IF(ISNUMBER(AirVision!U616),AirVision!U616, "")</f>
        <v/>
      </c>
      <c r="N620" s="624" t="str">
        <f>IF(AirVision!V616&lt;&gt;"",AirVision!V616, "")</f>
        <v/>
      </c>
      <c r="O620" s="625" t="str">
        <f>IF(ISNUMBER(AirVision!X616),AirVision!X616,"")</f>
        <v/>
      </c>
      <c r="P620" s="624" t="str">
        <f>IF(AirVision!Y616&lt;&gt;"",AirVision!Y616, "")</f>
        <v/>
      </c>
      <c r="Q620" s="624" t="str">
        <f>IF(ISNUMBER(AirVision!AA616),AirVision!AA616,"")</f>
        <v/>
      </c>
      <c r="R620" s="624" t="str">
        <f>IF(AirVision!AB616&lt;&gt;"",AirVision!AB616, "")</f>
        <v/>
      </c>
      <c r="S620" s="624" t="str">
        <f>IF(ISNUMBER(AirVision!AD616),AirVision!AD616,"")</f>
        <v/>
      </c>
      <c r="T620" s="624" t="str">
        <f>IF(AirVision!AE616&lt;&gt;"",AirVision!AE616, "")</f>
        <v/>
      </c>
      <c r="U620" s="624">
        <f t="shared" si="196"/>
        <v>0</v>
      </c>
      <c r="V620" s="624">
        <f t="shared" si="194"/>
        <v>1</v>
      </c>
      <c r="W620" s="624" t="str">
        <f>IF(D620&lt;&gt;"",(VLOOKUP(D620,'Flags&amp;Qualifiers'!$S$2:$U$55,3)),"")</f>
        <v/>
      </c>
      <c r="X620" s="624">
        <f t="shared" si="197"/>
        <v>0</v>
      </c>
      <c r="Y620" s="624" t="str">
        <f>IF(D620&lt;&gt;"",(VLOOKUP(D620,'Flags&amp;Qualifiers'!$S$2:$T$55,2)), "")</f>
        <v/>
      </c>
      <c r="Z620" s="624">
        <f t="shared" si="198"/>
        <v>1</v>
      </c>
      <c r="AA620" s="624">
        <f t="shared" si="199"/>
        <v>0</v>
      </c>
      <c r="AB620" s="624" t="str">
        <f t="shared" si="200"/>
        <v>NULL</v>
      </c>
      <c r="AC620" s="635" t="str">
        <f t="shared" si="213"/>
        <v>NULL</v>
      </c>
      <c r="AD620" s="625" t="str">
        <f t="shared" si="213"/>
        <v>NULL</v>
      </c>
      <c r="AE620" s="627">
        <f t="shared" si="210"/>
        <v>0</v>
      </c>
      <c r="AF620" s="628" t="str">
        <f t="shared" si="202"/>
        <v/>
      </c>
      <c r="AG620" s="629" t="str">
        <f t="shared" si="203"/>
        <v/>
      </c>
      <c r="AH620" s="630">
        <f t="shared" si="204"/>
        <v>613</v>
      </c>
      <c r="AI620" s="629">
        <f t="shared" si="208"/>
        <v>0</v>
      </c>
      <c r="AJ620" s="632" t="str">
        <f t="shared" si="211"/>
        <v/>
      </c>
      <c r="AK620" s="630" t="str">
        <f t="shared" si="205"/>
        <v/>
      </c>
      <c r="AL620" s="630" t="str">
        <f t="shared" si="206"/>
        <v/>
      </c>
      <c r="AM620" s="632" t="str">
        <f t="shared" si="207"/>
        <v/>
      </c>
      <c r="AN620" s="633" t="str">
        <f t="shared" si="212"/>
        <v>YES</v>
      </c>
      <c r="AO620" s="511" t="s">
        <v>382</v>
      </c>
      <c r="AP620" s="127">
        <f>VLOOKUP(AO620,'Flags&amp;Qualifiers'!$B$2:$C$49,2)</f>
        <v>0</v>
      </c>
      <c r="AQ620" s="127">
        <f>VLOOKUP(AO620,'Flags&amp;Qualifiers'!$B$2:$D$49,3)</f>
        <v>0</v>
      </c>
      <c r="AR620" s="127">
        <f>VLOOKUP(AO620,'Flags&amp;Qualifiers'!$B$2:$E$49,4)</f>
        <v>0</v>
      </c>
      <c r="AS620" s="757" t="str">
        <f t="shared" si="209"/>
        <v>no</v>
      </c>
    </row>
    <row r="621" spans="1:45" s="634" customFormat="1" ht="11.25" customHeight="1" x14ac:dyDescent="0.2">
      <c r="A621" s="621">
        <f>(AirVision!A617)</f>
        <v>0</v>
      </c>
      <c r="B621" s="622">
        <f>(AirVision!B617)</f>
        <v>0</v>
      </c>
      <c r="C621" s="623" t="str">
        <f>IF(ISNUMBER(AirVision!R617),AirVision!R617, "")</f>
        <v/>
      </c>
      <c r="D621" s="624" t="str">
        <f>IF(AirVision!S617&lt;&gt;"",AirVision!S617, "")</f>
        <v/>
      </c>
      <c r="E621" s="623" t="str">
        <f>IF(ISNUMBER(AirVision!L617),AirVision!L617, "")</f>
        <v/>
      </c>
      <c r="F621" s="624" t="str">
        <f>IF(AirVision!M617&lt;&gt;"",AirVision!M617, "")</f>
        <v/>
      </c>
      <c r="G621" s="625" t="str">
        <f>IF(ISNUMBER(AirVision!C617),AirVision!C617,"")</f>
        <v/>
      </c>
      <c r="H621" s="624" t="str">
        <f>IF(AirVision!D617&lt;&gt;"",AirVision!D617, "")</f>
        <v/>
      </c>
      <c r="I621" s="624" t="str">
        <f>IF(ISNUMBER(AirVision!O617),AirVision!O617,"")</f>
        <v/>
      </c>
      <c r="J621" s="624" t="str">
        <f>IF(ISNUMBER(AirVision!P617),AirVision!P617,"")</f>
        <v/>
      </c>
      <c r="K621" s="624" t="str">
        <f>IF(ISNUMBER(AirVision!F617),AirVision!F617, "")</f>
        <v/>
      </c>
      <c r="L621" s="624" t="str">
        <f>IF(AirVision!G617&lt;&gt;"",AirVision!G617, "")</f>
        <v/>
      </c>
      <c r="M621" s="624" t="str">
        <f>IF(ISNUMBER(AirVision!U617),AirVision!U617, "")</f>
        <v/>
      </c>
      <c r="N621" s="624" t="str">
        <f>IF(AirVision!V617&lt;&gt;"",AirVision!V617, "")</f>
        <v/>
      </c>
      <c r="O621" s="625" t="str">
        <f>IF(ISNUMBER(AirVision!X617),AirVision!X617,"")</f>
        <v/>
      </c>
      <c r="P621" s="624" t="str">
        <f>IF(AirVision!Y617&lt;&gt;"",AirVision!Y617, "")</f>
        <v/>
      </c>
      <c r="Q621" s="624" t="str">
        <f>IF(ISNUMBER(AirVision!AA617),AirVision!AA617,"")</f>
        <v/>
      </c>
      <c r="R621" s="624" t="str">
        <f>IF(AirVision!AB617&lt;&gt;"",AirVision!AB617, "")</f>
        <v/>
      </c>
      <c r="S621" s="624" t="str">
        <f>IF(ISNUMBER(AirVision!AD617),AirVision!AD617,"")</f>
        <v/>
      </c>
      <c r="T621" s="624" t="str">
        <f>IF(AirVision!AE617&lt;&gt;"",AirVision!AE617, "")</f>
        <v/>
      </c>
      <c r="U621" s="624">
        <f t="shared" si="196"/>
        <v>0</v>
      </c>
      <c r="V621" s="624">
        <f t="shared" si="194"/>
        <v>1</v>
      </c>
      <c r="W621" s="624" t="str">
        <f>IF(D621&lt;&gt;"",(VLOOKUP(D621,'Flags&amp;Qualifiers'!$S$2:$U$55,3)),"")</f>
        <v/>
      </c>
      <c r="X621" s="624">
        <f t="shared" si="197"/>
        <v>0</v>
      </c>
      <c r="Y621" s="624" t="str">
        <f>IF(D621&lt;&gt;"",(VLOOKUP(D621,'Flags&amp;Qualifiers'!$S$2:$T$55,2)), "")</f>
        <v/>
      </c>
      <c r="Z621" s="624">
        <f t="shared" si="198"/>
        <v>1</v>
      </c>
      <c r="AA621" s="624">
        <f t="shared" si="199"/>
        <v>0</v>
      </c>
      <c r="AB621" s="624" t="str">
        <f t="shared" si="200"/>
        <v>NULL</v>
      </c>
      <c r="AC621" s="635" t="str">
        <f t="shared" si="213"/>
        <v>NULL</v>
      </c>
      <c r="AD621" s="625" t="str">
        <f t="shared" si="213"/>
        <v>NULL</v>
      </c>
      <c r="AE621" s="627">
        <f t="shared" si="210"/>
        <v>0</v>
      </c>
      <c r="AF621" s="628" t="str">
        <f t="shared" si="202"/>
        <v/>
      </c>
      <c r="AG621" s="629" t="str">
        <f t="shared" si="203"/>
        <v/>
      </c>
      <c r="AH621" s="630">
        <f t="shared" si="204"/>
        <v>614</v>
      </c>
      <c r="AI621" s="629">
        <f t="shared" si="208"/>
        <v>0</v>
      </c>
      <c r="AJ621" s="632" t="str">
        <f t="shared" si="211"/>
        <v/>
      </c>
      <c r="AK621" s="630" t="str">
        <f t="shared" si="205"/>
        <v/>
      </c>
      <c r="AL621" s="630" t="str">
        <f t="shared" si="206"/>
        <v/>
      </c>
      <c r="AM621" s="632" t="str">
        <f t="shared" si="207"/>
        <v/>
      </c>
      <c r="AN621" s="633" t="str">
        <f t="shared" si="212"/>
        <v>YES</v>
      </c>
      <c r="AO621" s="511" t="s">
        <v>382</v>
      </c>
      <c r="AP621" s="127">
        <f>VLOOKUP(AO621,'Flags&amp;Qualifiers'!$B$2:$C$49,2)</f>
        <v>0</v>
      </c>
      <c r="AQ621" s="127">
        <f>VLOOKUP(AO621,'Flags&amp;Qualifiers'!$B$2:$D$49,3)</f>
        <v>0</v>
      </c>
      <c r="AR621" s="127">
        <f>VLOOKUP(AO621,'Flags&amp;Qualifiers'!$B$2:$E$49,4)</f>
        <v>0</v>
      </c>
      <c r="AS621" s="757" t="str">
        <f t="shared" si="209"/>
        <v>no</v>
      </c>
    </row>
    <row r="622" spans="1:45" s="634" customFormat="1" ht="11.25" customHeight="1" x14ac:dyDescent="0.2">
      <c r="A622" s="621">
        <f>(AirVision!A618)</f>
        <v>0</v>
      </c>
      <c r="B622" s="622">
        <f>(AirVision!B618)</f>
        <v>0</v>
      </c>
      <c r="C622" s="623" t="str">
        <f>IF(ISNUMBER(AirVision!R618),AirVision!R618, "")</f>
        <v/>
      </c>
      <c r="D622" s="624" t="str">
        <f>IF(AirVision!S618&lt;&gt;"",AirVision!S618, "")</f>
        <v/>
      </c>
      <c r="E622" s="623" t="str">
        <f>IF(ISNUMBER(AirVision!L618),AirVision!L618, "")</f>
        <v/>
      </c>
      <c r="F622" s="624" t="str">
        <f>IF(AirVision!M618&lt;&gt;"",AirVision!M618, "")</f>
        <v/>
      </c>
      <c r="G622" s="625" t="str">
        <f>IF(ISNUMBER(AirVision!C618),AirVision!C618,"")</f>
        <v/>
      </c>
      <c r="H622" s="624" t="str">
        <f>IF(AirVision!D618&lt;&gt;"",AirVision!D618, "")</f>
        <v/>
      </c>
      <c r="I622" s="624" t="str">
        <f>IF(ISNUMBER(AirVision!O618),AirVision!O618,"")</f>
        <v/>
      </c>
      <c r="J622" s="624" t="str">
        <f>IF(ISNUMBER(AirVision!P618),AirVision!P618,"")</f>
        <v/>
      </c>
      <c r="K622" s="624" t="str">
        <f>IF(ISNUMBER(AirVision!F618),AirVision!F618, "")</f>
        <v/>
      </c>
      <c r="L622" s="624" t="str">
        <f>IF(AirVision!G618&lt;&gt;"",AirVision!G618, "")</f>
        <v/>
      </c>
      <c r="M622" s="624" t="str">
        <f>IF(ISNUMBER(AirVision!U618),AirVision!U618, "")</f>
        <v/>
      </c>
      <c r="N622" s="624" t="str">
        <f>IF(AirVision!V618&lt;&gt;"",AirVision!V618, "")</f>
        <v/>
      </c>
      <c r="O622" s="625" t="str">
        <f>IF(ISNUMBER(AirVision!X618),AirVision!X618,"")</f>
        <v/>
      </c>
      <c r="P622" s="624" t="str">
        <f>IF(AirVision!Y618&lt;&gt;"",AirVision!Y618, "")</f>
        <v/>
      </c>
      <c r="Q622" s="624" t="str">
        <f>IF(ISNUMBER(AirVision!AA618),AirVision!AA618,"")</f>
        <v/>
      </c>
      <c r="R622" s="624" t="str">
        <f>IF(AirVision!AB618&lt;&gt;"",AirVision!AB618, "")</f>
        <v/>
      </c>
      <c r="S622" s="624" t="str">
        <f>IF(ISNUMBER(AirVision!AD618),AirVision!AD618,"")</f>
        <v/>
      </c>
      <c r="T622" s="624" t="str">
        <f>IF(AirVision!AE618&lt;&gt;"",AirVision!AE618, "")</f>
        <v/>
      </c>
      <c r="U622" s="624">
        <f t="shared" si="196"/>
        <v>0</v>
      </c>
      <c r="V622" s="624">
        <f t="shared" si="194"/>
        <v>1</v>
      </c>
      <c r="W622" s="624" t="str">
        <f>IF(D622&lt;&gt;"",(VLOOKUP(D622,'Flags&amp;Qualifiers'!$S$2:$U$55,3)),"")</f>
        <v/>
      </c>
      <c r="X622" s="624">
        <f t="shared" si="197"/>
        <v>0</v>
      </c>
      <c r="Y622" s="624" t="str">
        <f>IF(D622&lt;&gt;"",(VLOOKUP(D622,'Flags&amp;Qualifiers'!$S$2:$T$55,2)), "")</f>
        <v/>
      </c>
      <c r="Z622" s="624">
        <f t="shared" si="198"/>
        <v>1</v>
      </c>
      <c r="AA622" s="624">
        <f t="shared" si="199"/>
        <v>0</v>
      </c>
      <c r="AB622" s="624" t="str">
        <f t="shared" si="200"/>
        <v>NULL</v>
      </c>
      <c r="AC622" s="635" t="str">
        <f t="shared" si="213"/>
        <v>NULL</v>
      </c>
      <c r="AD622" s="625" t="str">
        <f t="shared" si="213"/>
        <v>NULL</v>
      </c>
      <c r="AE622" s="627">
        <f t="shared" si="210"/>
        <v>0</v>
      </c>
      <c r="AF622" s="628" t="str">
        <f t="shared" si="202"/>
        <v/>
      </c>
      <c r="AG622" s="629" t="str">
        <f t="shared" si="203"/>
        <v/>
      </c>
      <c r="AH622" s="630">
        <f t="shared" si="204"/>
        <v>615</v>
      </c>
      <c r="AI622" s="629">
        <f t="shared" si="208"/>
        <v>0</v>
      </c>
      <c r="AJ622" s="632" t="str">
        <f t="shared" si="211"/>
        <v/>
      </c>
      <c r="AK622" s="630" t="str">
        <f t="shared" si="205"/>
        <v/>
      </c>
      <c r="AL622" s="630" t="str">
        <f t="shared" si="206"/>
        <v/>
      </c>
      <c r="AM622" s="632" t="str">
        <f t="shared" si="207"/>
        <v/>
      </c>
      <c r="AN622" s="633" t="str">
        <f t="shared" si="212"/>
        <v>YES</v>
      </c>
      <c r="AO622" s="511" t="s">
        <v>382</v>
      </c>
      <c r="AP622" s="127">
        <f>VLOOKUP(AO622,'Flags&amp;Qualifiers'!$B$2:$C$49,2)</f>
        <v>0</v>
      </c>
      <c r="AQ622" s="127">
        <f>VLOOKUP(AO622,'Flags&amp;Qualifiers'!$B$2:$D$49,3)</f>
        <v>0</v>
      </c>
      <c r="AR622" s="127">
        <f>VLOOKUP(AO622,'Flags&amp;Qualifiers'!$B$2:$E$49,4)</f>
        <v>0</v>
      </c>
      <c r="AS622" s="757" t="str">
        <f t="shared" si="209"/>
        <v>no</v>
      </c>
    </row>
    <row r="623" spans="1:45" s="634" customFormat="1" ht="11.25" customHeight="1" x14ac:dyDescent="0.2">
      <c r="A623" s="621">
        <f>(AirVision!A619)</f>
        <v>0</v>
      </c>
      <c r="B623" s="622">
        <f>(AirVision!B619)</f>
        <v>0</v>
      </c>
      <c r="C623" s="623" t="str">
        <f>IF(ISNUMBER(AirVision!R619),AirVision!R619, "")</f>
        <v/>
      </c>
      <c r="D623" s="624" t="str">
        <f>IF(AirVision!S619&lt;&gt;"",AirVision!S619, "")</f>
        <v/>
      </c>
      <c r="E623" s="623" t="str">
        <f>IF(ISNUMBER(AirVision!L619),AirVision!L619, "")</f>
        <v/>
      </c>
      <c r="F623" s="624" t="str">
        <f>IF(AirVision!M619&lt;&gt;"",AirVision!M619, "")</f>
        <v/>
      </c>
      <c r="G623" s="625" t="str">
        <f>IF(ISNUMBER(AirVision!C619),AirVision!C619,"")</f>
        <v/>
      </c>
      <c r="H623" s="624" t="str">
        <f>IF(AirVision!D619&lt;&gt;"",AirVision!D619, "")</f>
        <v/>
      </c>
      <c r="I623" s="624" t="str">
        <f>IF(ISNUMBER(AirVision!O619),AirVision!O619,"")</f>
        <v/>
      </c>
      <c r="J623" s="624" t="str">
        <f>IF(ISNUMBER(AirVision!P619),AirVision!P619,"")</f>
        <v/>
      </c>
      <c r="K623" s="624" t="str">
        <f>IF(ISNUMBER(AirVision!F619),AirVision!F619, "")</f>
        <v/>
      </c>
      <c r="L623" s="624" t="str">
        <f>IF(AirVision!G619&lt;&gt;"",AirVision!G619, "")</f>
        <v/>
      </c>
      <c r="M623" s="624" t="str">
        <f>IF(ISNUMBER(AirVision!U619),AirVision!U619, "")</f>
        <v/>
      </c>
      <c r="N623" s="624" t="str">
        <f>IF(AirVision!V619&lt;&gt;"",AirVision!V619, "")</f>
        <v/>
      </c>
      <c r="O623" s="625" t="str">
        <f>IF(ISNUMBER(AirVision!X619),AirVision!X619,"")</f>
        <v/>
      </c>
      <c r="P623" s="624" t="str">
        <f>IF(AirVision!Y619&lt;&gt;"",AirVision!Y619, "")</f>
        <v/>
      </c>
      <c r="Q623" s="624" t="str">
        <f>IF(ISNUMBER(AirVision!AA619),AirVision!AA619,"")</f>
        <v/>
      </c>
      <c r="R623" s="624" t="str">
        <f>IF(AirVision!AB619&lt;&gt;"",AirVision!AB619, "")</f>
        <v/>
      </c>
      <c r="S623" s="624" t="str">
        <f>IF(ISNUMBER(AirVision!AD619),AirVision!AD619,"")</f>
        <v/>
      </c>
      <c r="T623" s="624" t="str">
        <f>IF(AirVision!AE619&lt;&gt;"",AirVision!AE619, "")</f>
        <v/>
      </c>
      <c r="U623" s="624">
        <f t="shared" si="196"/>
        <v>0</v>
      </c>
      <c r="V623" s="624">
        <f t="shared" si="194"/>
        <v>1</v>
      </c>
      <c r="W623" s="624" t="str">
        <f>IF(D623&lt;&gt;"",(VLOOKUP(D623,'Flags&amp;Qualifiers'!$S$2:$U$55,3)),"")</f>
        <v/>
      </c>
      <c r="X623" s="624">
        <f t="shared" si="197"/>
        <v>0</v>
      </c>
      <c r="Y623" s="624" t="str">
        <f>IF(D623&lt;&gt;"",(VLOOKUP(D623,'Flags&amp;Qualifiers'!$S$2:$T$55,2)), "")</f>
        <v/>
      </c>
      <c r="Z623" s="624">
        <f t="shared" si="198"/>
        <v>1</v>
      </c>
      <c r="AA623" s="624">
        <f t="shared" si="199"/>
        <v>0</v>
      </c>
      <c r="AB623" s="624" t="str">
        <f t="shared" si="200"/>
        <v>NULL</v>
      </c>
      <c r="AC623" s="635" t="str">
        <f t="shared" si="213"/>
        <v>NULL</v>
      </c>
      <c r="AD623" s="625" t="str">
        <f t="shared" si="213"/>
        <v>NULL</v>
      </c>
      <c r="AE623" s="627">
        <f t="shared" si="210"/>
        <v>0</v>
      </c>
      <c r="AF623" s="628" t="str">
        <f t="shared" si="202"/>
        <v/>
      </c>
      <c r="AG623" s="629" t="str">
        <f t="shared" si="203"/>
        <v/>
      </c>
      <c r="AH623" s="630">
        <f t="shared" si="204"/>
        <v>616</v>
      </c>
      <c r="AI623" s="629">
        <f t="shared" si="208"/>
        <v>0</v>
      </c>
      <c r="AJ623" s="632" t="str">
        <f t="shared" si="211"/>
        <v/>
      </c>
      <c r="AK623" s="630" t="str">
        <f t="shared" si="205"/>
        <v/>
      </c>
      <c r="AL623" s="630" t="str">
        <f t="shared" si="206"/>
        <v/>
      </c>
      <c r="AM623" s="632" t="str">
        <f t="shared" si="207"/>
        <v/>
      </c>
      <c r="AN623" s="633" t="str">
        <f t="shared" si="212"/>
        <v>YES</v>
      </c>
      <c r="AO623" s="511" t="s">
        <v>382</v>
      </c>
      <c r="AP623" s="127">
        <f>VLOOKUP(AO623,'Flags&amp;Qualifiers'!$B$2:$C$49,2)</f>
        <v>0</v>
      </c>
      <c r="AQ623" s="127">
        <f>VLOOKUP(AO623,'Flags&amp;Qualifiers'!$B$2:$D$49,3)</f>
        <v>0</v>
      </c>
      <c r="AR623" s="127">
        <f>VLOOKUP(AO623,'Flags&amp;Qualifiers'!$B$2:$E$49,4)</f>
        <v>0</v>
      </c>
      <c r="AS623" s="757" t="str">
        <f t="shared" si="209"/>
        <v>no</v>
      </c>
    </row>
    <row r="624" spans="1:45" s="634" customFormat="1" ht="11.25" customHeight="1" x14ac:dyDescent="0.2">
      <c r="A624" s="621">
        <f>(AirVision!A620)</f>
        <v>0</v>
      </c>
      <c r="B624" s="622">
        <f>(AirVision!B620)</f>
        <v>0</v>
      </c>
      <c r="C624" s="623" t="str">
        <f>IF(ISNUMBER(AirVision!R620),AirVision!R620, "")</f>
        <v/>
      </c>
      <c r="D624" s="624" t="str">
        <f>IF(AirVision!S620&lt;&gt;"",AirVision!S620, "")</f>
        <v/>
      </c>
      <c r="E624" s="623" t="str">
        <f>IF(ISNUMBER(AirVision!L620),AirVision!L620, "")</f>
        <v/>
      </c>
      <c r="F624" s="624" t="str">
        <f>IF(AirVision!M620&lt;&gt;"",AirVision!M620, "")</f>
        <v/>
      </c>
      <c r="G624" s="625" t="str">
        <f>IF(ISNUMBER(AirVision!C620),AirVision!C620,"")</f>
        <v/>
      </c>
      <c r="H624" s="624" t="str">
        <f>IF(AirVision!D620&lt;&gt;"",AirVision!D620, "")</f>
        <v/>
      </c>
      <c r="I624" s="624" t="str">
        <f>IF(ISNUMBER(AirVision!O620),AirVision!O620,"")</f>
        <v/>
      </c>
      <c r="J624" s="624" t="str">
        <f>IF(ISNUMBER(AirVision!P620),AirVision!P620,"")</f>
        <v/>
      </c>
      <c r="K624" s="624" t="str">
        <f>IF(ISNUMBER(AirVision!F620),AirVision!F620, "")</f>
        <v/>
      </c>
      <c r="L624" s="624" t="str">
        <f>IF(AirVision!G620&lt;&gt;"",AirVision!G620, "")</f>
        <v/>
      </c>
      <c r="M624" s="624" t="str">
        <f>IF(ISNUMBER(AirVision!U620),AirVision!U620, "")</f>
        <v/>
      </c>
      <c r="N624" s="624" t="str">
        <f>IF(AirVision!V620&lt;&gt;"",AirVision!V620, "")</f>
        <v/>
      </c>
      <c r="O624" s="625" t="str">
        <f>IF(ISNUMBER(AirVision!X620),AirVision!X620,"")</f>
        <v/>
      </c>
      <c r="P624" s="624" t="str">
        <f>IF(AirVision!Y620&lt;&gt;"",AirVision!Y620, "")</f>
        <v/>
      </c>
      <c r="Q624" s="624" t="str">
        <f>IF(ISNUMBER(AirVision!AA620),AirVision!AA620,"")</f>
        <v/>
      </c>
      <c r="R624" s="624" t="str">
        <f>IF(AirVision!AB620&lt;&gt;"",AirVision!AB620, "")</f>
        <v/>
      </c>
      <c r="S624" s="624" t="str">
        <f>IF(ISNUMBER(AirVision!AD620),AirVision!AD620,"")</f>
        <v/>
      </c>
      <c r="T624" s="624" t="str">
        <f>IF(AirVision!AE620&lt;&gt;"",AirVision!AE620, "")</f>
        <v/>
      </c>
      <c r="U624" s="624">
        <f t="shared" si="196"/>
        <v>0</v>
      </c>
      <c r="V624" s="624">
        <f t="shared" si="194"/>
        <v>1</v>
      </c>
      <c r="W624" s="624" t="str">
        <f>IF(D624&lt;&gt;"",(VLOOKUP(D624,'Flags&amp;Qualifiers'!$S$2:$U$55,3)),"")</f>
        <v/>
      </c>
      <c r="X624" s="624">
        <f t="shared" si="197"/>
        <v>0</v>
      </c>
      <c r="Y624" s="624" t="str">
        <f>IF(D624&lt;&gt;"",(VLOOKUP(D624,'Flags&amp;Qualifiers'!$S$2:$T$55,2)), "")</f>
        <v/>
      </c>
      <c r="Z624" s="624">
        <f t="shared" si="198"/>
        <v>1</v>
      </c>
      <c r="AA624" s="624">
        <f t="shared" si="199"/>
        <v>0</v>
      </c>
      <c r="AB624" s="624" t="str">
        <f t="shared" si="200"/>
        <v>NULL</v>
      </c>
      <c r="AC624" s="635" t="str">
        <f t="shared" si="213"/>
        <v>NULL</v>
      </c>
      <c r="AD624" s="625" t="str">
        <f t="shared" si="213"/>
        <v>NULL</v>
      </c>
      <c r="AE624" s="627">
        <f t="shared" si="210"/>
        <v>0</v>
      </c>
      <c r="AF624" s="628" t="str">
        <f t="shared" si="202"/>
        <v/>
      </c>
      <c r="AG624" s="629" t="str">
        <f t="shared" si="203"/>
        <v/>
      </c>
      <c r="AH624" s="630">
        <f t="shared" si="204"/>
        <v>617</v>
      </c>
      <c r="AI624" s="629">
        <f t="shared" si="208"/>
        <v>0</v>
      </c>
      <c r="AJ624" s="632" t="str">
        <f t="shared" si="211"/>
        <v/>
      </c>
      <c r="AK624" s="630" t="str">
        <f t="shared" si="205"/>
        <v/>
      </c>
      <c r="AL624" s="630" t="str">
        <f t="shared" si="206"/>
        <v/>
      </c>
      <c r="AM624" s="632" t="str">
        <f t="shared" si="207"/>
        <v/>
      </c>
      <c r="AN624" s="633" t="str">
        <f t="shared" si="212"/>
        <v>YES</v>
      </c>
      <c r="AO624" s="511" t="s">
        <v>382</v>
      </c>
      <c r="AP624" s="127">
        <f>VLOOKUP(AO624,'Flags&amp;Qualifiers'!$B$2:$C$49,2)</f>
        <v>0</v>
      </c>
      <c r="AQ624" s="127">
        <f>VLOOKUP(AO624,'Flags&amp;Qualifiers'!$B$2:$D$49,3)</f>
        <v>0</v>
      </c>
      <c r="AR624" s="127">
        <f>VLOOKUP(AO624,'Flags&amp;Qualifiers'!$B$2:$E$49,4)</f>
        <v>0</v>
      </c>
      <c r="AS624" s="757" t="str">
        <f t="shared" si="209"/>
        <v>no</v>
      </c>
    </row>
    <row r="625" spans="1:45" s="634" customFormat="1" ht="11.25" customHeight="1" x14ac:dyDescent="0.2">
      <c r="A625" s="621">
        <f>(AirVision!A621)</f>
        <v>0</v>
      </c>
      <c r="B625" s="622">
        <f>(AirVision!B621)</f>
        <v>0</v>
      </c>
      <c r="C625" s="623" t="str">
        <f>IF(ISNUMBER(AirVision!R621),AirVision!R621, "")</f>
        <v/>
      </c>
      <c r="D625" s="624" t="str">
        <f>IF(AirVision!S621&lt;&gt;"",AirVision!S621, "")</f>
        <v/>
      </c>
      <c r="E625" s="623" t="str">
        <f>IF(ISNUMBER(AirVision!L621),AirVision!L621, "")</f>
        <v/>
      </c>
      <c r="F625" s="624" t="str">
        <f>IF(AirVision!M621&lt;&gt;"",AirVision!M621, "")</f>
        <v/>
      </c>
      <c r="G625" s="625" t="str">
        <f>IF(ISNUMBER(AirVision!C621),AirVision!C621,"")</f>
        <v/>
      </c>
      <c r="H625" s="624" t="str">
        <f>IF(AirVision!D621&lt;&gt;"",AirVision!D621, "")</f>
        <v/>
      </c>
      <c r="I625" s="624" t="str">
        <f>IF(ISNUMBER(AirVision!O621),AirVision!O621,"")</f>
        <v/>
      </c>
      <c r="J625" s="624" t="str">
        <f>IF(ISNUMBER(AirVision!P621),AirVision!P621,"")</f>
        <v/>
      </c>
      <c r="K625" s="624" t="str">
        <f>IF(ISNUMBER(AirVision!F621),AirVision!F621, "")</f>
        <v/>
      </c>
      <c r="L625" s="624" t="str">
        <f>IF(AirVision!G621&lt;&gt;"",AirVision!G621, "")</f>
        <v/>
      </c>
      <c r="M625" s="624" t="str">
        <f>IF(ISNUMBER(AirVision!U621),AirVision!U621, "")</f>
        <v/>
      </c>
      <c r="N625" s="624" t="str">
        <f>IF(AirVision!V621&lt;&gt;"",AirVision!V621, "")</f>
        <v/>
      </c>
      <c r="O625" s="625" t="str">
        <f>IF(ISNUMBER(AirVision!X621),AirVision!X621,"")</f>
        <v/>
      </c>
      <c r="P625" s="624" t="str">
        <f>IF(AirVision!Y621&lt;&gt;"",AirVision!Y621, "")</f>
        <v/>
      </c>
      <c r="Q625" s="624" t="str">
        <f>IF(ISNUMBER(AirVision!AA621),AirVision!AA621,"")</f>
        <v/>
      </c>
      <c r="R625" s="624" t="str">
        <f>IF(AirVision!AB621&lt;&gt;"",AirVision!AB621, "")</f>
        <v/>
      </c>
      <c r="S625" s="624" t="str">
        <f>IF(ISNUMBER(AirVision!AD621),AirVision!AD621,"")</f>
        <v/>
      </c>
      <c r="T625" s="624" t="str">
        <f>IF(AirVision!AE621&lt;&gt;"",AirVision!AE621, "")</f>
        <v/>
      </c>
      <c r="U625" s="624">
        <f t="shared" si="196"/>
        <v>0</v>
      </c>
      <c r="V625" s="624">
        <f t="shared" si="194"/>
        <v>1</v>
      </c>
      <c r="W625" s="624" t="str">
        <f>IF(D625&lt;&gt;"",(VLOOKUP(D625,'Flags&amp;Qualifiers'!$S$2:$U$55,3)),"")</f>
        <v/>
      </c>
      <c r="X625" s="624">
        <f t="shared" si="197"/>
        <v>0</v>
      </c>
      <c r="Y625" s="624" t="str">
        <f>IF(D625&lt;&gt;"",(VLOOKUP(D625,'Flags&amp;Qualifiers'!$S$2:$T$55,2)), "")</f>
        <v/>
      </c>
      <c r="Z625" s="624">
        <f t="shared" si="198"/>
        <v>1</v>
      </c>
      <c r="AA625" s="624">
        <f t="shared" si="199"/>
        <v>0</v>
      </c>
      <c r="AB625" s="624" t="str">
        <f t="shared" si="200"/>
        <v>NULL</v>
      </c>
      <c r="AC625" s="635" t="str">
        <f t="shared" si="213"/>
        <v>NULL</v>
      </c>
      <c r="AD625" s="625" t="str">
        <f t="shared" si="213"/>
        <v>NULL</v>
      </c>
      <c r="AE625" s="627">
        <f t="shared" si="210"/>
        <v>0</v>
      </c>
      <c r="AF625" s="628" t="str">
        <f t="shared" si="202"/>
        <v/>
      </c>
      <c r="AG625" s="629" t="str">
        <f t="shared" si="203"/>
        <v/>
      </c>
      <c r="AH625" s="630">
        <f t="shared" si="204"/>
        <v>618</v>
      </c>
      <c r="AI625" s="629">
        <f t="shared" si="208"/>
        <v>0</v>
      </c>
      <c r="AJ625" s="632" t="str">
        <f t="shared" si="211"/>
        <v/>
      </c>
      <c r="AK625" s="630" t="str">
        <f t="shared" si="205"/>
        <v/>
      </c>
      <c r="AL625" s="630" t="str">
        <f t="shared" si="206"/>
        <v/>
      </c>
      <c r="AM625" s="632" t="str">
        <f t="shared" si="207"/>
        <v/>
      </c>
      <c r="AN625" s="633" t="str">
        <f t="shared" si="212"/>
        <v>YES</v>
      </c>
      <c r="AO625" s="511" t="s">
        <v>382</v>
      </c>
      <c r="AP625" s="127">
        <f>VLOOKUP(AO625,'Flags&amp;Qualifiers'!$B$2:$C$49,2)</f>
        <v>0</v>
      </c>
      <c r="AQ625" s="127">
        <f>VLOOKUP(AO625,'Flags&amp;Qualifiers'!$B$2:$D$49,3)</f>
        <v>0</v>
      </c>
      <c r="AR625" s="127">
        <f>VLOOKUP(AO625,'Flags&amp;Qualifiers'!$B$2:$E$49,4)</f>
        <v>0</v>
      </c>
      <c r="AS625" s="757" t="str">
        <f t="shared" si="209"/>
        <v>no</v>
      </c>
    </row>
    <row r="626" spans="1:45" s="634" customFormat="1" ht="11.25" customHeight="1" x14ac:dyDescent="0.2">
      <c r="A626" s="621">
        <f>(AirVision!A622)</f>
        <v>0</v>
      </c>
      <c r="B626" s="622">
        <f>(AirVision!B622)</f>
        <v>0</v>
      </c>
      <c r="C626" s="623" t="str">
        <f>IF(ISNUMBER(AirVision!R622),AirVision!R622, "")</f>
        <v/>
      </c>
      <c r="D626" s="624" t="str">
        <f>IF(AirVision!S622&lt;&gt;"",AirVision!S622, "")</f>
        <v/>
      </c>
      <c r="E626" s="623" t="str">
        <f>IF(ISNUMBER(AirVision!L622),AirVision!L622, "")</f>
        <v/>
      </c>
      <c r="F626" s="624" t="str">
        <f>IF(AirVision!M622&lt;&gt;"",AirVision!M622, "")</f>
        <v/>
      </c>
      <c r="G626" s="625" t="str">
        <f>IF(ISNUMBER(AirVision!C622),AirVision!C622,"")</f>
        <v/>
      </c>
      <c r="H626" s="624" t="str">
        <f>IF(AirVision!D622&lt;&gt;"",AirVision!D622, "")</f>
        <v/>
      </c>
      <c r="I626" s="624" t="str">
        <f>IF(ISNUMBER(AirVision!O622),AirVision!O622,"")</f>
        <v/>
      </c>
      <c r="J626" s="624" t="str">
        <f>IF(ISNUMBER(AirVision!P622),AirVision!P622,"")</f>
        <v/>
      </c>
      <c r="K626" s="624" t="str">
        <f>IF(ISNUMBER(AirVision!F622),AirVision!F622, "")</f>
        <v/>
      </c>
      <c r="L626" s="624" t="str">
        <f>IF(AirVision!G622&lt;&gt;"",AirVision!G622, "")</f>
        <v/>
      </c>
      <c r="M626" s="624" t="str">
        <f>IF(ISNUMBER(AirVision!U622),AirVision!U622, "")</f>
        <v/>
      </c>
      <c r="N626" s="624" t="str">
        <f>IF(AirVision!V622&lt;&gt;"",AirVision!V622, "")</f>
        <v/>
      </c>
      <c r="O626" s="625" t="str">
        <f>IF(ISNUMBER(AirVision!X622),AirVision!X622,"")</f>
        <v/>
      </c>
      <c r="P626" s="624" t="str">
        <f>IF(AirVision!Y622&lt;&gt;"",AirVision!Y622, "")</f>
        <v/>
      </c>
      <c r="Q626" s="624" t="str">
        <f>IF(ISNUMBER(AirVision!AA622),AirVision!AA622,"")</f>
        <v/>
      </c>
      <c r="R626" s="624" t="str">
        <f>IF(AirVision!AB622&lt;&gt;"",AirVision!AB622, "")</f>
        <v/>
      </c>
      <c r="S626" s="624" t="str">
        <f>IF(ISNUMBER(AirVision!AD622),AirVision!AD622,"")</f>
        <v/>
      </c>
      <c r="T626" s="624" t="str">
        <f>IF(AirVision!AE622&lt;&gt;"",AirVision!AE622, "")</f>
        <v/>
      </c>
      <c r="U626" s="624">
        <f t="shared" si="196"/>
        <v>0</v>
      </c>
      <c r="V626" s="624">
        <f t="shared" si="194"/>
        <v>1</v>
      </c>
      <c r="W626" s="624" t="str">
        <f>IF(D626&lt;&gt;"",(VLOOKUP(D626,'Flags&amp;Qualifiers'!$S$2:$U$55,3)),"")</f>
        <v/>
      </c>
      <c r="X626" s="624">
        <f t="shared" si="197"/>
        <v>0</v>
      </c>
      <c r="Y626" s="624" t="str">
        <f>IF(D626&lt;&gt;"",(VLOOKUP(D626,'Flags&amp;Qualifiers'!$S$2:$T$55,2)), "")</f>
        <v/>
      </c>
      <c r="Z626" s="624">
        <f t="shared" si="198"/>
        <v>1</v>
      </c>
      <c r="AA626" s="624">
        <f t="shared" si="199"/>
        <v>0</v>
      </c>
      <c r="AB626" s="624" t="str">
        <f t="shared" si="200"/>
        <v>NULL</v>
      </c>
      <c r="AC626" s="635" t="str">
        <f t="shared" si="213"/>
        <v>NULL</v>
      </c>
      <c r="AD626" s="625" t="str">
        <f t="shared" si="213"/>
        <v>NULL</v>
      </c>
      <c r="AE626" s="627">
        <f t="shared" si="210"/>
        <v>0</v>
      </c>
      <c r="AF626" s="628" t="str">
        <f t="shared" si="202"/>
        <v/>
      </c>
      <c r="AG626" s="629" t="str">
        <f t="shared" si="203"/>
        <v/>
      </c>
      <c r="AH626" s="630">
        <f t="shared" si="204"/>
        <v>619</v>
      </c>
      <c r="AI626" s="629">
        <f t="shared" si="208"/>
        <v>0</v>
      </c>
      <c r="AJ626" s="632" t="str">
        <f t="shared" si="211"/>
        <v/>
      </c>
      <c r="AK626" s="630" t="str">
        <f t="shared" si="205"/>
        <v/>
      </c>
      <c r="AL626" s="630" t="str">
        <f t="shared" si="206"/>
        <v/>
      </c>
      <c r="AM626" s="632" t="str">
        <f t="shared" si="207"/>
        <v/>
      </c>
      <c r="AN626" s="633" t="str">
        <f t="shared" si="212"/>
        <v>YES</v>
      </c>
      <c r="AO626" s="511" t="s">
        <v>382</v>
      </c>
      <c r="AP626" s="127">
        <f>VLOOKUP(AO626,'Flags&amp;Qualifiers'!$B$2:$C$49,2)</f>
        <v>0</v>
      </c>
      <c r="AQ626" s="127">
        <f>VLOOKUP(AO626,'Flags&amp;Qualifiers'!$B$2:$D$49,3)</f>
        <v>0</v>
      </c>
      <c r="AR626" s="127">
        <f>VLOOKUP(AO626,'Flags&amp;Qualifiers'!$B$2:$E$49,4)</f>
        <v>0</v>
      </c>
      <c r="AS626" s="757" t="str">
        <f t="shared" si="209"/>
        <v>no</v>
      </c>
    </row>
    <row r="627" spans="1:45" s="634" customFormat="1" ht="11.25" customHeight="1" x14ac:dyDescent="0.2">
      <c r="A627" s="621">
        <f>(AirVision!A623)</f>
        <v>0</v>
      </c>
      <c r="B627" s="622">
        <f>(AirVision!B623)</f>
        <v>0</v>
      </c>
      <c r="C627" s="623" t="str">
        <f>IF(ISNUMBER(AirVision!R623),AirVision!R623, "")</f>
        <v/>
      </c>
      <c r="D627" s="624" t="str">
        <f>IF(AirVision!S623&lt;&gt;"",AirVision!S623, "")</f>
        <v/>
      </c>
      <c r="E627" s="623" t="str">
        <f>IF(ISNUMBER(AirVision!L623),AirVision!L623, "")</f>
        <v/>
      </c>
      <c r="F627" s="624" t="str">
        <f>IF(AirVision!M623&lt;&gt;"",AirVision!M623, "")</f>
        <v/>
      </c>
      <c r="G627" s="625" t="str">
        <f>IF(ISNUMBER(AirVision!C623),AirVision!C623,"")</f>
        <v/>
      </c>
      <c r="H627" s="624" t="str">
        <f>IF(AirVision!D623&lt;&gt;"",AirVision!D623, "")</f>
        <v/>
      </c>
      <c r="I627" s="624" t="str">
        <f>IF(ISNUMBER(AirVision!O623),AirVision!O623,"")</f>
        <v/>
      </c>
      <c r="J627" s="624" t="str">
        <f>IF(ISNUMBER(AirVision!P623),AirVision!P623,"")</f>
        <v/>
      </c>
      <c r="K627" s="624" t="str">
        <f>IF(ISNUMBER(AirVision!F623),AirVision!F623, "")</f>
        <v/>
      </c>
      <c r="L627" s="624" t="str">
        <f>IF(AirVision!G623&lt;&gt;"",AirVision!G623, "")</f>
        <v/>
      </c>
      <c r="M627" s="624" t="str">
        <f>IF(ISNUMBER(AirVision!U623),AirVision!U623, "")</f>
        <v/>
      </c>
      <c r="N627" s="624" t="str">
        <f>IF(AirVision!V623&lt;&gt;"",AirVision!V623, "")</f>
        <v/>
      </c>
      <c r="O627" s="625" t="str">
        <f>IF(ISNUMBER(AirVision!X623),AirVision!X623,"")</f>
        <v/>
      </c>
      <c r="P627" s="624" t="str">
        <f>IF(AirVision!Y623&lt;&gt;"",AirVision!Y623, "")</f>
        <v/>
      </c>
      <c r="Q627" s="624" t="str">
        <f>IF(ISNUMBER(AirVision!AA623),AirVision!AA623,"")</f>
        <v/>
      </c>
      <c r="R627" s="624" t="str">
        <f>IF(AirVision!AB623&lt;&gt;"",AirVision!AB623, "")</f>
        <v/>
      </c>
      <c r="S627" s="624" t="str">
        <f>IF(ISNUMBER(AirVision!AD623),AirVision!AD623,"")</f>
        <v/>
      </c>
      <c r="T627" s="624" t="str">
        <f>IF(AirVision!AE623&lt;&gt;"",AirVision!AE623, "")</f>
        <v/>
      </c>
      <c r="U627" s="624">
        <f t="shared" si="196"/>
        <v>0</v>
      </c>
      <c r="V627" s="624">
        <f t="shared" si="194"/>
        <v>1</v>
      </c>
      <c r="W627" s="624" t="str">
        <f>IF(D627&lt;&gt;"",(VLOOKUP(D627,'Flags&amp;Qualifiers'!$S$2:$U$55,3)),"")</f>
        <v/>
      </c>
      <c r="X627" s="624">
        <f t="shared" si="197"/>
        <v>0</v>
      </c>
      <c r="Y627" s="624" t="str">
        <f>IF(D627&lt;&gt;"",(VLOOKUP(D627,'Flags&amp;Qualifiers'!$S$2:$T$55,2)), "")</f>
        <v/>
      </c>
      <c r="Z627" s="624">
        <f t="shared" si="198"/>
        <v>1</v>
      </c>
      <c r="AA627" s="624">
        <f t="shared" si="199"/>
        <v>0</v>
      </c>
      <c r="AB627" s="624" t="str">
        <f t="shared" si="200"/>
        <v>NULL</v>
      </c>
      <c r="AC627" s="635" t="str">
        <f t="shared" si="213"/>
        <v>NULL</v>
      </c>
      <c r="AD627" s="625" t="str">
        <f t="shared" si="213"/>
        <v>NULL</v>
      </c>
      <c r="AE627" s="627">
        <f t="shared" si="210"/>
        <v>0</v>
      </c>
      <c r="AF627" s="628" t="str">
        <f t="shared" si="202"/>
        <v/>
      </c>
      <c r="AG627" s="629" t="str">
        <f t="shared" si="203"/>
        <v/>
      </c>
      <c r="AH627" s="630">
        <f t="shared" si="204"/>
        <v>620</v>
      </c>
      <c r="AI627" s="629">
        <f t="shared" si="208"/>
        <v>0</v>
      </c>
      <c r="AJ627" s="632" t="str">
        <f t="shared" si="211"/>
        <v/>
      </c>
      <c r="AK627" s="630" t="str">
        <f t="shared" si="205"/>
        <v/>
      </c>
      <c r="AL627" s="630" t="str">
        <f t="shared" si="206"/>
        <v/>
      </c>
      <c r="AM627" s="632" t="str">
        <f t="shared" si="207"/>
        <v/>
      </c>
      <c r="AN627" s="633" t="str">
        <f t="shared" si="212"/>
        <v>YES</v>
      </c>
      <c r="AO627" s="511" t="s">
        <v>382</v>
      </c>
      <c r="AP627" s="127">
        <f>VLOOKUP(AO627,'Flags&amp;Qualifiers'!$B$2:$C$49,2)</f>
        <v>0</v>
      </c>
      <c r="AQ627" s="127">
        <f>VLOOKUP(AO627,'Flags&amp;Qualifiers'!$B$2:$D$49,3)</f>
        <v>0</v>
      </c>
      <c r="AR627" s="127">
        <f>VLOOKUP(AO627,'Flags&amp;Qualifiers'!$B$2:$E$49,4)</f>
        <v>0</v>
      </c>
      <c r="AS627" s="757" t="str">
        <f t="shared" si="209"/>
        <v>no</v>
      </c>
    </row>
    <row r="628" spans="1:45" s="634" customFormat="1" ht="11.25" customHeight="1" x14ac:dyDescent="0.2">
      <c r="A628" s="621">
        <f>(AirVision!A624)</f>
        <v>0</v>
      </c>
      <c r="B628" s="622">
        <f>(AirVision!B624)</f>
        <v>0</v>
      </c>
      <c r="C628" s="623" t="str">
        <f>IF(ISNUMBER(AirVision!R624),AirVision!R624, "")</f>
        <v/>
      </c>
      <c r="D628" s="624" t="str">
        <f>IF(AirVision!S624&lt;&gt;"",AirVision!S624, "")</f>
        <v/>
      </c>
      <c r="E628" s="623" t="str">
        <f>IF(ISNUMBER(AirVision!L624),AirVision!L624, "")</f>
        <v/>
      </c>
      <c r="F628" s="624" t="str">
        <f>IF(AirVision!M624&lt;&gt;"",AirVision!M624, "")</f>
        <v/>
      </c>
      <c r="G628" s="625" t="str">
        <f>IF(ISNUMBER(AirVision!C624),AirVision!C624,"")</f>
        <v/>
      </c>
      <c r="H628" s="624" t="str">
        <f>IF(AirVision!D624&lt;&gt;"",AirVision!D624, "")</f>
        <v/>
      </c>
      <c r="I628" s="624" t="str">
        <f>IF(ISNUMBER(AirVision!O624),AirVision!O624,"")</f>
        <v/>
      </c>
      <c r="J628" s="624" t="str">
        <f>IF(ISNUMBER(AirVision!P624),AirVision!P624,"")</f>
        <v/>
      </c>
      <c r="K628" s="624" t="str">
        <f>IF(ISNUMBER(AirVision!F624),AirVision!F624, "")</f>
        <v/>
      </c>
      <c r="L628" s="624" t="str">
        <f>IF(AirVision!G624&lt;&gt;"",AirVision!G624, "")</f>
        <v/>
      </c>
      <c r="M628" s="624" t="str">
        <f>IF(ISNUMBER(AirVision!U624),AirVision!U624, "")</f>
        <v/>
      </c>
      <c r="N628" s="624" t="str">
        <f>IF(AirVision!V624&lt;&gt;"",AirVision!V624, "")</f>
        <v/>
      </c>
      <c r="O628" s="625" t="str">
        <f>IF(ISNUMBER(AirVision!X624),AirVision!X624,"")</f>
        <v/>
      </c>
      <c r="P628" s="624" t="str">
        <f>IF(AirVision!Y624&lt;&gt;"",AirVision!Y624, "")</f>
        <v/>
      </c>
      <c r="Q628" s="624" t="str">
        <f>IF(ISNUMBER(AirVision!AA624),AirVision!AA624,"")</f>
        <v/>
      </c>
      <c r="R628" s="624" t="str">
        <f>IF(AirVision!AB624&lt;&gt;"",AirVision!AB624, "")</f>
        <v/>
      </c>
      <c r="S628" s="624" t="str">
        <f>IF(ISNUMBER(AirVision!AD624),AirVision!AD624,"")</f>
        <v/>
      </c>
      <c r="T628" s="624" t="str">
        <f>IF(AirVision!AE624&lt;&gt;"",AirVision!AE624, "")</f>
        <v/>
      </c>
      <c r="U628" s="624">
        <f t="shared" si="196"/>
        <v>0</v>
      </c>
      <c r="V628" s="624">
        <f t="shared" si="194"/>
        <v>1</v>
      </c>
      <c r="W628" s="624" t="str">
        <f>IF(D628&lt;&gt;"",(VLOOKUP(D628,'Flags&amp;Qualifiers'!$S$2:$U$55,3)),"")</f>
        <v/>
      </c>
      <c r="X628" s="624">
        <f t="shared" si="197"/>
        <v>0</v>
      </c>
      <c r="Y628" s="624" t="str">
        <f>IF(D628&lt;&gt;"",(VLOOKUP(D628,'Flags&amp;Qualifiers'!$S$2:$T$55,2)), "")</f>
        <v/>
      </c>
      <c r="Z628" s="624">
        <f t="shared" si="198"/>
        <v>1</v>
      </c>
      <c r="AA628" s="624">
        <f t="shared" si="199"/>
        <v>0</v>
      </c>
      <c r="AB628" s="624" t="str">
        <f t="shared" si="200"/>
        <v>NULL</v>
      </c>
      <c r="AC628" s="635" t="str">
        <f t="shared" si="213"/>
        <v>NULL</v>
      </c>
      <c r="AD628" s="625" t="str">
        <f t="shared" si="213"/>
        <v>NULL</v>
      </c>
      <c r="AE628" s="627">
        <f t="shared" si="210"/>
        <v>0</v>
      </c>
      <c r="AF628" s="628" t="str">
        <f t="shared" si="202"/>
        <v/>
      </c>
      <c r="AG628" s="629" t="str">
        <f t="shared" si="203"/>
        <v/>
      </c>
      <c r="AH628" s="630">
        <f t="shared" si="204"/>
        <v>621</v>
      </c>
      <c r="AI628" s="629">
        <f t="shared" si="208"/>
        <v>0</v>
      </c>
      <c r="AJ628" s="632" t="str">
        <f t="shared" si="211"/>
        <v/>
      </c>
      <c r="AK628" s="630" t="str">
        <f t="shared" si="205"/>
        <v/>
      </c>
      <c r="AL628" s="630" t="str">
        <f t="shared" si="206"/>
        <v/>
      </c>
      <c r="AM628" s="632" t="str">
        <f t="shared" si="207"/>
        <v/>
      </c>
      <c r="AN628" s="633" t="str">
        <f t="shared" si="212"/>
        <v>YES</v>
      </c>
      <c r="AO628" s="511" t="s">
        <v>382</v>
      </c>
      <c r="AP628" s="127">
        <f>VLOOKUP(AO628,'Flags&amp;Qualifiers'!$B$2:$C$49,2)</f>
        <v>0</v>
      </c>
      <c r="AQ628" s="127">
        <f>VLOOKUP(AO628,'Flags&amp;Qualifiers'!$B$2:$D$49,3)</f>
        <v>0</v>
      </c>
      <c r="AR628" s="127">
        <f>VLOOKUP(AO628,'Flags&amp;Qualifiers'!$B$2:$E$49,4)</f>
        <v>0</v>
      </c>
      <c r="AS628" s="757" t="str">
        <f t="shared" si="209"/>
        <v>no</v>
      </c>
    </row>
    <row r="629" spans="1:45" s="634" customFormat="1" ht="11.25" customHeight="1" x14ac:dyDescent="0.2">
      <c r="A629" s="621">
        <f>(AirVision!A625)</f>
        <v>0</v>
      </c>
      <c r="B629" s="622">
        <f>(AirVision!B625)</f>
        <v>0</v>
      </c>
      <c r="C629" s="623" t="str">
        <f>IF(ISNUMBER(AirVision!R625),AirVision!R625, "")</f>
        <v/>
      </c>
      <c r="D629" s="624" t="str">
        <f>IF(AirVision!S625&lt;&gt;"",AirVision!S625, "")</f>
        <v/>
      </c>
      <c r="E629" s="623" t="str">
        <f>IF(ISNUMBER(AirVision!L625),AirVision!L625, "")</f>
        <v/>
      </c>
      <c r="F629" s="624" t="str">
        <f>IF(AirVision!M625&lt;&gt;"",AirVision!M625, "")</f>
        <v/>
      </c>
      <c r="G629" s="625" t="str">
        <f>IF(ISNUMBER(AirVision!C625),AirVision!C625,"")</f>
        <v/>
      </c>
      <c r="H629" s="624" t="str">
        <f>IF(AirVision!D625&lt;&gt;"",AirVision!D625, "")</f>
        <v/>
      </c>
      <c r="I629" s="624" t="str">
        <f>IF(ISNUMBER(AirVision!O625),AirVision!O625,"")</f>
        <v/>
      </c>
      <c r="J629" s="624" t="str">
        <f>IF(ISNUMBER(AirVision!P625),AirVision!P625,"")</f>
        <v/>
      </c>
      <c r="K629" s="624" t="str">
        <f>IF(ISNUMBER(AirVision!F625),AirVision!F625, "")</f>
        <v/>
      </c>
      <c r="L629" s="624" t="str">
        <f>IF(AirVision!G625&lt;&gt;"",AirVision!G625, "")</f>
        <v/>
      </c>
      <c r="M629" s="624" t="str">
        <f>IF(ISNUMBER(AirVision!U625),AirVision!U625, "")</f>
        <v/>
      </c>
      <c r="N629" s="624" t="str">
        <f>IF(AirVision!V625&lt;&gt;"",AirVision!V625, "")</f>
        <v/>
      </c>
      <c r="O629" s="625" t="str">
        <f>IF(ISNUMBER(AirVision!X625),AirVision!X625,"")</f>
        <v/>
      </c>
      <c r="P629" s="624" t="str">
        <f>IF(AirVision!Y625&lt;&gt;"",AirVision!Y625, "")</f>
        <v/>
      </c>
      <c r="Q629" s="624" t="str">
        <f>IF(ISNUMBER(AirVision!AA625),AirVision!AA625,"")</f>
        <v/>
      </c>
      <c r="R629" s="624" t="str">
        <f>IF(AirVision!AB625&lt;&gt;"",AirVision!AB625, "")</f>
        <v/>
      </c>
      <c r="S629" s="624" t="str">
        <f>IF(ISNUMBER(AirVision!AD625),AirVision!AD625,"")</f>
        <v/>
      </c>
      <c r="T629" s="624" t="str">
        <f>IF(AirVision!AE625&lt;&gt;"",AirVision!AE625, "")</f>
        <v/>
      </c>
      <c r="U629" s="624">
        <f t="shared" si="196"/>
        <v>0</v>
      </c>
      <c r="V629" s="624">
        <f t="shared" si="194"/>
        <v>1</v>
      </c>
      <c r="W629" s="624" t="str">
        <f>IF(D629&lt;&gt;"",(VLOOKUP(D629,'Flags&amp;Qualifiers'!$S$2:$U$55,3)),"")</f>
        <v/>
      </c>
      <c r="X629" s="624">
        <f t="shared" si="197"/>
        <v>0</v>
      </c>
      <c r="Y629" s="624" t="str">
        <f>IF(D629&lt;&gt;"",(VLOOKUP(D629,'Flags&amp;Qualifiers'!$S$2:$T$55,2)), "")</f>
        <v/>
      </c>
      <c r="Z629" s="624">
        <f t="shared" si="198"/>
        <v>1</v>
      </c>
      <c r="AA629" s="624">
        <f t="shared" si="199"/>
        <v>0</v>
      </c>
      <c r="AB629" s="624" t="str">
        <f t="shared" si="200"/>
        <v>NULL</v>
      </c>
      <c r="AC629" s="635" t="str">
        <f t="shared" si="213"/>
        <v>NULL</v>
      </c>
      <c r="AD629" s="625" t="str">
        <f t="shared" si="213"/>
        <v>NULL</v>
      </c>
      <c r="AE629" s="627">
        <f t="shared" si="210"/>
        <v>0</v>
      </c>
      <c r="AF629" s="628" t="str">
        <f t="shared" si="202"/>
        <v/>
      </c>
      <c r="AG629" s="629" t="str">
        <f t="shared" si="203"/>
        <v/>
      </c>
      <c r="AH629" s="630">
        <f t="shared" si="204"/>
        <v>622</v>
      </c>
      <c r="AI629" s="629">
        <f t="shared" si="208"/>
        <v>0</v>
      </c>
      <c r="AJ629" s="632" t="str">
        <f t="shared" si="211"/>
        <v/>
      </c>
      <c r="AK629" s="630" t="str">
        <f t="shared" si="205"/>
        <v/>
      </c>
      <c r="AL629" s="630" t="str">
        <f t="shared" si="206"/>
        <v/>
      </c>
      <c r="AM629" s="632" t="str">
        <f t="shared" si="207"/>
        <v/>
      </c>
      <c r="AN629" s="633" t="str">
        <f t="shared" si="212"/>
        <v>YES</v>
      </c>
      <c r="AO629" s="511" t="s">
        <v>382</v>
      </c>
      <c r="AP629" s="127">
        <f>VLOOKUP(AO629,'Flags&amp;Qualifiers'!$B$2:$C$49,2)</f>
        <v>0</v>
      </c>
      <c r="AQ629" s="127">
        <f>VLOOKUP(AO629,'Flags&amp;Qualifiers'!$B$2:$D$49,3)</f>
        <v>0</v>
      </c>
      <c r="AR629" s="127">
        <f>VLOOKUP(AO629,'Flags&amp;Qualifiers'!$B$2:$E$49,4)</f>
        <v>0</v>
      </c>
      <c r="AS629" s="757" t="str">
        <f t="shared" si="209"/>
        <v>no</v>
      </c>
    </row>
    <row r="630" spans="1:45" s="634" customFormat="1" ht="11.25" customHeight="1" x14ac:dyDescent="0.2">
      <c r="A630" s="621">
        <f>(AirVision!A626)</f>
        <v>0</v>
      </c>
      <c r="B630" s="622">
        <f>(AirVision!B626)</f>
        <v>0</v>
      </c>
      <c r="C630" s="623" t="str">
        <f>IF(ISNUMBER(AirVision!R626),AirVision!R626, "")</f>
        <v/>
      </c>
      <c r="D630" s="624" t="str">
        <f>IF(AirVision!S626&lt;&gt;"",AirVision!S626, "")</f>
        <v/>
      </c>
      <c r="E630" s="623" t="str">
        <f>IF(ISNUMBER(AirVision!L626),AirVision!L626, "")</f>
        <v/>
      </c>
      <c r="F630" s="624" t="str">
        <f>IF(AirVision!M626&lt;&gt;"",AirVision!M626, "")</f>
        <v/>
      </c>
      <c r="G630" s="625" t="str">
        <f>IF(ISNUMBER(AirVision!C626),AirVision!C626,"")</f>
        <v/>
      </c>
      <c r="H630" s="624" t="str">
        <f>IF(AirVision!D626&lt;&gt;"",AirVision!D626, "")</f>
        <v/>
      </c>
      <c r="I630" s="624" t="str">
        <f>IF(ISNUMBER(AirVision!O626),AirVision!O626,"")</f>
        <v/>
      </c>
      <c r="J630" s="624" t="str">
        <f>IF(ISNUMBER(AirVision!P626),AirVision!P626,"")</f>
        <v/>
      </c>
      <c r="K630" s="624" t="str">
        <f>IF(ISNUMBER(AirVision!F626),AirVision!F626, "")</f>
        <v/>
      </c>
      <c r="L630" s="624" t="str">
        <f>IF(AirVision!G626&lt;&gt;"",AirVision!G626, "")</f>
        <v/>
      </c>
      <c r="M630" s="624" t="str">
        <f>IF(ISNUMBER(AirVision!U626),AirVision!U626, "")</f>
        <v/>
      </c>
      <c r="N630" s="624" t="str">
        <f>IF(AirVision!V626&lt;&gt;"",AirVision!V626, "")</f>
        <v/>
      </c>
      <c r="O630" s="625" t="str">
        <f>IF(ISNUMBER(AirVision!X626),AirVision!X626,"")</f>
        <v/>
      </c>
      <c r="P630" s="624" t="str">
        <f>IF(AirVision!Y626&lt;&gt;"",AirVision!Y626, "")</f>
        <v/>
      </c>
      <c r="Q630" s="624" t="str">
        <f>IF(ISNUMBER(AirVision!AA626),AirVision!AA626,"")</f>
        <v/>
      </c>
      <c r="R630" s="624" t="str">
        <f>IF(AirVision!AB626&lt;&gt;"",AirVision!AB626, "")</f>
        <v/>
      </c>
      <c r="S630" s="624" t="str">
        <f>IF(ISNUMBER(AirVision!AD626),AirVision!AD626,"")</f>
        <v/>
      </c>
      <c r="T630" s="624" t="str">
        <f>IF(AirVision!AE626&lt;&gt;"",AirVision!AE626, "")</f>
        <v/>
      </c>
      <c r="U630" s="624">
        <f t="shared" si="196"/>
        <v>0</v>
      </c>
      <c r="V630" s="624">
        <f t="shared" si="194"/>
        <v>1</v>
      </c>
      <c r="W630" s="624" t="str">
        <f>IF(D630&lt;&gt;"",(VLOOKUP(D630,'Flags&amp;Qualifiers'!$S$2:$U$55,3)),"")</f>
        <v/>
      </c>
      <c r="X630" s="624">
        <f t="shared" si="197"/>
        <v>0</v>
      </c>
      <c r="Y630" s="624" t="str">
        <f>IF(D630&lt;&gt;"",(VLOOKUP(D630,'Flags&amp;Qualifiers'!$S$2:$T$55,2)), "")</f>
        <v/>
      </c>
      <c r="Z630" s="624">
        <f t="shared" si="198"/>
        <v>1</v>
      </c>
      <c r="AA630" s="624">
        <f t="shared" si="199"/>
        <v>0</v>
      </c>
      <c r="AB630" s="624" t="str">
        <f t="shared" si="200"/>
        <v>NULL</v>
      </c>
      <c r="AC630" s="635" t="str">
        <f t="shared" si="213"/>
        <v>NULL</v>
      </c>
      <c r="AD630" s="625" t="str">
        <f t="shared" si="213"/>
        <v>NULL</v>
      </c>
      <c r="AE630" s="627">
        <f t="shared" si="210"/>
        <v>0</v>
      </c>
      <c r="AF630" s="628" t="str">
        <f t="shared" si="202"/>
        <v/>
      </c>
      <c r="AG630" s="629" t="str">
        <f t="shared" si="203"/>
        <v/>
      </c>
      <c r="AH630" s="630">
        <f t="shared" si="204"/>
        <v>623</v>
      </c>
      <c r="AI630" s="629">
        <f t="shared" si="208"/>
        <v>0</v>
      </c>
      <c r="AJ630" s="632" t="str">
        <f t="shared" si="211"/>
        <v/>
      </c>
      <c r="AK630" s="630" t="str">
        <f t="shared" si="205"/>
        <v/>
      </c>
      <c r="AL630" s="630" t="str">
        <f t="shared" si="206"/>
        <v/>
      </c>
      <c r="AM630" s="632" t="str">
        <f t="shared" si="207"/>
        <v/>
      </c>
      <c r="AN630" s="633" t="str">
        <f t="shared" si="212"/>
        <v>YES</v>
      </c>
      <c r="AO630" s="511" t="s">
        <v>382</v>
      </c>
      <c r="AP630" s="127">
        <f>VLOOKUP(AO630,'Flags&amp;Qualifiers'!$B$2:$C$49,2)</f>
        <v>0</v>
      </c>
      <c r="AQ630" s="127">
        <f>VLOOKUP(AO630,'Flags&amp;Qualifiers'!$B$2:$D$49,3)</f>
        <v>0</v>
      </c>
      <c r="AR630" s="127">
        <f>VLOOKUP(AO630,'Flags&amp;Qualifiers'!$B$2:$E$49,4)</f>
        <v>0</v>
      </c>
      <c r="AS630" s="757" t="str">
        <f t="shared" si="209"/>
        <v>no</v>
      </c>
    </row>
    <row r="631" spans="1:45" s="634" customFormat="1" ht="11.25" customHeight="1" x14ac:dyDescent="0.2">
      <c r="A631" s="621">
        <f>(AirVision!A627)</f>
        <v>0</v>
      </c>
      <c r="B631" s="622">
        <f>(AirVision!B627)</f>
        <v>0</v>
      </c>
      <c r="C631" s="623" t="str">
        <f>IF(ISNUMBER(AirVision!R627),AirVision!R627, "")</f>
        <v/>
      </c>
      <c r="D631" s="624" t="str">
        <f>IF(AirVision!S627&lt;&gt;"",AirVision!S627, "")</f>
        <v/>
      </c>
      <c r="E631" s="623" t="str">
        <f>IF(ISNUMBER(AirVision!L627),AirVision!L627, "")</f>
        <v/>
      </c>
      <c r="F631" s="624" t="str">
        <f>IF(AirVision!M627&lt;&gt;"",AirVision!M627, "")</f>
        <v/>
      </c>
      <c r="G631" s="625" t="str">
        <f>IF(ISNUMBER(AirVision!C627),AirVision!C627,"")</f>
        <v/>
      </c>
      <c r="H631" s="624" t="str">
        <f>IF(AirVision!D627&lt;&gt;"",AirVision!D627, "")</f>
        <v/>
      </c>
      <c r="I631" s="624" t="str">
        <f>IF(ISNUMBER(AirVision!O627),AirVision!O627,"")</f>
        <v/>
      </c>
      <c r="J631" s="624" t="str">
        <f>IF(ISNUMBER(AirVision!P627),AirVision!P627,"")</f>
        <v/>
      </c>
      <c r="K631" s="624" t="str">
        <f>IF(ISNUMBER(AirVision!F627),AirVision!F627, "")</f>
        <v/>
      </c>
      <c r="L631" s="624" t="str">
        <f>IF(AirVision!G627&lt;&gt;"",AirVision!G627, "")</f>
        <v/>
      </c>
      <c r="M631" s="624" t="str">
        <f>IF(ISNUMBER(AirVision!U627),AirVision!U627, "")</f>
        <v/>
      </c>
      <c r="N631" s="624" t="str">
        <f>IF(AirVision!V627&lt;&gt;"",AirVision!V627, "")</f>
        <v/>
      </c>
      <c r="O631" s="625" t="str">
        <f>IF(ISNUMBER(AirVision!X627),AirVision!X627,"")</f>
        <v/>
      </c>
      <c r="P631" s="624" t="str">
        <f>IF(AirVision!Y627&lt;&gt;"",AirVision!Y627, "")</f>
        <v/>
      </c>
      <c r="Q631" s="624" t="str">
        <f>IF(ISNUMBER(AirVision!AA627),AirVision!AA627,"")</f>
        <v/>
      </c>
      <c r="R631" s="624" t="str">
        <f>IF(AirVision!AB627&lt;&gt;"",AirVision!AB627, "")</f>
        <v/>
      </c>
      <c r="S631" s="624" t="str">
        <f>IF(ISNUMBER(AirVision!AD627),AirVision!AD627,"")</f>
        <v/>
      </c>
      <c r="T631" s="624" t="str">
        <f>IF(AirVision!AE627&lt;&gt;"",AirVision!AE627, "")</f>
        <v/>
      </c>
      <c r="U631" s="624">
        <f t="shared" si="196"/>
        <v>0</v>
      </c>
      <c r="V631" s="624">
        <f t="shared" si="194"/>
        <v>1</v>
      </c>
      <c r="W631" s="624" t="str">
        <f>IF(D631&lt;&gt;"",(VLOOKUP(D631,'Flags&amp;Qualifiers'!$S$2:$U$55,3)),"")</f>
        <v/>
      </c>
      <c r="X631" s="624">
        <f t="shared" si="197"/>
        <v>0</v>
      </c>
      <c r="Y631" s="624" t="str">
        <f>IF(D631&lt;&gt;"",(VLOOKUP(D631,'Flags&amp;Qualifiers'!$S$2:$T$55,2)), "")</f>
        <v/>
      </c>
      <c r="Z631" s="624">
        <f t="shared" si="198"/>
        <v>1</v>
      </c>
      <c r="AA631" s="624">
        <f t="shared" si="199"/>
        <v>0</v>
      </c>
      <c r="AB631" s="624" t="str">
        <f t="shared" si="200"/>
        <v>NULL</v>
      </c>
      <c r="AC631" s="635" t="str">
        <f t="shared" si="213"/>
        <v>NULL</v>
      </c>
      <c r="AD631" s="625" t="str">
        <f t="shared" si="213"/>
        <v>NULL</v>
      </c>
      <c r="AE631" s="627">
        <f>MAX($AB$608:$AB$631)</f>
        <v>0</v>
      </c>
      <c r="AF631" s="628" t="str">
        <f t="shared" si="202"/>
        <v/>
      </c>
      <c r="AG631" s="629" t="str">
        <f t="shared" si="203"/>
        <v/>
      </c>
      <c r="AH631" s="630">
        <f t="shared" si="204"/>
        <v>624</v>
      </c>
      <c r="AI631" s="629">
        <f t="shared" si="208"/>
        <v>0</v>
      </c>
      <c r="AJ631" s="632" t="str">
        <f t="shared" si="211"/>
        <v/>
      </c>
      <c r="AK631" s="630" t="str">
        <f t="shared" si="205"/>
        <v/>
      </c>
      <c r="AL631" s="630" t="str">
        <f t="shared" si="206"/>
        <v/>
      </c>
      <c r="AM631" s="632" t="str">
        <f t="shared" si="207"/>
        <v/>
      </c>
      <c r="AN631" s="633" t="str">
        <f t="shared" si="212"/>
        <v>YES</v>
      </c>
      <c r="AO631" s="511" t="s">
        <v>382</v>
      </c>
      <c r="AP631" s="127">
        <f>VLOOKUP(AO631,'Flags&amp;Qualifiers'!$B$2:$C$49,2)</f>
        <v>0</v>
      </c>
      <c r="AQ631" s="127">
        <f>VLOOKUP(AO631,'Flags&amp;Qualifiers'!$B$2:$D$49,3)</f>
        <v>0</v>
      </c>
      <c r="AR631" s="127">
        <f>VLOOKUP(AO631,'Flags&amp;Qualifiers'!$B$2:$E$49,4)</f>
        <v>0</v>
      </c>
      <c r="AS631" s="757" t="str">
        <f t="shared" si="209"/>
        <v>no</v>
      </c>
    </row>
    <row r="632" spans="1:45" s="634" customFormat="1" ht="11.25" customHeight="1" x14ac:dyDescent="0.2">
      <c r="A632" s="621">
        <f>(AirVision!A628)</f>
        <v>0</v>
      </c>
      <c r="B632" s="622">
        <f>(AirVision!B628)</f>
        <v>0</v>
      </c>
      <c r="C632" s="623" t="str">
        <f>IF(ISNUMBER(AirVision!R628),AirVision!R628, "")</f>
        <v/>
      </c>
      <c r="D632" s="624" t="str">
        <f>IF(AirVision!S628&lt;&gt;"",AirVision!S628, "")</f>
        <v/>
      </c>
      <c r="E632" s="623" t="str">
        <f>IF(ISNUMBER(AirVision!L628),AirVision!L628, "")</f>
        <v/>
      </c>
      <c r="F632" s="624" t="str">
        <f>IF(AirVision!M628&lt;&gt;"",AirVision!M628, "")</f>
        <v/>
      </c>
      <c r="G632" s="625" t="str">
        <f>IF(ISNUMBER(AirVision!C628),AirVision!C628,"")</f>
        <v/>
      </c>
      <c r="H632" s="624" t="str">
        <f>IF(AirVision!D628&lt;&gt;"",AirVision!D628, "")</f>
        <v/>
      </c>
      <c r="I632" s="624" t="str">
        <f>IF(ISNUMBER(AirVision!O628),AirVision!O628,"")</f>
        <v/>
      </c>
      <c r="J632" s="624" t="str">
        <f>IF(ISNUMBER(AirVision!P628),AirVision!P628,"")</f>
        <v/>
      </c>
      <c r="K632" s="624" t="str">
        <f>IF(ISNUMBER(AirVision!F628),AirVision!F628, "")</f>
        <v/>
      </c>
      <c r="L632" s="624" t="str">
        <f>IF(AirVision!G628&lt;&gt;"",AirVision!G628, "")</f>
        <v/>
      </c>
      <c r="M632" s="624" t="str">
        <f>IF(ISNUMBER(AirVision!U628),AirVision!U628, "")</f>
        <v/>
      </c>
      <c r="N632" s="624" t="str">
        <f>IF(AirVision!V628&lt;&gt;"",AirVision!V628, "")</f>
        <v/>
      </c>
      <c r="O632" s="625" t="str">
        <f>IF(ISNUMBER(AirVision!X628),AirVision!X628,"")</f>
        <v/>
      </c>
      <c r="P632" s="624" t="str">
        <f>IF(AirVision!Y628&lt;&gt;"",AirVision!Y628, "")</f>
        <v/>
      </c>
      <c r="Q632" s="624" t="str">
        <f>IF(ISNUMBER(AirVision!AA628),AirVision!AA628,"")</f>
        <v/>
      </c>
      <c r="R632" s="624" t="str">
        <f>IF(AirVision!AB628&lt;&gt;"",AirVision!AB628, "")</f>
        <v/>
      </c>
      <c r="S632" s="624" t="str">
        <f>IF(ISNUMBER(AirVision!AD628),AirVision!AD628,"")</f>
        <v/>
      </c>
      <c r="T632" s="624" t="str">
        <f>IF(AirVision!AE628&lt;&gt;"",AirVision!AE628, "")</f>
        <v/>
      </c>
      <c r="U632" s="624">
        <f t="shared" si="196"/>
        <v>0</v>
      </c>
      <c r="V632" s="624">
        <f t="shared" si="194"/>
        <v>1</v>
      </c>
      <c r="W632" s="624" t="str">
        <f>IF(D632&lt;&gt;"",(VLOOKUP(D632,'Flags&amp;Qualifiers'!$S$2:$U$55,3)),"")</f>
        <v/>
      </c>
      <c r="X632" s="624">
        <f t="shared" si="197"/>
        <v>0</v>
      </c>
      <c r="Y632" s="624" t="str">
        <f>IF(D632&lt;&gt;"",(VLOOKUP(D632,'Flags&amp;Qualifiers'!$S$2:$T$55,2)), "")</f>
        <v/>
      </c>
      <c r="Z632" s="624">
        <f t="shared" si="198"/>
        <v>1</v>
      </c>
      <c r="AA632" s="624">
        <f t="shared" si="199"/>
        <v>0</v>
      </c>
      <c r="AB632" s="624" t="str">
        <f t="shared" si="200"/>
        <v>NULL</v>
      </c>
      <c r="AC632" s="635" t="str">
        <f>IF((COUNT($AB$632:$AB$655)&gt;17),(AVERAGE($AB$632:$AB$655)),"NULL")</f>
        <v>NULL</v>
      </c>
      <c r="AD632" s="625" t="str">
        <f>IF((COUNT($AB$632:$AB$655)&gt;17),(AVERAGE($AB$632:$AB$655)),"NULL")</f>
        <v>NULL</v>
      </c>
      <c r="AE632" s="627">
        <f t="shared" ref="AE632:AE654" si="214">MAX($AB$632:$AB$655)</f>
        <v>0</v>
      </c>
      <c r="AF632" s="628" t="str">
        <f t="shared" si="202"/>
        <v/>
      </c>
      <c r="AG632" s="629" t="str">
        <f t="shared" si="203"/>
        <v/>
      </c>
      <c r="AH632" s="630">
        <f t="shared" si="204"/>
        <v>625</v>
      </c>
      <c r="AI632" s="629">
        <f t="shared" si="208"/>
        <v>0</v>
      </c>
      <c r="AJ632" s="632" t="str">
        <f t="shared" si="211"/>
        <v/>
      </c>
      <c r="AK632" s="630" t="str">
        <f t="shared" si="205"/>
        <v/>
      </c>
      <c r="AL632" s="630" t="str">
        <f t="shared" si="206"/>
        <v/>
      </c>
      <c r="AM632" s="632" t="str">
        <f t="shared" si="207"/>
        <v/>
      </c>
      <c r="AN632" s="633" t="str">
        <f t="shared" si="212"/>
        <v>YES</v>
      </c>
      <c r="AO632" s="511" t="s">
        <v>382</v>
      </c>
      <c r="AP632" s="127">
        <f>VLOOKUP(AO632,'Flags&amp;Qualifiers'!$B$2:$C$49,2)</f>
        <v>0</v>
      </c>
      <c r="AQ632" s="127">
        <f>VLOOKUP(AO632,'Flags&amp;Qualifiers'!$B$2:$D$49,3)</f>
        <v>0</v>
      </c>
      <c r="AR632" s="127">
        <f>VLOOKUP(AO632,'Flags&amp;Qualifiers'!$B$2:$E$49,4)</f>
        <v>0</v>
      </c>
      <c r="AS632" s="757" t="str">
        <f t="shared" si="209"/>
        <v>no</v>
      </c>
    </row>
    <row r="633" spans="1:45" s="634" customFormat="1" ht="11.25" customHeight="1" x14ac:dyDescent="0.2">
      <c r="A633" s="621">
        <f>(AirVision!A629)</f>
        <v>0</v>
      </c>
      <c r="B633" s="622">
        <f>(AirVision!B629)</f>
        <v>0</v>
      </c>
      <c r="C633" s="623" t="str">
        <f>IF(ISNUMBER(AirVision!R629),AirVision!R629, "")</f>
        <v/>
      </c>
      <c r="D633" s="624" t="str">
        <f>IF(AirVision!S629&lt;&gt;"",AirVision!S629, "")</f>
        <v/>
      </c>
      <c r="E633" s="623" t="str">
        <f>IF(ISNUMBER(AirVision!L629),AirVision!L629, "")</f>
        <v/>
      </c>
      <c r="F633" s="624" t="str">
        <f>IF(AirVision!M629&lt;&gt;"",AirVision!M629, "")</f>
        <v/>
      </c>
      <c r="G633" s="625" t="str">
        <f>IF(ISNUMBER(AirVision!C629),AirVision!C629,"")</f>
        <v/>
      </c>
      <c r="H633" s="624" t="str">
        <f>IF(AirVision!D629&lt;&gt;"",AirVision!D629, "")</f>
        <v/>
      </c>
      <c r="I633" s="624" t="str">
        <f>IF(ISNUMBER(AirVision!O629),AirVision!O629,"")</f>
        <v/>
      </c>
      <c r="J633" s="624" t="str">
        <f>IF(ISNUMBER(AirVision!P629),AirVision!P629,"")</f>
        <v/>
      </c>
      <c r="K633" s="624" t="str">
        <f>IF(ISNUMBER(AirVision!F629),AirVision!F629, "")</f>
        <v/>
      </c>
      <c r="L633" s="624" t="str">
        <f>IF(AirVision!G629&lt;&gt;"",AirVision!G629, "")</f>
        <v/>
      </c>
      <c r="M633" s="624" t="str">
        <f>IF(ISNUMBER(AirVision!U629),AirVision!U629, "")</f>
        <v/>
      </c>
      <c r="N633" s="624" t="str">
        <f>IF(AirVision!V629&lt;&gt;"",AirVision!V629, "")</f>
        <v/>
      </c>
      <c r="O633" s="625" t="str">
        <f>IF(ISNUMBER(AirVision!X629),AirVision!X629,"")</f>
        <v/>
      </c>
      <c r="P633" s="624" t="str">
        <f>IF(AirVision!Y629&lt;&gt;"",AirVision!Y629, "")</f>
        <v/>
      </c>
      <c r="Q633" s="624" t="str">
        <f>IF(ISNUMBER(AirVision!AA629),AirVision!AA629,"")</f>
        <v/>
      </c>
      <c r="R633" s="624" t="str">
        <f>IF(AirVision!AB629&lt;&gt;"",AirVision!AB629, "")</f>
        <v/>
      </c>
      <c r="S633" s="624" t="str">
        <f>IF(ISNUMBER(AirVision!AD629),AirVision!AD629,"")</f>
        <v/>
      </c>
      <c r="T633" s="624" t="str">
        <f>IF(AirVision!AE629&lt;&gt;"",AirVision!AE629, "")</f>
        <v/>
      </c>
      <c r="U633" s="624">
        <f t="shared" si="196"/>
        <v>0</v>
      </c>
      <c r="V633" s="624">
        <f t="shared" si="194"/>
        <v>1</v>
      </c>
      <c r="W633" s="624" t="str">
        <f>IF(D633&lt;&gt;"",(VLOOKUP(D633,'Flags&amp;Qualifiers'!$S$2:$U$55,3)),"")</f>
        <v/>
      </c>
      <c r="X633" s="624">
        <f t="shared" si="197"/>
        <v>0</v>
      </c>
      <c r="Y633" s="624" t="str">
        <f>IF(D633&lt;&gt;"",(VLOOKUP(D633,'Flags&amp;Qualifiers'!$S$2:$T$55,2)), "")</f>
        <v/>
      </c>
      <c r="Z633" s="624">
        <f t="shared" si="198"/>
        <v>1</v>
      </c>
      <c r="AA633" s="624">
        <f t="shared" si="199"/>
        <v>0</v>
      </c>
      <c r="AB633" s="624" t="str">
        <f t="shared" si="200"/>
        <v>NULL</v>
      </c>
      <c r="AC633" s="635" t="str">
        <f t="shared" ref="AC633:AD655" si="215">IF((COUNT($AB$632:$AB$655)&gt;17),(AVERAGE($AB$632:$AB$655)),"NULL")</f>
        <v>NULL</v>
      </c>
      <c r="AD633" s="625" t="str">
        <f t="shared" si="215"/>
        <v>NULL</v>
      </c>
      <c r="AE633" s="627">
        <f t="shared" si="214"/>
        <v>0</v>
      </c>
      <c r="AF633" s="628" t="str">
        <f t="shared" si="202"/>
        <v/>
      </c>
      <c r="AG633" s="629" t="str">
        <f t="shared" si="203"/>
        <v/>
      </c>
      <c r="AH633" s="630">
        <f t="shared" si="204"/>
        <v>626</v>
      </c>
      <c r="AI633" s="629">
        <f t="shared" si="208"/>
        <v>0</v>
      </c>
      <c r="AJ633" s="632" t="str">
        <f t="shared" si="211"/>
        <v/>
      </c>
      <c r="AK633" s="630" t="str">
        <f t="shared" si="205"/>
        <v/>
      </c>
      <c r="AL633" s="630" t="str">
        <f t="shared" si="206"/>
        <v/>
      </c>
      <c r="AM633" s="632" t="str">
        <f t="shared" si="207"/>
        <v/>
      </c>
      <c r="AN633" s="633" t="str">
        <f t="shared" si="212"/>
        <v>YES</v>
      </c>
      <c r="AO633" s="511" t="s">
        <v>382</v>
      </c>
      <c r="AP633" s="127">
        <f>VLOOKUP(AO633,'Flags&amp;Qualifiers'!$B$2:$C$49,2)</f>
        <v>0</v>
      </c>
      <c r="AQ633" s="127">
        <f>VLOOKUP(AO633,'Flags&amp;Qualifiers'!$B$2:$D$49,3)</f>
        <v>0</v>
      </c>
      <c r="AR633" s="127">
        <f>VLOOKUP(AO633,'Flags&amp;Qualifiers'!$B$2:$E$49,4)</f>
        <v>0</v>
      </c>
      <c r="AS633" s="757" t="str">
        <f t="shared" si="209"/>
        <v>no</v>
      </c>
    </row>
    <row r="634" spans="1:45" s="634" customFormat="1" ht="11.25" customHeight="1" x14ac:dyDescent="0.2">
      <c r="A634" s="621">
        <f>(AirVision!A630)</f>
        <v>0</v>
      </c>
      <c r="B634" s="622">
        <f>(AirVision!B630)</f>
        <v>0</v>
      </c>
      <c r="C634" s="623" t="str">
        <f>IF(ISNUMBER(AirVision!R630),AirVision!R630, "")</f>
        <v/>
      </c>
      <c r="D634" s="624" t="str">
        <f>IF(AirVision!S630&lt;&gt;"",AirVision!S630, "")</f>
        <v/>
      </c>
      <c r="E634" s="623" t="str">
        <f>IF(ISNUMBER(AirVision!L630),AirVision!L630, "")</f>
        <v/>
      </c>
      <c r="F634" s="624" t="str">
        <f>IF(AirVision!M630&lt;&gt;"",AirVision!M630, "")</f>
        <v/>
      </c>
      <c r="G634" s="625" t="str">
        <f>IF(ISNUMBER(AirVision!C630),AirVision!C630,"")</f>
        <v/>
      </c>
      <c r="H634" s="624" t="str">
        <f>IF(AirVision!D630&lt;&gt;"",AirVision!D630, "")</f>
        <v/>
      </c>
      <c r="I634" s="624" t="str">
        <f>IF(ISNUMBER(AirVision!O630),AirVision!O630,"")</f>
        <v/>
      </c>
      <c r="J634" s="624" t="str">
        <f>IF(ISNUMBER(AirVision!P630),AirVision!P630,"")</f>
        <v/>
      </c>
      <c r="K634" s="624" t="str">
        <f>IF(ISNUMBER(AirVision!F630),AirVision!F630, "")</f>
        <v/>
      </c>
      <c r="L634" s="624" t="str">
        <f>IF(AirVision!G630&lt;&gt;"",AirVision!G630, "")</f>
        <v/>
      </c>
      <c r="M634" s="624" t="str">
        <f>IF(ISNUMBER(AirVision!U630),AirVision!U630, "")</f>
        <v/>
      </c>
      <c r="N634" s="624" t="str">
        <f>IF(AirVision!V630&lt;&gt;"",AirVision!V630, "")</f>
        <v/>
      </c>
      <c r="O634" s="625" t="str">
        <f>IF(ISNUMBER(AirVision!X630),AirVision!X630,"")</f>
        <v/>
      </c>
      <c r="P634" s="624" t="str">
        <f>IF(AirVision!Y630&lt;&gt;"",AirVision!Y630, "")</f>
        <v/>
      </c>
      <c r="Q634" s="624" t="str">
        <f>IF(ISNUMBER(AirVision!AA630),AirVision!AA630,"")</f>
        <v/>
      </c>
      <c r="R634" s="624" t="str">
        <f>IF(AirVision!AB630&lt;&gt;"",AirVision!AB630, "")</f>
        <v/>
      </c>
      <c r="S634" s="624" t="str">
        <f>IF(ISNUMBER(AirVision!AD630),AirVision!AD630,"")</f>
        <v/>
      </c>
      <c r="T634" s="624" t="str">
        <f>IF(AirVision!AE630&lt;&gt;"",AirVision!AE630, "")</f>
        <v/>
      </c>
      <c r="U634" s="624">
        <f t="shared" si="196"/>
        <v>0</v>
      </c>
      <c r="V634" s="624">
        <f t="shared" si="194"/>
        <v>1</v>
      </c>
      <c r="W634" s="624" t="str">
        <f>IF(D634&lt;&gt;"",(VLOOKUP(D634,'Flags&amp;Qualifiers'!$S$2:$U$55,3)),"")</f>
        <v/>
      </c>
      <c r="X634" s="624">
        <f t="shared" si="197"/>
        <v>0</v>
      </c>
      <c r="Y634" s="624" t="str">
        <f>IF(D634&lt;&gt;"",(VLOOKUP(D634,'Flags&amp;Qualifiers'!$S$2:$T$55,2)), "")</f>
        <v/>
      </c>
      <c r="Z634" s="624">
        <f t="shared" si="198"/>
        <v>1</v>
      </c>
      <c r="AA634" s="624">
        <f t="shared" si="199"/>
        <v>0</v>
      </c>
      <c r="AB634" s="624" t="str">
        <f t="shared" si="200"/>
        <v>NULL</v>
      </c>
      <c r="AC634" s="635" t="str">
        <f t="shared" si="215"/>
        <v>NULL</v>
      </c>
      <c r="AD634" s="625" t="str">
        <f t="shared" si="215"/>
        <v>NULL</v>
      </c>
      <c r="AE634" s="627">
        <f t="shared" si="214"/>
        <v>0</v>
      </c>
      <c r="AF634" s="628" t="str">
        <f t="shared" si="202"/>
        <v/>
      </c>
      <c r="AG634" s="629" t="str">
        <f t="shared" si="203"/>
        <v/>
      </c>
      <c r="AH634" s="630">
        <f t="shared" si="204"/>
        <v>627</v>
      </c>
      <c r="AI634" s="629">
        <f t="shared" si="208"/>
        <v>0</v>
      </c>
      <c r="AJ634" s="632" t="str">
        <f t="shared" si="211"/>
        <v/>
      </c>
      <c r="AK634" s="630" t="str">
        <f t="shared" si="205"/>
        <v/>
      </c>
      <c r="AL634" s="630" t="str">
        <f t="shared" si="206"/>
        <v/>
      </c>
      <c r="AM634" s="632" t="str">
        <f t="shared" si="207"/>
        <v/>
      </c>
      <c r="AN634" s="633" t="str">
        <f t="shared" si="212"/>
        <v>YES</v>
      </c>
      <c r="AO634" s="511" t="s">
        <v>382</v>
      </c>
      <c r="AP634" s="127">
        <f>VLOOKUP(AO634,'Flags&amp;Qualifiers'!$B$2:$C$49,2)</f>
        <v>0</v>
      </c>
      <c r="AQ634" s="127">
        <f>VLOOKUP(AO634,'Flags&amp;Qualifiers'!$B$2:$D$49,3)</f>
        <v>0</v>
      </c>
      <c r="AR634" s="127">
        <f>VLOOKUP(AO634,'Flags&amp;Qualifiers'!$B$2:$E$49,4)</f>
        <v>0</v>
      </c>
      <c r="AS634" s="757" t="str">
        <f t="shared" si="209"/>
        <v>no</v>
      </c>
    </row>
    <row r="635" spans="1:45" s="634" customFormat="1" ht="11.25" customHeight="1" x14ac:dyDescent="0.2">
      <c r="A635" s="621">
        <f>(AirVision!A631)</f>
        <v>0</v>
      </c>
      <c r="B635" s="622">
        <f>(AirVision!B631)</f>
        <v>0</v>
      </c>
      <c r="C635" s="623" t="str">
        <f>IF(ISNUMBER(AirVision!R631),AirVision!R631, "")</f>
        <v/>
      </c>
      <c r="D635" s="624" t="str">
        <f>IF(AirVision!S631&lt;&gt;"",AirVision!S631, "")</f>
        <v/>
      </c>
      <c r="E635" s="623" t="str">
        <f>IF(ISNUMBER(AirVision!L631),AirVision!L631, "")</f>
        <v/>
      </c>
      <c r="F635" s="624" t="str">
        <f>IF(AirVision!M631&lt;&gt;"",AirVision!M631, "")</f>
        <v/>
      </c>
      <c r="G635" s="625" t="str">
        <f>IF(ISNUMBER(AirVision!C631),AirVision!C631,"")</f>
        <v/>
      </c>
      <c r="H635" s="624" t="str">
        <f>IF(AirVision!D631&lt;&gt;"",AirVision!D631, "")</f>
        <v/>
      </c>
      <c r="I635" s="624" t="str">
        <f>IF(ISNUMBER(AirVision!O631),AirVision!O631,"")</f>
        <v/>
      </c>
      <c r="J635" s="624" t="str">
        <f>IF(ISNUMBER(AirVision!P631),AirVision!P631,"")</f>
        <v/>
      </c>
      <c r="K635" s="624" t="str">
        <f>IF(ISNUMBER(AirVision!F631),AirVision!F631, "")</f>
        <v/>
      </c>
      <c r="L635" s="624" t="str">
        <f>IF(AirVision!G631&lt;&gt;"",AirVision!G631, "")</f>
        <v/>
      </c>
      <c r="M635" s="624" t="str">
        <f>IF(ISNUMBER(AirVision!U631),AirVision!U631, "")</f>
        <v/>
      </c>
      <c r="N635" s="624" t="str">
        <f>IF(AirVision!V631&lt;&gt;"",AirVision!V631, "")</f>
        <v/>
      </c>
      <c r="O635" s="625" t="str">
        <f>IF(ISNUMBER(AirVision!X631),AirVision!X631,"")</f>
        <v/>
      </c>
      <c r="P635" s="624" t="str">
        <f>IF(AirVision!Y631&lt;&gt;"",AirVision!Y631, "")</f>
        <v/>
      </c>
      <c r="Q635" s="624" t="str">
        <f>IF(ISNUMBER(AirVision!AA631),AirVision!AA631,"")</f>
        <v/>
      </c>
      <c r="R635" s="624" t="str">
        <f>IF(AirVision!AB631&lt;&gt;"",AirVision!AB631, "")</f>
        <v/>
      </c>
      <c r="S635" s="624" t="str">
        <f>IF(ISNUMBER(AirVision!AD631),AirVision!AD631,"")</f>
        <v/>
      </c>
      <c r="T635" s="624" t="str">
        <f>IF(AirVision!AE631&lt;&gt;"",AirVision!AE631, "")</f>
        <v/>
      </c>
      <c r="U635" s="624">
        <f t="shared" si="196"/>
        <v>0</v>
      </c>
      <c r="V635" s="624">
        <f t="shared" si="194"/>
        <v>1</v>
      </c>
      <c r="W635" s="624" t="str">
        <f>IF(D635&lt;&gt;"",(VLOOKUP(D635,'Flags&amp;Qualifiers'!$S$2:$U$55,3)),"")</f>
        <v/>
      </c>
      <c r="X635" s="624">
        <f t="shared" si="197"/>
        <v>0</v>
      </c>
      <c r="Y635" s="624" t="str">
        <f>IF(D635&lt;&gt;"",(VLOOKUP(D635,'Flags&amp;Qualifiers'!$S$2:$T$55,2)), "")</f>
        <v/>
      </c>
      <c r="Z635" s="624">
        <f t="shared" si="198"/>
        <v>1</v>
      </c>
      <c r="AA635" s="624">
        <f t="shared" si="199"/>
        <v>0</v>
      </c>
      <c r="AB635" s="624" t="str">
        <f t="shared" si="200"/>
        <v>NULL</v>
      </c>
      <c r="AC635" s="635" t="str">
        <f t="shared" si="215"/>
        <v>NULL</v>
      </c>
      <c r="AD635" s="625" t="str">
        <f t="shared" si="215"/>
        <v>NULL</v>
      </c>
      <c r="AE635" s="627">
        <f t="shared" si="214"/>
        <v>0</v>
      </c>
      <c r="AF635" s="628" t="str">
        <f t="shared" si="202"/>
        <v/>
      </c>
      <c r="AG635" s="629" t="str">
        <f t="shared" si="203"/>
        <v/>
      </c>
      <c r="AH635" s="630">
        <f t="shared" si="204"/>
        <v>628</v>
      </c>
      <c r="AI635" s="629">
        <f t="shared" si="208"/>
        <v>0</v>
      </c>
      <c r="AJ635" s="632" t="str">
        <f t="shared" si="211"/>
        <v/>
      </c>
      <c r="AK635" s="630" t="str">
        <f t="shared" si="205"/>
        <v/>
      </c>
      <c r="AL635" s="630" t="str">
        <f t="shared" si="206"/>
        <v/>
      </c>
      <c r="AM635" s="632" t="str">
        <f t="shared" si="207"/>
        <v/>
      </c>
      <c r="AN635" s="633" t="str">
        <f t="shared" si="212"/>
        <v>YES</v>
      </c>
      <c r="AO635" s="511" t="s">
        <v>382</v>
      </c>
      <c r="AP635" s="127">
        <f>VLOOKUP(AO635,'Flags&amp;Qualifiers'!$B$2:$C$49,2)</f>
        <v>0</v>
      </c>
      <c r="AQ635" s="127">
        <f>VLOOKUP(AO635,'Flags&amp;Qualifiers'!$B$2:$D$49,3)</f>
        <v>0</v>
      </c>
      <c r="AR635" s="127">
        <f>VLOOKUP(AO635,'Flags&amp;Qualifiers'!$B$2:$E$49,4)</f>
        <v>0</v>
      </c>
      <c r="AS635" s="757" t="str">
        <f t="shared" si="209"/>
        <v>no</v>
      </c>
    </row>
    <row r="636" spans="1:45" s="634" customFormat="1" ht="11.25" customHeight="1" x14ac:dyDescent="0.2">
      <c r="A636" s="621">
        <f>(AirVision!A632)</f>
        <v>0</v>
      </c>
      <c r="B636" s="622">
        <f>(AirVision!B632)</f>
        <v>0</v>
      </c>
      <c r="C636" s="623" t="str">
        <f>IF(ISNUMBER(AirVision!R632),AirVision!R632, "")</f>
        <v/>
      </c>
      <c r="D636" s="624" t="str">
        <f>IF(AirVision!S632&lt;&gt;"",AirVision!S632, "")</f>
        <v/>
      </c>
      <c r="E636" s="623" t="str">
        <f>IF(ISNUMBER(AirVision!L632),AirVision!L632, "")</f>
        <v/>
      </c>
      <c r="F636" s="624" t="str">
        <f>IF(AirVision!M632&lt;&gt;"",AirVision!M632, "")</f>
        <v/>
      </c>
      <c r="G636" s="625" t="str">
        <f>IF(ISNUMBER(AirVision!C632),AirVision!C632,"")</f>
        <v/>
      </c>
      <c r="H636" s="624" t="str">
        <f>IF(AirVision!D632&lt;&gt;"",AirVision!D632, "")</f>
        <v/>
      </c>
      <c r="I636" s="624" t="str">
        <f>IF(ISNUMBER(AirVision!O632),AirVision!O632,"")</f>
        <v/>
      </c>
      <c r="J636" s="624" t="str">
        <f>IF(ISNUMBER(AirVision!P632),AirVision!P632,"")</f>
        <v/>
      </c>
      <c r="K636" s="624" t="str">
        <f>IF(ISNUMBER(AirVision!F632),AirVision!F632, "")</f>
        <v/>
      </c>
      <c r="L636" s="624" t="str">
        <f>IF(AirVision!G632&lt;&gt;"",AirVision!G632, "")</f>
        <v/>
      </c>
      <c r="M636" s="624" t="str">
        <f>IF(ISNUMBER(AirVision!U632),AirVision!U632, "")</f>
        <v/>
      </c>
      <c r="N636" s="624" t="str">
        <f>IF(AirVision!V632&lt;&gt;"",AirVision!V632, "")</f>
        <v/>
      </c>
      <c r="O636" s="625" t="str">
        <f>IF(ISNUMBER(AirVision!X632),AirVision!X632,"")</f>
        <v/>
      </c>
      <c r="P636" s="624" t="str">
        <f>IF(AirVision!Y632&lt;&gt;"",AirVision!Y632, "")</f>
        <v/>
      </c>
      <c r="Q636" s="624" t="str">
        <f>IF(ISNUMBER(AirVision!AA632),AirVision!AA632,"")</f>
        <v/>
      </c>
      <c r="R636" s="624" t="str">
        <f>IF(AirVision!AB632&lt;&gt;"",AirVision!AB632, "")</f>
        <v/>
      </c>
      <c r="S636" s="624" t="str">
        <f>IF(ISNUMBER(AirVision!AD632),AirVision!AD632,"")</f>
        <v/>
      </c>
      <c r="T636" s="624" t="str">
        <f>IF(AirVision!AE632&lt;&gt;"",AirVision!AE632, "")</f>
        <v/>
      </c>
      <c r="U636" s="624">
        <f t="shared" si="196"/>
        <v>0</v>
      </c>
      <c r="V636" s="624">
        <f t="shared" si="194"/>
        <v>1</v>
      </c>
      <c r="W636" s="624" t="str">
        <f>IF(D636&lt;&gt;"",(VLOOKUP(D636,'Flags&amp;Qualifiers'!$S$2:$U$55,3)),"")</f>
        <v/>
      </c>
      <c r="X636" s="624">
        <f t="shared" si="197"/>
        <v>0</v>
      </c>
      <c r="Y636" s="624" t="str">
        <f>IF(D636&lt;&gt;"",(VLOOKUP(D636,'Flags&amp;Qualifiers'!$S$2:$T$55,2)), "")</f>
        <v/>
      </c>
      <c r="Z636" s="624">
        <f t="shared" si="198"/>
        <v>1</v>
      </c>
      <c r="AA636" s="624">
        <f t="shared" si="199"/>
        <v>0</v>
      </c>
      <c r="AB636" s="624" t="str">
        <f t="shared" si="200"/>
        <v>NULL</v>
      </c>
      <c r="AC636" s="635" t="str">
        <f t="shared" si="215"/>
        <v>NULL</v>
      </c>
      <c r="AD636" s="625" t="str">
        <f t="shared" si="215"/>
        <v>NULL</v>
      </c>
      <c r="AE636" s="627">
        <f t="shared" si="214"/>
        <v>0</v>
      </c>
      <c r="AF636" s="628" t="str">
        <f t="shared" si="202"/>
        <v/>
      </c>
      <c r="AG636" s="629" t="str">
        <f t="shared" si="203"/>
        <v/>
      </c>
      <c r="AH636" s="630">
        <f t="shared" si="204"/>
        <v>629</v>
      </c>
      <c r="AI636" s="629">
        <f t="shared" si="208"/>
        <v>0</v>
      </c>
      <c r="AJ636" s="632" t="str">
        <f t="shared" si="211"/>
        <v/>
      </c>
      <c r="AK636" s="630" t="str">
        <f t="shared" si="205"/>
        <v/>
      </c>
      <c r="AL636" s="630" t="str">
        <f t="shared" si="206"/>
        <v/>
      </c>
      <c r="AM636" s="632" t="str">
        <f t="shared" si="207"/>
        <v/>
      </c>
      <c r="AN636" s="633" t="str">
        <f t="shared" si="212"/>
        <v>YES</v>
      </c>
      <c r="AO636" s="511" t="s">
        <v>382</v>
      </c>
      <c r="AP636" s="127">
        <f>VLOOKUP(AO636,'Flags&amp;Qualifiers'!$B$2:$C$49,2)</f>
        <v>0</v>
      </c>
      <c r="AQ636" s="127">
        <f>VLOOKUP(AO636,'Flags&amp;Qualifiers'!$B$2:$D$49,3)</f>
        <v>0</v>
      </c>
      <c r="AR636" s="127">
        <f>VLOOKUP(AO636,'Flags&amp;Qualifiers'!$B$2:$E$49,4)</f>
        <v>0</v>
      </c>
      <c r="AS636" s="757" t="str">
        <f t="shared" si="209"/>
        <v>no</v>
      </c>
    </row>
    <row r="637" spans="1:45" s="634" customFormat="1" ht="11.25" customHeight="1" x14ac:dyDescent="0.2">
      <c r="A637" s="621">
        <f>(AirVision!A633)</f>
        <v>0</v>
      </c>
      <c r="B637" s="622">
        <f>(AirVision!B633)</f>
        <v>0</v>
      </c>
      <c r="C637" s="623" t="str">
        <f>IF(ISNUMBER(AirVision!R633),AirVision!R633, "")</f>
        <v/>
      </c>
      <c r="D637" s="624" t="str">
        <f>IF(AirVision!S633&lt;&gt;"",AirVision!S633, "")</f>
        <v/>
      </c>
      <c r="E637" s="623" t="str">
        <f>IF(ISNUMBER(AirVision!L633),AirVision!L633, "")</f>
        <v/>
      </c>
      <c r="F637" s="624" t="str">
        <f>IF(AirVision!M633&lt;&gt;"",AirVision!M633, "")</f>
        <v/>
      </c>
      <c r="G637" s="625" t="str">
        <f>IF(ISNUMBER(AirVision!C633),AirVision!C633,"")</f>
        <v/>
      </c>
      <c r="H637" s="624" t="str">
        <f>IF(AirVision!D633&lt;&gt;"",AirVision!D633, "")</f>
        <v/>
      </c>
      <c r="I637" s="624" t="str">
        <f>IF(ISNUMBER(AirVision!O633),AirVision!O633,"")</f>
        <v/>
      </c>
      <c r="J637" s="624" t="str">
        <f>IF(ISNUMBER(AirVision!P633),AirVision!P633,"")</f>
        <v/>
      </c>
      <c r="K637" s="624" t="str">
        <f>IF(ISNUMBER(AirVision!F633),AirVision!F633, "")</f>
        <v/>
      </c>
      <c r="L637" s="624" t="str">
        <f>IF(AirVision!G633&lt;&gt;"",AirVision!G633, "")</f>
        <v/>
      </c>
      <c r="M637" s="624" t="str">
        <f>IF(ISNUMBER(AirVision!U633),AirVision!U633, "")</f>
        <v/>
      </c>
      <c r="N637" s="624" t="str">
        <f>IF(AirVision!V633&lt;&gt;"",AirVision!V633, "")</f>
        <v/>
      </c>
      <c r="O637" s="625" t="str">
        <f>IF(ISNUMBER(AirVision!X633),AirVision!X633,"")</f>
        <v/>
      </c>
      <c r="P637" s="624" t="str">
        <f>IF(AirVision!Y633&lt;&gt;"",AirVision!Y633, "")</f>
        <v/>
      </c>
      <c r="Q637" s="624" t="str">
        <f>IF(ISNUMBER(AirVision!AA633),AirVision!AA633,"")</f>
        <v/>
      </c>
      <c r="R637" s="624" t="str">
        <f>IF(AirVision!AB633&lt;&gt;"",AirVision!AB633, "")</f>
        <v/>
      </c>
      <c r="S637" s="624" t="str">
        <f>IF(ISNUMBER(AirVision!AD633),AirVision!AD633,"")</f>
        <v/>
      </c>
      <c r="T637" s="624" t="str">
        <f>IF(AirVision!AE633&lt;&gt;"",AirVision!AE633, "")</f>
        <v/>
      </c>
      <c r="U637" s="624">
        <f t="shared" si="196"/>
        <v>0</v>
      </c>
      <c r="V637" s="624">
        <f t="shared" si="194"/>
        <v>1</v>
      </c>
      <c r="W637" s="624" t="str">
        <f>IF(D637&lt;&gt;"",(VLOOKUP(D637,'Flags&amp;Qualifiers'!$S$2:$U$55,3)),"")</f>
        <v/>
      </c>
      <c r="X637" s="624">
        <f t="shared" si="197"/>
        <v>0</v>
      </c>
      <c r="Y637" s="624" t="str">
        <f>IF(D637&lt;&gt;"",(VLOOKUP(D637,'Flags&amp;Qualifiers'!$S$2:$T$55,2)), "")</f>
        <v/>
      </c>
      <c r="Z637" s="624">
        <f t="shared" si="198"/>
        <v>1</v>
      </c>
      <c r="AA637" s="624">
        <f t="shared" si="199"/>
        <v>0</v>
      </c>
      <c r="AB637" s="624" t="str">
        <f t="shared" si="200"/>
        <v>NULL</v>
      </c>
      <c r="AC637" s="635" t="str">
        <f t="shared" si="215"/>
        <v>NULL</v>
      </c>
      <c r="AD637" s="625" t="str">
        <f t="shared" si="215"/>
        <v>NULL</v>
      </c>
      <c r="AE637" s="627">
        <f t="shared" si="214"/>
        <v>0</v>
      </c>
      <c r="AF637" s="628" t="str">
        <f t="shared" si="202"/>
        <v/>
      </c>
      <c r="AG637" s="629" t="str">
        <f t="shared" si="203"/>
        <v/>
      </c>
      <c r="AH637" s="630">
        <f t="shared" si="204"/>
        <v>630</v>
      </c>
      <c r="AI637" s="629">
        <f t="shared" si="208"/>
        <v>0</v>
      </c>
      <c r="AJ637" s="632" t="str">
        <f t="shared" si="211"/>
        <v/>
      </c>
      <c r="AK637" s="630" t="str">
        <f t="shared" si="205"/>
        <v/>
      </c>
      <c r="AL637" s="630" t="str">
        <f t="shared" si="206"/>
        <v/>
      </c>
      <c r="AM637" s="632" t="str">
        <f t="shared" si="207"/>
        <v/>
      </c>
      <c r="AN637" s="633" t="str">
        <f t="shared" si="212"/>
        <v>YES</v>
      </c>
      <c r="AO637" s="511" t="s">
        <v>382</v>
      </c>
      <c r="AP637" s="127">
        <f>VLOOKUP(AO637,'Flags&amp;Qualifiers'!$B$2:$C$49,2)</f>
        <v>0</v>
      </c>
      <c r="AQ637" s="127">
        <f>VLOOKUP(AO637,'Flags&amp;Qualifiers'!$B$2:$D$49,3)</f>
        <v>0</v>
      </c>
      <c r="AR637" s="127">
        <f>VLOOKUP(AO637,'Flags&amp;Qualifiers'!$B$2:$E$49,4)</f>
        <v>0</v>
      </c>
      <c r="AS637" s="757" t="str">
        <f t="shared" si="209"/>
        <v>no</v>
      </c>
    </row>
    <row r="638" spans="1:45" s="634" customFormat="1" ht="11.25" customHeight="1" x14ac:dyDescent="0.2">
      <c r="A638" s="621">
        <f>(AirVision!A634)</f>
        <v>0</v>
      </c>
      <c r="B638" s="622">
        <f>(AirVision!B634)</f>
        <v>0</v>
      </c>
      <c r="C638" s="623" t="str">
        <f>IF(ISNUMBER(AirVision!R634),AirVision!R634, "")</f>
        <v/>
      </c>
      <c r="D638" s="624" t="str">
        <f>IF(AirVision!S634&lt;&gt;"",AirVision!S634, "")</f>
        <v/>
      </c>
      <c r="E638" s="623" t="str">
        <f>IF(ISNUMBER(AirVision!L634),AirVision!L634, "")</f>
        <v/>
      </c>
      <c r="F638" s="624" t="str">
        <f>IF(AirVision!M634&lt;&gt;"",AirVision!M634, "")</f>
        <v/>
      </c>
      <c r="G638" s="625" t="str">
        <f>IF(ISNUMBER(AirVision!C634),AirVision!C634,"")</f>
        <v/>
      </c>
      <c r="H638" s="624" t="str">
        <f>IF(AirVision!D634&lt;&gt;"",AirVision!D634, "")</f>
        <v/>
      </c>
      <c r="I638" s="624" t="str">
        <f>IF(ISNUMBER(AirVision!O634),AirVision!O634,"")</f>
        <v/>
      </c>
      <c r="J638" s="624" t="str">
        <f>IF(ISNUMBER(AirVision!P634),AirVision!P634,"")</f>
        <v/>
      </c>
      <c r="K638" s="624" t="str">
        <f>IF(ISNUMBER(AirVision!F634),AirVision!F634, "")</f>
        <v/>
      </c>
      <c r="L638" s="624" t="str">
        <f>IF(AirVision!G634&lt;&gt;"",AirVision!G634, "")</f>
        <v/>
      </c>
      <c r="M638" s="624" t="str">
        <f>IF(ISNUMBER(AirVision!U634),AirVision!U634, "")</f>
        <v/>
      </c>
      <c r="N638" s="624" t="str">
        <f>IF(AirVision!V634&lt;&gt;"",AirVision!V634, "")</f>
        <v/>
      </c>
      <c r="O638" s="625" t="str">
        <f>IF(ISNUMBER(AirVision!X634),AirVision!X634,"")</f>
        <v/>
      </c>
      <c r="P638" s="624" t="str">
        <f>IF(AirVision!Y634&lt;&gt;"",AirVision!Y634, "")</f>
        <v/>
      </c>
      <c r="Q638" s="624" t="str">
        <f>IF(ISNUMBER(AirVision!AA634),AirVision!AA634,"")</f>
        <v/>
      </c>
      <c r="R638" s="624" t="str">
        <f>IF(AirVision!AB634&lt;&gt;"",AirVision!AB634, "")</f>
        <v/>
      </c>
      <c r="S638" s="624" t="str">
        <f>IF(ISNUMBER(AirVision!AD634),AirVision!AD634,"")</f>
        <v/>
      </c>
      <c r="T638" s="624" t="str">
        <f>IF(AirVision!AE634&lt;&gt;"",AirVision!AE634, "")</f>
        <v/>
      </c>
      <c r="U638" s="624">
        <f t="shared" si="196"/>
        <v>0</v>
      </c>
      <c r="V638" s="624">
        <f t="shared" si="194"/>
        <v>1</v>
      </c>
      <c r="W638" s="624" t="str">
        <f>IF(D638&lt;&gt;"",(VLOOKUP(D638,'Flags&amp;Qualifiers'!$S$2:$U$55,3)),"")</f>
        <v/>
      </c>
      <c r="X638" s="624">
        <f t="shared" si="197"/>
        <v>0</v>
      </c>
      <c r="Y638" s="624" t="str">
        <f>IF(D638&lt;&gt;"",(VLOOKUP(D638,'Flags&amp;Qualifiers'!$S$2:$T$55,2)), "")</f>
        <v/>
      </c>
      <c r="Z638" s="624">
        <f t="shared" si="198"/>
        <v>1</v>
      </c>
      <c r="AA638" s="624">
        <f t="shared" si="199"/>
        <v>0</v>
      </c>
      <c r="AB638" s="624" t="str">
        <f t="shared" si="200"/>
        <v>NULL</v>
      </c>
      <c r="AC638" s="635" t="str">
        <f t="shared" si="215"/>
        <v>NULL</v>
      </c>
      <c r="AD638" s="625" t="str">
        <f t="shared" si="215"/>
        <v>NULL</v>
      </c>
      <c r="AE638" s="627">
        <f t="shared" si="214"/>
        <v>0</v>
      </c>
      <c r="AF638" s="628" t="str">
        <f t="shared" si="202"/>
        <v/>
      </c>
      <c r="AG638" s="629" t="str">
        <f t="shared" si="203"/>
        <v/>
      </c>
      <c r="AH638" s="630">
        <f t="shared" si="204"/>
        <v>631</v>
      </c>
      <c r="AI638" s="629">
        <f t="shared" si="208"/>
        <v>0</v>
      </c>
      <c r="AJ638" s="632" t="str">
        <f t="shared" si="211"/>
        <v/>
      </c>
      <c r="AK638" s="630" t="str">
        <f t="shared" si="205"/>
        <v/>
      </c>
      <c r="AL638" s="630" t="str">
        <f t="shared" si="206"/>
        <v/>
      </c>
      <c r="AM638" s="632" t="str">
        <f t="shared" si="207"/>
        <v/>
      </c>
      <c r="AN638" s="633" t="str">
        <f t="shared" si="212"/>
        <v>YES</v>
      </c>
      <c r="AO638" s="511" t="s">
        <v>382</v>
      </c>
      <c r="AP638" s="127">
        <f>VLOOKUP(AO638,'Flags&amp;Qualifiers'!$B$2:$C$49,2)</f>
        <v>0</v>
      </c>
      <c r="AQ638" s="127">
        <f>VLOOKUP(AO638,'Flags&amp;Qualifiers'!$B$2:$D$49,3)</f>
        <v>0</v>
      </c>
      <c r="AR638" s="127">
        <f>VLOOKUP(AO638,'Flags&amp;Qualifiers'!$B$2:$E$49,4)</f>
        <v>0</v>
      </c>
      <c r="AS638" s="757" t="str">
        <f t="shared" si="209"/>
        <v>no</v>
      </c>
    </row>
    <row r="639" spans="1:45" s="634" customFormat="1" ht="11.25" customHeight="1" x14ac:dyDescent="0.2">
      <c r="A639" s="621">
        <f>(AirVision!A635)</f>
        <v>0</v>
      </c>
      <c r="B639" s="622">
        <f>(AirVision!B635)</f>
        <v>0</v>
      </c>
      <c r="C639" s="623" t="str">
        <f>IF(ISNUMBER(AirVision!R635),AirVision!R635, "")</f>
        <v/>
      </c>
      <c r="D639" s="624" t="str">
        <f>IF(AirVision!S635&lt;&gt;"",AirVision!S635, "")</f>
        <v/>
      </c>
      <c r="E639" s="623" t="str">
        <f>IF(ISNUMBER(AirVision!L635),AirVision!L635, "")</f>
        <v/>
      </c>
      <c r="F639" s="624" t="str">
        <f>IF(AirVision!M635&lt;&gt;"",AirVision!M635, "")</f>
        <v/>
      </c>
      <c r="G639" s="625" t="str">
        <f>IF(ISNUMBER(AirVision!C635),AirVision!C635,"")</f>
        <v/>
      </c>
      <c r="H639" s="624" t="str">
        <f>IF(AirVision!D635&lt;&gt;"",AirVision!D635, "")</f>
        <v/>
      </c>
      <c r="I639" s="624" t="str">
        <f>IF(ISNUMBER(AirVision!O635),AirVision!O635,"")</f>
        <v/>
      </c>
      <c r="J639" s="624" t="str">
        <f>IF(ISNUMBER(AirVision!P635),AirVision!P635,"")</f>
        <v/>
      </c>
      <c r="K639" s="624" t="str">
        <f>IF(ISNUMBER(AirVision!F635),AirVision!F635, "")</f>
        <v/>
      </c>
      <c r="L639" s="624" t="str">
        <f>IF(AirVision!G635&lt;&gt;"",AirVision!G635, "")</f>
        <v/>
      </c>
      <c r="M639" s="624" t="str">
        <f>IF(ISNUMBER(AirVision!U635),AirVision!U635, "")</f>
        <v/>
      </c>
      <c r="N639" s="624" t="str">
        <f>IF(AirVision!V635&lt;&gt;"",AirVision!V635, "")</f>
        <v/>
      </c>
      <c r="O639" s="625" t="str">
        <f>IF(ISNUMBER(AirVision!X635),AirVision!X635,"")</f>
        <v/>
      </c>
      <c r="P639" s="624" t="str">
        <f>IF(AirVision!Y635&lt;&gt;"",AirVision!Y635, "")</f>
        <v/>
      </c>
      <c r="Q639" s="624" t="str">
        <f>IF(ISNUMBER(AirVision!AA635),AirVision!AA635,"")</f>
        <v/>
      </c>
      <c r="R639" s="624" t="str">
        <f>IF(AirVision!AB635&lt;&gt;"",AirVision!AB635, "")</f>
        <v/>
      </c>
      <c r="S639" s="624" t="str">
        <f>IF(ISNUMBER(AirVision!AD635),AirVision!AD635,"")</f>
        <v/>
      </c>
      <c r="T639" s="624" t="str">
        <f>IF(AirVision!AE635&lt;&gt;"",AirVision!AE635, "")</f>
        <v/>
      </c>
      <c r="U639" s="624">
        <f t="shared" si="196"/>
        <v>0</v>
      </c>
      <c r="V639" s="624">
        <f t="shared" si="194"/>
        <v>1</v>
      </c>
      <c r="W639" s="624" t="str">
        <f>IF(D639&lt;&gt;"",(VLOOKUP(D639,'Flags&amp;Qualifiers'!$S$2:$U$55,3)),"")</f>
        <v/>
      </c>
      <c r="X639" s="624">
        <f t="shared" si="197"/>
        <v>0</v>
      </c>
      <c r="Y639" s="624" t="str">
        <f>IF(D639&lt;&gt;"",(VLOOKUP(D639,'Flags&amp;Qualifiers'!$S$2:$T$55,2)), "")</f>
        <v/>
      </c>
      <c r="Z639" s="624">
        <f t="shared" si="198"/>
        <v>1</v>
      </c>
      <c r="AA639" s="624">
        <f t="shared" si="199"/>
        <v>0</v>
      </c>
      <c r="AB639" s="624" t="str">
        <f t="shared" si="200"/>
        <v>NULL</v>
      </c>
      <c r="AC639" s="635" t="str">
        <f t="shared" si="215"/>
        <v>NULL</v>
      </c>
      <c r="AD639" s="625" t="str">
        <f t="shared" si="215"/>
        <v>NULL</v>
      </c>
      <c r="AE639" s="627">
        <f t="shared" si="214"/>
        <v>0</v>
      </c>
      <c r="AF639" s="628" t="str">
        <f t="shared" si="202"/>
        <v/>
      </c>
      <c r="AG639" s="629" t="str">
        <f t="shared" si="203"/>
        <v/>
      </c>
      <c r="AH639" s="630">
        <f t="shared" si="204"/>
        <v>632</v>
      </c>
      <c r="AI639" s="629">
        <f t="shared" si="208"/>
        <v>0</v>
      </c>
      <c r="AJ639" s="632" t="str">
        <f t="shared" si="211"/>
        <v/>
      </c>
      <c r="AK639" s="630" t="str">
        <f t="shared" si="205"/>
        <v/>
      </c>
      <c r="AL639" s="630" t="str">
        <f t="shared" si="206"/>
        <v/>
      </c>
      <c r="AM639" s="632" t="str">
        <f t="shared" si="207"/>
        <v/>
      </c>
      <c r="AN639" s="633" t="str">
        <f t="shared" si="212"/>
        <v>YES</v>
      </c>
      <c r="AO639" s="511" t="s">
        <v>382</v>
      </c>
      <c r="AP639" s="127">
        <f>VLOOKUP(AO639,'Flags&amp;Qualifiers'!$B$2:$C$49,2)</f>
        <v>0</v>
      </c>
      <c r="AQ639" s="127">
        <f>VLOOKUP(AO639,'Flags&amp;Qualifiers'!$B$2:$D$49,3)</f>
        <v>0</v>
      </c>
      <c r="AR639" s="127">
        <f>VLOOKUP(AO639,'Flags&amp;Qualifiers'!$B$2:$E$49,4)</f>
        <v>0</v>
      </c>
      <c r="AS639" s="757" t="str">
        <f t="shared" si="209"/>
        <v>no</v>
      </c>
    </row>
    <row r="640" spans="1:45" s="634" customFormat="1" ht="11.25" customHeight="1" x14ac:dyDescent="0.2">
      <c r="A640" s="621">
        <f>(AirVision!A636)</f>
        <v>0</v>
      </c>
      <c r="B640" s="622">
        <f>(AirVision!B636)</f>
        <v>0</v>
      </c>
      <c r="C640" s="623" t="str">
        <f>IF(ISNUMBER(AirVision!R636),AirVision!R636, "")</f>
        <v/>
      </c>
      <c r="D640" s="624" t="str">
        <f>IF(AirVision!S636&lt;&gt;"",AirVision!S636, "")</f>
        <v/>
      </c>
      <c r="E640" s="623" t="str">
        <f>IF(ISNUMBER(AirVision!L636),AirVision!L636, "")</f>
        <v/>
      </c>
      <c r="F640" s="624" t="str">
        <f>IF(AirVision!M636&lt;&gt;"",AirVision!M636, "")</f>
        <v/>
      </c>
      <c r="G640" s="625" t="str">
        <f>IF(ISNUMBER(AirVision!C636),AirVision!C636,"")</f>
        <v/>
      </c>
      <c r="H640" s="624" t="str">
        <f>IF(AirVision!D636&lt;&gt;"",AirVision!D636, "")</f>
        <v/>
      </c>
      <c r="I640" s="624" t="str">
        <f>IF(ISNUMBER(AirVision!O636),AirVision!O636,"")</f>
        <v/>
      </c>
      <c r="J640" s="624" t="str">
        <f>IF(ISNUMBER(AirVision!P636),AirVision!P636,"")</f>
        <v/>
      </c>
      <c r="K640" s="624" t="str">
        <f>IF(ISNUMBER(AirVision!F636),AirVision!F636, "")</f>
        <v/>
      </c>
      <c r="L640" s="624" t="str">
        <f>IF(AirVision!G636&lt;&gt;"",AirVision!G636, "")</f>
        <v/>
      </c>
      <c r="M640" s="624" t="str">
        <f>IF(ISNUMBER(AirVision!U636),AirVision!U636, "")</f>
        <v/>
      </c>
      <c r="N640" s="624" t="str">
        <f>IF(AirVision!V636&lt;&gt;"",AirVision!V636, "")</f>
        <v/>
      </c>
      <c r="O640" s="625" t="str">
        <f>IF(ISNUMBER(AirVision!X636),AirVision!X636,"")</f>
        <v/>
      </c>
      <c r="P640" s="624" t="str">
        <f>IF(AirVision!Y636&lt;&gt;"",AirVision!Y636, "")</f>
        <v/>
      </c>
      <c r="Q640" s="624" t="str">
        <f>IF(ISNUMBER(AirVision!AA636),AirVision!AA636,"")</f>
        <v/>
      </c>
      <c r="R640" s="624" t="str">
        <f>IF(AirVision!AB636&lt;&gt;"",AirVision!AB636, "")</f>
        <v/>
      </c>
      <c r="S640" s="624" t="str">
        <f>IF(ISNUMBER(AirVision!AD636),AirVision!AD636,"")</f>
        <v/>
      </c>
      <c r="T640" s="624" t="str">
        <f>IF(AirVision!AE636&lt;&gt;"",AirVision!AE636, "")</f>
        <v/>
      </c>
      <c r="U640" s="624">
        <f t="shared" si="196"/>
        <v>0</v>
      </c>
      <c r="V640" s="624">
        <f t="shared" si="194"/>
        <v>1</v>
      </c>
      <c r="W640" s="624" t="str">
        <f>IF(D640&lt;&gt;"",(VLOOKUP(D640,'Flags&amp;Qualifiers'!$S$2:$U$55,3)),"")</f>
        <v/>
      </c>
      <c r="X640" s="624">
        <f t="shared" si="197"/>
        <v>0</v>
      </c>
      <c r="Y640" s="624" t="str">
        <f>IF(D640&lt;&gt;"",(VLOOKUP(D640,'Flags&amp;Qualifiers'!$S$2:$T$55,2)), "")</f>
        <v/>
      </c>
      <c r="Z640" s="624">
        <f t="shared" si="198"/>
        <v>1</v>
      </c>
      <c r="AA640" s="624">
        <f t="shared" si="199"/>
        <v>0</v>
      </c>
      <c r="AB640" s="624" t="str">
        <f t="shared" si="200"/>
        <v>NULL</v>
      </c>
      <c r="AC640" s="635" t="str">
        <f t="shared" si="215"/>
        <v>NULL</v>
      </c>
      <c r="AD640" s="625" t="str">
        <f t="shared" si="215"/>
        <v>NULL</v>
      </c>
      <c r="AE640" s="627">
        <f t="shared" si="214"/>
        <v>0</v>
      </c>
      <c r="AF640" s="628" t="str">
        <f t="shared" si="202"/>
        <v/>
      </c>
      <c r="AG640" s="629" t="str">
        <f t="shared" si="203"/>
        <v/>
      </c>
      <c r="AH640" s="630">
        <f t="shared" si="204"/>
        <v>633</v>
      </c>
      <c r="AI640" s="629">
        <f t="shared" si="208"/>
        <v>0</v>
      </c>
      <c r="AJ640" s="632" t="str">
        <f t="shared" si="211"/>
        <v/>
      </c>
      <c r="AK640" s="630" t="str">
        <f t="shared" si="205"/>
        <v/>
      </c>
      <c r="AL640" s="630" t="str">
        <f t="shared" si="206"/>
        <v/>
      </c>
      <c r="AM640" s="632" t="str">
        <f t="shared" si="207"/>
        <v/>
      </c>
      <c r="AN640" s="633" t="str">
        <f t="shared" si="212"/>
        <v>YES</v>
      </c>
      <c r="AO640" s="511" t="s">
        <v>382</v>
      </c>
      <c r="AP640" s="127">
        <f>VLOOKUP(AO640,'Flags&amp;Qualifiers'!$B$2:$C$49,2)</f>
        <v>0</v>
      </c>
      <c r="AQ640" s="127">
        <f>VLOOKUP(AO640,'Flags&amp;Qualifiers'!$B$2:$D$49,3)</f>
        <v>0</v>
      </c>
      <c r="AR640" s="127">
        <f>VLOOKUP(AO640,'Flags&amp;Qualifiers'!$B$2:$E$49,4)</f>
        <v>0</v>
      </c>
      <c r="AS640" s="757" t="str">
        <f t="shared" si="209"/>
        <v>no</v>
      </c>
    </row>
    <row r="641" spans="1:45" s="634" customFormat="1" ht="11.25" customHeight="1" x14ac:dyDescent="0.2">
      <c r="A641" s="621">
        <f>(AirVision!A637)</f>
        <v>0</v>
      </c>
      <c r="B641" s="622">
        <f>(AirVision!B637)</f>
        <v>0</v>
      </c>
      <c r="C641" s="623" t="str">
        <f>IF(ISNUMBER(AirVision!R637),AirVision!R637, "")</f>
        <v/>
      </c>
      <c r="D641" s="624" t="str">
        <f>IF(AirVision!S637&lt;&gt;"",AirVision!S637, "")</f>
        <v/>
      </c>
      <c r="E641" s="623" t="str">
        <f>IF(ISNUMBER(AirVision!L637),AirVision!L637, "")</f>
        <v/>
      </c>
      <c r="F641" s="624" t="str">
        <f>IF(AirVision!M637&lt;&gt;"",AirVision!M637, "")</f>
        <v/>
      </c>
      <c r="G641" s="625" t="str">
        <f>IF(ISNUMBER(AirVision!C637),AirVision!C637,"")</f>
        <v/>
      </c>
      <c r="H641" s="624" t="str">
        <f>IF(AirVision!D637&lt;&gt;"",AirVision!D637, "")</f>
        <v/>
      </c>
      <c r="I641" s="624" t="str">
        <f>IF(ISNUMBER(AirVision!O637),AirVision!O637,"")</f>
        <v/>
      </c>
      <c r="J641" s="624" t="str">
        <f>IF(ISNUMBER(AirVision!P637),AirVision!P637,"")</f>
        <v/>
      </c>
      <c r="K641" s="624" t="str">
        <f>IF(ISNUMBER(AirVision!F637),AirVision!F637, "")</f>
        <v/>
      </c>
      <c r="L641" s="624" t="str">
        <f>IF(AirVision!G637&lt;&gt;"",AirVision!G637, "")</f>
        <v/>
      </c>
      <c r="M641" s="624" t="str">
        <f>IF(ISNUMBER(AirVision!U637),AirVision!U637, "")</f>
        <v/>
      </c>
      <c r="N641" s="624" t="str">
        <f>IF(AirVision!V637&lt;&gt;"",AirVision!V637, "")</f>
        <v/>
      </c>
      <c r="O641" s="625" t="str">
        <f>IF(ISNUMBER(AirVision!X637),AirVision!X637,"")</f>
        <v/>
      </c>
      <c r="P641" s="624" t="str">
        <f>IF(AirVision!Y637&lt;&gt;"",AirVision!Y637, "")</f>
        <v/>
      </c>
      <c r="Q641" s="624" t="str">
        <f>IF(ISNUMBER(AirVision!AA637),AirVision!AA637,"")</f>
        <v/>
      </c>
      <c r="R641" s="624" t="str">
        <f>IF(AirVision!AB637&lt;&gt;"",AirVision!AB637, "")</f>
        <v/>
      </c>
      <c r="S641" s="624" t="str">
        <f>IF(ISNUMBER(AirVision!AD637),AirVision!AD637,"")</f>
        <v/>
      </c>
      <c r="T641" s="624" t="str">
        <f>IF(AirVision!AE637&lt;&gt;"",AirVision!AE637, "")</f>
        <v/>
      </c>
      <c r="U641" s="624">
        <f t="shared" si="196"/>
        <v>0</v>
      </c>
      <c r="V641" s="624">
        <f t="shared" si="194"/>
        <v>1</v>
      </c>
      <c r="W641" s="624" t="str">
        <f>IF(D641&lt;&gt;"",(VLOOKUP(D641,'Flags&amp;Qualifiers'!$S$2:$U$55,3)),"")</f>
        <v/>
      </c>
      <c r="X641" s="624">
        <f t="shared" si="197"/>
        <v>0</v>
      </c>
      <c r="Y641" s="624" t="str">
        <f>IF(D641&lt;&gt;"",(VLOOKUP(D641,'Flags&amp;Qualifiers'!$S$2:$T$55,2)), "")</f>
        <v/>
      </c>
      <c r="Z641" s="624">
        <f t="shared" si="198"/>
        <v>1</v>
      </c>
      <c r="AA641" s="624">
        <f t="shared" si="199"/>
        <v>0</v>
      </c>
      <c r="AB641" s="624" t="str">
        <f t="shared" si="200"/>
        <v>NULL</v>
      </c>
      <c r="AC641" s="635" t="str">
        <f t="shared" si="215"/>
        <v>NULL</v>
      </c>
      <c r="AD641" s="625" t="str">
        <f t="shared" si="215"/>
        <v>NULL</v>
      </c>
      <c r="AE641" s="627">
        <f t="shared" si="214"/>
        <v>0</v>
      </c>
      <c r="AF641" s="628" t="str">
        <f t="shared" si="202"/>
        <v/>
      </c>
      <c r="AG641" s="629" t="str">
        <f t="shared" si="203"/>
        <v/>
      </c>
      <c r="AH641" s="630">
        <f t="shared" si="204"/>
        <v>634</v>
      </c>
      <c r="AI641" s="629">
        <f t="shared" si="208"/>
        <v>0</v>
      </c>
      <c r="AJ641" s="632" t="str">
        <f t="shared" si="211"/>
        <v/>
      </c>
      <c r="AK641" s="630" t="str">
        <f t="shared" si="205"/>
        <v/>
      </c>
      <c r="AL641" s="630" t="str">
        <f t="shared" si="206"/>
        <v/>
      </c>
      <c r="AM641" s="632" t="str">
        <f t="shared" si="207"/>
        <v/>
      </c>
      <c r="AN641" s="633" t="str">
        <f t="shared" si="212"/>
        <v>YES</v>
      </c>
      <c r="AO641" s="511" t="s">
        <v>382</v>
      </c>
      <c r="AP641" s="127">
        <f>VLOOKUP(AO641,'Flags&amp;Qualifiers'!$B$2:$C$49,2)</f>
        <v>0</v>
      </c>
      <c r="AQ641" s="127">
        <f>VLOOKUP(AO641,'Flags&amp;Qualifiers'!$B$2:$D$49,3)</f>
        <v>0</v>
      </c>
      <c r="AR641" s="127">
        <f>VLOOKUP(AO641,'Flags&amp;Qualifiers'!$B$2:$E$49,4)</f>
        <v>0</v>
      </c>
      <c r="AS641" s="757" t="str">
        <f t="shared" si="209"/>
        <v>no</v>
      </c>
    </row>
    <row r="642" spans="1:45" s="634" customFormat="1" ht="11.25" customHeight="1" x14ac:dyDescent="0.2">
      <c r="A642" s="621">
        <f>(AirVision!A638)</f>
        <v>0</v>
      </c>
      <c r="B642" s="622">
        <f>(AirVision!B638)</f>
        <v>0</v>
      </c>
      <c r="C642" s="623" t="str">
        <f>IF(ISNUMBER(AirVision!R638),AirVision!R638, "")</f>
        <v/>
      </c>
      <c r="D642" s="624" t="str">
        <f>IF(AirVision!S638&lt;&gt;"",AirVision!S638, "")</f>
        <v/>
      </c>
      <c r="E642" s="623" t="str">
        <f>IF(ISNUMBER(AirVision!L638),AirVision!L638, "")</f>
        <v/>
      </c>
      <c r="F642" s="624" t="str">
        <f>IF(AirVision!M638&lt;&gt;"",AirVision!M638, "")</f>
        <v/>
      </c>
      <c r="G642" s="625" t="str">
        <f>IF(ISNUMBER(AirVision!C638),AirVision!C638,"")</f>
        <v/>
      </c>
      <c r="H642" s="624" t="str">
        <f>IF(AirVision!D638&lt;&gt;"",AirVision!D638, "")</f>
        <v/>
      </c>
      <c r="I642" s="624" t="str">
        <f>IF(ISNUMBER(AirVision!O638),AirVision!O638,"")</f>
        <v/>
      </c>
      <c r="J642" s="624" t="str">
        <f>IF(ISNUMBER(AirVision!P638),AirVision!P638,"")</f>
        <v/>
      </c>
      <c r="K642" s="624" t="str">
        <f>IF(ISNUMBER(AirVision!F638),AirVision!F638, "")</f>
        <v/>
      </c>
      <c r="L642" s="624" t="str">
        <f>IF(AirVision!G638&lt;&gt;"",AirVision!G638, "")</f>
        <v/>
      </c>
      <c r="M642" s="624" t="str">
        <f>IF(ISNUMBER(AirVision!U638),AirVision!U638, "")</f>
        <v/>
      </c>
      <c r="N642" s="624" t="str">
        <f>IF(AirVision!V638&lt;&gt;"",AirVision!V638, "")</f>
        <v/>
      </c>
      <c r="O642" s="625" t="str">
        <f>IF(ISNUMBER(AirVision!X638),AirVision!X638,"")</f>
        <v/>
      </c>
      <c r="P642" s="624" t="str">
        <f>IF(AirVision!Y638&lt;&gt;"",AirVision!Y638, "")</f>
        <v/>
      </c>
      <c r="Q642" s="624" t="str">
        <f>IF(ISNUMBER(AirVision!AA638),AirVision!AA638,"")</f>
        <v/>
      </c>
      <c r="R642" s="624" t="str">
        <f>IF(AirVision!AB638&lt;&gt;"",AirVision!AB638, "")</f>
        <v/>
      </c>
      <c r="S642" s="624" t="str">
        <f>IF(ISNUMBER(AirVision!AD638),AirVision!AD638,"")</f>
        <v/>
      </c>
      <c r="T642" s="624" t="str">
        <f>IF(AirVision!AE638&lt;&gt;"",AirVision!AE638, "")</f>
        <v/>
      </c>
      <c r="U642" s="624">
        <f t="shared" si="196"/>
        <v>0</v>
      </c>
      <c r="V642" s="624">
        <f t="shared" si="194"/>
        <v>1</v>
      </c>
      <c r="W642" s="624" t="str">
        <f>IF(D642&lt;&gt;"",(VLOOKUP(D642,'Flags&amp;Qualifiers'!$S$2:$U$55,3)),"")</f>
        <v/>
      </c>
      <c r="X642" s="624">
        <f t="shared" si="197"/>
        <v>0</v>
      </c>
      <c r="Y642" s="624" t="str">
        <f>IF(D642&lt;&gt;"",(VLOOKUP(D642,'Flags&amp;Qualifiers'!$S$2:$T$55,2)), "")</f>
        <v/>
      </c>
      <c r="Z642" s="624">
        <f t="shared" si="198"/>
        <v>1</v>
      </c>
      <c r="AA642" s="624">
        <f t="shared" si="199"/>
        <v>0</v>
      </c>
      <c r="AB642" s="624" t="str">
        <f t="shared" si="200"/>
        <v>NULL</v>
      </c>
      <c r="AC642" s="635" t="str">
        <f t="shared" si="215"/>
        <v>NULL</v>
      </c>
      <c r="AD642" s="625" t="str">
        <f t="shared" si="215"/>
        <v>NULL</v>
      </c>
      <c r="AE642" s="627">
        <f t="shared" si="214"/>
        <v>0</v>
      </c>
      <c r="AF642" s="628" t="str">
        <f t="shared" si="202"/>
        <v/>
      </c>
      <c r="AG642" s="629" t="str">
        <f t="shared" si="203"/>
        <v/>
      </c>
      <c r="AH642" s="630">
        <f t="shared" si="204"/>
        <v>635</v>
      </c>
      <c r="AI642" s="629">
        <f t="shared" si="208"/>
        <v>0</v>
      </c>
      <c r="AJ642" s="632" t="str">
        <f t="shared" si="211"/>
        <v/>
      </c>
      <c r="AK642" s="630" t="str">
        <f t="shared" si="205"/>
        <v/>
      </c>
      <c r="AL642" s="630" t="str">
        <f t="shared" si="206"/>
        <v/>
      </c>
      <c r="AM642" s="632" t="str">
        <f t="shared" si="207"/>
        <v/>
      </c>
      <c r="AN642" s="633" t="str">
        <f t="shared" si="212"/>
        <v>YES</v>
      </c>
      <c r="AO642" s="511" t="s">
        <v>382</v>
      </c>
      <c r="AP642" s="127">
        <f>VLOOKUP(AO642,'Flags&amp;Qualifiers'!$B$2:$C$49,2)</f>
        <v>0</v>
      </c>
      <c r="AQ642" s="127">
        <f>VLOOKUP(AO642,'Flags&amp;Qualifiers'!$B$2:$D$49,3)</f>
        <v>0</v>
      </c>
      <c r="AR642" s="127">
        <f>VLOOKUP(AO642,'Flags&amp;Qualifiers'!$B$2:$E$49,4)</f>
        <v>0</v>
      </c>
      <c r="AS642" s="757" t="str">
        <f t="shared" si="209"/>
        <v>no</v>
      </c>
    </row>
    <row r="643" spans="1:45" s="634" customFormat="1" ht="11.25" customHeight="1" x14ac:dyDescent="0.2">
      <c r="A643" s="621">
        <f>(AirVision!A639)</f>
        <v>0</v>
      </c>
      <c r="B643" s="622">
        <f>(AirVision!B639)</f>
        <v>0</v>
      </c>
      <c r="C643" s="623" t="str">
        <f>IF(ISNUMBER(AirVision!R639),AirVision!R639, "")</f>
        <v/>
      </c>
      <c r="D643" s="624" t="str">
        <f>IF(AirVision!S639&lt;&gt;"",AirVision!S639, "")</f>
        <v/>
      </c>
      <c r="E643" s="623" t="str">
        <f>IF(ISNUMBER(AirVision!L639),AirVision!L639, "")</f>
        <v/>
      </c>
      <c r="F643" s="624" t="str">
        <f>IF(AirVision!M639&lt;&gt;"",AirVision!M639, "")</f>
        <v/>
      </c>
      <c r="G643" s="625" t="str">
        <f>IF(ISNUMBER(AirVision!C639),AirVision!C639,"")</f>
        <v/>
      </c>
      <c r="H643" s="624" t="str">
        <f>IF(AirVision!D639&lt;&gt;"",AirVision!D639, "")</f>
        <v/>
      </c>
      <c r="I643" s="624" t="str">
        <f>IF(ISNUMBER(AirVision!O639),AirVision!O639,"")</f>
        <v/>
      </c>
      <c r="J643" s="624" t="str">
        <f>IF(ISNUMBER(AirVision!P639),AirVision!P639,"")</f>
        <v/>
      </c>
      <c r="K643" s="624" t="str">
        <f>IF(ISNUMBER(AirVision!F639),AirVision!F639, "")</f>
        <v/>
      </c>
      <c r="L643" s="624" t="str">
        <f>IF(AirVision!G639&lt;&gt;"",AirVision!G639, "")</f>
        <v/>
      </c>
      <c r="M643" s="624" t="str">
        <f>IF(ISNUMBER(AirVision!U639),AirVision!U639, "")</f>
        <v/>
      </c>
      <c r="N643" s="624" t="str">
        <f>IF(AirVision!V639&lt;&gt;"",AirVision!V639, "")</f>
        <v/>
      </c>
      <c r="O643" s="625" t="str">
        <f>IF(ISNUMBER(AirVision!X639),AirVision!X639,"")</f>
        <v/>
      </c>
      <c r="P643" s="624" t="str">
        <f>IF(AirVision!Y639&lt;&gt;"",AirVision!Y639, "")</f>
        <v/>
      </c>
      <c r="Q643" s="624" t="str">
        <f>IF(ISNUMBER(AirVision!AA639),AirVision!AA639,"")</f>
        <v/>
      </c>
      <c r="R643" s="624" t="str">
        <f>IF(AirVision!AB639&lt;&gt;"",AirVision!AB639, "")</f>
        <v/>
      </c>
      <c r="S643" s="624" t="str">
        <f>IF(ISNUMBER(AirVision!AD639),AirVision!AD639,"")</f>
        <v/>
      </c>
      <c r="T643" s="624" t="str">
        <f>IF(AirVision!AE639&lt;&gt;"",AirVision!AE639, "")</f>
        <v/>
      </c>
      <c r="U643" s="624">
        <f t="shared" si="196"/>
        <v>0</v>
      </c>
      <c r="V643" s="624">
        <f t="shared" si="194"/>
        <v>1</v>
      </c>
      <c r="W643" s="624" t="str">
        <f>IF(D643&lt;&gt;"",(VLOOKUP(D643,'Flags&amp;Qualifiers'!$S$2:$U$55,3)),"")</f>
        <v/>
      </c>
      <c r="X643" s="624">
        <f t="shared" si="197"/>
        <v>0</v>
      </c>
      <c r="Y643" s="624" t="str">
        <f>IF(D643&lt;&gt;"",(VLOOKUP(D643,'Flags&amp;Qualifiers'!$S$2:$T$55,2)), "")</f>
        <v/>
      </c>
      <c r="Z643" s="624">
        <f t="shared" si="198"/>
        <v>1</v>
      </c>
      <c r="AA643" s="624">
        <f t="shared" si="199"/>
        <v>0</v>
      </c>
      <c r="AB643" s="624" t="str">
        <f t="shared" si="200"/>
        <v>NULL</v>
      </c>
      <c r="AC643" s="635" t="str">
        <f t="shared" si="215"/>
        <v>NULL</v>
      </c>
      <c r="AD643" s="625" t="str">
        <f t="shared" si="215"/>
        <v>NULL</v>
      </c>
      <c r="AE643" s="627">
        <f t="shared" si="214"/>
        <v>0</v>
      </c>
      <c r="AF643" s="628" t="str">
        <f t="shared" si="202"/>
        <v/>
      </c>
      <c r="AG643" s="629" t="str">
        <f t="shared" si="203"/>
        <v/>
      </c>
      <c r="AH643" s="630">
        <f t="shared" si="204"/>
        <v>636</v>
      </c>
      <c r="AI643" s="629">
        <f t="shared" si="208"/>
        <v>0</v>
      </c>
      <c r="AJ643" s="632" t="str">
        <f t="shared" si="211"/>
        <v/>
      </c>
      <c r="AK643" s="630" t="str">
        <f t="shared" si="205"/>
        <v/>
      </c>
      <c r="AL643" s="630" t="str">
        <f t="shared" si="206"/>
        <v/>
      </c>
      <c r="AM643" s="632" t="str">
        <f t="shared" si="207"/>
        <v/>
      </c>
      <c r="AN643" s="633" t="str">
        <f t="shared" si="212"/>
        <v>YES</v>
      </c>
      <c r="AO643" s="511" t="s">
        <v>382</v>
      </c>
      <c r="AP643" s="127">
        <f>VLOOKUP(AO643,'Flags&amp;Qualifiers'!$B$2:$C$49,2)</f>
        <v>0</v>
      </c>
      <c r="AQ643" s="127">
        <f>VLOOKUP(AO643,'Flags&amp;Qualifiers'!$B$2:$D$49,3)</f>
        <v>0</v>
      </c>
      <c r="AR643" s="127">
        <f>VLOOKUP(AO643,'Flags&amp;Qualifiers'!$B$2:$E$49,4)</f>
        <v>0</v>
      </c>
      <c r="AS643" s="757" t="str">
        <f t="shared" si="209"/>
        <v>no</v>
      </c>
    </row>
    <row r="644" spans="1:45" s="634" customFormat="1" ht="11.25" customHeight="1" x14ac:dyDescent="0.2">
      <c r="A644" s="621">
        <f>(AirVision!A640)</f>
        <v>0</v>
      </c>
      <c r="B644" s="622">
        <f>(AirVision!B640)</f>
        <v>0</v>
      </c>
      <c r="C644" s="623" t="str">
        <f>IF(ISNUMBER(AirVision!R640),AirVision!R640, "")</f>
        <v/>
      </c>
      <c r="D644" s="624" t="str">
        <f>IF(AirVision!S640&lt;&gt;"",AirVision!S640, "")</f>
        <v/>
      </c>
      <c r="E644" s="623" t="str">
        <f>IF(ISNUMBER(AirVision!L640),AirVision!L640, "")</f>
        <v/>
      </c>
      <c r="F644" s="624" t="str">
        <f>IF(AirVision!M640&lt;&gt;"",AirVision!M640, "")</f>
        <v/>
      </c>
      <c r="G644" s="625" t="str">
        <f>IF(ISNUMBER(AirVision!C640),AirVision!C640,"")</f>
        <v/>
      </c>
      <c r="H644" s="624" t="str">
        <f>IF(AirVision!D640&lt;&gt;"",AirVision!D640, "")</f>
        <v/>
      </c>
      <c r="I644" s="624" t="str">
        <f>IF(ISNUMBER(AirVision!O640),AirVision!O640,"")</f>
        <v/>
      </c>
      <c r="J644" s="624" t="str">
        <f>IF(ISNUMBER(AirVision!P640),AirVision!P640,"")</f>
        <v/>
      </c>
      <c r="K644" s="624" t="str">
        <f>IF(ISNUMBER(AirVision!F640),AirVision!F640, "")</f>
        <v/>
      </c>
      <c r="L644" s="624" t="str">
        <f>IF(AirVision!G640&lt;&gt;"",AirVision!G640, "")</f>
        <v/>
      </c>
      <c r="M644" s="624" t="str">
        <f>IF(ISNUMBER(AirVision!U640),AirVision!U640, "")</f>
        <v/>
      </c>
      <c r="N644" s="624" t="str">
        <f>IF(AirVision!V640&lt;&gt;"",AirVision!V640, "")</f>
        <v/>
      </c>
      <c r="O644" s="625" t="str">
        <f>IF(ISNUMBER(AirVision!X640),AirVision!X640,"")</f>
        <v/>
      </c>
      <c r="P644" s="624" t="str">
        <f>IF(AirVision!Y640&lt;&gt;"",AirVision!Y640, "")</f>
        <v/>
      </c>
      <c r="Q644" s="624" t="str">
        <f>IF(ISNUMBER(AirVision!AA640),AirVision!AA640,"")</f>
        <v/>
      </c>
      <c r="R644" s="624" t="str">
        <f>IF(AirVision!AB640&lt;&gt;"",AirVision!AB640, "")</f>
        <v/>
      </c>
      <c r="S644" s="624" t="str">
        <f>IF(ISNUMBER(AirVision!AD640),AirVision!AD640,"")</f>
        <v/>
      </c>
      <c r="T644" s="624" t="str">
        <f>IF(AirVision!AE640&lt;&gt;"",AirVision!AE640, "")</f>
        <v/>
      </c>
      <c r="U644" s="624">
        <f t="shared" si="196"/>
        <v>0</v>
      </c>
      <c r="V644" s="624">
        <f t="shared" si="194"/>
        <v>1</v>
      </c>
      <c r="W644" s="624" t="str">
        <f>IF(D644&lt;&gt;"",(VLOOKUP(D644,'Flags&amp;Qualifiers'!$S$2:$U$55,3)),"")</f>
        <v/>
      </c>
      <c r="X644" s="624">
        <f t="shared" si="197"/>
        <v>0</v>
      </c>
      <c r="Y644" s="624" t="str">
        <f>IF(D644&lt;&gt;"",(VLOOKUP(D644,'Flags&amp;Qualifiers'!$S$2:$T$55,2)), "")</f>
        <v/>
      </c>
      <c r="Z644" s="624">
        <f t="shared" si="198"/>
        <v>1</v>
      </c>
      <c r="AA644" s="624">
        <f t="shared" si="199"/>
        <v>0</v>
      </c>
      <c r="AB644" s="624" t="str">
        <f t="shared" si="200"/>
        <v>NULL</v>
      </c>
      <c r="AC644" s="635" t="str">
        <f t="shared" si="215"/>
        <v>NULL</v>
      </c>
      <c r="AD644" s="625" t="str">
        <f t="shared" si="215"/>
        <v>NULL</v>
      </c>
      <c r="AE644" s="627">
        <f t="shared" si="214"/>
        <v>0</v>
      </c>
      <c r="AF644" s="628" t="str">
        <f t="shared" si="202"/>
        <v/>
      </c>
      <c r="AG644" s="629" t="str">
        <f t="shared" si="203"/>
        <v/>
      </c>
      <c r="AH644" s="630">
        <f t="shared" si="204"/>
        <v>637</v>
      </c>
      <c r="AI644" s="629">
        <f t="shared" si="208"/>
        <v>0</v>
      </c>
      <c r="AJ644" s="632" t="str">
        <f t="shared" si="211"/>
        <v/>
      </c>
      <c r="AK644" s="630" t="str">
        <f t="shared" si="205"/>
        <v/>
      </c>
      <c r="AL644" s="630" t="str">
        <f t="shared" si="206"/>
        <v/>
      </c>
      <c r="AM644" s="632" t="str">
        <f t="shared" si="207"/>
        <v/>
      </c>
      <c r="AN644" s="633" t="str">
        <f t="shared" si="212"/>
        <v>YES</v>
      </c>
      <c r="AO644" s="511" t="s">
        <v>382</v>
      </c>
      <c r="AP644" s="127">
        <f>VLOOKUP(AO644,'Flags&amp;Qualifiers'!$B$2:$C$49,2)</f>
        <v>0</v>
      </c>
      <c r="AQ644" s="127">
        <f>VLOOKUP(AO644,'Flags&amp;Qualifiers'!$B$2:$D$49,3)</f>
        <v>0</v>
      </c>
      <c r="AR644" s="127">
        <f>VLOOKUP(AO644,'Flags&amp;Qualifiers'!$B$2:$E$49,4)</f>
        <v>0</v>
      </c>
      <c r="AS644" s="757" t="str">
        <f t="shared" si="209"/>
        <v>no</v>
      </c>
    </row>
    <row r="645" spans="1:45" s="634" customFormat="1" ht="11.25" customHeight="1" x14ac:dyDescent="0.2">
      <c r="A645" s="621">
        <f>(AirVision!A641)</f>
        <v>0</v>
      </c>
      <c r="B645" s="622">
        <f>(AirVision!B641)</f>
        <v>0</v>
      </c>
      <c r="C645" s="623" t="str">
        <f>IF(ISNUMBER(AirVision!R641),AirVision!R641, "")</f>
        <v/>
      </c>
      <c r="D645" s="624" t="str">
        <f>IF(AirVision!S641&lt;&gt;"",AirVision!S641, "")</f>
        <v/>
      </c>
      <c r="E645" s="623" t="str">
        <f>IF(ISNUMBER(AirVision!L641),AirVision!L641, "")</f>
        <v/>
      </c>
      <c r="F645" s="624" t="str">
        <f>IF(AirVision!M641&lt;&gt;"",AirVision!M641, "")</f>
        <v/>
      </c>
      <c r="G645" s="625" t="str">
        <f>IF(ISNUMBER(AirVision!C641),AirVision!C641,"")</f>
        <v/>
      </c>
      <c r="H645" s="624" t="str">
        <f>IF(AirVision!D641&lt;&gt;"",AirVision!D641, "")</f>
        <v/>
      </c>
      <c r="I645" s="624" t="str">
        <f>IF(ISNUMBER(AirVision!O641),AirVision!O641,"")</f>
        <v/>
      </c>
      <c r="J645" s="624" t="str">
        <f>IF(ISNUMBER(AirVision!P641),AirVision!P641,"")</f>
        <v/>
      </c>
      <c r="K645" s="624" t="str">
        <f>IF(ISNUMBER(AirVision!F641),AirVision!F641, "")</f>
        <v/>
      </c>
      <c r="L645" s="624" t="str">
        <f>IF(AirVision!G641&lt;&gt;"",AirVision!G641, "")</f>
        <v/>
      </c>
      <c r="M645" s="624" t="str">
        <f>IF(ISNUMBER(AirVision!U641),AirVision!U641, "")</f>
        <v/>
      </c>
      <c r="N645" s="624" t="str">
        <f>IF(AirVision!V641&lt;&gt;"",AirVision!V641, "")</f>
        <v/>
      </c>
      <c r="O645" s="625" t="str">
        <f>IF(ISNUMBER(AirVision!X641),AirVision!X641,"")</f>
        <v/>
      </c>
      <c r="P645" s="624" t="str">
        <f>IF(AirVision!Y641&lt;&gt;"",AirVision!Y641, "")</f>
        <v/>
      </c>
      <c r="Q645" s="624" t="str">
        <f>IF(ISNUMBER(AirVision!AA641),AirVision!AA641,"")</f>
        <v/>
      </c>
      <c r="R645" s="624" t="str">
        <f>IF(AirVision!AB641&lt;&gt;"",AirVision!AB641, "")</f>
        <v/>
      </c>
      <c r="S645" s="624" t="str">
        <f>IF(ISNUMBER(AirVision!AD641),AirVision!AD641,"")</f>
        <v/>
      </c>
      <c r="T645" s="624" t="str">
        <f>IF(AirVision!AE641&lt;&gt;"",AirVision!AE641, "")</f>
        <v/>
      </c>
      <c r="U645" s="624">
        <f t="shared" si="196"/>
        <v>0</v>
      </c>
      <c r="V645" s="624">
        <f t="shared" ref="V645:V708" si="216">COUNTBLANK(C645)</f>
        <v>1</v>
      </c>
      <c r="W645" s="624" t="str">
        <f>IF(D645&lt;&gt;"",(VLOOKUP(D645,'Flags&amp;Qualifiers'!$S$2:$U$55,3)),"")</f>
        <v/>
      </c>
      <c r="X645" s="624">
        <f t="shared" si="197"/>
        <v>0</v>
      </c>
      <c r="Y645" s="624" t="str">
        <f>IF(D645&lt;&gt;"",(VLOOKUP(D645,'Flags&amp;Qualifiers'!$S$2:$T$55,2)), "")</f>
        <v/>
      </c>
      <c r="Z645" s="624">
        <f t="shared" si="198"/>
        <v>1</v>
      </c>
      <c r="AA645" s="624">
        <f t="shared" si="199"/>
        <v>0</v>
      </c>
      <c r="AB645" s="624" t="str">
        <f t="shared" si="200"/>
        <v>NULL</v>
      </c>
      <c r="AC645" s="635" t="str">
        <f t="shared" si="215"/>
        <v>NULL</v>
      </c>
      <c r="AD645" s="625" t="str">
        <f t="shared" si="215"/>
        <v>NULL</v>
      </c>
      <c r="AE645" s="627">
        <f t="shared" si="214"/>
        <v>0</v>
      </c>
      <c r="AF645" s="628" t="str">
        <f t="shared" si="202"/>
        <v/>
      </c>
      <c r="AG645" s="629" t="str">
        <f t="shared" si="203"/>
        <v/>
      </c>
      <c r="AH645" s="630">
        <f t="shared" si="204"/>
        <v>638</v>
      </c>
      <c r="AI645" s="629">
        <f t="shared" si="208"/>
        <v>0</v>
      </c>
      <c r="AJ645" s="632" t="str">
        <f t="shared" si="211"/>
        <v/>
      </c>
      <c r="AK645" s="630" t="str">
        <f t="shared" si="205"/>
        <v/>
      </c>
      <c r="AL645" s="630" t="str">
        <f t="shared" si="206"/>
        <v/>
      </c>
      <c r="AM645" s="632" t="str">
        <f t="shared" si="207"/>
        <v/>
      </c>
      <c r="AN645" s="633" t="str">
        <f t="shared" si="212"/>
        <v>YES</v>
      </c>
      <c r="AO645" s="511" t="s">
        <v>382</v>
      </c>
      <c r="AP645" s="127">
        <f>VLOOKUP(AO645,'Flags&amp;Qualifiers'!$B$2:$C$49,2)</f>
        <v>0</v>
      </c>
      <c r="AQ645" s="127">
        <f>VLOOKUP(AO645,'Flags&amp;Qualifiers'!$B$2:$D$49,3)</f>
        <v>0</v>
      </c>
      <c r="AR645" s="127">
        <f>VLOOKUP(AO645,'Flags&amp;Qualifiers'!$B$2:$E$49,4)</f>
        <v>0</v>
      </c>
      <c r="AS645" s="757" t="str">
        <f t="shared" si="209"/>
        <v>no</v>
      </c>
    </row>
    <row r="646" spans="1:45" s="634" customFormat="1" ht="11.25" customHeight="1" x14ac:dyDescent="0.2">
      <c r="A646" s="621">
        <f>(AirVision!A642)</f>
        <v>0</v>
      </c>
      <c r="B646" s="622">
        <f>(AirVision!B642)</f>
        <v>0</v>
      </c>
      <c r="C646" s="623" t="str">
        <f>IF(ISNUMBER(AirVision!R642),AirVision!R642, "")</f>
        <v/>
      </c>
      <c r="D646" s="624" t="str">
        <f>IF(AirVision!S642&lt;&gt;"",AirVision!S642, "")</f>
        <v/>
      </c>
      <c r="E646" s="623" t="str">
        <f>IF(ISNUMBER(AirVision!L642),AirVision!L642, "")</f>
        <v/>
      </c>
      <c r="F646" s="624" t="str">
        <f>IF(AirVision!M642&lt;&gt;"",AirVision!M642, "")</f>
        <v/>
      </c>
      <c r="G646" s="625" t="str">
        <f>IF(ISNUMBER(AirVision!C642),AirVision!C642,"")</f>
        <v/>
      </c>
      <c r="H646" s="624" t="str">
        <f>IF(AirVision!D642&lt;&gt;"",AirVision!D642, "")</f>
        <v/>
      </c>
      <c r="I646" s="624" t="str">
        <f>IF(ISNUMBER(AirVision!O642),AirVision!O642,"")</f>
        <v/>
      </c>
      <c r="J646" s="624" t="str">
        <f>IF(ISNUMBER(AirVision!P642),AirVision!P642,"")</f>
        <v/>
      </c>
      <c r="K646" s="624" t="str">
        <f>IF(ISNUMBER(AirVision!F642),AirVision!F642, "")</f>
        <v/>
      </c>
      <c r="L646" s="624" t="str">
        <f>IF(AirVision!G642&lt;&gt;"",AirVision!G642, "")</f>
        <v/>
      </c>
      <c r="M646" s="624" t="str">
        <f>IF(ISNUMBER(AirVision!U642),AirVision!U642, "")</f>
        <v/>
      </c>
      <c r="N646" s="624" t="str">
        <f>IF(AirVision!V642&lt;&gt;"",AirVision!V642, "")</f>
        <v/>
      </c>
      <c r="O646" s="625" t="str">
        <f>IF(ISNUMBER(AirVision!X642),AirVision!X642,"")</f>
        <v/>
      </c>
      <c r="P646" s="624" t="str">
        <f>IF(AirVision!Y642&lt;&gt;"",AirVision!Y642, "")</f>
        <v/>
      </c>
      <c r="Q646" s="624" t="str">
        <f>IF(ISNUMBER(AirVision!AA642),AirVision!AA642,"")</f>
        <v/>
      </c>
      <c r="R646" s="624" t="str">
        <f>IF(AirVision!AB642&lt;&gt;"",AirVision!AB642, "")</f>
        <v/>
      </c>
      <c r="S646" s="624" t="str">
        <f>IF(ISNUMBER(AirVision!AD642),AirVision!AD642,"")</f>
        <v/>
      </c>
      <c r="T646" s="624" t="str">
        <f>IF(AirVision!AE642&lt;&gt;"",AirVision!AE642, "")</f>
        <v/>
      </c>
      <c r="U646" s="624">
        <f t="shared" si="196"/>
        <v>0</v>
      </c>
      <c r="V646" s="624">
        <f t="shared" si="216"/>
        <v>1</v>
      </c>
      <c r="W646" s="624" t="str">
        <f>IF(D646&lt;&gt;"",(VLOOKUP(D646,'Flags&amp;Qualifiers'!$S$2:$U$55,3)),"")</f>
        <v/>
      </c>
      <c r="X646" s="624">
        <f t="shared" si="197"/>
        <v>0</v>
      </c>
      <c r="Y646" s="624" t="str">
        <f>IF(D646&lt;&gt;"",(VLOOKUP(D646,'Flags&amp;Qualifiers'!$S$2:$T$55,2)), "")</f>
        <v/>
      </c>
      <c r="Z646" s="624">
        <f t="shared" si="198"/>
        <v>1</v>
      </c>
      <c r="AA646" s="624">
        <f t="shared" si="199"/>
        <v>0</v>
      </c>
      <c r="AB646" s="624" t="str">
        <f t="shared" si="200"/>
        <v>NULL</v>
      </c>
      <c r="AC646" s="635" t="str">
        <f t="shared" si="215"/>
        <v>NULL</v>
      </c>
      <c r="AD646" s="625" t="str">
        <f t="shared" si="215"/>
        <v>NULL</v>
      </c>
      <c r="AE646" s="627">
        <f t="shared" si="214"/>
        <v>0</v>
      </c>
      <c r="AF646" s="628" t="str">
        <f t="shared" si="202"/>
        <v/>
      </c>
      <c r="AG646" s="629" t="str">
        <f t="shared" si="203"/>
        <v/>
      </c>
      <c r="AH646" s="630">
        <f t="shared" si="204"/>
        <v>639</v>
      </c>
      <c r="AI646" s="629">
        <f t="shared" si="208"/>
        <v>0</v>
      </c>
      <c r="AJ646" s="632" t="str">
        <f t="shared" si="211"/>
        <v/>
      </c>
      <c r="AK646" s="630" t="str">
        <f t="shared" si="205"/>
        <v/>
      </c>
      <c r="AL646" s="630" t="str">
        <f t="shared" si="206"/>
        <v/>
      </c>
      <c r="AM646" s="632" t="str">
        <f t="shared" si="207"/>
        <v/>
      </c>
      <c r="AN646" s="633" t="str">
        <f t="shared" si="212"/>
        <v>YES</v>
      </c>
      <c r="AO646" s="511" t="s">
        <v>382</v>
      </c>
      <c r="AP646" s="127">
        <f>VLOOKUP(AO646,'Flags&amp;Qualifiers'!$B$2:$C$49,2)</f>
        <v>0</v>
      </c>
      <c r="AQ646" s="127">
        <f>VLOOKUP(AO646,'Flags&amp;Qualifiers'!$B$2:$D$49,3)</f>
        <v>0</v>
      </c>
      <c r="AR646" s="127">
        <f>VLOOKUP(AO646,'Flags&amp;Qualifiers'!$B$2:$E$49,4)</f>
        <v>0</v>
      </c>
      <c r="AS646" s="757" t="str">
        <f t="shared" si="209"/>
        <v>no</v>
      </c>
    </row>
    <row r="647" spans="1:45" s="634" customFormat="1" ht="11.25" customHeight="1" x14ac:dyDescent="0.2">
      <c r="A647" s="621">
        <f>(AirVision!A643)</f>
        <v>0</v>
      </c>
      <c r="B647" s="622">
        <f>(AirVision!B643)</f>
        <v>0</v>
      </c>
      <c r="C647" s="623" t="str">
        <f>IF(ISNUMBER(AirVision!R643),AirVision!R643, "")</f>
        <v/>
      </c>
      <c r="D647" s="624" t="str">
        <f>IF(AirVision!S643&lt;&gt;"",AirVision!S643, "")</f>
        <v/>
      </c>
      <c r="E647" s="623" t="str">
        <f>IF(ISNUMBER(AirVision!L643),AirVision!L643, "")</f>
        <v/>
      </c>
      <c r="F647" s="624" t="str">
        <f>IF(AirVision!M643&lt;&gt;"",AirVision!M643, "")</f>
        <v/>
      </c>
      <c r="G647" s="625" t="str">
        <f>IF(ISNUMBER(AirVision!C643),AirVision!C643,"")</f>
        <v/>
      </c>
      <c r="H647" s="624" t="str">
        <f>IF(AirVision!D643&lt;&gt;"",AirVision!D643, "")</f>
        <v/>
      </c>
      <c r="I647" s="624" t="str">
        <f>IF(ISNUMBER(AirVision!O643),AirVision!O643,"")</f>
        <v/>
      </c>
      <c r="J647" s="624" t="str">
        <f>IF(ISNUMBER(AirVision!P643),AirVision!P643,"")</f>
        <v/>
      </c>
      <c r="K647" s="624" t="str">
        <f>IF(ISNUMBER(AirVision!F643),AirVision!F643, "")</f>
        <v/>
      </c>
      <c r="L647" s="624" t="str">
        <f>IF(AirVision!G643&lt;&gt;"",AirVision!G643, "")</f>
        <v/>
      </c>
      <c r="M647" s="624" t="str">
        <f>IF(ISNUMBER(AirVision!U643),AirVision!U643, "")</f>
        <v/>
      </c>
      <c r="N647" s="624" t="str">
        <f>IF(AirVision!V643&lt;&gt;"",AirVision!V643, "")</f>
        <v/>
      </c>
      <c r="O647" s="625" t="str">
        <f>IF(ISNUMBER(AirVision!X643),AirVision!X643,"")</f>
        <v/>
      </c>
      <c r="P647" s="624" t="str">
        <f>IF(AirVision!Y643&lt;&gt;"",AirVision!Y643, "")</f>
        <v/>
      </c>
      <c r="Q647" s="624" t="str">
        <f>IF(ISNUMBER(AirVision!AA643),AirVision!AA643,"")</f>
        <v/>
      </c>
      <c r="R647" s="624" t="str">
        <f>IF(AirVision!AB643&lt;&gt;"",AirVision!AB643, "")</f>
        <v/>
      </c>
      <c r="S647" s="624" t="str">
        <f>IF(ISNUMBER(AirVision!AD643),AirVision!AD643,"")</f>
        <v/>
      </c>
      <c r="T647" s="624" t="str">
        <f>IF(AirVision!AE643&lt;&gt;"",AirVision!AE643, "")</f>
        <v/>
      </c>
      <c r="U647" s="624">
        <f t="shared" si="196"/>
        <v>0</v>
      </c>
      <c r="V647" s="624">
        <f t="shared" si="216"/>
        <v>1</v>
      </c>
      <c r="W647" s="624" t="str">
        <f>IF(D647&lt;&gt;"",(VLOOKUP(D647,'Flags&amp;Qualifiers'!$S$2:$U$55,3)),"")</f>
        <v/>
      </c>
      <c r="X647" s="624">
        <f t="shared" si="197"/>
        <v>0</v>
      </c>
      <c r="Y647" s="624" t="str">
        <f>IF(D647&lt;&gt;"",(VLOOKUP(D647,'Flags&amp;Qualifiers'!$S$2:$T$55,2)), "")</f>
        <v/>
      </c>
      <c r="Z647" s="624">
        <f t="shared" si="198"/>
        <v>1</v>
      </c>
      <c r="AA647" s="624">
        <f t="shared" si="199"/>
        <v>0</v>
      </c>
      <c r="AB647" s="624" t="str">
        <f t="shared" si="200"/>
        <v>NULL</v>
      </c>
      <c r="AC647" s="635" t="str">
        <f t="shared" si="215"/>
        <v>NULL</v>
      </c>
      <c r="AD647" s="625" t="str">
        <f t="shared" si="215"/>
        <v>NULL</v>
      </c>
      <c r="AE647" s="627">
        <f t="shared" si="214"/>
        <v>0</v>
      </c>
      <c r="AF647" s="628" t="str">
        <f t="shared" si="202"/>
        <v/>
      </c>
      <c r="AG647" s="629" t="str">
        <f t="shared" si="203"/>
        <v/>
      </c>
      <c r="AH647" s="630">
        <f t="shared" si="204"/>
        <v>640</v>
      </c>
      <c r="AI647" s="629">
        <f t="shared" si="208"/>
        <v>0</v>
      </c>
      <c r="AJ647" s="632" t="str">
        <f t="shared" si="211"/>
        <v/>
      </c>
      <c r="AK647" s="630" t="str">
        <f t="shared" si="205"/>
        <v/>
      </c>
      <c r="AL647" s="630" t="str">
        <f t="shared" si="206"/>
        <v/>
      </c>
      <c r="AM647" s="632" t="str">
        <f t="shared" si="207"/>
        <v/>
      </c>
      <c r="AN647" s="633" t="str">
        <f t="shared" si="212"/>
        <v>YES</v>
      </c>
      <c r="AO647" s="511" t="s">
        <v>382</v>
      </c>
      <c r="AP647" s="127">
        <f>VLOOKUP(AO647,'Flags&amp;Qualifiers'!$B$2:$C$49,2)</f>
        <v>0</v>
      </c>
      <c r="AQ647" s="127">
        <f>VLOOKUP(AO647,'Flags&amp;Qualifiers'!$B$2:$D$49,3)</f>
        <v>0</v>
      </c>
      <c r="AR647" s="127">
        <f>VLOOKUP(AO647,'Flags&amp;Qualifiers'!$B$2:$E$49,4)</f>
        <v>0</v>
      </c>
      <c r="AS647" s="757" t="str">
        <f t="shared" si="209"/>
        <v>no</v>
      </c>
    </row>
    <row r="648" spans="1:45" s="634" customFormat="1" ht="11.25" customHeight="1" x14ac:dyDescent="0.2">
      <c r="A648" s="621">
        <f>(AirVision!A644)</f>
        <v>0</v>
      </c>
      <c r="B648" s="622">
        <f>(AirVision!B644)</f>
        <v>0</v>
      </c>
      <c r="C648" s="623" t="str">
        <f>IF(ISNUMBER(AirVision!R644),AirVision!R644, "")</f>
        <v/>
      </c>
      <c r="D648" s="624" t="str">
        <f>IF(AirVision!S644&lt;&gt;"",AirVision!S644, "")</f>
        <v/>
      </c>
      <c r="E648" s="623" t="str">
        <f>IF(ISNUMBER(AirVision!L644),AirVision!L644, "")</f>
        <v/>
      </c>
      <c r="F648" s="624" t="str">
        <f>IF(AirVision!M644&lt;&gt;"",AirVision!M644, "")</f>
        <v/>
      </c>
      <c r="G648" s="625" t="str">
        <f>IF(ISNUMBER(AirVision!C644),AirVision!C644,"")</f>
        <v/>
      </c>
      <c r="H648" s="624" t="str">
        <f>IF(AirVision!D644&lt;&gt;"",AirVision!D644, "")</f>
        <v/>
      </c>
      <c r="I648" s="624" t="str">
        <f>IF(ISNUMBER(AirVision!O644),AirVision!O644,"")</f>
        <v/>
      </c>
      <c r="J648" s="624" t="str">
        <f>IF(ISNUMBER(AirVision!P644),AirVision!P644,"")</f>
        <v/>
      </c>
      <c r="K648" s="624" t="str">
        <f>IF(ISNUMBER(AirVision!F644),AirVision!F644, "")</f>
        <v/>
      </c>
      <c r="L648" s="624" t="str">
        <f>IF(AirVision!G644&lt;&gt;"",AirVision!G644, "")</f>
        <v/>
      </c>
      <c r="M648" s="624" t="str">
        <f>IF(ISNUMBER(AirVision!U644),AirVision!U644, "")</f>
        <v/>
      </c>
      <c r="N648" s="624" t="str">
        <f>IF(AirVision!V644&lt;&gt;"",AirVision!V644, "")</f>
        <v/>
      </c>
      <c r="O648" s="625" t="str">
        <f>IF(ISNUMBER(AirVision!X644),AirVision!X644,"")</f>
        <v/>
      </c>
      <c r="P648" s="624" t="str">
        <f>IF(AirVision!Y644&lt;&gt;"",AirVision!Y644, "")</f>
        <v/>
      </c>
      <c r="Q648" s="624" t="str">
        <f>IF(ISNUMBER(AirVision!AA644),AirVision!AA644,"")</f>
        <v/>
      </c>
      <c r="R648" s="624" t="str">
        <f>IF(AirVision!AB644&lt;&gt;"",AirVision!AB644, "")</f>
        <v/>
      </c>
      <c r="S648" s="624" t="str">
        <f>IF(ISNUMBER(AirVision!AD644),AirVision!AD644,"")</f>
        <v/>
      </c>
      <c r="T648" s="624" t="str">
        <f>IF(AirVision!AE644&lt;&gt;"",AirVision!AE644, "")</f>
        <v/>
      </c>
      <c r="U648" s="624">
        <f t="shared" si="196"/>
        <v>0</v>
      </c>
      <c r="V648" s="624">
        <f t="shared" si="216"/>
        <v>1</v>
      </c>
      <c r="W648" s="624" t="str">
        <f>IF(D648&lt;&gt;"",(VLOOKUP(D648,'Flags&amp;Qualifiers'!$S$2:$U$55,3)),"")</f>
        <v/>
      </c>
      <c r="X648" s="624">
        <f t="shared" si="197"/>
        <v>0</v>
      </c>
      <c r="Y648" s="624" t="str">
        <f>IF(D648&lt;&gt;"",(VLOOKUP(D648,'Flags&amp;Qualifiers'!$S$2:$T$55,2)), "")</f>
        <v/>
      </c>
      <c r="Z648" s="624">
        <f t="shared" si="198"/>
        <v>1</v>
      </c>
      <c r="AA648" s="624">
        <f t="shared" si="199"/>
        <v>0</v>
      </c>
      <c r="AB648" s="624" t="str">
        <f t="shared" si="200"/>
        <v>NULL</v>
      </c>
      <c r="AC648" s="635" t="str">
        <f t="shared" si="215"/>
        <v>NULL</v>
      </c>
      <c r="AD648" s="625" t="str">
        <f t="shared" si="215"/>
        <v>NULL</v>
      </c>
      <c r="AE648" s="627">
        <f t="shared" si="214"/>
        <v>0</v>
      </c>
      <c r="AF648" s="628" t="str">
        <f t="shared" si="202"/>
        <v/>
      </c>
      <c r="AG648" s="629" t="str">
        <f t="shared" si="203"/>
        <v/>
      </c>
      <c r="AH648" s="630">
        <f t="shared" si="204"/>
        <v>641</v>
      </c>
      <c r="AI648" s="629">
        <f t="shared" si="208"/>
        <v>0</v>
      </c>
      <c r="AJ648" s="632" t="str">
        <f t="shared" si="211"/>
        <v/>
      </c>
      <c r="AK648" s="630" t="str">
        <f t="shared" si="205"/>
        <v/>
      </c>
      <c r="AL648" s="630" t="str">
        <f t="shared" si="206"/>
        <v/>
      </c>
      <c r="AM648" s="632" t="str">
        <f t="shared" si="207"/>
        <v/>
      </c>
      <c r="AN648" s="633" t="str">
        <f t="shared" si="212"/>
        <v>YES</v>
      </c>
      <c r="AO648" s="511" t="s">
        <v>382</v>
      </c>
      <c r="AP648" s="127">
        <f>VLOOKUP(AO648,'Flags&amp;Qualifiers'!$B$2:$C$49,2)</f>
        <v>0</v>
      </c>
      <c r="AQ648" s="127">
        <f>VLOOKUP(AO648,'Flags&amp;Qualifiers'!$B$2:$D$49,3)</f>
        <v>0</v>
      </c>
      <c r="AR648" s="127">
        <f>VLOOKUP(AO648,'Flags&amp;Qualifiers'!$B$2:$E$49,4)</f>
        <v>0</v>
      </c>
      <c r="AS648" s="757" t="str">
        <f t="shared" si="209"/>
        <v>no</v>
      </c>
    </row>
    <row r="649" spans="1:45" s="634" customFormat="1" ht="11.25" customHeight="1" x14ac:dyDescent="0.2">
      <c r="A649" s="621">
        <f>(AirVision!A645)</f>
        <v>0</v>
      </c>
      <c r="B649" s="622">
        <f>(AirVision!B645)</f>
        <v>0</v>
      </c>
      <c r="C649" s="623" t="str">
        <f>IF(ISNUMBER(AirVision!R645),AirVision!R645, "")</f>
        <v/>
      </c>
      <c r="D649" s="624" t="str">
        <f>IF(AirVision!S645&lt;&gt;"",AirVision!S645, "")</f>
        <v/>
      </c>
      <c r="E649" s="623" t="str">
        <f>IF(ISNUMBER(AirVision!L645),AirVision!L645, "")</f>
        <v/>
      </c>
      <c r="F649" s="624" t="str">
        <f>IF(AirVision!M645&lt;&gt;"",AirVision!M645, "")</f>
        <v/>
      </c>
      <c r="G649" s="625" t="str">
        <f>IF(ISNUMBER(AirVision!C645),AirVision!C645,"")</f>
        <v/>
      </c>
      <c r="H649" s="624" t="str">
        <f>IF(AirVision!D645&lt;&gt;"",AirVision!D645, "")</f>
        <v/>
      </c>
      <c r="I649" s="624" t="str">
        <f>IF(ISNUMBER(AirVision!O645),AirVision!O645,"")</f>
        <v/>
      </c>
      <c r="J649" s="624" t="str">
        <f>IF(ISNUMBER(AirVision!P645),AirVision!P645,"")</f>
        <v/>
      </c>
      <c r="K649" s="624" t="str">
        <f>IF(ISNUMBER(AirVision!F645),AirVision!F645, "")</f>
        <v/>
      </c>
      <c r="L649" s="624" t="str">
        <f>IF(AirVision!G645&lt;&gt;"",AirVision!G645, "")</f>
        <v/>
      </c>
      <c r="M649" s="624" t="str">
        <f>IF(ISNUMBER(AirVision!U645),AirVision!U645, "")</f>
        <v/>
      </c>
      <c r="N649" s="624" t="str">
        <f>IF(AirVision!V645&lt;&gt;"",AirVision!V645, "")</f>
        <v/>
      </c>
      <c r="O649" s="625" t="str">
        <f>IF(ISNUMBER(AirVision!X645),AirVision!X645,"")</f>
        <v/>
      </c>
      <c r="P649" s="624" t="str">
        <f>IF(AirVision!Y645&lt;&gt;"",AirVision!Y645, "")</f>
        <v/>
      </c>
      <c r="Q649" s="624" t="str">
        <f>IF(ISNUMBER(AirVision!AA645),AirVision!AA645,"")</f>
        <v/>
      </c>
      <c r="R649" s="624" t="str">
        <f>IF(AirVision!AB645&lt;&gt;"",AirVision!AB645, "")</f>
        <v/>
      </c>
      <c r="S649" s="624" t="str">
        <f>IF(ISNUMBER(AirVision!AD645),AirVision!AD645,"")</f>
        <v/>
      </c>
      <c r="T649" s="624" t="str">
        <f>IF(AirVision!AE645&lt;&gt;"",AirVision!AE645, "")</f>
        <v/>
      </c>
      <c r="U649" s="624">
        <f t="shared" ref="U649:U712" si="217">IF(C649=985,1,0)</f>
        <v>0</v>
      </c>
      <c r="V649" s="624">
        <f t="shared" si="216"/>
        <v>1</v>
      </c>
      <c r="W649" s="624" t="str">
        <f>IF(D649&lt;&gt;"",(VLOOKUP(D649,'Flags&amp;Qualifiers'!$S$2:$U$55,3)),"")</f>
        <v/>
      </c>
      <c r="X649" s="624">
        <f t="shared" ref="X649:X712" si="218">IF(D649="&lt;",1,0)</f>
        <v>0</v>
      </c>
      <c r="Y649" s="624" t="str">
        <f>IF(D649&lt;&gt;"",(VLOOKUP(D649,'Flags&amp;Qualifiers'!$S$2:$T$55,2)), "")</f>
        <v/>
      </c>
      <c r="Z649" s="624">
        <f t="shared" ref="Z649:Z712" si="219">SUM(U649:V649,X649)</f>
        <v>1</v>
      </c>
      <c r="AA649" s="624">
        <f t="shared" ref="AA649:AA712" si="220">SUM(W649)</f>
        <v>0</v>
      </c>
      <c r="AB649" s="624" t="str">
        <f t="shared" ref="AB649:AB712" si="221">IF(OR(Z649&gt;0,ISTEXT(AP649)),"NULL",(C649))</f>
        <v>NULL</v>
      </c>
      <c r="AC649" s="635" t="str">
        <f t="shared" si="215"/>
        <v>NULL</v>
      </c>
      <c r="AD649" s="625" t="str">
        <f t="shared" si="215"/>
        <v>NULL</v>
      </c>
      <c r="AE649" s="627">
        <f t="shared" si="214"/>
        <v>0</v>
      </c>
      <c r="AF649" s="628" t="str">
        <f t="shared" ref="AF649:AF712" si="222">IF(E649&lt;0.7,"Flow","")</f>
        <v/>
      </c>
      <c r="AG649" s="629" t="str">
        <f t="shared" ref="AG649:AG712" si="223">IF(AB649&lt;0,"MDL","")</f>
        <v/>
      </c>
      <c r="AH649" s="630">
        <f t="shared" ref="AH649:AH712" si="224">IF(C649=C648,AH648+1,1)</f>
        <v>642</v>
      </c>
      <c r="AI649" s="629">
        <f t="shared" si="208"/>
        <v>0</v>
      </c>
      <c r="AJ649" s="632" t="str">
        <f t="shared" si="211"/>
        <v/>
      </c>
      <c r="AK649" s="630" t="str">
        <f t="shared" ref="AK649:AK712" si="225">IF(ISNUMBER(S649), (S649*2.23694),"")</f>
        <v/>
      </c>
      <c r="AL649" s="630" t="str">
        <f t="shared" ref="AL649:AL712" si="226">IF(AND(Q649&gt;-1,Q649&lt;24),"N",)&amp;IF(AND(Q649&gt;23.99,Q649&lt;65),"NE",)&amp;IF(AND(Q649&gt;64.99,Q649&lt;114),"E",)&amp;IF(AND(Q649&gt;113.99,Q649&lt;157),"SE",)&amp;IF(AND(Q649&gt;156.99,Q649&lt;204),"S",)&amp;IF(AND(Q649&gt;203.99,Q649&lt;247),"SW",)&amp;IF(AND(Q649&gt;246.99,Q649&lt;294),"W",)&amp;IF(AND(Q649&gt;293.99,Q649&lt;336),"NW",)&amp;IF(AND(Q649&gt;335.99,Q649&lt;361),"N",)</f>
        <v/>
      </c>
      <c r="AM649" s="632" t="str">
        <f t="shared" ref="AM649:AM712" si="227">IF(ISNUMBER(G649),(CONVERT(G649,"C","F")), "")</f>
        <v/>
      </c>
      <c r="AN649" s="633" t="str">
        <f t="shared" si="212"/>
        <v>YES</v>
      </c>
      <c r="AO649" s="511" t="s">
        <v>382</v>
      </c>
      <c r="AP649" s="127">
        <f>VLOOKUP(AO649,'Flags&amp;Qualifiers'!$B$2:$C$49,2)</f>
        <v>0</v>
      </c>
      <c r="AQ649" s="127">
        <f>VLOOKUP(AO649,'Flags&amp;Qualifiers'!$B$2:$D$49,3)</f>
        <v>0</v>
      </c>
      <c r="AR649" s="127">
        <f>VLOOKUP(AO649,'Flags&amp;Qualifiers'!$B$2:$E$49,4)</f>
        <v>0</v>
      </c>
      <c r="AS649" s="757" t="str">
        <f t="shared" si="209"/>
        <v>no</v>
      </c>
    </row>
    <row r="650" spans="1:45" s="634" customFormat="1" ht="11.25" customHeight="1" x14ac:dyDescent="0.2">
      <c r="A650" s="621">
        <f>(AirVision!A646)</f>
        <v>0</v>
      </c>
      <c r="B650" s="622">
        <f>(AirVision!B646)</f>
        <v>0</v>
      </c>
      <c r="C650" s="623" t="str">
        <f>IF(ISNUMBER(AirVision!R646),AirVision!R646, "")</f>
        <v/>
      </c>
      <c r="D650" s="624" t="str">
        <f>IF(AirVision!S646&lt;&gt;"",AirVision!S646, "")</f>
        <v/>
      </c>
      <c r="E650" s="623" t="str">
        <f>IF(ISNUMBER(AirVision!L646),AirVision!L646, "")</f>
        <v/>
      </c>
      <c r="F650" s="624" t="str">
        <f>IF(AirVision!M646&lt;&gt;"",AirVision!M646, "")</f>
        <v/>
      </c>
      <c r="G650" s="625" t="str">
        <f>IF(ISNUMBER(AirVision!C646),AirVision!C646,"")</f>
        <v/>
      </c>
      <c r="H650" s="624" t="str">
        <f>IF(AirVision!D646&lt;&gt;"",AirVision!D646, "")</f>
        <v/>
      </c>
      <c r="I650" s="624" t="str">
        <f>IF(ISNUMBER(AirVision!O646),AirVision!O646,"")</f>
        <v/>
      </c>
      <c r="J650" s="624" t="str">
        <f>IF(ISNUMBER(AirVision!P646),AirVision!P646,"")</f>
        <v/>
      </c>
      <c r="K650" s="624" t="str">
        <f>IF(ISNUMBER(AirVision!F646),AirVision!F646, "")</f>
        <v/>
      </c>
      <c r="L650" s="624" t="str">
        <f>IF(AirVision!G646&lt;&gt;"",AirVision!G646, "")</f>
        <v/>
      </c>
      <c r="M650" s="624" t="str">
        <f>IF(ISNUMBER(AirVision!U646),AirVision!U646, "")</f>
        <v/>
      </c>
      <c r="N650" s="624" t="str">
        <f>IF(AirVision!V646&lt;&gt;"",AirVision!V646, "")</f>
        <v/>
      </c>
      <c r="O650" s="625" t="str">
        <f>IF(ISNUMBER(AirVision!X646),AirVision!X646,"")</f>
        <v/>
      </c>
      <c r="P650" s="624" t="str">
        <f>IF(AirVision!Y646&lt;&gt;"",AirVision!Y646, "")</f>
        <v/>
      </c>
      <c r="Q650" s="624" t="str">
        <f>IF(ISNUMBER(AirVision!AA646),AirVision!AA646,"")</f>
        <v/>
      </c>
      <c r="R650" s="624" t="str">
        <f>IF(AirVision!AB646&lt;&gt;"",AirVision!AB646, "")</f>
        <v/>
      </c>
      <c r="S650" s="624" t="str">
        <f>IF(ISNUMBER(AirVision!AD646),AirVision!AD646,"")</f>
        <v/>
      </c>
      <c r="T650" s="624" t="str">
        <f>IF(AirVision!AE646&lt;&gt;"",AirVision!AE646, "")</f>
        <v/>
      </c>
      <c r="U650" s="624">
        <f t="shared" si="217"/>
        <v>0</v>
      </c>
      <c r="V650" s="624">
        <f t="shared" si="216"/>
        <v>1</v>
      </c>
      <c r="W650" s="624" t="str">
        <f>IF(D650&lt;&gt;"",(VLOOKUP(D650,'Flags&amp;Qualifiers'!$S$2:$U$55,3)),"")</f>
        <v/>
      </c>
      <c r="X650" s="624">
        <f t="shared" si="218"/>
        <v>0</v>
      </c>
      <c r="Y650" s="624" t="str">
        <f>IF(D650&lt;&gt;"",(VLOOKUP(D650,'Flags&amp;Qualifiers'!$S$2:$T$55,2)), "")</f>
        <v/>
      </c>
      <c r="Z650" s="624">
        <f t="shared" si="219"/>
        <v>1</v>
      </c>
      <c r="AA650" s="624">
        <f t="shared" si="220"/>
        <v>0</v>
      </c>
      <c r="AB650" s="624" t="str">
        <f t="shared" si="221"/>
        <v>NULL</v>
      </c>
      <c r="AC650" s="635" t="str">
        <f t="shared" si="215"/>
        <v>NULL</v>
      </c>
      <c r="AD650" s="625" t="str">
        <f t="shared" si="215"/>
        <v>NULL</v>
      </c>
      <c r="AE650" s="627">
        <f t="shared" si="214"/>
        <v>0</v>
      </c>
      <c r="AF650" s="628" t="str">
        <f t="shared" si="222"/>
        <v/>
      </c>
      <c r="AG650" s="629" t="str">
        <f t="shared" si="223"/>
        <v/>
      </c>
      <c r="AH650" s="630">
        <f t="shared" si="224"/>
        <v>643</v>
      </c>
      <c r="AI650" s="629">
        <f t="shared" ref="AI650:AI713" si="228">IF(OR(AB649="NULL",AB650="NULL"),0, (AB650-AB649))</f>
        <v>0</v>
      </c>
      <c r="AJ650" s="632" t="str">
        <f t="shared" si="211"/>
        <v/>
      </c>
      <c r="AK650" s="630" t="str">
        <f t="shared" si="225"/>
        <v/>
      </c>
      <c r="AL650" s="630" t="str">
        <f t="shared" si="226"/>
        <v/>
      </c>
      <c r="AM650" s="632" t="str">
        <f t="shared" si="227"/>
        <v/>
      </c>
      <c r="AN650" s="633" t="str">
        <f t="shared" si="212"/>
        <v>YES</v>
      </c>
      <c r="AO650" s="511" t="s">
        <v>382</v>
      </c>
      <c r="AP650" s="127">
        <f>VLOOKUP(AO650,'Flags&amp;Qualifiers'!$B$2:$C$49,2)</f>
        <v>0</v>
      </c>
      <c r="AQ650" s="127">
        <f>VLOOKUP(AO650,'Flags&amp;Qualifiers'!$B$2:$D$49,3)</f>
        <v>0</v>
      </c>
      <c r="AR650" s="127">
        <f>VLOOKUP(AO650,'Flags&amp;Qualifiers'!$B$2:$E$49,4)</f>
        <v>0</v>
      </c>
      <c r="AS650" s="757" t="str">
        <f t="shared" si="209"/>
        <v>no</v>
      </c>
    </row>
    <row r="651" spans="1:45" s="634" customFormat="1" ht="11.25" customHeight="1" x14ac:dyDescent="0.2">
      <c r="A651" s="621">
        <f>(AirVision!A647)</f>
        <v>0</v>
      </c>
      <c r="B651" s="622">
        <f>(AirVision!B647)</f>
        <v>0</v>
      </c>
      <c r="C651" s="623" t="str">
        <f>IF(ISNUMBER(AirVision!R647),AirVision!R647, "")</f>
        <v/>
      </c>
      <c r="D651" s="624" t="str">
        <f>IF(AirVision!S647&lt;&gt;"",AirVision!S647, "")</f>
        <v/>
      </c>
      <c r="E651" s="623" t="str">
        <f>IF(ISNUMBER(AirVision!L647),AirVision!L647, "")</f>
        <v/>
      </c>
      <c r="F651" s="624" t="str">
        <f>IF(AirVision!M647&lt;&gt;"",AirVision!M647, "")</f>
        <v/>
      </c>
      <c r="G651" s="625" t="str">
        <f>IF(ISNUMBER(AirVision!C647),AirVision!C647,"")</f>
        <v/>
      </c>
      <c r="H651" s="624" t="str">
        <f>IF(AirVision!D647&lt;&gt;"",AirVision!D647, "")</f>
        <v/>
      </c>
      <c r="I651" s="624" t="str">
        <f>IF(ISNUMBER(AirVision!O647),AirVision!O647,"")</f>
        <v/>
      </c>
      <c r="J651" s="624" t="str">
        <f>IF(ISNUMBER(AirVision!P647),AirVision!P647,"")</f>
        <v/>
      </c>
      <c r="K651" s="624" t="str">
        <f>IF(ISNUMBER(AirVision!F647),AirVision!F647, "")</f>
        <v/>
      </c>
      <c r="L651" s="624" t="str">
        <f>IF(AirVision!G647&lt;&gt;"",AirVision!G647, "")</f>
        <v/>
      </c>
      <c r="M651" s="624" t="str">
        <f>IF(ISNUMBER(AirVision!U647),AirVision!U647, "")</f>
        <v/>
      </c>
      <c r="N651" s="624" t="str">
        <f>IF(AirVision!V647&lt;&gt;"",AirVision!V647, "")</f>
        <v/>
      </c>
      <c r="O651" s="625" t="str">
        <f>IF(ISNUMBER(AirVision!X647),AirVision!X647,"")</f>
        <v/>
      </c>
      <c r="P651" s="624" t="str">
        <f>IF(AirVision!Y647&lt;&gt;"",AirVision!Y647, "")</f>
        <v/>
      </c>
      <c r="Q651" s="624" t="str">
        <f>IF(ISNUMBER(AirVision!AA647),AirVision!AA647,"")</f>
        <v/>
      </c>
      <c r="R651" s="624" t="str">
        <f>IF(AirVision!AB647&lt;&gt;"",AirVision!AB647, "")</f>
        <v/>
      </c>
      <c r="S651" s="624" t="str">
        <f>IF(ISNUMBER(AirVision!AD647),AirVision!AD647,"")</f>
        <v/>
      </c>
      <c r="T651" s="624" t="str">
        <f>IF(AirVision!AE647&lt;&gt;"",AirVision!AE647, "")</f>
        <v/>
      </c>
      <c r="U651" s="624">
        <f t="shared" si="217"/>
        <v>0</v>
      </c>
      <c r="V651" s="624">
        <f t="shared" si="216"/>
        <v>1</v>
      </c>
      <c r="W651" s="624" t="str">
        <f>IF(D651&lt;&gt;"",(VLOOKUP(D651,'Flags&amp;Qualifiers'!$S$2:$U$55,3)),"")</f>
        <v/>
      </c>
      <c r="X651" s="624">
        <f t="shared" si="218"/>
        <v>0</v>
      </c>
      <c r="Y651" s="624" t="str">
        <f>IF(D651&lt;&gt;"",(VLOOKUP(D651,'Flags&amp;Qualifiers'!$S$2:$T$55,2)), "")</f>
        <v/>
      </c>
      <c r="Z651" s="624">
        <f t="shared" si="219"/>
        <v>1</v>
      </c>
      <c r="AA651" s="624">
        <f t="shared" si="220"/>
        <v>0</v>
      </c>
      <c r="AB651" s="624" t="str">
        <f t="shared" si="221"/>
        <v>NULL</v>
      </c>
      <c r="AC651" s="635" t="str">
        <f t="shared" si="215"/>
        <v>NULL</v>
      </c>
      <c r="AD651" s="625" t="str">
        <f t="shared" si="215"/>
        <v>NULL</v>
      </c>
      <c r="AE651" s="627">
        <f t="shared" si="214"/>
        <v>0</v>
      </c>
      <c r="AF651" s="628" t="str">
        <f t="shared" si="222"/>
        <v/>
      </c>
      <c r="AG651" s="629" t="str">
        <f t="shared" si="223"/>
        <v/>
      </c>
      <c r="AH651" s="630">
        <f t="shared" si="224"/>
        <v>644</v>
      </c>
      <c r="AI651" s="629">
        <f t="shared" si="228"/>
        <v>0</v>
      </c>
      <c r="AJ651" s="632" t="str">
        <f t="shared" si="211"/>
        <v/>
      </c>
      <c r="AK651" s="630" t="str">
        <f t="shared" si="225"/>
        <v/>
      </c>
      <c r="AL651" s="630" t="str">
        <f t="shared" si="226"/>
        <v/>
      </c>
      <c r="AM651" s="632" t="str">
        <f t="shared" si="227"/>
        <v/>
      </c>
      <c r="AN651" s="633" t="str">
        <f t="shared" si="212"/>
        <v>YES</v>
      </c>
      <c r="AO651" s="511" t="s">
        <v>382</v>
      </c>
      <c r="AP651" s="127">
        <f>VLOOKUP(AO651,'Flags&amp;Qualifiers'!$B$2:$C$49,2)</f>
        <v>0</v>
      </c>
      <c r="AQ651" s="127">
        <f>VLOOKUP(AO651,'Flags&amp;Qualifiers'!$B$2:$D$49,3)</f>
        <v>0</v>
      </c>
      <c r="AR651" s="127">
        <f>VLOOKUP(AO651,'Flags&amp;Qualifiers'!$B$2:$E$49,4)</f>
        <v>0</v>
      </c>
      <c r="AS651" s="757" t="str">
        <f t="shared" si="209"/>
        <v>no</v>
      </c>
    </row>
    <row r="652" spans="1:45" s="634" customFormat="1" ht="11.25" customHeight="1" x14ac:dyDescent="0.2">
      <c r="A652" s="621">
        <f>(AirVision!A648)</f>
        <v>0</v>
      </c>
      <c r="B652" s="622">
        <f>(AirVision!B648)</f>
        <v>0</v>
      </c>
      <c r="C652" s="623" t="str">
        <f>IF(ISNUMBER(AirVision!R648),AirVision!R648, "")</f>
        <v/>
      </c>
      <c r="D652" s="624" t="str">
        <f>IF(AirVision!S648&lt;&gt;"",AirVision!S648, "")</f>
        <v/>
      </c>
      <c r="E652" s="623" t="str">
        <f>IF(ISNUMBER(AirVision!L648),AirVision!L648, "")</f>
        <v/>
      </c>
      <c r="F652" s="624" t="str">
        <f>IF(AirVision!M648&lt;&gt;"",AirVision!M648, "")</f>
        <v/>
      </c>
      <c r="G652" s="625" t="str">
        <f>IF(ISNUMBER(AirVision!C648),AirVision!C648,"")</f>
        <v/>
      </c>
      <c r="H652" s="624" t="str">
        <f>IF(AirVision!D648&lt;&gt;"",AirVision!D648, "")</f>
        <v/>
      </c>
      <c r="I652" s="624" t="str">
        <f>IF(ISNUMBER(AirVision!O648),AirVision!O648,"")</f>
        <v/>
      </c>
      <c r="J652" s="624" t="str">
        <f>IF(ISNUMBER(AirVision!P648),AirVision!P648,"")</f>
        <v/>
      </c>
      <c r="K652" s="624" t="str">
        <f>IF(ISNUMBER(AirVision!F648),AirVision!F648, "")</f>
        <v/>
      </c>
      <c r="L652" s="624" t="str">
        <f>IF(AirVision!G648&lt;&gt;"",AirVision!G648, "")</f>
        <v/>
      </c>
      <c r="M652" s="624" t="str">
        <f>IF(ISNUMBER(AirVision!U648),AirVision!U648, "")</f>
        <v/>
      </c>
      <c r="N652" s="624" t="str">
        <f>IF(AirVision!V648&lt;&gt;"",AirVision!V648, "")</f>
        <v/>
      </c>
      <c r="O652" s="625" t="str">
        <f>IF(ISNUMBER(AirVision!X648),AirVision!X648,"")</f>
        <v/>
      </c>
      <c r="P652" s="624" t="str">
        <f>IF(AirVision!Y648&lt;&gt;"",AirVision!Y648, "")</f>
        <v/>
      </c>
      <c r="Q652" s="624" t="str">
        <f>IF(ISNUMBER(AirVision!AA648),AirVision!AA648,"")</f>
        <v/>
      </c>
      <c r="R652" s="624" t="str">
        <f>IF(AirVision!AB648&lt;&gt;"",AirVision!AB648, "")</f>
        <v/>
      </c>
      <c r="S652" s="624" t="str">
        <f>IF(ISNUMBER(AirVision!AD648),AirVision!AD648,"")</f>
        <v/>
      </c>
      <c r="T652" s="624" t="str">
        <f>IF(AirVision!AE648&lt;&gt;"",AirVision!AE648, "")</f>
        <v/>
      </c>
      <c r="U652" s="624">
        <f t="shared" si="217"/>
        <v>0</v>
      </c>
      <c r="V652" s="624">
        <f t="shared" si="216"/>
        <v>1</v>
      </c>
      <c r="W652" s="624" t="str">
        <f>IF(D652&lt;&gt;"",(VLOOKUP(D652,'Flags&amp;Qualifiers'!$S$2:$U$55,3)),"")</f>
        <v/>
      </c>
      <c r="X652" s="624">
        <f t="shared" si="218"/>
        <v>0</v>
      </c>
      <c r="Y652" s="624" t="str">
        <f>IF(D652&lt;&gt;"",(VLOOKUP(D652,'Flags&amp;Qualifiers'!$S$2:$T$55,2)), "")</f>
        <v/>
      </c>
      <c r="Z652" s="624">
        <f t="shared" si="219"/>
        <v>1</v>
      </c>
      <c r="AA652" s="624">
        <f t="shared" si="220"/>
        <v>0</v>
      </c>
      <c r="AB652" s="624" t="str">
        <f t="shared" si="221"/>
        <v>NULL</v>
      </c>
      <c r="AC652" s="635" t="str">
        <f t="shared" si="215"/>
        <v>NULL</v>
      </c>
      <c r="AD652" s="625" t="str">
        <f t="shared" si="215"/>
        <v>NULL</v>
      </c>
      <c r="AE652" s="627">
        <f t="shared" si="214"/>
        <v>0</v>
      </c>
      <c r="AF652" s="628" t="str">
        <f t="shared" si="222"/>
        <v/>
      </c>
      <c r="AG652" s="629" t="str">
        <f t="shared" si="223"/>
        <v/>
      </c>
      <c r="AH652" s="630">
        <f t="shared" si="224"/>
        <v>645</v>
      </c>
      <c r="AI652" s="629">
        <f t="shared" si="228"/>
        <v>0</v>
      </c>
      <c r="AJ652" s="632" t="str">
        <f t="shared" si="211"/>
        <v/>
      </c>
      <c r="AK652" s="630" t="str">
        <f t="shared" si="225"/>
        <v/>
      </c>
      <c r="AL652" s="630" t="str">
        <f t="shared" si="226"/>
        <v/>
      </c>
      <c r="AM652" s="632" t="str">
        <f t="shared" si="227"/>
        <v/>
      </c>
      <c r="AN652" s="633" t="str">
        <f t="shared" si="212"/>
        <v>YES</v>
      </c>
      <c r="AO652" s="511" t="s">
        <v>382</v>
      </c>
      <c r="AP652" s="127">
        <f>VLOOKUP(AO652,'Flags&amp;Qualifiers'!$B$2:$C$49,2)</f>
        <v>0</v>
      </c>
      <c r="AQ652" s="127">
        <f>VLOOKUP(AO652,'Flags&amp;Qualifiers'!$B$2:$D$49,3)</f>
        <v>0</v>
      </c>
      <c r="AR652" s="127">
        <f>VLOOKUP(AO652,'Flags&amp;Qualifiers'!$B$2:$E$49,4)</f>
        <v>0</v>
      </c>
      <c r="AS652" s="757" t="str">
        <f t="shared" si="209"/>
        <v>no</v>
      </c>
    </row>
    <row r="653" spans="1:45" s="634" customFormat="1" ht="11.25" customHeight="1" x14ac:dyDescent="0.2">
      <c r="A653" s="621">
        <f>(AirVision!A649)</f>
        <v>0</v>
      </c>
      <c r="B653" s="622">
        <f>(AirVision!B649)</f>
        <v>0</v>
      </c>
      <c r="C653" s="623" t="str">
        <f>IF(ISNUMBER(AirVision!R649),AirVision!R649, "")</f>
        <v/>
      </c>
      <c r="D653" s="624" t="str">
        <f>IF(AirVision!S649&lt;&gt;"",AirVision!S649, "")</f>
        <v/>
      </c>
      <c r="E653" s="623" t="str">
        <f>IF(ISNUMBER(AirVision!L649),AirVision!L649, "")</f>
        <v/>
      </c>
      <c r="F653" s="624" t="str">
        <f>IF(AirVision!M649&lt;&gt;"",AirVision!M649, "")</f>
        <v/>
      </c>
      <c r="G653" s="625" t="str">
        <f>IF(ISNUMBER(AirVision!C649),AirVision!C649,"")</f>
        <v/>
      </c>
      <c r="H653" s="624" t="str">
        <f>IF(AirVision!D649&lt;&gt;"",AirVision!D649, "")</f>
        <v/>
      </c>
      <c r="I653" s="624" t="str">
        <f>IF(ISNUMBER(AirVision!O649),AirVision!O649,"")</f>
        <v/>
      </c>
      <c r="J653" s="624" t="str">
        <f>IF(ISNUMBER(AirVision!P649),AirVision!P649,"")</f>
        <v/>
      </c>
      <c r="K653" s="624" t="str">
        <f>IF(ISNUMBER(AirVision!F649),AirVision!F649, "")</f>
        <v/>
      </c>
      <c r="L653" s="624" t="str">
        <f>IF(AirVision!G649&lt;&gt;"",AirVision!G649, "")</f>
        <v/>
      </c>
      <c r="M653" s="624" t="str">
        <f>IF(ISNUMBER(AirVision!U649),AirVision!U649, "")</f>
        <v/>
      </c>
      <c r="N653" s="624" t="str">
        <f>IF(AirVision!V649&lt;&gt;"",AirVision!V649, "")</f>
        <v/>
      </c>
      <c r="O653" s="625" t="str">
        <f>IF(ISNUMBER(AirVision!X649),AirVision!X649,"")</f>
        <v/>
      </c>
      <c r="P653" s="624" t="str">
        <f>IF(AirVision!Y649&lt;&gt;"",AirVision!Y649, "")</f>
        <v/>
      </c>
      <c r="Q653" s="624" t="str">
        <f>IF(ISNUMBER(AirVision!AA649),AirVision!AA649,"")</f>
        <v/>
      </c>
      <c r="R653" s="624" t="str">
        <f>IF(AirVision!AB649&lt;&gt;"",AirVision!AB649, "")</f>
        <v/>
      </c>
      <c r="S653" s="624" t="str">
        <f>IF(ISNUMBER(AirVision!AD649),AirVision!AD649,"")</f>
        <v/>
      </c>
      <c r="T653" s="624" t="str">
        <f>IF(AirVision!AE649&lt;&gt;"",AirVision!AE649, "")</f>
        <v/>
      </c>
      <c r="U653" s="624">
        <f t="shared" si="217"/>
        <v>0</v>
      </c>
      <c r="V653" s="624">
        <f t="shared" si="216"/>
        <v>1</v>
      </c>
      <c r="W653" s="624" t="str">
        <f>IF(D653&lt;&gt;"",(VLOOKUP(D653,'Flags&amp;Qualifiers'!$S$2:$U$55,3)),"")</f>
        <v/>
      </c>
      <c r="X653" s="624">
        <f t="shared" si="218"/>
        <v>0</v>
      </c>
      <c r="Y653" s="624" t="str">
        <f>IF(D653&lt;&gt;"",(VLOOKUP(D653,'Flags&amp;Qualifiers'!$S$2:$T$55,2)), "")</f>
        <v/>
      </c>
      <c r="Z653" s="624">
        <f t="shared" si="219"/>
        <v>1</v>
      </c>
      <c r="AA653" s="624">
        <f t="shared" si="220"/>
        <v>0</v>
      </c>
      <c r="AB653" s="624" t="str">
        <f t="shared" si="221"/>
        <v>NULL</v>
      </c>
      <c r="AC653" s="635" t="str">
        <f t="shared" si="215"/>
        <v>NULL</v>
      </c>
      <c r="AD653" s="625" t="str">
        <f t="shared" si="215"/>
        <v>NULL</v>
      </c>
      <c r="AE653" s="627">
        <f t="shared" si="214"/>
        <v>0</v>
      </c>
      <c r="AF653" s="628" t="str">
        <f t="shared" si="222"/>
        <v/>
      </c>
      <c r="AG653" s="629" t="str">
        <f t="shared" si="223"/>
        <v/>
      </c>
      <c r="AH653" s="630">
        <f t="shared" si="224"/>
        <v>646</v>
      </c>
      <c r="AI653" s="629">
        <f t="shared" si="228"/>
        <v>0</v>
      </c>
      <c r="AJ653" s="632" t="str">
        <f t="shared" si="211"/>
        <v/>
      </c>
      <c r="AK653" s="630" t="str">
        <f t="shared" si="225"/>
        <v/>
      </c>
      <c r="AL653" s="630" t="str">
        <f t="shared" si="226"/>
        <v/>
      </c>
      <c r="AM653" s="632" t="str">
        <f t="shared" si="227"/>
        <v/>
      </c>
      <c r="AN653" s="633" t="str">
        <f t="shared" si="212"/>
        <v>YES</v>
      </c>
      <c r="AO653" s="511" t="s">
        <v>382</v>
      </c>
      <c r="AP653" s="127">
        <f>VLOOKUP(AO653,'Flags&amp;Qualifiers'!$B$2:$C$49,2)</f>
        <v>0</v>
      </c>
      <c r="AQ653" s="127">
        <f>VLOOKUP(AO653,'Flags&amp;Qualifiers'!$B$2:$D$49,3)</f>
        <v>0</v>
      </c>
      <c r="AR653" s="127">
        <f>VLOOKUP(AO653,'Flags&amp;Qualifiers'!$B$2:$E$49,4)</f>
        <v>0</v>
      </c>
      <c r="AS653" s="757" t="str">
        <f t="shared" si="209"/>
        <v>no</v>
      </c>
    </row>
    <row r="654" spans="1:45" s="634" customFormat="1" ht="11.25" customHeight="1" x14ac:dyDescent="0.2">
      <c r="A654" s="621">
        <f>(AirVision!A650)</f>
        <v>0</v>
      </c>
      <c r="B654" s="622">
        <f>(AirVision!B650)</f>
        <v>0</v>
      </c>
      <c r="C654" s="623" t="str">
        <f>IF(ISNUMBER(AirVision!R650),AirVision!R650, "")</f>
        <v/>
      </c>
      <c r="D654" s="624" t="str">
        <f>IF(AirVision!S650&lt;&gt;"",AirVision!S650, "")</f>
        <v/>
      </c>
      <c r="E654" s="623" t="str">
        <f>IF(ISNUMBER(AirVision!L650),AirVision!L650, "")</f>
        <v/>
      </c>
      <c r="F654" s="624" t="str">
        <f>IF(AirVision!M650&lt;&gt;"",AirVision!M650, "")</f>
        <v/>
      </c>
      <c r="G654" s="625" t="str">
        <f>IF(ISNUMBER(AirVision!C650),AirVision!C650,"")</f>
        <v/>
      </c>
      <c r="H654" s="624" t="str">
        <f>IF(AirVision!D650&lt;&gt;"",AirVision!D650, "")</f>
        <v/>
      </c>
      <c r="I654" s="624" t="str">
        <f>IF(ISNUMBER(AirVision!O650),AirVision!O650,"")</f>
        <v/>
      </c>
      <c r="J654" s="624" t="str">
        <f>IF(ISNUMBER(AirVision!P650),AirVision!P650,"")</f>
        <v/>
      </c>
      <c r="K654" s="624" t="str">
        <f>IF(ISNUMBER(AirVision!F650),AirVision!F650, "")</f>
        <v/>
      </c>
      <c r="L654" s="624" t="str">
        <f>IF(AirVision!G650&lt;&gt;"",AirVision!G650, "")</f>
        <v/>
      </c>
      <c r="M654" s="624" t="str">
        <f>IF(ISNUMBER(AirVision!U650),AirVision!U650, "")</f>
        <v/>
      </c>
      <c r="N654" s="624" t="str">
        <f>IF(AirVision!V650&lt;&gt;"",AirVision!V650, "")</f>
        <v/>
      </c>
      <c r="O654" s="625" t="str">
        <f>IF(ISNUMBER(AirVision!X650),AirVision!X650,"")</f>
        <v/>
      </c>
      <c r="P654" s="624" t="str">
        <f>IF(AirVision!Y650&lt;&gt;"",AirVision!Y650, "")</f>
        <v/>
      </c>
      <c r="Q654" s="624" t="str">
        <f>IF(ISNUMBER(AirVision!AA650),AirVision!AA650,"")</f>
        <v/>
      </c>
      <c r="R654" s="624" t="str">
        <f>IF(AirVision!AB650&lt;&gt;"",AirVision!AB650, "")</f>
        <v/>
      </c>
      <c r="S654" s="624" t="str">
        <f>IF(ISNUMBER(AirVision!AD650),AirVision!AD650,"")</f>
        <v/>
      </c>
      <c r="T654" s="624" t="str">
        <f>IF(AirVision!AE650&lt;&gt;"",AirVision!AE650, "")</f>
        <v/>
      </c>
      <c r="U654" s="624">
        <f t="shared" si="217"/>
        <v>0</v>
      </c>
      <c r="V654" s="624">
        <f t="shared" si="216"/>
        <v>1</v>
      </c>
      <c r="W654" s="624" t="str">
        <f>IF(D654&lt;&gt;"",(VLOOKUP(D654,'Flags&amp;Qualifiers'!$S$2:$U$55,3)),"")</f>
        <v/>
      </c>
      <c r="X654" s="624">
        <f t="shared" si="218"/>
        <v>0</v>
      </c>
      <c r="Y654" s="624" t="str">
        <f>IF(D654&lt;&gt;"",(VLOOKUP(D654,'Flags&amp;Qualifiers'!$S$2:$T$55,2)), "")</f>
        <v/>
      </c>
      <c r="Z654" s="624">
        <f t="shared" si="219"/>
        <v>1</v>
      </c>
      <c r="AA654" s="624">
        <f t="shared" si="220"/>
        <v>0</v>
      </c>
      <c r="AB654" s="624" t="str">
        <f t="shared" si="221"/>
        <v>NULL</v>
      </c>
      <c r="AC654" s="635" t="str">
        <f t="shared" si="215"/>
        <v>NULL</v>
      </c>
      <c r="AD654" s="625" t="str">
        <f t="shared" si="215"/>
        <v>NULL</v>
      </c>
      <c r="AE654" s="627">
        <f t="shared" si="214"/>
        <v>0</v>
      </c>
      <c r="AF654" s="628" t="str">
        <f t="shared" si="222"/>
        <v/>
      </c>
      <c r="AG654" s="629" t="str">
        <f t="shared" si="223"/>
        <v/>
      </c>
      <c r="AH654" s="630">
        <f t="shared" si="224"/>
        <v>647</v>
      </c>
      <c r="AI654" s="629">
        <f t="shared" si="228"/>
        <v>0</v>
      </c>
      <c r="AJ654" s="632" t="str">
        <f t="shared" si="211"/>
        <v/>
      </c>
      <c r="AK654" s="630" t="str">
        <f t="shared" si="225"/>
        <v/>
      </c>
      <c r="AL654" s="630" t="str">
        <f t="shared" si="226"/>
        <v/>
      </c>
      <c r="AM654" s="632" t="str">
        <f t="shared" si="227"/>
        <v/>
      </c>
      <c r="AN654" s="633" t="str">
        <f t="shared" si="212"/>
        <v>YES</v>
      </c>
      <c r="AO654" s="511" t="s">
        <v>382</v>
      </c>
      <c r="AP654" s="127">
        <f>VLOOKUP(AO654,'Flags&amp;Qualifiers'!$B$2:$C$49,2)</f>
        <v>0</v>
      </c>
      <c r="AQ654" s="127">
        <f>VLOOKUP(AO654,'Flags&amp;Qualifiers'!$B$2:$D$49,3)</f>
        <v>0</v>
      </c>
      <c r="AR654" s="127">
        <f>VLOOKUP(AO654,'Flags&amp;Qualifiers'!$B$2:$E$49,4)</f>
        <v>0</v>
      </c>
      <c r="AS654" s="757" t="str">
        <f t="shared" si="209"/>
        <v>no</v>
      </c>
    </row>
    <row r="655" spans="1:45" s="634" customFormat="1" ht="11.25" customHeight="1" x14ac:dyDescent="0.2">
      <c r="A655" s="621">
        <f>(AirVision!A651)</f>
        <v>0</v>
      </c>
      <c r="B655" s="622">
        <f>(AirVision!B651)</f>
        <v>0</v>
      </c>
      <c r="C655" s="623" t="str">
        <f>IF(ISNUMBER(AirVision!R651),AirVision!R651, "")</f>
        <v/>
      </c>
      <c r="D655" s="624" t="str">
        <f>IF(AirVision!S651&lt;&gt;"",AirVision!S651, "")</f>
        <v/>
      </c>
      <c r="E655" s="623" t="str">
        <f>IF(ISNUMBER(AirVision!L651),AirVision!L651, "")</f>
        <v/>
      </c>
      <c r="F655" s="624" t="str">
        <f>IF(AirVision!M651&lt;&gt;"",AirVision!M651, "")</f>
        <v/>
      </c>
      <c r="G655" s="625" t="str">
        <f>IF(ISNUMBER(AirVision!C651),AirVision!C651,"")</f>
        <v/>
      </c>
      <c r="H655" s="624" t="str">
        <f>IF(AirVision!D651&lt;&gt;"",AirVision!D651, "")</f>
        <v/>
      </c>
      <c r="I655" s="624" t="str">
        <f>IF(ISNUMBER(AirVision!O651),AirVision!O651,"")</f>
        <v/>
      </c>
      <c r="J655" s="624" t="str">
        <f>IF(ISNUMBER(AirVision!P651),AirVision!P651,"")</f>
        <v/>
      </c>
      <c r="K655" s="624" t="str">
        <f>IF(ISNUMBER(AirVision!F651),AirVision!F651, "")</f>
        <v/>
      </c>
      <c r="L655" s="624" t="str">
        <f>IF(AirVision!G651&lt;&gt;"",AirVision!G651, "")</f>
        <v/>
      </c>
      <c r="M655" s="624" t="str">
        <f>IF(ISNUMBER(AirVision!U651),AirVision!U651, "")</f>
        <v/>
      </c>
      <c r="N655" s="624" t="str">
        <f>IF(AirVision!V651&lt;&gt;"",AirVision!V651, "")</f>
        <v/>
      </c>
      <c r="O655" s="625" t="str">
        <f>IF(ISNUMBER(AirVision!X651),AirVision!X651,"")</f>
        <v/>
      </c>
      <c r="P655" s="624" t="str">
        <f>IF(AirVision!Y651&lt;&gt;"",AirVision!Y651, "")</f>
        <v/>
      </c>
      <c r="Q655" s="624" t="str">
        <f>IF(ISNUMBER(AirVision!AA651),AirVision!AA651,"")</f>
        <v/>
      </c>
      <c r="R655" s="624" t="str">
        <f>IF(AirVision!AB651&lt;&gt;"",AirVision!AB651, "")</f>
        <v/>
      </c>
      <c r="S655" s="624" t="str">
        <f>IF(ISNUMBER(AirVision!AD651),AirVision!AD651,"")</f>
        <v/>
      </c>
      <c r="T655" s="624" t="str">
        <f>IF(AirVision!AE651&lt;&gt;"",AirVision!AE651, "")</f>
        <v/>
      </c>
      <c r="U655" s="624">
        <f t="shared" si="217"/>
        <v>0</v>
      </c>
      <c r="V655" s="624">
        <f t="shared" si="216"/>
        <v>1</v>
      </c>
      <c r="W655" s="624" t="str">
        <f>IF(D655&lt;&gt;"",(VLOOKUP(D655,'Flags&amp;Qualifiers'!$S$2:$U$55,3)),"")</f>
        <v/>
      </c>
      <c r="X655" s="624">
        <f t="shared" si="218"/>
        <v>0</v>
      </c>
      <c r="Y655" s="624" t="str">
        <f>IF(D655&lt;&gt;"",(VLOOKUP(D655,'Flags&amp;Qualifiers'!$S$2:$T$55,2)), "")</f>
        <v/>
      </c>
      <c r="Z655" s="624">
        <f t="shared" si="219"/>
        <v>1</v>
      </c>
      <c r="AA655" s="624">
        <f t="shared" si="220"/>
        <v>0</v>
      </c>
      <c r="AB655" s="624" t="str">
        <f t="shared" si="221"/>
        <v>NULL</v>
      </c>
      <c r="AC655" s="635" t="str">
        <f t="shared" si="215"/>
        <v>NULL</v>
      </c>
      <c r="AD655" s="625" t="str">
        <f t="shared" si="215"/>
        <v>NULL</v>
      </c>
      <c r="AE655" s="627">
        <f>MAX($AB$632:$AB$655)</f>
        <v>0</v>
      </c>
      <c r="AF655" s="628" t="str">
        <f t="shared" si="222"/>
        <v/>
      </c>
      <c r="AG655" s="629" t="str">
        <f t="shared" si="223"/>
        <v/>
      </c>
      <c r="AH655" s="630">
        <f t="shared" si="224"/>
        <v>648</v>
      </c>
      <c r="AI655" s="629">
        <f t="shared" si="228"/>
        <v>0</v>
      </c>
      <c r="AJ655" s="632" t="str">
        <f t="shared" si="211"/>
        <v/>
      </c>
      <c r="AK655" s="630" t="str">
        <f t="shared" si="225"/>
        <v/>
      </c>
      <c r="AL655" s="630" t="str">
        <f t="shared" si="226"/>
        <v/>
      </c>
      <c r="AM655" s="632" t="str">
        <f t="shared" si="227"/>
        <v/>
      </c>
      <c r="AN655" s="633" t="str">
        <f t="shared" si="212"/>
        <v>YES</v>
      </c>
      <c r="AO655" s="511" t="s">
        <v>382</v>
      </c>
      <c r="AP655" s="127">
        <f>VLOOKUP(AO655,'Flags&amp;Qualifiers'!$B$2:$C$49,2)</f>
        <v>0</v>
      </c>
      <c r="AQ655" s="127">
        <f>VLOOKUP(AO655,'Flags&amp;Qualifiers'!$B$2:$D$49,3)</f>
        <v>0</v>
      </c>
      <c r="AR655" s="127">
        <f>VLOOKUP(AO655,'Flags&amp;Qualifiers'!$B$2:$E$49,4)</f>
        <v>0</v>
      </c>
      <c r="AS655" s="757" t="str">
        <f t="shared" ref="AS655:AS718" si="229">IF(AND(AN655="YES",AO655="-"),"no","")</f>
        <v>no</v>
      </c>
    </row>
    <row r="656" spans="1:45" s="634" customFormat="1" ht="11.25" customHeight="1" x14ac:dyDescent="0.2">
      <c r="A656" s="621">
        <f>(AirVision!A652)</f>
        <v>0</v>
      </c>
      <c r="B656" s="622">
        <f>(AirVision!B652)</f>
        <v>0</v>
      </c>
      <c r="C656" s="623" t="str">
        <f>IF(ISNUMBER(AirVision!R652),AirVision!R652, "")</f>
        <v/>
      </c>
      <c r="D656" s="624" t="str">
        <f>IF(AirVision!S652&lt;&gt;"",AirVision!S652, "")</f>
        <v/>
      </c>
      <c r="E656" s="623" t="str">
        <f>IF(ISNUMBER(AirVision!L652),AirVision!L652, "")</f>
        <v/>
      </c>
      <c r="F656" s="624" t="str">
        <f>IF(AirVision!M652&lt;&gt;"",AirVision!M652, "")</f>
        <v/>
      </c>
      <c r="G656" s="625" t="str">
        <f>IF(ISNUMBER(AirVision!C652),AirVision!C652,"")</f>
        <v/>
      </c>
      <c r="H656" s="624" t="str">
        <f>IF(AirVision!D652&lt;&gt;"",AirVision!D652, "")</f>
        <v/>
      </c>
      <c r="I656" s="624" t="str">
        <f>IF(ISNUMBER(AirVision!O652),AirVision!O652,"")</f>
        <v/>
      </c>
      <c r="J656" s="624" t="str">
        <f>IF(ISNUMBER(AirVision!P652),AirVision!P652,"")</f>
        <v/>
      </c>
      <c r="K656" s="624" t="str">
        <f>IF(ISNUMBER(AirVision!F652),AirVision!F652, "")</f>
        <v/>
      </c>
      <c r="L656" s="624" t="str">
        <f>IF(AirVision!G652&lt;&gt;"",AirVision!G652, "")</f>
        <v/>
      </c>
      <c r="M656" s="624" t="str">
        <f>IF(ISNUMBER(AirVision!U652),AirVision!U652, "")</f>
        <v/>
      </c>
      <c r="N656" s="624" t="str">
        <f>IF(AirVision!V652&lt;&gt;"",AirVision!V652, "")</f>
        <v/>
      </c>
      <c r="O656" s="625" t="str">
        <f>IF(ISNUMBER(AirVision!X652),AirVision!X652,"")</f>
        <v/>
      </c>
      <c r="P656" s="624" t="str">
        <f>IF(AirVision!Y652&lt;&gt;"",AirVision!Y652, "")</f>
        <v/>
      </c>
      <c r="Q656" s="624" t="str">
        <f>IF(ISNUMBER(AirVision!AA652),AirVision!AA652,"")</f>
        <v/>
      </c>
      <c r="R656" s="624" t="str">
        <f>IF(AirVision!AB652&lt;&gt;"",AirVision!AB652, "")</f>
        <v/>
      </c>
      <c r="S656" s="624" t="str">
        <f>IF(ISNUMBER(AirVision!AD652),AirVision!AD652,"")</f>
        <v/>
      </c>
      <c r="T656" s="624" t="str">
        <f>IF(AirVision!AE652&lt;&gt;"",AirVision!AE652, "")</f>
        <v/>
      </c>
      <c r="U656" s="624">
        <f t="shared" si="217"/>
        <v>0</v>
      </c>
      <c r="V656" s="624">
        <f t="shared" si="216"/>
        <v>1</v>
      </c>
      <c r="W656" s="624" t="str">
        <f>IF(D656&lt;&gt;"",(VLOOKUP(D656,'Flags&amp;Qualifiers'!$S$2:$U$55,3)),"")</f>
        <v/>
      </c>
      <c r="X656" s="624">
        <f t="shared" si="218"/>
        <v>0</v>
      </c>
      <c r="Y656" s="624" t="str">
        <f>IF(D656&lt;&gt;"",(VLOOKUP(D656,'Flags&amp;Qualifiers'!$S$2:$T$55,2)), "")</f>
        <v/>
      </c>
      <c r="Z656" s="624">
        <f t="shared" si="219"/>
        <v>1</v>
      </c>
      <c r="AA656" s="624">
        <f t="shared" si="220"/>
        <v>0</v>
      </c>
      <c r="AB656" s="624" t="str">
        <f t="shared" si="221"/>
        <v>NULL</v>
      </c>
      <c r="AC656" s="635" t="str">
        <f>IF((COUNT($AB$656:$AB$679)&gt;17),(AVERAGE($AB$656:$AB$679)),"NULL")</f>
        <v>NULL</v>
      </c>
      <c r="AD656" s="625" t="str">
        <f>IF((COUNT($AB$656:$AB$679)&gt;17),(AVERAGE($AB$656:$AB$679)),"NULL")</f>
        <v>NULL</v>
      </c>
      <c r="AE656" s="627">
        <f t="shared" ref="AE656:AE678" si="230">MAX($AB$656:$AB$679)</f>
        <v>0</v>
      </c>
      <c r="AF656" s="628" t="str">
        <f t="shared" si="222"/>
        <v/>
      </c>
      <c r="AG656" s="629" t="str">
        <f t="shared" si="223"/>
        <v/>
      </c>
      <c r="AH656" s="630">
        <f t="shared" si="224"/>
        <v>649</v>
      </c>
      <c r="AI656" s="629">
        <f t="shared" si="228"/>
        <v>0</v>
      </c>
      <c r="AJ656" s="632" t="str">
        <f t="shared" si="211"/>
        <v/>
      </c>
      <c r="AK656" s="630" t="str">
        <f t="shared" si="225"/>
        <v/>
      </c>
      <c r="AL656" s="630" t="str">
        <f t="shared" si="226"/>
        <v/>
      </c>
      <c r="AM656" s="632" t="str">
        <f t="shared" si="227"/>
        <v/>
      </c>
      <c r="AN656" s="633" t="str">
        <f t="shared" si="212"/>
        <v>YES</v>
      </c>
      <c r="AO656" s="511" t="s">
        <v>382</v>
      </c>
      <c r="AP656" s="127">
        <f>VLOOKUP(AO656,'Flags&amp;Qualifiers'!$B$2:$C$49,2)</f>
        <v>0</v>
      </c>
      <c r="AQ656" s="127">
        <f>VLOOKUP(AO656,'Flags&amp;Qualifiers'!$B$2:$D$49,3)</f>
        <v>0</v>
      </c>
      <c r="AR656" s="127">
        <f>VLOOKUP(AO656,'Flags&amp;Qualifiers'!$B$2:$E$49,4)</f>
        <v>0</v>
      </c>
      <c r="AS656" s="757" t="str">
        <f t="shared" si="229"/>
        <v>no</v>
      </c>
    </row>
    <row r="657" spans="1:45" s="634" customFormat="1" ht="11.25" customHeight="1" x14ac:dyDescent="0.2">
      <c r="A657" s="621">
        <f>(AirVision!A653)</f>
        <v>0</v>
      </c>
      <c r="B657" s="622">
        <f>(AirVision!B653)</f>
        <v>0</v>
      </c>
      <c r="C657" s="623" t="str">
        <f>IF(ISNUMBER(AirVision!R653),AirVision!R653, "")</f>
        <v/>
      </c>
      <c r="D657" s="624" t="str">
        <f>IF(AirVision!S653&lt;&gt;"",AirVision!S653, "")</f>
        <v/>
      </c>
      <c r="E657" s="623" t="str">
        <f>IF(ISNUMBER(AirVision!L653),AirVision!L653, "")</f>
        <v/>
      </c>
      <c r="F657" s="624" t="str">
        <f>IF(AirVision!M653&lt;&gt;"",AirVision!M653, "")</f>
        <v/>
      </c>
      <c r="G657" s="625" t="str">
        <f>IF(ISNUMBER(AirVision!C653),AirVision!C653,"")</f>
        <v/>
      </c>
      <c r="H657" s="624" t="str">
        <f>IF(AirVision!D653&lt;&gt;"",AirVision!D653, "")</f>
        <v/>
      </c>
      <c r="I657" s="624" t="str">
        <f>IF(ISNUMBER(AirVision!O653),AirVision!O653,"")</f>
        <v/>
      </c>
      <c r="J657" s="624" t="str">
        <f>IF(ISNUMBER(AirVision!P653),AirVision!P653,"")</f>
        <v/>
      </c>
      <c r="K657" s="624" t="str">
        <f>IF(ISNUMBER(AirVision!F653),AirVision!F653, "")</f>
        <v/>
      </c>
      <c r="L657" s="624" t="str">
        <f>IF(AirVision!G653&lt;&gt;"",AirVision!G653, "")</f>
        <v/>
      </c>
      <c r="M657" s="624" t="str">
        <f>IF(ISNUMBER(AirVision!U653),AirVision!U653, "")</f>
        <v/>
      </c>
      <c r="N657" s="624" t="str">
        <f>IF(AirVision!V653&lt;&gt;"",AirVision!V653, "")</f>
        <v/>
      </c>
      <c r="O657" s="625" t="str">
        <f>IF(ISNUMBER(AirVision!X653),AirVision!X653,"")</f>
        <v/>
      </c>
      <c r="P657" s="624" t="str">
        <f>IF(AirVision!Y653&lt;&gt;"",AirVision!Y653, "")</f>
        <v/>
      </c>
      <c r="Q657" s="624" t="str">
        <f>IF(ISNUMBER(AirVision!AA653),AirVision!AA653,"")</f>
        <v/>
      </c>
      <c r="R657" s="624" t="str">
        <f>IF(AirVision!AB653&lt;&gt;"",AirVision!AB653, "")</f>
        <v/>
      </c>
      <c r="S657" s="624" t="str">
        <f>IF(ISNUMBER(AirVision!AD653),AirVision!AD653,"")</f>
        <v/>
      </c>
      <c r="T657" s="624" t="str">
        <f>IF(AirVision!AE653&lt;&gt;"",AirVision!AE653, "")</f>
        <v/>
      </c>
      <c r="U657" s="624">
        <f t="shared" si="217"/>
        <v>0</v>
      </c>
      <c r="V657" s="624">
        <f t="shared" si="216"/>
        <v>1</v>
      </c>
      <c r="W657" s="624" t="str">
        <f>IF(D657&lt;&gt;"",(VLOOKUP(D657,'Flags&amp;Qualifiers'!$S$2:$U$55,3)),"")</f>
        <v/>
      </c>
      <c r="X657" s="624">
        <f t="shared" si="218"/>
        <v>0</v>
      </c>
      <c r="Y657" s="624" t="str">
        <f>IF(D657&lt;&gt;"",(VLOOKUP(D657,'Flags&amp;Qualifiers'!$S$2:$T$55,2)), "")</f>
        <v/>
      </c>
      <c r="Z657" s="624">
        <f t="shared" si="219"/>
        <v>1</v>
      </c>
      <c r="AA657" s="624">
        <f t="shared" si="220"/>
        <v>0</v>
      </c>
      <c r="AB657" s="624" t="str">
        <f t="shared" si="221"/>
        <v>NULL</v>
      </c>
      <c r="AC657" s="635" t="str">
        <f t="shared" ref="AC657:AD679" si="231">IF((COUNT($AB$656:$AB$679)&gt;17),(AVERAGE($AB$656:$AB$679)),"NULL")</f>
        <v>NULL</v>
      </c>
      <c r="AD657" s="625" t="str">
        <f t="shared" si="231"/>
        <v>NULL</v>
      </c>
      <c r="AE657" s="627">
        <f t="shared" si="230"/>
        <v>0</v>
      </c>
      <c r="AF657" s="628" t="str">
        <f t="shared" si="222"/>
        <v/>
      </c>
      <c r="AG657" s="629" t="str">
        <f t="shared" si="223"/>
        <v/>
      </c>
      <c r="AH657" s="630">
        <f t="shared" si="224"/>
        <v>650</v>
      </c>
      <c r="AI657" s="629">
        <f t="shared" si="228"/>
        <v>0</v>
      </c>
      <c r="AJ657" s="632" t="str">
        <f t="shared" si="211"/>
        <v/>
      </c>
      <c r="AK657" s="630" t="str">
        <f t="shared" si="225"/>
        <v/>
      </c>
      <c r="AL657" s="630" t="str">
        <f t="shared" si="226"/>
        <v/>
      </c>
      <c r="AM657" s="632" t="str">
        <f t="shared" si="227"/>
        <v/>
      </c>
      <c r="AN657" s="633" t="str">
        <f t="shared" si="212"/>
        <v>YES</v>
      </c>
      <c r="AO657" s="511" t="s">
        <v>382</v>
      </c>
      <c r="AP657" s="127">
        <f>VLOOKUP(AO657,'Flags&amp;Qualifiers'!$B$2:$C$49,2)</f>
        <v>0</v>
      </c>
      <c r="AQ657" s="127">
        <f>VLOOKUP(AO657,'Flags&amp;Qualifiers'!$B$2:$D$49,3)</f>
        <v>0</v>
      </c>
      <c r="AR657" s="127">
        <f>VLOOKUP(AO657,'Flags&amp;Qualifiers'!$B$2:$E$49,4)</f>
        <v>0</v>
      </c>
      <c r="AS657" s="757" t="str">
        <f t="shared" si="229"/>
        <v>no</v>
      </c>
    </row>
    <row r="658" spans="1:45" s="634" customFormat="1" ht="11.25" customHeight="1" x14ac:dyDescent="0.2">
      <c r="A658" s="621">
        <f>(AirVision!A654)</f>
        <v>0</v>
      </c>
      <c r="B658" s="622">
        <f>(AirVision!B654)</f>
        <v>0</v>
      </c>
      <c r="C658" s="623" t="str">
        <f>IF(ISNUMBER(AirVision!R654),AirVision!R654, "")</f>
        <v/>
      </c>
      <c r="D658" s="624" t="str">
        <f>IF(AirVision!S654&lt;&gt;"",AirVision!S654, "")</f>
        <v/>
      </c>
      <c r="E658" s="623" t="str">
        <f>IF(ISNUMBER(AirVision!L654),AirVision!L654, "")</f>
        <v/>
      </c>
      <c r="F658" s="624" t="str">
        <f>IF(AirVision!M654&lt;&gt;"",AirVision!M654, "")</f>
        <v/>
      </c>
      <c r="G658" s="625" t="str">
        <f>IF(ISNUMBER(AirVision!C654),AirVision!C654,"")</f>
        <v/>
      </c>
      <c r="H658" s="624" t="str">
        <f>IF(AirVision!D654&lt;&gt;"",AirVision!D654, "")</f>
        <v/>
      </c>
      <c r="I658" s="624" t="str">
        <f>IF(ISNUMBER(AirVision!O654),AirVision!O654,"")</f>
        <v/>
      </c>
      <c r="J658" s="624" t="str">
        <f>IF(ISNUMBER(AirVision!P654),AirVision!P654,"")</f>
        <v/>
      </c>
      <c r="K658" s="624" t="str">
        <f>IF(ISNUMBER(AirVision!F654),AirVision!F654, "")</f>
        <v/>
      </c>
      <c r="L658" s="624" t="str">
        <f>IF(AirVision!G654&lt;&gt;"",AirVision!G654, "")</f>
        <v/>
      </c>
      <c r="M658" s="624" t="str">
        <f>IF(ISNUMBER(AirVision!U654),AirVision!U654, "")</f>
        <v/>
      </c>
      <c r="N658" s="624" t="str">
        <f>IF(AirVision!V654&lt;&gt;"",AirVision!V654, "")</f>
        <v/>
      </c>
      <c r="O658" s="625" t="str">
        <f>IF(ISNUMBER(AirVision!X654),AirVision!X654,"")</f>
        <v/>
      </c>
      <c r="P658" s="624" t="str">
        <f>IF(AirVision!Y654&lt;&gt;"",AirVision!Y654, "")</f>
        <v/>
      </c>
      <c r="Q658" s="624" t="str">
        <f>IF(ISNUMBER(AirVision!AA654),AirVision!AA654,"")</f>
        <v/>
      </c>
      <c r="R658" s="624" t="str">
        <f>IF(AirVision!AB654&lt;&gt;"",AirVision!AB654, "")</f>
        <v/>
      </c>
      <c r="S658" s="624" t="str">
        <f>IF(ISNUMBER(AirVision!AD654),AirVision!AD654,"")</f>
        <v/>
      </c>
      <c r="T658" s="624" t="str">
        <f>IF(AirVision!AE654&lt;&gt;"",AirVision!AE654, "")</f>
        <v/>
      </c>
      <c r="U658" s="624">
        <f t="shared" si="217"/>
        <v>0</v>
      </c>
      <c r="V658" s="624">
        <f t="shared" si="216"/>
        <v>1</v>
      </c>
      <c r="W658" s="624" t="str">
        <f>IF(D658&lt;&gt;"",(VLOOKUP(D658,'Flags&amp;Qualifiers'!$S$2:$U$55,3)),"")</f>
        <v/>
      </c>
      <c r="X658" s="624">
        <f t="shared" si="218"/>
        <v>0</v>
      </c>
      <c r="Y658" s="624" t="str">
        <f>IF(D658&lt;&gt;"",(VLOOKUP(D658,'Flags&amp;Qualifiers'!$S$2:$T$55,2)), "")</f>
        <v/>
      </c>
      <c r="Z658" s="624">
        <f t="shared" si="219"/>
        <v>1</v>
      </c>
      <c r="AA658" s="624">
        <f t="shared" si="220"/>
        <v>0</v>
      </c>
      <c r="AB658" s="624" t="str">
        <f t="shared" si="221"/>
        <v>NULL</v>
      </c>
      <c r="AC658" s="635" t="str">
        <f t="shared" si="231"/>
        <v>NULL</v>
      </c>
      <c r="AD658" s="625" t="str">
        <f t="shared" si="231"/>
        <v>NULL</v>
      </c>
      <c r="AE658" s="627">
        <f t="shared" si="230"/>
        <v>0</v>
      </c>
      <c r="AF658" s="628" t="str">
        <f t="shared" si="222"/>
        <v/>
      </c>
      <c r="AG658" s="629" t="str">
        <f t="shared" si="223"/>
        <v/>
      </c>
      <c r="AH658" s="630">
        <f t="shared" si="224"/>
        <v>651</v>
      </c>
      <c r="AI658" s="629">
        <f t="shared" si="228"/>
        <v>0</v>
      </c>
      <c r="AJ658" s="632" t="str">
        <f t="shared" si="211"/>
        <v/>
      </c>
      <c r="AK658" s="630" t="str">
        <f t="shared" si="225"/>
        <v/>
      </c>
      <c r="AL658" s="630" t="str">
        <f t="shared" si="226"/>
        <v/>
      </c>
      <c r="AM658" s="632" t="str">
        <f t="shared" si="227"/>
        <v/>
      </c>
      <c r="AN658" s="633" t="str">
        <f t="shared" si="212"/>
        <v>YES</v>
      </c>
      <c r="AO658" s="511" t="s">
        <v>382</v>
      </c>
      <c r="AP658" s="127">
        <f>VLOOKUP(AO658,'Flags&amp;Qualifiers'!$B$2:$C$49,2)</f>
        <v>0</v>
      </c>
      <c r="AQ658" s="127">
        <f>VLOOKUP(AO658,'Flags&amp;Qualifiers'!$B$2:$D$49,3)</f>
        <v>0</v>
      </c>
      <c r="AR658" s="127">
        <f>VLOOKUP(AO658,'Flags&amp;Qualifiers'!$B$2:$E$49,4)</f>
        <v>0</v>
      </c>
      <c r="AS658" s="757" t="str">
        <f t="shared" si="229"/>
        <v>no</v>
      </c>
    </row>
    <row r="659" spans="1:45" s="634" customFormat="1" ht="11.25" customHeight="1" x14ac:dyDescent="0.2">
      <c r="A659" s="621">
        <f>(AirVision!A655)</f>
        <v>0</v>
      </c>
      <c r="B659" s="622">
        <f>(AirVision!B655)</f>
        <v>0</v>
      </c>
      <c r="C659" s="623" t="str">
        <f>IF(ISNUMBER(AirVision!R655),AirVision!R655, "")</f>
        <v/>
      </c>
      <c r="D659" s="624" t="str">
        <f>IF(AirVision!S655&lt;&gt;"",AirVision!S655, "")</f>
        <v/>
      </c>
      <c r="E659" s="623" t="str">
        <f>IF(ISNUMBER(AirVision!L655),AirVision!L655, "")</f>
        <v/>
      </c>
      <c r="F659" s="624" t="str">
        <f>IF(AirVision!M655&lt;&gt;"",AirVision!M655, "")</f>
        <v/>
      </c>
      <c r="G659" s="625" t="str">
        <f>IF(ISNUMBER(AirVision!C655),AirVision!C655,"")</f>
        <v/>
      </c>
      <c r="H659" s="624" t="str">
        <f>IF(AirVision!D655&lt;&gt;"",AirVision!D655, "")</f>
        <v/>
      </c>
      <c r="I659" s="624" t="str">
        <f>IF(ISNUMBER(AirVision!O655),AirVision!O655,"")</f>
        <v/>
      </c>
      <c r="J659" s="624" t="str">
        <f>IF(ISNUMBER(AirVision!P655),AirVision!P655,"")</f>
        <v/>
      </c>
      <c r="K659" s="624" t="str">
        <f>IF(ISNUMBER(AirVision!F655),AirVision!F655, "")</f>
        <v/>
      </c>
      <c r="L659" s="624" t="str">
        <f>IF(AirVision!G655&lt;&gt;"",AirVision!G655, "")</f>
        <v/>
      </c>
      <c r="M659" s="624" t="str">
        <f>IF(ISNUMBER(AirVision!U655),AirVision!U655, "")</f>
        <v/>
      </c>
      <c r="N659" s="624" t="str">
        <f>IF(AirVision!V655&lt;&gt;"",AirVision!V655, "")</f>
        <v/>
      </c>
      <c r="O659" s="625" t="str">
        <f>IF(ISNUMBER(AirVision!X655),AirVision!X655,"")</f>
        <v/>
      </c>
      <c r="P659" s="624" t="str">
        <f>IF(AirVision!Y655&lt;&gt;"",AirVision!Y655, "")</f>
        <v/>
      </c>
      <c r="Q659" s="624" t="str">
        <f>IF(ISNUMBER(AirVision!AA655),AirVision!AA655,"")</f>
        <v/>
      </c>
      <c r="R659" s="624" t="str">
        <f>IF(AirVision!AB655&lt;&gt;"",AirVision!AB655, "")</f>
        <v/>
      </c>
      <c r="S659" s="624" t="str">
        <f>IF(ISNUMBER(AirVision!AD655),AirVision!AD655,"")</f>
        <v/>
      </c>
      <c r="T659" s="624" t="str">
        <f>IF(AirVision!AE655&lt;&gt;"",AirVision!AE655, "")</f>
        <v/>
      </c>
      <c r="U659" s="624">
        <f t="shared" si="217"/>
        <v>0</v>
      </c>
      <c r="V659" s="624">
        <f t="shared" si="216"/>
        <v>1</v>
      </c>
      <c r="W659" s="624" t="str">
        <f>IF(D659&lt;&gt;"",(VLOOKUP(D659,'Flags&amp;Qualifiers'!$S$2:$U$55,3)),"")</f>
        <v/>
      </c>
      <c r="X659" s="624">
        <f t="shared" si="218"/>
        <v>0</v>
      </c>
      <c r="Y659" s="624" t="str">
        <f>IF(D659&lt;&gt;"",(VLOOKUP(D659,'Flags&amp;Qualifiers'!$S$2:$T$55,2)), "")</f>
        <v/>
      </c>
      <c r="Z659" s="624">
        <f t="shared" si="219"/>
        <v>1</v>
      </c>
      <c r="AA659" s="624">
        <f t="shared" si="220"/>
        <v>0</v>
      </c>
      <c r="AB659" s="624" t="str">
        <f t="shared" si="221"/>
        <v>NULL</v>
      </c>
      <c r="AC659" s="635" t="str">
        <f t="shared" si="231"/>
        <v>NULL</v>
      </c>
      <c r="AD659" s="625" t="str">
        <f t="shared" si="231"/>
        <v>NULL</v>
      </c>
      <c r="AE659" s="627">
        <f t="shared" si="230"/>
        <v>0</v>
      </c>
      <c r="AF659" s="628" t="str">
        <f t="shared" si="222"/>
        <v/>
      </c>
      <c r="AG659" s="629" t="str">
        <f t="shared" si="223"/>
        <v/>
      </c>
      <c r="AH659" s="630">
        <f t="shared" si="224"/>
        <v>652</v>
      </c>
      <c r="AI659" s="629">
        <f t="shared" si="228"/>
        <v>0</v>
      </c>
      <c r="AJ659" s="632" t="str">
        <f t="shared" si="211"/>
        <v/>
      </c>
      <c r="AK659" s="630" t="str">
        <f t="shared" si="225"/>
        <v/>
      </c>
      <c r="AL659" s="630" t="str">
        <f t="shared" si="226"/>
        <v/>
      </c>
      <c r="AM659" s="632" t="str">
        <f t="shared" si="227"/>
        <v/>
      </c>
      <c r="AN659" s="633" t="str">
        <f t="shared" si="212"/>
        <v>YES</v>
      </c>
      <c r="AO659" s="511" t="s">
        <v>382</v>
      </c>
      <c r="AP659" s="127">
        <f>VLOOKUP(AO659,'Flags&amp;Qualifiers'!$B$2:$C$49,2)</f>
        <v>0</v>
      </c>
      <c r="AQ659" s="127">
        <f>VLOOKUP(AO659,'Flags&amp;Qualifiers'!$B$2:$D$49,3)</f>
        <v>0</v>
      </c>
      <c r="AR659" s="127">
        <f>VLOOKUP(AO659,'Flags&amp;Qualifiers'!$B$2:$E$49,4)</f>
        <v>0</v>
      </c>
      <c r="AS659" s="757" t="str">
        <f t="shared" si="229"/>
        <v>no</v>
      </c>
    </row>
    <row r="660" spans="1:45" s="634" customFormat="1" ht="11.25" customHeight="1" x14ac:dyDescent="0.2">
      <c r="A660" s="621">
        <f>(AirVision!A656)</f>
        <v>0</v>
      </c>
      <c r="B660" s="622">
        <f>(AirVision!B656)</f>
        <v>0</v>
      </c>
      <c r="C660" s="623" t="str">
        <f>IF(ISNUMBER(AirVision!R656),AirVision!R656, "")</f>
        <v/>
      </c>
      <c r="D660" s="624" t="str">
        <f>IF(AirVision!S656&lt;&gt;"",AirVision!S656, "")</f>
        <v/>
      </c>
      <c r="E660" s="623" t="str">
        <f>IF(ISNUMBER(AirVision!L656),AirVision!L656, "")</f>
        <v/>
      </c>
      <c r="F660" s="624" t="str">
        <f>IF(AirVision!M656&lt;&gt;"",AirVision!M656, "")</f>
        <v/>
      </c>
      <c r="G660" s="625" t="str">
        <f>IF(ISNUMBER(AirVision!C656),AirVision!C656,"")</f>
        <v/>
      </c>
      <c r="H660" s="624" t="str">
        <f>IF(AirVision!D656&lt;&gt;"",AirVision!D656, "")</f>
        <v/>
      </c>
      <c r="I660" s="624" t="str">
        <f>IF(ISNUMBER(AirVision!O656),AirVision!O656,"")</f>
        <v/>
      </c>
      <c r="J660" s="624" t="str">
        <f>IF(ISNUMBER(AirVision!P656),AirVision!P656,"")</f>
        <v/>
      </c>
      <c r="K660" s="624" t="str">
        <f>IF(ISNUMBER(AirVision!F656),AirVision!F656, "")</f>
        <v/>
      </c>
      <c r="L660" s="624" t="str">
        <f>IF(AirVision!G656&lt;&gt;"",AirVision!G656, "")</f>
        <v/>
      </c>
      <c r="M660" s="624" t="str">
        <f>IF(ISNUMBER(AirVision!U656),AirVision!U656, "")</f>
        <v/>
      </c>
      <c r="N660" s="624" t="str">
        <f>IF(AirVision!V656&lt;&gt;"",AirVision!V656, "")</f>
        <v/>
      </c>
      <c r="O660" s="625" t="str">
        <f>IF(ISNUMBER(AirVision!X656),AirVision!X656,"")</f>
        <v/>
      </c>
      <c r="P660" s="624" t="str">
        <f>IF(AirVision!Y656&lt;&gt;"",AirVision!Y656, "")</f>
        <v/>
      </c>
      <c r="Q660" s="624" t="str">
        <f>IF(ISNUMBER(AirVision!AA656),AirVision!AA656,"")</f>
        <v/>
      </c>
      <c r="R660" s="624" t="str">
        <f>IF(AirVision!AB656&lt;&gt;"",AirVision!AB656, "")</f>
        <v/>
      </c>
      <c r="S660" s="624" t="str">
        <f>IF(ISNUMBER(AirVision!AD656),AirVision!AD656,"")</f>
        <v/>
      </c>
      <c r="T660" s="624" t="str">
        <f>IF(AirVision!AE656&lt;&gt;"",AirVision!AE656, "")</f>
        <v/>
      </c>
      <c r="U660" s="624">
        <f t="shared" si="217"/>
        <v>0</v>
      </c>
      <c r="V660" s="624">
        <f t="shared" si="216"/>
        <v>1</v>
      </c>
      <c r="W660" s="624" t="str">
        <f>IF(D660&lt;&gt;"",(VLOOKUP(D660,'Flags&amp;Qualifiers'!$S$2:$U$55,3)),"")</f>
        <v/>
      </c>
      <c r="X660" s="624">
        <f t="shared" si="218"/>
        <v>0</v>
      </c>
      <c r="Y660" s="624" t="str">
        <f>IF(D660&lt;&gt;"",(VLOOKUP(D660,'Flags&amp;Qualifiers'!$S$2:$T$55,2)), "")</f>
        <v/>
      </c>
      <c r="Z660" s="624">
        <f t="shared" si="219"/>
        <v>1</v>
      </c>
      <c r="AA660" s="624">
        <f t="shared" si="220"/>
        <v>0</v>
      </c>
      <c r="AB660" s="624" t="str">
        <f t="shared" si="221"/>
        <v>NULL</v>
      </c>
      <c r="AC660" s="635" t="str">
        <f t="shared" si="231"/>
        <v>NULL</v>
      </c>
      <c r="AD660" s="625" t="str">
        <f t="shared" si="231"/>
        <v>NULL</v>
      </c>
      <c r="AE660" s="627">
        <f t="shared" si="230"/>
        <v>0</v>
      </c>
      <c r="AF660" s="628" t="str">
        <f t="shared" si="222"/>
        <v/>
      </c>
      <c r="AG660" s="629" t="str">
        <f t="shared" si="223"/>
        <v/>
      </c>
      <c r="AH660" s="630">
        <f t="shared" si="224"/>
        <v>653</v>
      </c>
      <c r="AI660" s="629">
        <f t="shared" si="228"/>
        <v>0</v>
      </c>
      <c r="AJ660" s="632" t="str">
        <f t="shared" si="211"/>
        <v/>
      </c>
      <c r="AK660" s="630" t="str">
        <f t="shared" si="225"/>
        <v/>
      </c>
      <c r="AL660" s="630" t="str">
        <f t="shared" si="226"/>
        <v/>
      </c>
      <c r="AM660" s="632" t="str">
        <f t="shared" si="227"/>
        <v/>
      </c>
      <c r="AN660" s="633" t="str">
        <f t="shared" si="212"/>
        <v>YES</v>
      </c>
      <c r="AO660" s="511" t="s">
        <v>382</v>
      </c>
      <c r="AP660" s="127">
        <f>VLOOKUP(AO660,'Flags&amp;Qualifiers'!$B$2:$C$49,2)</f>
        <v>0</v>
      </c>
      <c r="AQ660" s="127">
        <f>VLOOKUP(AO660,'Flags&amp;Qualifiers'!$B$2:$D$49,3)</f>
        <v>0</v>
      </c>
      <c r="AR660" s="127">
        <f>VLOOKUP(AO660,'Flags&amp;Qualifiers'!$B$2:$E$49,4)</f>
        <v>0</v>
      </c>
      <c r="AS660" s="757" t="str">
        <f t="shared" si="229"/>
        <v>no</v>
      </c>
    </row>
    <row r="661" spans="1:45" s="634" customFormat="1" ht="11.25" customHeight="1" x14ac:dyDescent="0.2">
      <c r="A661" s="621">
        <f>(AirVision!A657)</f>
        <v>0</v>
      </c>
      <c r="B661" s="622">
        <f>(AirVision!B657)</f>
        <v>0</v>
      </c>
      <c r="C661" s="623" t="str">
        <f>IF(ISNUMBER(AirVision!R657),AirVision!R657, "")</f>
        <v/>
      </c>
      <c r="D661" s="624" t="str">
        <f>IF(AirVision!S657&lt;&gt;"",AirVision!S657, "")</f>
        <v/>
      </c>
      <c r="E661" s="623" t="str">
        <f>IF(ISNUMBER(AirVision!L657),AirVision!L657, "")</f>
        <v/>
      </c>
      <c r="F661" s="624" t="str">
        <f>IF(AirVision!M657&lt;&gt;"",AirVision!M657, "")</f>
        <v/>
      </c>
      <c r="G661" s="625" t="str">
        <f>IF(ISNUMBER(AirVision!C657),AirVision!C657,"")</f>
        <v/>
      </c>
      <c r="H661" s="624" t="str">
        <f>IF(AirVision!D657&lt;&gt;"",AirVision!D657, "")</f>
        <v/>
      </c>
      <c r="I661" s="624" t="str">
        <f>IF(ISNUMBER(AirVision!O657),AirVision!O657,"")</f>
        <v/>
      </c>
      <c r="J661" s="624" t="str">
        <f>IF(ISNUMBER(AirVision!P657),AirVision!P657,"")</f>
        <v/>
      </c>
      <c r="K661" s="624" t="str">
        <f>IF(ISNUMBER(AirVision!F657),AirVision!F657, "")</f>
        <v/>
      </c>
      <c r="L661" s="624" t="str">
        <f>IF(AirVision!G657&lt;&gt;"",AirVision!G657, "")</f>
        <v/>
      </c>
      <c r="M661" s="624" t="str">
        <f>IF(ISNUMBER(AirVision!U657),AirVision!U657, "")</f>
        <v/>
      </c>
      <c r="N661" s="624" t="str">
        <f>IF(AirVision!V657&lt;&gt;"",AirVision!V657, "")</f>
        <v/>
      </c>
      <c r="O661" s="625" t="str">
        <f>IF(ISNUMBER(AirVision!X657),AirVision!X657,"")</f>
        <v/>
      </c>
      <c r="P661" s="624" t="str">
        <f>IF(AirVision!Y657&lt;&gt;"",AirVision!Y657, "")</f>
        <v/>
      </c>
      <c r="Q661" s="624" t="str">
        <f>IF(ISNUMBER(AirVision!AA657),AirVision!AA657,"")</f>
        <v/>
      </c>
      <c r="R661" s="624" t="str">
        <f>IF(AirVision!AB657&lt;&gt;"",AirVision!AB657, "")</f>
        <v/>
      </c>
      <c r="S661" s="624" t="str">
        <f>IF(ISNUMBER(AirVision!AD657),AirVision!AD657,"")</f>
        <v/>
      </c>
      <c r="T661" s="624" t="str">
        <f>IF(AirVision!AE657&lt;&gt;"",AirVision!AE657, "")</f>
        <v/>
      </c>
      <c r="U661" s="624">
        <f t="shared" si="217"/>
        <v>0</v>
      </c>
      <c r="V661" s="624">
        <f t="shared" si="216"/>
        <v>1</v>
      </c>
      <c r="W661" s="624" t="str">
        <f>IF(D661&lt;&gt;"",(VLOOKUP(D661,'Flags&amp;Qualifiers'!$S$2:$U$55,3)),"")</f>
        <v/>
      </c>
      <c r="X661" s="624">
        <f t="shared" si="218"/>
        <v>0</v>
      </c>
      <c r="Y661" s="624" t="str">
        <f>IF(D661&lt;&gt;"",(VLOOKUP(D661,'Flags&amp;Qualifiers'!$S$2:$T$55,2)), "")</f>
        <v/>
      </c>
      <c r="Z661" s="624">
        <f t="shared" si="219"/>
        <v>1</v>
      </c>
      <c r="AA661" s="624">
        <f t="shared" si="220"/>
        <v>0</v>
      </c>
      <c r="AB661" s="624" t="str">
        <f t="shared" si="221"/>
        <v>NULL</v>
      </c>
      <c r="AC661" s="635" t="str">
        <f t="shared" si="231"/>
        <v>NULL</v>
      </c>
      <c r="AD661" s="625" t="str">
        <f t="shared" si="231"/>
        <v>NULL</v>
      </c>
      <c r="AE661" s="627">
        <f t="shared" si="230"/>
        <v>0</v>
      </c>
      <c r="AF661" s="628" t="str">
        <f t="shared" si="222"/>
        <v/>
      </c>
      <c r="AG661" s="629" t="str">
        <f t="shared" si="223"/>
        <v/>
      </c>
      <c r="AH661" s="630">
        <f t="shared" si="224"/>
        <v>654</v>
      </c>
      <c r="AI661" s="629">
        <f t="shared" si="228"/>
        <v>0</v>
      </c>
      <c r="AJ661" s="632" t="str">
        <f t="shared" si="211"/>
        <v/>
      </c>
      <c r="AK661" s="630" t="str">
        <f t="shared" si="225"/>
        <v/>
      </c>
      <c r="AL661" s="630" t="str">
        <f t="shared" si="226"/>
        <v/>
      </c>
      <c r="AM661" s="632" t="str">
        <f t="shared" si="227"/>
        <v/>
      </c>
      <c r="AN661" s="633" t="str">
        <f t="shared" si="212"/>
        <v>YES</v>
      </c>
      <c r="AO661" s="511" t="s">
        <v>382</v>
      </c>
      <c r="AP661" s="127">
        <f>VLOOKUP(AO661,'Flags&amp;Qualifiers'!$B$2:$C$49,2)</f>
        <v>0</v>
      </c>
      <c r="AQ661" s="127">
        <f>VLOOKUP(AO661,'Flags&amp;Qualifiers'!$B$2:$D$49,3)</f>
        <v>0</v>
      </c>
      <c r="AR661" s="127">
        <f>VLOOKUP(AO661,'Flags&amp;Qualifiers'!$B$2:$E$49,4)</f>
        <v>0</v>
      </c>
      <c r="AS661" s="757" t="str">
        <f t="shared" si="229"/>
        <v>no</v>
      </c>
    </row>
    <row r="662" spans="1:45" s="634" customFormat="1" ht="11.25" customHeight="1" x14ac:dyDescent="0.2">
      <c r="A662" s="621">
        <f>(AirVision!A658)</f>
        <v>0</v>
      </c>
      <c r="B662" s="622">
        <f>(AirVision!B658)</f>
        <v>0</v>
      </c>
      <c r="C662" s="623" t="str">
        <f>IF(ISNUMBER(AirVision!R658),AirVision!R658, "")</f>
        <v/>
      </c>
      <c r="D662" s="624" t="str">
        <f>IF(AirVision!S658&lt;&gt;"",AirVision!S658, "")</f>
        <v/>
      </c>
      <c r="E662" s="623" t="str">
        <f>IF(ISNUMBER(AirVision!L658),AirVision!L658, "")</f>
        <v/>
      </c>
      <c r="F662" s="624" t="str">
        <f>IF(AirVision!M658&lt;&gt;"",AirVision!M658, "")</f>
        <v/>
      </c>
      <c r="G662" s="625" t="str">
        <f>IF(ISNUMBER(AirVision!C658),AirVision!C658,"")</f>
        <v/>
      </c>
      <c r="H662" s="624" t="str">
        <f>IF(AirVision!D658&lt;&gt;"",AirVision!D658, "")</f>
        <v/>
      </c>
      <c r="I662" s="624" t="str">
        <f>IF(ISNUMBER(AirVision!O658),AirVision!O658,"")</f>
        <v/>
      </c>
      <c r="J662" s="624" t="str">
        <f>IF(ISNUMBER(AirVision!P658),AirVision!P658,"")</f>
        <v/>
      </c>
      <c r="K662" s="624" t="str">
        <f>IF(ISNUMBER(AirVision!F658),AirVision!F658, "")</f>
        <v/>
      </c>
      <c r="L662" s="624" t="str">
        <f>IF(AirVision!G658&lt;&gt;"",AirVision!G658, "")</f>
        <v/>
      </c>
      <c r="M662" s="624" t="str">
        <f>IF(ISNUMBER(AirVision!U658),AirVision!U658, "")</f>
        <v/>
      </c>
      <c r="N662" s="624" t="str">
        <f>IF(AirVision!V658&lt;&gt;"",AirVision!V658, "")</f>
        <v/>
      </c>
      <c r="O662" s="625" t="str">
        <f>IF(ISNUMBER(AirVision!X658),AirVision!X658,"")</f>
        <v/>
      </c>
      <c r="P662" s="624" t="str">
        <f>IF(AirVision!Y658&lt;&gt;"",AirVision!Y658, "")</f>
        <v/>
      </c>
      <c r="Q662" s="624" t="str">
        <f>IF(ISNUMBER(AirVision!AA658),AirVision!AA658,"")</f>
        <v/>
      </c>
      <c r="R662" s="624" t="str">
        <f>IF(AirVision!AB658&lt;&gt;"",AirVision!AB658, "")</f>
        <v/>
      </c>
      <c r="S662" s="624" t="str">
        <f>IF(ISNUMBER(AirVision!AD658),AirVision!AD658,"")</f>
        <v/>
      </c>
      <c r="T662" s="624" t="str">
        <f>IF(AirVision!AE658&lt;&gt;"",AirVision!AE658, "")</f>
        <v/>
      </c>
      <c r="U662" s="624">
        <f t="shared" si="217"/>
        <v>0</v>
      </c>
      <c r="V662" s="624">
        <f t="shared" si="216"/>
        <v>1</v>
      </c>
      <c r="W662" s="624" t="str">
        <f>IF(D662&lt;&gt;"",(VLOOKUP(D662,'Flags&amp;Qualifiers'!$S$2:$U$55,3)),"")</f>
        <v/>
      </c>
      <c r="X662" s="624">
        <f t="shared" si="218"/>
        <v>0</v>
      </c>
      <c r="Y662" s="624" t="str">
        <f>IF(D662&lt;&gt;"",(VLOOKUP(D662,'Flags&amp;Qualifiers'!$S$2:$T$55,2)), "")</f>
        <v/>
      </c>
      <c r="Z662" s="624">
        <f t="shared" si="219"/>
        <v>1</v>
      </c>
      <c r="AA662" s="624">
        <f t="shared" si="220"/>
        <v>0</v>
      </c>
      <c r="AB662" s="624" t="str">
        <f t="shared" si="221"/>
        <v>NULL</v>
      </c>
      <c r="AC662" s="635" t="str">
        <f t="shared" si="231"/>
        <v>NULL</v>
      </c>
      <c r="AD662" s="625" t="str">
        <f t="shared" si="231"/>
        <v>NULL</v>
      </c>
      <c r="AE662" s="627">
        <f t="shared" si="230"/>
        <v>0</v>
      </c>
      <c r="AF662" s="628" t="str">
        <f t="shared" si="222"/>
        <v/>
      </c>
      <c r="AG662" s="629" t="str">
        <f t="shared" si="223"/>
        <v/>
      </c>
      <c r="AH662" s="630">
        <f t="shared" si="224"/>
        <v>655</v>
      </c>
      <c r="AI662" s="629">
        <f t="shared" si="228"/>
        <v>0</v>
      </c>
      <c r="AJ662" s="632" t="str">
        <f t="shared" si="211"/>
        <v/>
      </c>
      <c r="AK662" s="630" t="str">
        <f t="shared" si="225"/>
        <v/>
      </c>
      <c r="AL662" s="630" t="str">
        <f t="shared" si="226"/>
        <v/>
      </c>
      <c r="AM662" s="632" t="str">
        <f t="shared" si="227"/>
        <v/>
      </c>
      <c r="AN662" s="633" t="str">
        <f t="shared" si="212"/>
        <v>YES</v>
      </c>
      <c r="AO662" s="511" t="s">
        <v>382</v>
      </c>
      <c r="AP662" s="127">
        <f>VLOOKUP(AO662,'Flags&amp;Qualifiers'!$B$2:$C$49,2)</f>
        <v>0</v>
      </c>
      <c r="AQ662" s="127">
        <f>VLOOKUP(AO662,'Flags&amp;Qualifiers'!$B$2:$D$49,3)</f>
        <v>0</v>
      </c>
      <c r="AR662" s="127">
        <f>VLOOKUP(AO662,'Flags&amp;Qualifiers'!$B$2:$E$49,4)</f>
        <v>0</v>
      </c>
      <c r="AS662" s="757" t="str">
        <f t="shared" si="229"/>
        <v>no</v>
      </c>
    </row>
    <row r="663" spans="1:45" s="634" customFormat="1" ht="11.25" customHeight="1" x14ac:dyDescent="0.2">
      <c r="A663" s="621">
        <f>(AirVision!A659)</f>
        <v>0</v>
      </c>
      <c r="B663" s="622">
        <f>(AirVision!B659)</f>
        <v>0</v>
      </c>
      <c r="C663" s="623" t="str">
        <f>IF(ISNUMBER(AirVision!R659),AirVision!R659, "")</f>
        <v/>
      </c>
      <c r="D663" s="624" t="str">
        <f>IF(AirVision!S659&lt;&gt;"",AirVision!S659, "")</f>
        <v/>
      </c>
      <c r="E663" s="623" t="str">
        <f>IF(ISNUMBER(AirVision!L659),AirVision!L659, "")</f>
        <v/>
      </c>
      <c r="F663" s="624" t="str">
        <f>IF(AirVision!M659&lt;&gt;"",AirVision!M659, "")</f>
        <v/>
      </c>
      <c r="G663" s="625" t="str">
        <f>IF(ISNUMBER(AirVision!C659),AirVision!C659,"")</f>
        <v/>
      </c>
      <c r="H663" s="624" t="str">
        <f>IF(AirVision!D659&lt;&gt;"",AirVision!D659, "")</f>
        <v/>
      </c>
      <c r="I663" s="624" t="str">
        <f>IF(ISNUMBER(AirVision!O659),AirVision!O659,"")</f>
        <v/>
      </c>
      <c r="J663" s="624" t="str">
        <f>IF(ISNUMBER(AirVision!P659),AirVision!P659,"")</f>
        <v/>
      </c>
      <c r="K663" s="624" t="str">
        <f>IF(ISNUMBER(AirVision!F659),AirVision!F659, "")</f>
        <v/>
      </c>
      <c r="L663" s="624" t="str">
        <f>IF(AirVision!G659&lt;&gt;"",AirVision!G659, "")</f>
        <v/>
      </c>
      <c r="M663" s="624" t="str">
        <f>IF(ISNUMBER(AirVision!U659),AirVision!U659, "")</f>
        <v/>
      </c>
      <c r="N663" s="624" t="str">
        <f>IF(AirVision!V659&lt;&gt;"",AirVision!V659, "")</f>
        <v/>
      </c>
      <c r="O663" s="625" t="str">
        <f>IF(ISNUMBER(AirVision!X659),AirVision!X659,"")</f>
        <v/>
      </c>
      <c r="P663" s="624" t="str">
        <f>IF(AirVision!Y659&lt;&gt;"",AirVision!Y659, "")</f>
        <v/>
      </c>
      <c r="Q663" s="624" t="str">
        <f>IF(ISNUMBER(AirVision!AA659),AirVision!AA659,"")</f>
        <v/>
      </c>
      <c r="R663" s="624" t="str">
        <f>IF(AirVision!AB659&lt;&gt;"",AirVision!AB659, "")</f>
        <v/>
      </c>
      <c r="S663" s="624" t="str">
        <f>IF(ISNUMBER(AirVision!AD659),AirVision!AD659,"")</f>
        <v/>
      </c>
      <c r="T663" s="624" t="str">
        <f>IF(AirVision!AE659&lt;&gt;"",AirVision!AE659, "")</f>
        <v/>
      </c>
      <c r="U663" s="624">
        <f t="shared" si="217"/>
        <v>0</v>
      </c>
      <c r="V663" s="624">
        <f t="shared" si="216"/>
        <v>1</v>
      </c>
      <c r="W663" s="624" t="str">
        <f>IF(D663&lt;&gt;"",(VLOOKUP(D663,'Flags&amp;Qualifiers'!$S$2:$U$55,3)),"")</f>
        <v/>
      </c>
      <c r="X663" s="624">
        <f t="shared" si="218"/>
        <v>0</v>
      </c>
      <c r="Y663" s="624" t="str">
        <f>IF(D663&lt;&gt;"",(VLOOKUP(D663,'Flags&amp;Qualifiers'!$S$2:$T$55,2)), "")</f>
        <v/>
      </c>
      <c r="Z663" s="624">
        <f t="shared" si="219"/>
        <v>1</v>
      </c>
      <c r="AA663" s="624">
        <f t="shared" si="220"/>
        <v>0</v>
      </c>
      <c r="AB663" s="624" t="str">
        <f t="shared" si="221"/>
        <v>NULL</v>
      </c>
      <c r="AC663" s="635" t="str">
        <f t="shared" si="231"/>
        <v>NULL</v>
      </c>
      <c r="AD663" s="625" t="str">
        <f t="shared" si="231"/>
        <v>NULL</v>
      </c>
      <c r="AE663" s="627">
        <f t="shared" si="230"/>
        <v>0</v>
      </c>
      <c r="AF663" s="628" t="str">
        <f t="shared" si="222"/>
        <v/>
      </c>
      <c r="AG663" s="629" t="str">
        <f t="shared" si="223"/>
        <v/>
      </c>
      <c r="AH663" s="630">
        <f t="shared" si="224"/>
        <v>656</v>
      </c>
      <c r="AI663" s="629">
        <f t="shared" si="228"/>
        <v>0</v>
      </c>
      <c r="AJ663" s="632" t="str">
        <f t="shared" si="211"/>
        <v/>
      </c>
      <c r="AK663" s="630" t="str">
        <f t="shared" si="225"/>
        <v/>
      </c>
      <c r="AL663" s="630" t="str">
        <f t="shared" si="226"/>
        <v/>
      </c>
      <c r="AM663" s="632" t="str">
        <f t="shared" si="227"/>
        <v/>
      </c>
      <c r="AN663" s="633" t="str">
        <f t="shared" si="212"/>
        <v>YES</v>
      </c>
      <c r="AO663" s="511" t="s">
        <v>382</v>
      </c>
      <c r="AP663" s="127">
        <f>VLOOKUP(AO663,'Flags&amp;Qualifiers'!$B$2:$C$49,2)</f>
        <v>0</v>
      </c>
      <c r="AQ663" s="127">
        <f>VLOOKUP(AO663,'Flags&amp;Qualifiers'!$B$2:$D$49,3)</f>
        <v>0</v>
      </c>
      <c r="AR663" s="127">
        <f>VLOOKUP(AO663,'Flags&amp;Qualifiers'!$B$2:$E$49,4)</f>
        <v>0</v>
      </c>
      <c r="AS663" s="757" t="str">
        <f t="shared" si="229"/>
        <v>no</v>
      </c>
    </row>
    <row r="664" spans="1:45" s="634" customFormat="1" ht="11.25" customHeight="1" x14ac:dyDescent="0.2">
      <c r="A664" s="621">
        <f>(AirVision!A660)</f>
        <v>0</v>
      </c>
      <c r="B664" s="622">
        <f>(AirVision!B660)</f>
        <v>0</v>
      </c>
      <c r="C664" s="623" t="str">
        <f>IF(ISNUMBER(AirVision!R660),AirVision!R660, "")</f>
        <v/>
      </c>
      <c r="D664" s="624" t="str">
        <f>IF(AirVision!S660&lt;&gt;"",AirVision!S660, "")</f>
        <v/>
      </c>
      <c r="E664" s="623" t="str">
        <f>IF(ISNUMBER(AirVision!L660),AirVision!L660, "")</f>
        <v/>
      </c>
      <c r="F664" s="624" t="str">
        <f>IF(AirVision!M660&lt;&gt;"",AirVision!M660, "")</f>
        <v/>
      </c>
      <c r="G664" s="625" t="str">
        <f>IF(ISNUMBER(AirVision!C660),AirVision!C660,"")</f>
        <v/>
      </c>
      <c r="H664" s="624" t="str">
        <f>IF(AirVision!D660&lt;&gt;"",AirVision!D660, "")</f>
        <v/>
      </c>
      <c r="I664" s="624" t="str">
        <f>IF(ISNUMBER(AirVision!O660),AirVision!O660,"")</f>
        <v/>
      </c>
      <c r="J664" s="624" t="str">
        <f>IF(ISNUMBER(AirVision!P660),AirVision!P660,"")</f>
        <v/>
      </c>
      <c r="K664" s="624" t="str">
        <f>IF(ISNUMBER(AirVision!F660),AirVision!F660, "")</f>
        <v/>
      </c>
      <c r="L664" s="624" t="str">
        <f>IF(AirVision!G660&lt;&gt;"",AirVision!G660, "")</f>
        <v/>
      </c>
      <c r="M664" s="624" t="str">
        <f>IF(ISNUMBER(AirVision!U660),AirVision!U660, "")</f>
        <v/>
      </c>
      <c r="N664" s="624" t="str">
        <f>IF(AirVision!V660&lt;&gt;"",AirVision!V660, "")</f>
        <v/>
      </c>
      <c r="O664" s="625" t="str">
        <f>IF(ISNUMBER(AirVision!X660),AirVision!X660,"")</f>
        <v/>
      </c>
      <c r="P664" s="624" t="str">
        <f>IF(AirVision!Y660&lt;&gt;"",AirVision!Y660, "")</f>
        <v/>
      </c>
      <c r="Q664" s="624" t="str">
        <f>IF(ISNUMBER(AirVision!AA660),AirVision!AA660,"")</f>
        <v/>
      </c>
      <c r="R664" s="624" t="str">
        <f>IF(AirVision!AB660&lt;&gt;"",AirVision!AB660, "")</f>
        <v/>
      </c>
      <c r="S664" s="624" t="str">
        <f>IF(ISNUMBER(AirVision!AD660),AirVision!AD660,"")</f>
        <v/>
      </c>
      <c r="T664" s="624" t="str">
        <f>IF(AirVision!AE660&lt;&gt;"",AirVision!AE660, "")</f>
        <v/>
      </c>
      <c r="U664" s="624">
        <f t="shared" si="217"/>
        <v>0</v>
      </c>
      <c r="V664" s="624">
        <f t="shared" si="216"/>
        <v>1</v>
      </c>
      <c r="W664" s="624" t="str">
        <f>IF(D664&lt;&gt;"",(VLOOKUP(D664,'Flags&amp;Qualifiers'!$S$2:$U$55,3)),"")</f>
        <v/>
      </c>
      <c r="X664" s="624">
        <f t="shared" si="218"/>
        <v>0</v>
      </c>
      <c r="Y664" s="624" t="str">
        <f>IF(D664&lt;&gt;"",(VLOOKUP(D664,'Flags&amp;Qualifiers'!$S$2:$T$55,2)), "")</f>
        <v/>
      </c>
      <c r="Z664" s="624">
        <f t="shared" si="219"/>
        <v>1</v>
      </c>
      <c r="AA664" s="624">
        <f t="shared" si="220"/>
        <v>0</v>
      </c>
      <c r="AB664" s="624" t="str">
        <f t="shared" si="221"/>
        <v>NULL</v>
      </c>
      <c r="AC664" s="635" t="str">
        <f t="shared" si="231"/>
        <v>NULL</v>
      </c>
      <c r="AD664" s="625" t="str">
        <f t="shared" si="231"/>
        <v>NULL</v>
      </c>
      <c r="AE664" s="627">
        <f t="shared" si="230"/>
        <v>0</v>
      </c>
      <c r="AF664" s="628" t="str">
        <f t="shared" si="222"/>
        <v/>
      </c>
      <c r="AG664" s="629" t="str">
        <f t="shared" si="223"/>
        <v/>
      </c>
      <c r="AH664" s="630">
        <f t="shared" si="224"/>
        <v>657</v>
      </c>
      <c r="AI664" s="629">
        <f t="shared" si="228"/>
        <v>0</v>
      </c>
      <c r="AJ664" s="632" t="str">
        <f t="shared" si="211"/>
        <v/>
      </c>
      <c r="AK664" s="630" t="str">
        <f t="shared" si="225"/>
        <v/>
      </c>
      <c r="AL664" s="630" t="str">
        <f t="shared" si="226"/>
        <v/>
      </c>
      <c r="AM664" s="632" t="str">
        <f t="shared" si="227"/>
        <v/>
      </c>
      <c r="AN664" s="633" t="str">
        <f t="shared" si="212"/>
        <v>YES</v>
      </c>
      <c r="AO664" s="511" t="s">
        <v>382</v>
      </c>
      <c r="AP664" s="127">
        <f>VLOOKUP(AO664,'Flags&amp;Qualifiers'!$B$2:$C$49,2)</f>
        <v>0</v>
      </c>
      <c r="AQ664" s="127">
        <f>VLOOKUP(AO664,'Flags&amp;Qualifiers'!$B$2:$D$49,3)</f>
        <v>0</v>
      </c>
      <c r="AR664" s="127">
        <f>VLOOKUP(AO664,'Flags&amp;Qualifiers'!$B$2:$E$49,4)</f>
        <v>0</v>
      </c>
      <c r="AS664" s="757" t="str">
        <f t="shared" si="229"/>
        <v>no</v>
      </c>
    </row>
    <row r="665" spans="1:45" s="634" customFormat="1" ht="11.25" customHeight="1" x14ac:dyDescent="0.2">
      <c r="A665" s="621">
        <f>(AirVision!A661)</f>
        <v>0</v>
      </c>
      <c r="B665" s="622">
        <f>(AirVision!B661)</f>
        <v>0</v>
      </c>
      <c r="C665" s="623" t="str">
        <f>IF(ISNUMBER(AirVision!R661),AirVision!R661, "")</f>
        <v/>
      </c>
      <c r="D665" s="624" t="str">
        <f>IF(AirVision!S661&lt;&gt;"",AirVision!S661, "")</f>
        <v/>
      </c>
      <c r="E665" s="623" t="str">
        <f>IF(ISNUMBER(AirVision!L661),AirVision!L661, "")</f>
        <v/>
      </c>
      <c r="F665" s="624" t="str">
        <f>IF(AirVision!M661&lt;&gt;"",AirVision!M661, "")</f>
        <v/>
      </c>
      <c r="G665" s="625" t="str">
        <f>IF(ISNUMBER(AirVision!C661),AirVision!C661,"")</f>
        <v/>
      </c>
      <c r="H665" s="624" t="str">
        <f>IF(AirVision!D661&lt;&gt;"",AirVision!D661, "")</f>
        <v/>
      </c>
      <c r="I665" s="624" t="str">
        <f>IF(ISNUMBER(AirVision!O661),AirVision!O661,"")</f>
        <v/>
      </c>
      <c r="J665" s="624" t="str">
        <f>IF(ISNUMBER(AirVision!P661),AirVision!P661,"")</f>
        <v/>
      </c>
      <c r="K665" s="624" t="str">
        <f>IF(ISNUMBER(AirVision!F661),AirVision!F661, "")</f>
        <v/>
      </c>
      <c r="L665" s="624" t="str">
        <f>IF(AirVision!G661&lt;&gt;"",AirVision!G661, "")</f>
        <v/>
      </c>
      <c r="M665" s="624" t="str">
        <f>IF(ISNUMBER(AirVision!U661),AirVision!U661, "")</f>
        <v/>
      </c>
      <c r="N665" s="624" t="str">
        <f>IF(AirVision!V661&lt;&gt;"",AirVision!V661, "")</f>
        <v/>
      </c>
      <c r="O665" s="625" t="str">
        <f>IF(ISNUMBER(AirVision!X661),AirVision!X661,"")</f>
        <v/>
      </c>
      <c r="P665" s="624" t="str">
        <f>IF(AirVision!Y661&lt;&gt;"",AirVision!Y661, "")</f>
        <v/>
      </c>
      <c r="Q665" s="624" t="str">
        <f>IF(ISNUMBER(AirVision!AA661),AirVision!AA661,"")</f>
        <v/>
      </c>
      <c r="R665" s="624" t="str">
        <f>IF(AirVision!AB661&lt;&gt;"",AirVision!AB661, "")</f>
        <v/>
      </c>
      <c r="S665" s="624" t="str">
        <f>IF(ISNUMBER(AirVision!AD661),AirVision!AD661,"")</f>
        <v/>
      </c>
      <c r="T665" s="624" t="str">
        <f>IF(AirVision!AE661&lt;&gt;"",AirVision!AE661, "")</f>
        <v/>
      </c>
      <c r="U665" s="624">
        <f t="shared" si="217"/>
        <v>0</v>
      </c>
      <c r="V665" s="624">
        <f t="shared" si="216"/>
        <v>1</v>
      </c>
      <c r="W665" s="624" t="str">
        <f>IF(D665&lt;&gt;"",(VLOOKUP(D665,'Flags&amp;Qualifiers'!$S$2:$U$55,3)),"")</f>
        <v/>
      </c>
      <c r="X665" s="624">
        <f t="shared" si="218"/>
        <v>0</v>
      </c>
      <c r="Y665" s="624" t="str">
        <f>IF(D665&lt;&gt;"",(VLOOKUP(D665,'Flags&amp;Qualifiers'!$S$2:$T$55,2)), "")</f>
        <v/>
      </c>
      <c r="Z665" s="624">
        <f t="shared" si="219"/>
        <v>1</v>
      </c>
      <c r="AA665" s="624">
        <f t="shared" si="220"/>
        <v>0</v>
      </c>
      <c r="AB665" s="624" t="str">
        <f t="shared" si="221"/>
        <v>NULL</v>
      </c>
      <c r="AC665" s="635" t="str">
        <f t="shared" si="231"/>
        <v>NULL</v>
      </c>
      <c r="AD665" s="625" t="str">
        <f t="shared" si="231"/>
        <v>NULL</v>
      </c>
      <c r="AE665" s="627">
        <f t="shared" si="230"/>
        <v>0</v>
      </c>
      <c r="AF665" s="628" t="str">
        <f t="shared" si="222"/>
        <v/>
      </c>
      <c r="AG665" s="629" t="str">
        <f t="shared" si="223"/>
        <v/>
      </c>
      <c r="AH665" s="630">
        <f t="shared" si="224"/>
        <v>658</v>
      </c>
      <c r="AI665" s="629">
        <f t="shared" si="228"/>
        <v>0</v>
      </c>
      <c r="AJ665" s="632" t="str">
        <f t="shared" si="211"/>
        <v/>
      </c>
      <c r="AK665" s="630" t="str">
        <f t="shared" si="225"/>
        <v/>
      </c>
      <c r="AL665" s="630" t="str">
        <f t="shared" si="226"/>
        <v/>
      </c>
      <c r="AM665" s="632" t="str">
        <f t="shared" si="227"/>
        <v/>
      </c>
      <c r="AN665" s="633" t="str">
        <f t="shared" si="212"/>
        <v>YES</v>
      </c>
      <c r="AO665" s="511" t="s">
        <v>382</v>
      </c>
      <c r="AP665" s="127">
        <f>VLOOKUP(AO665,'Flags&amp;Qualifiers'!$B$2:$C$49,2)</f>
        <v>0</v>
      </c>
      <c r="AQ665" s="127">
        <f>VLOOKUP(AO665,'Flags&amp;Qualifiers'!$B$2:$D$49,3)</f>
        <v>0</v>
      </c>
      <c r="AR665" s="127">
        <f>VLOOKUP(AO665,'Flags&amp;Qualifiers'!$B$2:$E$49,4)</f>
        <v>0</v>
      </c>
      <c r="AS665" s="757" t="str">
        <f t="shared" si="229"/>
        <v>no</v>
      </c>
    </row>
    <row r="666" spans="1:45" s="634" customFormat="1" ht="11.25" customHeight="1" x14ac:dyDescent="0.2">
      <c r="A666" s="621">
        <f>(AirVision!A662)</f>
        <v>0</v>
      </c>
      <c r="B666" s="622">
        <f>(AirVision!B662)</f>
        <v>0</v>
      </c>
      <c r="C666" s="623" t="str">
        <f>IF(ISNUMBER(AirVision!R662),AirVision!R662, "")</f>
        <v/>
      </c>
      <c r="D666" s="624" t="str">
        <f>IF(AirVision!S662&lt;&gt;"",AirVision!S662, "")</f>
        <v/>
      </c>
      <c r="E666" s="623" t="str">
        <f>IF(ISNUMBER(AirVision!L662),AirVision!L662, "")</f>
        <v/>
      </c>
      <c r="F666" s="624" t="str">
        <f>IF(AirVision!M662&lt;&gt;"",AirVision!M662, "")</f>
        <v/>
      </c>
      <c r="G666" s="625" t="str">
        <f>IF(ISNUMBER(AirVision!C662),AirVision!C662,"")</f>
        <v/>
      </c>
      <c r="H666" s="624" t="str">
        <f>IF(AirVision!D662&lt;&gt;"",AirVision!D662, "")</f>
        <v/>
      </c>
      <c r="I666" s="624" t="str">
        <f>IF(ISNUMBER(AirVision!O662),AirVision!O662,"")</f>
        <v/>
      </c>
      <c r="J666" s="624" t="str">
        <f>IF(ISNUMBER(AirVision!P662),AirVision!P662,"")</f>
        <v/>
      </c>
      <c r="K666" s="624" t="str">
        <f>IF(ISNUMBER(AirVision!F662),AirVision!F662, "")</f>
        <v/>
      </c>
      <c r="L666" s="624" t="str">
        <f>IF(AirVision!G662&lt;&gt;"",AirVision!G662, "")</f>
        <v/>
      </c>
      <c r="M666" s="624" t="str">
        <f>IF(ISNUMBER(AirVision!U662),AirVision!U662, "")</f>
        <v/>
      </c>
      <c r="N666" s="624" t="str">
        <f>IF(AirVision!V662&lt;&gt;"",AirVision!V662, "")</f>
        <v/>
      </c>
      <c r="O666" s="625" t="str">
        <f>IF(ISNUMBER(AirVision!X662),AirVision!X662,"")</f>
        <v/>
      </c>
      <c r="P666" s="624" t="str">
        <f>IF(AirVision!Y662&lt;&gt;"",AirVision!Y662, "")</f>
        <v/>
      </c>
      <c r="Q666" s="624" t="str">
        <f>IF(ISNUMBER(AirVision!AA662),AirVision!AA662,"")</f>
        <v/>
      </c>
      <c r="R666" s="624" t="str">
        <f>IF(AirVision!AB662&lt;&gt;"",AirVision!AB662, "")</f>
        <v/>
      </c>
      <c r="S666" s="624" t="str">
        <f>IF(ISNUMBER(AirVision!AD662),AirVision!AD662,"")</f>
        <v/>
      </c>
      <c r="T666" s="624" t="str">
        <f>IF(AirVision!AE662&lt;&gt;"",AirVision!AE662, "")</f>
        <v/>
      </c>
      <c r="U666" s="624">
        <f t="shared" si="217"/>
        <v>0</v>
      </c>
      <c r="V666" s="624">
        <f t="shared" si="216"/>
        <v>1</v>
      </c>
      <c r="W666" s="624" t="str">
        <f>IF(D666&lt;&gt;"",(VLOOKUP(D666,'Flags&amp;Qualifiers'!$S$2:$U$55,3)),"")</f>
        <v/>
      </c>
      <c r="X666" s="624">
        <f t="shared" si="218"/>
        <v>0</v>
      </c>
      <c r="Y666" s="624" t="str">
        <f>IF(D666&lt;&gt;"",(VLOOKUP(D666,'Flags&amp;Qualifiers'!$S$2:$T$55,2)), "")</f>
        <v/>
      </c>
      <c r="Z666" s="624">
        <f t="shared" si="219"/>
        <v>1</v>
      </c>
      <c r="AA666" s="624">
        <f t="shared" si="220"/>
        <v>0</v>
      </c>
      <c r="AB666" s="624" t="str">
        <f t="shared" si="221"/>
        <v>NULL</v>
      </c>
      <c r="AC666" s="635" t="str">
        <f t="shared" si="231"/>
        <v>NULL</v>
      </c>
      <c r="AD666" s="625" t="str">
        <f t="shared" si="231"/>
        <v>NULL</v>
      </c>
      <c r="AE666" s="627">
        <f t="shared" si="230"/>
        <v>0</v>
      </c>
      <c r="AF666" s="628" t="str">
        <f t="shared" si="222"/>
        <v/>
      </c>
      <c r="AG666" s="629" t="str">
        <f t="shared" si="223"/>
        <v/>
      </c>
      <c r="AH666" s="630">
        <f t="shared" si="224"/>
        <v>659</v>
      </c>
      <c r="AI666" s="629">
        <f t="shared" si="228"/>
        <v>0</v>
      </c>
      <c r="AJ666" s="632" t="str">
        <f t="shared" si="211"/>
        <v/>
      </c>
      <c r="AK666" s="630" t="str">
        <f t="shared" si="225"/>
        <v/>
      </c>
      <c r="AL666" s="630" t="str">
        <f t="shared" si="226"/>
        <v/>
      </c>
      <c r="AM666" s="632" t="str">
        <f t="shared" si="227"/>
        <v/>
      </c>
      <c r="AN666" s="633" t="str">
        <f t="shared" si="212"/>
        <v>YES</v>
      </c>
      <c r="AO666" s="511" t="s">
        <v>382</v>
      </c>
      <c r="AP666" s="127">
        <f>VLOOKUP(AO666,'Flags&amp;Qualifiers'!$B$2:$C$49,2)</f>
        <v>0</v>
      </c>
      <c r="AQ666" s="127">
        <f>VLOOKUP(AO666,'Flags&amp;Qualifiers'!$B$2:$D$49,3)</f>
        <v>0</v>
      </c>
      <c r="AR666" s="127">
        <f>VLOOKUP(AO666,'Flags&amp;Qualifiers'!$B$2:$E$49,4)</f>
        <v>0</v>
      </c>
      <c r="AS666" s="757" t="str">
        <f t="shared" si="229"/>
        <v>no</v>
      </c>
    </row>
    <row r="667" spans="1:45" s="634" customFormat="1" ht="11.25" customHeight="1" x14ac:dyDescent="0.2">
      <c r="A667" s="621">
        <f>(AirVision!A663)</f>
        <v>0</v>
      </c>
      <c r="B667" s="622">
        <f>(AirVision!B663)</f>
        <v>0</v>
      </c>
      <c r="C667" s="623" t="str">
        <f>IF(ISNUMBER(AirVision!R663),AirVision!R663, "")</f>
        <v/>
      </c>
      <c r="D667" s="624" t="str">
        <f>IF(AirVision!S663&lt;&gt;"",AirVision!S663, "")</f>
        <v/>
      </c>
      <c r="E667" s="623" t="str">
        <f>IF(ISNUMBER(AirVision!L663),AirVision!L663, "")</f>
        <v/>
      </c>
      <c r="F667" s="624" t="str">
        <f>IF(AirVision!M663&lt;&gt;"",AirVision!M663, "")</f>
        <v/>
      </c>
      <c r="G667" s="625" t="str">
        <f>IF(ISNUMBER(AirVision!C663),AirVision!C663,"")</f>
        <v/>
      </c>
      <c r="H667" s="624" t="str">
        <f>IF(AirVision!D663&lt;&gt;"",AirVision!D663, "")</f>
        <v/>
      </c>
      <c r="I667" s="624" t="str">
        <f>IF(ISNUMBER(AirVision!O663),AirVision!O663,"")</f>
        <v/>
      </c>
      <c r="J667" s="624" t="str">
        <f>IF(ISNUMBER(AirVision!P663),AirVision!P663,"")</f>
        <v/>
      </c>
      <c r="K667" s="624" t="str">
        <f>IF(ISNUMBER(AirVision!F663),AirVision!F663, "")</f>
        <v/>
      </c>
      <c r="L667" s="624" t="str">
        <f>IF(AirVision!G663&lt;&gt;"",AirVision!G663, "")</f>
        <v/>
      </c>
      <c r="M667" s="624" t="str">
        <f>IF(ISNUMBER(AirVision!U663),AirVision!U663, "")</f>
        <v/>
      </c>
      <c r="N667" s="624" t="str">
        <f>IF(AirVision!V663&lt;&gt;"",AirVision!V663, "")</f>
        <v/>
      </c>
      <c r="O667" s="625" t="str">
        <f>IF(ISNUMBER(AirVision!X663),AirVision!X663,"")</f>
        <v/>
      </c>
      <c r="P667" s="624" t="str">
        <f>IF(AirVision!Y663&lt;&gt;"",AirVision!Y663, "")</f>
        <v/>
      </c>
      <c r="Q667" s="624" t="str">
        <f>IF(ISNUMBER(AirVision!AA663),AirVision!AA663,"")</f>
        <v/>
      </c>
      <c r="R667" s="624" t="str">
        <f>IF(AirVision!AB663&lt;&gt;"",AirVision!AB663, "")</f>
        <v/>
      </c>
      <c r="S667" s="624" t="str">
        <f>IF(ISNUMBER(AirVision!AD663),AirVision!AD663,"")</f>
        <v/>
      </c>
      <c r="T667" s="624" t="str">
        <f>IF(AirVision!AE663&lt;&gt;"",AirVision!AE663, "")</f>
        <v/>
      </c>
      <c r="U667" s="624">
        <f t="shared" si="217"/>
        <v>0</v>
      </c>
      <c r="V667" s="624">
        <f t="shared" si="216"/>
        <v>1</v>
      </c>
      <c r="W667" s="624" t="str">
        <f>IF(D667&lt;&gt;"",(VLOOKUP(D667,'Flags&amp;Qualifiers'!$S$2:$U$55,3)),"")</f>
        <v/>
      </c>
      <c r="X667" s="624">
        <f t="shared" si="218"/>
        <v>0</v>
      </c>
      <c r="Y667" s="624" t="str">
        <f>IF(D667&lt;&gt;"",(VLOOKUP(D667,'Flags&amp;Qualifiers'!$S$2:$T$55,2)), "")</f>
        <v/>
      </c>
      <c r="Z667" s="624">
        <f t="shared" si="219"/>
        <v>1</v>
      </c>
      <c r="AA667" s="624">
        <f t="shared" si="220"/>
        <v>0</v>
      </c>
      <c r="AB667" s="624" t="str">
        <f t="shared" si="221"/>
        <v>NULL</v>
      </c>
      <c r="AC667" s="635" t="str">
        <f t="shared" si="231"/>
        <v>NULL</v>
      </c>
      <c r="AD667" s="625" t="str">
        <f t="shared" si="231"/>
        <v>NULL</v>
      </c>
      <c r="AE667" s="627">
        <f t="shared" si="230"/>
        <v>0</v>
      </c>
      <c r="AF667" s="628" t="str">
        <f t="shared" si="222"/>
        <v/>
      </c>
      <c r="AG667" s="629" t="str">
        <f t="shared" si="223"/>
        <v/>
      </c>
      <c r="AH667" s="630">
        <f t="shared" si="224"/>
        <v>660</v>
      </c>
      <c r="AI667" s="629">
        <f t="shared" si="228"/>
        <v>0</v>
      </c>
      <c r="AJ667" s="632" t="str">
        <f t="shared" si="211"/>
        <v/>
      </c>
      <c r="AK667" s="630" t="str">
        <f t="shared" si="225"/>
        <v/>
      </c>
      <c r="AL667" s="630" t="str">
        <f t="shared" si="226"/>
        <v/>
      </c>
      <c r="AM667" s="632" t="str">
        <f t="shared" si="227"/>
        <v/>
      </c>
      <c r="AN667" s="633" t="str">
        <f t="shared" si="212"/>
        <v>YES</v>
      </c>
      <c r="AO667" s="511" t="s">
        <v>382</v>
      </c>
      <c r="AP667" s="127">
        <f>VLOOKUP(AO667,'Flags&amp;Qualifiers'!$B$2:$C$49,2)</f>
        <v>0</v>
      </c>
      <c r="AQ667" s="127">
        <f>VLOOKUP(AO667,'Flags&amp;Qualifiers'!$B$2:$D$49,3)</f>
        <v>0</v>
      </c>
      <c r="AR667" s="127">
        <f>VLOOKUP(AO667,'Flags&amp;Qualifiers'!$B$2:$E$49,4)</f>
        <v>0</v>
      </c>
      <c r="AS667" s="757" t="str">
        <f t="shared" si="229"/>
        <v>no</v>
      </c>
    </row>
    <row r="668" spans="1:45" s="634" customFormat="1" ht="11.25" customHeight="1" x14ac:dyDescent="0.2">
      <c r="A668" s="621">
        <f>(AirVision!A664)</f>
        <v>0</v>
      </c>
      <c r="B668" s="622">
        <f>(AirVision!B664)</f>
        <v>0</v>
      </c>
      <c r="C668" s="623" t="str">
        <f>IF(ISNUMBER(AirVision!R664),AirVision!R664, "")</f>
        <v/>
      </c>
      <c r="D668" s="624" t="str">
        <f>IF(AirVision!S664&lt;&gt;"",AirVision!S664, "")</f>
        <v/>
      </c>
      <c r="E668" s="623" t="str">
        <f>IF(ISNUMBER(AirVision!L664),AirVision!L664, "")</f>
        <v/>
      </c>
      <c r="F668" s="624" t="str">
        <f>IF(AirVision!M664&lt;&gt;"",AirVision!M664, "")</f>
        <v/>
      </c>
      <c r="G668" s="625" t="str">
        <f>IF(ISNUMBER(AirVision!C664),AirVision!C664,"")</f>
        <v/>
      </c>
      <c r="H668" s="624" t="str">
        <f>IF(AirVision!D664&lt;&gt;"",AirVision!D664, "")</f>
        <v/>
      </c>
      <c r="I668" s="624" t="str">
        <f>IF(ISNUMBER(AirVision!O664),AirVision!O664,"")</f>
        <v/>
      </c>
      <c r="J668" s="624" t="str">
        <f>IF(ISNUMBER(AirVision!P664),AirVision!P664,"")</f>
        <v/>
      </c>
      <c r="K668" s="624" t="str">
        <f>IF(ISNUMBER(AirVision!F664),AirVision!F664, "")</f>
        <v/>
      </c>
      <c r="L668" s="624" t="str">
        <f>IF(AirVision!G664&lt;&gt;"",AirVision!G664, "")</f>
        <v/>
      </c>
      <c r="M668" s="624" t="str">
        <f>IF(ISNUMBER(AirVision!U664),AirVision!U664, "")</f>
        <v/>
      </c>
      <c r="N668" s="624" t="str">
        <f>IF(AirVision!V664&lt;&gt;"",AirVision!V664, "")</f>
        <v/>
      </c>
      <c r="O668" s="625" t="str">
        <f>IF(ISNUMBER(AirVision!X664),AirVision!X664,"")</f>
        <v/>
      </c>
      <c r="P668" s="624" t="str">
        <f>IF(AirVision!Y664&lt;&gt;"",AirVision!Y664, "")</f>
        <v/>
      </c>
      <c r="Q668" s="624" t="str">
        <f>IF(ISNUMBER(AirVision!AA664),AirVision!AA664,"")</f>
        <v/>
      </c>
      <c r="R668" s="624" t="str">
        <f>IF(AirVision!AB664&lt;&gt;"",AirVision!AB664, "")</f>
        <v/>
      </c>
      <c r="S668" s="624" t="str">
        <f>IF(ISNUMBER(AirVision!AD664),AirVision!AD664,"")</f>
        <v/>
      </c>
      <c r="T668" s="624" t="str">
        <f>IF(AirVision!AE664&lt;&gt;"",AirVision!AE664, "")</f>
        <v/>
      </c>
      <c r="U668" s="624">
        <f t="shared" si="217"/>
        <v>0</v>
      </c>
      <c r="V668" s="624">
        <f t="shared" si="216"/>
        <v>1</v>
      </c>
      <c r="W668" s="624" t="str">
        <f>IF(D668&lt;&gt;"",(VLOOKUP(D668,'Flags&amp;Qualifiers'!$S$2:$U$55,3)),"")</f>
        <v/>
      </c>
      <c r="X668" s="624">
        <f t="shared" si="218"/>
        <v>0</v>
      </c>
      <c r="Y668" s="624" t="str">
        <f>IF(D668&lt;&gt;"",(VLOOKUP(D668,'Flags&amp;Qualifiers'!$S$2:$T$55,2)), "")</f>
        <v/>
      </c>
      <c r="Z668" s="624">
        <f t="shared" si="219"/>
        <v>1</v>
      </c>
      <c r="AA668" s="624">
        <f t="shared" si="220"/>
        <v>0</v>
      </c>
      <c r="AB668" s="624" t="str">
        <f t="shared" si="221"/>
        <v>NULL</v>
      </c>
      <c r="AC668" s="635" t="str">
        <f t="shared" si="231"/>
        <v>NULL</v>
      </c>
      <c r="AD668" s="625" t="str">
        <f t="shared" si="231"/>
        <v>NULL</v>
      </c>
      <c r="AE668" s="627">
        <f t="shared" si="230"/>
        <v>0</v>
      </c>
      <c r="AF668" s="628" t="str">
        <f t="shared" si="222"/>
        <v/>
      </c>
      <c r="AG668" s="629" t="str">
        <f t="shared" si="223"/>
        <v/>
      </c>
      <c r="AH668" s="630">
        <f t="shared" si="224"/>
        <v>661</v>
      </c>
      <c r="AI668" s="629">
        <f t="shared" si="228"/>
        <v>0</v>
      </c>
      <c r="AJ668" s="632" t="str">
        <f t="shared" si="211"/>
        <v/>
      </c>
      <c r="AK668" s="630" t="str">
        <f t="shared" si="225"/>
        <v/>
      </c>
      <c r="AL668" s="630" t="str">
        <f t="shared" si="226"/>
        <v/>
      </c>
      <c r="AM668" s="632" t="str">
        <f t="shared" si="227"/>
        <v/>
      </c>
      <c r="AN668" s="633" t="str">
        <f t="shared" si="212"/>
        <v>YES</v>
      </c>
      <c r="AO668" s="511" t="s">
        <v>382</v>
      </c>
      <c r="AP668" s="127">
        <f>VLOOKUP(AO668,'Flags&amp;Qualifiers'!$B$2:$C$49,2)</f>
        <v>0</v>
      </c>
      <c r="AQ668" s="127">
        <f>VLOOKUP(AO668,'Flags&amp;Qualifiers'!$B$2:$D$49,3)</f>
        <v>0</v>
      </c>
      <c r="AR668" s="127">
        <f>VLOOKUP(AO668,'Flags&amp;Qualifiers'!$B$2:$E$49,4)</f>
        <v>0</v>
      </c>
      <c r="AS668" s="757" t="str">
        <f t="shared" si="229"/>
        <v>no</v>
      </c>
    </row>
    <row r="669" spans="1:45" s="634" customFormat="1" ht="11.25" customHeight="1" x14ac:dyDescent="0.2">
      <c r="A669" s="621">
        <f>(AirVision!A665)</f>
        <v>0</v>
      </c>
      <c r="B669" s="622">
        <f>(AirVision!B665)</f>
        <v>0</v>
      </c>
      <c r="C669" s="623" t="str">
        <f>IF(ISNUMBER(AirVision!R665),AirVision!R665, "")</f>
        <v/>
      </c>
      <c r="D669" s="624" t="str">
        <f>IF(AirVision!S665&lt;&gt;"",AirVision!S665, "")</f>
        <v/>
      </c>
      <c r="E669" s="623" t="str">
        <f>IF(ISNUMBER(AirVision!L665),AirVision!L665, "")</f>
        <v/>
      </c>
      <c r="F669" s="624" t="str">
        <f>IF(AirVision!M665&lt;&gt;"",AirVision!M665, "")</f>
        <v/>
      </c>
      <c r="G669" s="625" t="str">
        <f>IF(ISNUMBER(AirVision!C665),AirVision!C665,"")</f>
        <v/>
      </c>
      <c r="H669" s="624" t="str">
        <f>IF(AirVision!D665&lt;&gt;"",AirVision!D665, "")</f>
        <v/>
      </c>
      <c r="I669" s="624" t="str">
        <f>IF(ISNUMBER(AirVision!O665),AirVision!O665,"")</f>
        <v/>
      </c>
      <c r="J669" s="624" t="str">
        <f>IF(ISNUMBER(AirVision!P665),AirVision!P665,"")</f>
        <v/>
      </c>
      <c r="K669" s="624" t="str">
        <f>IF(ISNUMBER(AirVision!F665),AirVision!F665, "")</f>
        <v/>
      </c>
      <c r="L669" s="624" t="str">
        <f>IF(AirVision!G665&lt;&gt;"",AirVision!G665, "")</f>
        <v/>
      </c>
      <c r="M669" s="624" t="str">
        <f>IF(ISNUMBER(AirVision!U665),AirVision!U665, "")</f>
        <v/>
      </c>
      <c r="N669" s="624" t="str">
        <f>IF(AirVision!V665&lt;&gt;"",AirVision!V665, "")</f>
        <v/>
      </c>
      <c r="O669" s="625" t="str">
        <f>IF(ISNUMBER(AirVision!X665),AirVision!X665,"")</f>
        <v/>
      </c>
      <c r="P669" s="624" t="str">
        <f>IF(AirVision!Y665&lt;&gt;"",AirVision!Y665, "")</f>
        <v/>
      </c>
      <c r="Q669" s="624" t="str">
        <f>IF(ISNUMBER(AirVision!AA665),AirVision!AA665,"")</f>
        <v/>
      </c>
      <c r="R669" s="624" t="str">
        <f>IF(AirVision!AB665&lt;&gt;"",AirVision!AB665, "")</f>
        <v/>
      </c>
      <c r="S669" s="624" t="str">
        <f>IF(ISNUMBER(AirVision!AD665),AirVision!AD665,"")</f>
        <v/>
      </c>
      <c r="T669" s="624" t="str">
        <f>IF(AirVision!AE665&lt;&gt;"",AirVision!AE665, "")</f>
        <v/>
      </c>
      <c r="U669" s="624">
        <f t="shared" si="217"/>
        <v>0</v>
      </c>
      <c r="V669" s="624">
        <f t="shared" si="216"/>
        <v>1</v>
      </c>
      <c r="W669" s="624" t="str">
        <f>IF(D669&lt;&gt;"",(VLOOKUP(D669,'Flags&amp;Qualifiers'!$S$2:$U$55,3)),"")</f>
        <v/>
      </c>
      <c r="X669" s="624">
        <f t="shared" si="218"/>
        <v>0</v>
      </c>
      <c r="Y669" s="624" t="str">
        <f>IF(D669&lt;&gt;"",(VLOOKUP(D669,'Flags&amp;Qualifiers'!$S$2:$T$55,2)), "")</f>
        <v/>
      </c>
      <c r="Z669" s="624">
        <f t="shared" si="219"/>
        <v>1</v>
      </c>
      <c r="AA669" s="624">
        <f t="shared" si="220"/>
        <v>0</v>
      </c>
      <c r="AB669" s="624" t="str">
        <f t="shared" si="221"/>
        <v>NULL</v>
      </c>
      <c r="AC669" s="635" t="str">
        <f t="shared" si="231"/>
        <v>NULL</v>
      </c>
      <c r="AD669" s="625" t="str">
        <f t="shared" si="231"/>
        <v>NULL</v>
      </c>
      <c r="AE669" s="627">
        <f t="shared" si="230"/>
        <v>0</v>
      </c>
      <c r="AF669" s="628" t="str">
        <f t="shared" si="222"/>
        <v/>
      </c>
      <c r="AG669" s="629" t="str">
        <f t="shared" si="223"/>
        <v/>
      </c>
      <c r="AH669" s="630">
        <f t="shared" si="224"/>
        <v>662</v>
      </c>
      <c r="AI669" s="629">
        <f t="shared" si="228"/>
        <v>0</v>
      </c>
      <c r="AJ669" s="632" t="str">
        <f t="shared" si="211"/>
        <v/>
      </c>
      <c r="AK669" s="630" t="str">
        <f t="shared" si="225"/>
        <v/>
      </c>
      <c r="AL669" s="630" t="str">
        <f t="shared" si="226"/>
        <v/>
      </c>
      <c r="AM669" s="632" t="str">
        <f t="shared" si="227"/>
        <v/>
      </c>
      <c r="AN669" s="633" t="str">
        <f t="shared" si="212"/>
        <v>YES</v>
      </c>
      <c r="AO669" s="511" t="s">
        <v>382</v>
      </c>
      <c r="AP669" s="127">
        <f>VLOOKUP(AO669,'Flags&amp;Qualifiers'!$B$2:$C$49,2)</f>
        <v>0</v>
      </c>
      <c r="AQ669" s="127">
        <f>VLOOKUP(AO669,'Flags&amp;Qualifiers'!$B$2:$D$49,3)</f>
        <v>0</v>
      </c>
      <c r="AR669" s="127">
        <f>VLOOKUP(AO669,'Flags&amp;Qualifiers'!$B$2:$E$49,4)</f>
        <v>0</v>
      </c>
      <c r="AS669" s="757" t="str">
        <f t="shared" si="229"/>
        <v>no</v>
      </c>
    </row>
    <row r="670" spans="1:45" s="634" customFormat="1" ht="11.25" customHeight="1" x14ac:dyDescent="0.2">
      <c r="A670" s="621">
        <f>(AirVision!A666)</f>
        <v>0</v>
      </c>
      <c r="B670" s="622">
        <f>(AirVision!B666)</f>
        <v>0</v>
      </c>
      <c r="C670" s="623" t="str">
        <f>IF(ISNUMBER(AirVision!R666),AirVision!R666, "")</f>
        <v/>
      </c>
      <c r="D670" s="624" t="str">
        <f>IF(AirVision!S666&lt;&gt;"",AirVision!S666, "")</f>
        <v/>
      </c>
      <c r="E670" s="623" t="str">
        <f>IF(ISNUMBER(AirVision!L666),AirVision!L666, "")</f>
        <v/>
      </c>
      <c r="F670" s="624" t="str">
        <f>IF(AirVision!M666&lt;&gt;"",AirVision!M666, "")</f>
        <v/>
      </c>
      <c r="G670" s="625" t="str">
        <f>IF(ISNUMBER(AirVision!C666),AirVision!C666,"")</f>
        <v/>
      </c>
      <c r="H670" s="624" t="str">
        <f>IF(AirVision!D666&lt;&gt;"",AirVision!D666, "")</f>
        <v/>
      </c>
      <c r="I670" s="624" t="str">
        <f>IF(ISNUMBER(AirVision!O666),AirVision!O666,"")</f>
        <v/>
      </c>
      <c r="J670" s="624" t="str">
        <f>IF(ISNUMBER(AirVision!P666),AirVision!P666,"")</f>
        <v/>
      </c>
      <c r="K670" s="624" t="str">
        <f>IF(ISNUMBER(AirVision!F666),AirVision!F666, "")</f>
        <v/>
      </c>
      <c r="L670" s="624" t="str">
        <f>IF(AirVision!G666&lt;&gt;"",AirVision!G666, "")</f>
        <v/>
      </c>
      <c r="M670" s="624" t="str">
        <f>IF(ISNUMBER(AirVision!U666),AirVision!U666, "")</f>
        <v/>
      </c>
      <c r="N670" s="624" t="str">
        <f>IF(AirVision!V666&lt;&gt;"",AirVision!V666, "")</f>
        <v/>
      </c>
      <c r="O670" s="625" t="str">
        <f>IF(ISNUMBER(AirVision!X666),AirVision!X666,"")</f>
        <v/>
      </c>
      <c r="P670" s="624" t="str">
        <f>IF(AirVision!Y666&lt;&gt;"",AirVision!Y666, "")</f>
        <v/>
      </c>
      <c r="Q670" s="624" t="str">
        <f>IF(ISNUMBER(AirVision!AA666),AirVision!AA666,"")</f>
        <v/>
      </c>
      <c r="R670" s="624" t="str">
        <f>IF(AirVision!AB666&lt;&gt;"",AirVision!AB666, "")</f>
        <v/>
      </c>
      <c r="S670" s="624" t="str">
        <f>IF(ISNUMBER(AirVision!AD666),AirVision!AD666,"")</f>
        <v/>
      </c>
      <c r="T670" s="624" t="str">
        <f>IF(AirVision!AE666&lt;&gt;"",AirVision!AE666, "")</f>
        <v/>
      </c>
      <c r="U670" s="624">
        <f t="shared" si="217"/>
        <v>0</v>
      </c>
      <c r="V670" s="624">
        <f t="shared" si="216"/>
        <v>1</v>
      </c>
      <c r="W670" s="624" t="str">
        <f>IF(D670&lt;&gt;"",(VLOOKUP(D670,'Flags&amp;Qualifiers'!$S$2:$U$55,3)),"")</f>
        <v/>
      </c>
      <c r="X670" s="624">
        <f t="shared" si="218"/>
        <v>0</v>
      </c>
      <c r="Y670" s="624" t="str">
        <f>IF(D670&lt;&gt;"",(VLOOKUP(D670,'Flags&amp;Qualifiers'!$S$2:$T$55,2)), "")</f>
        <v/>
      </c>
      <c r="Z670" s="624">
        <f t="shared" si="219"/>
        <v>1</v>
      </c>
      <c r="AA670" s="624">
        <f t="shared" si="220"/>
        <v>0</v>
      </c>
      <c r="AB670" s="624" t="str">
        <f t="shared" si="221"/>
        <v>NULL</v>
      </c>
      <c r="AC670" s="635" t="str">
        <f t="shared" si="231"/>
        <v>NULL</v>
      </c>
      <c r="AD670" s="625" t="str">
        <f t="shared" si="231"/>
        <v>NULL</v>
      </c>
      <c r="AE670" s="627">
        <f t="shared" si="230"/>
        <v>0</v>
      </c>
      <c r="AF670" s="628" t="str">
        <f t="shared" si="222"/>
        <v/>
      </c>
      <c r="AG670" s="629" t="str">
        <f t="shared" si="223"/>
        <v/>
      </c>
      <c r="AH670" s="630">
        <f t="shared" si="224"/>
        <v>663</v>
      </c>
      <c r="AI670" s="629">
        <f t="shared" si="228"/>
        <v>0</v>
      </c>
      <c r="AJ670" s="632" t="str">
        <f t="shared" si="211"/>
        <v/>
      </c>
      <c r="AK670" s="630" t="str">
        <f t="shared" si="225"/>
        <v/>
      </c>
      <c r="AL670" s="630" t="str">
        <f t="shared" si="226"/>
        <v/>
      </c>
      <c r="AM670" s="632" t="str">
        <f t="shared" si="227"/>
        <v/>
      </c>
      <c r="AN670" s="633" t="str">
        <f t="shared" si="212"/>
        <v>YES</v>
      </c>
      <c r="AO670" s="511" t="s">
        <v>382</v>
      </c>
      <c r="AP670" s="127">
        <f>VLOOKUP(AO670,'Flags&amp;Qualifiers'!$B$2:$C$49,2)</f>
        <v>0</v>
      </c>
      <c r="AQ670" s="127">
        <f>VLOOKUP(AO670,'Flags&amp;Qualifiers'!$B$2:$D$49,3)</f>
        <v>0</v>
      </c>
      <c r="AR670" s="127">
        <f>VLOOKUP(AO670,'Flags&amp;Qualifiers'!$B$2:$E$49,4)</f>
        <v>0</v>
      </c>
      <c r="AS670" s="757" t="str">
        <f t="shared" si="229"/>
        <v>no</v>
      </c>
    </row>
    <row r="671" spans="1:45" s="634" customFormat="1" ht="11.25" customHeight="1" x14ac:dyDescent="0.2">
      <c r="A671" s="621">
        <f>(AirVision!A667)</f>
        <v>0</v>
      </c>
      <c r="B671" s="622">
        <f>(AirVision!B667)</f>
        <v>0</v>
      </c>
      <c r="C671" s="623" t="str">
        <f>IF(ISNUMBER(AirVision!R667),AirVision!R667, "")</f>
        <v/>
      </c>
      <c r="D671" s="624" t="str">
        <f>IF(AirVision!S667&lt;&gt;"",AirVision!S667, "")</f>
        <v/>
      </c>
      <c r="E671" s="623" t="str">
        <f>IF(ISNUMBER(AirVision!L667),AirVision!L667, "")</f>
        <v/>
      </c>
      <c r="F671" s="624" t="str">
        <f>IF(AirVision!M667&lt;&gt;"",AirVision!M667, "")</f>
        <v/>
      </c>
      <c r="G671" s="625" t="str">
        <f>IF(ISNUMBER(AirVision!C667),AirVision!C667,"")</f>
        <v/>
      </c>
      <c r="H671" s="624" t="str">
        <f>IF(AirVision!D667&lt;&gt;"",AirVision!D667, "")</f>
        <v/>
      </c>
      <c r="I671" s="624" t="str">
        <f>IF(ISNUMBER(AirVision!O667),AirVision!O667,"")</f>
        <v/>
      </c>
      <c r="J671" s="624" t="str">
        <f>IF(ISNUMBER(AirVision!P667),AirVision!P667,"")</f>
        <v/>
      </c>
      <c r="K671" s="624" t="str">
        <f>IF(ISNUMBER(AirVision!F667),AirVision!F667, "")</f>
        <v/>
      </c>
      <c r="L671" s="624" t="str">
        <f>IF(AirVision!G667&lt;&gt;"",AirVision!G667, "")</f>
        <v/>
      </c>
      <c r="M671" s="624" t="str">
        <f>IF(ISNUMBER(AirVision!U667),AirVision!U667, "")</f>
        <v/>
      </c>
      <c r="N671" s="624" t="str">
        <f>IF(AirVision!V667&lt;&gt;"",AirVision!V667, "")</f>
        <v/>
      </c>
      <c r="O671" s="625" t="str">
        <f>IF(ISNUMBER(AirVision!X667),AirVision!X667,"")</f>
        <v/>
      </c>
      <c r="P671" s="624" t="str">
        <f>IF(AirVision!Y667&lt;&gt;"",AirVision!Y667, "")</f>
        <v/>
      </c>
      <c r="Q671" s="624" t="str">
        <f>IF(ISNUMBER(AirVision!AA667),AirVision!AA667,"")</f>
        <v/>
      </c>
      <c r="R671" s="624" t="str">
        <f>IF(AirVision!AB667&lt;&gt;"",AirVision!AB667, "")</f>
        <v/>
      </c>
      <c r="S671" s="624" t="str">
        <f>IF(ISNUMBER(AirVision!AD667),AirVision!AD667,"")</f>
        <v/>
      </c>
      <c r="T671" s="624" t="str">
        <f>IF(AirVision!AE667&lt;&gt;"",AirVision!AE667, "")</f>
        <v/>
      </c>
      <c r="U671" s="624">
        <f t="shared" si="217"/>
        <v>0</v>
      </c>
      <c r="V671" s="624">
        <f t="shared" si="216"/>
        <v>1</v>
      </c>
      <c r="W671" s="624" t="str">
        <f>IF(D671&lt;&gt;"",(VLOOKUP(D671,'Flags&amp;Qualifiers'!$S$2:$U$55,3)),"")</f>
        <v/>
      </c>
      <c r="X671" s="624">
        <f t="shared" si="218"/>
        <v>0</v>
      </c>
      <c r="Y671" s="624" t="str">
        <f>IF(D671&lt;&gt;"",(VLOOKUP(D671,'Flags&amp;Qualifiers'!$S$2:$T$55,2)), "")</f>
        <v/>
      </c>
      <c r="Z671" s="624">
        <f t="shared" si="219"/>
        <v>1</v>
      </c>
      <c r="AA671" s="624">
        <f t="shared" si="220"/>
        <v>0</v>
      </c>
      <c r="AB671" s="624" t="str">
        <f t="shared" si="221"/>
        <v>NULL</v>
      </c>
      <c r="AC671" s="635" t="str">
        <f t="shared" si="231"/>
        <v>NULL</v>
      </c>
      <c r="AD671" s="625" t="str">
        <f t="shared" si="231"/>
        <v>NULL</v>
      </c>
      <c r="AE671" s="627">
        <f t="shared" si="230"/>
        <v>0</v>
      </c>
      <c r="AF671" s="628" t="str">
        <f t="shared" si="222"/>
        <v/>
      </c>
      <c r="AG671" s="629" t="str">
        <f t="shared" si="223"/>
        <v/>
      </c>
      <c r="AH671" s="630">
        <f t="shared" si="224"/>
        <v>664</v>
      </c>
      <c r="AI671" s="629">
        <f t="shared" si="228"/>
        <v>0</v>
      </c>
      <c r="AJ671" s="632" t="str">
        <f t="shared" si="211"/>
        <v/>
      </c>
      <c r="AK671" s="630" t="str">
        <f t="shared" si="225"/>
        <v/>
      </c>
      <c r="AL671" s="630" t="str">
        <f t="shared" si="226"/>
        <v/>
      </c>
      <c r="AM671" s="632" t="str">
        <f t="shared" si="227"/>
        <v/>
      </c>
      <c r="AN671" s="633" t="str">
        <f t="shared" si="212"/>
        <v>YES</v>
      </c>
      <c r="AO671" s="511" t="s">
        <v>382</v>
      </c>
      <c r="AP671" s="127">
        <f>VLOOKUP(AO671,'Flags&amp;Qualifiers'!$B$2:$C$49,2)</f>
        <v>0</v>
      </c>
      <c r="AQ671" s="127">
        <f>VLOOKUP(AO671,'Flags&amp;Qualifiers'!$B$2:$D$49,3)</f>
        <v>0</v>
      </c>
      <c r="AR671" s="127">
        <f>VLOOKUP(AO671,'Flags&amp;Qualifiers'!$B$2:$E$49,4)</f>
        <v>0</v>
      </c>
      <c r="AS671" s="757" t="str">
        <f t="shared" si="229"/>
        <v>no</v>
      </c>
    </row>
    <row r="672" spans="1:45" s="634" customFormat="1" ht="11.25" customHeight="1" x14ac:dyDescent="0.2">
      <c r="A672" s="621">
        <f>(AirVision!A668)</f>
        <v>0</v>
      </c>
      <c r="B672" s="622">
        <f>(AirVision!B668)</f>
        <v>0</v>
      </c>
      <c r="C672" s="623" t="str">
        <f>IF(ISNUMBER(AirVision!R668),AirVision!R668, "")</f>
        <v/>
      </c>
      <c r="D672" s="624" t="str">
        <f>IF(AirVision!S668&lt;&gt;"",AirVision!S668, "")</f>
        <v/>
      </c>
      <c r="E672" s="623" t="str">
        <f>IF(ISNUMBER(AirVision!L668),AirVision!L668, "")</f>
        <v/>
      </c>
      <c r="F672" s="624" t="str">
        <f>IF(AirVision!M668&lt;&gt;"",AirVision!M668, "")</f>
        <v/>
      </c>
      <c r="G672" s="625" t="str">
        <f>IF(ISNUMBER(AirVision!C668),AirVision!C668,"")</f>
        <v/>
      </c>
      <c r="H672" s="624" t="str">
        <f>IF(AirVision!D668&lt;&gt;"",AirVision!D668, "")</f>
        <v/>
      </c>
      <c r="I672" s="624" t="str">
        <f>IF(ISNUMBER(AirVision!O668),AirVision!O668,"")</f>
        <v/>
      </c>
      <c r="J672" s="624" t="str">
        <f>IF(ISNUMBER(AirVision!P668),AirVision!P668,"")</f>
        <v/>
      </c>
      <c r="K672" s="624" t="str">
        <f>IF(ISNUMBER(AirVision!F668),AirVision!F668, "")</f>
        <v/>
      </c>
      <c r="L672" s="624" t="str">
        <f>IF(AirVision!G668&lt;&gt;"",AirVision!G668, "")</f>
        <v/>
      </c>
      <c r="M672" s="624" t="str">
        <f>IF(ISNUMBER(AirVision!U668),AirVision!U668, "")</f>
        <v/>
      </c>
      <c r="N672" s="624" t="str">
        <f>IF(AirVision!V668&lt;&gt;"",AirVision!V668, "")</f>
        <v/>
      </c>
      <c r="O672" s="625" t="str">
        <f>IF(ISNUMBER(AirVision!X668),AirVision!X668,"")</f>
        <v/>
      </c>
      <c r="P672" s="624" t="str">
        <f>IF(AirVision!Y668&lt;&gt;"",AirVision!Y668, "")</f>
        <v/>
      </c>
      <c r="Q672" s="624" t="str">
        <f>IF(ISNUMBER(AirVision!AA668),AirVision!AA668,"")</f>
        <v/>
      </c>
      <c r="R672" s="624" t="str">
        <f>IF(AirVision!AB668&lt;&gt;"",AirVision!AB668, "")</f>
        <v/>
      </c>
      <c r="S672" s="624" t="str">
        <f>IF(ISNUMBER(AirVision!AD668),AirVision!AD668,"")</f>
        <v/>
      </c>
      <c r="T672" s="624" t="str">
        <f>IF(AirVision!AE668&lt;&gt;"",AirVision!AE668, "")</f>
        <v/>
      </c>
      <c r="U672" s="624">
        <f t="shared" si="217"/>
        <v>0</v>
      </c>
      <c r="V672" s="624">
        <f t="shared" si="216"/>
        <v>1</v>
      </c>
      <c r="W672" s="624" t="str">
        <f>IF(D672&lt;&gt;"",(VLOOKUP(D672,'Flags&amp;Qualifiers'!$S$2:$U$55,3)),"")</f>
        <v/>
      </c>
      <c r="X672" s="624">
        <f t="shared" si="218"/>
        <v>0</v>
      </c>
      <c r="Y672" s="624" t="str">
        <f>IF(D672&lt;&gt;"",(VLOOKUP(D672,'Flags&amp;Qualifiers'!$S$2:$T$55,2)), "")</f>
        <v/>
      </c>
      <c r="Z672" s="624">
        <f t="shared" si="219"/>
        <v>1</v>
      </c>
      <c r="AA672" s="624">
        <f t="shared" si="220"/>
        <v>0</v>
      </c>
      <c r="AB672" s="624" t="str">
        <f t="shared" si="221"/>
        <v>NULL</v>
      </c>
      <c r="AC672" s="635" t="str">
        <f t="shared" si="231"/>
        <v>NULL</v>
      </c>
      <c r="AD672" s="625" t="str">
        <f t="shared" si="231"/>
        <v>NULL</v>
      </c>
      <c r="AE672" s="627">
        <f t="shared" si="230"/>
        <v>0</v>
      </c>
      <c r="AF672" s="628" t="str">
        <f t="shared" si="222"/>
        <v/>
      </c>
      <c r="AG672" s="629" t="str">
        <f t="shared" si="223"/>
        <v/>
      </c>
      <c r="AH672" s="630">
        <f t="shared" si="224"/>
        <v>665</v>
      </c>
      <c r="AI672" s="629">
        <f t="shared" si="228"/>
        <v>0</v>
      </c>
      <c r="AJ672" s="632" t="str">
        <f t="shared" ref="AJ672:AJ735" si="232">IF(ISNUMBER(O672),_xlfn.STDEV.S(O649:O672),"")</f>
        <v/>
      </c>
      <c r="AK672" s="630" t="str">
        <f t="shared" si="225"/>
        <v/>
      </c>
      <c r="AL672" s="630" t="str">
        <f t="shared" si="226"/>
        <v/>
      </c>
      <c r="AM672" s="632" t="str">
        <f t="shared" si="227"/>
        <v/>
      </c>
      <c r="AN672" s="633" t="str">
        <f t="shared" ref="AN672:AN735" si="233">IF(OR(Z672&gt;0,AA672&gt;0,AB672&gt;35,AB672&lt;0,AB672="NULL",AF672="Flow",AG672="MDL",AH672&gt;9,AI672&gt;14,AI672&lt;-14,AJ672&gt;2.15,AK672&gt;25),"YES", "")</f>
        <v>YES</v>
      </c>
      <c r="AO672" s="511" t="s">
        <v>382</v>
      </c>
      <c r="AP672" s="127">
        <f>VLOOKUP(AO672,'Flags&amp;Qualifiers'!$B$2:$C$49,2)</f>
        <v>0</v>
      </c>
      <c r="AQ672" s="127">
        <f>VLOOKUP(AO672,'Flags&amp;Qualifiers'!$B$2:$D$49,3)</f>
        <v>0</v>
      </c>
      <c r="AR672" s="127">
        <f>VLOOKUP(AO672,'Flags&amp;Qualifiers'!$B$2:$E$49,4)</f>
        <v>0</v>
      </c>
      <c r="AS672" s="757" t="str">
        <f t="shared" si="229"/>
        <v>no</v>
      </c>
    </row>
    <row r="673" spans="1:45" s="634" customFormat="1" ht="11.25" customHeight="1" x14ac:dyDescent="0.2">
      <c r="A673" s="621">
        <f>(AirVision!A669)</f>
        <v>0</v>
      </c>
      <c r="B673" s="622">
        <f>(AirVision!B669)</f>
        <v>0</v>
      </c>
      <c r="C673" s="623" t="str">
        <f>IF(ISNUMBER(AirVision!R669),AirVision!R669, "")</f>
        <v/>
      </c>
      <c r="D673" s="624" t="str">
        <f>IF(AirVision!S669&lt;&gt;"",AirVision!S669, "")</f>
        <v/>
      </c>
      <c r="E673" s="623" t="str">
        <f>IF(ISNUMBER(AirVision!L669),AirVision!L669, "")</f>
        <v/>
      </c>
      <c r="F673" s="624" t="str">
        <f>IF(AirVision!M669&lt;&gt;"",AirVision!M669, "")</f>
        <v/>
      </c>
      <c r="G673" s="625" t="str">
        <f>IF(ISNUMBER(AirVision!C669),AirVision!C669,"")</f>
        <v/>
      </c>
      <c r="H673" s="624" t="str">
        <f>IF(AirVision!D669&lt;&gt;"",AirVision!D669, "")</f>
        <v/>
      </c>
      <c r="I673" s="624" t="str">
        <f>IF(ISNUMBER(AirVision!O669),AirVision!O669,"")</f>
        <v/>
      </c>
      <c r="J673" s="624" t="str">
        <f>IF(ISNUMBER(AirVision!P669),AirVision!P669,"")</f>
        <v/>
      </c>
      <c r="K673" s="624" t="str">
        <f>IF(ISNUMBER(AirVision!F669),AirVision!F669, "")</f>
        <v/>
      </c>
      <c r="L673" s="624" t="str">
        <f>IF(AirVision!G669&lt;&gt;"",AirVision!G669, "")</f>
        <v/>
      </c>
      <c r="M673" s="624" t="str">
        <f>IF(ISNUMBER(AirVision!U669),AirVision!U669, "")</f>
        <v/>
      </c>
      <c r="N673" s="624" t="str">
        <f>IF(AirVision!V669&lt;&gt;"",AirVision!V669, "")</f>
        <v/>
      </c>
      <c r="O673" s="625" t="str">
        <f>IF(ISNUMBER(AirVision!X669),AirVision!X669,"")</f>
        <v/>
      </c>
      <c r="P673" s="624" t="str">
        <f>IF(AirVision!Y669&lt;&gt;"",AirVision!Y669, "")</f>
        <v/>
      </c>
      <c r="Q673" s="624" t="str">
        <f>IF(ISNUMBER(AirVision!AA669),AirVision!AA669,"")</f>
        <v/>
      </c>
      <c r="R673" s="624" t="str">
        <f>IF(AirVision!AB669&lt;&gt;"",AirVision!AB669, "")</f>
        <v/>
      </c>
      <c r="S673" s="624" t="str">
        <f>IF(ISNUMBER(AirVision!AD669),AirVision!AD669,"")</f>
        <v/>
      </c>
      <c r="T673" s="624" t="str">
        <f>IF(AirVision!AE669&lt;&gt;"",AirVision!AE669, "")</f>
        <v/>
      </c>
      <c r="U673" s="624">
        <f t="shared" si="217"/>
        <v>0</v>
      </c>
      <c r="V673" s="624">
        <f t="shared" si="216"/>
        <v>1</v>
      </c>
      <c r="W673" s="624" t="str">
        <f>IF(D673&lt;&gt;"",(VLOOKUP(D673,'Flags&amp;Qualifiers'!$S$2:$U$55,3)),"")</f>
        <v/>
      </c>
      <c r="X673" s="624">
        <f t="shared" si="218"/>
        <v>0</v>
      </c>
      <c r="Y673" s="624" t="str">
        <f>IF(D673&lt;&gt;"",(VLOOKUP(D673,'Flags&amp;Qualifiers'!$S$2:$T$55,2)), "")</f>
        <v/>
      </c>
      <c r="Z673" s="624">
        <f t="shared" si="219"/>
        <v>1</v>
      </c>
      <c r="AA673" s="624">
        <f t="shared" si="220"/>
        <v>0</v>
      </c>
      <c r="AB673" s="624" t="str">
        <f t="shared" si="221"/>
        <v>NULL</v>
      </c>
      <c r="AC673" s="635" t="str">
        <f t="shared" si="231"/>
        <v>NULL</v>
      </c>
      <c r="AD673" s="625" t="str">
        <f t="shared" si="231"/>
        <v>NULL</v>
      </c>
      <c r="AE673" s="627">
        <f t="shared" si="230"/>
        <v>0</v>
      </c>
      <c r="AF673" s="628" t="str">
        <f t="shared" si="222"/>
        <v/>
      </c>
      <c r="AG673" s="629" t="str">
        <f t="shared" si="223"/>
        <v/>
      </c>
      <c r="AH673" s="630">
        <f t="shared" si="224"/>
        <v>666</v>
      </c>
      <c r="AI673" s="629">
        <f t="shared" si="228"/>
        <v>0</v>
      </c>
      <c r="AJ673" s="632" t="str">
        <f t="shared" si="232"/>
        <v/>
      </c>
      <c r="AK673" s="630" t="str">
        <f t="shared" si="225"/>
        <v/>
      </c>
      <c r="AL673" s="630" t="str">
        <f t="shared" si="226"/>
        <v/>
      </c>
      <c r="AM673" s="632" t="str">
        <f t="shared" si="227"/>
        <v/>
      </c>
      <c r="AN673" s="633" t="str">
        <f t="shared" si="233"/>
        <v>YES</v>
      </c>
      <c r="AO673" s="511" t="s">
        <v>382</v>
      </c>
      <c r="AP673" s="127">
        <f>VLOOKUP(AO673,'Flags&amp;Qualifiers'!$B$2:$C$49,2)</f>
        <v>0</v>
      </c>
      <c r="AQ673" s="127">
        <f>VLOOKUP(AO673,'Flags&amp;Qualifiers'!$B$2:$D$49,3)</f>
        <v>0</v>
      </c>
      <c r="AR673" s="127">
        <f>VLOOKUP(AO673,'Flags&amp;Qualifiers'!$B$2:$E$49,4)</f>
        <v>0</v>
      </c>
      <c r="AS673" s="757" t="str">
        <f t="shared" si="229"/>
        <v>no</v>
      </c>
    </row>
    <row r="674" spans="1:45" s="634" customFormat="1" ht="11.25" customHeight="1" x14ac:dyDescent="0.2">
      <c r="A674" s="621">
        <f>(AirVision!A670)</f>
        <v>0</v>
      </c>
      <c r="B674" s="622">
        <f>(AirVision!B670)</f>
        <v>0</v>
      </c>
      <c r="C674" s="623" t="str">
        <f>IF(ISNUMBER(AirVision!R670),AirVision!R670, "")</f>
        <v/>
      </c>
      <c r="D674" s="624" t="str">
        <f>IF(AirVision!S670&lt;&gt;"",AirVision!S670, "")</f>
        <v/>
      </c>
      <c r="E674" s="623" t="str">
        <f>IF(ISNUMBER(AirVision!L670),AirVision!L670, "")</f>
        <v/>
      </c>
      <c r="F674" s="624" t="str">
        <f>IF(AirVision!M670&lt;&gt;"",AirVision!M670, "")</f>
        <v/>
      </c>
      <c r="G674" s="625" t="str">
        <f>IF(ISNUMBER(AirVision!C670),AirVision!C670,"")</f>
        <v/>
      </c>
      <c r="H674" s="624" t="str">
        <f>IF(AirVision!D670&lt;&gt;"",AirVision!D670, "")</f>
        <v/>
      </c>
      <c r="I674" s="624" t="str">
        <f>IF(ISNUMBER(AirVision!O670),AirVision!O670,"")</f>
        <v/>
      </c>
      <c r="J674" s="624" t="str">
        <f>IF(ISNUMBER(AirVision!P670),AirVision!P670,"")</f>
        <v/>
      </c>
      <c r="K674" s="624" t="str">
        <f>IF(ISNUMBER(AirVision!F670),AirVision!F670, "")</f>
        <v/>
      </c>
      <c r="L674" s="624" t="str">
        <f>IF(AirVision!G670&lt;&gt;"",AirVision!G670, "")</f>
        <v/>
      </c>
      <c r="M674" s="624" t="str">
        <f>IF(ISNUMBER(AirVision!U670),AirVision!U670, "")</f>
        <v/>
      </c>
      <c r="N674" s="624" t="str">
        <f>IF(AirVision!V670&lt;&gt;"",AirVision!V670, "")</f>
        <v/>
      </c>
      <c r="O674" s="625" t="str">
        <f>IF(ISNUMBER(AirVision!X670),AirVision!X670,"")</f>
        <v/>
      </c>
      <c r="P674" s="624" t="str">
        <f>IF(AirVision!Y670&lt;&gt;"",AirVision!Y670, "")</f>
        <v/>
      </c>
      <c r="Q674" s="624" t="str">
        <f>IF(ISNUMBER(AirVision!AA670),AirVision!AA670,"")</f>
        <v/>
      </c>
      <c r="R674" s="624" t="str">
        <f>IF(AirVision!AB670&lt;&gt;"",AirVision!AB670, "")</f>
        <v/>
      </c>
      <c r="S674" s="624" t="str">
        <f>IF(ISNUMBER(AirVision!AD670),AirVision!AD670,"")</f>
        <v/>
      </c>
      <c r="T674" s="624" t="str">
        <f>IF(AirVision!AE670&lt;&gt;"",AirVision!AE670, "")</f>
        <v/>
      </c>
      <c r="U674" s="624">
        <f t="shared" si="217"/>
        <v>0</v>
      </c>
      <c r="V674" s="624">
        <f t="shared" si="216"/>
        <v>1</v>
      </c>
      <c r="W674" s="624" t="str">
        <f>IF(D674&lt;&gt;"",(VLOOKUP(D674,'Flags&amp;Qualifiers'!$S$2:$U$55,3)),"")</f>
        <v/>
      </c>
      <c r="X674" s="624">
        <f t="shared" si="218"/>
        <v>0</v>
      </c>
      <c r="Y674" s="624" t="str">
        <f>IF(D674&lt;&gt;"",(VLOOKUP(D674,'Flags&amp;Qualifiers'!$S$2:$T$55,2)), "")</f>
        <v/>
      </c>
      <c r="Z674" s="624">
        <f t="shared" si="219"/>
        <v>1</v>
      </c>
      <c r="AA674" s="624">
        <f t="shared" si="220"/>
        <v>0</v>
      </c>
      <c r="AB674" s="624" t="str">
        <f t="shared" si="221"/>
        <v>NULL</v>
      </c>
      <c r="AC674" s="635" t="str">
        <f t="shared" si="231"/>
        <v>NULL</v>
      </c>
      <c r="AD674" s="625" t="str">
        <f t="shared" si="231"/>
        <v>NULL</v>
      </c>
      <c r="AE674" s="627">
        <f t="shared" si="230"/>
        <v>0</v>
      </c>
      <c r="AF674" s="628" t="str">
        <f t="shared" si="222"/>
        <v/>
      </c>
      <c r="AG674" s="629" t="str">
        <f t="shared" si="223"/>
        <v/>
      </c>
      <c r="AH674" s="630">
        <f t="shared" si="224"/>
        <v>667</v>
      </c>
      <c r="AI674" s="629">
        <f t="shared" si="228"/>
        <v>0</v>
      </c>
      <c r="AJ674" s="632" t="str">
        <f t="shared" si="232"/>
        <v/>
      </c>
      <c r="AK674" s="630" t="str">
        <f t="shared" si="225"/>
        <v/>
      </c>
      <c r="AL674" s="630" t="str">
        <f t="shared" si="226"/>
        <v/>
      </c>
      <c r="AM674" s="632" t="str">
        <f t="shared" si="227"/>
        <v/>
      </c>
      <c r="AN674" s="633" t="str">
        <f t="shared" si="233"/>
        <v>YES</v>
      </c>
      <c r="AO674" s="511" t="s">
        <v>382</v>
      </c>
      <c r="AP674" s="127">
        <f>VLOOKUP(AO674,'Flags&amp;Qualifiers'!$B$2:$C$49,2)</f>
        <v>0</v>
      </c>
      <c r="AQ674" s="127">
        <f>VLOOKUP(AO674,'Flags&amp;Qualifiers'!$B$2:$D$49,3)</f>
        <v>0</v>
      </c>
      <c r="AR674" s="127">
        <f>VLOOKUP(AO674,'Flags&amp;Qualifiers'!$B$2:$E$49,4)</f>
        <v>0</v>
      </c>
      <c r="AS674" s="757" t="str">
        <f t="shared" si="229"/>
        <v>no</v>
      </c>
    </row>
    <row r="675" spans="1:45" s="634" customFormat="1" ht="11.25" customHeight="1" x14ac:dyDescent="0.2">
      <c r="A675" s="621">
        <f>(AirVision!A671)</f>
        <v>0</v>
      </c>
      <c r="B675" s="622">
        <f>(AirVision!B671)</f>
        <v>0</v>
      </c>
      <c r="C675" s="623" t="str">
        <f>IF(ISNUMBER(AirVision!R671),AirVision!R671, "")</f>
        <v/>
      </c>
      <c r="D675" s="624" t="str">
        <f>IF(AirVision!S671&lt;&gt;"",AirVision!S671, "")</f>
        <v/>
      </c>
      <c r="E675" s="623" t="str">
        <f>IF(ISNUMBER(AirVision!L671),AirVision!L671, "")</f>
        <v/>
      </c>
      <c r="F675" s="624" t="str">
        <f>IF(AirVision!M671&lt;&gt;"",AirVision!M671, "")</f>
        <v/>
      </c>
      <c r="G675" s="625" t="str">
        <f>IF(ISNUMBER(AirVision!C671),AirVision!C671,"")</f>
        <v/>
      </c>
      <c r="H675" s="624" t="str">
        <f>IF(AirVision!D671&lt;&gt;"",AirVision!D671, "")</f>
        <v/>
      </c>
      <c r="I675" s="624" t="str">
        <f>IF(ISNUMBER(AirVision!O671),AirVision!O671,"")</f>
        <v/>
      </c>
      <c r="J675" s="624" t="str">
        <f>IF(ISNUMBER(AirVision!P671),AirVision!P671,"")</f>
        <v/>
      </c>
      <c r="K675" s="624" t="str">
        <f>IF(ISNUMBER(AirVision!F671),AirVision!F671, "")</f>
        <v/>
      </c>
      <c r="L675" s="624" t="str">
        <f>IF(AirVision!G671&lt;&gt;"",AirVision!G671, "")</f>
        <v/>
      </c>
      <c r="M675" s="624" t="str">
        <f>IF(ISNUMBER(AirVision!U671),AirVision!U671, "")</f>
        <v/>
      </c>
      <c r="N675" s="624" t="str">
        <f>IF(AirVision!V671&lt;&gt;"",AirVision!V671, "")</f>
        <v/>
      </c>
      <c r="O675" s="625" t="str">
        <f>IF(ISNUMBER(AirVision!X671),AirVision!X671,"")</f>
        <v/>
      </c>
      <c r="P675" s="624" t="str">
        <f>IF(AirVision!Y671&lt;&gt;"",AirVision!Y671, "")</f>
        <v/>
      </c>
      <c r="Q675" s="624" t="str">
        <f>IF(ISNUMBER(AirVision!AA671),AirVision!AA671,"")</f>
        <v/>
      </c>
      <c r="R675" s="624" t="str">
        <f>IF(AirVision!AB671&lt;&gt;"",AirVision!AB671, "")</f>
        <v/>
      </c>
      <c r="S675" s="624" t="str">
        <f>IF(ISNUMBER(AirVision!AD671),AirVision!AD671,"")</f>
        <v/>
      </c>
      <c r="T675" s="624" t="str">
        <f>IF(AirVision!AE671&lt;&gt;"",AirVision!AE671, "")</f>
        <v/>
      </c>
      <c r="U675" s="624">
        <f t="shared" si="217"/>
        <v>0</v>
      </c>
      <c r="V675" s="624">
        <f t="shared" si="216"/>
        <v>1</v>
      </c>
      <c r="W675" s="624" t="str">
        <f>IF(D675&lt;&gt;"",(VLOOKUP(D675,'Flags&amp;Qualifiers'!$S$2:$U$55,3)),"")</f>
        <v/>
      </c>
      <c r="X675" s="624">
        <f t="shared" si="218"/>
        <v>0</v>
      </c>
      <c r="Y675" s="624" t="str">
        <f>IF(D675&lt;&gt;"",(VLOOKUP(D675,'Flags&amp;Qualifiers'!$S$2:$T$55,2)), "")</f>
        <v/>
      </c>
      <c r="Z675" s="624">
        <f t="shared" si="219"/>
        <v>1</v>
      </c>
      <c r="AA675" s="624">
        <f t="shared" si="220"/>
        <v>0</v>
      </c>
      <c r="AB675" s="624" t="str">
        <f t="shared" si="221"/>
        <v>NULL</v>
      </c>
      <c r="AC675" s="635" t="str">
        <f t="shared" si="231"/>
        <v>NULL</v>
      </c>
      <c r="AD675" s="625" t="str">
        <f t="shared" si="231"/>
        <v>NULL</v>
      </c>
      <c r="AE675" s="627">
        <f t="shared" si="230"/>
        <v>0</v>
      </c>
      <c r="AF675" s="628" t="str">
        <f t="shared" si="222"/>
        <v/>
      </c>
      <c r="AG675" s="629" t="str">
        <f t="shared" si="223"/>
        <v/>
      </c>
      <c r="AH675" s="630">
        <f t="shared" si="224"/>
        <v>668</v>
      </c>
      <c r="AI675" s="629">
        <f t="shared" si="228"/>
        <v>0</v>
      </c>
      <c r="AJ675" s="632" t="str">
        <f t="shared" si="232"/>
        <v/>
      </c>
      <c r="AK675" s="630" t="str">
        <f t="shared" si="225"/>
        <v/>
      </c>
      <c r="AL675" s="630" t="str">
        <f t="shared" si="226"/>
        <v/>
      </c>
      <c r="AM675" s="632" t="str">
        <f t="shared" si="227"/>
        <v/>
      </c>
      <c r="AN675" s="633" t="str">
        <f t="shared" si="233"/>
        <v>YES</v>
      </c>
      <c r="AO675" s="511" t="s">
        <v>382</v>
      </c>
      <c r="AP675" s="127">
        <f>VLOOKUP(AO675,'Flags&amp;Qualifiers'!$B$2:$C$49,2)</f>
        <v>0</v>
      </c>
      <c r="AQ675" s="127">
        <f>VLOOKUP(AO675,'Flags&amp;Qualifiers'!$B$2:$D$49,3)</f>
        <v>0</v>
      </c>
      <c r="AR675" s="127">
        <f>VLOOKUP(AO675,'Flags&amp;Qualifiers'!$B$2:$E$49,4)</f>
        <v>0</v>
      </c>
      <c r="AS675" s="757" t="str">
        <f t="shared" si="229"/>
        <v>no</v>
      </c>
    </row>
    <row r="676" spans="1:45" s="634" customFormat="1" ht="11.25" customHeight="1" x14ac:dyDescent="0.2">
      <c r="A676" s="621">
        <f>(AirVision!A672)</f>
        <v>0</v>
      </c>
      <c r="B676" s="622">
        <f>(AirVision!B672)</f>
        <v>0</v>
      </c>
      <c r="C676" s="623" t="str">
        <f>IF(ISNUMBER(AirVision!R672),AirVision!R672, "")</f>
        <v/>
      </c>
      <c r="D676" s="624" t="str">
        <f>IF(AirVision!S672&lt;&gt;"",AirVision!S672, "")</f>
        <v/>
      </c>
      <c r="E676" s="623" t="str">
        <f>IF(ISNUMBER(AirVision!L672),AirVision!L672, "")</f>
        <v/>
      </c>
      <c r="F676" s="624" t="str">
        <f>IF(AirVision!M672&lt;&gt;"",AirVision!M672, "")</f>
        <v/>
      </c>
      <c r="G676" s="625" t="str">
        <f>IF(ISNUMBER(AirVision!C672),AirVision!C672,"")</f>
        <v/>
      </c>
      <c r="H676" s="624" t="str">
        <f>IF(AirVision!D672&lt;&gt;"",AirVision!D672, "")</f>
        <v/>
      </c>
      <c r="I676" s="624" t="str">
        <f>IF(ISNUMBER(AirVision!O672),AirVision!O672,"")</f>
        <v/>
      </c>
      <c r="J676" s="624" t="str">
        <f>IF(ISNUMBER(AirVision!P672),AirVision!P672,"")</f>
        <v/>
      </c>
      <c r="K676" s="624" t="str">
        <f>IF(ISNUMBER(AirVision!F672),AirVision!F672, "")</f>
        <v/>
      </c>
      <c r="L676" s="624" t="str">
        <f>IF(AirVision!G672&lt;&gt;"",AirVision!G672, "")</f>
        <v/>
      </c>
      <c r="M676" s="624" t="str">
        <f>IF(ISNUMBER(AirVision!U672),AirVision!U672, "")</f>
        <v/>
      </c>
      <c r="N676" s="624" t="str">
        <f>IF(AirVision!V672&lt;&gt;"",AirVision!V672, "")</f>
        <v/>
      </c>
      <c r="O676" s="625" t="str">
        <f>IF(ISNUMBER(AirVision!X672),AirVision!X672,"")</f>
        <v/>
      </c>
      <c r="P676" s="624" t="str">
        <f>IF(AirVision!Y672&lt;&gt;"",AirVision!Y672, "")</f>
        <v/>
      </c>
      <c r="Q676" s="624" t="str">
        <f>IF(ISNUMBER(AirVision!AA672),AirVision!AA672,"")</f>
        <v/>
      </c>
      <c r="R676" s="624" t="str">
        <f>IF(AirVision!AB672&lt;&gt;"",AirVision!AB672, "")</f>
        <v/>
      </c>
      <c r="S676" s="624" t="str">
        <f>IF(ISNUMBER(AirVision!AD672),AirVision!AD672,"")</f>
        <v/>
      </c>
      <c r="T676" s="624" t="str">
        <f>IF(AirVision!AE672&lt;&gt;"",AirVision!AE672, "")</f>
        <v/>
      </c>
      <c r="U676" s="624">
        <f t="shared" si="217"/>
        <v>0</v>
      </c>
      <c r="V676" s="624">
        <f t="shared" si="216"/>
        <v>1</v>
      </c>
      <c r="W676" s="624" t="str">
        <f>IF(D676&lt;&gt;"",(VLOOKUP(D676,'Flags&amp;Qualifiers'!$S$2:$U$55,3)),"")</f>
        <v/>
      </c>
      <c r="X676" s="624">
        <f t="shared" si="218"/>
        <v>0</v>
      </c>
      <c r="Y676" s="624" t="str">
        <f>IF(D676&lt;&gt;"",(VLOOKUP(D676,'Flags&amp;Qualifiers'!$S$2:$T$55,2)), "")</f>
        <v/>
      </c>
      <c r="Z676" s="624">
        <f t="shared" si="219"/>
        <v>1</v>
      </c>
      <c r="AA676" s="624">
        <f t="shared" si="220"/>
        <v>0</v>
      </c>
      <c r="AB676" s="624" t="str">
        <f t="shared" si="221"/>
        <v>NULL</v>
      </c>
      <c r="AC676" s="635" t="str">
        <f t="shared" si="231"/>
        <v>NULL</v>
      </c>
      <c r="AD676" s="625" t="str">
        <f t="shared" si="231"/>
        <v>NULL</v>
      </c>
      <c r="AE676" s="627">
        <f t="shared" si="230"/>
        <v>0</v>
      </c>
      <c r="AF676" s="628" t="str">
        <f t="shared" si="222"/>
        <v/>
      </c>
      <c r="AG676" s="629" t="str">
        <f t="shared" si="223"/>
        <v/>
      </c>
      <c r="AH676" s="630">
        <f t="shared" si="224"/>
        <v>669</v>
      </c>
      <c r="AI676" s="629">
        <f t="shared" si="228"/>
        <v>0</v>
      </c>
      <c r="AJ676" s="632" t="str">
        <f t="shared" si="232"/>
        <v/>
      </c>
      <c r="AK676" s="630" t="str">
        <f t="shared" si="225"/>
        <v/>
      </c>
      <c r="AL676" s="630" t="str">
        <f t="shared" si="226"/>
        <v/>
      </c>
      <c r="AM676" s="632" t="str">
        <f t="shared" si="227"/>
        <v/>
      </c>
      <c r="AN676" s="633" t="str">
        <f t="shared" si="233"/>
        <v>YES</v>
      </c>
      <c r="AO676" s="511" t="s">
        <v>382</v>
      </c>
      <c r="AP676" s="127">
        <f>VLOOKUP(AO676,'Flags&amp;Qualifiers'!$B$2:$C$49,2)</f>
        <v>0</v>
      </c>
      <c r="AQ676" s="127">
        <f>VLOOKUP(AO676,'Flags&amp;Qualifiers'!$B$2:$D$49,3)</f>
        <v>0</v>
      </c>
      <c r="AR676" s="127">
        <f>VLOOKUP(AO676,'Flags&amp;Qualifiers'!$B$2:$E$49,4)</f>
        <v>0</v>
      </c>
      <c r="AS676" s="757" t="str">
        <f t="shared" si="229"/>
        <v>no</v>
      </c>
    </row>
    <row r="677" spans="1:45" s="634" customFormat="1" ht="11.25" customHeight="1" x14ac:dyDescent="0.2">
      <c r="A677" s="621">
        <f>(AirVision!A673)</f>
        <v>0</v>
      </c>
      <c r="B677" s="622">
        <f>(AirVision!B673)</f>
        <v>0</v>
      </c>
      <c r="C677" s="623" t="str">
        <f>IF(ISNUMBER(AirVision!R673),AirVision!R673, "")</f>
        <v/>
      </c>
      <c r="D677" s="624" t="str">
        <f>IF(AirVision!S673&lt;&gt;"",AirVision!S673, "")</f>
        <v/>
      </c>
      <c r="E677" s="623" t="str">
        <f>IF(ISNUMBER(AirVision!L673),AirVision!L673, "")</f>
        <v/>
      </c>
      <c r="F677" s="624" t="str">
        <f>IF(AirVision!M673&lt;&gt;"",AirVision!M673, "")</f>
        <v/>
      </c>
      <c r="G677" s="625" t="str">
        <f>IF(ISNUMBER(AirVision!C673),AirVision!C673,"")</f>
        <v/>
      </c>
      <c r="H677" s="624" t="str">
        <f>IF(AirVision!D673&lt;&gt;"",AirVision!D673, "")</f>
        <v/>
      </c>
      <c r="I677" s="624" t="str">
        <f>IF(ISNUMBER(AirVision!O673),AirVision!O673,"")</f>
        <v/>
      </c>
      <c r="J677" s="624" t="str">
        <f>IF(ISNUMBER(AirVision!P673),AirVision!P673,"")</f>
        <v/>
      </c>
      <c r="K677" s="624" t="str">
        <f>IF(ISNUMBER(AirVision!F673),AirVision!F673, "")</f>
        <v/>
      </c>
      <c r="L677" s="624" t="str">
        <f>IF(AirVision!G673&lt;&gt;"",AirVision!G673, "")</f>
        <v/>
      </c>
      <c r="M677" s="624" t="str">
        <f>IF(ISNUMBER(AirVision!U673),AirVision!U673, "")</f>
        <v/>
      </c>
      <c r="N677" s="624" t="str">
        <f>IF(AirVision!V673&lt;&gt;"",AirVision!V673, "")</f>
        <v/>
      </c>
      <c r="O677" s="625" t="str">
        <f>IF(ISNUMBER(AirVision!X673),AirVision!X673,"")</f>
        <v/>
      </c>
      <c r="P677" s="624" t="str">
        <f>IF(AirVision!Y673&lt;&gt;"",AirVision!Y673, "")</f>
        <v/>
      </c>
      <c r="Q677" s="624" t="str">
        <f>IF(ISNUMBER(AirVision!AA673),AirVision!AA673,"")</f>
        <v/>
      </c>
      <c r="R677" s="624" t="str">
        <f>IF(AirVision!AB673&lt;&gt;"",AirVision!AB673, "")</f>
        <v/>
      </c>
      <c r="S677" s="624" t="str">
        <f>IF(ISNUMBER(AirVision!AD673),AirVision!AD673,"")</f>
        <v/>
      </c>
      <c r="T677" s="624" t="str">
        <f>IF(AirVision!AE673&lt;&gt;"",AirVision!AE673, "")</f>
        <v/>
      </c>
      <c r="U677" s="624">
        <f t="shared" si="217"/>
        <v>0</v>
      </c>
      <c r="V677" s="624">
        <f t="shared" si="216"/>
        <v>1</v>
      </c>
      <c r="W677" s="624" t="str">
        <f>IF(D677&lt;&gt;"",(VLOOKUP(D677,'Flags&amp;Qualifiers'!$S$2:$U$55,3)),"")</f>
        <v/>
      </c>
      <c r="X677" s="624">
        <f t="shared" si="218"/>
        <v>0</v>
      </c>
      <c r="Y677" s="624" t="str">
        <f>IF(D677&lt;&gt;"",(VLOOKUP(D677,'Flags&amp;Qualifiers'!$S$2:$T$55,2)), "")</f>
        <v/>
      </c>
      <c r="Z677" s="624">
        <f t="shared" si="219"/>
        <v>1</v>
      </c>
      <c r="AA677" s="624">
        <f t="shared" si="220"/>
        <v>0</v>
      </c>
      <c r="AB677" s="624" t="str">
        <f t="shared" si="221"/>
        <v>NULL</v>
      </c>
      <c r="AC677" s="635" t="str">
        <f t="shared" si="231"/>
        <v>NULL</v>
      </c>
      <c r="AD677" s="625" t="str">
        <f t="shared" si="231"/>
        <v>NULL</v>
      </c>
      <c r="AE677" s="627">
        <f t="shared" si="230"/>
        <v>0</v>
      </c>
      <c r="AF677" s="628" t="str">
        <f t="shared" si="222"/>
        <v/>
      </c>
      <c r="AG677" s="629" t="str">
        <f t="shared" si="223"/>
        <v/>
      </c>
      <c r="AH677" s="630">
        <f t="shared" si="224"/>
        <v>670</v>
      </c>
      <c r="AI677" s="629">
        <f t="shared" si="228"/>
        <v>0</v>
      </c>
      <c r="AJ677" s="632" t="str">
        <f t="shared" si="232"/>
        <v/>
      </c>
      <c r="AK677" s="630" t="str">
        <f t="shared" si="225"/>
        <v/>
      </c>
      <c r="AL677" s="630" t="str">
        <f t="shared" si="226"/>
        <v/>
      </c>
      <c r="AM677" s="632" t="str">
        <f t="shared" si="227"/>
        <v/>
      </c>
      <c r="AN677" s="633" t="str">
        <f t="shared" si="233"/>
        <v>YES</v>
      </c>
      <c r="AO677" s="511" t="s">
        <v>382</v>
      </c>
      <c r="AP677" s="127">
        <f>VLOOKUP(AO677,'Flags&amp;Qualifiers'!$B$2:$C$49,2)</f>
        <v>0</v>
      </c>
      <c r="AQ677" s="127">
        <f>VLOOKUP(AO677,'Flags&amp;Qualifiers'!$B$2:$D$49,3)</f>
        <v>0</v>
      </c>
      <c r="AR677" s="127">
        <f>VLOOKUP(AO677,'Flags&amp;Qualifiers'!$B$2:$E$49,4)</f>
        <v>0</v>
      </c>
      <c r="AS677" s="757" t="str">
        <f t="shared" si="229"/>
        <v>no</v>
      </c>
    </row>
    <row r="678" spans="1:45" s="634" customFormat="1" ht="11.25" customHeight="1" x14ac:dyDescent="0.2">
      <c r="A678" s="621">
        <f>(AirVision!A674)</f>
        <v>0</v>
      </c>
      <c r="B678" s="622">
        <f>(AirVision!B674)</f>
        <v>0</v>
      </c>
      <c r="C678" s="623" t="str">
        <f>IF(ISNUMBER(AirVision!R674),AirVision!R674, "")</f>
        <v/>
      </c>
      <c r="D678" s="624" t="str">
        <f>IF(AirVision!S674&lt;&gt;"",AirVision!S674, "")</f>
        <v/>
      </c>
      <c r="E678" s="623" t="str">
        <f>IF(ISNUMBER(AirVision!L674),AirVision!L674, "")</f>
        <v/>
      </c>
      <c r="F678" s="624" t="str">
        <f>IF(AirVision!M674&lt;&gt;"",AirVision!M674, "")</f>
        <v/>
      </c>
      <c r="G678" s="625" t="str">
        <f>IF(ISNUMBER(AirVision!C674),AirVision!C674,"")</f>
        <v/>
      </c>
      <c r="H678" s="624" t="str">
        <f>IF(AirVision!D674&lt;&gt;"",AirVision!D674, "")</f>
        <v/>
      </c>
      <c r="I678" s="624" t="str">
        <f>IF(ISNUMBER(AirVision!O674),AirVision!O674,"")</f>
        <v/>
      </c>
      <c r="J678" s="624" t="str">
        <f>IF(ISNUMBER(AirVision!P674),AirVision!P674,"")</f>
        <v/>
      </c>
      <c r="K678" s="624" t="str">
        <f>IF(ISNUMBER(AirVision!F674),AirVision!F674, "")</f>
        <v/>
      </c>
      <c r="L678" s="624" t="str">
        <f>IF(AirVision!G674&lt;&gt;"",AirVision!G674, "")</f>
        <v/>
      </c>
      <c r="M678" s="624" t="str">
        <f>IF(ISNUMBER(AirVision!U674),AirVision!U674, "")</f>
        <v/>
      </c>
      <c r="N678" s="624" t="str">
        <f>IF(AirVision!V674&lt;&gt;"",AirVision!V674, "")</f>
        <v/>
      </c>
      <c r="O678" s="625" t="str">
        <f>IF(ISNUMBER(AirVision!X674),AirVision!X674,"")</f>
        <v/>
      </c>
      <c r="P678" s="624" t="str">
        <f>IF(AirVision!Y674&lt;&gt;"",AirVision!Y674, "")</f>
        <v/>
      </c>
      <c r="Q678" s="624" t="str">
        <f>IF(ISNUMBER(AirVision!AA674),AirVision!AA674,"")</f>
        <v/>
      </c>
      <c r="R678" s="624" t="str">
        <f>IF(AirVision!AB674&lt;&gt;"",AirVision!AB674, "")</f>
        <v/>
      </c>
      <c r="S678" s="624" t="str">
        <f>IF(ISNUMBER(AirVision!AD674),AirVision!AD674,"")</f>
        <v/>
      </c>
      <c r="T678" s="624" t="str">
        <f>IF(AirVision!AE674&lt;&gt;"",AirVision!AE674, "")</f>
        <v/>
      </c>
      <c r="U678" s="624">
        <f t="shared" si="217"/>
        <v>0</v>
      </c>
      <c r="V678" s="624">
        <f t="shared" si="216"/>
        <v>1</v>
      </c>
      <c r="W678" s="624" t="str">
        <f>IF(D678&lt;&gt;"",(VLOOKUP(D678,'Flags&amp;Qualifiers'!$S$2:$U$55,3)),"")</f>
        <v/>
      </c>
      <c r="X678" s="624">
        <f t="shared" si="218"/>
        <v>0</v>
      </c>
      <c r="Y678" s="624" t="str">
        <f>IF(D678&lt;&gt;"",(VLOOKUP(D678,'Flags&amp;Qualifiers'!$S$2:$T$55,2)), "")</f>
        <v/>
      </c>
      <c r="Z678" s="624">
        <f t="shared" si="219"/>
        <v>1</v>
      </c>
      <c r="AA678" s="624">
        <f t="shared" si="220"/>
        <v>0</v>
      </c>
      <c r="AB678" s="624" t="str">
        <f t="shared" si="221"/>
        <v>NULL</v>
      </c>
      <c r="AC678" s="635" t="str">
        <f t="shared" si="231"/>
        <v>NULL</v>
      </c>
      <c r="AD678" s="625" t="str">
        <f t="shared" si="231"/>
        <v>NULL</v>
      </c>
      <c r="AE678" s="627">
        <f t="shared" si="230"/>
        <v>0</v>
      </c>
      <c r="AF678" s="628" t="str">
        <f t="shared" si="222"/>
        <v/>
      </c>
      <c r="AG678" s="629" t="str">
        <f t="shared" si="223"/>
        <v/>
      </c>
      <c r="AH678" s="630">
        <f t="shared" si="224"/>
        <v>671</v>
      </c>
      <c r="AI678" s="629">
        <f t="shared" si="228"/>
        <v>0</v>
      </c>
      <c r="AJ678" s="632" t="str">
        <f t="shared" si="232"/>
        <v/>
      </c>
      <c r="AK678" s="630" t="str">
        <f t="shared" si="225"/>
        <v/>
      </c>
      <c r="AL678" s="630" t="str">
        <f t="shared" si="226"/>
        <v/>
      </c>
      <c r="AM678" s="632" t="str">
        <f t="shared" si="227"/>
        <v/>
      </c>
      <c r="AN678" s="633" t="str">
        <f t="shared" si="233"/>
        <v>YES</v>
      </c>
      <c r="AO678" s="511" t="s">
        <v>382</v>
      </c>
      <c r="AP678" s="127">
        <f>VLOOKUP(AO678,'Flags&amp;Qualifiers'!$B$2:$C$49,2)</f>
        <v>0</v>
      </c>
      <c r="AQ678" s="127">
        <f>VLOOKUP(AO678,'Flags&amp;Qualifiers'!$B$2:$D$49,3)</f>
        <v>0</v>
      </c>
      <c r="AR678" s="127">
        <f>VLOOKUP(AO678,'Flags&amp;Qualifiers'!$B$2:$E$49,4)</f>
        <v>0</v>
      </c>
      <c r="AS678" s="757" t="str">
        <f t="shared" si="229"/>
        <v>no</v>
      </c>
    </row>
    <row r="679" spans="1:45" s="634" customFormat="1" ht="11.25" customHeight="1" x14ac:dyDescent="0.2">
      <c r="A679" s="621">
        <f>(AirVision!A675)</f>
        <v>0</v>
      </c>
      <c r="B679" s="622">
        <f>(AirVision!B675)</f>
        <v>0</v>
      </c>
      <c r="C679" s="623" t="str">
        <f>IF(ISNUMBER(AirVision!R675),AirVision!R675, "")</f>
        <v/>
      </c>
      <c r="D679" s="624" t="str">
        <f>IF(AirVision!S675&lt;&gt;"",AirVision!S675, "")</f>
        <v/>
      </c>
      <c r="E679" s="623" t="str">
        <f>IF(ISNUMBER(AirVision!L675),AirVision!L675, "")</f>
        <v/>
      </c>
      <c r="F679" s="624" t="str">
        <f>IF(AirVision!M675&lt;&gt;"",AirVision!M675, "")</f>
        <v/>
      </c>
      <c r="G679" s="625" t="str">
        <f>IF(ISNUMBER(AirVision!C675),AirVision!C675,"")</f>
        <v/>
      </c>
      <c r="H679" s="624" t="str">
        <f>IF(AirVision!D675&lt;&gt;"",AirVision!D675, "")</f>
        <v/>
      </c>
      <c r="I679" s="624" t="str">
        <f>IF(ISNUMBER(AirVision!O675),AirVision!O675,"")</f>
        <v/>
      </c>
      <c r="J679" s="624" t="str">
        <f>IF(ISNUMBER(AirVision!P675),AirVision!P675,"")</f>
        <v/>
      </c>
      <c r="K679" s="624" t="str">
        <f>IF(ISNUMBER(AirVision!F675),AirVision!F675, "")</f>
        <v/>
      </c>
      <c r="L679" s="624" t="str">
        <f>IF(AirVision!G675&lt;&gt;"",AirVision!G675, "")</f>
        <v/>
      </c>
      <c r="M679" s="624" t="str">
        <f>IF(ISNUMBER(AirVision!U675),AirVision!U675, "")</f>
        <v/>
      </c>
      <c r="N679" s="624" t="str">
        <f>IF(AirVision!V675&lt;&gt;"",AirVision!V675, "")</f>
        <v/>
      </c>
      <c r="O679" s="625" t="str">
        <f>IF(ISNUMBER(AirVision!X675),AirVision!X675,"")</f>
        <v/>
      </c>
      <c r="P679" s="624" t="str">
        <f>IF(AirVision!Y675&lt;&gt;"",AirVision!Y675, "")</f>
        <v/>
      </c>
      <c r="Q679" s="624" t="str">
        <f>IF(ISNUMBER(AirVision!AA675),AirVision!AA675,"")</f>
        <v/>
      </c>
      <c r="R679" s="624" t="str">
        <f>IF(AirVision!AB675&lt;&gt;"",AirVision!AB675, "")</f>
        <v/>
      </c>
      <c r="S679" s="624" t="str">
        <f>IF(ISNUMBER(AirVision!AD675),AirVision!AD675,"")</f>
        <v/>
      </c>
      <c r="T679" s="624" t="str">
        <f>IF(AirVision!AE675&lt;&gt;"",AirVision!AE675, "")</f>
        <v/>
      </c>
      <c r="U679" s="624">
        <f t="shared" si="217"/>
        <v>0</v>
      </c>
      <c r="V679" s="624">
        <f t="shared" si="216"/>
        <v>1</v>
      </c>
      <c r="W679" s="624" t="str">
        <f>IF(D679&lt;&gt;"",(VLOOKUP(D679,'Flags&amp;Qualifiers'!$S$2:$U$55,3)),"")</f>
        <v/>
      </c>
      <c r="X679" s="624">
        <f t="shared" si="218"/>
        <v>0</v>
      </c>
      <c r="Y679" s="624" t="str">
        <f>IF(D679&lt;&gt;"",(VLOOKUP(D679,'Flags&amp;Qualifiers'!$S$2:$T$55,2)), "")</f>
        <v/>
      </c>
      <c r="Z679" s="624">
        <f t="shared" si="219"/>
        <v>1</v>
      </c>
      <c r="AA679" s="624">
        <f t="shared" si="220"/>
        <v>0</v>
      </c>
      <c r="AB679" s="624" t="str">
        <f t="shared" si="221"/>
        <v>NULL</v>
      </c>
      <c r="AC679" s="635" t="str">
        <f t="shared" si="231"/>
        <v>NULL</v>
      </c>
      <c r="AD679" s="625" t="str">
        <f t="shared" si="231"/>
        <v>NULL</v>
      </c>
      <c r="AE679" s="627">
        <f>MAX($AB$656:$AB$679)</f>
        <v>0</v>
      </c>
      <c r="AF679" s="628" t="str">
        <f t="shared" si="222"/>
        <v/>
      </c>
      <c r="AG679" s="629" t="str">
        <f t="shared" si="223"/>
        <v/>
      </c>
      <c r="AH679" s="630">
        <f t="shared" si="224"/>
        <v>672</v>
      </c>
      <c r="AI679" s="629">
        <f t="shared" si="228"/>
        <v>0</v>
      </c>
      <c r="AJ679" s="632" t="str">
        <f t="shared" si="232"/>
        <v/>
      </c>
      <c r="AK679" s="630" t="str">
        <f t="shared" si="225"/>
        <v/>
      </c>
      <c r="AL679" s="630" t="str">
        <f t="shared" si="226"/>
        <v/>
      </c>
      <c r="AM679" s="632" t="str">
        <f t="shared" si="227"/>
        <v/>
      </c>
      <c r="AN679" s="633" t="str">
        <f t="shared" si="233"/>
        <v>YES</v>
      </c>
      <c r="AO679" s="511" t="s">
        <v>382</v>
      </c>
      <c r="AP679" s="127">
        <f>VLOOKUP(AO679,'Flags&amp;Qualifiers'!$B$2:$C$49,2)</f>
        <v>0</v>
      </c>
      <c r="AQ679" s="127">
        <f>VLOOKUP(AO679,'Flags&amp;Qualifiers'!$B$2:$D$49,3)</f>
        <v>0</v>
      </c>
      <c r="AR679" s="127">
        <f>VLOOKUP(AO679,'Flags&amp;Qualifiers'!$B$2:$E$49,4)</f>
        <v>0</v>
      </c>
      <c r="AS679" s="757" t="str">
        <f t="shared" si="229"/>
        <v>no</v>
      </c>
    </row>
    <row r="680" spans="1:45" s="634" customFormat="1" ht="11.25" customHeight="1" x14ac:dyDescent="0.2">
      <c r="A680" s="621">
        <f>(AirVision!A676)</f>
        <v>0</v>
      </c>
      <c r="B680" s="622">
        <f>(AirVision!B676)</f>
        <v>0</v>
      </c>
      <c r="C680" s="623" t="str">
        <f>IF(ISNUMBER(AirVision!R676),AirVision!R676, "")</f>
        <v/>
      </c>
      <c r="D680" s="624" t="str">
        <f>IF(AirVision!S676&lt;&gt;"",AirVision!S676, "")</f>
        <v/>
      </c>
      <c r="E680" s="623" t="str">
        <f>IF(ISNUMBER(AirVision!L676),AirVision!L676, "")</f>
        <v/>
      </c>
      <c r="F680" s="624" t="str">
        <f>IF(AirVision!M676&lt;&gt;"",AirVision!M676, "")</f>
        <v/>
      </c>
      <c r="G680" s="625" t="str">
        <f>IF(ISNUMBER(AirVision!C676),AirVision!C676,"")</f>
        <v/>
      </c>
      <c r="H680" s="624" t="str">
        <f>IF(AirVision!D676&lt;&gt;"",AirVision!D676, "")</f>
        <v/>
      </c>
      <c r="I680" s="624" t="str">
        <f>IF(ISNUMBER(AirVision!O676),AirVision!O676,"")</f>
        <v/>
      </c>
      <c r="J680" s="624" t="str">
        <f>IF(ISNUMBER(AirVision!P676),AirVision!P676,"")</f>
        <v/>
      </c>
      <c r="K680" s="624" t="str">
        <f>IF(ISNUMBER(AirVision!F676),AirVision!F676, "")</f>
        <v/>
      </c>
      <c r="L680" s="624" t="str">
        <f>IF(AirVision!G676&lt;&gt;"",AirVision!G676, "")</f>
        <v/>
      </c>
      <c r="M680" s="624" t="str">
        <f>IF(ISNUMBER(AirVision!U676),AirVision!U676, "")</f>
        <v/>
      </c>
      <c r="N680" s="624" t="str">
        <f>IF(AirVision!V676&lt;&gt;"",AirVision!V676, "")</f>
        <v/>
      </c>
      <c r="O680" s="625" t="str">
        <f>IF(ISNUMBER(AirVision!X676),AirVision!X676,"")</f>
        <v/>
      </c>
      <c r="P680" s="624" t="str">
        <f>IF(AirVision!Y676&lt;&gt;"",AirVision!Y676, "")</f>
        <v/>
      </c>
      <c r="Q680" s="624" t="str">
        <f>IF(ISNUMBER(AirVision!AA676),AirVision!AA676,"")</f>
        <v/>
      </c>
      <c r="R680" s="624" t="str">
        <f>IF(AirVision!AB676&lt;&gt;"",AirVision!AB676, "")</f>
        <v/>
      </c>
      <c r="S680" s="624" t="str">
        <f>IF(ISNUMBER(AirVision!AD676),AirVision!AD676,"")</f>
        <v/>
      </c>
      <c r="T680" s="624" t="str">
        <f>IF(AirVision!AE676&lt;&gt;"",AirVision!AE676, "")</f>
        <v/>
      </c>
      <c r="U680" s="624">
        <f t="shared" si="217"/>
        <v>0</v>
      </c>
      <c r="V680" s="624">
        <f t="shared" si="216"/>
        <v>1</v>
      </c>
      <c r="W680" s="624" t="str">
        <f>IF(D680&lt;&gt;"",(VLOOKUP(D680,'Flags&amp;Qualifiers'!$S$2:$U$55,3)),"")</f>
        <v/>
      </c>
      <c r="X680" s="624">
        <f t="shared" si="218"/>
        <v>0</v>
      </c>
      <c r="Y680" s="624" t="str">
        <f>IF(D680&lt;&gt;"",(VLOOKUP(D680,'Flags&amp;Qualifiers'!$S$2:$T$55,2)), "")</f>
        <v/>
      </c>
      <c r="Z680" s="624">
        <f t="shared" si="219"/>
        <v>1</v>
      </c>
      <c r="AA680" s="624">
        <f t="shared" si="220"/>
        <v>0</v>
      </c>
      <c r="AB680" s="624" t="str">
        <f t="shared" si="221"/>
        <v>NULL</v>
      </c>
      <c r="AC680" s="635" t="str">
        <f>IF((COUNT($AB$680:$AB$703)&gt;17),(AVERAGE($AB$680:$AB$703)),"NULL")</f>
        <v>NULL</v>
      </c>
      <c r="AD680" s="625" t="str">
        <f>IF((COUNT($AB$680:$AB$703)&gt;17),(AVERAGE($AB$680:$AB$703)),"NULL")</f>
        <v>NULL</v>
      </c>
      <c r="AE680" s="627">
        <f t="shared" ref="AE680:AE702" si="234">MAX($AB$680:$AB$703)</f>
        <v>0</v>
      </c>
      <c r="AF680" s="628" t="str">
        <f t="shared" si="222"/>
        <v/>
      </c>
      <c r="AG680" s="629" t="str">
        <f t="shared" si="223"/>
        <v/>
      </c>
      <c r="AH680" s="630">
        <f t="shared" si="224"/>
        <v>673</v>
      </c>
      <c r="AI680" s="629">
        <f t="shared" si="228"/>
        <v>0</v>
      </c>
      <c r="AJ680" s="632" t="str">
        <f t="shared" si="232"/>
        <v/>
      </c>
      <c r="AK680" s="630" t="str">
        <f t="shared" si="225"/>
        <v/>
      </c>
      <c r="AL680" s="630" t="str">
        <f t="shared" si="226"/>
        <v/>
      </c>
      <c r="AM680" s="632" t="str">
        <f t="shared" si="227"/>
        <v/>
      </c>
      <c r="AN680" s="633" t="str">
        <f t="shared" si="233"/>
        <v>YES</v>
      </c>
      <c r="AO680" s="511" t="s">
        <v>382</v>
      </c>
      <c r="AP680" s="127">
        <f>VLOOKUP(AO680,'Flags&amp;Qualifiers'!$B$2:$C$49,2)</f>
        <v>0</v>
      </c>
      <c r="AQ680" s="127">
        <f>VLOOKUP(AO680,'Flags&amp;Qualifiers'!$B$2:$D$49,3)</f>
        <v>0</v>
      </c>
      <c r="AR680" s="127">
        <f>VLOOKUP(AO680,'Flags&amp;Qualifiers'!$B$2:$E$49,4)</f>
        <v>0</v>
      </c>
      <c r="AS680" s="757" t="str">
        <f t="shared" si="229"/>
        <v>no</v>
      </c>
    </row>
    <row r="681" spans="1:45" s="634" customFormat="1" ht="11.25" customHeight="1" x14ac:dyDescent="0.2">
      <c r="A681" s="621">
        <f>(AirVision!A677)</f>
        <v>0</v>
      </c>
      <c r="B681" s="622">
        <f>(AirVision!B677)</f>
        <v>0</v>
      </c>
      <c r="C681" s="623" t="str">
        <f>IF(ISNUMBER(AirVision!R677),AirVision!R677, "")</f>
        <v/>
      </c>
      <c r="D681" s="624" t="str">
        <f>IF(AirVision!S677&lt;&gt;"",AirVision!S677, "")</f>
        <v/>
      </c>
      <c r="E681" s="623" t="str">
        <f>IF(ISNUMBER(AirVision!L677),AirVision!L677, "")</f>
        <v/>
      </c>
      <c r="F681" s="624" t="str">
        <f>IF(AirVision!M677&lt;&gt;"",AirVision!M677, "")</f>
        <v/>
      </c>
      <c r="G681" s="625" t="str">
        <f>IF(ISNUMBER(AirVision!C677),AirVision!C677,"")</f>
        <v/>
      </c>
      <c r="H681" s="624" t="str">
        <f>IF(AirVision!D677&lt;&gt;"",AirVision!D677, "")</f>
        <v/>
      </c>
      <c r="I681" s="624" t="str">
        <f>IF(ISNUMBER(AirVision!O677),AirVision!O677,"")</f>
        <v/>
      </c>
      <c r="J681" s="624" t="str">
        <f>IF(ISNUMBER(AirVision!P677),AirVision!P677,"")</f>
        <v/>
      </c>
      <c r="K681" s="624" t="str">
        <f>IF(ISNUMBER(AirVision!F677),AirVision!F677, "")</f>
        <v/>
      </c>
      <c r="L681" s="624" t="str">
        <f>IF(AirVision!G677&lt;&gt;"",AirVision!G677, "")</f>
        <v/>
      </c>
      <c r="M681" s="624" t="str">
        <f>IF(ISNUMBER(AirVision!U677),AirVision!U677, "")</f>
        <v/>
      </c>
      <c r="N681" s="624" t="str">
        <f>IF(AirVision!V677&lt;&gt;"",AirVision!V677, "")</f>
        <v/>
      </c>
      <c r="O681" s="625" t="str">
        <f>IF(ISNUMBER(AirVision!X677),AirVision!X677,"")</f>
        <v/>
      </c>
      <c r="P681" s="624" t="str">
        <f>IF(AirVision!Y677&lt;&gt;"",AirVision!Y677, "")</f>
        <v/>
      </c>
      <c r="Q681" s="624" t="str">
        <f>IF(ISNUMBER(AirVision!AA677),AirVision!AA677,"")</f>
        <v/>
      </c>
      <c r="R681" s="624" t="str">
        <f>IF(AirVision!AB677&lt;&gt;"",AirVision!AB677, "")</f>
        <v/>
      </c>
      <c r="S681" s="624" t="str">
        <f>IF(ISNUMBER(AirVision!AD677),AirVision!AD677,"")</f>
        <v/>
      </c>
      <c r="T681" s="624" t="str">
        <f>IF(AirVision!AE677&lt;&gt;"",AirVision!AE677, "")</f>
        <v/>
      </c>
      <c r="U681" s="624">
        <f t="shared" si="217"/>
        <v>0</v>
      </c>
      <c r="V681" s="624">
        <f t="shared" si="216"/>
        <v>1</v>
      </c>
      <c r="W681" s="624" t="str">
        <f>IF(D681&lt;&gt;"",(VLOOKUP(D681,'Flags&amp;Qualifiers'!$S$2:$U$55,3)),"")</f>
        <v/>
      </c>
      <c r="X681" s="624">
        <f t="shared" si="218"/>
        <v>0</v>
      </c>
      <c r="Y681" s="624" t="str">
        <f>IF(D681&lt;&gt;"",(VLOOKUP(D681,'Flags&amp;Qualifiers'!$S$2:$T$55,2)), "")</f>
        <v/>
      </c>
      <c r="Z681" s="624">
        <f t="shared" si="219"/>
        <v>1</v>
      </c>
      <c r="AA681" s="624">
        <f t="shared" si="220"/>
        <v>0</v>
      </c>
      <c r="AB681" s="624" t="str">
        <f t="shared" si="221"/>
        <v>NULL</v>
      </c>
      <c r="AC681" s="635" t="str">
        <f t="shared" ref="AC681:AD703" si="235">IF((COUNT($AB$680:$AB$703)&gt;17),(AVERAGE($AB$680:$AB$703)),"NULL")</f>
        <v>NULL</v>
      </c>
      <c r="AD681" s="625" t="str">
        <f t="shared" si="235"/>
        <v>NULL</v>
      </c>
      <c r="AE681" s="627">
        <f t="shared" si="234"/>
        <v>0</v>
      </c>
      <c r="AF681" s="628" t="str">
        <f t="shared" si="222"/>
        <v/>
      </c>
      <c r="AG681" s="629" t="str">
        <f t="shared" si="223"/>
        <v/>
      </c>
      <c r="AH681" s="630">
        <f t="shared" si="224"/>
        <v>674</v>
      </c>
      <c r="AI681" s="629">
        <f t="shared" si="228"/>
        <v>0</v>
      </c>
      <c r="AJ681" s="632" t="str">
        <f t="shared" si="232"/>
        <v/>
      </c>
      <c r="AK681" s="630" t="str">
        <f t="shared" si="225"/>
        <v/>
      </c>
      <c r="AL681" s="630" t="str">
        <f t="shared" si="226"/>
        <v/>
      </c>
      <c r="AM681" s="632" t="str">
        <f t="shared" si="227"/>
        <v/>
      </c>
      <c r="AN681" s="633" t="str">
        <f t="shared" si="233"/>
        <v>YES</v>
      </c>
      <c r="AO681" s="511" t="s">
        <v>382</v>
      </c>
      <c r="AP681" s="127">
        <f>VLOOKUP(AO681,'Flags&amp;Qualifiers'!$B$2:$C$49,2)</f>
        <v>0</v>
      </c>
      <c r="AQ681" s="127">
        <f>VLOOKUP(AO681,'Flags&amp;Qualifiers'!$B$2:$D$49,3)</f>
        <v>0</v>
      </c>
      <c r="AR681" s="127">
        <f>VLOOKUP(AO681,'Flags&amp;Qualifiers'!$B$2:$E$49,4)</f>
        <v>0</v>
      </c>
      <c r="AS681" s="757" t="str">
        <f t="shared" si="229"/>
        <v>no</v>
      </c>
    </row>
    <row r="682" spans="1:45" s="634" customFormat="1" ht="11.25" customHeight="1" x14ac:dyDescent="0.2">
      <c r="A682" s="621">
        <f>(AirVision!A678)</f>
        <v>0</v>
      </c>
      <c r="B682" s="622">
        <f>(AirVision!B678)</f>
        <v>0</v>
      </c>
      <c r="C682" s="623" t="str">
        <f>IF(ISNUMBER(AirVision!R678),AirVision!R678, "")</f>
        <v/>
      </c>
      <c r="D682" s="624" t="str">
        <f>IF(AirVision!S678&lt;&gt;"",AirVision!S678, "")</f>
        <v/>
      </c>
      <c r="E682" s="623" t="str">
        <f>IF(ISNUMBER(AirVision!L678),AirVision!L678, "")</f>
        <v/>
      </c>
      <c r="F682" s="624" t="str">
        <f>IF(AirVision!M678&lt;&gt;"",AirVision!M678, "")</f>
        <v/>
      </c>
      <c r="G682" s="625" t="str">
        <f>IF(ISNUMBER(AirVision!C678),AirVision!C678,"")</f>
        <v/>
      </c>
      <c r="H682" s="624" t="str">
        <f>IF(AirVision!D678&lt;&gt;"",AirVision!D678, "")</f>
        <v/>
      </c>
      <c r="I682" s="624" t="str">
        <f>IF(ISNUMBER(AirVision!O678),AirVision!O678,"")</f>
        <v/>
      </c>
      <c r="J682" s="624" t="str">
        <f>IF(ISNUMBER(AirVision!P678),AirVision!P678,"")</f>
        <v/>
      </c>
      <c r="K682" s="624" t="str">
        <f>IF(ISNUMBER(AirVision!F678),AirVision!F678, "")</f>
        <v/>
      </c>
      <c r="L682" s="624" t="str">
        <f>IF(AirVision!G678&lt;&gt;"",AirVision!G678, "")</f>
        <v/>
      </c>
      <c r="M682" s="624" t="str">
        <f>IF(ISNUMBER(AirVision!U678),AirVision!U678, "")</f>
        <v/>
      </c>
      <c r="N682" s="624" t="str">
        <f>IF(AirVision!V678&lt;&gt;"",AirVision!V678, "")</f>
        <v/>
      </c>
      <c r="O682" s="625" t="str">
        <f>IF(ISNUMBER(AirVision!X678),AirVision!X678,"")</f>
        <v/>
      </c>
      <c r="P682" s="624" t="str">
        <f>IF(AirVision!Y678&lt;&gt;"",AirVision!Y678, "")</f>
        <v/>
      </c>
      <c r="Q682" s="624" t="str">
        <f>IF(ISNUMBER(AirVision!AA678),AirVision!AA678,"")</f>
        <v/>
      </c>
      <c r="R682" s="624" t="str">
        <f>IF(AirVision!AB678&lt;&gt;"",AirVision!AB678, "")</f>
        <v/>
      </c>
      <c r="S682" s="624" t="str">
        <f>IF(ISNUMBER(AirVision!AD678),AirVision!AD678,"")</f>
        <v/>
      </c>
      <c r="T682" s="624" t="str">
        <f>IF(AirVision!AE678&lt;&gt;"",AirVision!AE678, "")</f>
        <v/>
      </c>
      <c r="U682" s="624">
        <f t="shared" si="217"/>
        <v>0</v>
      </c>
      <c r="V682" s="624">
        <f t="shared" si="216"/>
        <v>1</v>
      </c>
      <c r="W682" s="624" t="str">
        <f>IF(D682&lt;&gt;"",(VLOOKUP(D682,'Flags&amp;Qualifiers'!$S$2:$U$55,3)),"")</f>
        <v/>
      </c>
      <c r="X682" s="624">
        <f t="shared" si="218"/>
        <v>0</v>
      </c>
      <c r="Y682" s="624" t="str">
        <f>IF(D682&lt;&gt;"",(VLOOKUP(D682,'Flags&amp;Qualifiers'!$S$2:$T$55,2)), "")</f>
        <v/>
      </c>
      <c r="Z682" s="624">
        <f t="shared" si="219"/>
        <v>1</v>
      </c>
      <c r="AA682" s="624">
        <f t="shared" si="220"/>
        <v>0</v>
      </c>
      <c r="AB682" s="624" t="str">
        <f t="shared" si="221"/>
        <v>NULL</v>
      </c>
      <c r="AC682" s="635" t="str">
        <f t="shared" si="235"/>
        <v>NULL</v>
      </c>
      <c r="AD682" s="625" t="str">
        <f t="shared" si="235"/>
        <v>NULL</v>
      </c>
      <c r="AE682" s="627">
        <f t="shared" si="234"/>
        <v>0</v>
      </c>
      <c r="AF682" s="628" t="str">
        <f t="shared" si="222"/>
        <v/>
      </c>
      <c r="AG682" s="629" t="str">
        <f t="shared" si="223"/>
        <v/>
      </c>
      <c r="AH682" s="630">
        <f t="shared" si="224"/>
        <v>675</v>
      </c>
      <c r="AI682" s="629">
        <f t="shared" si="228"/>
        <v>0</v>
      </c>
      <c r="AJ682" s="632" t="str">
        <f t="shared" si="232"/>
        <v/>
      </c>
      <c r="AK682" s="630" t="str">
        <f t="shared" si="225"/>
        <v/>
      </c>
      <c r="AL682" s="630" t="str">
        <f t="shared" si="226"/>
        <v/>
      </c>
      <c r="AM682" s="632" t="str">
        <f t="shared" si="227"/>
        <v/>
      </c>
      <c r="AN682" s="633" t="str">
        <f t="shared" si="233"/>
        <v>YES</v>
      </c>
      <c r="AO682" s="511" t="s">
        <v>382</v>
      </c>
      <c r="AP682" s="127">
        <f>VLOOKUP(AO682,'Flags&amp;Qualifiers'!$B$2:$C$49,2)</f>
        <v>0</v>
      </c>
      <c r="AQ682" s="127">
        <f>VLOOKUP(AO682,'Flags&amp;Qualifiers'!$B$2:$D$49,3)</f>
        <v>0</v>
      </c>
      <c r="AR682" s="127">
        <f>VLOOKUP(AO682,'Flags&amp;Qualifiers'!$B$2:$E$49,4)</f>
        <v>0</v>
      </c>
      <c r="AS682" s="757" t="str">
        <f t="shared" si="229"/>
        <v>no</v>
      </c>
    </row>
    <row r="683" spans="1:45" s="634" customFormat="1" ht="11.25" customHeight="1" x14ac:dyDescent="0.2">
      <c r="A683" s="621">
        <f>(AirVision!A679)</f>
        <v>0</v>
      </c>
      <c r="B683" s="622">
        <f>(AirVision!B679)</f>
        <v>0</v>
      </c>
      <c r="C683" s="623" t="str">
        <f>IF(ISNUMBER(AirVision!R679),AirVision!R679, "")</f>
        <v/>
      </c>
      <c r="D683" s="624" t="str">
        <f>IF(AirVision!S679&lt;&gt;"",AirVision!S679, "")</f>
        <v/>
      </c>
      <c r="E683" s="623" t="str">
        <f>IF(ISNUMBER(AirVision!L679),AirVision!L679, "")</f>
        <v/>
      </c>
      <c r="F683" s="624" t="str">
        <f>IF(AirVision!M679&lt;&gt;"",AirVision!M679, "")</f>
        <v/>
      </c>
      <c r="G683" s="625" t="str">
        <f>IF(ISNUMBER(AirVision!C679),AirVision!C679,"")</f>
        <v/>
      </c>
      <c r="H683" s="624" t="str">
        <f>IF(AirVision!D679&lt;&gt;"",AirVision!D679, "")</f>
        <v/>
      </c>
      <c r="I683" s="624" t="str">
        <f>IF(ISNUMBER(AirVision!O679),AirVision!O679,"")</f>
        <v/>
      </c>
      <c r="J683" s="624" t="str">
        <f>IF(ISNUMBER(AirVision!P679),AirVision!P679,"")</f>
        <v/>
      </c>
      <c r="K683" s="624" t="str">
        <f>IF(ISNUMBER(AirVision!F679),AirVision!F679, "")</f>
        <v/>
      </c>
      <c r="L683" s="624" t="str">
        <f>IF(AirVision!G679&lt;&gt;"",AirVision!G679, "")</f>
        <v/>
      </c>
      <c r="M683" s="624" t="str">
        <f>IF(ISNUMBER(AirVision!U679),AirVision!U679, "")</f>
        <v/>
      </c>
      <c r="N683" s="624" t="str">
        <f>IF(AirVision!V679&lt;&gt;"",AirVision!V679, "")</f>
        <v/>
      </c>
      <c r="O683" s="625" t="str">
        <f>IF(ISNUMBER(AirVision!X679),AirVision!X679,"")</f>
        <v/>
      </c>
      <c r="P683" s="624" t="str">
        <f>IF(AirVision!Y679&lt;&gt;"",AirVision!Y679, "")</f>
        <v/>
      </c>
      <c r="Q683" s="624" t="str">
        <f>IF(ISNUMBER(AirVision!AA679),AirVision!AA679,"")</f>
        <v/>
      </c>
      <c r="R683" s="624" t="str">
        <f>IF(AirVision!AB679&lt;&gt;"",AirVision!AB679, "")</f>
        <v/>
      </c>
      <c r="S683" s="624" t="str">
        <f>IF(ISNUMBER(AirVision!AD679),AirVision!AD679,"")</f>
        <v/>
      </c>
      <c r="T683" s="624" t="str">
        <f>IF(AirVision!AE679&lt;&gt;"",AirVision!AE679, "")</f>
        <v/>
      </c>
      <c r="U683" s="624">
        <f t="shared" si="217"/>
        <v>0</v>
      </c>
      <c r="V683" s="624">
        <f t="shared" si="216"/>
        <v>1</v>
      </c>
      <c r="W683" s="624" t="str">
        <f>IF(D683&lt;&gt;"",(VLOOKUP(D683,'Flags&amp;Qualifiers'!$S$2:$U$55,3)),"")</f>
        <v/>
      </c>
      <c r="X683" s="624">
        <f t="shared" si="218"/>
        <v>0</v>
      </c>
      <c r="Y683" s="624" t="str">
        <f>IF(D683&lt;&gt;"",(VLOOKUP(D683,'Flags&amp;Qualifiers'!$S$2:$T$55,2)), "")</f>
        <v/>
      </c>
      <c r="Z683" s="624">
        <f t="shared" si="219"/>
        <v>1</v>
      </c>
      <c r="AA683" s="624">
        <f t="shared" si="220"/>
        <v>0</v>
      </c>
      <c r="AB683" s="624" t="str">
        <f t="shared" si="221"/>
        <v>NULL</v>
      </c>
      <c r="AC683" s="635" t="str">
        <f t="shared" si="235"/>
        <v>NULL</v>
      </c>
      <c r="AD683" s="625" t="str">
        <f t="shared" si="235"/>
        <v>NULL</v>
      </c>
      <c r="AE683" s="627">
        <f t="shared" si="234"/>
        <v>0</v>
      </c>
      <c r="AF683" s="628" t="str">
        <f t="shared" si="222"/>
        <v/>
      </c>
      <c r="AG683" s="629" t="str">
        <f t="shared" si="223"/>
        <v/>
      </c>
      <c r="AH683" s="630">
        <f t="shared" si="224"/>
        <v>676</v>
      </c>
      <c r="AI683" s="629">
        <f t="shared" si="228"/>
        <v>0</v>
      </c>
      <c r="AJ683" s="632" t="str">
        <f t="shared" si="232"/>
        <v/>
      </c>
      <c r="AK683" s="630" t="str">
        <f t="shared" si="225"/>
        <v/>
      </c>
      <c r="AL683" s="630" t="str">
        <f t="shared" si="226"/>
        <v/>
      </c>
      <c r="AM683" s="632" t="str">
        <f t="shared" si="227"/>
        <v/>
      </c>
      <c r="AN683" s="633" t="str">
        <f t="shared" si="233"/>
        <v>YES</v>
      </c>
      <c r="AO683" s="511" t="s">
        <v>382</v>
      </c>
      <c r="AP683" s="127">
        <f>VLOOKUP(AO683,'Flags&amp;Qualifiers'!$B$2:$C$49,2)</f>
        <v>0</v>
      </c>
      <c r="AQ683" s="127">
        <f>VLOOKUP(AO683,'Flags&amp;Qualifiers'!$B$2:$D$49,3)</f>
        <v>0</v>
      </c>
      <c r="AR683" s="127">
        <f>VLOOKUP(AO683,'Flags&amp;Qualifiers'!$B$2:$E$49,4)</f>
        <v>0</v>
      </c>
      <c r="AS683" s="757" t="str">
        <f t="shared" si="229"/>
        <v>no</v>
      </c>
    </row>
    <row r="684" spans="1:45" s="634" customFormat="1" ht="11.25" customHeight="1" x14ac:dyDescent="0.2">
      <c r="A684" s="621">
        <f>(AirVision!A680)</f>
        <v>0</v>
      </c>
      <c r="B684" s="622">
        <f>(AirVision!B680)</f>
        <v>0</v>
      </c>
      <c r="C684" s="623" t="str">
        <f>IF(ISNUMBER(AirVision!R680),AirVision!R680, "")</f>
        <v/>
      </c>
      <c r="D684" s="624" t="str">
        <f>IF(AirVision!S680&lt;&gt;"",AirVision!S680, "")</f>
        <v/>
      </c>
      <c r="E684" s="623" t="str">
        <f>IF(ISNUMBER(AirVision!L680),AirVision!L680, "")</f>
        <v/>
      </c>
      <c r="F684" s="624" t="str">
        <f>IF(AirVision!M680&lt;&gt;"",AirVision!M680, "")</f>
        <v/>
      </c>
      <c r="G684" s="625" t="str">
        <f>IF(ISNUMBER(AirVision!C680),AirVision!C680,"")</f>
        <v/>
      </c>
      <c r="H684" s="624" t="str">
        <f>IF(AirVision!D680&lt;&gt;"",AirVision!D680, "")</f>
        <v/>
      </c>
      <c r="I684" s="624" t="str">
        <f>IF(ISNUMBER(AirVision!O680),AirVision!O680,"")</f>
        <v/>
      </c>
      <c r="J684" s="624" t="str">
        <f>IF(ISNUMBER(AirVision!P680),AirVision!P680,"")</f>
        <v/>
      </c>
      <c r="K684" s="624" t="str">
        <f>IF(ISNUMBER(AirVision!F680),AirVision!F680, "")</f>
        <v/>
      </c>
      <c r="L684" s="624" t="str">
        <f>IF(AirVision!G680&lt;&gt;"",AirVision!G680, "")</f>
        <v/>
      </c>
      <c r="M684" s="624" t="str">
        <f>IF(ISNUMBER(AirVision!U680),AirVision!U680, "")</f>
        <v/>
      </c>
      <c r="N684" s="624" t="str">
        <f>IF(AirVision!V680&lt;&gt;"",AirVision!V680, "")</f>
        <v/>
      </c>
      <c r="O684" s="625" t="str">
        <f>IF(ISNUMBER(AirVision!X680),AirVision!X680,"")</f>
        <v/>
      </c>
      <c r="P684" s="624" t="str">
        <f>IF(AirVision!Y680&lt;&gt;"",AirVision!Y680, "")</f>
        <v/>
      </c>
      <c r="Q684" s="624" t="str">
        <f>IF(ISNUMBER(AirVision!AA680),AirVision!AA680,"")</f>
        <v/>
      </c>
      <c r="R684" s="624" t="str">
        <f>IF(AirVision!AB680&lt;&gt;"",AirVision!AB680, "")</f>
        <v/>
      </c>
      <c r="S684" s="624" t="str">
        <f>IF(ISNUMBER(AirVision!AD680),AirVision!AD680,"")</f>
        <v/>
      </c>
      <c r="T684" s="624" t="str">
        <f>IF(AirVision!AE680&lt;&gt;"",AirVision!AE680, "")</f>
        <v/>
      </c>
      <c r="U684" s="624">
        <f t="shared" si="217"/>
        <v>0</v>
      </c>
      <c r="V684" s="624">
        <f t="shared" si="216"/>
        <v>1</v>
      </c>
      <c r="W684" s="624" t="str">
        <f>IF(D684&lt;&gt;"",(VLOOKUP(D684,'Flags&amp;Qualifiers'!$S$2:$U$55,3)),"")</f>
        <v/>
      </c>
      <c r="X684" s="624">
        <f t="shared" si="218"/>
        <v>0</v>
      </c>
      <c r="Y684" s="624" t="str">
        <f>IF(D684&lt;&gt;"",(VLOOKUP(D684,'Flags&amp;Qualifiers'!$S$2:$T$55,2)), "")</f>
        <v/>
      </c>
      <c r="Z684" s="624">
        <f t="shared" si="219"/>
        <v>1</v>
      </c>
      <c r="AA684" s="624">
        <f t="shared" si="220"/>
        <v>0</v>
      </c>
      <c r="AB684" s="624" t="str">
        <f t="shared" si="221"/>
        <v>NULL</v>
      </c>
      <c r="AC684" s="635" t="str">
        <f t="shared" si="235"/>
        <v>NULL</v>
      </c>
      <c r="AD684" s="625" t="str">
        <f t="shared" si="235"/>
        <v>NULL</v>
      </c>
      <c r="AE684" s="627">
        <f t="shared" si="234"/>
        <v>0</v>
      </c>
      <c r="AF684" s="628" t="str">
        <f t="shared" si="222"/>
        <v/>
      </c>
      <c r="AG684" s="629" t="str">
        <f t="shared" si="223"/>
        <v/>
      </c>
      <c r="AH684" s="630">
        <f t="shared" si="224"/>
        <v>677</v>
      </c>
      <c r="AI684" s="629">
        <f t="shared" si="228"/>
        <v>0</v>
      </c>
      <c r="AJ684" s="632" t="str">
        <f t="shared" si="232"/>
        <v/>
      </c>
      <c r="AK684" s="630" t="str">
        <f t="shared" si="225"/>
        <v/>
      </c>
      <c r="AL684" s="630" t="str">
        <f t="shared" si="226"/>
        <v/>
      </c>
      <c r="AM684" s="632" t="str">
        <f t="shared" si="227"/>
        <v/>
      </c>
      <c r="AN684" s="633" t="str">
        <f t="shared" si="233"/>
        <v>YES</v>
      </c>
      <c r="AO684" s="511" t="s">
        <v>382</v>
      </c>
      <c r="AP684" s="127">
        <f>VLOOKUP(AO684,'Flags&amp;Qualifiers'!$B$2:$C$49,2)</f>
        <v>0</v>
      </c>
      <c r="AQ684" s="127">
        <f>VLOOKUP(AO684,'Flags&amp;Qualifiers'!$B$2:$D$49,3)</f>
        <v>0</v>
      </c>
      <c r="AR684" s="127">
        <f>VLOOKUP(AO684,'Flags&amp;Qualifiers'!$B$2:$E$49,4)</f>
        <v>0</v>
      </c>
      <c r="AS684" s="757" t="str">
        <f t="shared" si="229"/>
        <v>no</v>
      </c>
    </row>
    <row r="685" spans="1:45" s="634" customFormat="1" ht="11.25" customHeight="1" x14ac:dyDescent="0.2">
      <c r="A685" s="621">
        <f>(AirVision!A681)</f>
        <v>0</v>
      </c>
      <c r="B685" s="622">
        <f>(AirVision!B681)</f>
        <v>0</v>
      </c>
      <c r="C685" s="623" t="str">
        <f>IF(ISNUMBER(AirVision!R681),AirVision!R681, "")</f>
        <v/>
      </c>
      <c r="D685" s="624" t="str">
        <f>IF(AirVision!S681&lt;&gt;"",AirVision!S681, "")</f>
        <v/>
      </c>
      <c r="E685" s="623" t="str">
        <f>IF(ISNUMBER(AirVision!L681),AirVision!L681, "")</f>
        <v/>
      </c>
      <c r="F685" s="624" t="str">
        <f>IF(AirVision!M681&lt;&gt;"",AirVision!M681, "")</f>
        <v/>
      </c>
      <c r="G685" s="625" t="str">
        <f>IF(ISNUMBER(AirVision!C681),AirVision!C681,"")</f>
        <v/>
      </c>
      <c r="H685" s="624" t="str">
        <f>IF(AirVision!D681&lt;&gt;"",AirVision!D681, "")</f>
        <v/>
      </c>
      <c r="I685" s="624" t="str">
        <f>IF(ISNUMBER(AirVision!O681),AirVision!O681,"")</f>
        <v/>
      </c>
      <c r="J685" s="624" t="str">
        <f>IF(ISNUMBER(AirVision!P681),AirVision!P681,"")</f>
        <v/>
      </c>
      <c r="K685" s="624" t="str">
        <f>IF(ISNUMBER(AirVision!F681),AirVision!F681, "")</f>
        <v/>
      </c>
      <c r="L685" s="624" t="str">
        <f>IF(AirVision!G681&lt;&gt;"",AirVision!G681, "")</f>
        <v/>
      </c>
      <c r="M685" s="624" t="str">
        <f>IF(ISNUMBER(AirVision!U681),AirVision!U681, "")</f>
        <v/>
      </c>
      <c r="N685" s="624" t="str">
        <f>IF(AirVision!V681&lt;&gt;"",AirVision!V681, "")</f>
        <v/>
      </c>
      <c r="O685" s="625" t="str">
        <f>IF(ISNUMBER(AirVision!X681),AirVision!X681,"")</f>
        <v/>
      </c>
      <c r="P685" s="624" t="str">
        <f>IF(AirVision!Y681&lt;&gt;"",AirVision!Y681, "")</f>
        <v/>
      </c>
      <c r="Q685" s="624" t="str">
        <f>IF(ISNUMBER(AirVision!AA681),AirVision!AA681,"")</f>
        <v/>
      </c>
      <c r="R685" s="624" t="str">
        <f>IF(AirVision!AB681&lt;&gt;"",AirVision!AB681, "")</f>
        <v/>
      </c>
      <c r="S685" s="624" t="str">
        <f>IF(ISNUMBER(AirVision!AD681),AirVision!AD681,"")</f>
        <v/>
      </c>
      <c r="T685" s="624" t="str">
        <f>IF(AirVision!AE681&lt;&gt;"",AirVision!AE681, "")</f>
        <v/>
      </c>
      <c r="U685" s="624">
        <f t="shared" si="217"/>
        <v>0</v>
      </c>
      <c r="V685" s="624">
        <f t="shared" si="216"/>
        <v>1</v>
      </c>
      <c r="W685" s="624" t="str">
        <f>IF(D685&lt;&gt;"",(VLOOKUP(D685,'Flags&amp;Qualifiers'!$S$2:$U$55,3)),"")</f>
        <v/>
      </c>
      <c r="X685" s="624">
        <f t="shared" si="218"/>
        <v>0</v>
      </c>
      <c r="Y685" s="624" t="str">
        <f>IF(D685&lt;&gt;"",(VLOOKUP(D685,'Flags&amp;Qualifiers'!$S$2:$T$55,2)), "")</f>
        <v/>
      </c>
      <c r="Z685" s="624">
        <f t="shared" si="219"/>
        <v>1</v>
      </c>
      <c r="AA685" s="624">
        <f t="shared" si="220"/>
        <v>0</v>
      </c>
      <c r="AB685" s="624" t="str">
        <f t="shared" si="221"/>
        <v>NULL</v>
      </c>
      <c r="AC685" s="635" t="str">
        <f t="shared" si="235"/>
        <v>NULL</v>
      </c>
      <c r="AD685" s="625" t="str">
        <f t="shared" si="235"/>
        <v>NULL</v>
      </c>
      <c r="AE685" s="627">
        <f t="shared" si="234"/>
        <v>0</v>
      </c>
      <c r="AF685" s="628" t="str">
        <f t="shared" si="222"/>
        <v/>
      </c>
      <c r="AG685" s="629" t="str">
        <f t="shared" si="223"/>
        <v/>
      </c>
      <c r="AH685" s="630">
        <f t="shared" si="224"/>
        <v>678</v>
      </c>
      <c r="AI685" s="629">
        <f t="shared" si="228"/>
        <v>0</v>
      </c>
      <c r="AJ685" s="632" t="str">
        <f t="shared" si="232"/>
        <v/>
      </c>
      <c r="AK685" s="630" t="str">
        <f t="shared" si="225"/>
        <v/>
      </c>
      <c r="AL685" s="630" t="str">
        <f t="shared" si="226"/>
        <v/>
      </c>
      <c r="AM685" s="632" t="str">
        <f t="shared" si="227"/>
        <v/>
      </c>
      <c r="AN685" s="633" t="str">
        <f t="shared" si="233"/>
        <v>YES</v>
      </c>
      <c r="AO685" s="511" t="s">
        <v>382</v>
      </c>
      <c r="AP685" s="127">
        <f>VLOOKUP(AO685,'Flags&amp;Qualifiers'!$B$2:$C$49,2)</f>
        <v>0</v>
      </c>
      <c r="AQ685" s="127">
        <f>VLOOKUP(AO685,'Flags&amp;Qualifiers'!$B$2:$D$49,3)</f>
        <v>0</v>
      </c>
      <c r="AR685" s="127">
        <f>VLOOKUP(AO685,'Flags&amp;Qualifiers'!$B$2:$E$49,4)</f>
        <v>0</v>
      </c>
      <c r="AS685" s="757" t="str">
        <f t="shared" si="229"/>
        <v>no</v>
      </c>
    </row>
    <row r="686" spans="1:45" s="634" customFormat="1" ht="11.25" customHeight="1" x14ac:dyDescent="0.2">
      <c r="A686" s="621">
        <f>(AirVision!A682)</f>
        <v>0</v>
      </c>
      <c r="B686" s="622">
        <f>(AirVision!B682)</f>
        <v>0</v>
      </c>
      <c r="C686" s="623" t="str">
        <f>IF(ISNUMBER(AirVision!R682),AirVision!R682, "")</f>
        <v/>
      </c>
      <c r="D686" s="624" t="str">
        <f>IF(AirVision!S682&lt;&gt;"",AirVision!S682, "")</f>
        <v/>
      </c>
      <c r="E686" s="623" t="str">
        <f>IF(ISNUMBER(AirVision!L682),AirVision!L682, "")</f>
        <v/>
      </c>
      <c r="F686" s="624" t="str">
        <f>IF(AirVision!M682&lt;&gt;"",AirVision!M682, "")</f>
        <v/>
      </c>
      <c r="G686" s="625" t="str">
        <f>IF(ISNUMBER(AirVision!C682),AirVision!C682,"")</f>
        <v/>
      </c>
      <c r="H686" s="624" t="str">
        <f>IF(AirVision!D682&lt;&gt;"",AirVision!D682, "")</f>
        <v/>
      </c>
      <c r="I686" s="624" t="str">
        <f>IF(ISNUMBER(AirVision!O682),AirVision!O682,"")</f>
        <v/>
      </c>
      <c r="J686" s="624" t="str">
        <f>IF(ISNUMBER(AirVision!P682),AirVision!P682,"")</f>
        <v/>
      </c>
      <c r="K686" s="624" t="str">
        <f>IF(ISNUMBER(AirVision!F682),AirVision!F682, "")</f>
        <v/>
      </c>
      <c r="L686" s="624" t="str">
        <f>IF(AirVision!G682&lt;&gt;"",AirVision!G682, "")</f>
        <v/>
      </c>
      <c r="M686" s="624" t="str">
        <f>IF(ISNUMBER(AirVision!U682),AirVision!U682, "")</f>
        <v/>
      </c>
      <c r="N686" s="624" t="str">
        <f>IF(AirVision!V682&lt;&gt;"",AirVision!V682, "")</f>
        <v/>
      </c>
      <c r="O686" s="625" t="str">
        <f>IF(ISNUMBER(AirVision!X682),AirVision!X682,"")</f>
        <v/>
      </c>
      <c r="P686" s="624" t="str">
        <f>IF(AirVision!Y682&lt;&gt;"",AirVision!Y682, "")</f>
        <v/>
      </c>
      <c r="Q686" s="624" t="str">
        <f>IF(ISNUMBER(AirVision!AA682),AirVision!AA682,"")</f>
        <v/>
      </c>
      <c r="R686" s="624" t="str">
        <f>IF(AirVision!AB682&lt;&gt;"",AirVision!AB682, "")</f>
        <v/>
      </c>
      <c r="S686" s="624" t="str">
        <f>IF(ISNUMBER(AirVision!AD682),AirVision!AD682,"")</f>
        <v/>
      </c>
      <c r="T686" s="624" t="str">
        <f>IF(AirVision!AE682&lt;&gt;"",AirVision!AE682, "")</f>
        <v/>
      </c>
      <c r="U686" s="624">
        <f t="shared" si="217"/>
        <v>0</v>
      </c>
      <c r="V686" s="624">
        <f t="shared" si="216"/>
        <v>1</v>
      </c>
      <c r="W686" s="624" t="str">
        <f>IF(D686&lt;&gt;"",(VLOOKUP(D686,'Flags&amp;Qualifiers'!$S$2:$U$55,3)),"")</f>
        <v/>
      </c>
      <c r="X686" s="624">
        <f t="shared" si="218"/>
        <v>0</v>
      </c>
      <c r="Y686" s="624" t="str">
        <f>IF(D686&lt;&gt;"",(VLOOKUP(D686,'Flags&amp;Qualifiers'!$S$2:$T$55,2)), "")</f>
        <v/>
      </c>
      <c r="Z686" s="624">
        <f t="shared" si="219"/>
        <v>1</v>
      </c>
      <c r="AA686" s="624">
        <f t="shared" si="220"/>
        <v>0</v>
      </c>
      <c r="AB686" s="624" t="str">
        <f t="shared" si="221"/>
        <v>NULL</v>
      </c>
      <c r="AC686" s="635" t="str">
        <f t="shared" si="235"/>
        <v>NULL</v>
      </c>
      <c r="AD686" s="625" t="str">
        <f t="shared" si="235"/>
        <v>NULL</v>
      </c>
      <c r="AE686" s="627">
        <f t="shared" si="234"/>
        <v>0</v>
      </c>
      <c r="AF686" s="628" t="str">
        <f t="shared" si="222"/>
        <v/>
      </c>
      <c r="AG686" s="629" t="str">
        <f t="shared" si="223"/>
        <v/>
      </c>
      <c r="AH686" s="630">
        <f t="shared" si="224"/>
        <v>679</v>
      </c>
      <c r="AI686" s="629">
        <f t="shared" si="228"/>
        <v>0</v>
      </c>
      <c r="AJ686" s="632" t="str">
        <f t="shared" si="232"/>
        <v/>
      </c>
      <c r="AK686" s="630" t="str">
        <f t="shared" si="225"/>
        <v/>
      </c>
      <c r="AL686" s="630" t="str">
        <f t="shared" si="226"/>
        <v/>
      </c>
      <c r="AM686" s="632" t="str">
        <f t="shared" si="227"/>
        <v/>
      </c>
      <c r="AN686" s="633" t="str">
        <f t="shared" si="233"/>
        <v>YES</v>
      </c>
      <c r="AO686" s="511" t="s">
        <v>382</v>
      </c>
      <c r="AP686" s="127">
        <f>VLOOKUP(AO686,'Flags&amp;Qualifiers'!$B$2:$C$49,2)</f>
        <v>0</v>
      </c>
      <c r="AQ686" s="127">
        <f>VLOOKUP(AO686,'Flags&amp;Qualifiers'!$B$2:$D$49,3)</f>
        <v>0</v>
      </c>
      <c r="AR686" s="127">
        <f>VLOOKUP(AO686,'Flags&amp;Qualifiers'!$B$2:$E$49,4)</f>
        <v>0</v>
      </c>
      <c r="AS686" s="757" t="str">
        <f t="shared" si="229"/>
        <v>no</v>
      </c>
    </row>
    <row r="687" spans="1:45" s="634" customFormat="1" ht="11.25" customHeight="1" x14ac:dyDescent="0.2">
      <c r="A687" s="621">
        <f>(AirVision!A683)</f>
        <v>0</v>
      </c>
      <c r="B687" s="622">
        <f>(AirVision!B683)</f>
        <v>0</v>
      </c>
      <c r="C687" s="623" t="str">
        <f>IF(ISNUMBER(AirVision!R683),AirVision!R683, "")</f>
        <v/>
      </c>
      <c r="D687" s="624" t="str">
        <f>IF(AirVision!S683&lt;&gt;"",AirVision!S683, "")</f>
        <v/>
      </c>
      <c r="E687" s="623" t="str">
        <f>IF(ISNUMBER(AirVision!L683),AirVision!L683, "")</f>
        <v/>
      </c>
      <c r="F687" s="624" t="str">
        <f>IF(AirVision!M683&lt;&gt;"",AirVision!M683, "")</f>
        <v/>
      </c>
      <c r="G687" s="625" t="str">
        <f>IF(ISNUMBER(AirVision!C683),AirVision!C683,"")</f>
        <v/>
      </c>
      <c r="H687" s="624" t="str">
        <f>IF(AirVision!D683&lt;&gt;"",AirVision!D683, "")</f>
        <v/>
      </c>
      <c r="I687" s="624" t="str">
        <f>IF(ISNUMBER(AirVision!O683),AirVision!O683,"")</f>
        <v/>
      </c>
      <c r="J687" s="624" t="str">
        <f>IF(ISNUMBER(AirVision!P683),AirVision!P683,"")</f>
        <v/>
      </c>
      <c r="K687" s="624" t="str">
        <f>IF(ISNUMBER(AirVision!F683),AirVision!F683, "")</f>
        <v/>
      </c>
      <c r="L687" s="624" t="str">
        <f>IF(AirVision!G683&lt;&gt;"",AirVision!G683, "")</f>
        <v/>
      </c>
      <c r="M687" s="624" t="str">
        <f>IF(ISNUMBER(AirVision!U683),AirVision!U683, "")</f>
        <v/>
      </c>
      <c r="N687" s="624" t="str">
        <f>IF(AirVision!V683&lt;&gt;"",AirVision!V683, "")</f>
        <v/>
      </c>
      <c r="O687" s="625" t="str">
        <f>IF(ISNUMBER(AirVision!X683),AirVision!X683,"")</f>
        <v/>
      </c>
      <c r="P687" s="624" t="str">
        <f>IF(AirVision!Y683&lt;&gt;"",AirVision!Y683, "")</f>
        <v/>
      </c>
      <c r="Q687" s="624" t="str">
        <f>IF(ISNUMBER(AirVision!AA683),AirVision!AA683,"")</f>
        <v/>
      </c>
      <c r="R687" s="624" t="str">
        <f>IF(AirVision!AB683&lt;&gt;"",AirVision!AB683, "")</f>
        <v/>
      </c>
      <c r="S687" s="624" t="str">
        <f>IF(ISNUMBER(AirVision!AD683),AirVision!AD683,"")</f>
        <v/>
      </c>
      <c r="T687" s="624" t="str">
        <f>IF(AirVision!AE683&lt;&gt;"",AirVision!AE683, "")</f>
        <v/>
      </c>
      <c r="U687" s="624">
        <f t="shared" si="217"/>
        <v>0</v>
      </c>
      <c r="V687" s="624">
        <f t="shared" si="216"/>
        <v>1</v>
      </c>
      <c r="W687" s="624" t="str">
        <f>IF(D687&lt;&gt;"",(VLOOKUP(D687,'Flags&amp;Qualifiers'!$S$2:$U$55,3)),"")</f>
        <v/>
      </c>
      <c r="X687" s="624">
        <f t="shared" si="218"/>
        <v>0</v>
      </c>
      <c r="Y687" s="624" t="str">
        <f>IF(D687&lt;&gt;"",(VLOOKUP(D687,'Flags&amp;Qualifiers'!$S$2:$T$55,2)), "")</f>
        <v/>
      </c>
      <c r="Z687" s="624">
        <f t="shared" si="219"/>
        <v>1</v>
      </c>
      <c r="AA687" s="624">
        <f t="shared" si="220"/>
        <v>0</v>
      </c>
      <c r="AB687" s="624" t="str">
        <f t="shared" si="221"/>
        <v>NULL</v>
      </c>
      <c r="AC687" s="635" t="str">
        <f t="shared" si="235"/>
        <v>NULL</v>
      </c>
      <c r="AD687" s="625" t="str">
        <f t="shared" si="235"/>
        <v>NULL</v>
      </c>
      <c r="AE687" s="627">
        <f t="shared" si="234"/>
        <v>0</v>
      </c>
      <c r="AF687" s="628" t="str">
        <f t="shared" si="222"/>
        <v/>
      </c>
      <c r="AG687" s="629" t="str">
        <f t="shared" si="223"/>
        <v/>
      </c>
      <c r="AH687" s="630">
        <f t="shared" si="224"/>
        <v>680</v>
      </c>
      <c r="AI687" s="629">
        <f t="shared" si="228"/>
        <v>0</v>
      </c>
      <c r="AJ687" s="632" t="str">
        <f t="shared" si="232"/>
        <v/>
      </c>
      <c r="AK687" s="630" t="str">
        <f t="shared" si="225"/>
        <v/>
      </c>
      <c r="AL687" s="630" t="str">
        <f t="shared" si="226"/>
        <v/>
      </c>
      <c r="AM687" s="632" t="str">
        <f t="shared" si="227"/>
        <v/>
      </c>
      <c r="AN687" s="633" t="str">
        <f t="shared" si="233"/>
        <v>YES</v>
      </c>
      <c r="AO687" s="511" t="s">
        <v>382</v>
      </c>
      <c r="AP687" s="127">
        <f>VLOOKUP(AO687,'Flags&amp;Qualifiers'!$B$2:$C$49,2)</f>
        <v>0</v>
      </c>
      <c r="AQ687" s="127">
        <f>VLOOKUP(AO687,'Flags&amp;Qualifiers'!$B$2:$D$49,3)</f>
        <v>0</v>
      </c>
      <c r="AR687" s="127">
        <f>VLOOKUP(AO687,'Flags&amp;Qualifiers'!$B$2:$E$49,4)</f>
        <v>0</v>
      </c>
      <c r="AS687" s="757" t="str">
        <f t="shared" si="229"/>
        <v>no</v>
      </c>
    </row>
    <row r="688" spans="1:45" s="634" customFormat="1" ht="11.25" customHeight="1" x14ac:dyDescent="0.2">
      <c r="A688" s="621">
        <f>(AirVision!A684)</f>
        <v>0</v>
      </c>
      <c r="B688" s="622">
        <f>(AirVision!B684)</f>
        <v>0</v>
      </c>
      <c r="C688" s="623" t="str">
        <f>IF(ISNUMBER(AirVision!R684),AirVision!R684, "")</f>
        <v/>
      </c>
      <c r="D688" s="624" t="str">
        <f>IF(AirVision!S684&lt;&gt;"",AirVision!S684, "")</f>
        <v/>
      </c>
      <c r="E688" s="623" t="str">
        <f>IF(ISNUMBER(AirVision!L684),AirVision!L684, "")</f>
        <v/>
      </c>
      <c r="F688" s="624" t="str">
        <f>IF(AirVision!M684&lt;&gt;"",AirVision!M684, "")</f>
        <v/>
      </c>
      <c r="G688" s="625" t="str">
        <f>IF(ISNUMBER(AirVision!C684),AirVision!C684,"")</f>
        <v/>
      </c>
      <c r="H688" s="624" t="str">
        <f>IF(AirVision!D684&lt;&gt;"",AirVision!D684, "")</f>
        <v/>
      </c>
      <c r="I688" s="624" t="str">
        <f>IF(ISNUMBER(AirVision!O684),AirVision!O684,"")</f>
        <v/>
      </c>
      <c r="J688" s="624" t="str">
        <f>IF(ISNUMBER(AirVision!P684),AirVision!P684,"")</f>
        <v/>
      </c>
      <c r="K688" s="624" t="str">
        <f>IF(ISNUMBER(AirVision!F684),AirVision!F684, "")</f>
        <v/>
      </c>
      <c r="L688" s="624" t="str">
        <f>IF(AirVision!G684&lt;&gt;"",AirVision!G684, "")</f>
        <v/>
      </c>
      <c r="M688" s="624" t="str">
        <f>IF(ISNUMBER(AirVision!U684),AirVision!U684, "")</f>
        <v/>
      </c>
      <c r="N688" s="624" t="str">
        <f>IF(AirVision!V684&lt;&gt;"",AirVision!V684, "")</f>
        <v/>
      </c>
      <c r="O688" s="625" t="str">
        <f>IF(ISNUMBER(AirVision!X684),AirVision!X684,"")</f>
        <v/>
      </c>
      <c r="P688" s="624" t="str">
        <f>IF(AirVision!Y684&lt;&gt;"",AirVision!Y684, "")</f>
        <v/>
      </c>
      <c r="Q688" s="624" t="str">
        <f>IF(ISNUMBER(AirVision!AA684),AirVision!AA684,"")</f>
        <v/>
      </c>
      <c r="R688" s="624" t="str">
        <f>IF(AirVision!AB684&lt;&gt;"",AirVision!AB684, "")</f>
        <v/>
      </c>
      <c r="S688" s="624" t="str">
        <f>IF(ISNUMBER(AirVision!AD684),AirVision!AD684,"")</f>
        <v/>
      </c>
      <c r="T688" s="624" t="str">
        <f>IF(AirVision!AE684&lt;&gt;"",AirVision!AE684, "")</f>
        <v/>
      </c>
      <c r="U688" s="624">
        <f t="shared" si="217"/>
        <v>0</v>
      </c>
      <c r="V688" s="624">
        <f t="shared" si="216"/>
        <v>1</v>
      </c>
      <c r="W688" s="624" t="str">
        <f>IF(D688&lt;&gt;"",(VLOOKUP(D688,'Flags&amp;Qualifiers'!$S$2:$U$55,3)),"")</f>
        <v/>
      </c>
      <c r="X688" s="624">
        <f t="shared" si="218"/>
        <v>0</v>
      </c>
      <c r="Y688" s="624" t="str">
        <f>IF(D688&lt;&gt;"",(VLOOKUP(D688,'Flags&amp;Qualifiers'!$S$2:$T$55,2)), "")</f>
        <v/>
      </c>
      <c r="Z688" s="624">
        <f t="shared" si="219"/>
        <v>1</v>
      </c>
      <c r="AA688" s="624">
        <f t="shared" si="220"/>
        <v>0</v>
      </c>
      <c r="AB688" s="624" t="str">
        <f t="shared" si="221"/>
        <v>NULL</v>
      </c>
      <c r="AC688" s="635" t="str">
        <f t="shared" si="235"/>
        <v>NULL</v>
      </c>
      <c r="AD688" s="625" t="str">
        <f t="shared" si="235"/>
        <v>NULL</v>
      </c>
      <c r="AE688" s="627">
        <f t="shared" si="234"/>
        <v>0</v>
      </c>
      <c r="AF688" s="628" t="str">
        <f t="shared" si="222"/>
        <v/>
      </c>
      <c r="AG688" s="629" t="str">
        <f t="shared" si="223"/>
        <v/>
      </c>
      <c r="AH688" s="630">
        <f t="shared" si="224"/>
        <v>681</v>
      </c>
      <c r="AI688" s="629">
        <f t="shared" si="228"/>
        <v>0</v>
      </c>
      <c r="AJ688" s="632" t="str">
        <f t="shared" si="232"/>
        <v/>
      </c>
      <c r="AK688" s="630" t="str">
        <f t="shared" si="225"/>
        <v/>
      </c>
      <c r="AL688" s="630" t="str">
        <f t="shared" si="226"/>
        <v/>
      </c>
      <c r="AM688" s="632" t="str">
        <f t="shared" si="227"/>
        <v/>
      </c>
      <c r="AN688" s="633" t="str">
        <f t="shared" si="233"/>
        <v>YES</v>
      </c>
      <c r="AO688" s="511" t="s">
        <v>382</v>
      </c>
      <c r="AP688" s="127">
        <f>VLOOKUP(AO688,'Flags&amp;Qualifiers'!$B$2:$C$49,2)</f>
        <v>0</v>
      </c>
      <c r="AQ688" s="127">
        <f>VLOOKUP(AO688,'Flags&amp;Qualifiers'!$B$2:$D$49,3)</f>
        <v>0</v>
      </c>
      <c r="AR688" s="127">
        <f>VLOOKUP(AO688,'Flags&amp;Qualifiers'!$B$2:$E$49,4)</f>
        <v>0</v>
      </c>
      <c r="AS688" s="757" t="str">
        <f t="shared" si="229"/>
        <v>no</v>
      </c>
    </row>
    <row r="689" spans="1:45" s="634" customFormat="1" ht="11.25" customHeight="1" x14ac:dyDescent="0.2">
      <c r="A689" s="621">
        <f>(AirVision!A685)</f>
        <v>0</v>
      </c>
      <c r="B689" s="622">
        <f>(AirVision!B685)</f>
        <v>0</v>
      </c>
      <c r="C689" s="623" t="str">
        <f>IF(ISNUMBER(AirVision!R685),AirVision!R685, "")</f>
        <v/>
      </c>
      <c r="D689" s="624" t="str">
        <f>IF(AirVision!S685&lt;&gt;"",AirVision!S685, "")</f>
        <v/>
      </c>
      <c r="E689" s="623" t="str">
        <f>IF(ISNUMBER(AirVision!L685),AirVision!L685, "")</f>
        <v/>
      </c>
      <c r="F689" s="624" t="str">
        <f>IF(AirVision!M685&lt;&gt;"",AirVision!M685, "")</f>
        <v/>
      </c>
      <c r="G689" s="625" t="str">
        <f>IF(ISNUMBER(AirVision!C685),AirVision!C685,"")</f>
        <v/>
      </c>
      <c r="H689" s="624" t="str">
        <f>IF(AirVision!D685&lt;&gt;"",AirVision!D685, "")</f>
        <v/>
      </c>
      <c r="I689" s="624" t="str">
        <f>IF(ISNUMBER(AirVision!O685),AirVision!O685,"")</f>
        <v/>
      </c>
      <c r="J689" s="624" t="str">
        <f>IF(ISNUMBER(AirVision!P685),AirVision!P685,"")</f>
        <v/>
      </c>
      <c r="K689" s="624" t="str">
        <f>IF(ISNUMBER(AirVision!F685),AirVision!F685, "")</f>
        <v/>
      </c>
      <c r="L689" s="624" t="str">
        <f>IF(AirVision!G685&lt;&gt;"",AirVision!G685, "")</f>
        <v/>
      </c>
      <c r="M689" s="624" t="str">
        <f>IF(ISNUMBER(AirVision!U685),AirVision!U685, "")</f>
        <v/>
      </c>
      <c r="N689" s="624" t="str">
        <f>IF(AirVision!V685&lt;&gt;"",AirVision!V685, "")</f>
        <v/>
      </c>
      <c r="O689" s="625" t="str">
        <f>IF(ISNUMBER(AirVision!X685),AirVision!X685,"")</f>
        <v/>
      </c>
      <c r="P689" s="624" t="str">
        <f>IF(AirVision!Y685&lt;&gt;"",AirVision!Y685, "")</f>
        <v/>
      </c>
      <c r="Q689" s="624" t="str">
        <f>IF(ISNUMBER(AirVision!AA685),AirVision!AA685,"")</f>
        <v/>
      </c>
      <c r="R689" s="624" t="str">
        <f>IF(AirVision!AB685&lt;&gt;"",AirVision!AB685, "")</f>
        <v/>
      </c>
      <c r="S689" s="624" t="str">
        <f>IF(ISNUMBER(AirVision!AD685),AirVision!AD685,"")</f>
        <v/>
      </c>
      <c r="T689" s="624" t="str">
        <f>IF(AirVision!AE685&lt;&gt;"",AirVision!AE685, "")</f>
        <v/>
      </c>
      <c r="U689" s="624">
        <f t="shared" si="217"/>
        <v>0</v>
      </c>
      <c r="V689" s="624">
        <f t="shared" si="216"/>
        <v>1</v>
      </c>
      <c r="W689" s="624" t="str">
        <f>IF(D689&lt;&gt;"",(VLOOKUP(D689,'Flags&amp;Qualifiers'!$S$2:$U$55,3)),"")</f>
        <v/>
      </c>
      <c r="X689" s="624">
        <f t="shared" si="218"/>
        <v>0</v>
      </c>
      <c r="Y689" s="624" t="str">
        <f>IF(D689&lt;&gt;"",(VLOOKUP(D689,'Flags&amp;Qualifiers'!$S$2:$T$55,2)), "")</f>
        <v/>
      </c>
      <c r="Z689" s="624">
        <f t="shared" si="219"/>
        <v>1</v>
      </c>
      <c r="AA689" s="624">
        <f t="shared" si="220"/>
        <v>0</v>
      </c>
      <c r="AB689" s="624" t="str">
        <f t="shared" si="221"/>
        <v>NULL</v>
      </c>
      <c r="AC689" s="635" t="str">
        <f t="shared" si="235"/>
        <v>NULL</v>
      </c>
      <c r="AD689" s="625" t="str">
        <f t="shared" si="235"/>
        <v>NULL</v>
      </c>
      <c r="AE689" s="627">
        <f t="shared" si="234"/>
        <v>0</v>
      </c>
      <c r="AF689" s="628" t="str">
        <f t="shared" si="222"/>
        <v/>
      </c>
      <c r="AG689" s="629" t="str">
        <f t="shared" si="223"/>
        <v/>
      </c>
      <c r="AH689" s="630">
        <f t="shared" si="224"/>
        <v>682</v>
      </c>
      <c r="AI689" s="629">
        <f t="shared" si="228"/>
        <v>0</v>
      </c>
      <c r="AJ689" s="632" t="str">
        <f t="shared" si="232"/>
        <v/>
      </c>
      <c r="AK689" s="630" t="str">
        <f t="shared" si="225"/>
        <v/>
      </c>
      <c r="AL689" s="630" t="str">
        <f t="shared" si="226"/>
        <v/>
      </c>
      <c r="AM689" s="632" t="str">
        <f t="shared" si="227"/>
        <v/>
      </c>
      <c r="AN689" s="633" t="str">
        <f t="shared" si="233"/>
        <v>YES</v>
      </c>
      <c r="AO689" s="511" t="s">
        <v>382</v>
      </c>
      <c r="AP689" s="127">
        <f>VLOOKUP(AO689,'Flags&amp;Qualifiers'!$B$2:$C$49,2)</f>
        <v>0</v>
      </c>
      <c r="AQ689" s="127">
        <f>VLOOKUP(AO689,'Flags&amp;Qualifiers'!$B$2:$D$49,3)</f>
        <v>0</v>
      </c>
      <c r="AR689" s="127">
        <f>VLOOKUP(AO689,'Flags&amp;Qualifiers'!$B$2:$E$49,4)</f>
        <v>0</v>
      </c>
      <c r="AS689" s="757" t="str">
        <f t="shared" si="229"/>
        <v>no</v>
      </c>
    </row>
    <row r="690" spans="1:45" s="634" customFormat="1" ht="11.25" customHeight="1" x14ac:dyDescent="0.2">
      <c r="A690" s="621">
        <f>(AirVision!A686)</f>
        <v>0</v>
      </c>
      <c r="B690" s="622">
        <f>(AirVision!B686)</f>
        <v>0</v>
      </c>
      <c r="C690" s="623" t="str">
        <f>IF(ISNUMBER(AirVision!R686),AirVision!R686, "")</f>
        <v/>
      </c>
      <c r="D690" s="624" t="str">
        <f>IF(AirVision!S686&lt;&gt;"",AirVision!S686, "")</f>
        <v/>
      </c>
      <c r="E690" s="623" t="str">
        <f>IF(ISNUMBER(AirVision!L686),AirVision!L686, "")</f>
        <v/>
      </c>
      <c r="F690" s="624" t="str">
        <f>IF(AirVision!M686&lt;&gt;"",AirVision!M686, "")</f>
        <v/>
      </c>
      <c r="G690" s="625" t="str">
        <f>IF(ISNUMBER(AirVision!C686),AirVision!C686,"")</f>
        <v/>
      </c>
      <c r="H690" s="624" t="str">
        <f>IF(AirVision!D686&lt;&gt;"",AirVision!D686, "")</f>
        <v/>
      </c>
      <c r="I690" s="624" t="str">
        <f>IF(ISNUMBER(AirVision!O686),AirVision!O686,"")</f>
        <v/>
      </c>
      <c r="J690" s="624" t="str">
        <f>IF(ISNUMBER(AirVision!P686),AirVision!P686,"")</f>
        <v/>
      </c>
      <c r="K690" s="624" t="str">
        <f>IF(ISNUMBER(AirVision!F686),AirVision!F686, "")</f>
        <v/>
      </c>
      <c r="L690" s="624" t="str">
        <f>IF(AirVision!G686&lt;&gt;"",AirVision!G686, "")</f>
        <v/>
      </c>
      <c r="M690" s="624" t="str">
        <f>IF(ISNUMBER(AirVision!U686),AirVision!U686, "")</f>
        <v/>
      </c>
      <c r="N690" s="624" t="str">
        <f>IF(AirVision!V686&lt;&gt;"",AirVision!V686, "")</f>
        <v/>
      </c>
      <c r="O690" s="625" t="str">
        <f>IF(ISNUMBER(AirVision!X686),AirVision!X686,"")</f>
        <v/>
      </c>
      <c r="P690" s="624" t="str">
        <f>IF(AirVision!Y686&lt;&gt;"",AirVision!Y686, "")</f>
        <v/>
      </c>
      <c r="Q690" s="624" t="str">
        <f>IF(ISNUMBER(AirVision!AA686),AirVision!AA686,"")</f>
        <v/>
      </c>
      <c r="R690" s="624" t="str">
        <f>IF(AirVision!AB686&lt;&gt;"",AirVision!AB686, "")</f>
        <v/>
      </c>
      <c r="S690" s="624" t="str">
        <f>IF(ISNUMBER(AirVision!AD686),AirVision!AD686,"")</f>
        <v/>
      </c>
      <c r="T690" s="624" t="str">
        <f>IF(AirVision!AE686&lt;&gt;"",AirVision!AE686, "")</f>
        <v/>
      </c>
      <c r="U690" s="624">
        <f t="shared" si="217"/>
        <v>0</v>
      </c>
      <c r="V690" s="624">
        <f t="shared" si="216"/>
        <v>1</v>
      </c>
      <c r="W690" s="624" t="str">
        <f>IF(D690&lt;&gt;"",(VLOOKUP(D690,'Flags&amp;Qualifiers'!$S$2:$U$55,3)),"")</f>
        <v/>
      </c>
      <c r="X690" s="624">
        <f t="shared" si="218"/>
        <v>0</v>
      </c>
      <c r="Y690" s="624" t="str">
        <f>IF(D690&lt;&gt;"",(VLOOKUP(D690,'Flags&amp;Qualifiers'!$S$2:$T$55,2)), "")</f>
        <v/>
      </c>
      <c r="Z690" s="624">
        <f t="shared" si="219"/>
        <v>1</v>
      </c>
      <c r="AA690" s="624">
        <f t="shared" si="220"/>
        <v>0</v>
      </c>
      <c r="AB690" s="624" t="str">
        <f t="shared" si="221"/>
        <v>NULL</v>
      </c>
      <c r="AC690" s="635" t="str">
        <f t="shared" si="235"/>
        <v>NULL</v>
      </c>
      <c r="AD690" s="625" t="str">
        <f t="shared" si="235"/>
        <v>NULL</v>
      </c>
      <c r="AE690" s="627">
        <f t="shared" si="234"/>
        <v>0</v>
      </c>
      <c r="AF690" s="628" t="str">
        <f t="shared" si="222"/>
        <v/>
      </c>
      <c r="AG690" s="629" t="str">
        <f t="shared" si="223"/>
        <v/>
      </c>
      <c r="AH690" s="630">
        <f t="shared" si="224"/>
        <v>683</v>
      </c>
      <c r="AI690" s="629">
        <f t="shared" si="228"/>
        <v>0</v>
      </c>
      <c r="AJ690" s="632" t="str">
        <f t="shared" si="232"/>
        <v/>
      </c>
      <c r="AK690" s="630" t="str">
        <f t="shared" si="225"/>
        <v/>
      </c>
      <c r="AL690" s="630" t="str">
        <f t="shared" si="226"/>
        <v/>
      </c>
      <c r="AM690" s="632" t="str">
        <f t="shared" si="227"/>
        <v/>
      </c>
      <c r="AN690" s="633" t="str">
        <f t="shared" si="233"/>
        <v>YES</v>
      </c>
      <c r="AO690" s="511" t="s">
        <v>382</v>
      </c>
      <c r="AP690" s="127">
        <f>VLOOKUP(AO690,'Flags&amp;Qualifiers'!$B$2:$C$49,2)</f>
        <v>0</v>
      </c>
      <c r="AQ690" s="127">
        <f>VLOOKUP(AO690,'Flags&amp;Qualifiers'!$B$2:$D$49,3)</f>
        <v>0</v>
      </c>
      <c r="AR690" s="127">
        <f>VLOOKUP(AO690,'Flags&amp;Qualifiers'!$B$2:$E$49,4)</f>
        <v>0</v>
      </c>
      <c r="AS690" s="757" t="str">
        <f t="shared" si="229"/>
        <v>no</v>
      </c>
    </row>
    <row r="691" spans="1:45" s="634" customFormat="1" ht="11.25" customHeight="1" x14ac:dyDescent="0.2">
      <c r="A691" s="621">
        <f>(AirVision!A687)</f>
        <v>0</v>
      </c>
      <c r="B691" s="622">
        <f>(AirVision!B687)</f>
        <v>0</v>
      </c>
      <c r="C691" s="623" t="str">
        <f>IF(ISNUMBER(AirVision!R687),AirVision!R687, "")</f>
        <v/>
      </c>
      <c r="D691" s="624" t="str">
        <f>IF(AirVision!S687&lt;&gt;"",AirVision!S687, "")</f>
        <v/>
      </c>
      <c r="E691" s="623" t="str">
        <f>IF(ISNUMBER(AirVision!L687),AirVision!L687, "")</f>
        <v/>
      </c>
      <c r="F691" s="624" t="str">
        <f>IF(AirVision!M687&lt;&gt;"",AirVision!M687, "")</f>
        <v/>
      </c>
      <c r="G691" s="625" t="str">
        <f>IF(ISNUMBER(AirVision!C687),AirVision!C687,"")</f>
        <v/>
      </c>
      <c r="H691" s="624" t="str">
        <f>IF(AirVision!D687&lt;&gt;"",AirVision!D687, "")</f>
        <v/>
      </c>
      <c r="I691" s="624" t="str">
        <f>IF(ISNUMBER(AirVision!O687),AirVision!O687,"")</f>
        <v/>
      </c>
      <c r="J691" s="624" t="str">
        <f>IF(ISNUMBER(AirVision!P687),AirVision!P687,"")</f>
        <v/>
      </c>
      <c r="K691" s="624" t="str">
        <f>IF(ISNUMBER(AirVision!F687),AirVision!F687, "")</f>
        <v/>
      </c>
      <c r="L691" s="624" t="str">
        <f>IF(AirVision!G687&lt;&gt;"",AirVision!G687, "")</f>
        <v/>
      </c>
      <c r="M691" s="624" t="str">
        <f>IF(ISNUMBER(AirVision!U687),AirVision!U687, "")</f>
        <v/>
      </c>
      <c r="N691" s="624" t="str">
        <f>IF(AirVision!V687&lt;&gt;"",AirVision!V687, "")</f>
        <v/>
      </c>
      <c r="O691" s="625" t="str">
        <f>IF(ISNUMBER(AirVision!X687),AirVision!X687,"")</f>
        <v/>
      </c>
      <c r="P691" s="624" t="str">
        <f>IF(AirVision!Y687&lt;&gt;"",AirVision!Y687, "")</f>
        <v/>
      </c>
      <c r="Q691" s="624" t="str">
        <f>IF(ISNUMBER(AirVision!AA687),AirVision!AA687,"")</f>
        <v/>
      </c>
      <c r="R691" s="624" t="str">
        <f>IF(AirVision!AB687&lt;&gt;"",AirVision!AB687, "")</f>
        <v/>
      </c>
      <c r="S691" s="624" t="str">
        <f>IF(ISNUMBER(AirVision!AD687),AirVision!AD687,"")</f>
        <v/>
      </c>
      <c r="T691" s="624" t="str">
        <f>IF(AirVision!AE687&lt;&gt;"",AirVision!AE687, "")</f>
        <v/>
      </c>
      <c r="U691" s="624">
        <f t="shared" si="217"/>
        <v>0</v>
      </c>
      <c r="V691" s="624">
        <f t="shared" si="216"/>
        <v>1</v>
      </c>
      <c r="W691" s="624" t="str">
        <f>IF(D691&lt;&gt;"",(VLOOKUP(D691,'Flags&amp;Qualifiers'!$S$2:$U$55,3)),"")</f>
        <v/>
      </c>
      <c r="X691" s="624">
        <f t="shared" si="218"/>
        <v>0</v>
      </c>
      <c r="Y691" s="624" t="str">
        <f>IF(D691&lt;&gt;"",(VLOOKUP(D691,'Flags&amp;Qualifiers'!$S$2:$T$55,2)), "")</f>
        <v/>
      </c>
      <c r="Z691" s="624">
        <f t="shared" si="219"/>
        <v>1</v>
      </c>
      <c r="AA691" s="624">
        <f t="shared" si="220"/>
        <v>0</v>
      </c>
      <c r="AB691" s="624" t="str">
        <f t="shared" si="221"/>
        <v>NULL</v>
      </c>
      <c r="AC691" s="635" t="str">
        <f t="shared" si="235"/>
        <v>NULL</v>
      </c>
      <c r="AD691" s="625" t="str">
        <f t="shared" si="235"/>
        <v>NULL</v>
      </c>
      <c r="AE691" s="627">
        <f t="shared" si="234"/>
        <v>0</v>
      </c>
      <c r="AF691" s="628" t="str">
        <f t="shared" si="222"/>
        <v/>
      </c>
      <c r="AG691" s="629" t="str">
        <f t="shared" si="223"/>
        <v/>
      </c>
      <c r="AH691" s="630">
        <f t="shared" si="224"/>
        <v>684</v>
      </c>
      <c r="AI691" s="629">
        <f t="shared" si="228"/>
        <v>0</v>
      </c>
      <c r="AJ691" s="632" t="str">
        <f t="shared" si="232"/>
        <v/>
      </c>
      <c r="AK691" s="630" t="str">
        <f t="shared" si="225"/>
        <v/>
      </c>
      <c r="AL691" s="630" t="str">
        <f t="shared" si="226"/>
        <v/>
      </c>
      <c r="AM691" s="632" t="str">
        <f t="shared" si="227"/>
        <v/>
      </c>
      <c r="AN691" s="633" t="str">
        <f t="shared" si="233"/>
        <v>YES</v>
      </c>
      <c r="AO691" s="511" t="s">
        <v>382</v>
      </c>
      <c r="AP691" s="127">
        <f>VLOOKUP(AO691,'Flags&amp;Qualifiers'!$B$2:$C$49,2)</f>
        <v>0</v>
      </c>
      <c r="AQ691" s="127">
        <f>VLOOKUP(AO691,'Flags&amp;Qualifiers'!$B$2:$D$49,3)</f>
        <v>0</v>
      </c>
      <c r="AR691" s="127">
        <f>VLOOKUP(AO691,'Flags&amp;Qualifiers'!$B$2:$E$49,4)</f>
        <v>0</v>
      </c>
      <c r="AS691" s="757" t="str">
        <f t="shared" si="229"/>
        <v>no</v>
      </c>
    </row>
    <row r="692" spans="1:45" s="634" customFormat="1" ht="11.25" customHeight="1" x14ac:dyDescent="0.2">
      <c r="A692" s="621">
        <f>(AirVision!A688)</f>
        <v>0</v>
      </c>
      <c r="B692" s="622">
        <f>(AirVision!B688)</f>
        <v>0</v>
      </c>
      <c r="C692" s="623" t="str">
        <f>IF(ISNUMBER(AirVision!R688),AirVision!R688, "")</f>
        <v/>
      </c>
      <c r="D692" s="624" t="str">
        <f>IF(AirVision!S688&lt;&gt;"",AirVision!S688, "")</f>
        <v/>
      </c>
      <c r="E692" s="623" t="str">
        <f>IF(ISNUMBER(AirVision!L688),AirVision!L688, "")</f>
        <v/>
      </c>
      <c r="F692" s="624" t="str">
        <f>IF(AirVision!M688&lt;&gt;"",AirVision!M688, "")</f>
        <v/>
      </c>
      <c r="G692" s="625" t="str">
        <f>IF(ISNUMBER(AirVision!C688),AirVision!C688,"")</f>
        <v/>
      </c>
      <c r="H692" s="624" t="str">
        <f>IF(AirVision!D688&lt;&gt;"",AirVision!D688, "")</f>
        <v/>
      </c>
      <c r="I692" s="624" t="str">
        <f>IF(ISNUMBER(AirVision!O688),AirVision!O688,"")</f>
        <v/>
      </c>
      <c r="J692" s="624" t="str">
        <f>IF(ISNUMBER(AirVision!P688),AirVision!P688,"")</f>
        <v/>
      </c>
      <c r="K692" s="624" t="str">
        <f>IF(ISNUMBER(AirVision!F688),AirVision!F688, "")</f>
        <v/>
      </c>
      <c r="L692" s="624" t="str">
        <f>IF(AirVision!G688&lt;&gt;"",AirVision!G688, "")</f>
        <v/>
      </c>
      <c r="M692" s="624" t="str">
        <f>IF(ISNUMBER(AirVision!U688),AirVision!U688, "")</f>
        <v/>
      </c>
      <c r="N692" s="624" t="str">
        <f>IF(AirVision!V688&lt;&gt;"",AirVision!V688, "")</f>
        <v/>
      </c>
      <c r="O692" s="625" t="str">
        <f>IF(ISNUMBER(AirVision!X688),AirVision!X688,"")</f>
        <v/>
      </c>
      <c r="P692" s="624" t="str">
        <f>IF(AirVision!Y688&lt;&gt;"",AirVision!Y688, "")</f>
        <v/>
      </c>
      <c r="Q692" s="624" t="str">
        <f>IF(ISNUMBER(AirVision!AA688),AirVision!AA688,"")</f>
        <v/>
      </c>
      <c r="R692" s="624" t="str">
        <f>IF(AirVision!AB688&lt;&gt;"",AirVision!AB688, "")</f>
        <v/>
      </c>
      <c r="S692" s="624" t="str">
        <f>IF(ISNUMBER(AirVision!AD688),AirVision!AD688,"")</f>
        <v/>
      </c>
      <c r="T692" s="624" t="str">
        <f>IF(AirVision!AE688&lt;&gt;"",AirVision!AE688, "")</f>
        <v/>
      </c>
      <c r="U692" s="624">
        <f t="shared" si="217"/>
        <v>0</v>
      </c>
      <c r="V692" s="624">
        <f t="shared" si="216"/>
        <v>1</v>
      </c>
      <c r="W692" s="624" t="str">
        <f>IF(D692&lt;&gt;"",(VLOOKUP(D692,'Flags&amp;Qualifiers'!$S$2:$U$55,3)),"")</f>
        <v/>
      </c>
      <c r="X692" s="624">
        <f t="shared" si="218"/>
        <v>0</v>
      </c>
      <c r="Y692" s="624" t="str">
        <f>IF(D692&lt;&gt;"",(VLOOKUP(D692,'Flags&amp;Qualifiers'!$S$2:$T$55,2)), "")</f>
        <v/>
      </c>
      <c r="Z692" s="624">
        <f t="shared" si="219"/>
        <v>1</v>
      </c>
      <c r="AA692" s="624">
        <f t="shared" si="220"/>
        <v>0</v>
      </c>
      <c r="AB692" s="624" t="str">
        <f t="shared" si="221"/>
        <v>NULL</v>
      </c>
      <c r="AC692" s="635" t="str">
        <f t="shared" si="235"/>
        <v>NULL</v>
      </c>
      <c r="AD692" s="625" t="str">
        <f t="shared" si="235"/>
        <v>NULL</v>
      </c>
      <c r="AE692" s="627">
        <f t="shared" si="234"/>
        <v>0</v>
      </c>
      <c r="AF692" s="628" t="str">
        <f t="shared" si="222"/>
        <v/>
      </c>
      <c r="AG692" s="629" t="str">
        <f t="shared" si="223"/>
        <v/>
      </c>
      <c r="AH692" s="630">
        <f t="shared" si="224"/>
        <v>685</v>
      </c>
      <c r="AI692" s="629">
        <f t="shared" si="228"/>
        <v>0</v>
      </c>
      <c r="AJ692" s="632" t="str">
        <f t="shared" si="232"/>
        <v/>
      </c>
      <c r="AK692" s="630" t="str">
        <f t="shared" si="225"/>
        <v/>
      </c>
      <c r="AL692" s="630" t="str">
        <f t="shared" si="226"/>
        <v/>
      </c>
      <c r="AM692" s="632" t="str">
        <f t="shared" si="227"/>
        <v/>
      </c>
      <c r="AN692" s="633" t="str">
        <f t="shared" si="233"/>
        <v>YES</v>
      </c>
      <c r="AO692" s="511" t="s">
        <v>382</v>
      </c>
      <c r="AP692" s="127">
        <f>VLOOKUP(AO692,'Flags&amp;Qualifiers'!$B$2:$C$49,2)</f>
        <v>0</v>
      </c>
      <c r="AQ692" s="127">
        <f>VLOOKUP(AO692,'Flags&amp;Qualifiers'!$B$2:$D$49,3)</f>
        <v>0</v>
      </c>
      <c r="AR692" s="127">
        <f>VLOOKUP(AO692,'Flags&amp;Qualifiers'!$B$2:$E$49,4)</f>
        <v>0</v>
      </c>
      <c r="AS692" s="757" t="str">
        <f t="shared" si="229"/>
        <v>no</v>
      </c>
    </row>
    <row r="693" spans="1:45" s="634" customFormat="1" ht="11.25" customHeight="1" x14ac:dyDescent="0.2">
      <c r="A693" s="621">
        <f>(AirVision!A689)</f>
        <v>0</v>
      </c>
      <c r="B693" s="622">
        <f>(AirVision!B689)</f>
        <v>0</v>
      </c>
      <c r="C693" s="623" t="str">
        <f>IF(ISNUMBER(AirVision!R689),AirVision!R689, "")</f>
        <v/>
      </c>
      <c r="D693" s="624" t="str">
        <f>IF(AirVision!S689&lt;&gt;"",AirVision!S689, "")</f>
        <v/>
      </c>
      <c r="E693" s="623" t="str">
        <f>IF(ISNUMBER(AirVision!L689),AirVision!L689, "")</f>
        <v/>
      </c>
      <c r="F693" s="624" t="str">
        <f>IF(AirVision!M689&lt;&gt;"",AirVision!M689, "")</f>
        <v/>
      </c>
      <c r="G693" s="625" t="str">
        <f>IF(ISNUMBER(AirVision!C689),AirVision!C689,"")</f>
        <v/>
      </c>
      <c r="H693" s="624" t="str">
        <f>IF(AirVision!D689&lt;&gt;"",AirVision!D689, "")</f>
        <v/>
      </c>
      <c r="I693" s="624" t="str">
        <f>IF(ISNUMBER(AirVision!O689),AirVision!O689,"")</f>
        <v/>
      </c>
      <c r="J693" s="624" t="str">
        <f>IF(ISNUMBER(AirVision!P689),AirVision!P689,"")</f>
        <v/>
      </c>
      <c r="K693" s="624" t="str">
        <f>IF(ISNUMBER(AirVision!F689),AirVision!F689, "")</f>
        <v/>
      </c>
      <c r="L693" s="624" t="str">
        <f>IF(AirVision!G689&lt;&gt;"",AirVision!G689, "")</f>
        <v/>
      </c>
      <c r="M693" s="624" t="str">
        <f>IF(ISNUMBER(AirVision!U689),AirVision!U689, "")</f>
        <v/>
      </c>
      <c r="N693" s="624" t="str">
        <f>IF(AirVision!V689&lt;&gt;"",AirVision!V689, "")</f>
        <v/>
      </c>
      <c r="O693" s="625" t="str">
        <f>IF(ISNUMBER(AirVision!X689),AirVision!X689,"")</f>
        <v/>
      </c>
      <c r="P693" s="624" t="str">
        <f>IF(AirVision!Y689&lt;&gt;"",AirVision!Y689, "")</f>
        <v/>
      </c>
      <c r="Q693" s="624" t="str">
        <f>IF(ISNUMBER(AirVision!AA689),AirVision!AA689,"")</f>
        <v/>
      </c>
      <c r="R693" s="624" t="str">
        <f>IF(AirVision!AB689&lt;&gt;"",AirVision!AB689, "")</f>
        <v/>
      </c>
      <c r="S693" s="624" t="str">
        <f>IF(ISNUMBER(AirVision!AD689),AirVision!AD689,"")</f>
        <v/>
      </c>
      <c r="T693" s="624" t="str">
        <f>IF(AirVision!AE689&lt;&gt;"",AirVision!AE689, "")</f>
        <v/>
      </c>
      <c r="U693" s="624">
        <f t="shared" si="217"/>
        <v>0</v>
      </c>
      <c r="V693" s="624">
        <f t="shared" si="216"/>
        <v>1</v>
      </c>
      <c r="W693" s="624" t="str">
        <f>IF(D693&lt;&gt;"",(VLOOKUP(D693,'Flags&amp;Qualifiers'!$S$2:$U$55,3)),"")</f>
        <v/>
      </c>
      <c r="X693" s="624">
        <f t="shared" si="218"/>
        <v>0</v>
      </c>
      <c r="Y693" s="624" t="str">
        <f>IF(D693&lt;&gt;"",(VLOOKUP(D693,'Flags&amp;Qualifiers'!$S$2:$T$55,2)), "")</f>
        <v/>
      </c>
      <c r="Z693" s="624">
        <f t="shared" si="219"/>
        <v>1</v>
      </c>
      <c r="AA693" s="624">
        <f t="shared" si="220"/>
        <v>0</v>
      </c>
      <c r="AB693" s="624" t="str">
        <f t="shared" si="221"/>
        <v>NULL</v>
      </c>
      <c r="AC693" s="635" t="str">
        <f t="shared" si="235"/>
        <v>NULL</v>
      </c>
      <c r="AD693" s="625" t="str">
        <f t="shared" si="235"/>
        <v>NULL</v>
      </c>
      <c r="AE693" s="627">
        <f t="shared" si="234"/>
        <v>0</v>
      </c>
      <c r="AF693" s="628" t="str">
        <f t="shared" si="222"/>
        <v/>
      </c>
      <c r="AG693" s="629" t="str">
        <f t="shared" si="223"/>
        <v/>
      </c>
      <c r="AH693" s="630">
        <f t="shared" si="224"/>
        <v>686</v>
      </c>
      <c r="AI693" s="629">
        <f t="shared" si="228"/>
        <v>0</v>
      </c>
      <c r="AJ693" s="632" t="str">
        <f t="shared" si="232"/>
        <v/>
      </c>
      <c r="AK693" s="630" t="str">
        <f t="shared" si="225"/>
        <v/>
      </c>
      <c r="AL693" s="630" t="str">
        <f t="shared" si="226"/>
        <v/>
      </c>
      <c r="AM693" s="632" t="str">
        <f t="shared" si="227"/>
        <v/>
      </c>
      <c r="AN693" s="633" t="str">
        <f t="shared" si="233"/>
        <v>YES</v>
      </c>
      <c r="AO693" s="511" t="s">
        <v>382</v>
      </c>
      <c r="AP693" s="127">
        <f>VLOOKUP(AO693,'Flags&amp;Qualifiers'!$B$2:$C$49,2)</f>
        <v>0</v>
      </c>
      <c r="AQ693" s="127">
        <f>VLOOKUP(AO693,'Flags&amp;Qualifiers'!$B$2:$D$49,3)</f>
        <v>0</v>
      </c>
      <c r="AR693" s="127">
        <f>VLOOKUP(AO693,'Flags&amp;Qualifiers'!$B$2:$E$49,4)</f>
        <v>0</v>
      </c>
      <c r="AS693" s="757" t="str">
        <f t="shared" si="229"/>
        <v>no</v>
      </c>
    </row>
    <row r="694" spans="1:45" s="634" customFormat="1" ht="11.25" customHeight="1" x14ac:dyDescent="0.2">
      <c r="A694" s="621">
        <f>(AirVision!A690)</f>
        <v>0</v>
      </c>
      <c r="B694" s="622">
        <f>(AirVision!B690)</f>
        <v>0</v>
      </c>
      <c r="C694" s="623" t="str">
        <f>IF(ISNUMBER(AirVision!R690),AirVision!R690, "")</f>
        <v/>
      </c>
      <c r="D694" s="624" t="str">
        <f>IF(AirVision!S690&lt;&gt;"",AirVision!S690, "")</f>
        <v/>
      </c>
      <c r="E694" s="623" t="str">
        <f>IF(ISNUMBER(AirVision!L690),AirVision!L690, "")</f>
        <v/>
      </c>
      <c r="F694" s="624" t="str">
        <f>IF(AirVision!M690&lt;&gt;"",AirVision!M690, "")</f>
        <v/>
      </c>
      <c r="G694" s="625" t="str">
        <f>IF(ISNUMBER(AirVision!C690),AirVision!C690,"")</f>
        <v/>
      </c>
      <c r="H694" s="624" t="str">
        <f>IF(AirVision!D690&lt;&gt;"",AirVision!D690, "")</f>
        <v/>
      </c>
      <c r="I694" s="624" t="str">
        <f>IF(ISNUMBER(AirVision!O690),AirVision!O690,"")</f>
        <v/>
      </c>
      <c r="J694" s="624" t="str">
        <f>IF(ISNUMBER(AirVision!P690),AirVision!P690,"")</f>
        <v/>
      </c>
      <c r="K694" s="624" t="str">
        <f>IF(ISNUMBER(AirVision!F690),AirVision!F690, "")</f>
        <v/>
      </c>
      <c r="L694" s="624" t="str">
        <f>IF(AirVision!G690&lt;&gt;"",AirVision!G690, "")</f>
        <v/>
      </c>
      <c r="M694" s="624" t="str">
        <f>IF(ISNUMBER(AirVision!U690),AirVision!U690, "")</f>
        <v/>
      </c>
      <c r="N694" s="624" t="str">
        <f>IF(AirVision!V690&lt;&gt;"",AirVision!V690, "")</f>
        <v/>
      </c>
      <c r="O694" s="625" t="str">
        <f>IF(ISNUMBER(AirVision!X690),AirVision!X690,"")</f>
        <v/>
      </c>
      <c r="P694" s="624" t="str">
        <f>IF(AirVision!Y690&lt;&gt;"",AirVision!Y690, "")</f>
        <v/>
      </c>
      <c r="Q694" s="624" t="str">
        <f>IF(ISNUMBER(AirVision!AA690),AirVision!AA690,"")</f>
        <v/>
      </c>
      <c r="R694" s="624" t="str">
        <f>IF(AirVision!AB690&lt;&gt;"",AirVision!AB690, "")</f>
        <v/>
      </c>
      <c r="S694" s="624" t="str">
        <f>IF(ISNUMBER(AirVision!AD690),AirVision!AD690,"")</f>
        <v/>
      </c>
      <c r="T694" s="624" t="str">
        <f>IF(AirVision!AE690&lt;&gt;"",AirVision!AE690, "")</f>
        <v/>
      </c>
      <c r="U694" s="624">
        <f t="shared" si="217"/>
        <v>0</v>
      </c>
      <c r="V694" s="624">
        <f t="shared" si="216"/>
        <v>1</v>
      </c>
      <c r="W694" s="624" t="str">
        <f>IF(D694&lt;&gt;"",(VLOOKUP(D694,'Flags&amp;Qualifiers'!$S$2:$U$55,3)),"")</f>
        <v/>
      </c>
      <c r="X694" s="624">
        <f t="shared" si="218"/>
        <v>0</v>
      </c>
      <c r="Y694" s="624" t="str">
        <f>IF(D694&lt;&gt;"",(VLOOKUP(D694,'Flags&amp;Qualifiers'!$S$2:$T$55,2)), "")</f>
        <v/>
      </c>
      <c r="Z694" s="624">
        <f t="shared" si="219"/>
        <v>1</v>
      </c>
      <c r="AA694" s="624">
        <f t="shared" si="220"/>
        <v>0</v>
      </c>
      <c r="AB694" s="624" t="str">
        <f t="shared" si="221"/>
        <v>NULL</v>
      </c>
      <c r="AC694" s="635" t="str">
        <f t="shared" si="235"/>
        <v>NULL</v>
      </c>
      <c r="AD694" s="625" t="str">
        <f t="shared" si="235"/>
        <v>NULL</v>
      </c>
      <c r="AE694" s="627">
        <f t="shared" si="234"/>
        <v>0</v>
      </c>
      <c r="AF694" s="628" t="str">
        <f t="shared" si="222"/>
        <v/>
      </c>
      <c r="AG694" s="629" t="str">
        <f t="shared" si="223"/>
        <v/>
      </c>
      <c r="AH694" s="630">
        <f t="shared" si="224"/>
        <v>687</v>
      </c>
      <c r="AI694" s="629">
        <f t="shared" si="228"/>
        <v>0</v>
      </c>
      <c r="AJ694" s="632" t="str">
        <f t="shared" si="232"/>
        <v/>
      </c>
      <c r="AK694" s="630" t="str">
        <f t="shared" si="225"/>
        <v/>
      </c>
      <c r="AL694" s="630" t="str">
        <f t="shared" si="226"/>
        <v/>
      </c>
      <c r="AM694" s="632" t="str">
        <f t="shared" si="227"/>
        <v/>
      </c>
      <c r="AN694" s="633" t="str">
        <f t="shared" si="233"/>
        <v>YES</v>
      </c>
      <c r="AO694" s="511" t="s">
        <v>382</v>
      </c>
      <c r="AP694" s="127">
        <f>VLOOKUP(AO694,'Flags&amp;Qualifiers'!$B$2:$C$49,2)</f>
        <v>0</v>
      </c>
      <c r="AQ694" s="127">
        <f>VLOOKUP(AO694,'Flags&amp;Qualifiers'!$B$2:$D$49,3)</f>
        <v>0</v>
      </c>
      <c r="AR694" s="127">
        <f>VLOOKUP(AO694,'Flags&amp;Qualifiers'!$B$2:$E$49,4)</f>
        <v>0</v>
      </c>
      <c r="AS694" s="757" t="str">
        <f t="shared" si="229"/>
        <v>no</v>
      </c>
    </row>
    <row r="695" spans="1:45" s="634" customFormat="1" ht="11.25" customHeight="1" x14ac:dyDescent="0.2">
      <c r="A695" s="621">
        <f>(AirVision!A691)</f>
        <v>0</v>
      </c>
      <c r="B695" s="622">
        <f>(AirVision!B691)</f>
        <v>0</v>
      </c>
      <c r="C695" s="623" t="str">
        <f>IF(ISNUMBER(AirVision!R691),AirVision!R691, "")</f>
        <v/>
      </c>
      <c r="D695" s="624" t="str">
        <f>IF(AirVision!S691&lt;&gt;"",AirVision!S691, "")</f>
        <v/>
      </c>
      <c r="E695" s="623" t="str">
        <f>IF(ISNUMBER(AirVision!L691),AirVision!L691, "")</f>
        <v/>
      </c>
      <c r="F695" s="624" t="str">
        <f>IF(AirVision!M691&lt;&gt;"",AirVision!M691, "")</f>
        <v/>
      </c>
      <c r="G695" s="625" t="str">
        <f>IF(ISNUMBER(AirVision!C691),AirVision!C691,"")</f>
        <v/>
      </c>
      <c r="H695" s="624" t="str">
        <f>IF(AirVision!D691&lt;&gt;"",AirVision!D691, "")</f>
        <v/>
      </c>
      <c r="I695" s="624" t="str">
        <f>IF(ISNUMBER(AirVision!O691),AirVision!O691,"")</f>
        <v/>
      </c>
      <c r="J695" s="624" t="str">
        <f>IF(ISNUMBER(AirVision!P691),AirVision!P691,"")</f>
        <v/>
      </c>
      <c r="K695" s="624" t="str">
        <f>IF(ISNUMBER(AirVision!F691),AirVision!F691, "")</f>
        <v/>
      </c>
      <c r="L695" s="624" t="str">
        <f>IF(AirVision!G691&lt;&gt;"",AirVision!G691, "")</f>
        <v/>
      </c>
      <c r="M695" s="624" t="str">
        <f>IF(ISNUMBER(AirVision!U691),AirVision!U691, "")</f>
        <v/>
      </c>
      <c r="N695" s="624" t="str">
        <f>IF(AirVision!V691&lt;&gt;"",AirVision!V691, "")</f>
        <v/>
      </c>
      <c r="O695" s="625" t="str">
        <f>IF(ISNUMBER(AirVision!X691),AirVision!X691,"")</f>
        <v/>
      </c>
      <c r="P695" s="624" t="str">
        <f>IF(AirVision!Y691&lt;&gt;"",AirVision!Y691, "")</f>
        <v/>
      </c>
      <c r="Q695" s="624" t="str">
        <f>IF(ISNUMBER(AirVision!AA691),AirVision!AA691,"")</f>
        <v/>
      </c>
      <c r="R695" s="624" t="str">
        <f>IF(AirVision!AB691&lt;&gt;"",AirVision!AB691, "")</f>
        <v/>
      </c>
      <c r="S695" s="624" t="str">
        <f>IF(ISNUMBER(AirVision!AD691),AirVision!AD691,"")</f>
        <v/>
      </c>
      <c r="T695" s="624" t="str">
        <f>IF(AirVision!AE691&lt;&gt;"",AirVision!AE691, "")</f>
        <v/>
      </c>
      <c r="U695" s="624">
        <f t="shared" si="217"/>
        <v>0</v>
      </c>
      <c r="V695" s="624">
        <f t="shared" si="216"/>
        <v>1</v>
      </c>
      <c r="W695" s="624" t="str">
        <f>IF(D695&lt;&gt;"",(VLOOKUP(D695,'Flags&amp;Qualifiers'!$S$2:$U$55,3)),"")</f>
        <v/>
      </c>
      <c r="X695" s="624">
        <f t="shared" si="218"/>
        <v>0</v>
      </c>
      <c r="Y695" s="624" t="str">
        <f>IF(D695&lt;&gt;"",(VLOOKUP(D695,'Flags&amp;Qualifiers'!$S$2:$T$55,2)), "")</f>
        <v/>
      </c>
      <c r="Z695" s="624">
        <f t="shared" si="219"/>
        <v>1</v>
      </c>
      <c r="AA695" s="624">
        <f t="shared" si="220"/>
        <v>0</v>
      </c>
      <c r="AB695" s="624" t="str">
        <f t="shared" si="221"/>
        <v>NULL</v>
      </c>
      <c r="AC695" s="635" t="str">
        <f t="shared" si="235"/>
        <v>NULL</v>
      </c>
      <c r="AD695" s="625" t="str">
        <f t="shared" si="235"/>
        <v>NULL</v>
      </c>
      <c r="AE695" s="627">
        <f t="shared" si="234"/>
        <v>0</v>
      </c>
      <c r="AF695" s="628" t="str">
        <f t="shared" si="222"/>
        <v/>
      </c>
      <c r="AG695" s="629" t="str">
        <f t="shared" si="223"/>
        <v/>
      </c>
      <c r="AH695" s="630">
        <f t="shared" si="224"/>
        <v>688</v>
      </c>
      <c r="AI695" s="629">
        <f t="shared" si="228"/>
        <v>0</v>
      </c>
      <c r="AJ695" s="632" t="str">
        <f t="shared" si="232"/>
        <v/>
      </c>
      <c r="AK695" s="630" t="str">
        <f t="shared" si="225"/>
        <v/>
      </c>
      <c r="AL695" s="630" t="str">
        <f t="shared" si="226"/>
        <v/>
      </c>
      <c r="AM695" s="632" t="str">
        <f t="shared" si="227"/>
        <v/>
      </c>
      <c r="AN695" s="633" t="str">
        <f t="shared" si="233"/>
        <v>YES</v>
      </c>
      <c r="AO695" s="511" t="s">
        <v>382</v>
      </c>
      <c r="AP695" s="127">
        <f>VLOOKUP(AO695,'Flags&amp;Qualifiers'!$B$2:$C$49,2)</f>
        <v>0</v>
      </c>
      <c r="AQ695" s="127">
        <f>VLOOKUP(AO695,'Flags&amp;Qualifiers'!$B$2:$D$49,3)</f>
        <v>0</v>
      </c>
      <c r="AR695" s="127">
        <f>VLOOKUP(AO695,'Flags&amp;Qualifiers'!$B$2:$E$49,4)</f>
        <v>0</v>
      </c>
      <c r="AS695" s="757" t="str">
        <f t="shared" si="229"/>
        <v>no</v>
      </c>
    </row>
    <row r="696" spans="1:45" s="634" customFormat="1" ht="11.25" customHeight="1" x14ac:dyDescent="0.2">
      <c r="A696" s="621">
        <f>(AirVision!A692)</f>
        <v>0</v>
      </c>
      <c r="B696" s="622">
        <f>(AirVision!B692)</f>
        <v>0</v>
      </c>
      <c r="C696" s="623" t="str">
        <f>IF(ISNUMBER(AirVision!R692),AirVision!R692, "")</f>
        <v/>
      </c>
      <c r="D696" s="624" t="str">
        <f>IF(AirVision!S692&lt;&gt;"",AirVision!S692, "")</f>
        <v/>
      </c>
      <c r="E696" s="623" t="str">
        <f>IF(ISNUMBER(AirVision!L692),AirVision!L692, "")</f>
        <v/>
      </c>
      <c r="F696" s="624" t="str">
        <f>IF(AirVision!M692&lt;&gt;"",AirVision!M692, "")</f>
        <v/>
      </c>
      <c r="G696" s="625" t="str">
        <f>IF(ISNUMBER(AirVision!C692),AirVision!C692,"")</f>
        <v/>
      </c>
      <c r="H696" s="624" t="str">
        <f>IF(AirVision!D692&lt;&gt;"",AirVision!D692, "")</f>
        <v/>
      </c>
      <c r="I696" s="624" t="str">
        <f>IF(ISNUMBER(AirVision!O692),AirVision!O692,"")</f>
        <v/>
      </c>
      <c r="J696" s="624" t="str">
        <f>IF(ISNUMBER(AirVision!P692),AirVision!P692,"")</f>
        <v/>
      </c>
      <c r="K696" s="624" t="str">
        <f>IF(ISNUMBER(AirVision!F692),AirVision!F692, "")</f>
        <v/>
      </c>
      <c r="L696" s="624" t="str">
        <f>IF(AirVision!G692&lt;&gt;"",AirVision!G692, "")</f>
        <v/>
      </c>
      <c r="M696" s="624" t="str">
        <f>IF(ISNUMBER(AirVision!U692),AirVision!U692, "")</f>
        <v/>
      </c>
      <c r="N696" s="624" t="str">
        <f>IF(AirVision!V692&lt;&gt;"",AirVision!V692, "")</f>
        <v/>
      </c>
      <c r="O696" s="625" t="str">
        <f>IF(ISNUMBER(AirVision!X692),AirVision!X692,"")</f>
        <v/>
      </c>
      <c r="P696" s="624" t="str">
        <f>IF(AirVision!Y692&lt;&gt;"",AirVision!Y692, "")</f>
        <v/>
      </c>
      <c r="Q696" s="624" t="str">
        <f>IF(ISNUMBER(AirVision!AA692),AirVision!AA692,"")</f>
        <v/>
      </c>
      <c r="R696" s="624" t="str">
        <f>IF(AirVision!AB692&lt;&gt;"",AirVision!AB692, "")</f>
        <v/>
      </c>
      <c r="S696" s="624" t="str">
        <f>IF(ISNUMBER(AirVision!AD692),AirVision!AD692,"")</f>
        <v/>
      </c>
      <c r="T696" s="624" t="str">
        <f>IF(AirVision!AE692&lt;&gt;"",AirVision!AE692, "")</f>
        <v/>
      </c>
      <c r="U696" s="624">
        <f t="shared" si="217"/>
        <v>0</v>
      </c>
      <c r="V696" s="624">
        <f t="shared" si="216"/>
        <v>1</v>
      </c>
      <c r="W696" s="624" t="str">
        <f>IF(D696&lt;&gt;"",(VLOOKUP(D696,'Flags&amp;Qualifiers'!$S$2:$U$55,3)),"")</f>
        <v/>
      </c>
      <c r="X696" s="624">
        <f t="shared" si="218"/>
        <v>0</v>
      </c>
      <c r="Y696" s="624" t="str">
        <f>IF(D696&lt;&gt;"",(VLOOKUP(D696,'Flags&amp;Qualifiers'!$S$2:$T$55,2)), "")</f>
        <v/>
      </c>
      <c r="Z696" s="624">
        <f t="shared" si="219"/>
        <v>1</v>
      </c>
      <c r="AA696" s="624">
        <f t="shared" si="220"/>
        <v>0</v>
      </c>
      <c r="AB696" s="624" t="str">
        <f t="shared" si="221"/>
        <v>NULL</v>
      </c>
      <c r="AC696" s="635" t="str">
        <f t="shared" si="235"/>
        <v>NULL</v>
      </c>
      <c r="AD696" s="625" t="str">
        <f t="shared" si="235"/>
        <v>NULL</v>
      </c>
      <c r="AE696" s="627">
        <f t="shared" si="234"/>
        <v>0</v>
      </c>
      <c r="AF696" s="628" t="str">
        <f t="shared" si="222"/>
        <v/>
      </c>
      <c r="AG696" s="629" t="str">
        <f t="shared" si="223"/>
        <v/>
      </c>
      <c r="AH696" s="630">
        <f t="shared" si="224"/>
        <v>689</v>
      </c>
      <c r="AI696" s="629">
        <f t="shared" si="228"/>
        <v>0</v>
      </c>
      <c r="AJ696" s="632" t="str">
        <f t="shared" si="232"/>
        <v/>
      </c>
      <c r="AK696" s="630" t="str">
        <f t="shared" si="225"/>
        <v/>
      </c>
      <c r="AL696" s="630" t="str">
        <f t="shared" si="226"/>
        <v/>
      </c>
      <c r="AM696" s="632" t="str">
        <f t="shared" si="227"/>
        <v/>
      </c>
      <c r="AN696" s="633" t="str">
        <f t="shared" si="233"/>
        <v>YES</v>
      </c>
      <c r="AO696" s="511" t="s">
        <v>382</v>
      </c>
      <c r="AP696" s="127">
        <f>VLOOKUP(AO696,'Flags&amp;Qualifiers'!$B$2:$C$49,2)</f>
        <v>0</v>
      </c>
      <c r="AQ696" s="127">
        <f>VLOOKUP(AO696,'Flags&amp;Qualifiers'!$B$2:$D$49,3)</f>
        <v>0</v>
      </c>
      <c r="AR696" s="127">
        <f>VLOOKUP(AO696,'Flags&amp;Qualifiers'!$B$2:$E$49,4)</f>
        <v>0</v>
      </c>
      <c r="AS696" s="757" t="str">
        <f t="shared" si="229"/>
        <v>no</v>
      </c>
    </row>
    <row r="697" spans="1:45" s="634" customFormat="1" ht="11.25" customHeight="1" x14ac:dyDescent="0.2">
      <c r="A697" s="621">
        <f>(AirVision!A693)</f>
        <v>0</v>
      </c>
      <c r="B697" s="622">
        <f>(AirVision!B693)</f>
        <v>0</v>
      </c>
      <c r="C697" s="623" t="str">
        <f>IF(ISNUMBER(AirVision!R693),AirVision!R693, "")</f>
        <v/>
      </c>
      <c r="D697" s="624" t="str">
        <f>IF(AirVision!S693&lt;&gt;"",AirVision!S693, "")</f>
        <v/>
      </c>
      <c r="E697" s="623" t="str">
        <f>IF(ISNUMBER(AirVision!L693),AirVision!L693, "")</f>
        <v/>
      </c>
      <c r="F697" s="624" t="str">
        <f>IF(AirVision!M693&lt;&gt;"",AirVision!M693, "")</f>
        <v/>
      </c>
      <c r="G697" s="625" t="str">
        <f>IF(ISNUMBER(AirVision!C693),AirVision!C693,"")</f>
        <v/>
      </c>
      <c r="H697" s="624" t="str">
        <f>IF(AirVision!D693&lt;&gt;"",AirVision!D693, "")</f>
        <v/>
      </c>
      <c r="I697" s="624" t="str">
        <f>IF(ISNUMBER(AirVision!O693),AirVision!O693,"")</f>
        <v/>
      </c>
      <c r="J697" s="624" t="str">
        <f>IF(ISNUMBER(AirVision!P693),AirVision!P693,"")</f>
        <v/>
      </c>
      <c r="K697" s="624" t="str">
        <f>IF(ISNUMBER(AirVision!F693),AirVision!F693, "")</f>
        <v/>
      </c>
      <c r="L697" s="624" t="str">
        <f>IF(AirVision!G693&lt;&gt;"",AirVision!G693, "")</f>
        <v/>
      </c>
      <c r="M697" s="624" t="str">
        <f>IF(ISNUMBER(AirVision!U693),AirVision!U693, "")</f>
        <v/>
      </c>
      <c r="N697" s="624" t="str">
        <f>IF(AirVision!V693&lt;&gt;"",AirVision!V693, "")</f>
        <v/>
      </c>
      <c r="O697" s="625" t="str">
        <f>IF(ISNUMBER(AirVision!X693),AirVision!X693,"")</f>
        <v/>
      </c>
      <c r="P697" s="624" t="str">
        <f>IF(AirVision!Y693&lt;&gt;"",AirVision!Y693, "")</f>
        <v/>
      </c>
      <c r="Q697" s="624" t="str">
        <f>IF(ISNUMBER(AirVision!AA693),AirVision!AA693,"")</f>
        <v/>
      </c>
      <c r="R697" s="624" t="str">
        <f>IF(AirVision!AB693&lt;&gt;"",AirVision!AB693, "")</f>
        <v/>
      </c>
      <c r="S697" s="624" t="str">
        <f>IF(ISNUMBER(AirVision!AD693),AirVision!AD693,"")</f>
        <v/>
      </c>
      <c r="T697" s="624" t="str">
        <f>IF(AirVision!AE693&lt;&gt;"",AirVision!AE693, "")</f>
        <v/>
      </c>
      <c r="U697" s="624">
        <f t="shared" si="217"/>
        <v>0</v>
      </c>
      <c r="V697" s="624">
        <f t="shared" si="216"/>
        <v>1</v>
      </c>
      <c r="W697" s="624" t="str">
        <f>IF(D697&lt;&gt;"",(VLOOKUP(D697,'Flags&amp;Qualifiers'!$S$2:$U$55,3)),"")</f>
        <v/>
      </c>
      <c r="X697" s="624">
        <f t="shared" si="218"/>
        <v>0</v>
      </c>
      <c r="Y697" s="624" t="str">
        <f>IF(D697&lt;&gt;"",(VLOOKUP(D697,'Flags&amp;Qualifiers'!$S$2:$T$55,2)), "")</f>
        <v/>
      </c>
      <c r="Z697" s="624">
        <f t="shared" si="219"/>
        <v>1</v>
      </c>
      <c r="AA697" s="624">
        <f t="shared" si="220"/>
        <v>0</v>
      </c>
      <c r="AB697" s="624" t="str">
        <f t="shared" si="221"/>
        <v>NULL</v>
      </c>
      <c r="AC697" s="635" t="str">
        <f t="shared" si="235"/>
        <v>NULL</v>
      </c>
      <c r="AD697" s="625" t="str">
        <f t="shared" si="235"/>
        <v>NULL</v>
      </c>
      <c r="AE697" s="627">
        <f t="shared" si="234"/>
        <v>0</v>
      </c>
      <c r="AF697" s="628" t="str">
        <f t="shared" si="222"/>
        <v/>
      </c>
      <c r="AG697" s="629" t="str">
        <f t="shared" si="223"/>
        <v/>
      </c>
      <c r="AH697" s="630">
        <f t="shared" si="224"/>
        <v>690</v>
      </c>
      <c r="AI697" s="629">
        <f t="shared" si="228"/>
        <v>0</v>
      </c>
      <c r="AJ697" s="632" t="str">
        <f t="shared" si="232"/>
        <v/>
      </c>
      <c r="AK697" s="630" t="str">
        <f t="shared" si="225"/>
        <v/>
      </c>
      <c r="AL697" s="630" t="str">
        <f t="shared" si="226"/>
        <v/>
      </c>
      <c r="AM697" s="632" t="str">
        <f t="shared" si="227"/>
        <v/>
      </c>
      <c r="AN697" s="633" t="str">
        <f t="shared" si="233"/>
        <v>YES</v>
      </c>
      <c r="AO697" s="511" t="s">
        <v>382</v>
      </c>
      <c r="AP697" s="127">
        <f>VLOOKUP(AO697,'Flags&amp;Qualifiers'!$B$2:$C$49,2)</f>
        <v>0</v>
      </c>
      <c r="AQ697" s="127">
        <f>VLOOKUP(AO697,'Flags&amp;Qualifiers'!$B$2:$D$49,3)</f>
        <v>0</v>
      </c>
      <c r="AR697" s="127">
        <f>VLOOKUP(AO697,'Flags&amp;Qualifiers'!$B$2:$E$49,4)</f>
        <v>0</v>
      </c>
      <c r="AS697" s="757" t="str">
        <f t="shared" si="229"/>
        <v>no</v>
      </c>
    </row>
    <row r="698" spans="1:45" s="634" customFormat="1" ht="11.25" customHeight="1" x14ac:dyDescent="0.2">
      <c r="A698" s="621">
        <f>(AirVision!A694)</f>
        <v>0</v>
      </c>
      <c r="B698" s="622">
        <f>(AirVision!B694)</f>
        <v>0</v>
      </c>
      <c r="C698" s="623" t="str">
        <f>IF(ISNUMBER(AirVision!R694),AirVision!R694, "")</f>
        <v/>
      </c>
      <c r="D698" s="624" t="str">
        <f>IF(AirVision!S694&lt;&gt;"",AirVision!S694, "")</f>
        <v/>
      </c>
      <c r="E698" s="623" t="str">
        <f>IF(ISNUMBER(AirVision!L694),AirVision!L694, "")</f>
        <v/>
      </c>
      <c r="F698" s="624" t="str">
        <f>IF(AirVision!M694&lt;&gt;"",AirVision!M694, "")</f>
        <v/>
      </c>
      <c r="G698" s="625" t="str">
        <f>IF(ISNUMBER(AirVision!C694),AirVision!C694,"")</f>
        <v/>
      </c>
      <c r="H698" s="624" t="str">
        <f>IF(AirVision!D694&lt;&gt;"",AirVision!D694, "")</f>
        <v/>
      </c>
      <c r="I698" s="624" t="str">
        <f>IF(ISNUMBER(AirVision!O694),AirVision!O694,"")</f>
        <v/>
      </c>
      <c r="J698" s="624" t="str">
        <f>IF(ISNUMBER(AirVision!P694),AirVision!P694,"")</f>
        <v/>
      </c>
      <c r="K698" s="624" t="str">
        <f>IF(ISNUMBER(AirVision!F694),AirVision!F694, "")</f>
        <v/>
      </c>
      <c r="L698" s="624" t="str">
        <f>IF(AirVision!G694&lt;&gt;"",AirVision!G694, "")</f>
        <v/>
      </c>
      <c r="M698" s="624" t="str">
        <f>IF(ISNUMBER(AirVision!U694),AirVision!U694, "")</f>
        <v/>
      </c>
      <c r="N698" s="624" t="str">
        <f>IF(AirVision!V694&lt;&gt;"",AirVision!V694, "")</f>
        <v/>
      </c>
      <c r="O698" s="625" t="str">
        <f>IF(ISNUMBER(AirVision!X694),AirVision!X694,"")</f>
        <v/>
      </c>
      <c r="P698" s="624" t="str">
        <f>IF(AirVision!Y694&lt;&gt;"",AirVision!Y694, "")</f>
        <v/>
      </c>
      <c r="Q698" s="624" t="str">
        <f>IF(ISNUMBER(AirVision!AA694),AirVision!AA694,"")</f>
        <v/>
      </c>
      <c r="R698" s="624" t="str">
        <f>IF(AirVision!AB694&lt;&gt;"",AirVision!AB694, "")</f>
        <v/>
      </c>
      <c r="S698" s="624" t="str">
        <f>IF(ISNUMBER(AirVision!AD694),AirVision!AD694,"")</f>
        <v/>
      </c>
      <c r="T698" s="624" t="str">
        <f>IF(AirVision!AE694&lt;&gt;"",AirVision!AE694, "")</f>
        <v/>
      </c>
      <c r="U698" s="624">
        <f t="shared" si="217"/>
        <v>0</v>
      </c>
      <c r="V698" s="624">
        <f t="shared" si="216"/>
        <v>1</v>
      </c>
      <c r="W698" s="624" t="str">
        <f>IF(D698&lt;&gt;"",(VLOOKUP(D698,'Flags&amp;Qualifiers'!$S$2:$U$55,3)),"")</f>
        <v/>
      </c>
      <c r="X698" s="624">
        <f t="shared" si="218"/>
        <v>0</v>
      </c>
      <c r="Y698" s="624" t="str">
        <f>IF(D698&lt;&gt;"",(VLOOKUP(D698,'Flags&amp;Qualifiers'!$S$2:$T$55,2)), "")</f>
        <v/>
      </c>
      <c r="Z698" s="624">
        <f t="shared" si="219"/>
        <v>1</v>
      </c>
      <c r="AA698" s="624">
        <f t="shared" si="220"/>
        <v>0</v>
      </c>
      <c r="AB698" s="624" t="str">
        <f t="shared" si="221"/>
        <v>NULL</v>
      </c>
      <c r="AC698" s="635" t="str">
        <f t="shared" si="235"/>
        <v>NULL</v>
      </c>
      <c r="AD698" s="625" t="str">
        <f t="shared" si="235"/>
        <v>NULL</v>
      </c>
      <c r="AE698" s="627">
        <f t="shared" si="234"/>
        <v>0</v>
      </c>
      <c r="AF698" s="628" t="str">
        <f t="shared" si="222"/>
        <v/>
      </c>
      <c r="AG698" s="629" t="str">
        <f t="shared" si="223"/>
        <v/>
      </c>
      <c r="AH698" s="630">
        <f t="shared" si="224"/>
        <v>691</v>
      </c>
      <c r="AI698" s="629">
        <f t="shared" si="228"/>
        <v>0</v>
      </c>
      <c r="AJ698" s="632" t="str">
        <f t="shared" si="232"/>
        <v/>
      </c>
      <c r="AK698" s="630" t="str">
        <f t="shared" si="225"/>
        <v/>
      </c>
      <c r="AL698" s="630" t="str">
        <f t="shared" si="226"/>
        <v/>
      </c>
      <c r="AM698" s="632" t="str">
        <f t="shared" si="227"/>
        <v/>
      </c>
      <c r="AN698" s="633" t="str">
        <f t="shared" si="233"/>
        <v>YES</v>
      </c>
      <c r="AO698" s="511" t="s">
        <v>382</v>
      </c>
      <c r="AP698" s="127">
        <f>VLOOKUP(AO698,'Flags&amp;Qualifiers'!$B$2:$C$49,2)</f>
        <v>0</v>
      </c>
      <c r="AQ698" s="127">
        <f>VLOOKUP(AO698,'Flags&amp;Qualifiers'!$B$2:$D$49,3)</f>
        <v>0</v>
      </c>
      <c r="AR698" s="127">
        <f>VLOOKUP(AO698,'Flags&amp;Qualifiers'!$B$2:$E$49,4)</f>
        <v>0</v>
      </c>
      <c r="AS698" s="757" t="str">
        <f t="shared" si="229"/>
        <v>no</v>
      </c>
    </row>
    <row r="699" spans="1:45" s="634" customFormat="1" ht="11.25" customHeight="1" x14ac:dyDescent="0.2">
      <c r="A699" s="621">
        <f>(AirVision!A695)</f>
        <v>0</v>
      </c>
      <c r="B699" s="622">
        <f>(AirVision!B695)</f>
        <v>0</v>
      </c>
      <c r="C699" s="623" t="str">
        <f>IF(ISNUMBER(AirVision!R695),AirVision!R695, "")</f>
        <v/>
      </c>
      <c r="D699" s="624" t="str">
        <f>IF(AirVision!S695&lt;&gt;"",AirVision!S695, "")</f>
        <v/>
      </c>
      <c r="E699" s="623" t="str">
        <f>IF(ISNUMBER(AirVision!L695),AirVision!L695, "")</f>
        <v/>
      </c>
      <c r="F699" s="624" t="str">
        <f>IF(AirVision!M695&lt;&gt;"",AirVision!M695, "")</f>
        <v/>
      </c>
      <c r="G699" s="625" t="str">
        <f>IF(ISNUMBER(AirVision!C695),AirVision!C695,"")</f>
        <v/>
      </c>
      <c r="H699" s="624" t="str">
        <f>IF(AirVision!D695&lt;&gt;"",AirVision!D695, "")</f>
        <v/>
      </c>
      <c r="I699" s="624" t="str">
        <f>IF(ISNUMBER(AirVision!O695),AirVision!O695,"")</f>
        <v/>
      </c>
      <c r="J699" s="624" t="str">
        <f>IF(ISNUMBER(AirVision!P695),AirVision!P695,"")</f>
        <v/>
      </c>
      <c r="K699" s="624" t="str">
        <f>IF(ISNUMBER(AirVision!F695),AirVision!F695, "")</f>
        <v/>
      </c>
      <c r="L699" s="624" t="str">
        <f>IF(AirVision!G695&lt;&gt;"",AirVision!G695, "")</f>
        <v/>
      </c>
      <c r="M699" s="624" t="str">
        <f>IF(ISNUMBER(AirVision!U695),AirVision!U695, "")</f>
        <v/>
      </c>
      <c r="N699" s="624" t="str">
        <f>IF(AirVision!V695&lt;&gt;"",AirVision!V695, "")</f>
        <v/>
      </c>
      <c r="O699" s="625" t="str">
        <f>IF(ISNUMBER(AirVision!X695),AirVision!X695,"")</f>
        <v/>
      </c>
      <c r="P699" s="624" t="str">
        <f>IF(AirVision!Y695&lt;&gt;"",AirVision!Y695, "")</f>
        <v/>
      </c>
      <c r="Q699" s="624" t="str">
        <f>IF(ISNUMBER(AirVision!AA695),AirVision!AA695,"")</f>
        <v/>
      </c>
      <c r="R699" s="624" t="str">
        <f>IF(AirVision!AB695&lt;&gt;"",AirVision!AB695, "")</f>
        <v/>
      </c>
      <c r="S699" s="624" t="str">
        <f>IF(ISNUMBER(AirVision!AD695),AirVision!AD695,"")</f>
        <v/>
      </c>
      <c r="T699" s="624" t="str">
        <f>IF(AirVision!AE695&lt;&gt;"",AirVision!AE695, "")</f>
        <v/>
      </c>
      <c r="U699" s="624">
        <f t="shared" si="217"/>
        <v>0</v>
      </c>
      <c r="V699" s="624">
        <f t="shared" si="216"/>
        <v>1</v>
      </c>
      <c r="W699" s="624" t="str">
        <f>IF(D699&lt;&gt;"",(VLOOKUP(D699,'Flags&amp;Qualifiers'!$S$2:$U$55,3)),"")</f>
        <v/>
      </c>
      <c r="X699" s="624">
        <f t="shared" si="218"/>
        <v>0</v>
      </c>
      <c r="Y699" s="624" t="str">
        <f>IF(D699&lt;&gt;"",(VLOOKUP(D699,'Flags&amp;Qualifiers'!$S$2:$T$55,2)), "")</f>
        <v/>
      </c>
      <c r="Z699" s="624">
        <f t="shared" si="219"/>
        <v>1</v>
      </c>
      <c r="AA699" s="624">
        <f t="shared" si="220"/>
        <v>0</v>
      </c>
      <c r="AB699" s="624" t="str">
        <f t="shared" si="221"/>
        <v>NULL</v>
      </c>
      <c r="AC699" s="635" t="str">
        <f t="shared" si="235"/>
        <v>NULL</v>
      </c>
      <c r="AD699" s="625" t="str">
        <f t="shared" si="235"/>
        <v>NULL</v>
      </c>
      <c r="AE699" s="627">
        <f t="shared" si="234"/>
        <v>0</v>
      </c>
      <c r="AF699" s="628" t="str">
        <f t="shared" si="222"/>
        <v/>
      </c>
      <c r="AG699" s="629" t="str">
        <f t="shared" si="223"/>
        <v/>
      </c>
      <c r="AH699" s="630">
        <f t="shared" si="224"/>
        <v>692</v>
      </c>
      <c r="AI699" s="629">
        <f t="shared" si="228"/>
        <v>0</v>
      </c>
      <c r="AJ699" s="632" t="str">
        <f t="shared" si="232"/>
        <v/>
      </c>
      <c r="AK699" s="630" t="str">
        <f t="shared" si="225"/>
        <v/>
      </c>
      <c r="AL699" s="630" t="str">
        <f t="shared" si="226"/>
        <v/>
      </c>
      <c r="AM699" s="632" t="str">
        <f t="shared" si="227"/>
        <v/>
      </c>
      <c r="AN699" s="633" t="str">
        <f t="shared" si="233"/>
        <v>YES</v>
      </c>
      <c r="AO699" s="511" t="s">
        <v>382</v>
      </c>
      <c r="AP699" s="127">
        <f>VLOOKUP(AO699,'Flags&amp;Qualifiers'!$B$2:$C$49,2)</f>
        <v>0</v>
      </c>
      <c r="AQ699" s="127">
        <f>VLOOKUP(AO699,'Flags&amp;Qualifiers'!$B$2:$D$49,3)</f>
        <v>0</v>
      </c>
      <c r="AR699" s="127">
        <f>VLOOKUP(AO699,'Flags&amp;Qualifiers'!$B$2:$E$49,4)</f>
        <v>0</v>
      </c>
      <c r="AS699" s="757" t="str">
        <f t="shared" si="229"/>
        <v>no</v>
      </c>
    </row>
    <row r="700" spans="1:45" s="634" customFormat="1" ht="11.25" customHeight="1" x14ac:dyDescent="0.2">
      <c r="A700" s="621">
        <f>(AirVision!A696)</f>
        <v>0</v>
      </c>
      <c r="B700" s="622">
        <f>(AirVision!B696)</f>
        <v>0</v>
      </c>
      <c r="C700" s="623" t="str">
        <f>IF(ISNUMBER(AirVision!R696),AirVision!R696, "")</f>
        <v/>
      </c>
      <c r="D700" s="624" t="str">
        <f>IF(AirVision!S696&lt;&gt;"",AirVision!S696, "")</f>
        <v/>
      </c>
      <c r="E700" s="623" t="str">
        <f>IF(ISNUMBER(AirVision!L696),AirVision!L696, "")</f>
        <v/>
      </c>
      <c r="F700" s="624" t="str">
        <f>IF(AirVision!M696&lt;&gt;"",AirVision!M696, "")</f>
        <v/>
      </c>
      <c r="G700" s="625" t="str">
        <f>IF(ISNUMBER(AirVision!C696),AirVision!C696,"")</f>
        <v/>
      </c>
      <c r="H700" s="624" t="str">
        <f>IF(AirVision!D696&lt;&gt;"",AirVision!D696, "")</f>
        <v/>
      </c>
      <c r="I700" s="624" t="str">
        <f>IF(ISNUMBER(AirVision!O696),AirVision!O696,"")</f>
        <v/>
      </c>
      <c r="J700" s="624" t="str">
        <f>IF(ISNUMBER(AirVision!P696),AirVision!P696,"")</f>
        <v/>
      </c>
      <c r="K700" s="624" t="str">
        <f>IF(ISNUMBER(AirVision!F696),AirVision!F696, "")</f>
        <v/>
      </c>
      <c r="L700" s="624" t="str">
        <f>IF(AirVision!G696&lt;&gt;"",AirVision!G696, "")</f>
        <v/>
      </c>
      <c r="M700" s="624" t="str">
        <f>IF(ISNUMBER(AirVision!U696),AirVision!U696, "")</f>
        <v/>
      </c>
      <c r="N700" s="624" t="str">
        <f>IF(AirVision!V696&lt;&gt;"",AirVision!V696, "")</f>
        <v/>
      </c>
      <c r="O700" s="625" t="str">
        <f>IF(ISNUMBER(AirVision!X696),AirVision!X696,"")</f>
        <v/>
      </c>
      <c r="P700" s="624" t="str">
        <f>IF(AirVision!Y696&lt;&gt;"",AirVision!Y696, "")</f>
        <v/>
      </c>
      <c r="Q700" s="624" t="str">
        <f>IF(ISNUMBER(AirVision!AA696),AirVision!AA696,"")</f>
        <v/>
      </c>
      <c r="R700" s="624" t="str">
        <f>IF(AirVision!AB696&lt;&gt;"",AirVision!AB696, "")</f>
        <v/>
      </c>
      <c r="S700" s="624" t="str">
        <f>IF(ISNUMBER(AirVision!AD696),AirVision!AD696,"")</f>
        <v/>
      </c>
      <c r="T700" s="624" t="str">
        <f>IF(AirVision!AE696&lt;&gt;"",AirVision!AE696, "")</f>
        <v/>
      </c>
      <c r="U700" s="624">
        <f t="shared" si="217"/>
        <v>0</v>
      </c>
      <c r="V700" s="624">
        <f t="shared" si="216"/>
        <v>1</v>
      </c>
      <c r="W700" s="624" t="str">
        <f>IF(D700&lt;&gt;"",(VLOOKUP(D700,'Flags&amp;Qualifiers'!$S$2:$U$55,3)),"")</f>
        <v/>
      </c>
      <c r="X700" s="624">
        <f t="shared" si="218"/>
        <v>0</v>
      </c>
      <c r="Y700" s="624" t="str">
        <f>IF(D700&lt;&gt;"",(VLOOKUP(D700,'Flags&amp;Qualifiers'!$S$2:$T$55,2)), "")</f>
        <v/>
      </c>
      <c r="Z700" s="624">
        <f t="shared" si="219"/>
        <v>1</v>
      </c>
      <c r="AA700" s="624">
        <f t="shared" si="220"/>
        <v>0</v>
      </c>
      <c r="AB700" s="624" t="str">
        <f t="shared" si="221"/>
        <v>NULL</v>
      </c>
      <c r="AC700" s="635" t="str">
        <f t="shared" si="235"/>
        <v>NULL</v>
      </c>
      <c r="AD700" s="625" t="str">
        <f t="shared" si="235"/>
        <v>NULL</v>
      </c>
      <c r="AE700" s="627">
        <f t="shared" si="234"/>
        <v>0</v>
      </c>
      <c r="AF700" s="628" t="str">
        <f t="shared" si="222"/>
        <v/>
      </c>
      <c r="AG700" s="629" t="str">
        <f t="shared" si="223"/>
        <v/>
      </c>
      <c r="AH700" s="630">
        <f t="shared" si="224"/>
        <v>693</v>
      </c>
      <c r="AI700" s="629">
        <f t="shared" si="228"/>
        <v>0</v>
      </c>
      <c r="AJ700" s="632" t="str">
        <f t="shared" si="232"/>
        <v/>
      </c>
      <c r="AK700" s="630" t="str">
        <f t="shared" si="225"/>
        <v/>
      </c>
      <c r="AL700" s="630" t="str">
        <f t="shared" si="226"/>
        <v/>
      </c>
      <c r="AM700" s="632" t="str">
        <f t="shared" si="227"/>
        <v/>
      </c>
      <c r="AN700" s="633" t="str">
        <f t="shared" si="233"/>
        <v>YES</v>
      </c>
      <c r="AO700" s="511" t="s">
        <v>382</v>
      </c>
      <c r="AP700" s="127">
        <f>VLOOKUP(AO700,'Flags&amp;Qualifiers'!$B$2:$C$49,2)</f>
        <v>0</v>
      </c>
      <c r="AQ700" s="127">
        <f>VLOOKUP(AO700,'Flags&amp;Qualifiers'!$B$2:$D$49,3)</f>
        <v>0</v>
      </c>
      <c r="AR700" s="127">
        <f>VLOOKUP(AO700,'Flags&amp;Qualifiers'!$B$2:$E$49,4)</f>
        <v>0</v>
      </c>
      <c r="AS700" s="757" t="str">
        <f t="shared" si="229"/>
        <v>no</v>
      </c>
    </row>
    <row r="701" spans="1:45" s="634" customFormat="1" ht="11.25" customHeight="1" x14ac:dyDescent="0.2">
      <c r="A701" s="621">
        <f>(AirVision!A697)</f>
        <v>0</v>
      </c>
      <c r="B701" s="622">
        <f>(AirVision!B697)</f>
        <v>0</v>
      </c>
      <c r="C701" s="623" t="str">
        <f>IF(ISNUMBER(AirVision!R697),AirVision!R697, "")</f>
        <v/>
      </c>
      <c r="D701" s="624" t="str">
        <f>IF(AirVision!S697&lt;&gt;"",AirVision!S697, "")</f>
        <v/>
      </c>
      <c r="E701" s="623" t="str">
        <f>IF(ISNUMBER(AirVision!L697),AirVision!L697, "")</f>
        <v/>
      </c>
      <c r="F701" s="624" t="str">
        <f>IF(AirVision!M697&lt;&gt;"",AirVision!M697, "")</f>
        <v/>
      </c>
      <c r="G701" s="625" t="str">
        <f>IF(ISNUMBER(AirVision!C697),AirVision!C697,"")</f>
        <v/>
      </c>
      <c r="H701" s="624" t="str">
        <f>IF(AirVision!D697&lt;&gt;"",AirVision!D697, "")</f>
        <v/>
      </c>
      <c r="I701" s="624" t="str">
        <f>IF(ISNUMBER(AirVision!O697),AirVision!O697,"")</f>
        <v/>
      </c>
      <c r="J701" s="624" t="str">
        <f>IF(ISNUMBER(AirVision!P697),AirVision!P697,"")</f>
        <v/>
      </c>
      <c r="K701" s="624" t="str">
        <f>IF(ISNUMBER(AirVision!F697),AirVision!F697, "")</f>
        <v/>
      </c>
      <c r="L701" s="624" t="str">
        <f>IF(AirVision!G697&lt;&gt;"",AirVision!G697, "")</f>
        <v/>
      </c>
      <c r="M701" s="624" t="str">
        <f>IF(ISNUMBER(AirVision!U697),AirVision!U697, "")</f>
        <v/>
      </c>
      <c r="N701" s="624" t="str">
        <f>IF(AirVision!V697&lt;&gt;"",AirVision!V697, "")</f>
        <v/>
      </c>
      <c r="O701" s="625" t="str">
        <f>IF(ISNUMBER(AirVision!X697),AirVision!X697,"")</f>
        <v/>
      </c>
      <c r="P701" s="624" t="str">
        <f>IF(AirVision!Y697&lt;&gt;"",AirVision!Y697, "")</f>
        <v/>
      </c>
      <c r="Q701" s="624" t="str">
        <f>IF(ISNUMBER(AirVision!AA697),AirVision!AA697,"")</f>
        <v/>
      </c>
      <c r="R701" s="624" t="str">
        <f>IF(AirVision!AB697&lt;&gt;"",AirVision!AB697, "")</f>
        <v/>
      </c>
      <c r="S701" s="624" t="str">
        <f>IF(ISNUMBER(AirVision!AD697),AirVision!AD697,"")</f>
        <v/>
      </c>
      <c r="T701" s="624" t="str">
        <f>IF(AirVision!AE697&lt;&gt;"",AirVision!AE697, "")</f>
        <v/>
      </c>
      <c r="U701" s="624">
        <f t="shared" si="217"/>
        <v>0</v>
      </c>
      <c r="V701" s="624">
        <f t="shared" si="216"/>
        <v>1</v>
      </c>
      <c r="W701" s="624" t="str">
        <f>IF(D701&lt;&gt;"",(VLOOKUP(D701,'Flags&amp;Qualifiers'!$S$2:$U$55,3)),"")</f>
        <v/>
      </c>
      <c r="X701" s="624">
        <f t="shared" si="218"/>
        <v>0</v>
      </c>
      <c r="Y701" s="624" t="str">
        <f>IF(D701&lt;&gt;"",(VLOOKUP(D701,'Flags&amp;Qualifiers'!$S$2:$T$55,2)), "")</f>
        <v/>
      </c>
      <c r="Z701" s="624">
        <f t="shared" si="219"/>
        <v>1</v>
      </c>
      <c r="AA701" s="624">
        <f t="shared" si="220"/>
        <v>0</v>
      </c>
      <c r="AB701" s="624" t="str">
        <f t="shared" si="221"/>
        <v>NULL</v>
      </c>
      <c r="AC701" s="635" t="str">
        <f t="shared" si="235"/>
        <v>NULL</v>
      </c>
      <c r="AD701" s="625" t="str">
        <f t="shared" si="235"/>
        <v>NULL</v>
      </c>
      <c r="AE701" s="627">
        <f t="shared" si="234"/>
        <v>0</v>
      </c>
      <c r="AF701" s="628" t="str">
        <f t="shared" si="222"/>
        <v/>
      </c>
      <c r="AG701" s="629" t="str">
        <f t="shared" si="223"/>
        <v/>
      </c>
      <c r="AH701" s="630">
        <f t="shared" si="224"/>
        <v>694</v>
      </c>
      <c r="AI701" s="629">
        <f t="shared" si="228"/>
        <v>0</v>
      </c>
      <c r="AJ701" s="632" t="str">
        <f t="shared" si="232"/>
        <v/>
      </c>
      <c r="AK701" s="630" t="str">
        <f t="shared" si="225"/>
        <v/>
      </c>
      <c r="AL701" s="630" t="str">
        <f t="shared" si="226"/>
        <v/>
      </c>
      <c r="AM701" s="632" t="str">
        <f t="shared" si="227"/>
        <v/>
      </c>
      <c r="AN701" s="633" t="str">
        <f t="shared" si="233"/>
        <v>YES</v>
      </c>
      <c r="AO701" s="511" t="s">
        <v>382</v>
      </c>
      <c r="AP701" s="127">
        <f>VLOOKUP(AO701,'Flags&amp;Qualifiers'!$B$2:$C$49,2)</f>
        <v>0</v>
      </c>
      <c r="AQ701" s="127">
        <f>VLOOKUP(AO701,'Flags&amp;Qualifiers'!$B$2:$D$49,3)</f>
        <v>0</v>
      </c>
      <c r="AR701" s="127">
        <f>VLOOKUP(AO701,'Flags&amp;Qualifiers'!$B$2:$E$49,4)</f>
        <v>0</v>
      </c>
      <c r="AS701" s="757" t="str">
        <f t="shared" si="229"/>
        <v>no</v>
      </c>
    </row>
    <row r="702" spans="1:45" s="634" customFormat="1" ht="11.25" customHeight="1" x14ac:dyDescent="0.2">
      <c r="A702" s="621">
        <f>(AirVision!A698)</f>
        <v>0</v>
      </c>
      <c r="B702" s="622">
        <f>(AirVision!B698)</f>
        <v>0</v>
      </c>
      <c r="C702" s="623" t="str">
        <f>IF(ISNUMBER(AirVision!R698),AirVision!R698, "")</f>
        <v/>
      </c>
      <c r="D702" s="624" t="str">
        <f>IF(AirVision!S698&lt;&gt;"",AirVision!S698, "")</f>
        <v/>
      </c>
      <c r="E702" s="623" t="str">
        <f>IF(ISNUMBER(AirVision!L698),AirVision!L698, "")</f>
        <v/>
      </c>
      <c r="F702" s="624" t="str">
        <f>IF(AirVision!M698&lt;&gt;"",AirVision!M698, "")</f>
        <v/>
      </c>
      <c r="G702" s="625" t="str">
        <f>IF(ISNUMBER(AirVision!C698),AirVision!C698,"")</f>
        <v/>
      </c>
      <c r="H702" s="624" t="str">
        <f>IF(AirVision!D698&lt;&gt;"",AirVision!D698, "")</f>
        <v/>
      </c>
      <c r="I702" s="624" t="str">
        <f>IF(ISNUMBER(AirVision!O698),AirVision!O698,"")</f>
        <v/>
      </c>
      <c r="J702" s="624" t="str">
        <f>IF(ISNUMBER(AirVision!P698),AirVision!P698,"")</f>
        <v/>
      </c>
      <c r="K702" s="624" t="str">
        <f>IF(ISNUMBER(AirVision!F698),AirVision!F698, "")</f>
        <v/>
      </c>
      <c r="L702" s="624" t="str">
        <f>IF(AirVision!G698&lt;&gt;"",AirVision!G698, "")</f>
        <v/>
      </c>
      <c r="M702" s="624" t="str">
        <f>IF(ISNUMBER(AirVision!U698),AirVision!U698, "")</f>
        <v/>
      </c>
      <c r="N702" s="624" t="str">
        <f>IF(AirVision!V698&lt;&gt;"",AirVision!V698, "")</f>
        <v/>
      </c>
      <c r="O702" s="625" t="str">
        <f>IF(ISNUMBER(AirVision!X698),AirVision!X698,"")</f>
        <v/>
      </c>
      <c r="P702" s="624" t="str">
        <f>IF(AirVision!Y698&lt;&gt;"",AirVision!Y698, "")</f>
        <v/>
      </c>
      <c r="Q702" s="624" t="str">
        <f>IF(ISNUMBER(AirVision!AA698),AirVision!AA698,"")</f>
        <v/>
      </c>
      <c r="R702" s="624" t="str">
        <f>IF(AirVision!AB698&lt;&gt;"",AirVision!AB698, "")</f>
        <v/>
      </c>
      <c r="S702" s="624" t="str">
        <f>IF(ISNUMBER(AirVision!AD698),AirVision!AD698,"")</f>
        <v/>
      </c>
      <c r="T702" s="624" t="str">
        <f>IF(AirVision!AE698&lt;&gt;"",AirVision!AE698, "")</f>
        <v/>
      </c>
      <c r="U702" s="624">
        <f t="shared" si="217"/>
        <v>0</v>
      </c>
      <c r="V702" s="624">
        <f t="shared" si="216"/>
        <v>1</v>
      </c>
      <c r="W702" s="624" t="str">
        <f>IF(D702&lt;&gt;"",(VLOOKUP(D702,'Flags&amp;Qualifiers'!$S$2:$U$55,3)),"")</f>
        <v/>
      </c>
      <c r="X702" s="624">
        <f t="shared" si="218"/>
        <v>0</v>
      </c>
      <c r="Y702" s="624" t="str">
        <f>IF(D702&lt;&gt;"",(VLOOKUP(D702,'Flags&amp;Qualifiers'!$S$2:$T$55,2)), "")</f>
        <v/>
      </c>
      <c r="Z702" s="624">
        <f t="shared" si="219"/>
        <v>1</v>
      </c>
      <c r="AA702" s="624">
        <f t="shared" si="220"/>
        <v>0</v>
      </c>
      <c r="AB702" s="624" t="str">
        <f t="shared" si="221"/>
        <v>NULL</v>
      </c>
      <c r="AC702" s="635" t="str">
        <f t="shared" si="235"/>
        <v>NULL</v>
      </c>
      <c r="AD702" s="625" t="str">
        <f t="shared" si="235"/>
        <v>NULL</v>
      </c>
      <c r="AE702" s="627">
        <f t="shared" si="234"/>
        <v>0</v>
      </c>
      <c r="AF702" s="628" t="str">
        <f t="shared" si="222"/>
        <v/>
      </c>
      <c r="AG702" s="629" t="str">
        <f t="shared" si="223"/>
        <v/>
      </c>
      <c r="AH702" s="630">
        <f t="shared" si="224"/>
        <v>695</v>
      </c>
      <c r="AI702" s="629">
        <f t="shared" si="228"/>
        <v>0</v>
      </c>
      <c r="AJ702" s="632" t="str">
        <f t="shared" si="232"/>
        <v/>
      </c>
      <c r="AK702" s="630" t="str">
        <f t="shared" si="225"/>
        <v/>
      </c>
      <c r="AL702" s="630" t="str">
        <f t="shared" si="226"/>
        <v/>
      </c>
      <c r="AM702" s="632" t="str">
        <f t="shared" si="227"/>
        <v/>
      </c>
      <c r="AN702" s="633" t="str">
        <f t="shared" si="233"/>
        <v>YES</v>
      </c>
      <c r="AO702" s="511" t="s">
        <v>382</v>
      </c>
      <c r="AP702" s="127">
        <f>VLOOKUP(AO702,'Flags&amp;Qualifiers'!$B$2:$C$49,2)</f>
        <v>0</v>
      </c>
      <c r="AQ702" s="127">
        <f>VLOOKUP(AO702,'Flags&amp;Qualifiers'!$B$2:$D$49,3)</f>
        <v>0</v>
      </c>
      <c r="AR702" s="127">
        <f>VLOOKUP(AO702,'Flags&amp;Qualifiers'!$B$2:$E$49,4)</f>
        <v>0</v>
      </c>
      <c r="AS702" s="757" t="str">
        <f t="shared" si="229"/>
        <v>no</v>
      </c>
    </row>
    <row r="703" spans="1:45" s="634" customFormat="1" ht="11.25" customHeight="1" x14ac:dyDescent="0.2">
      <c r="A703" s="621">
        <f>(AirVision!A699)</f>
        <v>0</v>
      </c>
      <c r="B703" s="622">
        <f>(AirVision!B699)</f>
        <v>0</v>
      </c>
      <c r="C703" s="623" t="str">
        <f>IF(ISNUMBER(AirVision!R699),AirVision!R699, "")</f>
        <v/>
      </c>
      <c r="D703" s="624" t="str">
        <f>IF(AirVision!S699&lt;&gt;"",AirVision!S699, "")</f>
        <v/>
      </c>
      <c r="E703" s="623" t="str">
        <f>IF(ISNUMBER(AirVision!L699),AirVision!L699, "")</f>
        <v/>
      </c>
      <c r="F703" s="624" t="str">
        <f>IF(AirVision!M699&lt;&gt;"",AirVision!M699, "")</f>
        <v/>
      </c>
      <c r="G703" s="625" t="str">
        <f>IF(ISNUMBER(AirVision!C699),AirVision!C699,"")</f>
        <v/>
      </c>
      <c r="H703" s="624" t="str">
        <f>IF(AirVision!D699&lt;&gt;"",AirVision!D699, "")</f>
        <v/>
      </c>
      <c r="I703" s="624" t="str">
        <f>IF(ISNUMBER(AirVision!O699),AirVision!O699,"")</f>
        <v/>
      </c>
      <c r="J703" s="624" t="str">
        <f>IF(ISNUMBER(AirVision!P699),AirVision!P699,"")</f>
        <v/>
      </c>
      <c r="K703" s="624" t="str">
        <f>IF(ISNUMBER(AirVision!F699),AirVision!F699, "")</f>
        <v/>
      </c>
      <c r="L703" s="624" t="str">
        <f>IF(AirVision!G699&lt;&gt;"",AirVision!G699, "")</f>
        <v/>
      </c>
      <c r="M703" s="624" t="str">
        <f>IF(ISNUMBER(AirVision!U699),AirVision!U699, "")</f>
        <v/>
      </c>
      <c r="N703" s="624" t="str">
        <f>IF(AirVision!V699&lt;&gt;"",AirVision!V699, "")</f>
        <v/>
      </c>
      <c r="O703" s="625" t="str">
        <f>IF(ISNUMBER(AirVision!X699),AirVision!X699,"")</f>
        <v/>
      </c>
      <c r="P703" s="624" t="str">
        <f>IF(AirVision!Y699&lt;&gt;"",AirVision!Y699, "")</f>
        <v/>
      </c>
      <c r="Q703" s="624" t="str">
        <f>IF(ISNUMBER(AirVision!AA699),AirVision!AA699,"")</f>
        <v/>
      </c>
      <c r="R703" s="624" t="str">
        <f>IF(AirVision!AB699&lt;&gt;"",AirVision!AB699, "")</f>
        <v/>
      </c>
      <c r="S703" s="624" t="str">
        <f>IF(ISNUMBER(AirVision!AD699),AirVision!AD699,"")</f>
        <v/>
      </c>
      <c r="T703" s="624" t="str">
        <f>IF(AirVision!AE699&lt;&gt;"",AirVision!AE699, "")</f>
        <v/>
      </c>
      <c r="U703" s="624">
        <f t="shared" si="217"/>
        <v>0</v>
      </c>
      <c r="V703" s="624">
        <f t="shared" si="216"/>
        <v>1</v>
      </c>
      <c r="W703" s="624" t="str">
        <f>IF(D703&lt;&gt;"",(VLOOKUP(D703,'Flags&amp;Qualifiers'!$S$2:$U$55,3)),"")</f>
        <v/>
      </c>
      <c r="X703" s="624">
        <f t="shared" si="218"/>
        <v>0</v>
      </c>
      <c r="Y703" s="624" t="str">
        <f>IF(D703&lt;&gt;"",(VLOOKUP(D703,'Flags&amp;Qualifiers'!$S$2:$T$55,2)), "")</f>
        <v/>
      </c>
      <c r="Z703" s="624">
        <f t="shared" si="219"/>
        <v>1</v>
      </c>
      <c r="AA703" s="624">
        <f t="shared" si="220"/>
        <v>0</v>
      </c>
      <c r="AB703" s="624" t="str">
        <f t="shared" si="221"/>
        <v>NULL</v>
      </c>
      <c r="AC703" s="635" t="str">
        <f t="shared" si="235"/>
        <v>NULL</v>
      </c>
      <c r="AD703" s="625" t="str">
        <f t="shared" si="235"/>
        <v>NULL</v>
      </c>
      <c r="AE703" s="627">
        <f>MAX($AB$680:$AB$703)</f>
        <v>0</v>
      </c>
      <c r="AF703" s="628" t="str">
        <f t="shared" si="222"/>
        <v/>
      </c>
      <c r="AG703" s="629" t="str">
        <f t="shared" si="223"/>
        <v/>
      </c>
      <c r="AH703" s="630">
        <f t="shared" si="224"/>
        <v>696</v>
      </c>
      <c r="AI703" s="629">
        <f t="shared" si="228"/>
        <v>0</v>
      </c>
      <c r="AJ703" s="632" t="str">
        <f t="shared" si="232"/>
        <v/>
      </c>
      <c r="AK703" s="630" t="str">
        <f t="shared" si="225"/>
        <v/>
      </c>
      <c r="AL703" s="630" t="str">
        <f t="shared" si="226"/>
        <v/>
      </c>
      <c r="AM703" s="632" t="str">
        <f t="shared" si="227"/>
        <v/>
      </c>
      <c r="AN703" s="633" t="str">
        <f t="shared" si="233"/>
        <v>YES</v>
      </c>
      <c r="AO703" s="511" t="s">
        <v>382</v>
      </c>
      <c r="AP703" s="127">
        <f>VLOOKUP(AO703,'Flags&amp;Qualifiers'!$B$2:$C$49,2)</f>
        <v>0</v>
      </c>
      <c r="AQ703" s="127">
        <f>VLOOKUP(AO703,'Flags&amp;Qualifiers'!$B$2:$D$49,3)</f>
        <v>0</v>
      </c>
      <c r="AR703" s="127">
        <f>VLOOKUP(AO703,'Flags&amp;Qualifiers'!$B$2:$E$49,4)</f>
        <v>0</v>
      </c>
      <c r="AS703" s="757" t="str">
        <f t="shared" si="229"/>
        <v>no</v>
      </c>
    </row>
    <row r="704" spans="1:45" s="634" customFormat="1" ht="11.25" customHeight="1" x14ac:dyDescent="0.2">
      <c r="A704" s="621">
        <f>(AirVision!A700)</f>
        <v>0</v>
      </c>
      <c r="B704" s="622">
        <f>(AirVision!B700)</f>
        <v>0</v>
      </c>
      <c r="C704" s="623" t="str">
        <f>IF(ISNUMBER(AirVision!R700),AirVision!R700, "")</f>
        <v/>
      </c>
      <c r="D704" s="624" t="str">
        <f>IF(AirVision!S700&lt;&gt;"",AirVision!S700, "")</f>
        <v/>
      </c>
      <c r="E704" s="623" t="str">
        <f>IF(ISNUMBER(AirVision!L700),AirVision!L700, "")</f>
        <v/>
      </c>
      <c r="F704" s="624" t="str">
        <f>IF(AirVision!M700&lt;&gt;"",AirVision!M700, "")</f>
        <v/>
      </c>
      <c r="G704" s="625" t="str">
        <f>IF(ISNUMBER(AirVision!C700),AirVision!C700,"")</f>
        <v/>
      </c>
      <c r="H704" s="624" t="str">
        <f>IF(AirVision!D700&lt;&gt;"",AirVision!D700, "")</f>
        <v/>
      </c>
      <c r="I704" s="624" t="str">
        <f>IF(ISNUMBER(AirVision!O700),AirVision!O700,"")</f>
        <v/>
      </c>
      <c r="J704" s="624" t="str">
        <f>IF(ISNUMBER(AirVision!P700),AirVision!P700,"")</f>
        <v/>
      </c>
      <c r="K704" s="624" t="str">
        <f>IF(ISNUMBER(AirVision!F700),AirVision!F700, "")</f>
        <v/>
      </c>
      <c r="L704" s="624" t="str">
        <f>IF(AirVision!G700&lt;&gt;"",AirVision!G700, "")</f>
        <v/>
      </c>
      <c r="M704" s="624" t="str">
        <f>IF(ISNUMBER(AirVision!U700),AirVision!U700, "")</f>
        <v/>
      </c>
      <c r="N704" s="624" t="str">
        <f>IF(AirVision!V700&lt;&gt;"",AirVision!V700, "")</f>
        <v/>
      </c>
      <c r="O704" s="625" t="str">
        <f>IF(ISNUMBER(AirVision!X700),AirVision!X700,"")</f>
        <v/>
      </c>
      <c r="P704" s="624" t="str">
        <f>IF(AirVision!Y700&lt;&gt;"",AirVision!Y700, "")</f>
        <v/>
      </c>
      <c r="Q704" s="624" t="str">
        <f>IF(ISNUMBER(AirVision!AA700),AirVision!AA700,"")</f>
        <v/>
      </c>
      <c r="R704" s="624" t="str">
        <f>IF(AirVision!AB700&lt;&gt;"",AirVision!AB700, "")</f>
        <v/>
      </c>
      <c r="S704" s="624" t="str">
        <f>IF(ISNUMBER(AirVision!AD700),AirVision!AD700,"")</f>
        <v/>
      </c>
      <c r="T704" s="624" t="str">
        <f>IF(AirVision!AE700&lt;&gt;"",AirVision!AE700, "")</f>
        <v/>
      </c>
      <c r="U704" s="624">
        <f t="shared" si="217"/>
        <v>0</v>
      </c>
      <c r="V704" s="624">
        <f t="shared" si="216"/>
        <v>1</v>
      </c>
      <c r="W704" s="624" t="str">
        <f>IF(D704&lt;&gt;"",(VLOOKUP(D704,'Flags&amp;Qualifiers'!$S$2:$U$55,3)),"")</f>
        <v/>
      </c>
      <c r="X704" s="624">
        <f t="shared" si="218"/>
        <v>0</v>
      </c>
      <c r="Y704" s="624" t="str">
        <f>IF(D704&lt;&gt;"",(VLOOKUP(D704,'Flags&amp;Qualifiers'!$S$2:$T$55,2)), "")</f>
        <v/>
      </c>
      <c r="Z704" s="624">
        <f t="shared" si="219"/>
        <v>1</v>
      </c>
      <c r="AA704" s="624">
        <f t="shared" si="220"/>
        <v>0</v>
      </c>
      <c r="AB704" s="624" t="str">
        <f t="shared" si="221"/>
        <v>NULL</v>
      </c>
      <c r="AC704" s="635" t="str">
        <f>IF((COUNT($AB$704:$AB$727)&gt;17),(AVERAGE($AB$704:$AB$727)),"NULL")</f>
        <v>NULL</v>
      </c>
      <c r="AD704" s="625" t="str">
        <f>IF((COUNT($AB$704:$AB$727)&gt;17),(AVERAGE($AB$704:$AB$727)),"NULL")</f>
        <v>NULL</v>
      </c>
      <c r="AE704" s="627">
        <f t="shared" ref="AE704:AE726" si="236">MAX($AB$704:$AB$727)</f>
        <v>0</v>
      </c>
      <c r="AF704" s="628" t="str">
        <f t="shared" si="222"/>
        <v/>
      </c>
      <c r="AG704" s="629" t="str">
        <f t="shared" si="223"/>
        <v/>
      </c>
      <c r="AH704" s="630">
        <f t="shared" si="224"/>
        <v>697</v>
      </c>
      <c r="AI704" s="629">
        <f t="shared" si="228"/>
        <v>0</v>
      </c>
      <c r="AJ704" s="632" t="str">
        <f t="shared" si="232"/>
        <v/>
      </c>
      <c r="AK704" s="630" t="str">
        <f t="shared" si="225"/>
        <v/>
      </c>
      <c r="AL704" s="630" t="str">
        <f t="shared" si="226"/>
        <v/>
      </c>
      <c r="AM704" s="632" t="str">
        <f t="shared" si="227"/>
        <v/>
      </c>
      <c r="AN704" s="633" t="str">
        <f t="shared" si="233"/>
        <v>YES</v>
      </c>
      <c r="AO704" s="511" t="s">
        <v>382</v>
      </c>
      <c r="AP704" s="127">
        <f>VLOOKUP(AO704,'Flags&amp;Qualifiers'!$B$2:$C$49,2)</f>
        <v>0</v>
      </c>
      <c r="AQ704" s="127">
        <f>VLOOKUP(AO704,'Flags&amp;Qualifiers'!$B$2:$D$49,3)</f>
        <v>0</v>
      </c>
      <c r="AR704" s="127">
        <f>VLOOKUP(AO704,'Flags&amp;Qualifiers'!$B$2:$E$49,4)</f>
        <v>0</v>
      </c>
      <c r="AS704" s="757" t="str">
        <f t="shared" si="229"/>
        <v>no</v>
      </c>
    </row>
    <row r="705" spans="1:45" s="634" customFormat="1" ht="11.25" customHeight="1" x14ac:dyDescent="0.2">
      <c r="A705" s="621">
        <f>(AirVision!A701)</f>
        <v>0</v>
      </c>
      <c r="B705" s="622">
        <f>(AirVision!B701)</f>
        <v>0</v>
      </c>
      <c r="C705" s="623" t="str">
        <f>IF(ISNUMBER(AirVision!R701),AirVision!R701, "")</f>
        <v/>
      </c>
      <c r="D705" s="624" t="str">
        <f>IF(AirVision!S701&lt;&gt;"",AirVision!S701, "")</f>
        <v/>
      </c>
      <c r="E705" s="623" t="str">
        <f>IF(ISNUMBER(AirVision!L701),AirVision!L701, "")</f>
        <v/>
      </c>
      <c r="F705" s="624" t="str">
        <f>IF(AirVision!M701&lt;&gt;"",AirVision!M701, "")</f>
        <v/>
      </c>
      <c r="G705" s="625" t="str">
        <f>IF(ISNUMBER(AirVision!C701),AirVision!C701,"")</f>
        <v/>
      </c>
      <c r="H705" s="624" t="str">
        <f>IF(AirVision!D701&lt;&gt;"",AirVision!D701, "")</f>
        <v/>
      </c>
      <c r="I705" s="624" t="str">
        <f>IF(ISNUMBER(AirVision!O701),AirVision!O701,"")</f>
        <v/>
      </c>
      <c r="J705" s="624" t="str">
        <f>IF(ISNUMBER(AirVision!P701),AirVision!P701,"")</f>
        <v/>
      </c>
      <c r="K705" s="624" t="str">
        <f>IF(ISNUMBER(AirVision!F701),AirVision!F701, "")</f>
        <v/>
      </c>
      <c r="L705" s="624" t="str">
        <f>IF(AirVision!G701&lt;&gt;"",AirVision!G701, "")</f>
        <v/>
      </c>
      <c r="M705" s="624" t="str">
        <f>IF(ISNUMBER(AirVision!U701),AirVision!U701, "")</f>
        <v/>
      </c>
      <c r="N705" s="624" t="str">
        <f>IF(AirVision!V701&lt;&gt;"",AirVision!V701, "")</f>
        <v/>
      </c>
      <c r="O705" s="625" t="str">
        <f>IF(ISNUMBER(AirVision!X701),AirVision!X701,"")</f>
        <v/>
      </c>
      <c r="P705" s="624" t="str">
        <f>IF(AirVision!Y701&lt;&gt;"",AirVision!Y701, "")</f>
        <v/>
      </c>
      <c r="Q705" s="624" t="str">
        <f>IF(ISNUMBER(AirVision!AA701),AirVision!AA701,"")</f>
        <v/>
      </c>
      <c r="R705" s="624" t="str">
        <f>IF(AirVision!AB701&lt;&gt;"",AirVision!AB701, "")</f>
        <v/>
      </c>
      <c r="S705" s="624" t="str">
        <f>IF(ISNUMBER(AirVision!AD701),AirVision!AD701,"")</f>
        <v/>
      </c>
      <c r="T705" s="624" t="str">
        <f>IF(AirVision!AE701&lt;&gt;"",AirVision!AE701, "")</f>
        <v/>
      </c>
      <c r="U705" s="624">
        <f t="shared" si="217"/>
        <v>0</v>
      </c>
      <c r="V705" s="624">
        <f t="shared" si="216"/>
        <v>1</v>
      </c>
      <c r="W705" s="624" t="str">
        <f>IF(D705&lt;&gt;"",(VLOOKUP(D705,'Flags&amp;Qualifiers'!$S$2:$U$55,3)),"")</f>
        <v/>
      </c>
      <c r="X705" s="624">
        <f t="shared" si="218"/>
        <v>0</v>
      </c>
      <c r="Y705" s="624" t="str">
        <f>IF(D705&lt;&gt;"",(VLOOKUP(D705,'Flags&amp;Qualifiers'!$S$2:$T$55,2)), "")</f>
        <v/>
      </c>
      <c r="Z705" s="624">
        <f t="shared" si="219"/>
        <v>1</v>
      </c>
      <c r="AA705" s="624">
        <f t="shared" si="220"/>
        <v>0</v>
      </c>
      <c r="AB705" s="624" t="str">
        <f t="shared" si="221"/>
        <v>NULL</v>
      </c>
      <c r="AC705" s="635" t="str">
        <f t="shared" ref="AC705:AD727" si="237">IF((COUNT($AB$704:$AB$727)&gt;17),(AVERAGE($AB$704:$AB$727)),"NULL")</f>
        <v>NULL</v>
      </c>
      <c r="AD705" s="625" t="str">
        <f t="shared" si="237"/>
        <v>NULL</v>
      </c>
      <c r="AE705" s="627">
        <f t="shared" si="236"/>
        <v>0</v>
      </c>
      <c r="AF705" s="628" t="str">
        <f t="shared" si="222"/>
        <v/>
      </c>
      <c r="AG705" s="629" t="str">
        <f t="shared" si="223"/>
        <v/>
      </c>
      <c r="AH705" s="630">
        <f t="shared" si="224"/>
        <v>698</v>
      </c>
      <c r="AI705" s="629">
        <f t="shared" si="228"/>
        <v>0</v>
      </c>
      <c r="AJ705" s="632" t="str">
        <f t="shared" si="232"/>
        <v/>
      </c>
      <c r="AK705" s="630" t="str">
        <f t="shared" si="225"/>
        <v/>
      </c>
      <c r="AL705" s="630" t="str">
        <f t="shared" si="226"/>
        <v/>
      </c>
      <c r="AM705" s="632" t="str">
        <f t="shared" si="227"/>
        <v/>
      </c>
      <c r="AN705" s="633" t="str">
        <f t="shared" si="233"/>
        <v>YES</v>
      </c>
      <c r="AO705" s="511" t="s">
        <v>382</v>
      </c>
      <c r="AP705" s="127">
        <f>VLOOKUP(AO705,'Flags&amp;Qualifiers'!$B$2:$C$49,2)</f>
        <v>0</v>
      </c>
      <c r="AQ705" s="127">
        <f>VLOOKUP(AO705,'Flags&amp;Qualifiers'!$B$2:$D$49,3)</f>
        <v>0</v>
      </c>
      <c r="AR705" s="127">
        <f>VLOOKUP(AO705,'Flags&amp;Qualifiers'!$B$2:$E$49,4)</f>
        <v>0</v>
      </c>
      <c r="AS705" s="757" t="str">
        <f t="shared" si="229"/>
        <v>no</v>
      </c>
    </row>
    <row r="706" spans="1:45" s="634" customFormat="1" ht="11.25" customHeight="1" x14ac:dyDescent="0.2">
      <c r="A706" s="621">
        <f>(AirVision!A702)</f>
        <v>0</v>
      </c>
      <c r="B706" s="622">
        <f>(AirVision!B702)</f>
        <v>0</v>
      </c>
      <c r="C706" s="623" t="str">
        <f>IF(ISNUMBER(AirVision!R702),AirVision!R702, "")</f>
        <v/>
      </c>
      <c r="D706" s="624" t="str">
        <f>IF(AirVision!S702&lt;&gt;"",AirVision!S702, "")</f>
        <v/>
      </c>
      <c r="E706" s="623" t="str">
        <f>IF(ISNUMBER(AirVision!L702),AirVision!L702, "")</f>
        <v/>
      </c>
      <c r="F706" s="624" t="str">
        <f>IF(AirVision!M702&lt;&gt;"",AirVision!M702, "")</f>
        <v/>
      </c>
      <c r="G706" s="625" t="str">
        <f>IF(ISNUMBER(AirVision!C702),AirVision!C702,"")</f>
        <v/>
      </c>
      <c r="H706" s="624" t="str">
        <f>IF(AirVision!D702&lt;&gt;"",AirVision!D702, "")</f>
        <v/>
      </c>
      <c r="I706" s="624" t="str">
        <f>IF(ISNUMBER(AirVision!O702),AirVision!O702,"")</f>
        <v/>
      </c>
      <c r="J706" s="624" t="str">
        <f>IF(ISNUMBER(AirVision!P702),AirVision!P702,"")</f>
        <v/>
      </c>
      <c r="K706" s="624" t="str">
        <f>IF(ISNUMBER(AirVision!F702),AirVision!F702, "")</f>
        <v/>
      </c>
      <c r="L706" s="624" t="str">
        <f>IF(AirVision!G702&lt;&gt;"",AirVision!G702, "")</f>
        <v/>
      </c>
      <c r="M706" s="624" t="str">
        <f>IF(ISNUMBER(AirVision!U702),AirVision!U702, "")</f>
        <v/>
      </c>
      <c r="N706" s="624" t="str">
        <f>IF(AirVision!V702&lt;&gt;"",AirVision!V702, "")</f>
        <v/>
      </c>
      <c r="O706" s="625" t="str">
        <f>IF(ISNUMBER(AirVision!X702),AirVision!X702,"")</f>
        <v/>
      </c>
      <c r="P706" s="624" t="str">
        <f>IF(AirVision!Y702&lt;&gt;"",AirVision!Y702, "")</f>
        <v/>
      </c>
      <c r="Q706" s="624" t="str">
        <f>IF(ISNUMBER(AirVision!AA702),AirVision!AA702,"")</f>
        <v/>
      </c>
      <c r="R706" s="624" t="str">
        <f>IF(AirVision!AB702&lt;&gt;"",AirVision!AB702, "")</f>
        <v/>
      </c>
      <c r="S706" s="624" t="str">
        <f>IF(ISNUMBER(AirVision!AD702),AirVision!AD702,"")</f>
        <v/>
      </c>
      <c r="T706" s="624" t="str">
        <f>IF(AirVision!AE702&lt;&gt;"",AirVision!AE702, "")</f>
        <v/>
      </c>
      <c r="U706" s="624">
        <f t="shared" si="217"/>
        <v>0</v>
      </c>
      <c r="V706" s="624">
        <f t="shared" si="216"/>
        <v>1</v>
      </c>
      <c r="W706" s="624" t="str">
        <f>IF(D706&lt;&gt;"",(VLOOKUP(D706,'Flags&amp;Qualifiers'!$S$2:$U$55,3)),"")</f>
        <v/>
      </c>
      <c r="X706" s="624">
        <f t="shared" si="218"/>
        <v>0</v>
      </c>
      <c r="Y706" s="624" t="str">
        <f>IF(D706&lt;&gt;"",(VLOOKUP(D706,'Flags&amp;Qualifiers'!$S$2:$T$55,2)), "")</f>
        <v/>
      </c>
      <c r="Z706" s="624">
        <f t="shared" si="219"/>
        <v>1</v>
      </c>
      <c r="AA706" s="624">
        <f t="shared" si="220"/>
        <v>0</v>
      </c>
      <c r="AB706" s="624" t="str">
        <f t="shared" si="221"/>
        <v>NULL</v>
      </c>
      <c r="AC706" s="635" t="str">
        <f t="shared" si="237"/>
        <v>NULL</v>
      </c>
      <c r="AD706" s="625" t="str">
        <f t="shared" si="237"/>
        <v>NULL</v>
      </c>
      <c r="AE706" s="627">
        <f t="shared" si="236"/>
        <v>0</v>
      </c>
      <c r="AF706" s="628" t="str">
        <f t="shared" si="222"/>
        <v/>
      </c>
      <c r="AG706" s="629" t="str">
        <f t="shared" si="223"/>
        <v/>
      </c>
      <c r="AH706" s="630">
        <f t="shared" si="224"/>
        <v>699</v>
      </c>
      <c r="AI706" s="629">
        <f t="shared" si="228"/>
        <v>0</v>
      </c>
      <c r="AJ706" s="632" t="str">
        <f t="shared" si="232"/>
        <v/>
      </c>
      <c r="AK706" s="630" t="str">
        <f t="shared" si="225"/>
        <v/>
      </c>
      <c r="AL706" s="630" t="str">
        <f t="shared" si="226"/>
        <v/>
      </c>
      <c r="AM706" s="632" t="str">
        <f t="shared" si="227"/>
        <v/>
      </c>
      <c r="AN706" s="633" t="str">
        <f t="shared" si="233"/>
        <v>YES</v>
      </c>
      <c r="AO706" s="511" t="s">
        <v>382</v>
      </c>
      <c r="AP706" s="127">
        <f>VLOOKUP(AO706,'Flags&amp;Qualifiers'!$B$2:$C$49,2)</f>
        <v>0</v>
      </c>
      <c r="AQ706" s="127">
        <f>VLOOKUP(AO706,'Flags&amp;Qualifiers'!$B$2:$D$49,3)</f>
        <v>0</v>
      </c>
      <c r="AR706" s="127">
        <f>VLOOKUP(AO706,'Flags&amp;Qualifiers'!$B$2:$E$49,4)</f>
        <v>0</v>
      </c>
      <c r="AS706" s="757" t="str">
        <f t="shared" si="229"/>
        <v>no</v>
      </c>
    </row>
    <row r="707" spans="1:45" s="634" customFormat="1" ht="11.25" customHeight="1" x14ac:dyDescent="0.2">
      <c r="A707" s="621">
        <f>(AirVision!A703)</f>
        <v>0</v>
      </c>
      <c r="B707" s="622">
        <f>(AirVision!B703)</f>
        <v>0</v>
      </c>
      <c r="C707" s="623" t="str">
        <f>IF(ISNUMBER(AirVision!R703),AirVision!R703, "")</f>
        <v/>
      </c>
      <c r="D707" s="624" t="str">
        <f>IF(AirVision!S703&lt;&gt;"",AirVision!S703, "")</f>
        <v/>
      </c>
      <c r="E707" s="623" t="str">
        <f>IF(ISNUMBER(AirVision!L703),AirVision!L703, "")</f>
        <v/>
      </c>
      <c r="F707" s="624" t="str">
        <f>IF(AirVision!M703&lt;&gt;"",AirVision!M703, "")</f>
        <v/>
      </c>
      <c r="G707" s="625" t="str">
        <f>IF(ISNUMBER(AirVision!C703),AirVision!C703,"")</f>
        <v/>
      </c>
      <c r="H707" s="624" t="str">
        <f>IF(AirVision!D703&lt;&gt;"",AirVision!D703, "")</f>
        <v/>
      </c>
      <c r="I707" s="624" t="str">
        <f>IF(ISNUMBER(AirVision!O703),AirVision!O703,"")</f>
        <v/>
      </c>
      <c r="J707" s="624" t="str">
        <f>IF(ISNUMBER(AirVision!P703),AirVision!P703,"")</f>
        <v/>
      </c>
      <c r="K707" s="624" t="str">
        <f>IF(ISNUMBER(AirVision!F703),AirVision!F703, "")</f>
        <v/>
      </c>
      <c r="L707" s="624" t="str">
        <f>IF(AirVision!G703&lt;&gt;"",AirVision!G703, "")</f>
        <v/>
      </c>
      <c r="M707" s="624" t="str">
        <f>IF(ISNUMBER(AirVision!U703),AirVision!U703, "")</f>
        <v/>
      </c>
      <c r="N707" s="624" t="str">
        <f>IF(AirVision!V703&lt;&gt;"",AirVision!V703, "")</f>
        <v/>
      </c>
      <c r="O707" s="625" t="str">
        <f>IF(ISNUMBER(AirVision!X703),AirVision!X703,"")</f>
        <v/>
      </c>
      <c r="P707" s="624" t="str">
        <f>IF(AirVision!Y703&lt;&gt;"",AirVision!Y703, "")</f>
        <v/>
      </c>
      <c r="Q707" s="624" t="str">
        <f>IF(ISNUMBER(AirVision!AA703),AirVision!AA703,"")</f>
        <v/>
      </c>
      <c r="R707" s="624" t="str">
        <f>IF(AirVision!AB703&lt;&gt;"",AirVision!AB703, "")</f>
        <v/>
      </c>
      <c r="S707" s="624" t="str">
        <f>IF(ISNUMBER(AirVision!AD703),AirVision!AD703,"")</f>
        <v/>
      </c>
      <c r="T707" s="624" t="str">
        <f>IF(AirVision!AE703&lt;&gt;"",AirVision!AE703, "")</f>
        <v/>
      </c>
      <c r="U707" s="624">
        <f t="shared" si="217"/>
        <v>0</v>
      </c>
      <c r="V707" s="624">
        <f t="shared" si="216"/>
        <v>1</v>
      </c>
      <c r="W707" s="624" t="str">
        <f>IF(D707&lt;&gt;"",(VLOOKUP(D707,'Flags&amp;Qualifiers'!$S$2:$U$55,3)),"")</f>
        <v/>
      </c>
      <c r="X707" s="624">
        <f t="shared" si="218"/>
        <v>0</v>
      </c>
      <c r="Y707" s="624" t="str">
        <f>IF(D707&lt;&gt;"",(VLOOKUP(D707,'Flags&amp;Qualifiers'!$S$2:$T$55,2)), "")</f>
        <v/>
      </c>
      <c r="Z707" s="624">
        <f t="shared" si="219"/>
        <v>1</v>
      </c>
      <c r="AA707" s="624">
        <f t="shared" si="220"/>
        <v>0</v>
      </c>
      <c r="AB707" s="624" t="str">
        <f t="shared" si="221"/>
        <v>NULL</v>
      </c>
      <c r="AC707" s="635" t="str">
        <f t="shared" si="237"/>
        <v>NULL</v>
      </c>
      <c r="AD707" s="625" t="str">
        <f t="shared" si="237"/>
        <v>NULL</v>
      </c>
      <c r="AE707" s="627">
        <f t="shared" si="236"/>
        <v>0</v>
      </c>
      <c r="AF707" s="628" t="str">
        <f t="shared" si="222"/>
        <v/>
      </c>
      <c r="AG707" s="629" t="str">
        <f t="shared" si="223"/>
        <v/>
      </c>
      <c r="AH707" s="630">
        <f t="shared" si="224"/>
        <v>700</v>
      </c>
      <c r="AI707" s="629">
        <f t="shared" si="228"/>
        <v>0</v>
      </c>
      <c r="AJ707" s="632" t="str">
        <f t="shared" si="232"/>
        <v/>
      </c>
      <c r="AK707" s="630" t="str">
        <f t="shared" si="225"/>
        <v/>
      </c>
      <c r="AL707" s="630" t="str">
        <f t="shared" si="226"/>
        <v/>
      </c>
      <c r="AM707" s="632" t="str">
        <f t="shared" si="227"/>
        <v/>
      </c>
      <c r="AN707" s="633" t="str">
        <f t="shared" si="233"/>
        <v>YES</v>
      </c>
      <c r="AO707" s="511" t="s">
        <v>382</v>
      </c>
      <c r="AP707" s="127">
        <f>VLOOKUP(AO707,'Flags&amp;Qualifiers'!$B$2:$C$49,2)</f>
        <v>0</v>
      </c>
      <c r="AQ707" s="127">
        <f>VLOOKUP(AO707,'Flags&amp;Qualifiers'!$B$2:$D$49,3)</f>
        <v>0</v>
      </c>
      <c r="AR707" s="127">
        <f>VLOOKUP(AO707,'Flags&amp;Qualifiers'!$B$2:$E$49,4)</f>
        <v>0</v>
      </c>
      <c r="AS707" s="757" t="str">
        <f t="shared" si="229"/>
        <v>no</v>
      </c>
    </row>
    <row r="708" spans="1:45" s="634" customFormat="1" ht="11.25" customHeight="1" x14ac:dyDescent="0.2">
      <c r="A708" s="621">
        <f>(AirVision!A704)</f>
        <v>0</v>
      </c>
      <c r="B708" s="622">
        <f>(AirVision!B704)</f>
        <v>0</v>
      </c>
      <c r="C708" s="623" t="str">
        <f>IF(ISNUMBER(AirVision!R704),AirVision!R704, "")</f>
        <v/>
      </c>
      <c r="D708" s="624" t="str">
        <f>IF(AirVision!S704&lt;&gt;"",AirVision!S704, "")</f>
        <v/>
      </c>
      <c r="E708" s="623" t="str">
        <f>IF(ISNUMBER(AirVision!L704),AirVision!L704, "")</f>
        <v/>
      </c>
      <c r="F708" s="624" t="str">
        <f>IF(AirVision!M704&lt;&gt;"",AirVision!M704, "")</f>
        <v/>
      </c>
      <c r="G708" s="625" t="str">
        <f>IF(ISNUMBER(AirVision!C704),AirVision!C704,"")</f>
        <v/>
      </c>
      <c r="H708" s="624" t="str">
        <f>IF(AirVision!D704&lt;&gt;"",AirVision!D704, "")</f>
        <v/>
      </c>
      <c r="I708" s="624" t="str">
        <f>IF(ISNUMBER(AirVision!O704),AirVision!O704,"")</f>
        <v/>
      </c>
      <c r="J708" s="624" t="str">
        <f>IF(ISNUMBER(AirVision!P704),AirVision!P704,"")</f>
        <v/>
      </c>
      <c r="K708" s="624" t="str">
        <f>IF(ISNUMBER(AirVision!F704),AirVision!F704, "")</f>
        <v/>
      </c>
      <c r="L708" s="624" t="str">
        <f>IF(AirVision!G704&lt;&gt;"",AirVision!G704, "")</f>
        <v/>
      </c>
      <c r="M708" s="624" t="str">
        <f>IF(ISNUMBER(AirVision!U704),AirVision!U704, "")</f>
        <v/>
      </c>
      <c r="N708" s="624" t="str">
        <f>IF(AirVision!V704&lt;&gt;"",AirVision!V704, "")</f>
        <v/>
      </c>
      <c r="O708" s="625" t="str">
        <f>IF(ISNUMBER(AirVision!X704),AirVision!X704,"")</f>
        <v/>
      </c>
      <c r="P708" s="624" t="str">
        <f>IF(AirVision!Y704&lt;&gt;"",AirVision!Y704, "")</f>
        <v/>
      </c>
      <c r="Q708" s="624" t="str">
        <f>IF(ISNUMBER(AirVision!AA704),AirVision!AA704,"")</f>
        <v/>
      </c>
      <c r="R708" s="624" t="str">
        <f>IF(AirVision!AB704&lt;&gt;"",AirVision!AB704, "")</f>
        <v/>
      </c>
      <c r="S708" s="624" t="str">
        <f>IF(ISNUMBER(AirVision!AD704),AirVision!AD704,"")</f>
        <v/>
      </c>
      <c r="T708" s="624" t="str">
        <f>IF(AirVision!AE704&lt;&gt;"",AirVision!AE704, "")</f>
        <v/>
      </c>
      <c r="U708" s="624">
        <f t="shared" si="217"/>
        <v>0</v>
      </c>
      <c r="V708" s="624">
        <f t="shared" si="216"/>
        <v>1</v>
      </c>
      <c r="W708" s="624" t="str">
        <f>IF(D708&lt;&gt;"",(VLOOKUP(D708,'Flags&amp;Qualifiers'!$S$2:$U$55,3)),"")</f>
        <v/>
      </c>
      <c r="X708" s="624">
        <f t="shared" si="218"/>
        <v>0</v>
      </c>
      <c r="Y708" s="624" t="str">
        <f>IF(D708&lt;&gt;"",(VLOOKUP(D708,'Flags&amp;Qualifiers'!$S$2:$T$55,2)), "")</f>
        <v/>
      </c>
      <c r="Z708" s="624">
        <f t="shared" si="219"/>
        <v>1</v>
      </c>
      <c r="AA708" s="624">
        <f t="shared" si="220"/>
        <v>0</v>
      </c>
      <c r="AB708" s="624" t="str">
        <f t="shared" si="221"/>
        <v>NULL</v>
      </c>
      <c r="AC708" s="635" t="str">
        <f t="shared" si="237"/>
        <v>NULL</v>
      </c>
      <c r="AD708" s="625" t="str">
        <f t="shared" si="237"/>
        <v>NULL</v>
      </c>
      <c r="AE708" s="627">
        <f t="shared" si="236"/>
        <v>0</v>
      </c>
      <c r="AF708" s="628" t="str">
        <f t="shared" si="222"/>
        <v/>
      </c>
      <c r="AG708" s="629" t="str">
        <f t="shared" si="223"/>
        <v/>
      </c>
      <c r="AH708" s="630">
        <f t="shared" si="224"/>
        <v>701</v>
      </c>
      <c r="AI708" s="629">
        <f t="shared" si="228"/>
        <v>0</v>
      </c>
      <c r="AJ708" s="632" t="str">
        <f t="shared" si="232"/>
        <v/>
      </c>
      <c r="AK708" s="630" t="str">
        <f t="shared" si="225"/>
        <v/>
      </c>
      <c r="AL708" s="630" t="str">
        <f t="shared" si="226"/>
        <v/>
      </c>
      <c r="AM708" s="632" t="str">
        <f t="shared" si="227"/>
        <v/>
      </c>
      <c r="AN708" s="633" t="str">
        <f t="shared" si="233"/>
        <v>YES</v>
      </c>
      <c r="AO708" s="511" t="s">
        <v>382</v>
      </c>
      <c r="AP708" s="127">
        <f>VLOOKUP(AO708,'Flags&amp;Qualifiers'!$B$2:$C$49,2)</f>
        <v>0</v>
      </c>
      <c r="AQ708" s="127">
        <f>VLOOKUP(AO708,'Flags&amp;Qualifiers'!$B$2:$D$49,3)</f>
        <v>0</v>
      </c>
      <c r="AR708" s="127">
        <f>VLOOKUP(AO708,'Flags&amp;Qualifiers'!$B$2:$E$49,4)</f>
        <v>0</v>
      </c>
      <c r="AS708" s="757" t="str">
        <f t="shared" si="229"/>
        <v>no</v>
      </c>
    </row>
    <row r="709" spans="1:45" s="634" customFormat="1" ht="11.25" customHeight="1" x14ac:dyDescent="0.2">
      <c r="A709" s="621">
        <f>(AirVision!A705)</f>
        <v>0</v>
      </c>
      <c r="B709" s="622">
        <f>(AirVision!B705)</f>
        <v>0</v>
      </c>
      <c r="C709" s="623" t="str">
        <f>IF(ISNUMBER(AirVision!R705),AirVision!R705, "")</f>
        <v/>
      </c>
      <c r="D709" s="624" t="str">
        <f>IF(AirVision!S705&lt;&gt;"",AirVision!S705, "")</f>
        <v/>
      </c>
      <c r="E709" s="623" t="str">
        <f>IF(ISNUMBER(AirVision!L705),AirVision!L705, "")</f>
        <v/>
      </c>
      <c r="F709" s="624" t="str">
        <f>IF(AirVision!M705&lt;&gt;"",AirVision!M705, "")</f>
        <v/>
      </c>
      <c r="G709" s="625" t="str">
        <f>IF(ISNUMBER(AirVision!C705),AirVision!C705,"")</f>
        <v/>
      </c>
      <c r="H709" s="624" t="str">
        <f>IF(AirVision!D705&lt;&gt;"",AirVision!D705, "")</f>
        <v/>
      </c>
      <c r="I709" s="624" t="str">
        <f>IF(ISNUMBER(AirVision!O705),AirVision!O705,"")</f>
        <v/>
      </c>
      <c r="J709" s="624" t="str">
        <f>IF(ISNUMBER(AirVision!P705),AirVision!P705,"")</f>
        <v/>
      </c>
      <c r="K709" s="624" t="str">
        <f>IF(ISNUMBER(AirVision!F705),AirVision!F705, "")</f>
        <v/>
      </c>
      <c r="L709" s="624" t="str">
        <f>IF(AirVision!G705&lt;&gt;"",AirVision!G705, "")</f>
        <v/>
      </c>
      <c r="M709" s="624" t="str">
        <f>IF(ISNUMBER(AirVision!U705),AirVision!U705, "")</f>
        <v/>
      </c>
      <c r="N709" s="624" t="str">
        <f>IF(AirVision!V705&lt;&gt;"",AirVision!V705, "")</f>
        <v/>
      </c>
      <c r="O709" s="625" t="str">
        <f>IF(ISNUMBER(AirVision!X705),AirVision!X705,"")</f>
        <v/>
      </c>
      <c r="P709" s="624" t="str">
        <f>IF(AirVision!Y705&lt;&gt;"",AirVision!Y705, "")</f>
        <v/>
      </c>
      <c r="Q709" s="624" t="str">
        <f>IF(ISNUMBER(AirVision!AA705),AirVision!AA705,"")</f>
        <v/>
      </c>
      <c r="R709" s="624" t="str">
        <f>IF(AirVision!AB705&lt;&gt;"",AirVision!AB705, "")</f>
        <v/>
      </c>
      <c r="S709" s="624" t="str">
        <f>IF(ISNUMBER(AirVision!AD705),AirVision!AD705,"")</f>
        <v/>
      </c>
      <c r="T709" s="624" t="str">
        <f>IF(AirVision!AE705&lt;&gt;"",AirVision!AE705, "")</f>
        <v/>
      </c>
      <c r="U709" s="624">
        <f t="shared" si="217"/>
        <v>0</v>
      </c>
      <c r="V709" s="624">
        <f t="shared" ref="V709:V751" si="238">COUNTBLANK(C709)</f>
        <v>1</v>
      </c>
      <c r="W709" s="624" t="str">
        <f>IF(D709&lt;&gt;"",(VLOOKUP(D709,'Flags&amp;Qualifiers'!$S$2:$U$55,3)),"")</f>
        <v/>
      </c>
      <c r="X709" s="624">
        <f t="shared" si="218"/>
        <v>0</v>
      </c>
      <c r="Y709" s="624" t="str">
        <f>IF(D709&lt;&gt;"",(VLOOKUP(D709,'Flags&amp;Qualifiers'!$S$2:$T$55,2)), "")</f>
        <v/>
      </c>
      <c r="Z709" s="624">
        <f t="shared" si="219"/>
        <v>1</v>
      </c>
      <c r="AA709" s="624">
        <f t="shared" si="220"/>
        <v>0</v>
      </c>
      <c r="AB709" s="624" t="str">
        <f t="shared" si="221"/>
        <v>NULL</v>
      </c>
      <c r="AC709" s="635" t="str">
        <f t="shared" si="237"/>
        <v>NULL</v>
      </c>
      <c r="AD709" s="625" t="str">
        <f t="shared" si="237"/>
        <v>NULL</v>
      </c>
      <c r="AE709" s="627">
        <f t="shared" si="236"/>
        <v>0</v>
      </c>
      <c r="AF709" s="628" t="str">
        <f t="shared" si="222"/>
        <v/>
      </c>
      <c r="AG709" s="629" t="str">
        <f t="shared" si="223"/>
        <v/>
      </c>
      <c r="AH709" s="630">
        <f t="shared" si="224"/>
        <v>702</v>
      </c>
      <c r="AI709" s="629">
        <f t="shared" si="228"/>
        <v>0</v>
      </c>
      <c r="AJ709" s="632" t="str">
        <f t="shared" si="232"/>
        <v/>
      </c>
      <c r="AK709" s="630" t="str">
        <f t="shared" si="225"/>
        <v/>
      </c>
      <c r="AL709" s="630" t="str">
        <f t="shared" si="226"/>
        <v/>
      </c>
      <c r="AM709" s="632" t="str">
        <f t="shared" si="227"/>
        <v/>
      </c>
      <c r="AN709" s="633" t="str">
        <f t="shared" si="233"/>
        <v>YES</v>
      </c>
      <c r="AO709" s="511" t="s">
        <v>382</v>
      </c>
      <c r="AP709" s="127">
        <f>VLOOKUP(AO709,'Flags&amp;Qualifiers'!$B$2:$C$49,2)</f>
        <v>0</v>
      </c>
      <c r="AQ709" s="127">
        <f>VLOOKUP(AO709,'Flags&amp;Qualifiers'!$B$2:$D$49,3)</f>
        <v>0</v>
      </c>
      <c r="AR709" s="127">
        <f>VLOOKUP(AO709,'Flags&amp;Qualifiers'!$B$2:$E$49,4)</f>
        <v>0</v>
      </c>
      <c r="AS709" s="757" t="str">
        <f t="shared" si="229"/>
        <v>no</v>
      </c>
    </row>
    <row r="710" spans="1:45" s="634" customFormat="1" ht="11.25" customHeight="1" x14ac:dyDescent="0.2">
      <c r="A710" s="621">
        <f>(AirVision!A706)</f>
        <v>0</v>
      </c>
      <c r="B710" s="622">
        <f>(AirVision!B706)</f>
        <v>0</v>
      </c>
      <c r="C710" s="623" t="str">
        <f>IF(ISNUMBER(AirVision!R706),AirVision!R706, "")</f>
        <v/>
      </c>
      <c r="D710" s="624" t="str">
        <f>IF(AirVision!S706&lt;&gt;"",AirVision!S706, "")</f>
        <v/>
      </c>
      <c r="E710" s="623" t="str">
        <f>IF(ISNUMBER(AirVision!L706),AirVision!L706, "")</f>
        <v/>
      </c>
      <c r="F710" s="624" t="str">
        <f>IF(AirVision!M706&lt;&gt;"",AirVision!M706, "")</f>
        <v/>
      </c>
      <c r="G710" s="625" t="str">
        <f>IF(ISNUMBER(AirVision!C706),AirVision!C706,"")</f>
        <v/>
      </c>
      <c r="H710" s="624" t="str">
        <f>IF(AirVision!D706&lt;&gt;"",AirVision!D706, "")</f>
        <v/>
      </c>
      <c r="I710" s="624" t="str">
        <f>IF(ISNUMBER(AirVision!O706),AirVision!O706,"")</f>
        <v/>
      </c>
      <c r="J710" s="624" t="str">
        <f>IF(ISNUMBER(AirVision!P706),AirVision!P706,"")</f>
        <v/>
      </c>
      <c r="K710" s="624" t="str">
        <f>IF(ISNUMBER(AirVision!F706),AirVision!F706, "")</f>
        <v/>
      </c>
      <c r="L710" s="624" t="str">
        <f>IF(AirVision!G706&lt;&gt;"",AirVision!G706, "")</f>
        <v/>
      </c>
      <c r="M710" s="624" t="str">
        <f>IF(ISNUMBER(AirVision!U706),AirVision!U706, "")</f>
        <v/>
      </c>
      <c r="N710" s="624" t="str">
        <f>IF(AirVision!V706&lt;&gt;"",AirVision!V706, "")</f>
        <v/>
      </c>
      <c r="O710" s="625" t="str">
        <f>IF(ISNUMBER(AirVision!X706),AirVision!X706,"")</f>
        <v/>
      </c>
      <c r="P710" s="624" t="str">
        <f>IF(AirVision!Y706&lt;&gt;"",AirVision!Y706, "")</f>
        <v/>
      </c>
      <c r="Q710" s="624" t="str">
        <f>IF(ISNUMBER(AirVision!AA706),AirVision!AA706,"")</f>
        <v/>
      </c>
      <c r="R710" s="624" t="str">
        <f>IF(AirVision!AB706&lt;&gt;"",AirVision!AB706, "")</f>
        <v/>
      </c>
      <c r="S710" s="624" t="str">
        <f>IF(ISNUMBER(AirVision!AD706),AirVision!AD706,"")</f>
        <v/>
      </c>
      <c r="T710" s="624" t="str">
        <f>IF(AirVision!AE706&lt;&gt;"",AirVision!AE706, "")</f>
        <v/>
      </c>
      <c r="U710" s="624">
        <f t="shared" si="217"/>
        <v>0</v>
      </c>
      <c r="V710" s="624">
        <f t="shared" si="238"/>
        <v>1</v>
      </c>
      <c r="W710" s="624" t="str">
        <f>IF(D710&lt;&gt;"",(VLOOKUP(D710,'Flags&amp;Qualifiers'!$S$2:$U$55,3)),"")</f>
        <v/>
      </c>
      <c r="X710" s="624">
        <f t="shared" si="218"/>
        <v>0</v>
      </c>
      <c r="Y710" s="624" t="str">
        <f>IF(D710&lt;&gt;"",(VLOOKUP(D710,'Flags&amp;Qualifiers'!$S$2:$T$55,2)), "")</f>
        <v/>
      </c>
      <c r="Z710" s="624">
        <f t="shared" si="219"/>
        <v>1</v>
      </c>
      <c r="AA710" s="624">
        <f t="shared" si="220"/>
        <v>0</v>
      </c>
      <c r="AB710" s="624" t="str">
        <f t="shared" si="221"/>
        <v>NULL</v>
      </c>
      <c r="AC710" s="635" t="str">
        <f t="shared" si="237"/>
        <v>NULL</v>
      </c>
      <c r="AD710" s="625" t="str">
        <f t="shared" si="237"/>
        <v>NULL</v>
      </c>
      <c r="AE710" s="627">
        <f t="shared" si="236"/>
        <v>0</v>
      </c>
      <c r="AF710" s="628" t="str">
        <f t="shared" si="222"/>
        <v/>
      </c>
      <c r="AG710" s="629" t="str">
        <f t="shared" si="223"/>
        <v/>
      </c>
      <c r="AH710" s="630">
        <f t="shared" si="224"/>
        <v>703</v>
      </c>
      <c r="AI710" s="629">
        <f t="shared" si="228"/>
        <v>0</v>
      </c>
      <c r="AJ710" s="632" t="str">
        <f t="shared" si="232"/>
        <v/>
      </c>
      <c r="AK710" s="630" t="str">
        <f t="shared" si="225"/>
        <v/>
      </c>
      <c r="AL710" s="630" t="str">
        <f t="shared" si="226"/>
        <v/>
      </c>
      <c r="AM710" s="632" t="str">
        <f t="shared" si="227"/>
        <v/>
      </c>
      <c r="AN710" s="633" t="str">
        <f t="shared" si="233"/>
        <v>YES</v>
      </c>
      <c r="AO710" s="511" t="s">
        <v>382</v>
      </c>
      <c r="AP710" s="127">
        <f>VLOOKUP(AO710,'Flags&amp;Qualifiers'!$B$2:$C$49,2)</f>
        <v>0</v>
      </c>
      <c r="AQ710" s="127">
        <f>VLOOKUP(AO710,'Flags&amp;Qualifiers'!$B$2:$D$49,3)</f>
        <v>0</v>
      </c>
      <c r="AR710" s="127">
        <f>VLOOKUP(AO710,'Flags&amp;Qualifiers'!$B$2:$E$49,4)</f>
        <v>0</v>
      </c>
      <c r="AS710" s="757" t="str">
        <f t="shared" si="229"/>
        <v>no</v>
      </c>
    </row>
    <row r="711" spans="1:45" s="634" customFormat="1" ht="11.25" customHeight="1" x14ac:dyDescent="0.2">
      <c r="A711" s="621">
        <f>(AirVision!A707)</f>
        <v>0</v>
      </c>
      <c r="B711" s="622">
        <f>(AirVision!B707)</f>
        <v>0</v>
      </c>
      <c r="C711" s="623" t="str">
        <f>IF(ISNUMBER(AirVision!R707),AirVision!R707, "")</f>
        <v/>
      </c>
      <c r="D711" s="624" t="str">
        <f>IF(AirVision!S707&lt;&gt;"",AirVision!S707, "")</f>
        <v/>
      </c>
      <c r="E711" s="623" t="str">
        <f>IF(ISNUMBER(AirVision!L707),AirVision!L707, "")</f>
        <v/>
      </c>
      <c r="F711" s="624" t="str">
        <f>IF(AirVision!M707&lt;&gt;"",AirVision!M707, "")</f>
        <v/>
      </c>
      <c r="G711" s="625" t="str">
        <f>IF(ISNUMBER(AirVision!C707),AirVision!C707,"")</f>
        <v/>
      </c>
      <c r="H711" s="624" t="str">
        <f>IF(AirVision!D707&lt;&gt;"",AirVision!D707, "")</f>
        <v/>
      </c>
      <c r="I711" s="624" t="str">
        <f>IF(ISNUMBER(AirVision!O707),AirVision!O707,"")</f>
        <v/>
      </c>
      <c r="J711" s="624" t="str">
        <f>IF(ISNUMBER(AirVision!P707),AirVision!P707,"")</f>
        <v/>
      </c>
      <c r="K711" s="624" t="str">
        <f>IF(ISNUMBER(AirVision!F707),AirVision!F707, "")</f>
        <v/>
      </c>
      <c r="L711" s="624" t="str">
        <f>IF(AirVision!G707&lt;&gt;"",AirVision!G707, "")</f>
        <v/>
      </c>
      <c r="M711" s="624" t="str">
        <f>IF(ISNUMBER(AirVision!U707),AirVision!U707, "")</f>
        <v/>
      </c>
      <c r="N711" s="624" t="str">
        <f>IF(AirVision!V707&lt;&gt;"",AirVision!V707, "")</f>
        <v/>
      </c>
      <c r="O711" s="625" t="str">
        <f>IF(ISNUMBER(AirVision!X707),AirVision!X707,"")</f>
        <v/>
      </c>
      <c r="P711" s="624" t="str">
        <f>IF(AirVision!Y707&lt;&gt;"",AirVision!Y707, "")</f>
        <v/>
      </c>
      <c r="Q711" s="624" t="str">
        <f>IF(ISNUMBER(AirVision!AA707),AirVision!AA707,"")</f>
        <v/>
      </c>
      <c r="R711" s="624" t="str">
        <f>IF(AirVision!AB707&lt;&gt;"",AirVision!AB707, "")</f>
        <v/>
      </c>
      <c r="S711" s="624" t="str">
        <f>IF(ISNUMBER(AirVision!AD707),AirVision!AD707,"")</f>
        <v/>
      </c>
      <c r="T711" s="624" t="str">
        <f>IF(AirVision!AE707&lt;&gt;"",AirVision!AE707, "")</f>
        <v/>
      </c>
      <c r="U711" s="624">
        <f t="shared" si="217"/>
        <v>0</v>
      </c>
      <c r="V711" s="624">
        <f t="shared" si="238"/>
        <v>1</v>
      </c>
      <c r="W711" s="624" t="str">
        <f>IF(D711&lt;&gt;"",(VLOOKUP(D711,'Flags&amp;Qualifiers'!$S$2:$U$55,3)),"")</f>
        <v/>
      </c>
      <c r="X711" s="624">
        <f t="shared" si="218"/>
        <v>0</v>
      </c>
      <c r="Y711" s="624" t="str">
        <f>IF(D711&lt;&gt;"",(VLOOKUP(D711,'Flags&amp;Qualifiers'!$S$2:$T$55,2)), "")</f>
        <v/>
      </c>
      <c r="Z711" s="624">
        <f t="shared" si="219"/>
        <v>1</v>
      </c>
      <c r="AA711" s="624">
        <f t="shared" si="220"/>
        <v>0</v>
      </c>
      <c r="AB711" s="624" t="str">
        <f t="shared" si="221"/>
        <v>NULL</v>
      </c>
      <c r="AC711" s="635" t="str">
        <f t="shared" si="237"/>
        <v>NULL</v>
      </c>
      <c r="AD711" s="625" t="str">
        <f t="shared" si="237"/>
        <v>NULL</v>
      </c>
      <c r="AE711" s="627">
        <f t="shared" si="236"/>
        <v>0</v>
      </c>
      <c r="AF711" s="628" t="str">
        <f t="shared" si="222"/>
        <v/>
      </c>
      <c r="AG711" s="629" t="str">
        <f t="shared" si="223"/>
        <v/>
      </c>
      <c r="AH711" s="630">
        <f t="shared" si="224"/>
        <v>704</v>
      </c>
      <c r="AI711" s="629">
        <f t="shared" si="228"/>
        <v>0</v>
      </c>
      <c r="AJ711" s="632" t="str">
        <f t="shared" si="232"/>
        <v/>
      </c>
      <c r="AK711" s="630" t="str">
        <f t="shared" si="225"/>
        <v/>
      </c>
      <c r="AL711" s="630" t="str">
        <f t="shared" si="226"/>
        <v/>
      </c>
      <c r="AM711" s="632" t="str">
        <f t="shared" si="227"/>
        <v/>
      </c>
      <c r="AN711" s="633" t="str">
        <f t="shared" si="233"/>
        <v>YES</v>
      </c>
      <c r="AO711" s="511" t="s">
        <v>382</v>
      </c>
      <c r="AP711" s="127">
        <f>VLOOKUP(AO711,'Flags&amp;Qualifiers'!$B$2:$C$49,2)</f>
        <v>0</v>
      </c>
      <c r="AQ711" s="127">
        <f>VLOOKUP(AO711,'Flags&amp;Qualifiers'!$B$2:$D$49,3)</f>
        <v>0</v>
      </c>
      <c r="AR711" s="127">
        <f>VLOOKUP(AO711,'Flags&amp;Qualifiers'!$B$2:$E$49,4)</f>
        <v>0</v>
      </c>
      <c r="AS711" s="757" t="str">
        <f t="shared" si="229"/>
        <v>no</v>
      </c>
    </row>
    <row r="712" spans="1:45" s="634" customFormat="1" ht="11.25" customHeight="1" x14ac:dyDescent="0.2">
      <c r="A712" s="621">
        <f>(AirVision!A708)</f>
        <v>0</v>
      </c>
      <c r="B712" s="622">
        <f>(AirVision!B708)</f>
        <v>0</v>
      </c>
      <c r="C712" s="623" t="str">
        <f>IF(ISNUMBER(AirVision!R708),AirVision!R708, "")</f>
        <v/>
      </c>
      <c r="D712" s="624" t="str">
        <f>IF(AirVision!S708&lt;&gt;"",AirVision!S708, "")</f>
        <v/>
      </c>
      <c r="E712" s="623" t="str">
        <f>IF(ISNUMBER(AirVision!L708),AirVision!L708, "")</f>
        <v/>
      </c>
      <c r="F712" s="624" t="str">
        <f>IF(AirVision!M708&lt;&gt;"",AirVision!M708, "")</f>
        <v/>
      </c>
      <c r="G712" s="625" t="str">
        <f>IF(ISNUMBER(AirVision!C708),AirVision!C708,"")</f>
        <v/>
      </c>
      <c r="H712" s="624" t="str">
        <f>IF(AirVision!D708&lt;&gt;"",AirVision!D708, "")</f>
        <v/>
      </c>
      <c r="I712" s="624" t="str">
        <f>IF(ISNUMBER(AirVision!O708),AirVision!O708,"")</f>
        <v/>
      </c>
      <c r="J712" s="624" t="str">
        <f>IF(ISNUMBER(AirVision!P708),AirVision!P708,"")</f>
        <v/>
      </c>
      <c r="K712" s="624" t="str">
        <f>IF(ISNUMBER(AirVision!F708),AirVision!F708, "")</f>
        <v/>
      </c>
      <c r="L712" s="624" t="str">
        <f>IF(AirVision!G708&lt;&gt;"",AirVision!G708, "")</f>
        <v/>
      </c>
      <c r="M712" s="624" t="str">
        <f>IF(ISNUMBER(AirVision!U708),AirVision!U708, "")</f>
        <v/>
      </c>
      <c r="N712" s="624" t="str">
        <f>IF(AirVision!V708&lt;&gt;"",AirVision!V708, "")</f>
        <v/>
      </c>
      <c r="O712" s="625" t="str">
        <f>IF(ISNUMBER(AirVision!X708),AirVision!X708,"")</f>
        <v/>
      </c>
      <c r="P712" s="624" t="str">
        <f>IF(AirVision!Y708&lt;&gt;"",AirVision!Y708, "")</f>
        <v/>
      </c>
      <c r="Q712" s="624" t="str">
        <f>IF(ISNUMBER(AirVision!AA708),AirVision!AA708,"")</f>
        <v/>
      </c>
      <c r="R712" s="624" t="str">
        <f>IF(AirVision!AB708&lt;&gt;"",AirVision!AB708, "")</f>
        <v/>
      </c>
      <c r="S712" s="624" t="str">
        <f>IF(ISNUMBER(AirVision!AD708),AirVision!AD708,"")</f>
        <v/>
      </c>
      <c r="T712" s="624" t="str">
        <f>IF(AirVision!AE708&lt;&gt;"",AirVision!AE708, "")</f>
        <v/>
      </c>
      <c r="U712" s="624">
        <f t="shared" si="217"/>
        <v>0</v>
      </c>
      <c r="V712" s="624">
        <f t="shared" si="238"/>
        <v>1</v>
      </c>
      <c r="W712" s="624" t="str">
        <f>IF(D712&lt;&gt;"",(VLOOKUP(D712,'Flags&amp;Qualifiers'!$S$2:$U$55,3)),"")</f>
        <v/>
      </c>
      <c r="X712" s="624">
        <f t="shared" si="218"/>
        <v>0</v>
      </c>
      <c r="Y712" s="624" t="str">
        <f>IF(D712&lt;&gt;"",(VLOOKUP(D712,'Flags&amp;Qualifiers'!$S$2:$T$55,2)), "")</f>
        <v/>
      </c>
      <c r="Z712" s="624">
        <f t="shared" si="219"/>
        <v>1</v>
      </c>
      <c r="AA712" s="624">
        <f t="shared" si="220"/>
        <v>0</v>
      </c>
      <c r="AB712" s="624" t="str">
        <f t="shared" si="221"/>
        <v>NULL</v>
      </c>
      <c r="AC712" s="635" t="str">
        <f t="shared" si="237"/>
        <v>NULL</v>
      </c>
      <c r="AD712" s="625" t="str">
        <f t="shared" si="237"/>
        <v>NULL</v>
      </c>
      <c r="AE712" s="627">
        <f t="shared" si="236"/>
        <v>0</v>
      </c>
      <c r="AF712" s="628" t="str">
        <f t="shared" si="222"/>
        <v/>
      </c>
      <c r="AG712" s="629" t="str">
        <f t="shared" si="223"/>
        <v/>
      </c>
      <c r="AH712" s="630">
        <f t="shared" si="224"/>
        <v>705</v>
      </c>
      <c r="AI712" s="629">
        <f t="shared" si="228"/>
        <v>0</v>
      </c>
      <c r="AJ712" s="632" t="str">
        <f t="shared" si="232"/>
        <v/>
      </c>
      <c r="AK712" s="630" t="str">
        <f t="shared" si="225"/>
        <v/>
      </c>
      <c r="AL712" s="630" t="str">
        <f t="shared" si="226"/>
        <v/>
      </c>
      <c r="AM712" s="632" t="str">
        <f t="shared" si="227"/>
        <v/>
      </c>
      <c r="AN712" s="633" t="str">
        <f t="shared" si="233"/>
        <v>YES</v>
      </c>
      <c r="AO712" s="511" t="s">
        <v>382</v>
      </c>
      <c r="AP712" s="127">
        <f>VLOOKUP(AO712,'Flags&amp;Qualifiers'!$B$2:$C$49,2)</f>
        <v>0</v>
      </c>
      <c r="AQ712" s="127">
        <f>VLOOKUP(AO712,'Flags&amp;Qualifiers'!$B$2:$D$49,3)</f>
        <v>0</v>
      </c>
      <c r="AR712" s="127">
        <f>VLOOKUP(AO712,'Flags&amp;Qualifiers'!$B$2:$E$49,4)</f>
        <v>0</v>
      </c>
      <c r="AS712" s="757" t="str">
        <f t="shared" si="229"/>
        <v>no</v>
      </c>
    </row>
    <row r="713" spans="1:45" s="634" customFormat="1" ht="11.25" customHeight="1" x14ac:dyDescent="0.2">
      <c r="A713" s="621">
        <f>(AirVision!A709)</f>
        <v>0</v>
      </c>
      <c r="B713" s="622">
        <f>(AirVision!B709)</f>
        <v>0</v>
      </c>
      <c r="C713" s="623" t="str">
        <f>IF(ISNUMBER(AirVision!R709),AirVision!R709, "")</f>
        <v/>
      </c>
      <c r="D713" s="624" t="str">
        <f>IF(AirVision!S709&lt;&gt;"",AirVision!S709, "")</f>
        <v/>
      </c>
      <c r="E713" s="623" t="str">
        <f>IF(ISNUMBER(AirVision!L709),AirVision!L709, "")</f>
        <v/>
      </c>
      <c r="F713" s="624" t="str">
        <f>IF(AirVision!M709&lt;&gt;"",AirVision!M709, "")</f>
        <v/>
      </c>
      <c r="G713" s="625" t="str">
        <f>IF(ISNUMBER(AirVision!C709),AirVision!C709,"")</f>
        <v/>
      </c>
      <c r="H713" s="624" t="str">
        <f>IF(AirVision!D709&lt;&gt;"",AirVision!D709, "")</f>
        <v/>
      </c>
      <c r="I713" s="624" t="str">
        <f>IF(ISNUMBER(AirVision!O709),AirVision!O709,"")</f>
        <v/>
      </c>
      <c r="J713" s="624" t="str">
        <f>IF(ISNUMBER(AirVision!P709),AirVision!P709,"")</f>
        <v/>
      </c>
      <c r="K713" s="624" t="str">
        <f>IF(ISNUMBER(AirVision!F709),AirVision!F709, "")</f>
        <v/>
      </c>
      <c r="L713" s="624" t="str">
        <f>IF(AirVision!G709&lt;&gt;"",AirVision!G709, "")</f>
        <v/>
      </c>
      <c r="M713" s="624" t="str">
        <f>IF(ISNUMBER(AirVision!U709),AirVision!U709, "")</f>
        <v/>
      </c>
      <c r="N713" s="624" t="str">
        <f>IF(AirVision!V709&lt;&gt;"",AirVision!V709, "")</f>
        <v/>
      </c>
      <c r="O713" s="625" t="str">
        <f>IF(ISNUMBER(AirVision!X709),AirVision!X709,"")</f>
        <v/>
      </c>
      <c r="P713" s="624" t="str">
        <f>IF(AirVision!Y709&lt;&gt;"",AirVision!Y709, "")</f>
        <v/>
      </c>
      <c r="Q713" s="624" t="str">
        <f>IF(ISNUMBER(AirVision!AA709),AirVision!AA709,"")</f>
        <v/>
      </c>
      <c r="R713" s="624" t="str">
        <f>IF(AirVision!AB709&lt;&gt;"",AirVision!AB709, "")</f>
        <v/>
      </c>
      <c r="S713" s="624" t="str">
        <f>IF(ISNUMBER(AirVision!AD709),AirVision!AD709,"")</f>
        <v/>
      </c>
      <c r="T713" s="624" t="str">
        <f>IF(AirVision!AE709&lt;&gt;"",AirVision!AE709, "")</f>
        <v/>
      </c>
      <c r="U713" s="624">
        <f t="shared" ref="U713:U751" si="239">IF(C713=985,1,0)</f>
        <v>0</v>
      </c>
      <c r="V713" s="624">
        <f t="shared" si="238"/>
        <v>1</v>
      </c>
      <c r="W713" s="624" t="str">
        <f>IF(D713&lt;&gt;"",(VLOOKUP(D713,'Flags&amp;Qualifiers'!$S$2:$U$55,3)),"")</f>
        <v/>
      </c>
      <c r="X713" s="624">
        <f t="shared" ref="X713:X751" si="240">IF(D713="&lt;",1,0)</f>
        <v>0</v>
      </c>
      <c r="Y713" s="624" t="str">
        <f>IF(D713&lt;&gt;"",(VLOOKUP(D713,'Flags&amp;Qualifiers'!$S$2:$T$55,2)), "")</f>
        <v/>
      </c>
      <c r="Z713" s="624">
        <f t="shared" ref="Z713:Z751" si="241">SUM(U713:V713,X713)</f>
        <v>1</v>
      </c>
      <c r="AA713" s="624">
        <f t="shared" ref="AA713:AA751" si="242">SUM(W713)</f>
        <v>0</v>
      </c>
      <c r="AB713" s="624" t="str">
        <f t="shared" ref="AB713:AB751" si="243">IF(OR(Z713&gt;0,ISTEXT(AP713)),"NULL",(C713))</f>
        <v>NULL</v>
      </c>
      <c r="AC713" s="635" t="str">
        <f t="shared" si="237"/>
        <v>NULL</v>
      </c>
      <c r="AD713" s="625" t="str">
        <f t="shared" si="237"/>
        <v>NULL</v>
      </c>
      <c r="AE713" s="627">
        <f t="shared" si="236"/>
        <v>0</v>
      </c>
      <c r="AF713" s="628" t="str">
        <f t="shared" ref="AF713:AF751" si="244">IF(E713&lt;0.7,"Flow","")</f>
        <v/>
      </c>
      <c r="AG713" s="629" t="str">
        <f t="shared" ref="AG713:AG751" si="245">IF(AB713&lt;0,"MDL","")</f>
        <v/>
      </c>
      <c r="AH713" s="630">
        <f t="shared" ref="AH713:AH751" si="246">IF(C713=C712,AH712+1,1)</f>
        <v>706</v>
      </c>
      <c r="AI713" s="629">
        <f t="shared" si="228"/>
        <v>0</v>
      </c>
      <c r="AJ713" s="632" t="str">
        <f t="shared" si="232"/>
        <v/>
      </c>
      <c r="AK713" s="630" t="str">
        <f t="shared" ref="AK713:AK751" si="247">IF(ISNUMBER(S713), (S713*2.23694),"")</f>
        <v/>
      </c>
      <c r="AL713" s="630" t="str">
        <f t="shared" ref="AL713:AL751" si="248">IF(AND(Q713&gt;-1,Q713&lt;24),"N",)&amp;IF(AND(Q713&gt;23.99,Q713&lt;65),"NE",)&amp;IF(AND(Q713&gt;64.99,Q713&lt;114),"E",)&amp;IF(AND(Q713&gt;113.99,Q713&lt;157),"SE",)&amp;IF(AND(Q713&gt;156.99,Q713&lt;204),"S",)&amp;IF(AND(Q713&gt;203.99,Q713&lt;247),"SW",)&amp;IF(AND(Q713&gt;246.99,Q713&lt;294),"W",)&amp;IF(AND(Q713&gt;293.99,Q713&lt;336),"NW",)&amp;IF(AND(Q713&gt;335.99,Q713&lt;361),"N",)</f>
        <v/>
      </c>
      <c r="AM713" s="632" t="str">
        <f t="shared" ref="AM713:AM751" si="249">IF(ISNUMBER(G713),(CONVERT(G713,"C","F")), "")</f>
        <v/>
      </c>
      <c r="AN713" s="633" t="str">
        <f t="shared" si="233"/>
        <v>YES</v>
      </c>
      <c r="AO713" s="511" t="s">
        <v>382</v>
      </c>
      <c r="AP713" s="127">
        <f>VLOOKUP(AO713,'Flags&amp;Qualifiers'!$B$2:$C$49,2)</f>
        <v>0</v>
      </c>
      <c r="AQ713" s="127">
        <f>VLOOKUP(AO713,'Flags&amp;Qualifiers'!$B$2:$D$49,3)</f>
        <v>0</v>
      </c>
      <c r="AR713" s="127">
        <f>VLOOKUP(AO713,'Flags&amp;Qualifiers'!$B$2:$E$49,4)</f>
        <v>0</v>
      </c>
      <c r="AS713" s="757" t="str">
        <f t="shared" si="229"/>
        <v>no</v>
      </c>
    </row>
    <row r="714" spans="1:45" s="634" customFormat="1" ht="11.25" customHeight="1" x14ac:dyDescent="0.2">
      <c r="A714" s="621">
        <f>(AirVision!A710)</f>
        <v>0</v>
      </c>
      <c r="B714" s="622">
        <f>(AirVision!B710)</f>
        <v>0</v>
      </c>
      <c r="C714" s="623" t="str">
        <f>IF(ISNUMBER(AirVision!R710),AirVision!R710, "")</f>
        <v/>
      </c>
      <c r="D714" s="624" t="str">
        <f>IF(AirVision!S710&lt;&gt;"",AirVision!S710, "")</f>
        <v/>
      </c>
      <c r="E714" s="623" t="str">
        <f>IF(ISNUMBER(AirVision!L710),AirVision!L710, "")</f>
        <v/>
      </c>
      <c r="F714" s="624" t="str">
        <f>IF(AirVision!M710&lt;&gt;"",AirVision!M710, "")</f>
        <v/>
      </c>
      <c r="G714" s="625" t="str">
        <f>IF(ISNUMBER(AirVision!C710),AirVision!C710,"")</f>
        <v/>
      </c>
      <c r="H714" s="624" t="str">
        <f>IF(AirVision!D710&lt;&gt;"",AirVision!D710, "")</f>
        <v/>
      </c>
      <c r="I714" s="624" t="str">
        <f>IF(ISNUMBER(AirVision!O710),AirVision!O710,"")</f>
        <v/>
      </c>
      <c r="J714" s="624" t="str">
        <f>IF(ISNUMBER(AirVision!P710),AirVision!P710,"")</f>
        <v/>
      </c>
      <c r="K714" s="624" t="str">
        <f>IF(ISNUMBER(AirVision!F710),AirVision!F710, "")</f>
        <v/>
      </c>
      <c r="L714" s="624" t="str">
        <f>IF(AirVision!G710&lt;&gt;"",AirVision!G710, "")</f>
        <v/>
      </c>
      <c r="M714" s="624" t="str">
        <f>IF(ISNUMBER(AirVision!U710),AirVision!U710, "")</f>
        <v/>
      </c>
      <c r="N714" s="624" t="str">
        <f>IF(AirVision!V710&lt;&gt;"",AirVision!V710, "")</f>
        <v/>
      </c>
      <c r="O714" s="625" t="str">
        <f>IF(ISNUMBER(AirVision!X710),AirVision!X710,"")</f>
        <v/>
      </c>
      <c r="P714" s="624" t="str">
        <f>IF(AirVision!Y710&lt;&gt;"",AirVision!Y710, "")</f>
        <v/>
      </c>
      <c r="Q714" s="624" t="str">
        <f>IF(ISNUMBER(AirVision!AA710),AirVision!AA710,"")</f>
        <v/>
      </c>
      <c r="R714" s="624" t="str">
        <f>IF(AirVision!AB710&lt;&gt;"",AirVision!AB710, "")</f>
        <v/>
      </c>
      <c r="S714" s="624" t="str">
        <f>IF(ISNUMBER(AirVision!AD710),AirVision!AD710,"")</f>
        <v/>
      </c>
      <c r="T714" s="624" t="str">
        <f>IF(AirVision!AE710&lt;&gt;"",AirVision!AE710, "")</f>
        <v/>
      </c>
      <c r="U714" s="624">
        <f t="shared" si="239"/>
        <v>0</v>
      </c>
      <c r="V714" s="624">
        <f t="shared" si="238"/>
        <v>1</v>
      </c>
      <c r="W714" s="624" t="str">
        <f>IF(D714&lt;&gt;"",(VLOOKUP(D714,'Flags&amp;Qualifiers'!$S$2:$U$55,3)),"")</f>
        <v/>
      </c>
      <c r="X714" s="624">
        <f t="shared" si="240"/>
        <v>0</v>
      </c>
      <c r="Y714" s="624" t="str">
        <f>IF(D714&lt;&gt;"",(VLOOKUP(D714,'Flags&amp;Qualifiers'!$S$2:$T$55,2)), "")</f>
        <v/>
      </c>
      <c r="Z714" s="624">
        <f t="shared" si="241"/>
        <v>1</v>
      </c>
      <c r="AA714" s="624">
        <f t="shared" si="242"/>
        <v>0</v>
      </c>
      <c r="AB714" s="624" t="str">
        <f t="shared" si="243"/>
        <v>NULL</v>
      </c>
      <c r="AC714" s="635" t="str">
        <f t="shared" si="237"/>
        <v>NULL</v>
      </c>
      <c r="AD714" s="625" t="str">
        <f t="shared" si="237"/>
        <v>NULL</v>
      </c>
      <c r="AE714" s="627">
        <f t="shared" si="236"/>
        <v>0</v>
      </c>
      <c r="AF714" s="628" t="str">
        <f t="shared" si="244"/>
        <v/>
      </c>
      <c r="AG714" s="629" t="str">
        <f t="shared" si="245"/>
        <v/>
      </c>
      <c r="AH714" s="630">
        <f t="shared" si="246"/>
        <v>707</v>
      </c>
      <c r="AI714" s="629">
        <f t="shared" ref="AI714:AI751" si="250">IF(OR(AB713="NULL",AB714="NULL"),0, (AB714-AB713))</f>
        <v>0</v>
      </c>
      <c r="AJ714" s="632" t="str">
        <f t="shared" si="232"/>
        <v/>
      </c>
      <c r="AK714" s="630" t="str">
        <f t="shared" si="247"/>
        <v/>
      </c>
      <c r="AL714" s="630" t="str">
        <f t="shared" si="248"/>
        <v/>
      </c>
      <c r="AM714" s="632" t="str">
        <f t="shared" si="249"/>
        <v/>
      </c>
      <c r="AN714" s="633" t="str">
        <f t="shared" si="233"/>
        <v>YES</v>
      </c>
      <c r="AO714" s="511" t="s">
        <v>382</v>
      </c>
      <c r="AP714" s="127">
        <f>VLOOKUP(AO714,'Flags&amp;Qualifiers'!$B$2:$C$49,2)</f>
        <v>0</v>
      </c>
      <c r="AQ714" s="127">
        <f>VLOOKUP(AO714,'Flags&amp;Qualifiers'!$B$2:$D$49,3)</f>
        <v>0</v>
      </c>
      <c r="AR714" s="127">
        <f>VLOOKUP(AO714,'Flags&amp;Qualifiers'!$B$2:$E$49,4)</f>
        <v>0</v>
      </c>
      <c r="AS714" s="757" t="str">
        <f t="shared" si="229"/>
        <v>no</v>
      </c>
    </row>
    <row r="715" spans="1:45" s="634" customFormat="1" ht="11.25" customHeight="1" x14ac:dyDescent="0.2">
      <c r="A715" s="621">
        <f>(AirVision!A711)</f>
        <v>0</v>
      </c>
      <c r="B715" s="622">
        <f>(AirVision!B711)</f>
        <v>0</v>
      </c>
      <c r="C715" s="623" t="str">
        <f>IF(ISNUMBER(AirVision!R711),AirVision!R711, "")</f>
        <v/>
      </c>
      <c r="D715" s="624" t="str">
        <f>IF(AirVision!S711&lt;&gt;"",AirVision!S711, "")</f>
        <v/>
      </c>
      <c r="E715" s="623" t="str">
        <f>IF(ISNUMBER(AirVision!L711),AirVision!L711, "")</f>
        <v/>
      </c>
      <c r="F715" s="624" t="str">
        <f>IF(AirVision!M711&lt;&gt;"",AirVision!M711, "")</f>
        <v/>
      </c>
      <c r="G715" s="625" t="str">
        <f>IF(ISNUMBER(AirVision!C711),AirVision!C711,"")</f>
        <v/>
      </c>
      <c r="H715" s="624" t="str">
        <f>IF(AirVision!D711&lt;&gt;"",AirVision!D711, "")</f>
        <v/>
      </c>
      <c r="I715" s="624" t="str">
        <f>IF(ISNUMBER(AirVision!O711),AirVision!O711,"")</f>
        <v/>
      </c>
      <c r="J715" s="624" t="str">
        <f>IF(ISNUMBER(AirVision!P711),AirVision!P711,"")</f>
        <v/>
      </c>
      <c r="K715" s="624" t="str">
        <f>IF(ISNUMBER(AirVision!F711),AirVision!F711, "")</f>
        <v/>
      </c>
      <c r="L715" s="624" t="str">
        <f>IF(AirVision!G711&lt;&gt;"",AirVision!G711, "")</f>
        <v/>
      </c>
      <c r="M715" s="624" t="str">
        <f>IF(ISNUMBER(AirVision!U711),AirVision!U711, "")</f>
        <v/>
      </c>
      <c r="N715" s="624" t="str">
        <f>IF(AirVision!V711&lt;&gt;"",AirVision!V711, "")</f>
        <v/>
      </c>
      <c r="O715" s="625" t="str">
        <f>IF(ISNUMBER(AirVision!X711),AirVision!X711,"")</f>
        <v/>
      </c>
      <c r="P715" s="624" t="str">
        <f>IF(AirVision!Y711&lt;&gt;"",AirVision!Y711, "")</f>
        <v/>
      </c>
      <c r="Q715" s="624" t="str">
        <f>IF(ISNUMBER(AirVision!AA711),AirVision!AA711,"")</f>
        <v/>
      </c>
      <c r="R715" s="624" t="str">
        <f>IF(AirVision!AB711&lt;&gt;"",AirVision!AB711, "")</f>
        <v/>
      </c>
      <c r="S715" s="624" t="str">
        <f>IF(ISNUMBER(AirVision!AD711),AirVision!AD711,"")</f>
        <v/>
      </c>
      <c r="T715" s="624" t="str">
        <f>IF(AirVision!AE711&lt;&gt;"",AirVision!AE711, "")</f>
        <v/>
      </c>
      <c r="U715" s="624">
        <f t="shared" si="239"/>
        <v>0</v>
      </c>
      <c r="V715" s="624">
        <f t="shared" si="238"/>
        <v>1</v>
      </c>
      <c r="W715" s="624" t="str">
        <f>IF(D715&lt;&gt;"",(VLOOKUP(D715,'Flags&amp;Qualifiers'!$S$2:$U$55,3)),"")</f>
        <v/>
      </c>
      <c r="X715" s="624">
        <f t="shared" si="240"/>
        <v>0</v>
      </c>
      <c r="Y715" s="624" t="str">
        <f>IF(D715&lt;&gt;"",(VLOOKUP(D715,'Flags&amp;Qualifiers'!$S$2:$T$55,2)), "")</f>
        <v/>
      </c>
      <c r="Z715" s="624">
        <f t="shared" si="241"/>
        <v>1</v>
      </c>
      <c r="AA715" s="624">
        <f t="shared" si="242"/>
        <v>0</v>
      </c>
      <c r="AB715" s="624" t="str">
        <f t="shared" si="243"/>
        <v>NULL</v>
      </c>
      <c r="AC715" s="635" t="str">
        <f t="shared" si="237"/>
        <v>NULL</v>
      </c>
      <c r="AD715" s="625" t="str">
        <f t="shared" si="237"/>
        <v>NULL</v>
      </c>
      <c r="AE715" s="627">
        <f t="shared" si="236"/>
        <v>0</v>
      </c>
      <c r="AF715" s="628" t="str">
        <f t="shared" si="244"/>
        <v/>
      </c>
      <c r="AG715" s="629" t="str">
        <f t="shared" si="245"/>
        <v/>
      </c>
      <c r="AH715" s="630">
        <f t="shared" si="246"/>
        <v>708</v>
      </c>
      <c r="AI715" s="629">
        <f t="shared" si="250"/>
        <v>0</v>
      </c>
      <c r="AJ715" s="632" t="str">
        <f t="shared" si="232"/>
        <v/>
      </c>
      <c r="AK715" s="630" t="str">
        <f t="shared" si="247"/>
        <v/>
      </c>
      <c r="AL715" s="630" t="str">
        <f t="shared" si="248"/>
        <v/>
      </c>
      <c r="AM715" s="632" t="str">
        <f t="shared" si="249"/>
        <v/>
      </c>
      <c r="AN715" s="633" t="str">
        <f t="shared" si="233"/>
        <v>YES</v>
      </c>
      <c r="AO715" s="511" t="s">
        <v>382</v>
      </c>
      <c r="AP715" s="127">
        <f>VLOOKUP(AO715,'Flags&amp;Qualifiers'!$B$2:$C$49,2)</f>
        <v>0</v>
      </c>
      <c r="AQ715" s="127">
        <f>VLOOKUP(AO715,'Flags&amp;Qualifiers'!$B$2:$D$49,3)</f>
        <v>0</v>
      </c>
      <c r="AR715" s="127">
        <f>VLOOKUP(AO715,'Flags&amp;Qualifiers'!$B$2:$E$49,4)</f>
        <v>0</v>
      </c>
      <c r="AS715" s="757" t="str">
        <f t="shared" si="229"/>
        <v>no</v>
      </c>
    </row>
    <row r="716" spans="1:45" s="634" customFormat="1" ht="11.25" customHeight="1" x14ac:dyDescent="0.2">
      <c r="A716" s="621">
        <f>(AirVision!A712)</f>
        <v>0</v>
      </c>
      <c r="B716" s="622">
        <f>(AirVision!B712)</f>
        <v>0</v>
      </c>
      <c r="C716" s="623" t="str">
        <f>IF(ISNUMBER(AirVision!R712),AirVision!R712, "")</f>
        <v/>
      </c>
      <c r="D716" s="624" t="str">
        <f>IF(AirVision!S712&lt;&gt;"",AirVision!S712, "")</f>
        <v/>
      </c>
      <c r="E716" s="623" t="str">
        <f>IF(ISNUMBER(AirVision!L712),AirVision!L712, "")</f>
        <v/>
      </c>
      <c r="F716" s="624" t="str">
        <f>IF(AirVision!M712&lt;&gt;"",AirVision!M712, "")</f>
        <v/>
      </c>
      <c r="G716" s="625" t="str">
        <f>IF(ISNUMBER(AirVision!C712),AirVision!C712,"")</f>
        <v/>
      </c>
      <c r="H716" s="624" t="str">
        <f>IF(AirVision!D712&lt;&gt;"",AirVision!D712, "")</f>
        <v/>
      </c>
      <c r="I716" s="624" t="str">
        <f>IF(ISNUMBER(AirVision!O712),AirVision!O712,"")</f>
        <v/>
      </c>
      <c r="J716" s="624" t="str">
        <f>IF(ISNUMBER(AirVision!P712),AirVision!P712,"")</f>
        <v/>
      </c>
      <c r="K716" s="624" t="str">
        <f>IF(ISNUMBER(AirVision!F712),AirVision!F712, "")</f>
        <v/>
      </c>
      <c r="L716" s="624" t="str">
        <f>IF(AirVision!G712&lt;&gt;"",AirVision!G712, "")</f>
        <v/>
      </c>
      <c r="M716" s="624" t="str">
        <f>IF(ISNUMBER(AirVision!U712),AirVision!U712, "")</f>
        <v/>
      </c>
      <c r="N716" s="624" t="str">
        <f>IF(AirVision!V712&lt;&gt;"",AirVision!V712, "")</f>
        <v/>
      </c>
      <c r="O716" s="625" t="str">
        <f>IF(ISNUMBER(AirVision!X712),AirVision!X712,"")</f>
        <v/>
      </c>
      <c r="P716" s="624" t="str">
        <f>IF(AirVision!Y712&lt;&gt;"",AirVision!Y712, "")</f>
        <v/>
      </c>
      <c r="Q716" s="624" t="str">
        <f>IF(ISNUMBER(AirVision!AA712),AirVision!AA712,"")</f>
        <v/>
      </c>
      <c r="R716" s="624" t="str">
        <f>IF(AirVision!AB712&lt;&gt;"",AirVision!AB712, "")</f>
        <v/>
      </c>
      <c r="S716" s="624" t="str">
        <f>IF(ISNUMBER(AirVision!AD712),AirVision!AD712,"")</f>
        <v/>
      </c>
      <c r="T716" s="624" t="str">
        <f>IF(AirVision!AE712&lt;&gt;"",AirVision!AE712, "")</f>
        <v/>
      </c>
      <c r="U716" s="624">
        <f t="shared" si="239"/>
        <v>0</v>
      </c>
      <c r="V716" s="624">
        <f t="shared" si="238"/>
        <v>1</v>
      </c>
      <c r="W716" s="624" t="str">
        <f>IF(D716&lt;&gt;"",(VLOOKUP(D716,'Flags&amp;Qualifiers'!$S$2:$U$55,3)),"")</f>
        <v/>
      </c>
      <c r="X716" s="624">
        <f t="shared" si="240"/>
        <v>0</v>
      </c>
      <c r="Y716" s="624" t="str">
        <f>IF(D716&lt;&gt;"",(VLOOKUP(D716,'Flags&amp;Qualifiers'!$S$2:$T$55,2)), "")</f>
        <v/>
      </c>
      <c r="Z716" s="624">
        <f t="shared" si="241"/>
        <v>1</v>
      </c>
      <c r="AA716" s="624">
        <f t="shared" si="242"/>
        <v>0</v>
      </c>
      <c r="AB716" s="624" t="str">
        <f t="shared" si="243"/>
        <v>NULL</v>
      </c>
      <c r="AC716" s="635" t="str">
        <f t="shared" si="237"/>
        <v>NULL</v>
      </c>
      <c r="AD716" s="625" t="str">
        <f t="shared" si="237"/>
        <v>NULL</v>
      </c>
      <c r="AE716" s="627">
        <f t="shared" si="236"/>
        <v>0</v>
      </c>
      <c r="AF716" s="628" t="str">
        <f t="shared" si="244"/>
        <v/>
      </c>
      <c r="AG716" s="629" t="str">
        <f t="shared" si="245"/>
        <v/>
      </c>
      <c r="AH716" s="630">
        <f t="shared" si="246"/>
        <v>709</v>
      </c>
      <c r="AI716" s="629">
        <f t="shared" si="250"/>
        <v>0</v>
      </c>
      <c r="AJ716" s="632" t="str">
        <f t="shared" si="232"/>
        <v/>
      </c>
      <c r="AK716" s="630" t="str">
        <f t="shared" si="247"/>
        <v/>
      </c>
      <c r="AL716" s="630" t="str">
        <f t="shared" si="248"/>
        <v/>
      </c>
      <c r="AM716" s="632" t="str">
        <f t="shared" si="249"/>
        <v/>
      </c>
      <c r="AN716" s="633" t="str">
        <f t="shared" si="233"/>
        <v>YES</v>
      </c>
      <c r="AO716" s="511" t="s">
        <v>382</v>
      </c>
      <c r="AP716" s="127">
        <f>VLOOKUP(AO716,'Flags&amp;Qualifiers'!$B$2:$C$49,2)</f>
        <v>0</v>
      </c>
      <c r="AQ716" s="127">
        <f>VLOOKUP(AO716,'Flags&amp;Qualifiers'!$B$2:$D$49,3)</f>
        <v>0</v>
      </c>
      <c r="AR716" s="127">
        <f>VLOOKUP(AO716,'Flags&amp;Qualifiers'!$B$2:$E$49,4)</f>
        <v>0</v>
      </c>
      <c r="AS716" s="757" t="str">
        <f t="shared" si="229"/>
        <v>no</v>
      </c>
    </row>
    <row r="717" spans="1:45" s="634" customFormat="1" ht="11.25" customHeight="1" x14ac:dyDescent="0.2">
      <c r="A717" s="621">
        <f>(AirVision!A713)</f>
        <v>0</v>
      </c>
      <c r="B717" s="622">
        <f>(AirVision!B713)</f>
        <v>0</v>
      </c>
      <c r="C717" s="623" t="str">
        <f>IF(ISNUMBER(AirVision!R713),AirVision!R713, "")</f>
        <v/>
      </c>
      <c r="D717" s="624" t="str">
        <f>IF(AirVision!S713&lt;&gt;"",AirVision!S713, "")</f>
        <v/>
      </c>
      <c r="E717" s="623" t="str">
        <f>IF(ISNUMBER(AirVision!L713),AirVision!L713, "")</f>
        <v/>
      </c>
      <c r="F717" s="624" t="str">
        <f>IF(AirVision!M713&lt;&gt;"",AirVision!M713, "")</f>
        <v/>
      </c>
      <c r="G717" s="625" t="str">
        <f>IF(ISNUMBER(AirVision!C713),AirVision!C713,"")</f>
        <v/>
      </c>
      <c r="H717" s="624" t="str">
        <f>IF(AirVision!D713&lt;&gt;"",AirVision!D713, "")</f>
        <v/>
      </c>
      <c r="I717" s="624" t="str">
        <f>IF(ISNUMBER(AirVision!O713),AirVision!O713,"")</f>
        <v/>
      </c>
      <c r="J717" s="624" t="str">
        <f>IF(ISNUMBER(AirVision!P713),AirVision!P713,"")</f>
        <v/>
      </c>
      <c r="K717" s="624" t="str">
        <f>IF(ISNUMBER(AirVision!F713),AirVision!F713, "")</f>
        <v/>
      </c>
      <c r="L717" s="624" t="str">
        <f>IF(AirVision!G713&lt;&gt;"",AirVision!G713, "")</f>
        <v/>
      </c>
      <c r="M717" s="624" t="str">
        <f>IF(ISNUMBER(AirVision!U713),AirVision!U713, "")</f>
        <v/>
      </c>
      <c r="N717" s="624" t="str">
        <f>IF(AirVision!V713&lt;&gt;"",AirVision!V713, "")</f>
        <v/>
      </c>
      <c r="O717" s="625" t="str">
        <f>IF(ISNUMBER(AirVision!X713),AirVision!X713,"")</f>
        <v/>
      </c>
      <c r="P717" s="624" t="str">
        <f>IF(AirVision!Y713&lt;&gt;"",AirVision!Y713, "")</f>
        <v/>
      </c>
      <c r="Q717" s="624" t="str">
        <f>IF(ISNUMBER(AirVision!AA713),AirVision!AA713,"")</f>
        <v/>
      </c>
      <c r="R717" s="624" t="str">
        <f>IF(AirVision!AB713&lt;&gt;"",AirVision!AB713, "")</f>
        <v/>
      </c>
      <c r="S717" s="624" t="str">
        <f>IF(ISNUMBER(AirVision!AD713),AirVision!AD713,"")</f>
        <v/>
      </c>
      <c r="T717" s="624" t="str">
        <f>IF(AirVision!AE713&lt;&gt;"",AirVision!AE713, "")</f>
        <v/>
      </c>
      <c r="U717" s="624">
        <f t="shared" si="239"/>
        <v>0</v>
      </c>
      <c r="V717" s="624">
        <f t="shared" si="238"/>
        <v>1</v>
      </c>
      <c r="W717" s="624" t="str">
        <f>IF(D717&lt;&gt;"",(VLOOKUP(D717,'Flags&amp;Qualifiers'!$S$2:$U$55,3)),"")</f>
        <v/>
      </c>
      <c r="X717" s="624">
        <f t="shared" si="240"/>
        <v>0</v>
      </c>
      <c r="Y717" s="624" t="str">
        <f>IF(D717&lt;&gt;"",(VLOOKUP(D717,'Flags&amp;Qualifiers'!$S$2:$T$55,2)), "")</f>
        <v/>
      </c>
      <c r="Z717" s="624">
        <f t="shared" si="241"/>
        <v>1</v>
      </c>
      <c r="AA717" s="624">
        <f t="shared" si="242"/>
        <v>0</v>
      </c>
      <c r="AB717" s="624" t="str">
        <f t="shared" si="243"/>
        <v>NULL</v>
      </c>
      <c r="AC717" s="635" t="str">
        <f t="shared" si="237"/>
        <v>NULL</v>
      </c>
      <c r="AD717" s="625" t="str">
        <f t="shared" si="237"/>
        <v>NULL</v>
      </c>
      <c r="AE717" s="627">
        <f t="shared" si="236"/>
        <v>0</v>
      </c>
      <c r="AF717" s="628" t="str">
        <f t="shared" si="244"/>
        <v/>
      </c>
      <c r="AG717" s="629" t="str">
        <f t="shared" si="245"/>
        <v/>
      </c>
      <c r="AH717" s="630">
        <f t="shared" si="246"/>
        <v>710</v>
      </c>
      <c r="AI717" s="629">
        <f t="shared" si="250"/>
        <v>0</v>
      </c>
      <c r="AJ717" s="632" t="str">
        <f t="shared" si="232"/>
        <v/>
      </c>
      <c r="AK717" s="630" t="str">
        <f t="shared" si="247"/>
        <v/>
      </c>
      <c r="AL717" s="630" t="str">
        <f t="shared" si="248"/>
        <v/>
      </c>
      <c r="AM717" s="632" t="str">
        <f t="shared" si="249"/>
        <v/>
      </c>
      <c r="AN717" s="633" t="str">
        <f t="shared" si="233"/>
        <v>YES</v>
      </c>
      <c r="AO717" s="511" t="s">
        <v>382</v>
      </c>
      <c r="AP717" s="127">
        <f>VLOOKUP(AO717,'Flags&amp;Qualifiers'!$B$2:$C$49,2)</f>
        <v>0</v>
      </c>
      <c r="AQ717" s="127">
        <f>VLOOKUP(AO717,'Flags&amp;Qualifiers'!$B$2:$D$49,3)</f>
        <v>0</v>
      </c>
      <c r="AR717" s="127">
        <f>VLOOKUP(AO717,'Flags&amp;Qualifiers'!$B$2:$E$49,4)</f>
        <v>0</v>
      </c>
      <c r="AS717" s="757" t="str">
        <f t="shared" si="229"/>
        <v>no</v>
      </c>
    </row>
    <row r="718" spans="1:45" s="634" customFormat="1" ht="11.25" customHeight="1" x14ac:dyDescent="0.2">
      <c r="A718" s="621">
        <f>(AirVision!A714)</f>
        <v>0</v>
      </c>
      <c r="B718" s="622">
        <f>(AirVision!B714)</f>
        <v>0</v>
      </c>
      <c r="C718" s="623" t="str">
        <f>IF(ISNUMBER(AirVision!R714),AirVision!R714, "")</f>
        <v/>
      </c>
      <c r="D718" s="624" t="str">
        <f>IF(AirVision!S714&lt;&gt;"",AirVision!S714, "")</f>
        <v/>
      </c>
      <c r="E718" s="623" t="str">
        <f>IF(ISNUMBER(AirVision!L714),AirVision!L714, "")</f>
        <v/>
      </c>
      <c r="F718" s="624" t="str">
        <f>IF(AirVision!M714&lt;&gt;"",AirVision!M714, "")</f>
        <v/>
      </c>
      <c r="G718" s="625" t="str">
        <f>IF(ISNUMBER(AirVision!C714),AirVision!C714,"")</f>
        <v/>
      </c>
      <c r="H718" s="624" t="str">
        <f>IF(AirVision!D714&lt;&gt;"",AirVision!D714, "")</f>
        <v/>
      </c>
      <c r="I718" s="624" t="str">
        <f>IF(ISNUMBER(AirVision!O714),AirVision!O714,"")</f>
        <v/>
      </c>
      <c r="J718" s="624" t="str">
        <f>IF(ISNUMBER(AirVision!P714),AirVision!P714,"")</f>
        <v/>
      </c>
      <c r="K718" s="624" t="str">
        <f>IF(ISNUMBER(AirVision!F714),AirVision!F714, "")</f>
        <v/>
      </c>
      <c r="L718" s="624" t="str">
        <f>IF(AirVision!G714&lt;&gt;"",AirVision!G714, "")</f>
        <v/>
      </c>
      <c r="M718" s="624" t="str">
        <f>IF(ISNUMBER(AirVision!U714),AirVision!U714, "")</f>
        <v/>
      </c>
      <c r="N718" s="624" t="str">
        <f>IF(AirVision!V714&lt;&gt;"",AirVision!V714, "")</f>
        <v/>
      </c>
      <c r="O718" s="625" t="str">
        <f>IF(ISNUMBER(AirVision!X714),AirVision!X714,"")</f>
        <v/>
      </c>
      <c r="P718" s="624" t="str">
        <f>IF(AirVision!Y714&lt;&gt;"",AirVision!Y714, "")</f>
        <v/>
      </c>
      <c r="Q718" s="624" t="str">
        <f>IF(ISNUMBER(AirVision!AA714),AirVision!AA714,"")</f>
        <v/>
      </c>
      <c r="R718" s="624" t="str">
        <f>IF(AirVision!AB714&lt;&gt;"",AirVision!AB714, "")</f>
        <v/>
      </c>
      <c r="S718" s="624" t="str">
        <f>IF(ISNUMBER(AirVision!AD714),AirVision!AD714,"")</f>
        <v/>
      </c>
      <c r="T718" s="624" t="str">
        <f>IF(AirVision!AE714&lt;&gt;"",AirVision!AE714, "")</f>
        <v/>
      </c>
      <c r="U718" s="624">
        <f t="shared" si="239"/>
        <v>0</v>
      </c>
      <c r="V718" s="624">
        <f t="shared" si="238"/>
        <v>1</v>
      </c>
      <c r="W718" s="624" t="str">
        <f>IF(D718&lt;&gt;"",(VLOOKUP(D718,'Flags&amp;Qualifiers'!$S$2:$U$55,3)),"")</f>
        <v/>
      </c>
      <c r="X718" s="624">
        <f t="shared" si="240"/>
        <v>0</v>
      </c>
      <c r="Y718" s="624" t="str">
        <f>IF(D718&lt;&gt;"",(VLOOKUP(D718,'Flags&amp;Qualifiers'!$S$2:$T$55,2)), "")</f>
        <v/>
      </c>
      <c r="Z718" s="624">
        <f t="shared" si="241"/>
        <v>1</v>
      </c>
      <c r="AA718" s="624">
        <f t="shared" si="242"/>
        <v>0</v>
      </c>
      <c r="AB718" s="624" t="str">
        <f t="shared" si="243"/>
        <v>NULL</v>
      </c>
      <c r="AC718" s="635" t="str">
        <f t="shared" si="237"/>
        <v>NULL</v>
      </c>
      <c r="AD718" s="625" t="str">
        <f t="shared" si="237"/>
        <v>NULL</v>
      </c>
      <c r="AE718" s="627">
        <f t="shared" si="236"/>
        <v>0</v>
      </c>
      <c r="AF718" s="628" t="str">
        <f t="shared" si="244"/>
        <v/>
      </c>
      <c r="AG718" s="629" t="str">
        <f t="shared" si="245"/>
        <v/>
      </c>
      <c r="AH718" s="630">
        <f t="shared" si="246"/>
        <v>711</v>
      </c>
      <c r="AI718" s="629">
        <f t="shared" si="250"/>
        <v>0</v>
      </c>
      <c r="AJ718" s="632" t="str">
        <f t="shared" si="232"/>
        <v/>
      </c>
      <c r="AK718" s="630" t="str">
        <f t="shared" si="247"/>
        <v/>
      </c>
      <c r="AL718" s="630" t="str">
        <f t="shared" si="248"/>
        <v/>
      </c>
      <c r="AM718" s="632" t="str">
        <f t="shared" si="249"/>
        <v/>
      </c>
      <c r="AN718" s="633" t="str">
        <f t="shared" si="233"/>
        <v>YES</v>
      </c>
      <c r="AO718" s="511" t="s">
        <v>382</v>
      </c>
      <c r="AP718" s="127">
        <f>VLOOKUP(AO718,'Flags&amp;Qualifiers'!$B$2:$C$49,2)</f>
        <v>0</v>
      </c>
      <c r="AQ718" s="127">
        <f>VLOOKUP(AO718,'Flags&amp;Qualifiers'!$B$2:$D$49,3)</f>
        <v>0</v>
      </c>
      <c r="AR718" s="127">
        <f>VLOOKUP(AO718,'Flags&amp;Qualifiers'!$B$2:$E$49,4)</f>
        <v>0</v>
      </c>
      <c r="AS718" s="757" t="str">
        <f t="shared" si="229"/>
        <v>no</v>
      </c>
    </row>
    <row r="719" spans="1:45" s="634" customFormat="1" ht="11.25" customHeight="1" x14ac:dyDescent="0.2">
      <c r="A719" s="621">
        <f>(AirVision!A715)</f>
        <v>0</v>
      </c>
      <c r="B719" s="622">
        <f>(AirVision!B715)</f>
        <v>0</v>
      </c>
      <c r="C719" s="623" t="str">
        <f>IF(ISNUMBER(AirVision!R715),AirVision!R715, "")</f>
        <v/>
      </c>
      <c r="D719" s="624" t="str">
        <f>IF(AirVision!S715&lt;&gt;"",AirVision!S715, "")</f>
        <v/>
      </c>
      <c r="E719" s="623" t="str">
        <f>IF(ISNUMBER(AirVision!L715),AirVision!L715, "")</f>
        <v/>
      </c>
      <c r="F719" s="624" t="str">
        <f>IF(AirVision!M715&lt;&gt;"",AirVision!M715, "")</f>
        <v/>
      </c>
      <c r="G719" s="625" t="str">
        <f>IF(ISNUMBER(AirVision!C715),AirVision!C715,"")</f>
        <v/>
      </c>
      <c r="H719" s="624" t="str">
        <f>IF(AirVision!D715&lt;&gt;"",AirVision!D715, "")</f>
        <v/>
      </c>
      <c r="I719" s="624" t="str">
        <f>IF(ISNUMBER(AirVision!O715),AirVision!O715,"")</f>
        <v/>
      </c>
      <c r="J719" s="624" t="str">
        <f>IF(ISNUMBER(AirVision!P715),AirVision!P715,"")</f>
        <v/>
      </c>
      <c r="K719" s="624" t="str">
        <f>IF(ISNUMBER(AirVision!F715),AirVision!F715, "")</f>
        <v/>
      </c>
      <c r="L719" s="624" t="str">
        <f>IF(AirVision!G715&lt;&gt;"",AirVision!G715, "")</f>
        <v/>
      </c>
      <c r="M719" s="624" t="str">
        <f>IF(ISNUMBER(AirVision!U715),AirVision!U715, "")</f>
        <v/>
      </c>
      <c r="N719" s="624" t="str">
        <f>IF(AirVision!V715&lt;&gt;"",AirVision!V715, "")</f>
        <v/>
      </c>
      <c r="O719" s="625" t="str">
        <f>IF(ISNUMBER(AirVision!X715),AirVision!X715,"")</f>
        <v/>
      </c>
      <c r="P719" s="624" t="str">
        <f>IF(AirVision!Y715&lt;&gt;"",AirVision!Y715, "")</f>
        <v/>
      </c>
      <c r="Q719" s="624" t="str">
        <f>IF(ISNUMBER(AirVision!AA715),AirVision!AA715,"")</f>
        <v/>
      </c>
      <c r="R719" s="624" t="str">
        <f>IF(AirVision!AB715&lt;&gt;"",AirVision!AB715, "")</f>
        <v/>
      </c>
      <c r="S719" s="624" t="str">
        <f>IF(ISNUMBER(AirVision!AD715),AirVision!AD715,"")</f>
        <v/>
      </c>
      <c r="T719" s="624" t="str">
        <f>IF(AirVision!AE715&lt;&gt;"",AirVision!AE715, "")</f>
        <v/>
      </c>
      <c r="U719" s="624">
        <f t="shared" si="239"/>
        <v>0</v>
      </c>
      <c r="V719" s="624">
        <f t="shared" si="238"/>
        <v>1</v>
      </c>
      <c r="W719" s="624" t="str">
        <f>IF(D719&lt;&gt;"",(VLOOKUP(D719,'Flags&amp;Qualifiers'!$S$2:$U$55,3)),"")</f>
        <v/>
      </c>
      <c r="X719" s="624">
        <f t="shared" si="240"/>
        <v>0</v>
      </c>
      <c r="Y719" s="624" t="str">
        <f>IF(D719&lt;&gt;"",(VLOOKUP(D719,'Flags&amp;Qualifiers'!$S$2:$T$55,2)), "")</f>
        <v/>
      </c>
      <c r="Z719" s="624">
        <f t="shared" si="241"/>
        <v>1</v>
      </c>
      <c r="AA719" s="624">
        <f t="shared" si="242"/>
        <v>0</v>
      </c>
      <c r="AB719" s="624" t="str">
        <f t="shared" si="243"/>
        <v>NULL</v>
      </c>
      <c r="AC719" s="635" t="str">
        <f t="shared" si="237"/>
        <v>NULL</v>
      </c>
      <c r="AD719" s="625" t="str">
        <f t="shared" si="237"/>
        <v>NULL</v>
      </c>
      <c r="AE719" s="627">
        <f t="shared" si="236"/>
        <v>0</v>
      </c>
      <c r="AF719" s="628" t="str">
        <f t="shared" si="244"/>
        <v/>
      </c>
      <c r="AG719" s="629" t="str">
        <f t="shared" si="245"/>
        <v/>
      </c>
      <c r="AH719" s="630">
        <f t="shared" si="246"/>
        <v>712</v>
      </c>
      <c r="AI719" s="629">
        <f t="shared" si="250"/>
        <v>0</v>
      </c>
      <c r="AJ719" s="632" t="str">
        <f t="shared" si="232"/>
        <v/>
      </c>
      <c r="AK719" s="630" t="str">
        <f t="shared" si="247"/>
        <v/>
      </c>
      <c r="AL719" s="630" t="str">
        <f t="shared" si="248"/>
        <v/>
      </c>
      <c r="AM719" s="632" t="str">
        <f t="shared" si="249"/>
        <v/>
      </c>
      <c r="AN719" s="633" t="str">
        <f t="shared" si="233"/>
        <v>YES</v>
      </c>
      <c r="AO719" s="511" t="s">
        <v>382</v>
      </c>
      <c r="AP719" s="127">
        <f>VLOOKUP(AO719,'Flags&amp;Qualifiers'!$B$2:$C$49,2)</f>
        <v>0</v>
      </c>
      <c r="AQ719" s="127">
        <f>VLOOKUP(AO719,'Flags&amp;Qualifiers'!$B$2:$D$49,3)</f>
        <v>0</v>
      </c>
      <c r="AR719" s="127">
        <f>VLOOKUP(AO719,'Flags&amp;Qualifiers'!$B$2:$E$49,4)</f>
        <v>0</v>
      </c>
      <c r="AS719" s="757" t="str">
        <f t="shared" ref="AS719:AS727" si="251">IF(AND(AN719="YES",AO719="-"),"no","")</f>
        <v>no</v>
      </c>
    </row>
    <row r="720" spans="1:45" s="634" customFormat="1" ht="11.25" customHeight="1" x14ac:dyDescent="0.2">
      <c r="A720" s="621">
        <f>(AirVision!A716)</f>
        <v>0</v>
      </c>
      <c r="B720" s="622">
        <f>(AirVision!B716)</f>
        <v>0</v>
      </c>
      <c r="C720" s="623" t="str">
        <f>IF(ISNUMBER(AirVision!R716),AirVision!R716, "")</f>
        <v/>
      </c>
      <c r="D720" s="624" t="str">
        <f>IF(AirVision!S716&lt;&gt;"",AirVision!S716, "")</f>
        <v/>
      </c>
      <c r="E720" s="623" t="str">
        <f>IF(ISNUMBER(AirVision!L716),AirVision!L716, "")</f>
        <v/>
      </c>
      <c r="F720" s="624" t="str">
        <f>IF(AirVision!M716&lt;&gt;"",AirVision!M716, "")</f>
        <v/>
      </c>
      <c r="G720" s="625" t="str">
        <f>IF(ISNUMBER(AirVision!C716),AirVision!C716,"")</f>
        <v/>
      </c>
      <c r="H720" s="624" t="str">
        <f>IF(AirVision!D716&lt;&gt;"",AirVision!D716, "")</f>
        <v/>
      </c>
      <c r="I720" s="624" t="str">
        <f>IF(ISNUMBER(AirVision!O716),AirVision!O716,"")</f>
        <v/>
      </c>
      <c r="J720" s="624" t="str">
        <f>IF(ISNUMBER(AirVision!P716),AirVision!P716,"")</f>
        <v/>
      </c>
      <c r="K720" s="624" t="str">
        <f>IF(ISNUMBER(AirVision!F716),AirVision!F716, "")</f>
        <v/>
      </c>
      <c r="L720" s="624" t="str">
        <f>IF(AirVision!G716&lt;&gt;"",AirVision!G716, "")</f>
        <v/>
      </c>
      <c r="M720" s="624" t="str">
        <f>IF(ISNUMBER(AirVision!U716),AirVision!U716, "")</f>
        <v/>
      </c>
      <c r="N720" s="624" t="str">
        <f>IF(AirVision!V716&lt;&gt;"",AirVision!V716, "")</f>
        <v/>
      </c>
      <c r="O720" s="625" t="str">
        <f>IF(ISNUMBER(AirVision!X716),AirVision!X716,"")</f>
        <v/>
      </c>
      <c r="P720" s="624" t="str">
        <f>IF(AirVision!Y716&lt;&gt;"",AirVision!Y716, "")</f>
        <v/>
      </c>
      <c r="Q720" s="624" t="str">
        <f>IF(ISNUMBER(AirVision!AA716),AirVision!AA716,"")</f>
        <v/>
      </c>
      <c r="R720" s="624" t="str">
        <f>IF(AirVision!AB716&lt;&gt;"",AirVision!AB716, "")</f>
        <v/>
      </c>
      <c r="S720" s="624" t="str">
        <f>IF(ISNUMBER(AirVision!AD716),AirVision!AD716,"")</f>
        <v/>
      </c>
      <c r="T720" s="624" t="str">
        <f>IF(AirVision!AE716&lt;&gt;"",AirVision!AE716, "")</f>
        <v/>
      </c>
      <c r="U720" s="624">
        <f t="shared" si="239"/>
        <v>0</v>
      </c>
      <c r="V720" s="624">
        <f t="shared" si="238"/>
        <v>1</v>
      </c>
      <c r="W720" s="624" t="str">
        <f>IF(D720&lt;&gt;"",(VLOOKUP(D720,'Flags&amp;Qualifiers'!$S$2:$U$55,3)),"")</f>
        <v/>
      </c>
      <c r="X720" s="624">
        <f t="shared" si="240"/>
        <v>0</v>
      </c>
      <c r="Y720" s="624" t="str">
        <f>IF(D720&lt;&gt;"",(VLOOKUP(D720,'Flags&amp;Qualifiers'!$S$2:$T$55,2)), "")</f>
        <v/>
      </c>
      <c r="Z720" s="624">
        <f t="shared" si="241"/>
        <v>1</v>
      </c>
      <c r="AA720" s="624">
        <f t="shared" si="242"/>
        <v>0</v>
      </c>
      <c r="AB720" s="624" t="str">
        <f t="shared" si="243"/>
        <v>NULL</v>
      </c>
      <c r="AC720" s="635" t="str">
        <f t="shared" si="237"/>
        <v>NULL</v>
      </c>
      <c r="AD720" s="625" t="str">
        <f t="shared" si="237"/>
        <v>NULL</v>
      </c>
      <c r="AE720" s="627">
        <f t="shared" si="236"/>
        <v>0</v>
      </c>
      <c r="AF720" s="628" t="str">
        <f t="shared" si="244"/>
        <v/>
      </c>
      <c r="AG720" s="629" t="str">
        <f t="shared" si="245"/>
        <v/>
      </c>
      <c r="AH720" s="630">
        <f t="shared" si="246"/>
        <v>713</v>
      </c>
      <c r="AI720" s="629">
        <f t="shared" si="250"/>
        <v>0</v>
      </c>
      <c r="AJ720" s="632" t="str">
        <f t="shared" si="232"/>
        <v/>
      </c>
      <c r="AK720" s="630" t="str">
        <f t="shared" si="247"/>
        <v/>
      </c>
      <c r="AL720" s="630" t="str">
        <f t="shared" si="248"/>
        <v/>
      </c>
      <c r="AM720" s="632" t="str">
        <f t="shared" si="249"/>
        <v/>
      </c>
      <c r="AN720" s="633" t="str">
        <f t="shared" si="233"/>
        <v>YES</v>
      </c>
      <c r="AO720" s="511" t="s">
        <v>382</v>
      </c>
      <c r="AP720" s="127">
        <f>VLOOKUP(AO720,'Flags&amp;Qualifiers'!$B$2:$C$49,2)</f>
        <v>0</v>
      </c>
      <c r="AQ720" s="127">
        <f>VLOOKUP(AO720,'Flags&amp;Qualifiers'!$B$2:$D$49,3)</f>
        <v>0</v>
      </c>
      <c r="AR720" s="127">
        <f>VLOOKUP(AO720,'Flags&amp;Qualifiers'!$B$2:$E$49,4)</f>
        <v>0</v>
      </c>
      <c r="AS720" s="757" t="str">
        <f t="shared" si="251"/>
        <v>no</v>
      </c>
    </row>
    <row r="721" spans="1:45" s="634" customFormat="1" ht="11.25" customHeight="1" x14ac:dyDescent="0.2">
      <c r="A721" s="621">
        <f>(AirVision!A717)</f>
        <v>0</v>
      </c>
      <c r="B721" s="622">
        <f>(AirVision!B717)</f>
        <v>0</v>
      </c>
      <c r="C721" s="623" t="str">
        <f>IF(ISNUMBER(AirVision!R717),AirVision!R717, "")</f>
        <v/>
      </c>
      <c r="D721" s="624" t="str">
        <f>IF(AirVision!S717&lt;&gt;"",AirVision!S717, "")</f>
        <v/>
      </c>
      <c r="E721" s="623" t="str">
        <f>IF(ISNUMBER(AirVision!L717),AirVision!L717, "")</f>
        <v/>
      </c>
      <c r="F721" s="624" t="str">
        <f>IF(AirVision!M717&lt;&gt;"",AirVision!M717, "")</f>
        <v/>
      </c>
      <c r="G721" s="625" t="str">
        <f>IF(ISNUMBER(AirVision!C717),AirVision!C717,"")</f>
        <v/>
      </c>
      <c r="H721" s="624" t="str">
        <f>IF(AirVision!D717&lt;&gt;"",AirVision!D717, "")</f>
        <v/>
      </c>
      <c r="I721" s="624" t="str">
        <f>IF(ISNUMBER(AirVision!O717),AirVision!O717,"")</f>
        <v/>
      </c>
      <c r="J721" s="624" t="str">
        <f>IF(ISNUMBER(AirVision!P717),AirVision!P717,"")</f>
        <v/>
      </c>
      <c r="K721" s="624" t="str">
        <f>IF(ISNUMBER(AirVision!F717),AirVision!F717, "")</f>
        <v/>
      </c>
      <c r="L721" s="624" t="str">
        <f>IF(AirVision!G717&lt;&gt;"",AirVision!G717, "")</f>
        <v/>
      </c>
      <c r="M721" s="624" t="str">
        <f>IF(ISNUMBER(AirVision!U717),AirVision!U717, "")</f>
        <v/>
      </c>
      <c r="N721" s="624" t="str">
        <f>IF(AirVision!V717&lt;&gt;"",AirVision!V717, "")</f>
        <v/>
      </c>
      <c r="O721" s="625" t="str">
        <f>IF(ISNUMBER(AirVision!X717),AirVision!X717,"")</f>
        <v/>
      </c>
      <c r="P721" s="624" t="str">
        <f>IF(AirVision!Y717&lt;&gt;"",AirVision!Y717, "")</f>
        <v/>
      </c>
      <c r="Q721" s="624" t="str">
        <f>IF(ISNUMBER(AirVision!AA717),AirVision!AA717,"")</f>
        <v/>
      </c>
      <c r="R721" s="624" t="str">
        <f>IF(AirVision!AB717&lt;&gt;"",AirVision!AB717, "")</f>
        <v/>
      </c>
      <c r="S721" s="624" t="str">
        <f>IF(ISNUMBER(AirVision!AD717),AirVision!AD717,"")</f>
        <v/>
      </c>
      <c r="T721" s="624" t="str">
        <f>IF(AirVision!AE717&lt;&gt;"",AirVision!AE717, "")</f>
        <v/>
      </c>
      <c r="U721" s="624">
        <f t="shared" si="239"/>
        <v>0</v>
      </c>
      <c r="V721" s="624">
        <f t="shared" si="238"/>
        <v>1</v>
      </c>
      <c r="W721" s="624" t="str">
        <f>IF(D721&lt;&gt;"",(VLOOKUP(D721,'Flags&amp;Qualifiers'!$S$2:$U$55,3)),"")</f>
        <v/>
      </c>
      <c r="X721" s="624">
        <f t="shared" si="240"/>
        <v>0</v>
      </c>
      <c r="Y721" s="624" t="str">
        <f>IF(D721&lt;&gt;"",(VLOOKUP(D721,'Flags&amp;Qualifiers'!$S$2:$T$55,2)), "")</f>
        <v/>
      </c>
      <c r="Z721" s="624">
        <f t="shared" si="241"/>
        <v>1</v>
      </c>
      <c r="AA721" s="624">
        <f t="shared" si="242"/>
        <v>0</v>
      </c>
      <c r="AB721" s="624" t="str">
        <f t="shared" si="243"/>
        <v>NULL</v>
      </c>
      <c r="AC721" s="635" t="str">
        <f t="shared" si="237"/>
        <v>NULL</v>
      </c>
      <c r="AD721" s="625" t="str">
        <f t="shared" si="237"/>
        <v>NULL</v>
      </c>
      <c r="AE721" s="627">
        <f t="shared" si="236"/>
        <v>0</v>
      </c>
      <c r="AF721" s="628" t="str">
        <f t="shared" si="244"/>
        <v/>
      </c>
      <c r="AG721" s="629" t="str">
        <f t="shared" si="245"/>
        <v/>
      </c>
      <c r="AH721" s="630">
        <f t="shared" si="246"/>
        <v>714</v>
      </c>
      <c r="AI721" s="629">
        <f t="shared" si="250"/>
        <v>0</v>
      </c>
      <c r="AJ721" s="632" t="str">
        <f t="shared" si="232"/>
        <v/>
      </c>
      <c r="AK721" s="630" t="str">
        <f t="shared" si="247"/>
        <v/>
      </c>
      <c r="AL721" s="630" t="str">
        <f t="shared" si="248"/>
        <v/>
      </c>
      <c r="AM721" s="632" t="str">
        <f t="shared" si="249"/>
        <v/>
      </c>
      <c r="AN721" s="633" t="str">
        <f t="shared" si="233"/>
        <v>YES</v>
      </c>
      <c r="AO721" s="511" t="s">
        <v>382</v>
      </c>
      <c r="AP721" s="127">
        <f>VLOOKUP(AO721,'Flags&amp;Qualifiers'!$B$2:$C$49,2)</f>
        <v>0</v>
      </c>
      <c r="AQ721" s="127">
        <f>VLOOKUP(AO721,'Flags&amp;Qualifiers'!$B$2:$D$49,3)</f>
        <v>0</v>
      </c>
      <c r="AR721" s="127">
        <f>VLOOKUP(AO721,'Flags&amp;Qualifiers'!$B$2:$E$49,4)</f>
        <v>0</v>
      </c>
      <c r="AS721" s="757" t="str">
        <f t="shared" si="251"/>
        <v>no</v>
      </c>
    </row>
    <row r="722" spans="1:45" s="634" customFormat="1" ht="11.25" customHeight="1" x14ac:dyDescent="0.2">
      <c r="A722" s="621">
        <f>(AirVision!A718)</f>
        <v>0</v>
      </c>
      <c r="B722" s="622">
        <f>(AirVision!B718)</f>
        <v>0</v>
      </c>
      <c r="C722" s="623" t="str">
        <f>IF(ISNUMBER(AirVision!R718),AirVision!R718, "")</f>
        <v/>
      </c>
      <c r="D722" s="624" t="str">
        <f>IF(AirVision!S718&lt;&gt;"",AirVision!S718, "")</f>
        <v/>
      </c>
      <c r="E722" s="623" t="str">
        <f>IF(ISNUMBER(AirVision!L718),AirVision!L718, "")</f>
        <v/>
      </c>
      <c r="F722" s="624" t="str">
        <f>IF(AirVision!M718&lt;&gt;"",AirVision!M718, "")</f>
        <v/>
      </c>
      <c r="G722" s="625" t="str">
        <f>IF(ISNUMBER(AirVision!C718),AirVision!C718,"")</f>
        <v/>
      </c>
      <c r="H722" s="624" t="str">
        <f>IF(AirVision!D718&lt;&gt;"",AirVision!D718, "")</f>
        <v/>
      </c>
      <c r="I722" s="624" t="str">
        <f>IF(ISNUMBER(AirVision!O718),AirVision!O718,"")</f>
        <v/>
      </c>
      <c r="J722" s="624" t="str">
        <f>IF(ISNUMBER(AirVision!P718),AirVision!P718,"")</f>
        <v/>
      </c>
      <c r="K722" s="624" t="str">
        <f>IF(ISNUMBER(AirVision!F718),AirVision!F718, "")</f>
        <v/>
      </c>
      <c r="L722" s="624" t="str">
        <f>IF(AirVision!G718&lt;&gt;"",AirVision!G718, "")</f>
        <v/>
      </c>
      <c r="M722" s="624" t="str">
        <f>IF(ISNUMBER(AirVision!U718),AirVision!U718, "")</f>
        <v/>
      </c>
      <c r="N722" s="624" t="str">
        <f>IF(AirVision!V718&lt;&gt;"",AirVision!V718, "")</f>
        <v/>
      </c>
      <c r="O722" s="625" t="str">
        <f>IF(ISNUMBER(AirVision!X718),AirVision!X718,"")</f>
        <v/>
      </c>
      <c r="P722" s="624" t="str">
        <f>IF(AirVision!Y718&lt;&gt;"",AirVision!Y718, "")</f>
        <v/>
      </c>
      <c r="Q722" s="624" t="str">
        <f>IF(ISNUMBER(AirVision!AA718),AirVision!AA718,"")</f>
        <v/>
      </c>
      <c r="R722" s="624" t="str">
        <f>IF(AirVision!AB718&lt;&gt;"",AirVision!AB718, "")</f>
        <v/>
      </c>
      <c r="S722" s="624" t="str">
        <f>IF(ISNUMBER(AirVision!AD718),AirVision!AD718,"")</f>
        <v/>
      </c>
      <c r="T722" s="624" t="str">
        <f>IF(AirVision!AE718&lt;&gt;"",AirVision!AE718, "")</f>
        <v/>
      </c>
      <c r="U722" s="624">
        <f t="shared" si="239"/>
        <v>0</v>
      </c>
      <c r="V722" s="624">
        <f t="shared" si="238"/>
        <v>1</v>
      </c>
      <c r="W722" s="624" t="str">
        <f>IF(D722&lt;&gt;"",(VLOOKUP(D722,'Flags&amp;Qualifiers'!$S$2:$U$55,3)),"")</f>
        <v/>
      </c>
      <c r="X722" s="624">
        <f t="shared" si="240"/>
        <v>0</v>
      </c>
      <c r="Y722" s="624" t="str">
        <f>IF(D722&lt;&gt;"",(VLOOKUP(D722,'Flags&amp;Qualifiers'!$S$2:$T$55,2)), "")</f>
        <v/>
      </c>
      <c r="Z722" s="624">
        <f t="shared" si="241"/>
        <v>1</v>
      </c>
      <c r="AA722" s="624">
        <f t="shared" si="242"/>
        <v>0</v>
      </c>
      <c r="AB722" s="624" t="str">
        <f t="shared" si="243"/>
        <v>NULL</v>
      </c>
      <c r="AC722" s="635" t="str">
        <f t="shared" si="237"/>
        <v>NULL</v>
      </c>
      <c r="AD722" s="625" t="str">
        <f t="shared" si="237"/>
        <v>NULL</v>
      </c>
      <c r="AE722" s="627">
        <f t="shared" si="236"/>
        <v>0</v>
      </c>
      <c r="AF722" s="628" t="str">
        <f t="shared" si="244"/>
        <v/>
      </c>
      <c r="AG722" s="629" t="str">
        <f t="shared" si="245"/>
        <v/>
      </c>
      <c r="AH722" s="630">
        <f t="shared" si="246"/>
        <v>715</v>
      </c>
      <c r="AI722" s="629">
        <f t="shared" si="250"/>
        <v>0</v>
      </c>
      <c r="AJ722" s="632" t="str">
        <f t="shared" si="232"/>
        <v/>
      </c>
      <c r="AK722" s="630" t="str">
        <f t="shared" si="247"/>
        <v/>
      </c>
      <c r="AL722" s="630" t="str">
        <f t="shared" si="248"/>
        <v/>
      </c>
      <c r="AM722" s="632" t="str">
        <f t="shared" si="249"/>
        <v/>
      </c>
      <c r="AN722" s="633" t="str">
        <f t="shared" si="233"/>
        <v>YES</v>
      </c>
      <c r="AO722" s="511" t="s">
        <v>382</v>
      </c>
      <c r="AP722" s="127">
        <f>VLOOKUP(AO722,'Flags&amp;Qualifiers'!$B$2:$C$49,2)</f>
        <v>0</v>
      </c>
      <c r="AQ722" s="127">
        <f>VLOOKUP(AO722,'Flags&amp;Qualifiers'!$B$2:$D$49,3)</f>
        <v>0</v>
      </c>
      <c r="AR722" s="127">
        <f>VLOOKUP(AO722,'Flags&amp;Qualifiers'!$B$2:$E$49,4)</f>
        <v>0</v>
      </c>
      <c r="AS722" s="757" t="str">
        <f t="shared" si="251"/>
        <v>no</v>
      </c>
    </row>
    <row r="723" spans="1:45" s="634" customFormat="1" ht="11.25" customHeight="1" x14ac:dyDescent="0.2">
      <c r="A723" s="621">
        <f>(AirVision!A719)</f>
        <v>0</v>
      </c>
      <c r="B723" s="622">
        <f>(AirVision!B719)</f>
        <v>0</v>
      </c>
      <c r="C723" s="623" t="str">
        <f>IF(ISNUMBER(AirVision!R719),AirVision!R719, "")</f>
        <v/>
      </c>
      <c r="D723" s="624" t="str">
        <f>IF(AirVision!S719&lt;&gt;"",AirVision!S719, "")</f>
        <v/>
      </c>
      <c r="E723" s="623" t="str">
        <f>IF(ISNUMBER(AirVision!L719),AirVision!L719, "")</f>
        <v/>
      </c>
      <c r="F723" s="624" t="str">
        <f>IF(AirVision!M719&lt;&gt;"",AirVision!M719, "")</f>
        <v/>
      </c>
      <c r="G723" s="625" t="str">
        <f>IF(ISNUMBER(AirVision!C719),AirVision!C719,"")</f>
        <v/>
      </c>
      <c r="H723" s="624" t="str">
        <f>IF(AirVision!D719&lt;&gt;"",AirVision!D719, "")</f>
        <v/>
      </c>
      <c r="I723" s="624" t="str">
        <f>IF(ISNUMBER(AirVision!O719),AirVision!O719,"")</f>
        <v/>
      </c>
      <c r="J723" s="624" t="str">
        <f>IF(ISNUMBER(AirVision!P719),AirVision!P719,"")</f>
        <v/>
      </c>
      <c r="K723" s="624" t="str">
        <f>IF(ISNUMBER(AirVision!F719),AirVision!F719, "")</f>
        <v/>
      </c>
      <c r="L723" s="624" t="str">
        <f>IF(AirVision!G719&lt;&gt;"",AirVision!G719, "")</f>
        <v/>
      </c>
      <c r="M723" s="624" t="str">
        <f>IF(ISNUMBER(AirVision!U719),AirVision!U719, "")</f>
        <v/>
      </c>
      <c r="N723" s="624" t="str">
        <f>IF(AirVision!V719&lt;&gt;"",AirVision!V719, "")</f>
        <v/>
      </c>
      <c r="O723" s="625" t="str">
        <f>IF(ISNUMBER(AirVision!X719),AirVision!X719,"")</f>
        <v/>
      </c>
      <c r="P723" s="624" t="str">
        <f>IF(AirVision!Y719&lt;&gt;"",AirVision!Y719, "")</f>
        <v/>
      </c>
      <c r="Q723" s="624" t="str">
        <f>IF(ISNUMBER(AirVision!AA719),AirVision!AA719,"")</f>
        <v/>
      </c>
      <c r="R723" s="624" t="str">
        <f>IF(AirVision!AB719&lt;&gt;"",AirVision!AB719, "")</f>
        <v/>
      </c>
      <c r="S723" s="624" t="str">
        <f>IF(ISNUMBER(AirVision!AD719),AirVision!AD719,"")</f>
        <v/>
      </c>
      <c r="T723" s="624" t="str">
        <f>IF(AirVision!AE719&lt;&gt;"",AirVision!AE719, "")</f>
        <v/>
      </c>
      <c r="U723" s="624">
        <f t="shared" si="239"/>
        <v>0</v>
      </c>
      <c r="V723" s="624">
        <f t="shared" si="238"/>
        <v>1</v>
      </c>
      <c r="W723" s="624" t="str">
        <f>IF(D723&lt;&gt;"",(VLOOKUP(D723,'Flags&amp;Qualifiers'!$S$2:$U$55,3)),"")</f>
        <v/>
      </c>
      <c r="X723" s="624">
        <f t="shared" si="240"/>
        <v>0</v>
      </c>
      <c r="Y723" s="624" t="str">
        <f>IF(D723&lt;&gt;"",(VLOOKUP(D723,'Flags&amp;Qualifiers'!$S$2:$T$55,2)), "")</f>
        <v/>
      </c>
      <c r="Z723" s="624">
        <f t="shared" si="241"/>
        <v>1</v>
      </c>
      <c r="AA723" s="624">
        <f t="shared" si="242"/>
        <v>0</v>
      </c>
      <c r="AB723" s="624" t="str">
        <f t="shared" si="243"/>
        <v>NULL</v>
      </c>
      <c r="AC723" s="635" t="str">
        <f t="shared" si="237"/>
        <v>NULL</v>
      </c>
      <c r="AD723" s="625" t="str">
        <f t="shared" si="237"/>
        <v>NULL</v>
      </c>
      <c r="AE723" s="627">
        <f t="shared" si="236"/>
        <v>0</v>
      </c>
      <c r="AF723" s="628" t="str">
        <f t="shared" si="244"/>
        <v/>
      </c>
      <c r="AG723" s="629" t="str">
        <f t="shared" si="245"/>
        <v/>
      </c>
      <c r="AH723" s="630">
        <f t="shared" si="246"/>
        <v>716</v>
      </c>
      <c r="AI723" s="629">
        <f t="shared" si="250"/>
        <v>0</v>
      </c>
      <c r="AJ723" s="632" t="str">
        <f t="shared" si="232"/>
        <v/>
      </c>
      <c r="AK723" s="630" t="str">
        <f t="shared" si="247"/>
        <v/>
      </c>
      <c r="AL723" s="630" t="str">
        <f t="shared" si="248"/>
        <v/>
      </c>
      <c r="AM723" s="632" t="str">
        <f t="shared" si="249"/>
        <v/>
      </c>
      <c r="AN723" s="633" t="str">
        <f t="shared" si="233"/>
        <v>YES</v>
      </c>
      <c r="AO723" s="511" t="s">
        <v>382</v>
      </c>
      <c r="AP723" s="127">
        <f>VLOOKUP(AO723,'Flags&amp;Qualifiers'!$B$2:$C$49,2)</f>
        <v>0</v>
      </c>
      <c r="AQ723" s="127">
        <f>VLOOKUP(AO723,'Flags&amp;Qualifiers'!$B$2:$D$49,3)</f>
        <v>0</v>
      </c>
      <c r="AR723" s="127">
        <f>VLOOKUP(AO723,'Flags&amp;Qualifiers'!$B$2:$E$49,4)</f>
        <v>0</v>
      </c>
      <c r="AS723" s="757" t="str">
        <f t="shared" si="251"/>
        <v>no</v>
      </c>
    </row>
    <row r="724" spans="1:45" s="634" customFormat="1" ht="11.25" customHeight="1" x14ac:dyDescent="0.2">
      <c r="A724" s="621">
        <f>(AirVision!A720)</f>
        <v>0</v>
      </c>
      <c r="B724" s="622">
        <f>(AirVision!B720)</f>
        <v>0</v>
      </c>
      <c r="C724" s="623" t="str">
        <f>IF(ISNUMBER(AirVision!R720),AirVision!R720, "")</f>
        <v/>
      </c>
      <c r="D724" s="624" t="str">
        <f>IF(AirVision!S720&lt;&gt;"",AirVision!S720, "")</f>
        <v/>
      </c>
      <c r="E724" s="623" t="str">
        <f>IF(ISNUMBER(AirVision!L720),AirVision!L720, "")</f>
        <v/>
      </c>
      <c r="F724" s="624" t="str">
        <f>IF(AirVision!M720&lt;&gt;"",AirVision!M720, "")</f>
        <v/>
      </c>
      <c r="G724" s="625" t="str">
        <f>IF(ISNUMBER(AirVision!C720),AirVision!C720,"")</f>
        <v/>
      </c>
      <c r="H724" s="624" t="str">
        <f>IF(AirVision!D720&lt;&gt;"",AirVision!D720, "")</f>
        <v/>
      </c>
      <c r="I724" s="624" t="str">
        <f>IF(ISNUMBER(AirVision!O720),AirVision!O720,"")</f>
        <v/>
      </c>
      <c r="J724" s="624" t="str">
        <f>IF(ISNUMBER(AirVision!P720),AirVision!P720,"")</f>
        <v/>
      </c>
      <c r="K724" s="624" t="str">
        <f>IF(ISNUMBER(AirVision!F720),AirVision!F720, "")</f>
        <v/>
      </c>
      <c r="L724" s="624" t="str">
        <f>IF(AirVision!G720&lt;&gt;"",AirVision!G720, "")</f>
        <v/>
      </c>
      <c r="M724" s="624" t="str">
        <f>IF(ISNUMBER(AirVision!U720),AirVision!U720, "")</f>
        <v/>
      </c>
      <c r="N724" s="624" t="str">
        <f>IF(AirVision!V720&lt;&gt;"",AirVision!V720, "")</f>
        <v/>
      </c>
      <c r="O724" s="625" t="str">
        <f>IF(ISNUMBER(AirVision!X720),AirVision!X720,"")</f>
        <v/>
      </c>
      <c r="P724" s="624" t="str">
        <f>IF(AirVision!Y720&lt;&gt;"",AirVision!Y720, "")</f>
        <v/>
      </c>
      <c r="Q724" s="624" t="str">
        <f>IF(ISNUMBER(AirVision!AA720),AirVision!AA720,"")</f>
        <v/>
      </c>
      <c r="R724" s="624" t="str">
        <f>IF(AirVision!AB720&lt;&gt;"",AirVision!AB720, "")</f>
        <v/>
      </c>
      <c r="S724" s="624" t="str">
        <f>IF(ISNUMBER(AirVision!AD720),AirVision!AD720,"")</f>
        <v/>
      </c>
      <c r="T724" s="624" t="str">
        <f>IF(AirVision!AE720&lt;&gt;"",AirVision!AE720, "")</f>
        <v/>
      </c>
      <c r="U724" s="624">
        <f t="shared" si="239"/>
        <v>0</v>
      </c>
      <c r="V724" s="624">
        <f t="shared" si="238"/>
        <v>1</v>
      </c>
      <c r="W724" s="624" t="str">
        <f>IF(D724&lt;&gt;"",(VLOOKUP(D724,'Flags&amp;Qualifiers'!$S$2:$U$55,3)),"")</f>
        <v/>
      </c>
      <c r="X724" s="624">
        <f t="shared" si="240"/>
        <v>0</v>
      </c>
      <c r="Y724" s="624" t="str">
        <f>IF(D724&lt;&gt;"",(VLOOKUP(D724,'Flags&amp;Qualifiers'!$S$2:$T$55,2)), "")</f>
        <v/>
      </c>
      <c r="Z724" s="624">
        <f t="shared" si="241"/>
        <v>1</v>
      </c>
      <c r="AA724" s="624">
        <f t="shared" si="242"/>
        <v>0</v>
      </c>
      <c r="AB724" s="624" t="str">
        <f t="shared" si="243"/>
        <v>NULL</v>
      </c>
      <c r="AC724" s="635" t="str">
        <f t="shared" si="237"/>
        <v>NULL</v>
      </c>
      <c r="AD724" s="625" t="str">
        <f t="shared" si="237"/>
        <v>NULL</v>
      </c>
      <c r="AE724" s="627">
        <f t="shared" si="236"/>
        <v>0</v>
      </c>
      <c r="AF724" s="628" t="str">
        <f t="shared" si="244"/>
        <v/>
      </c>
      <c r="AG724" s="629" t="str">
        <f t="shared" si="245"/>
        <v/>
      </c>
      <c r="AH724" s="630">
        <f t="shared" si="246"/>
        <v>717</v>
      </c>
      <c r="AI724" s="629">
        <f t="shared" si="250"/>
        <v>0</v>
      </c>
      <c r="AJ724" s="632" t="str">
        <f t="shared" si="232"/>
        <v/>
      </c>
      <c r="AK724" s="630" t="str">
        <f t="shared" si="247"/>
        <v/>
      </c>
      <c r="AL724" s="630" t="str">
        <f t="shared" si="248"/>
        <v/>
      </c>
      <c r="AM724" s="632" t="str">
        <f t="shared" si="249"/>
        <v/>
      </c>
      <c r="AN724" s="633" t="str">
        <f t="shared" si="233"/>
        <v>YES</v>
      </c>
      <c r="AO724" s="511" t="s">
        <v>382</v>
      </c>
      <c r="AP724" s="127">
        <f>VLOOKUP(AO724,'Flags&amp;Qualifiers'!$B$2:$C$49,2)</f>
        <v>0</v>
      </c>
      <c r="AQ724" s="127">
        <f>VLOOKUP(AO724,'Flags&amp;Qualifiers'!$B$2:$D$49,3)</f>
        <v>0</v>
      </c>
      <c r="AR724" s="127">
        <f>VLOOKUP(AO724,'Flags&amp;Qualifiers'!$B$2:$E$49,4)</f>
        <v>0</v>
      </c>
      <c r="AS724" s="757" t="str">
        <f t="shared" si="251"/>
        <v>no</v>
      </c>
    </row>
    <row r="725" spans="1:45" s="634" customFormat="1" ht="11.25" customHeight="1" x14ac:dyDescent="0.2">
      <c r="A725" s="621">
        <f>(AirVision!A721)</f>
        <v>0</v>
      </c>
      <c r="B725" s="622">
        <f>(AirVision!B721)</f>
        <v>0</v>
      </c>
      <c r="C725" s="623" t="str">
        <f>IF(ISNUMBER(AirVision!R721),AirVision!R721, "")</f>
        <v/>
      </c>
      <c r="D725" s="624" t="str">
        <f>IF(AirVision!S721&lt;&gt;"",AirVision!S721, "")</f>
        <v/>
      </c>
      <c r="E725" s="623" t="str">
        <f>IF(ISNUMBER(AirVision!L721),AirVision!L721, "")</f>
        <v/>
      </c>
      <c r="F725" s="624" t="str">
        <f>IF(AirVision!M721&lt;&gt;"",AirVision!M721, "")</f>
        <v/>
      </c>
      <c r="G725" s="625" t="str">
        <f>IF(ISNUMBER(AirVision!C721),AirVision!C721,"")</f>
        <v/>
      </c>
      <c r="H725" s="624" t="str">
        <f>IF(AirVision!D721&lt;&gt;"",AirVision!D721, "")</f>
        <v/>
      </c>
      <c r="I725" s="624" t="str">
        <f>IF(ISNUMBER(AirVision!O721),AirVision!O721,"")</f>
        <v/>
      </c>
      <c r="J725" s="624" t="str">
        <f>IF(ISNUMBER(AirVision!P721),AirVision!P721,"")</f>
        <v/>
      </c>
      <c r="K725" s="624" t="str">
        <f>IF(ISNUMBER(AirVision!F721),AirVision!F721, "")</f>
        <v/>
      </c>
      <c r="L725" s="624" t="str">
        <f>IF(AirVision!G721&lt;&gt;"",AirVision!G721, "")</f>
        <v/>
      </c>
      <c r="M725" s="624" t="str">
        <f>IF(ISNUMBER(AirVision!U721),AirVision!U721, "")</f>
        <v/>
      </c>
      <c r="N725" s="624" t="str">
        <f>IF(AirVision!V721&lt;&gt;"",AirVision!V721, "")</f>
        <v/>
      </c>
      <c r="O725" s="625" t="str">
        <f>IF(ISNUMBER(AirVision!X721),AirVision!X721,"")</f>
        <v/>
      </c>
      <c r="P725" s="624" t="str">
        <f>IF(AirVision!Y721&lt;&gt;"",AirVision!Y721, "")</f>
        <v/>
      </c>
      <c r="Q725" s="624" t="str">
        <f>IF(ISNUMBER(AirVision!AA721),AirVision!AA721,"")</f>
        <v/>
      </c>
      <c r="R725" s="624" t="str">
        <f>IF(AirVision!AB721&lt;&gt;"",AirVision!AB721, "")</f>
        <v/>
      </c>
      <c r="S725" s="624" t="str">
        <f>IF(ISNUMBER(AirVision!AD721),AirVision!AD721,"")</f>
        <v/>
      </c>
      <c r="T725" s="624" t="str">
        <f>IF(AirVision!AE721&lt;&gt;"",AirVision!AE721, "")</f>
        <v/>
      </c>
      <c r="U725" s="624">
        <f t="shared" si="239"/>
        <v>0</v>
      </c>
      <c r="V725" s="624">
        <f t="shared" si="238"/>
        <v>1</v>
      </c>
      <c r="W725" s="624" t="str">
        <f>IF(D725&lt;&gt;"",(VLOOKUP(D725,'Flags&amp;Qualifiers'!$S$2:$U$55,3)),"")</f>
        <v/>
      </c>
      <c r="X725" s="624">
        <f t="shared" si="240"/>
        <v>0</v>
      </c>
      <c r="Y725" s="624" t="str">
        <f>IF(D725&lt;&gt;"",(VLOOKUP(D725,'Flags&amp;Qualifiers'!$S$2:$T$55,2)), "")</f>
        <v/>
      </c>
      <c r="Z725" s="624">
        <f t="shared" si="241"/>
        <v>1</v>
      </c>
      <c r="AA725" s="624">
        <f t="shared" si="242"/>
        <v>0</v>
      </c>
      <c r="AB725" s="624" t="str">
        <f t="shared" si="243"/>
        <v>NULL</v>
      </c>
      <c r="AC725" s="635" t="str">
        <f t="shared" si="237"/>
        <v>NULL</v>
      </c>
      <c r="AD725" s="625" t="str">
        <f t="shared" si="237"/>
        <v>NULL</v>
      </c>
      <c r="AE725" s="627">
        <f t="shared" si="236"/>
        <v>0</v>
      </c>
      <c r="AF725" s="628" t="str">
        <f t="shared" si="244"/>
        <v/>
      </c>
      <c r="AG725" s="629" t="str">
        <f t="shared" si="245"/>
        <v/>
      </c>
      <c r="AH725" s="630">
        <f t="shared" si="246"/>
        <v>718</v>
      </c>
      <c r="AI725" s="629">
        <f t="shared" si="250"/>
        <v>0</v>
      </c>
      <c r="AJ725" s="632" t="str">
        <f t="shared" si="232"/>
        <v/>
      </c>
      <c r="AK725" s="630" t="str">
        <f t="shared" si="247"/>
        <v/>
      </c>
      <c r="AL725" s="630" t="str">
        <f t="shared" si="248"/>
        <v/>
      </c>
      <c r="AM725" s="632" t="str">
        <f t="shared" si="249"/>
        <v/>
      </c>
      <c r="AN725" s="633" t="str">
        <f t="shared" si="233"/>
        <v>YES</v>
      </c>
      <c r="AO725" s="511" t="s">
        <v>382</v>
      </c>
      <c r="AP725" s="127">
        <f>VLOOKUP(AO725,'Flags&amp;Qualifiers'!$B$2:$C$49,2)</f>
        <v>0</v>
      </c>
      <c r="AQ725" s="127">
        <f>VLOOKUP(AO725,'Flags&amp;Qualifiers'!$B$2:$D$49,3)</f>
        <v>0</v>
      </c>
      <c r="AR725" s="127">
        <f>VLOOKUP(AO725,'Flags&amp;Qualifiers'!$B$2:$E$49,4)</f>
        <v>0</v>
      </c>
      <c r="AS725" s="757" t="str">
        <f t="shared" si="251"/>
        <v>no</v>
      </c>
    </row>
    <row r="726" spans="1:45" s="634" customFormat="1" ht="11.25" customHeight="1" x14ac:dyDescent="0.2">
      <c r="A726" s="621">
        <f>(AirVision!A722)</f>
        <v>0</v>
      </c>
      <c r="B726" s="622">
        <f>(AirVision!B722)</f>
        <v>0</v>
      </c>
      <c r="C726" s="623" t="str">
        <f>IF(ISNUMBER(AirVision!R722),AirVision!R722, "")</f>
        <v/>
      </c>
      <c r="D726" s="624" t="str">
        <f>IF(AirVision!S722&lt;&gt;"",AirVision!S722, "")</f>
        <v/>
      </c>
      <c r="E726" s="623" t="str">
        <f>IF(ISNUMBER(AirVision!L722),AirVision!L722, "")</f>
        <v/>
      </c>
      <c r="F726" s="624" t="str">
        <f>IF(AirVision!M722&lt;&gt;"",AirVision!M722, "")</f>
        <v/>
      </c>
      <c r="G726" s="625" t="str">
        <f>IF(ISNUMBER(AirVision!C722),AirVision!C722,"")</f>
        <v/>
      </c>
      <c r="H726" s="624" t="str">
        <f>IF(AirVision!D722&lt;&gt;"",AirVision!D722, "")</f>
        <v/>
      </c>
      <c r="I726" s="624" t="str">
        <f>IF(ISNUMBER(AirVision!O722),AirVision!O722,"")</f>
        <v/>
      </c>
      <c r="J726" s="624" t="str">
        <f>IF(ISNUMBER(AirVision!P722),AirVision!P722,"")</f>
        <v/>
      </c>
      <c r="K726" s="624" t="str">
        <f>IF(ISNUMBER(AirVision!F722),AirVision!F722, "")</f>
        <v/>
      </c>
      <c r="L726" s="624" t="str">
        <f>IF(AirVision!G722&lt;&gt;"",AirVision!G722, "")</f>
        <v/>
      </c>
      <c r="M726" s="624" t="str">
        <f>IF(ISNUMBER(AirVision!U722),AirVision!U722, "")</f>
        <v/>
      </c>
      <c r="N726" s="624" t="str">
        <f>IF(AirVision!V722&lt;&gt;"",AirVision!V722, "")</f>
        <v/>
      </c>
      <c r="O726" s="625" t="str">
        <f>IF(ISNUMBER(AirVision!X722),AirVision!X722,"")</f>
        <v/>
      </c>
      <c r="P726" s="624" t="str">
        <f>IF(AirVision!Y722&lt;&gt;"",AirVision!Y722, "")</f>
        <v/>
      </c>
      <c r="Q726" s="624" t="str">
        <f>IF(ISNUMBER(AirVision!AA722),AirVision!AA722,"")</f>
        <v/>
      </c>
      <c r="R726" s="624" t="str">
        <f>IF(AirVision!AB722&lt;&gt;"",AirVision!AB722, "")</f>
        <v/>
      </c>
      <c r="S726" s="624" t="str">
        <f>IF(ISNUMBER(AirVision!AD722),AirVision!AD722,"")</f>
        <v/>
      </c>
      <c r="T726" s="624" t="str">
        <f>IF(AirVision!AE722&lt;&gt;"",AirVision!AE722, "")</f>
        <v/>
      </c>
      <c r="U726" s="624">
        <f t="shared" si="239"/>
        <v>0</v>
      </c>
      <c r="V726" s="624">
        <f t="shared" si="238"/>
        <v>1</v>
      </c>
      <c r="W726" s="624" t="str">
        <f>IF(D726&lt;&gt;"",(VLOOKUP(D726,'Flags&amp;Qualifiers'!$S$2:$U$55,3)),"")</f>
        <v/>
      </c>
      <c r="X726" s="624">
        <f t="shared" si="240"/>
        <v>0</v>
      </c>
      <c r="Y726" s="624" t="str">
        <f>IF(D726&lt;&gt;"",(VLOOKUP(D726,'Flags&amp;Qualifiers'!$S$2:$T$55,2)), "")</f>
        <v/>
      </c>
      <c r="Z726" s="624">
        <f t="shared" si="241"/>
        <v>1</v>
      </c>
      <c r="AA726" s="624">
        <f t="shared" si="242"/>
        <v>0</v>
      </c>
      <c r="AB726" s="624" t="str">
        <f t="shared" si="243"/>
        <v>NULL</v>
      </c>
      <c r="AC726" s="635" t="str">
        <f t="shared" si="237"/>
        <v>NULL</v>
      </c>
      <c r="AD726" s="625" t="str">
        <f t="shared" si="237"/>
        <v>NULL</v>
      </c>
      <c r="AE726" s="627">
        <f t="shared" si="236"/>
        <v>0</v>
      </c>
      <c r="AF726" s="628" t="str">
        <f t="shared" si="244"/>
        <v/>
      </c>
      <c r="AG726" s="629" t="str">
        <f t="shared" si="245"/>
        <v/>
      </c>
      <c r="AH726" s="630">
        <f t="shared" si="246"/>
        <v>719</v>
      </c>
      <c r="AI726" s="629">
        <f t="shared" si="250"/>
        <v>0</v>
      </c>
      <c r="AJ726" s="632" t="str">
        <f t="shared" si="232"/>
        <v/>
      </c>
      <c r="AK726" s="630" t="str">
        <f t="shared" si="247"/>
        <v/>
      </c>
      <c r="AL726" s="630" t="str">
        <f t="shared" si="248"/>
        <v/>
      </c>
      <c r="AM726" s="632" t="str">
        <f t="shared" si="249"/>
        <v/>
      </c>
      <c r="AN726" s="633" t="str">
        <f t="shared" si="233"/>
        <v>YES</v>
      </c>
      <c r="AO726" s="511" t="s">
        <v>382</v>
      </c>
      <c r="AP726" s="127">
        <f>VLOOKUP(AO726,'Flags&amp;Qualifiers'!$B$2:$C$49,2)</f>
        <v>0</v>
      </c>
      <c r="AQ726" s="127">
        <f>VLOOKUP(AO726,'Flags&amp;Qualifiers'!$B$2:$D$49,3)</f>
        <v>0</v>
      </c>
      <c r="AR726" s="127">
        <f>VLOOKUP(AO726,'Flags&amp;Qualifiers'!$B$2:$E$49,4)</f>
        <v>0</v>
      </c>
      <c r="AS726" s="757" t="str">
        <f t="shared" si="251"/>
        <v>no</v>
      </c>
    </row>
    <row r="727" spans="1:45" s="634" customFormat="1" ht="11.25" customHeight="1" x14ac:dyDescent="0.2">
      <c r="A727" s="621">
        <f>(AirVision!A723)</f>
        <v>0</v>
      </c>
      <c r="B727" s="622">
        <f>(AirVision!B723)</f>
        <v>0</v>
      </c>
      <c r="C727" s="623" t="str">
        <f>IF(ISNUMBER(AirVision!R723),AirVision!R723, "")</f>
        <v/>
      </c>
      <c r="D727" s="624" t="str">
        <f>IF(AirVision!S723&lt;&gt;"",AirVision!S723, "")</f>
        <v/>
      </c>
      <c r="E727" s="623" t="str">
        <f>IF(ISNUMBER(AirVision!L723),AirVision!L723, "")</f>
        <v/>
      </c>
      <c r="F727" s="624" t="str">
        <f>IF(AirVision!M723&lt;&gt;"",AirVision!M723, "")</f>
        <v/>
      </c>
      <c r="G727" s="625" t="str">
        <f>IF(ISNUMBER(AirVision!C723),AirVision!C723,"")</f>
        <v/>
      </c>
      <c r="H727" s="624" t="str">
        <f>IF(AirVision!D723&lt;&gt;"",AirVision!D723, "")</f>
        <v/>
      </c>
      <c r="I727" s="624" t="str">
        <f>IF(ISNUMBER(AirVision!O723),AirVision!O723,"")</f>
        <v/>
      </c>
      <c r="J727" s="624" t="str">
        <f>IF(ISNUMBER(AirVision!P723),AirVision!P723,"")</f>
        <v/>
      </c>
      <c r="K727" s="624" t="str">
        <f>IF(ISNUMBER(AirVision!F723),AirVision!F723, "")</f>
        <v/>
      </c>
      <c r="L727" s="624" t="str">
        <f>IF(AirVision!G723&lt;&gt;"",AirVision!G723, "")</f>
        <v/>
      </c>
      <c r="M727" s="624" t="str">
        <f>IF(ISNUMBER(AirVision!U723),AirVision!U723, "")</f>
        <v/>
      </c>
      <c r="N727" s="624" t="str">
        <f>IF(AirVision!V723&lt;&gt;"",AirVision!V723, "")</f>
        <v/>
      </c>
      <c r="O727" s="625" t="str">
        <f>IF(ISNUMBER(AirVision!X723),AirVision!X723,"")</f>
        <v/>
      </c>
      <c r="P727" s="624" t="str">
        <f>IF(AirVision!Y723&lt;&gt;"",AirVision!Y723, "")</f>
        <v/>
      </c>
      <c r="Q727" s="624" t="str">
        <f>IF(ISNUMBER(AirVision!AA723),AirVision!AA723,"")</f>
        <v/>
      </c>
      <c r="R727" s="624" t="str">
        <f>IF(AirVision!AB723&lt;&gt;"",AirVision!AB723, "")</f>
        <v/>
      </c>
      <c r="S727" s="624" t="str">
        <f>IF(ISNUMBER(AirVision!AD723),AirVision!AD723,"")</f>
        <v/>
      </c>
      <c r="T727" s="624" t="str">
        <f>IF(AirVision!AE723&lt;&gt;"",AirVision!AE723, "")</f>
        <v/>
      </c>
      <c r="U727" s="624">
        <f t="shared" si="239"/>
        <v>0</v>
      </c>
      <c r="V727" s="624">
        <f t="shared" si="238"/>
        <v>1</v>
      </c>
      <c r="W727" s="624" t="str">
        <f>IF(D727&lt;&gt;"",(VLOOKUP(D727,'Flags&amp;Qualifiers'!$S$2:$U$55,3)),"")</f>
        <v/>
      </c>
      <c r="X727" s="624">
        <f t="shared" si="240"/>
        <v>0</v>
      </c>
      <c r="Y727" s="624" t="str">
        <f>IF(D727&lt;&gt;"",(VLOOKUP(D727,'Flags&amp;Qualifiers'!$S$2:$T$55,2)), "")</f>
        <v/>
      </c>
      <c r="Z727" s="624">
        <f t="shared" si="241"/>
        <v>1</v>
      </c>
      <c r="AA727" s="624">
        <f t="shared" si="242"/>
        <v>0</v>
      </c>
      <c r="AB727" s="624" t="str">
        <f t="shared" si="243"/>
        <v>NULL</v>
      </c>
      <c r="AC727" s="635" t="str">
        <f t="shared" si="237"/>
        <v>NULL</v>
      </c>
      <c r="AD727" s="625" t="str">
        <f t="shared" si="237"/>
        <v>NULL</v>
      </c>
      <c r="AE727" s="627">
        <f>MAX($AB$704:$AB$727)</f>
        <v>0</v>
      </c>
      <c r="AF727" s="628" t="str">
        <f t="shared" si="244"/>
        <v/>
      </c>
      <c r="AG727" s="629" t="str">
        <f t="shared" si="245"/>
        <v/>
      </c>
      <c r="AH727" s="630">
        <f t="shared" si="246"/>
        <v>720</v>
      </c>
      <c r="AI727" s="629">
        <f t="shared" si="250"/>
        <v>0</v>
      </c>
      <c r="AJ727" s="632" t="str">
        <f t="shared" si="232"/>
        <v/>
      </c>
      <c r="AK727" s="630" t="str">
        <f t="shared" si="247"/>
        <v/>
      </c>
      <c r="AL727" s="630" t="str">
        <f t="shared" si="248"/>
        <v/>
      </c>
      <c r="AM727" s="632" t="str">
        <f t="shared" si="249"/>
        <v/>
      </c>
      <c r="AN727" s="633" t="str">
        <f t="shared" si="233"/>
        <v>YES</v>
      </c>
      <c r="AO727" s="511" t="s">
        <v>382</v>
      </c>
      <c r="AP727" s="127">
        <f>VLOOKUP(AO727,'Flags&amp;Qualifiers'!$B$2:$C$49,2)</f>
        <v>0</v>
      </c>
      <c r="AQ727" s="127">
        <f>VLOOKUP(AO727,'Flags&amp;Qualifiers'!$B$2:$D$49,3)</f>
        <v>0</v>
      </c>
      <c r="AR727" s="127">
        <f>VLOOKUP(AO727,'Flags&amp;Qualifiers'!$B$2:$E$49,4)</f>
        <v>0</v>
      </c>
      <c r="AS727" s="757" t="str">
        <f t="shared" si="251"/>
        <v>no</v>
      </c>
    </row>
    <row r="728" spans="1:45" s="634" customFormat="1" ht="11.25" customHeight="1" x14ac:dyDescent="0.2">
      <c r="A728" s="621">
        <f>(AirVision!A724)</f>
        <v>0</v>
      </c>
      <c r="B728" s="622">
        <f>IF(ISNUMBER(A728),(AirVision!B724),"")</f>
        <v>0</v>
      </c>
      <c r="C728" s="623" t="str">
        <f>IF(ISNUMBER(AirVision!R724),AirVision!R724, "")</f>
        <v/>
      </c>
      <c r="D728" s="624" t="str">
        <f>IF(AirVision!S724&lt;&gt;"",AirVision!S724, "")</f>
        <v/>
      </c>
      <c r="E728" s="623" t="str">
        <f>IF(ISNUMBER(AirVision!L724),AirVision!L724, "")</f>
        <v/>
      </c>
      <c r="F728" s="624" t="str">
        <f>IF(AirVision!M724&lt;&gt;"",AirVision!M724, "")</f>
        <v/>
      </c>
      <c r="G728" s="625" t="str">
        <f>IF(ISNUMBER(AirVision!C724),AirVision!C724,"")</f>
        <v/>
      </c>
      <c r="H728" s="624" t="str">
        <f>IF(AirVision!D724&lt;&gt;"",AirVision!D724, "")</f>
        <v/>
      </c>
      <c r="I728" s="624" t="str">
        <f>IF(ISNUMBER(AirVision!O724),AirVision!O724,"")</f>
        <v/>
      </c>
      <c r="J728" s="624" t="str">
        <f>IF(ISNUMBER(AirVision!P724),AirVision!P724,"")</f>
        <v/>
      </c>
      <c r="K728" s="624" t="str">
        <f>IF(ISNUMBER(AirVision!F724),AirVision!F724, "")</f>
        <v/>
      </c>
      <c r="L728" s="624" t="str">
        <f>IF(AirVision!G724&lt;&gt;"",AirVision!G724, "")</f>
        <v/>
      </c>
      <c r="M728" s="624" t="str">
        <f>IF(ISNUMBER(AirVision!U724),AirVision!U724, "")</f>
        <v/>
      </c>
      <c r="N728" s="624" t="str">
        <f>IF(AirVision!V724&lt;&gt;"",AirVision!V724, "")</f>
        <v/>
      </c>
      <c r="O728" s="625" t="str">
        <f>IF(ISNUMBER(AirVision!X724),AirVision!X724,"")</f>
        <v/>
      </c>
      <c r="P728" s="624" t="str">
        <f>IF(AirVision!Y724&lt;&gt;"",AirVision!Y724, "")</f>
        <v/>
      </c>
      <c r="Q728" s="624" t="str">
        <f>IF(ISNUMBER(AirVision!AA724),AirVision!AA724,"")</f>
        <v/>
      </c>
      <c r="R728" s="624" t="str">
        <f>IF(AirVision!AB724&lt;&gt;"",AirVision!AB724, "")</f>
        <v/>
      </c>
      <c r="S728" s="624" t="str">
        <f>IF(ISNUMBER(AirVision!AD724),AirVision!AD724,"")</f>
        <v/>
      </c>
      <c r="T728" s="624" t="str">
        <f>IF(AirVision!AE724&lt;&gt;"",AirVision!AE724, "")</f>
        <v/>
      </c>
      <c r="U728" s="624">
        <f t="shared" si="239"/>
        <v>0</v>
      </c>
      <c r="V728" s="624">
        <f t="shared" si="238"/>
        <v>1</v>
      </c>
      <c r="W728" s="624" t="str">
        <f>IF(D728&lt;&gt;"",(VLOOKUP(D728,'Flags&amp;Qualifiers'!$S$2:$U$55,3)),"")</f>
        <v/>
      </c>
      <c r="X728" s="624">
        <f t="shared" si="240"/>
        <v>0</v>
      </c>
      <c r="Y728" s="624" t="str">
        <f>IF(D728&lt;&gt;"",(VLOOKUP(D728,'Flags&amp;Qualifiers'!$S$2:$T$55,2)), "")</f>
        <v/>
      </c>
      <c r="Z728" s="624">
        <f t="shared" si="241"/>
        <v>1</v>
      </c>
      <c r="AA728" s="624">
        <f t="shared" si="242"/>
        <v>0</v>
      </c>
      <c r="AB728" s="624" t="str">
        <f t="shared" si="243"/>
        <v>NULL</v>
      </c>
      <c r="AC728" s="635" t="str">
        <f>IF((COUNT($AB$728:$AB$751)&gt;17),(AVERAGE($AB$728:$AB$751)),"NULL")</f>
        <v>NULL</v>
      </c>
      <c r="AD728" s="625" t="str">
        <f>IF((COUNT($AB$728:$AB$751)&gt;17),(AVERAGE($AB$728:$AB$751)),"NULL")</f>
        <v>NULL</v>
      </c>
      <c r="AE728" s="627">
        <f>MAX($AB$728:$AB$751)</f>
        <v>0</v>
      </c>
      <c r="AF728" s="628" t="str">
        <f t="shared" si="244"/>
        <v/>
      </c>
      <c r="AG728" s="629" t="str">
        <f t="shared" si="245"/>
        <v/>
      </c>
      <c r="AH728" s="630">
        <f t="shared" si="246"/>
        <v>721</v>
      </c>
      <c r="AI728" s="629">
        <f t="shared" si="250"/>
        <v>0</v>
      </c>
      <c r="AJ728" s="632" t="str">
        <f t="shared" si="232"/>
        <v/>
      </c>
      <c r="AK728" s="630" t="str">
        <f t="shared" si="247"/>
        <v/>
      </c>
      <c r="AL728" s="630" t="str">
        <f t="shared" si="248"/>
        <v/>
      </c>
      <c r="AM728" s="632" t="str">
        <f t="shared" si="249"/>
        <v/>
      </c>
      <c r="AN728" s="633" t="str">
        <f t="shared" si="233"/>
        <v>YES</v>
      </c>
      <c r="AO728" s="511" t="s">
        <v>382</v>
      </c>
      <c r="AP728" s="127">
        <f>VLOOKUP(AO728,'Flags&amp;Qualifiers'!$B$2:$C$49,2)</f>
        <v>0</v>
      </c>
      <c r="AQ728" s="127">
        <f>VLOOKUP(AO728,'Flags&amp;Qualifiers'!$B$2:$D$49,3)</f>
        <v>0</v>
      </c>
      <c r="AR728" s="127">
        <f>VLOOKUP(AO728,'Flags&amp;Qualifiers'!$B$2:$E$49,4)</f>
        <v>0</v>
      </c>
      <c r="AS728" s="757" t="str">
        <f>IF(AND(ISNUMBER(A728),AN728="YES",AO728="-"),"no","")</f>
        <v>no</v>
      </c>
    </row>
    <row r="729" spans="1:45" s="634" customFormat="1" ht="11.25" customHeight="1" x14ac:dyDescent="0.2">
      <c r="A729" s="621">
        <f>(AirVision!A725)</f>
        <v>0</v>
      </c>
      <c r="B729" s="622">
        <f>IF(ISNUMBER(A729),(AirVision!B725),"")</f>
        <v>0</v>
      </c>
      <c r="C729" s="623" t="str">
        <f>IF(ISNUMBER(AirVision!R725),AirVision!R725, "")</f>
        <v/>
      </c>
      <c r="D729" s="624" t="str">
        <f>IF(AirVision!S725&lt;&gt;"",AirVision!S725, "")</f>
        <v/>
      </c>
      <c r="E729" s="623" t="str">
        <f>IF(ISNUMBER(AirVision!L725),AirVision!L725, "")</f>
        <v/>
      </c>
      <c r="F729" s="624" t="str">
        <f>IF(AirVision!M725&lt;&gt;"",AirVision!M725, "")</f>
        <v/>
      </c>
      <c r="G729" s="625" t="str">
        <f>IF(ISNUMBER(AirVision!C725),AirVision!C725,"")</f>
        <v/>
      </c>
      <c r="H729" s="624" t="str">
        <f>IF(AirVision!D725&lt;&gt;"",AirVision!D725, "")</f>
        <v/>
      </c>
      <c r="I729" s="624" t="str">
        <f>IF(ISNUMBER(AirVision!O725),AirVision!O725,"")</f>
        <v/>
      </c>
      <c r="J729" s="624" t="str">
        <f>IF(ISNUMBER(AirVision!P725),AirVision!P725,"")</f>
        <v/>
      </c>
      <c r="K729" s="624" t="str">
        <f>IF(ISNUMBER(AirVision!F725),AirVision!F725, "")</f>
        <v/>
      </c>
      <c r="L729" s="624" t="str">
        <f>IF(AirVision!G725&lt;&gt;"",AirVision!G725, "")</f>
        <v/>
      </c>
      <c r="M729" s="624" t="str">
        <f>IF(ISNUMBER(AirVision!U725),AirVision!U725, "")</f>
        <v/>
      </c>
      <c r="N729" s="624" t="str">
        <f>IF(AirVision!V725&lt;&gt;"",AirVision!V725, "")</f>
        <v/>
      </c>
      <c r="O729" s="625" t="str">
        <f>IF(ISNUMBER(AirVision!X725),AirVision!X725,"")</f>
        <v/>
      </c>
      <c r="P729" s="624" t="str">
        <f>IF(AirVision!Y725&lt;&gt;"",AirVision!Y725, "")</f>
        <v/>
      </c>
      <c r="Q729" s="624" t="str">
        <f>IF(ISNUMBER(AirVision!AA725),AirVision!AA725,"")</f>
        <v/>
      </c>
      <c r="R729" s="624" t="str">
        <f>IF(AirVision!AB725&lt;&gt;"",AirVision!AB725, "")</f>
        <v/>
      </c>
      <c r="S729" s="624" t="str">
        <f>IF(ISNUMBER(AirVision!AD725),AirVision!AD725,"")</f>
        <v/>
      </c>
      <c r="T729" s="624" t="str">
        <f>IF(AirVision!AE725&lt;&gt;"",AirVision!AE725, "")</f>
        <v/>
      </c>
      <c r="U729" s="624">
        <f t="shared" si="239"/>
        <v>0</v>
      </c>
      <c r="V729" s="624">
        <f t="shared" si="238"/>
        <v>1</v>
      </c>
      <c r="W729" s="624" t="str">
        <f>IF(D729&lt;&gt;"",(VLOOKUP(D729,'Flags&amp;Qualifiers'!$S$2:$U$55,3)),"")</f>
        <v/>
      </c>
      <c r="X729" s="624">
        <f t="shared" si="240"/>
        <v>0</v>
      </c>
      <c r="Y729" s="624" t="str">
        <f>IF(D729&lt;&gt;"",(VLOOKUP(D729,'Flags&amp;Qualifiers'!$S$2:$T$55,2)), "")</f>
        <v/>
      </c>
      <c r="Z729" s="624">
        <f t="shared" si="241"/>
        <v>1</v>
      </c>
      <c r="AA729" s="624">
        <f t="shared" si="242"/>
        <v>0</v>
      </c>
      <c r="AB729" s="624" t="str">
        <f t="shared" si="243"/>
        <v>NULL</v>
      </c>
      <c r="AC729" s="635" t="str">
        <f t="shared" ref="AC729:AD751" si="252">IF((COUNT($AB$728:$AB$751)&gt;17),(AVERAGE($AB$728:$AB$751)),"NULL")</f>
        <v>NULL</v>
      </c>
      <c r="AD729" s="625" t="str">
        <f t="shared" si="252"/>
        <v>NULL</v>
      </c>
      <c r="AE729" s="627">
        <f t="shared" ref="AE729:AE751" si="253">MAX($AB$728:$AB$751)</f>
        <v>0</v>
      </c>
      <c r="AF729" s="628" t="str">
        <f t="shared" si="244"/>
        <v/>
      </c>
      <c r="AG729" s="629" t="str">
        <f t="shared" si="245"/>
        <v/>
      </c>
      <c r="AH729" s="630">
        <f t="shared" si="246"/>
        <v>722</v>
      </c>
      <c r="AI729" s="629">
        <f t="shared" si="250"/>
        <v>0</v>
      </c>
      <c r="AJ729" s="632" t="str">
        <f t="shared" si="232"/>
        <v/>
      </c>
      <c r="AK729" s="630" t="str">
        <f t="shared" si="247"/>
        <v/>
      </c>
      <c r="AL729" s="630" t="str">
        <f t="shared" si="248"/>
        <v/>
      </c>
      <c r="AM729" s="632" t="str">
        <f t="shared" si="249"/>
        <v/>
      </c>
      <c r="AN729" s="633" t="str">
        <f t="shared" si="233"/>
        <v>YES</v>
      </c>
      <c r="AO729" s="511" t="s">
        <v>382</v>
      </c>
      <c r="AP729" s="127">
        <f>VLOOKUP(AO729,'Flags&amp;Qualifiers'!$B$2:$C$49,2)</f>
        <v>0</v>
      </c>
      <c r="AQ729" s="127">
        <f>VLOOKUP(AO729,'Flags&amp;Qualifiers'!$B$2:$D$49,3)</f>
        <v>0</v>
      </c>
      <c r="AR729" s="127">
        <f>VLOOKUP(AO729,'Flags&amp;Qualifiers'!$B$2:$E$49,4)</f>
        <v>0</v>
      </c>
      <c r="AS729" s="757" t="str">
        <f t="shared" ref="AS729:AS751" si="254">IF(AND(ISNUMBER(A729),AN729="YES",AO729="-"),"no","")</f>
        <v>no</v>
      </c>
    </row>
    <row r="730" spans="1:45" s="634" customFormat="1" ht="11.25" customHeight="1" x14ac:dyDescent="0.2">
      <c r="A730" s="621">
        <f>(AirVision!A726)</f>
        <v>0</v>
      </c>
      <c r="B730" s="622">
        <f>IF(ISNUMBER(A730),(AirVision!B726),"")</f>
        <v>0</v>
      </c>
      <c r="C730" s="623" t="str">
        <f>IF(ISNUMBER(AirVision!R726),AirVision!R726, "")</f>
        <v/>
      </c>
      <c r="D730" s="624" t="str">
        <f>IF(AirVision!S726&lt;&gt;"",AirVision!S726, "")</f>
        <v/>
      </c>
      <c r="E730" s="623" t="str">
        <f>IF(ISNUMBER(AirVision!L726),AirVision!L726, "")</f>
        <v/>
      </c>
      <c r="F730" s="624" t="str">
        <f>IF(AirVision!M726&lt;&gt;"",AirVision!M726, "")</f>
        <v/>
      </c>
      <c r="G730" s="625" t="str">
        <f>IF(ISNUMBER(AirVision!C726),AirVision!C726,"")</f>
        <v/>
      </c>
      <c r="H730" s="624" t="str">
        <f>IF(AirVision!D726&lt;&gt;"",AirVision!D726, "")</f>
        <v/>
      </c>
      <c r="I730" s="624" t="str">
        <f>IF(ISNUMBER(AirVision!O726),AirVision!O726,"")</f>
        <v/>
      </c>
      <c r="J730" s="624" t="str">
        <f>IF(ISNUMBER(AirVision!P726),AirVision!P726,"")</f>
        <v/>
      </c>
      <c r="K730" s="624" t="str">
        <f>IF(ISNUMBER(AirVision!F726),AirVision!F726, "")</f>
        <v/>
      </c>
      <c r="L730" s="624" t="str">
        <f>IF(AirVision!G726&lt;&gt;"",AirVision!G726, "")</f>
        <v/>
      </c>
      <c r="M730" s="624" t="str">
        <f>IF(ISNUMBER(AirVision!U726),AirVision!U726, "")</f>
        <v/>
      </c>
      <c r="N730" s="624" t="str">
        <f>IF(AirVision!V726&lt;&gt;"",AirVision!V726, "")</f>
        <v/>
      </c>
      <c r="O730" s="625" t="str">
        <f>IF(ISNUMBER(AirVision!X726),AirVision!X726,"")</f>
        <v/>
      </c>
      <c r="P730" s="624" t="str">
        <f>IF(AirVision!Y726&lt;&gt;"",AirVision!Y726, "")</f>
        <v/>
      </c>
      <c r="Q730" s="624" t="str">
        <f>IF(ISNUMBER(AirVision!AA726),AirVision!AA726,"")</f>
        <v/>
      </c>
      <c r="R730" s="624" t="str">
        <f>IF(AirVision!AB726&lt;&gt;"",AirVision!AB726, "")</f>
        <v/>
      </c>
      <c r="S730" s="624" t="str">
        <f>IF(ISNUMBER(AirVision!AD726),AirVision!AD726,"")</f>
        <v/>
      </c>
      <c r="T730" s="624" t="str">
        <f>IF(AirVision!AE726&lt;&gt;"",AirVision!AE726, "")</f>
        <v/>
      </c>
      <c r="U730" s="624">
        <f t="shared" si="239"/>
        <v>0</v>
      </c>
      <c r="V730" s="624">
        <f t="shared" si="238"/>
        <v>1</v>
      </c>
      <c r="W730" s="624" t="str">
        <f>IF(D730&lt;&gt;"",(VLOOKUP(D730,'Flags&amp;Qualifiers'!$S$2:$U$55,3)),"")</f>
        <v/>
      </c>
      <c r="X730" s="624">
        <f t="shared" si="240"/>
        <v>0</v>
      </c>
      <c r="Y730" s="624" t="str">
        <f>IF(D730&lt;&gt;"",(VLOOKUP(D730,'Flags&amp;Qualifiers'!$S$2:$T$55,2)), "")</f>
        <v/>
      </c>
      <c r="Z730" s="624">
        <f t="shared" si="241"/>
        <v>1</v>
      </c>
      <c r="AA730" s="624">
        <f t="shared" si="242"/>
        <v>0</v>
      </c>
      <c r="AB730" s="624" t="str">
        <f t="shared" si="243"/>
        <v>NULL</v>
      </c>
      <c r="AC730" s="635" t="str">
        <f t="shared" si="252"/>
        <v>NULL</v>
      </c>
      <c r="AD730" s="625" t="str">
        <f t="shared" si="252"/>
        <v>NULL</v>
      </c>
      <c r="AE730" s="627">
        <f t="shared" si="253"/>
        <v>0</v>
      </c>
      <c r="AF730" s="628" t="str">
        <f t="shared" si="244"/>
        <v/>
      </c>
      <c r="AG730" s="629" t="str">
        <f t="shared" si="245"/>
        <v/>
      </c>
      <c r="AH730" s="630">
        <f t="shared" si="246"/>
        <v>723</v>
      </c>
      <c r="AI730" s="629">
        <f t="shared" si="250"/>
        <v>0</v>
      </c>
      <c r="AJ730" s="632" t="str">
        <f t="shared" si="232"/>
        <v/>
      </c>
      <c r="AK730" s="630" t="str">
        <f t="shared" si="247"/>
        <v/>
      </c>
      <c r="AL730" s="630" t="str">
        <f t="shared" si="248"/>
        <v/>
      </c>
      <c r="AM730" s="632" t="str">
        <f t="shared" si="249"/>
        <v/>
      </c>
      <c r="AN730" s="633" t="str">
        <f t="shared" si="233"/>
        <v>YES</v>
      </c>
      <c r="AO730" s="511" t="s">
        <v>382</v>
      </c>
      <c r="AP730" s="127">
        <f>VLOOKUP(AO730,'Flags&amp;Qualifiers'!$B$2:$C$49,2)</f>
        <v>0</v>
      </c>
      <c r="AQ730" s="127">
        <f>VLOOKUP(AO730,'Flags&amp;Qualifiers'!$B$2:$D$49,3)</f>
        <v>0</v>
      </c>
      <c r="AR730" s="127">
        <f>VLOOKUP(AO730,'Flags&amp;Qualifiers'!$B$2:$E$49,4)</f>
        <v>0</v>
      </c>
      <c r="AS730" s="757" t="str">
        <f t="shared" si="254"/>
        <v>no</v>
      </c>
    </row>
    <row r="731" spans="1:45" s="634" customFormat="1" ht="11.25" customHeight="1" x14ac:dyDescent="0.2">
      <c r="A731" s="621">
        <f>(AirVision!A727)</f>
        <v>0</v>
      </c>
      <c r="B731" s="622">
        <f>IF(ISNUMBER(A731),(AirVision!B727),"")</f>
        <v>0</v>
      </c>
      <c r="C731" s="623" t="str">
        <f>IF(ISNUMBER(AirVision!R727),AirVision!R727, "")</f>
        <v/>
      </c>
      <c r="D731" s="624" t="str">
        <f>IF(AirVision!S727&lt;&gt;"",AirVision!S727, "")</f>
        <v/>
      </c>
      <c r="E731" s="623" t="str">
        <f>IF(ISNUMBER(AirVision!L727),AirVision!L727, "")</f>
        <v/>
      </c>
      <c r="F731" s="624" t="str">
        <f>IF(AirVision!M727&lt;&gt;"",AirVision!M727, "")</f>
        <v/>
      </c>
      <c r="G731" s="625" t="str">
        <f>IF(ISNUMBER(AirVision!C727),AirVision!C727,"")</f>
        <v/>
      </c>
      <c r="H731" s="624" t="str">
        <f>IF(AirVision!D727&lt;&gt;"",AirVision!D727, "")</f>
        <v/>
      </c>
      <c r="I731" s="624" t="str">
        <f>IF(ISNUMBER(AirVision!O727),AirVision!O727,"")</f>
        <v/>
      </c>
      <c r="J731" s="624" t="str">
        <f>IF(ISNUMBER(AirVision!P727),AirVision!P727,"")</f>
        <v/>
      </c>
      <c r="K731" s="624" t="str">
        <f>IF(ISNUMBER(AirVision!F727),AirVision!F727, "")</f>
        <v/>
      </c>
      <c r="L731" s="624" t="str">
        <f>IF(AirVision!G727&lt;&gt;"",AirVision!G727, "")</f>
        <v/>
      </c>
      <c r="M731" s="624" t="str">
        <f>IF(ISNUMBER(AirVision!U727),AirVision!U727, "")</f>
        <v/>
      </c>
      <c r="N731" s="624" t="str">
        <f>IF(AirVision!V727&lt;&gt;"",AirVision!V727, "")</f>
        <v/>
      </c>
      <c r="O731" s="625" t="str">
        <f>IF(ISNUMBER(AirVision!X727),AirVision!X727,"")</f>
        <v/>
      </c>
      <c r="P731" s="624" t="str">
        <f>IF(AirVision!Y727&lt;&gt;"",AirVision!Y727, "")</f>
        <v/>
      </c>
      <c r="Q731" s="624" t="str">
        <f>IF(ISNUMBER(AirVision!AA727),AirVision!AA727,"")</f>
        <v/>
      </c>
      <c r="R731" s="624" t="str">
        <f>IF(AirVision!AB727&lt;&gt;"",AirVision!AB727, "")</f>
        <v/>
      </c>
      <c r="S731" s="624" t="str">
        <f>IF(ISNUMBER(AirVision!AD727),AirVision!AD727,"")</f>
        <v/>
      </c>
      <c r="T731" s="624" t="str">
        <f>IF(AirVision!AE727&lt;&gt;"",AirVision!AE727, "")</f>
        <v/>
      </c>
      <c r="U731" s="624">
        <f t="shared" si="239"/>
        <v>0</v>
      </c>
      <c r="V731" s="624">
        <f t="shared" si="238"/>
        <v>1</v>
      </c>
      <c r="W731" s="624" t="str">
        <f>IF(D731&lt;&gt;"",(VLOOKUP(D731,'Flags&amp;Qualifiers'!$S$2:$U$55,3)),"")</f>
        <v/>
      </c>
      <c r="X731" s="624">
        <f t="shared" si="240"/>
        <v>0</v>
      </c>
      <c r="Y731" s="624" t="str">
        <f>IF(D731&lt;&gt;"",(VLOOKUP(D731,'Flags&amp;Qualifiers'!$S$2:$T$55,2)), "")</f>
        <v/>
      </c>
      <c r="Z731" s="624">
        <f t="shared" si="241"/>
        <v>1</v>
      </c>
      <c r="AA731" s="624">
        <f t="shared" si="242"/>
        <v>0</v>
      </c>
      <c r="AB731" s="624" t="str">
        <f t="shared" si="243"/>
        <v>NULL</v>
      </c>
      <c r="AC731" s="635" t="str">
        <f t="shared" si="252"/>
        <v>NULL</v>
      </c>
      <c r="AD731" s="625" t="str">
        <f t="shared" si="252"/>
        <v>NULL</v>
      </c>
      <c r="AE731" s="627">
        <f t="shared" si="253"/>
        <v>0</v>
      </c>
      <c r="AF731" s="628" t="str">
        <f t="shared" si="244"/>
        <v/>
      </c>
      <c r="AG731" s="629" t="str">
        <f t="shared" si="245"/>
        <v/>
      </c>
      <c r="AH731" s="630">
        <f t="shared" si="246"/>
        <v>724</v>
      </c>
      <c r="AI731" s="629">
        <f t="shared" si="250"/>
        <v>0</v>
      </c>
      <c r="AJ731" s="632" t="str">
        <f t="shared" si="232"/>
        <v/>
      </c>
      <c r="AK731" s="630" t="str">
        <f t="shared" si="247"/>
        <v/>
      </c>
      <c r="AL731" s="630" t="str">
        <f t="shared" si="248"/>
        <v/>
      </c>
      <c r="AM731" s="632" t="str">
        <f t="shared" si="249"/>
        <v/>
      </c>
      <c r="AN731" s="633" t="str">
        <f t="shared" si="233"/>
        <v>YES</v>
      </c>
      <c r="AO731" s="511" t="s">
        <v>382</v>
      </c>
      <c r="AP731" s="127">
        <f>VLOOKUP(AO731,'Flags&amp;Qualifiers'!$B$2:$C$49,2)</f>
        <v>0</v>
      </c>
      <c r="AQ731" s="127">
        <f>VLOOKUP(AO731,'Flags&amp;Qualifiers'!$B$2:$D$49,3)</f>
        <v>0</v>
      </c>
      <c r="AR731" s="127">
        <f>VLOOKUP(AO731,'Flags&amp;Qualifiers'!$B$2:$E$49,4)</f>
        <v>0</v>
      </c>
      <c r="AS731" s="757" t="str">
        <f t="shared" si="254"/>
        <v>no</v>
      </c>
    </row>
    <row r="732" spans="1:45" s="634" customFormat="1" ht="11.25" customHeight="1" x14ac:dyDescent="0.2">
      <c r="A732" s="621">
        <f>(AirVision!A728)</f>
        <v>0</v>
      </c>
      <c r="B732" s="622">
        <f>IF(ISNUMBER(A732),(AirVision!B728),"")</f>
        <v>0</v>
      </c>
      <c r="C732" s="623" t="str">
        <f>IF(ISNUMBER(AirVision!R728),AirVision!R728, "")</f>
        <v/>
      </c>
      <c r="D732" s="624" t="str">
        <f>IF(AirVision!S728&lt;&gt;"",AirVision!S728, "")</f>
        <v/>
      </c>
      <c r="E732" s="623" t="str">
        <f>IF(ISNUMBER(AirVision!L728),AirVision!L728, "")</f>
        <v/>
      </c>
      <c r="F732" s="624" t="str">
        <f>IF(AirVision!M728&lt;&gt;"",AirVision!M728, "")</f>
        <v/>
      </c>
      <c r="G732" s="625" t="str">
        <f>IF(ISNUMBER(AirVision!C728),AirVision!C728,"")</f>
        <v/>
      </c>
      <c r="H732" s="624" t="str">
        <f>IF(AirVision!D728&lt;&gt;"",AirVision!D728, "")</f>
        <v/>
      </c>
      <c r="I732" s="624" t="str">
        <f>IF(ISNUMBER(AirVision!O728),AirVision!O728,"")</f>
        <v/>
      </c>
      <c r="J732" s="624" t="str">
        <f>IF(ISNUMBER(AirVision!P728),AirVision!P728,"")</f>
        <v/>
      </c>
      <c r="K732" s="624" t="str">
        <f>IF(ISNUMBER(AirVision!F728),AirVision!F728, "")</f>
        <v/>
      </c>
      <c r="L732" s="624" t="str">
        <f>IF(AirVision!G728&lt;&gt;"",AirVision!G728, "")</f>
        <v/>
      </c>
      <c r="M732" s="624" t="str">
        <f>IF(ISNUMBER(AirVision!U728),AirVision!U728, "")</f>
        <v/>
      </c>
      <c r="N732" s="624" t="str">
        <f>IF(AirVision!V728&lt;&gt;"",AirVision!V728, "")</f>
        <v/>
      </c>
      <c r="O732" s="625" t="str">
        <f>IF(ISNUMBER(AirVision!X728),AirVision!X728,"")</f>
        <v/>
      </c>
      <c r="P732" s="624" t="str">
        <f>IF(AirVision!Y728&lt;&gt;"",AirVision!Y728, "")</f>
        <v/>
      </c>
      <c r="Q732" s="624" t="str">
        <f>IF(ISNUMBER(AirVision!AA728),AirVision!AA728,"")</f>
        <v/>
      </c>
      <c r="R732" s="624" t="str">
        <f>IF(AirVision!AB728&lt;&gt;"",AirVision!AB728, "")</f>
        <v/>
      </c>
      <c r="S732" s="624" t="str">
        <f>IF(ISNUMBER(AirVision!AD728),AirVision!AD728,"")</f>
        <v/>
      </c>
      <c r="T732" s="624" t="str">
        <f>IF(AirVision!AE728&lt;&gt;"",AirVision!AE728, "")</f>
        <v/>
      </c>
      <c r="U732" s="624">
        <f t="shared" si="239"/>
        <v>0</v>
      </c>
      <c r="V732" s="624">
        <f t="shared" si="238"/>
        <v>1</v>
      </c>
      <c r="W732" s="624" t="str">
        <f>IF(D732&lt;&gt;"",(VLOOKUP(D732,'Flags&amp;Qualifiers'!$S$2:$U$55,3)),"")</f>
        <v/>
      </c>
      <c r="X732" s="624">
        <f t="shared" si="240"/>
        <v>0</v>
      </c>
      <c r="Y732" s="624" t="str">
        <f>IF(D732&lt;&gt;"",(VLOOKUP(D732,'Flags&amp;Qualifiers'!$S$2:$T$55,2)), "")</f>
        <v/>
      </c>
      <c r="Z732" s="624">
        <f t="shared" si="241"/>
        <v>1</v>
      </c>
      <c r="AA732" s="624">
        <f t="shared" si="242"/>
        <v>0</v>
      </c>
      <c r="AB732" s="624" t="str">
        <f t="shared" si="243"/>
        <v>NULL</v>
      </c>
      <c r="AC732" s="635" t="str">
        <f t="shared" si="252"/>
        <v>NULL</v>
      </c>
      <c r="AD732" s="625" t="str">
        <f t="shared" si="252"/>
        <v>NULL</v>
      </c>
      <c r="AE732" s="627">
        <f t="shared" si="253"/>
        <v>0</v>
      </c>
      <c r="AF732" s="628" t="str">
        <f t="shared" si="244"/>
        <v/>
      </c>
      <c r="AG732" s="629" t="str">
        <f t="shared" si="245"/>
        <v/>
      </c>
      <c r="AH732" s="630">
        <f t="shared" si="246"/>
        <v>725</v>
      </c>
      <c r="AI732" s="629">
        <f t="shared" si="250"/>
        <v>0</v>
      </c>
      <c r="AJ732" s="632" t="str">
        <f t="shared" si="232"/>
        <v/>
      </c>
      <c r="AK732" s="630" t="str">
        <f t="shared" si="247"/>
        <v/>
      </c>
      <c r="AL732" s="630" t="str">
        <f t="shared" si="248"/>
        <v/>
      </c>
      <c r="AM732" s="632" t="str">
        <f t="shared" si="249"/>
        <v/>
      </c>
      <c r="AN732" s="633" t="str">
        <f t="shared" si="233"/>
        <v>YES</v>
      </c>
      <c r="AO732" s="511" t="s">
        <v>382</v>
      </c>
      <c r="AP732" s="127">
        <f>VLOOKUP(AO732,'Flags&amp;Qualifiers'!$B$2:$C$49,2)</f>
        <v>0</v>
      </c>
      <c r="AQ732" s="127">
        <f>VLOOKUP(AO732,'Flags&amp;Qualifiers'!$B$2:$D$49,3)</f>
        <v>0</v>
      </c>
      <c r="AR732" s="127">
        <f>VLOOKUP(AO732,'Flags&amp;Qualifiers'!$B$2:$E$49,4)</f>
        <v>0</v>
      </c>
      <c r="AS732" s="757" t="str">
        <f t="shared" si="254"/>
        <v>no</v>
      </c>
    </row>
    <row r="733" spans="1:45" s="634" customFormat="1" ht="11.25" customHeight="1" x14ac:dyDescent="0.2">
      <c r="A733" s="621">
        <f>(AirVision!A729)</f>
        <v>0</v>
      </c>
      <c r="B733" s="622">
        <f>IF(ISNUMBER(A733),(AirVision!B729),"")</f>
        <v>0</v>
      </c>
      <c r="C733" s="623" t="str">
        <f>IF(ISNUMBER(AirVision!R729),AirVision!R729, "")</f>
        <v/>
      </c>
      <c r="D733" s="624" t="str">
        <f>IF(AirVision!S729&lt;&gt;"",AirVision!S729, "")</f>
        <v/>
      </c>
      <c r="E733" s="623" t="str">
        <f>IF(ISNUMBER(AirVision!L729),AirVision!L729, "")</f>
        <v/>
      </c>
      <c r="F733" s="624" t="str">
        <f>IF(AirVision!M729&lt;&gt;"",AirVision!M729, "")</f>
        <v/>
      </c>
      <c r="G733" s="625" t="str">
        <f>IF(ISNUMBER(AirVision!C729),AirVision!C729,"")</f>
        <v/>
      </c>
      <c r="H733" s="624" t="str">
        <f>IF(AirVision!D729&lt;&gt;"",AirVision!D729, "")</f>
        <v/>
      </c>
      <c r="I733" s="624" t="str">
        <f>IF(ISNUMBER(AirVision!O729),AirVision!O729,"")</f>
        <v/>
      </c>
      <c r="J733" s="624" t="str">
        <f>IF(ISNUMBER(AirVision!P729),AirVision!P729,"")</f>
        <v/>
      </c>
      <c r="K733" s="624" t="str">
        <f>IF(ISNUMBER(AirVision!F729),AirVision!F729, "")</f>
        <v/>
      </c>
      <c r="L733" s="624" t="str">
        <f>IF(AirVision!G729&lt;&gt;"",AirVision!G729, "")</f>
        <v/>
      </c>
      <c r="M733" s="624" t="str">
        <f>IF(ISNUMBER(AirVision!U729),AirVision!U729, "")</f>
        <v/>
      </c>
      <c r="N733" s="624" t="str">
        <f>IF(AirVision!V729&lt;&gt;"",AirVision!V729, "")</f>
        <v/>
      </c>
      <c r="O733" s="625" t="str">
        <f>IF(ISNUMBER(AirVision!X729),AirVision!X729,"")</f>
        <v/>
      </c>
      <c r="P733" s="624" t="str">
        <f>IF(AirVision!Y729&lt;&gt;"",AirVision!Y729, "")</f>
        <v/>
      </c>
      <c r="Q733" s="624" t="str">
        <f>IF(ISNUMBER(AirVision!AA729),AirVision!AA729,"")</f>
        <v/>
      </c>
      <c r="R733" s="624" t="str">
        <f>IF(AirVision!AB729&lt;&gt;"",AirVision!AB729, "")</f>
        <v/>
      </c>
      <c r="S733" s="624" t="str">
        <f>IF(ISNUMBER(AirVision!AD729),AirVision!AD729,"")</f>
        <v/>
      </c>
      <c r="T733" s="624" t="str">
        <f>IF(AirVision!AE729&lt;&gt;"",AirVision!AE729, "")</f>
        <v/>
      </c>
      <c r="U733" s="624">
        <f t="shared" si="239"/>
        <v>0</v>
      </c>
      <c r="V733" s="624">
        <f t="shared" si="238"/>
        <v>1</v>
      </c>
      <c r="W733" s="624" t="str">
        <f>IF(D733&lt;&gt;"",(VLOOKUP(D733,'Flags&amp;Qualifiers'!$S$2:$U$55,3)),"")</f>
        <v/>
      </c>
      <c r="X733" s="624">
        <f t="shared" si="240"/>
        <v>0</v>
      </c>
      <c r="Y733" s="624" t="str">
        <f>IF(D733&lt;&gt;"",(VLOOKUP(D733,'Flags&amp;Qualifiers'!$S$2:$T$55,2)), "")</f>
        <v/>
      </c>
      <c r="Z733" s="624">
        <f t="shared" si="241"/>
        <v>1</v>
      </c>
      <c r="AA733" s="624">
        <f t="shared" si="242"/>
        <v>0</v>
      </c>
      <c r="AB733" s="624" t="str">
        <f t="shared" si="243"/>
        <v>NULL</v>
      </c>
      <c r="AC733" s="635" t="str">
        <f t="shared" si="252"/>
        <v>NULL</v>
      </c>
      <c r="AD733" s="625" t="str">
        <f t="shared" si="252"/>
        <v>NULL</v>
      </c>
      <c r="AE733" s="627">
        <f t="shared" si="253"/>
        <v>0</v>
      </c>
      <c r="AF733" s="628" t="str">
        <f t="shared" si="244"/>
        <v/>
      </c>
      <c r="AG733" s="629" t="str">
        <f t="shared" si="245"/>
        <v/>
      </c>
      <c r="AH733" s="630">
        <f t="shared" si="246"/>
        <v>726</v>
      </c>
      <c r="AI733" s="629">
        <f t="shared" si="250"/>
        <v>0</v>
      </c>
      <c r="AJ733" s="632" t="str">
        <f t="shared" si="232"/>
        <v/>
      </c>
      <c r="AK733" s="630" t="str">
        <f t="shared" si="247"/>
        <v/>
      </c>
      <c r="AL733" s="630" t="str">
        <f t="shared" si="248"/>
        <v/>
      </c>
      <c r="AM733" s="632" t="str">
        <f t="shared" si="249"/>
        <v/>
      </c>
      <c r="AN733" s="633" t="str">
        <f t="shared" si="233"/>
        <v>YES</v>
      </c>
      <c r="AO733" s="511" t="s">
        <v>382</v>
      </c>
      <c r="AP733" s="127">
        <f>VLOOKUP(AO733,'Flags&amp;Qualifiers'!$B$2:$C$49,2)</f>
        <v>0</v>
      </c>
      <c r="AQ733" s="127">
        <f>VLOOKUP(AO733,'Flags&amp;Qualifiers'!$B$2:$D$49,3)</f>
        <v>0</v>
      </c>
      <c r="AR733" s="127">
        <f>VLOOKUP(AO733,'Flags&amp;Qualifiers'!$B$2:$E$49,4)</f>
        <v>0</v>
      </c>
      <c r="AS733" s="757" t="str">
        <f t="shared" si="254"/>
        <v>no</v>
      </c>
    </row>
    <row r="734" spans="1:45" s="634" customFormat="1" ht="11.25" customHeight="1" x14ac:dyDescent="0.2">
      <c r="A734" s="621">
        <f>(AirVision!A730)</f>
        <v>0</v>
      </c>
      <c r="B734" s="622">
        <f>IF(ISNUMBER(A734),(AirVision!B730),"")</f>
        <v>0</v>
      </c>
      <c r="C734" s="623" t="str">
        <f>IF(ISNUMBER(AirVision!R730),AirVision!R730, "")</f>
        <v/>
      </c>
      <c r="D734" s="624" t="str">
        <f>IF(AirVision!S730&lt;&gt;"",AirVision!S730, "")</f>
        <v/>
      </c>
      <c r="E734" s="623" t="str">
        <f>IF(ISNUMBER(AirVision!L730),AirVision!L730, "")</f>
        <v/>
      </c>
      <c r="F734" s="624" t="str">
        <f>IF(AirVision!M730&lt;&gt;"",AirVision!M730, "")</f>
        <v/>
      </c>
      <c r="G734" s="625" t="str">
        <f>IF(ISNUMBER(AirVision!C730),AirVision!C730,"")</f>
        <v/>
      </c>
      <c r="H734" s="624" t="str">
        <f>IF(AirVision!D730&lt;&gt;"",AirVision!D730, "")</f>
        <v/>
      </c>
      <c r="I734" s="624" t="str">
        <f>IF(ISNUMBER(AirVision!O730),AirVision!O730,"")</f>
        <v/>
      </c>
      <c r="J734" s="624" t="str">
        <f>IF(ISNUMBER(AirVision!P730),AirVision!P730,"")</f>
        <v/>
      </c>
      <c r="K734" s="624" t="str">
        <f>IF(ISNUMBER(AirVision!F730),AirVision!F730, "")</f>
        <v/>
      </c>
      <c r="L734" s="624" t="str">
        <f>IF(AirVision!G730&lt;&gt;"",AirVision!G730, "")</f>
        <v/>
      </c>
      <c r="M734" s="624" t="str">
        <f>IF(ISNUMBER(AirVision!U730),AirVision!U730, "")</f>
        <v/>
      </c>
      <c r="N734" s="624" t="str">
        <f>IF(AirVision!V730&lt;&gt;"",AirVision!V730, "")</f>
        <v/>
      </c>
      <c r="O734" s="625" t="str">
        <f>IF(ISNUMBER(AirVision!X730),AirVision!X730,"")</f>
        <v/>
      </c>
      <c r="P734" s="624" t="str">
        <f>IF(AirVision!Y730&lt;&gt;"",AirVision!Y730, "")</f>
        <v/>
      </c>
      <c r="Q734" s="624" t="str">
        <f>IF(ISNUMBER(AirVision!AA730),AirVision!AA730,"")</f>
        <v/>
      </c>
      <c r="R734" s="624" t="str">
        <f>IF(AirVision!AB730&lt;&gt;"",AirVision!AB730, "")</f>
        <v/>
      </c>
      <c r="S734" s="624" t="str">
        <f>IF(ISNUMBER(AirVision!AD730),AirVision!AD730,"")</f>
        <v/>
      </c>
      <c r="T734" s="624" t="str">
        <f>IF(AirVision!AE730&lt;&gt;"",AirVision!AE730, "")</f>
        <v/>
      </c>
      <c r="U734" s="624">
        <f t="shared" si="239"/>
        <v>0</v>
      </c>
      <c r="V734" s="624">
        <f t="shared" si="238"/>
        <v>1</v>
      </c>
      <c r="W734" s="624" t="str">
        <f>IF(D734&lt;&gt;"",(VLOOKUP(D734,'Flags&amp;Qualifiers'!$S$2:$U$55,3)),"")</f>
        <v/>
      </c>
      <c r="X734" s="624">
        <f t="shared" si="240"/>
        <v>0</v>
      </c>
      <c r="Y734" s="624" t="str">
        <f>IF(D734&lt;&gt;"",(VLOOKUP(D734,'Flags&amp;Qualifiers'!$S$2:$T$55,2)), "")</f>
        <v/>
      </c>
      <c r="Z734" s="624">
        <f t="shared" si="241"/>
        <v>1</v>
      </c>
      <c r="AA734" s="624">
        <f t="shared" si="242"/>
        <v>0</v>
      </c>
      <c r="AB734" s="624" t="str">
        <f t="shared" si="243"/>
        <v>NULL</v>
      </c>
      <c r="AC734" s="635" t="str">
        <f t="shared" si="252"/>
        <v>NULL</v>
      </c>
      <c r="AD734" s="625" t="str">
        <f t="shared" si="252"/>
        <v>NULL</v>
      </c>
      <c r="AE734" s="627">
        <f t="shared" si="253"/>
        <v>0</v>
      </c>
      <c r="AF734" s="628" t="str">
        <f t="shared" si="244"/>
        <v/>
      </c>
      <c r="AG734" s="629" t="str">
        <f t="shared" si="245"/>
        <v/>
      </c>
      <c r="AH734" s="630">
        <f t="shared" si="246"/>
        <v>727</v>
      </c>
      <c r="AI734" s="629">
        <f t="shared" si="250"/>
        <v>0</v>
      </c>
      <c r="AJ734" s="632" t="str">
        <f t="shared" si="232"/>
        <v/>
      </c>
      <c r="AK734" s="630" t="str">
        <f t="shared" si="247"/>
        <v/>
      </c>
      <c r="AL734" s="630" t="str">
        <f t="shared" si="248"/>
        <v/>
      </c>
      <c r="AM734" s="632" t="str">
        <f t="shared" si="249"/>
        <v/>
      </c>
      <c r="AN734" s="633" t="str">
        <f t="shared" si="233"/>
        <v>YES</v>
      </c>
      <c r="AO734" s="511" t="s">
        <v>382</v>
      </c>
      <c r="AP734" s="127">
        <f>VLOOKUP(AO734,'Flags&amp;Qualifiers'!$B$2:$C$49,2)</f>
        <v>0</v>
      </c>
      <c r="AQ734" s="127">
        <f>VLOOKUP(AO734,'Flags&amp;Qualifiers'!$B$2:$D$49,3)</f>
        <v>0</v>
      </c>
      <c r="AR734" s="127">
        <f>VLOOKUP(AO734,'Flags&amp;Qualifiers'!$B$2:$E$49,4)</f>
        <v>0</v>
      </c>
      <c r="AS734" s="757" t="str">
        <f t="shared" si="254"/>
        <v>no</v>
      </c>
    </row>
    <row r="735" spans="1:45" s="634" customFormat="1" ht="11.25" customHeight="1" x14ac:dyDescent="0.2">
      <c r="A735" s="621">
        <f>(AirVision!A731)</f>
        <v>0</v>
      </c>
      <c r="B735" s="622">
        <f>IF(ISNUMBER(A735),(AirVision!B731),"")</f>
        <v>0</v>
      </c>
      <c r="C735" s="623" t="str">
        <f>IF(ISNUMBER(AirVision!R731),AirVision!R731, "")</f>
        <v/>
      </c>
      <c r="D735" s="624" t="str">
        <f>IF(AirVision!S731&lt;&gt;"",AirVision!S731, "")</f>
        <v/>
      </c>
      <c r="E735" s="623" t="str">
        <f>IF(ISNUMBER(AirVision!L731),AirVision!L731, "")</f>
        <v/>
      </c>
      <c r="F735" s="624" t="str">
        <f>IF(AirVision!M731&lt;&gt;"",AirVision!M731, "")</f>
        <v/>
      </c>
      <c r="G735" s="625" t="str">
        <f>IF(ISNUMBER(AirVision!C731),AirVision!C731,"")</f>
        <v/>
      </c>
      <c r="H735" s="624" t="str">
        <f>IF(AirVision!D731&lt;&gt;"",AirVision!D731, "")</f>
        <v/>
      </c>
      <c r="I735" s="624" t="str">
        <f>IF(ISNUMBER(AirVision!O731),AirVision!O731,"")</f>
        <v/>
      </c>
      <c r="J735" s="624" t="str">
        <f>IF(ISNUMBER(AirVision!P731),AirVision!P731,"")</f>
        <v/>
      </c>
      <c r="K735" s="624" t="str">
        <f>IF(ISNUMBER(AirVision!F731),AirVision!F731, "")</f>
        <v/>
      </c>
      <c r="L735" s="624" t="str">
        <f>IF(AirVision!G731&lt;&gt;"",AirVision!G731, "")</f>
        <v/>
      </c>
      <c r="M735" s="624" t="str">
        <f>IF(ISNUMBER(AirVision!U731),AirVision!U731, "")</f>
        <v/>
      </c>
      <c r="N735" s="624" t="str">
        <f>IF(AirVision!V731&lt;&gt;"",AirVision!V731, "")</f>
        <v/>
      </c>
      <c r="O735" s="625" t="str">
        <f>IF(ISNUMBER(AirVision!X731),AirVision!X731,"")</f>
        <v/>
      </c>
      <c r="P735" s="624" t="str">
        <f>IF(AirVision!Y731&lt;&gt;"",AirVision!Y731, "")</f>
        <v/>
      </c>
      <c r="Q735" s="624" t="str">
        <f>IF(ISNUMBER(AirVision!AA731),AirVision!AA731,"")</f>
        <v/>
      </c>
      <c r="R735" s="624" t="str">
        <f>IF(AirVision!AB731&lt;&gt;"",AirVision!AB731, "")</f>
        <v/>
      </c>
      <c r="S735" s="624" t="str">
        <f>IF(ISNUMBER(AirVision!AD731),AirVision!AD731,"")</f>
        <v/>
      </c>
      <c r="T735" s="624" t="str">
        <f>IF(AirVision!AE731&lt;&gt;"",AirVision!AE731, "")</f>
        <v/>
      </c>
      <c r="U735" s="624">
        <f t="shared" si="239"/>
        <v>0</v>
      </c>
      <c r="V735" s="624">
        <f t="shared" si="238"/>
        <v>1</v>
      </c>
      <c r="W735" s="624" t="str">
        <f>IF(D735&lt;&gt;"",(VLOOKUP(D735,'Flags&amp;Qualifiers'!$S$2:$U$55,3)),"")</f>
        <v/>
      </c>
      <c r="X735" s="624">
        <f t="shared" si="240"/>
        <v>0</v>
      </c>
      <c r="Y735" s="624" t="str">
        <f>IF(D735&lt;&gt;"",(VLOOKUP(D735,'Flags&amp;Qualifiers'!$S$2:$T$55,2)), "")</f>
        <v/>
      </c>
      <c r="Z735" s="624">
        <f t="shared" si="241"/>
        <v>1</v>
      </c>
      <c r="AA735" s="624">
        <f t="shared" si="242"/>
        <v>0</v>
      </c>
      <c r="AB735" s="624" t="str">
        <f t="shared" si="243"/>
        <v>NULL</v>
      </c>
      <c r="AC735" s="635" t="str">
        <f t="shared" si="252"/>
        <v>NULL</v>
      </c>
      <c r="AD735" s="625" t="str">
        <f t="shared" si="252"/>
        <v>NULL</v>
      </c>
      <c r="AE735" s="627">
        <f t="shared" si="253"/>
        <v>0</v>
      </c>
      <c r="AF735" s="628" t="str">
        <f t="shared" si="244"/>
        <v/>
      </c>
      <c r="AG735" s="629" t="str">
        <f t="shared" si="245"/>
        <v/>
      </c>
      <c r="AH735" s="630">
        <f t="shared" si="246"/>
        <v>728</v>
      </c>
      <c r="AI735" s="629">
        <f t="shared" si="250"/>
        <v>0</v>
      </c>
      <c r="AJ735" s="632" t="str">
        <f t="shared" si="232"/>
        <v/>
      </c>
      <c r="AK735" s="630" t="str">
        <f t="shared" si="247"/>
        <v/>
      </c>
      <c r="AL735" s="630" t="str">
        <f t="shared" si="248"/>
        <v/>
      </c>
      <c r="AM735" s="632" t="str">
        <f t="shared" si="249"/>
        <v/>
      </c>
      <c r="AN735" s="633" t="str">
        <f t="shared" si="233"/>
        <v>YES</v>
      </c>
      <c r="AO735" s="511" t="s">
        <v>382</v>
      </c>
      <c r="AP735" s="127">
        <f>VLOOKUP(AO735,'Flags&amp;Qualifiers'!$B$2:$C$49,2)</f>
        <v>0</v>
      </c>
      <c r="AQ735" s="127">
        <f>VLOOKUP(AO735,'Flags&amp;Qualifiers'!$B$2:$D$49,3)</f>
        <v>0</v>
      </c>
      <c r="AR735" s="127">
        <f>VLOOKUP(AO735,'Flags&amp;Qualifiers'!$B$2:$E$49,4)</f>
        <v>0</v>
      </c>
      <c r="AS735" s="757" t="str">
        <f t="shared" si="254"/>
        <v>no</v>
      </c>
    </row>
    <row r="736" spans="1:45" s="634" customFormat="1" ht="11.25" customHeight="1" x14ac:dyDescent="0.2">
      <c r="A736" s="621">
        <f>(AirVision!A732)</f>
        <v>0</v>
      </c>
      <c r="B736" s="622">
        <f>IF(ISNUMBER(A736),(AirVision!B732),"")</f>
        <v>0</v>
      </c>
      <c r="C736" s="623" t="str">
        <f>IF(ISNUMBER(AirVision!R732),AirVision!R732, "")</f>
        <v/>
      </c>
      <c r="D736" s="624" t="str">
        <f>IF(AirVision!S732&lt;&gt;"",AirVision!S732, "")</f>
        <v/>
      </c>
      <c r="E736" s="623" t="str">
        <f>IF(ISNUMBER(AirVision!L732),AirVision!L732, "")</f>
        <v/>
      </c>
      <c r="F736" s="624" t="str">
        <f>IF(AirVision!M732&lt;&gt;"",AirVision!M732, "")</f>
        <v/>
      </c>
      <c r="G736" s="625" t="str">
        <f>IF(ISNUMBER(AirVision!C732),AirVision!C732,"")</f>
        <v/>
      </c>
      <c r="H736" s="624" t="str">
        <f>IF(AirVision!D732&lt;&gt;"",AirVision!D732, "")</f>
        <v/>
      </c>
      <c r="I736" s="624" t="str">
        <f>IF(ISNUMBER(AirVision!O732),AirVision!O732,"")</f>
        <v/>
      </c>
      <c r="J736" s="624" t="str">
        <f>IF(ISNUMBER(AirVision!P732),AirVision!P732,"")</f>
        <v/>
      </c>
      <c r="K736" s="624" t="str">
        <f>IF(ISNUMBER(AirVision!F732),AirVision!F732, "")</f>
        <v/>
      </c>
      <c r="L736" s="624" t="str">
        <f>IF(AirVision!G732&lt;&gt;"",AirVision!G732, "")</f>
        <v/>
      </c>
      <c r="M736" s="624" t="str">
        <f>IF(ISNUMBER(AirVision!U732),AirVision!U732, "")</f>
        <v/>
      </c>
      <c r="N736" s="624" t="str">
        <f>IF(AirVision!V732&lt;&gt;"",AirVision!V732, "")</f>
        <v/>
      </c>
      <c r="O736" s="625" t="str">
        <f>IF(ISNUMBER(AirVision!X732),AirVision!X732,"")</f>
        <v/>
      </c>
      <c r="P736" s="624" t="str">
        <f>IF(AirVision!Y732&lt;&gt;"",AirVision!Y732, "")</f>
        <v/>
      </c>
      <c r="Q736" s="624" t="str">
        <f>IF(ISNUMBER(AirVision!AA732),AirVision!AA732,"")</f>
        <v/>
      </c>
      <c r="R736" s="624" t="str">
        <f>IF(AirVision!AB732&lt;&gt;"",AirVision!AB732, "")</f>
        <v/>
      </c>
      <c r="S736" s="624" t="str">
        <f>IF(ISNUMBER(AirVision!AD732),AirVision!AD732,"")</f>
        <v/>
      </c>
      <c r="T736" s="624" t="str">
        <f>IF(AirVision!AE732&lt;&gt;"",AirVision!AE732, "")</f>
        <v/>
      </c>
      <c r="U736" s="624">
        <f t="shared" si="239"/>
        <v>0</v>
      </c>
      <c r="V736" s="624">
        <f t="shared" si="238"/>
        <v>1</v>
      </c>
      <c r="W736" s="624" t="str">
        <f>IF(D736&lt;&gt;"",(VLOOKUP(D736,'Flags&amp;Qualifiers'!$S$2:$U$55,3)),"")</f>
        <v/>
      </c>
      <c r="X736" s="624">
        <f t="shared" si="240"/>
        <v>0</v>
      </c>
      <c r="Y736" s="624" t="str">
        <f>IF(D736&lt;&gt;"",(VLOOKUP(D736,'Flags&amp;Qualifiers'!$S$2:$T$55,2)), "")</f>
        <v/>
      </c>
      <c r="Z736" s="624">
        <f t="shared" si="241"/>
        <v>1</v>
      </c>
      <c r="AA736" s="624">
        <f t="shared" si="242"/>
        <v>0</v>
      </c>
      <c r="AB736" s="624" t="str">
        <f t="shared" si="243"/>
        <v>NULL</v>
      </c>
      <c r="AC736" s="635" t="str">
        <f t="shared" si="252"/>
        <v>NULL</v>
      </c>
      <c r="AD736" s="625" t="str">
        <f t="shared" si="252"/>
        <v>NULL</v>
      </c>
      <c r="AE736" s="627">
        <f t="shared" si="253"/>
        <v>0</v>
      </c>
      <c r="AF736" s="628" t="str">
        <f t="shared" si="244"/>
        <v/>
      </c>
      <c r="AG736" s="629" t="str">
        <f t="shared" si="245"/>
        <v/>
      </c>
      <c r="AH736" s="630">
        <f t="shared" si="246"/>
        <v>729</v>
      </c>
      <c r="AI736" s="629">
        <f t="shared" si="250"/>
        <v>0</v>
      </c>
      <c r="AJ736" s="632" t="str">
        <f t="shared" ref="AJ736:AJ751" si="255">IF(ISNUMBER(O736),_xlfn.STDEV.S(O713:O736),"")</f>
        <v/>
      </c>
      <c r="AK736" s="630" t="str">
        <f t="shared" si="247"/>
        <v/>
      </c>
      <c r="AL736" s="630" t="str">
        <f t="shared" si="248"/>
        <v/>
      </c>
      <c r="AM736" s="632" t="str">
        <f t="shared" si="249"/>
        <v/>
      </c>
      <c r="AN736" s="633" t="str">
        <f t="shared" ref="AN736:AN751" si="256">IF(OR(Z736&gt;0,AA736&gt;0,AB736&gt;35,AB736&lt;0,AB736="NULL",AF736="Flow",AG736="MDL",AH736&gt;9,AI736&gt;14,AI736&lt;-14,AJ736&gt;2.15,AK736&gt;25),"YES", "")</f>
        <v>YES</v>
      </c>
      <c r="AO736" s="511" t="s">
        <v>382</v>
      </c>
      <c r="AP736" s="127">
        <f>VLOOKUP(AO736,'Flags&amp;Qualifiers'!$B$2:$C$49,2)</f>
        <v>0</v>
      </c>
      <c r="AQ736" s="127">
        <f>VLOOKUP(AO736,'Flags&amp;Qualifiers'!$B$2:$D$49,3)</f>
        <v>0</v>
      </c>
      <c r="AR736" s="127">
        <f>VLOOKUP(AO736,'Flags&amp;Qualifiers'!$B$2:$E$49,4)</f>
        <v>0</v>
      </c>
      <c r="AS736" s="757" t="str">
        <f t="shared" si="254"/>
        <v>no</v>
      </c>
    </row>
    <row r="737" spans="1:45" s="634" customFormat="1" ht="11.25" customHeight="1" x14ac:dyDescent="0.2">
      <c r="A737" s="621">
        <f>(AirVision!A733)</f>
        <v>0</v>
      </c>
      <c r="B737" s="622">
        <f>IF(ISNUMBER(A737),(AirVision!B733),"")</f>
        <v>0</v>
      </c>
      <c r="C737" s="623" t="str">
        <f>IF(ISNUMBER(AirVision!R733),AirVision!R733, "")</f>
        <v/>
      </c>
      <c r="D737" s="624" t="str">
        <f>IF(AirVision!S733&lt;&gt;"",AirVision!S733, "")</f>
        <v/>
      </c>
      <c r="E737" s="623" t="str">
        <f>IF(ISNUMBER(AirVision!L733),AirVision!L733, "")</f>
        <v/>
      </c>
      <c r="F737" s="624" t="str">
        <f>IF(AirVision!M733&lt;&gt;"",AirVision!M733, "")</f>
        <v/>
      </c>
      <c r="G737" s="625" t="str">
        <f>IF(ISNUMBER(AirVision!C733),AirVision!C733,"")</f>
        <v/>
      </c>
      <c r="H737" s="624" t="str">
        <f>IF(AirVision!D733&lt;&gt;"",AirVision!D733, "")</f>
        <v/>
      </c>
      <c r="I737" s="624" t="str">
        <f>IF(ISNUMBER(AirVision!O733),AirVision!O733,"")</f>
        <v/>
      </c>
      <c r="J737" s="624" t="str">
        <f>IF(ISNUMBER(AirVision!P733),AirVision!P733,"")</f>
        <v/>
      </c>
      <c r="K737" s="624" t="str">
        <f>IF(ISNUMBER(AirVision!F733),AirVision!F733, "")</f>
        <v/>
      </c>
      <c r="L737" s="624" t="str">
        <f>IF(AirVision!G733&lt;&gt;"",AirVision!G733, "")</f>
        <v/>
      </c>
      <c r="M737" s="624" t="str">
        <f>IF(ISNUMBER(AirVision!U733),AirVision!U733, "")</f>
        <v/>
      </c>
      <c r="N737" s="624" t="str">
        <f>IF(AirVision!V733&lt;&gt;"",AirVision!V733, "")</f>
        <v/>
      </c>
      <c r="O737" s="625" t="str">
        <f>IF(ISNUMBER(AirVision!X733),AirVision!X733,"")</f>
        <v/>
      </c>
      <c r="P737" s="624" t="str">
        <f>IF(AirVision!Y733&lt;&gt;"",AirVision!Y733, "")</f>
        <v/>
      </c>
      <c r="Q737" s="624" t="str">
        <f>IF(ISNUMBER(AirVision!AA733),AirVision!AA733,"")</f>
        <v/>
      </c>
      <c r="R737" s="624" t="str">
        <f>IF(AirVision!AB733&lt;&gt;"",AirVision!AB733, "")</f>
        <v/>
      </c>
      <c r="S737" s="624" t="str">
        <f>IF(ISNUMBER(AirVision!AD733),AirVision!AD733,"")</f>
        <v/>
      </c>
      <c r="T737" s="624" t="str">
        <f>IF(AirVision!AE733&lt;&gt;"",AirVision!AE733, "")</f>
        <v/>
      </c>
      <c r="U737" s="624">
        <f t="shared" si="239"/>
        <v>0</v>
      </c>
      <c r="V737" s="624">
        <f t="shared" si="238"/>
        <v>1</v>
      </c>
      <c r="W737" s="624" t="str">
        <f>IF(D737&lt;&gt;"",(VLOOKUP(D737,'Flags&amp;Qualifiers'!$S$2:$U$55,3)),"")</f>
        <v/>
      </c>
      <c r="X737" s="624">
        <f t="shared" si="240"/>
        <v>0</v>
      </c>
      <c r="Y737" s="624" t="str">
        <f>IF(D737&lt;&gt;"",(VLOOKUP(D737,'Flags&amp;Qualifiers'!$S$2:$T$55,2)), "")</f>
        <v/>
      </c>
      <c r="Z737" s="624">
        <f t="shared" si="241"/>
        <v>1</v>
      </c>
      <c r="AA737" s="624">
        <f t="shared" si="242"/>
        <v>0</v>
      </c>
      <c r="AB737" s="624" t="str">
        <f t="shared" si="243"/>
        <v>NULL</v>
      </c>
      <c r="AC737" s="635" t="str">
        <f t="shared" si="252"/>
        <v>NULL</v>
      </c>
      <c r="AD737" s="625" t="str">
        <f t="shared" si="252"/>
        <v>NULL</v>
      </c>
      <c r="AE737" s="627">
        <f t="shared" si="253"/>
        <v>0</v>
      </c>
      <c r="AF737" s="628" t="str">
        <f t="shared" si="244"/>
        <v/>
      </c>
      <c r="AG737" s="629" t="str">
        <f t="shared" si="245"/>
        <v/>
      </c>
      <c r="AH737" s="630">
        <f t="shared" si="246"/>
        <v>730</v>
      </c>
      <c r="AI737" s="629">
        <f t="shared" si="250"/>
        <v>0</v>
      </c>
      <c r="AJ737" s="632" t="str">
        <f t="shared" si="255"/>
        <v/>
      </c>
      <c r="AK737" s="630" t="str">
        <f t="shared" si="247"/>
        <v/>
      </c>
      <c r="AL737" s="630" t="str">
        <f t="shared" si="248"/>
        <v/>
      </c>
      <c r="AM737" s="632" t="str">
        <f t="shared" si="249"/>
        <v/>
      </c>
      <c r="AN737" s="633" t="str">
        <f t="shared" si="256"/>
        <v>YES</v>
      </c>
      <c r="AO737" s="511" t="s">
        <v>382</v>
      </c>
      <c r="AP737" s="127">
        <f>VLOOKUP(AO737,'Flags&amp;Qualifiers'!$B$2:$C$49,2)</f>
        <v>0</v>
      </c>
      <c r="AQ737" s="127">
        <f>VLOOKUP(AO737,'Flags&amp;Qualifiers'!$B$2:$D$49,3)</f>
        <v>0</v>
      </c>
      <c r="AR737" s="127">
        <f>VLOOKUP(AO737,'Flags&amp;Qualifiers'!$B$2:$E$49,4)</f>
        <v>0</v>
      </c>
      <c r="AS737" s="757" t="str">
        <f t="shared" si="254"/>
        <v>no</v>
      </c>
    </row>
    <row r="738" spans="1:45" s="634" customFormat="1" ht="11.25" customHeight="1" x14ac:dyDescent="0.2">
      <c r="A738" s="621">
        <f>(AirVision!A734)</f>
        <v>0</v>
      </c>
      <c r="B738" s="622">
        <f>IF(ISNUMBER(A738),(AirVision!B734),"")</f>
        <v>0</v>
      </c>
      <c r="C738" s="623" t="str">
        <f>IF(ISNUMBER(AirVision!R734),AirVision!R734, "")</f>
        <v/>
      </c>
      <c r="D738" s="624" t="str">
        <f>IF(AirVision!S734&lt;&gt;"",AirVision!S734, "")</f>
        <v/>
      </c>
      <c r="E738" s="623" t="str">
        <f>IF(ISNUMBER(AirVision!L734),AirVision!L734, "")</f>
        <v/>
      </c>
      <c r="F738" s="624" t="str">
        <f>IF(AirVision!M734&lt;&gt;"",AirVision!M734, "")</f>
        <v/>
      </c>
      <c r="G738" s="625" t="str">
        <f>IF(ISNUMBER(AirVision!C734),AirVision!C734,"")</f>
        <v/>
      </c>
      <c r="H738" s="624" t="str">
        <f>IF(AirVision!D734&lt;&gt;"",AirVision!D734, "")</f>
        <v/>
      </c>
      <c r="I738" s="624" t="str">
        <f>IF(ISNUMBER(AirVision!O734),AirVision!O734,"")</f>
        <v/>
      </c>
      <c r="J738" s="624" t="str">
        <f>IF(ISNUMBER(AirVision!P734),AirVision!P734,"")</f>
        <v/>
      </c>
      <c r="K738" s="624" t="str">
        <f>IF(ISNUMBER(AirVision!F734),AirVision!F734, "")</f>
        <v/>
      </c>
      <c r="L738" s="624" t="str">
        <f>IF(AirVision!G734&lt;&gt;"",AirVision!G734, "")</f>
        <v/>
      </c>
      <c r="M738" s="624" t="str">
        <f>IF(ISNUMBER(AirVision!U734),AirVision!U734, "")</f>
        <v/>
      </c>
      <c r="N738" s="624" t="str">
        <f>IF(AirVision!V734&lt;&gt;"",AirVision!V734, "")</f>
        <v/>
      </c>
      <c r="O738" s="625" t="str">
        <f>IF(ISNUMBER(AirVision!X734),AirVision!X734,"")</f>
        <v/>
      </c>
      <c r="P738" s="624" t="str">
        <f>IF(AirVision!Y734&lt;&gt;"",AirVision!Y734, "")</f>
        <v/>
      </c>
      <c r="Q738" s="624" t="str">
        <f>IF(ISNUMBER(AirVision!AA734),AirVision!AA734,"")</f>
        <v/>
      </c>
      <c r="R738" s="624" t="str">
        <f>IF(AirVision!AB734&lt;&gt;"",AirVision!AB734, "")</f>
        <v/>
      </c>
      <c r="S738" s="624" t="str">
        <f>IF(ISNUMBER(AirVision!AD734),AirVision!AD734,"")</f>
        <v/>
      </c>
      <c r="T738" s="624" t="str">
        <f>IF(AirVision!AE734&lt;&gt;"",AirVision!AE734, "")</f>
        <v/>
      </c>
      <c r="U738" s="624">
        <f t="shared" si="239"/>
        <v>0</v>
      </c>
      <c r="V738" s="624">
        <f t="shared" si="238"/>
        <v>1</v>
      </c>
      <c r="W738" s="624" t="str">
        <f>IF(D738&lt;&gt;"",(VLOOKUP(D738,'Flags&amp;Qualifiers'!$S$2:$U$55,3)),"")</f>
        <v/>
      </c>
      <c r="X738" s="624">
        <f t="shared" si="240"/>
        <v>0</v>
      </c>
      <c r="Y738" s="624" t="str">
        <f>IF(D738&lt;&gt;"",(VLOOKUP(D738,'Flags&amp;Qualifiers'!$S$2:$T$55,2)), "")</f>
        <v/>
      </c>
      <c r="Z738" s="624">
        <f t="shared" si="241"/>
        <v>1</v>
      </c>
      <c r="AA738" s="624">
        <f t="shared" si="242"/>
        <v>0</v>
      </c>
      <c r="AB738" s="624" t="str">
        <f t="shared" si="243"/>
        <v>NULL</v>
      </c>
      <c r="AC738" s="635" t="str">
        <f t="shared" si="252"/>
        <v>NULL</v>
      </c>
      <c r="AD738" s="625" t="str">
        <f t="shared" si="252"/>
        <v>NULL</v>
      </c>
      <c r="AE738" s="627">
        <f t="shared" si="253"/>
        <v>0</v>
      </c>
      <c r="AF738" s="628" t="str">
        <f t="shared" si="244"/>
        <v/>
      </c>
      <c r="AG738" s="629" t="str">
        <f t="shared" si="245"/>
        <v/>
      </c>
      <c r="AH738" s="630">
        <f t="shared" si="246"/>
        <v>731</v>
      </c>
      <c r="AI738" s="629">
        <f t="shared" si="250"/>
        <v>0</v>
      </c>
      <c r="AJ738" s="632" t="str">
        <f t="shared" si="255"/>
        <v/>
      </c>
      <c r="AK738" s="630" t="str">
        <f t="shared" si="247"/>
        <v/>
      </c>
      <c r="AL738" s="630" t="str">
        <f t="shared" si="248"/>
        <v/>
      </c>
      <c r="AM738" s="632" t="str">
        <f t="shared" si="249"/>
        <v/>
      </c>
      <c r="AN738" s="633" t="str">
        <f t="shared" si="256"/>
        <v>YES</v>
      </c>
      <c r="AO738" s="511" t="s">
        <v>382</v>
      </c>
      <c r="AP738" s="127">
        <f>VLOOKUP(AO738,'Flags&amp;Qualifiers'!$B$2:$C$49,2)</f>
        <v>0</v>
      </c>
      <c r="AQ738" s="127">
        <f>VLOOKUP(AO738,'Flags&amp;Qualifiers'!$B$2:$D$49,3)</f>
        <v>0</v>
      </c>
      <c r="AR738" s="127">
        <f>VLOOKUP(AO738,'Flags&amp;Qualifiers'!$B$2:$E$49,4)</f>
        <v>0</v>
      </c>
      <c r="AS738" s="757" t="str">
        <f t="shared" si="254"/>
        <v>no</v>
      </c>
    </row>
    <row r="739" spans="1:45" s="634" customFormat="1" ht="11.25" customHeight="1" x14ac:dyDescent="0.2">
      <c r="A739" s="621">
        <f>(AirVision!A735)</f>
        <v>0</v>
      </c>
      <c r="B739" s="622">
        <f>IF(ISNUMBER(A739),(AirVision!B735),"")</f>
        <v>0</v>
      </c>
      <c r="C739" s="623" t="str">
        <f>IF(ISNUMBER(AirVision!R735),AirVision!R735, "")</f>
        <v/>
      </c>
      <c r="D739" s="624" t="str">
        <f>IF(AirVision!S735&lt;&gt;"",AirVision!S735, "")</f>
        <v/>
      </c>
      <c r="E739" s="623" t="str">
        <f>IF(ISNUMBER(AirVision!L735),AirVision!L735, "")</f>
        <v/>
      </c>
      <c r="F739" s="624" t="str">
        <f>IF(AirVision!M735&lt;&gt;"",AirVision!M735, "")</f>
        <v/>
      </c>
      <c r="G739" s="625" t="str">
        <f>IF(ISNUMBER(AirVision!C735),AirVision!C735,"")</f>
        <v/>
      </c>
      <c r="H739" s="624" t="str">
        <f>IF(AirVision!D735&lt;&gt;"",AirVision!D735, "")</f>
        <v/>
      </c>
      <c r="I739" s="624" t="str">
        <f>IF(ISNUMBER(AirVision!O735),AirVision!O735,"")</f>
        <v/>
      </c>
      <c r="J739" s="624" t="str">
        <f>IF(ISNUMBER(AirVision!P735),AirVision!P735,"")</f>
        <v/>
      </c>
      <c r="K739" s="624" t="str">
        <f>IF(ISNUMBER(AirVision!F735),AirVision!F735, "")</f>
        <v/>
      </c>
      <c r="L739" s="624" t="str">
        <f>IF(AirVision!G735&lt;&gt;"",AirVision!G735, "")</f>
        <v/>
      </c>
      <c r="M739" s="624" t="str">
        <f>IF(ISNUMBER(AirVision!U735),AirVision!U735, "")</f>
        <v/>
      </c>
      <c r="N739" s="624" t="str">
        <f>IF(AirVision!V735&lt;&gt;"",AirVision!V735, "")</f>
        <v/>
      </c>
      <c r="O739" s="625" t="str">
        <f>IF(ISNUMBER(AirVision!X735),AirVision!X735,"")</f>
        <v/>
      </c>
      <c r="P739" s="624" t="str">
        <f>IF(AirVision!Y735&lt;&gt;"",AirVision!Y735, "")</f>
        <v/>
      </c>
      <c r="Q739" s="624" t="str">
        <f>IF(ISNUMBER(AirVision!AA735),AirVision!AA735,"")</f>
        <v/>
      </c>
      <c r="R739" s="624" t="str">
        <f>IF(AirVision!AB735&lt;&gt;"",AirVision!AB735, "")</f>
        <v/>
      </c>
      <c r="S739" s="624" t="str">
        <f>IF(ISNUMBER(AirVision!AD735),AirVision!AD735,"")</f>
        <v/>
      </c>
      <c r="T739" s="624" t="str">
        <f>IF(AirVision!AE735&lt;&gt;"",AirVision!AE735, "")</f>
        <v/>
      </c>
      <c r="U739" s="624">
        <f t="shared" si="239"/>
        <v>0</v>
      </c>
      <c r="V739" s="624">
        <f t="shared" si="238"/>
        <v>1</v>
      </c>
      <c r="W739" s="624" t="str">
        <f>IF(D739&lt;&gt;"",(VLOOKUP(D739,'Flags&amp;Qualifiers'!$S$2:$U$55,3)),"")</f>
        <v/>
      </c>
      <c r="X739" s="624">
        <f t="shared" si="240"/>
        <v>0</v>
      </c>
      <c r="Y739" s="624" t="str">
        <f>IF(D739&lt;&gt;"",(VLOOKUP(D739,'Flags&amp;Qualifiers'!$S$2:$T$55,2)), "")</f>
        <v/>
      </c>
      <c r="Z739" s="624">
        <f t="shared" si="241"/>
        <v>1</v>
      </c>
      <c r="AA739" s="624">
        <f t="shared" si="242"/>
        <v>0</v>
      </c>
      <c r="AB739" s="624" t="str">
        <f t="shared" si="243"/>
        <v>NULL</v>
      </c>
      <c r="AC739" s="635" t="str">
        <f t="shared" si="252"/>
        <v>NULL</v>
      </c>
      <c r="AD739" s="625" t="str">
        <f t="shared" si="252"/>
        <v>NULL</v>
      </c>
      <c r="AE739" s="627">
        <f t="shared" si="253"/>
        <v>0</v>
      </c>
      <c r="AF739" s="628" t="str">
        <f t="shared" si="244"/>
        <v/>
      </c>
      <c r="AG739" s="629" t="str">
        <f t="shared" si="245"/>
        <v/>
      </c>
      <c r="AH739" s="630">
        <f t="shared" si="246"/>
        <v>732</v>
      </c>
      <c r="AI739" s="629">
        <f t="shared" si="250"/>
        <v>0</v>
      </c>
      <c r="AJ739" s="632" t="str">
        <f t="shared" si="255"/>
        <v/>
      </c>
      <c r="AK739" s="630" t="str">
        <f t="shared" si="247"/>
        <v/>
      </c>
      <c r="AL739" s="630" t="str">
        <f t="shared" si="248"/>
        <v/>
      </c>
      <c r="AM739" s="632" t="str">
        <f t="shared" si="249"/>
        <v/>
      </c>
      <c r="AN739" s="633" t="str">
        <f t="shared" si="256"/>
        <v>YES</v>
      </c>
      <c r="AO739" s="511" t="s">
        <v>382</v>
      </c>
      <c r="AP739" s="127">
        <f>VLOOKUP(AO739,'Flags&amp;Qualifiers'!$B$2:$C$49,2)</f>
        <v>0</v>
      </c>
      <c r="AQ739" s="127">
        <f>VLOOKUP(AO739,'Flags&amp;Qualifiers'!$B$2:$D$49,3)</f>
        <v>0</v>
      </c>
      <c r="AR739" s="127">
        <f>VLOOKUP(AO739,'Flags&amp;Qualifiers'!$B$2:$E$49,4)</f>
        <v>0</v>
      </c>
      <c r="AS739" s="757" t="str">
        <f t="shared" si="254"/>
        <v>no</v>
      </c>
    </row>
    <row r="740" spans="1:45" s="634" customFormat="1" ht="11.25" customHeight="1" x14ac:dyDescent="0.2">
      <c r="A740" s="621">
        <f>(AirVision!A736)</f>
        <v>0</v>
      </c>
      <c r="B740" s="622">
        <f>IF(ISNUMBER(A740),(AirVision!B736),"")</f>
        <v>0</v>
      </c>
      <c r="C740" s="623" t="str">
        <f>IF(ISNUMBER(AirVision!R736),AirVision!R736, "")</f>
        <v/>
      </c>
      <c r="D740" s="624" t="str">
        <f>IF(AirVision!S736&lt;&gt;"",AirVision!S736, "")</f>
        <v/>
      </c>
      <c r="E740" s="623" t="str">
        <f>IF(ISNUMBER(AirVision!L736),AirVision!L736, "")</f>
        <v/>
      </c>
      <c r="F740" s="624" t="str">
        <f>IF(AirVision!M736&lt;&gt;"",AirVision!M736, "")</f>
        <v/>
      </c>
      <c r="G740" s="625" t="str">
        <f>IF(ISNUMBER(AirVision!C736),AirVision!C736,"")</f>
        <v/>
      </c>
      <c r="H740" s="624" t="str">
        <f>IF(AirVision!D736&lt;&gt;"",AirVision!D736, "")</f>
        <v/>
      </c>
      <c r="I740" s="624" t="str">
        <f>IF(ISNUMBER(AirVision!O736),AirVision!O736,"")</f>
        <v/>
      </c>
      <c r="J740" s="624" t="str">
        <f>IF(ISNUMBER(AirVision!P736),AirVision!P736,"")</f>
        <v/>
      </c>
      <c r="K740" s="624" t="str">
        <f>IF(ISNUMBER(AirVision!F736),AirVision!F736, "")</f>
        <v/>
      </c>
      <c r="L740" s="624" t="str">
        <f>IF(AirVision!G736&lt;&gt;"",AirVision!G736, "")</f>
        <v/>
      </c>
      <c r="M740" s="624" t="str">
        <f>IF(ISNUMBER(AirVision!U736),AirVision!U736, "")</f>
        <v/>
      </c>
      <c r="N740" s="624" t="str">
        <f>IF(AirVision!V736&lt;&gt;"",AirVision!V736, "")</f>
        <v/>
      </c>
      <c r="O740" s="625" t="str">
        <f>IF(ISNUMBER(AirVision!X736),AirVision!X736,"")</f>
        <v/>
      </c>
      <c r="P740" s="624" t="str">
        <f>IF(AirVision!Y736&lt;&gt;"",AirVision!Y736, "")</f>
        <v/>
      </c>
      <c r="Q740" s="624" t="str">
        <f>IF(ISNUMBER(AirVision!AA736),AirVision!AA736,"")</f>
        <v/>
      </c>
      <c r="R740" s="624" t="str">
        <f>IF(AirVision!AB736&lt;&gt;"",AirVision!AB736, "")</f>
        <v/>
      </c>
      <c r="S740" s="624" t="str">
        <f>IF(ISNUMBER(AirVision!AD736),AirVision!AD736,"")</f>
        <v/>
      </c>
      <c r="T740" s="624" t="str">
        <f>IF(AirVision!AE736&lt;&gt;"",AirVision!AE736, "")</f>
        <v/>
      </c>
      <c r="U740" s="624">
        <f t="shared" si="239"/>
        <v>0</v>
      </c>
      <c r="V740" s="624">
        <f t="shared" si="238"/>
        <v>1</v>
      </c>
      <c r="W740" s="624" t="str">
        <f>IF(D740&lt;&gt;"",(VLOOKUP(D740,'Flags&amp;Qualifiers'!$S$2:$U$55,3)),"")</f>
        <v/>
      </c>
      <c r="X740" s="624">
        <f t="shared" si="240"/>
        <v>0</v>
      </c>
      <c r="Y740" s="624" t="str">
        <f>IF(D740&lt;&gt;"",(VLOOKUP(D740,'Flags&amp;Qualifiers'!$S$2:$T$55,2)), "")</f>
        <v/>
      </c>
      <c r="Z740" s="624">
        <f t="shared" si="241"/>
        <v>1</v>
      </c>
      <c r="AA740" s="624">
        <f t="shared" si="242"/>
        <v>0</v>
      </c>
      <c r="AB740" s="624" t="str">
        <f t="shared" si="243"/>
        <v>NULL</v>
      </c>
      <c r="AC740" s="635" t="str">
        <f t="shared" si="252"/>
        <v>NULL</v>
      </c>
      <c r="AD740" s="625" t="str">
        <f t="shared" si="252"/>
        <v>NULL</v>
      </c>
      <c r="AE740" s="627">
        <f t="shared" si="253"/>
        <v>0</v>
      </c>
      <c r="AF740" s="628" t="str">
        <f t="shared" si="244"/>
        <v/>
      </c>
      <c r="AG740" s="629" t="str">
        <f t="shared" si="245"/>
        <v/>
      </c>
      <c r="AH740" s="630">
        <f t="shared" si="246"/>
        <v>733</v>
      </c>
      <c r="AI740" s="629">
        <f t="shared" si="250"/>
        <v>0</v>
      </c>
      <c r="AJ740" s="632" t="str">
        <f t="shared" si="255"/>
        <v/>
      </c>
      <c r="AK740" s="630" t="str">
        <f t="shared" si="247"/>
        <v/>
      </c>
      <c r="AL740" s="630" t="str">
        <f t="shared" si="248"/>
        <v/>
      </c>
      <c r="AM740" s="632" t="str">
        <f t="shared" si="249"/>
        <v/>
      </c>
      <c r="AN740" s="633" t="str">
        <f t="shared" si="256"/>
        <v>YES</v>
      </c>
      <c r="AO740" s="511" t="s">
        <v>382</v>
      </c>
      <c r="AP740" s="127">
        <f>VLOOKUP(AO740,'Flags&amp;Qualifiers'!$B$2:$C$49,2)</f>
        <v>0</v>
      </c>
      <c r="AQ740" s="127">
        <f>VLOOKUP(AO740,'Flags&amp;Qualifiers'!$B$2:$D$49,3)</f>
        <v>0</v>
      </c>
      <c r="AR740" s="127">
        <f>VLOOKUP(AO740,'Flags&amp;Qualifiers'!$B$2:$E$49,4)</f>
        <v>0</v>
      </c>
      <c r="AS740" s="757" t="str">
        <f t="shared" si="254"/>
        <v>no</v>
      </c>
    </row>
    <row r="741" spans="1:45" s="634" customFormat="1" ht="11.25" customHeight="1" x14ac:dyDescent="0.2">
      <c r="A741" s="621">
        <f>(AirVision!A737)</f>
        <v>0</v>
      </c>
      <c r="B741" s="622">
        <f>IF(ISNUMBER(A741),(AirVision!B737),"")</f>
        <v>0</v>
      </c>
      <c r="C741" s="623" t="str">
        <f>IF(ISNUMBER(AirVision!R737),AirVision!R737, "")</f>
        <v/>
      </c>
      <c r="D741" s="624" t="str">
        <f>IF(AirVision!S737&lt;&gt;"",AirVision!S737, "")</f>
        <v/>
      </c>
      <c r="E741" s="623" t="str">
        <f>IF(ISNUMBER(AirVision!L737),AirVision!L737, "")</f>
        <v/>
      </c>
      <c r="F741" s="624" t="str">
        <f>IF(AirVision!M737&lt;&gt;"",AirVision!M737, "")</f>
        <v/>
      </c>
      <c r="G741" s="625" t="str">
        <f>IF(ISNUMBER(AirVision!C737),AirVision!C737,"")</f>
        <v/>
      </c>
      <c r="H741" s="624" t="str">
        <f>IF(AirVision!D737&lt;&gt;"",AirVision!D737, "")</f>
        <v/>
      </c>
      <c r="I741" s="624" t="str">
        <f>IF(ISNUMBER(AirVision!O737),AirVision!O737,"")</f>
        <v/>
      </c>
      <c r="J741" s="624" t="str">
        <f>IF(ISNUMBER(AirVision!P737),AirVision!P737,"")</f>
        <v/>
      </c>
      <c r="K741" s="624" t="str">
        <f>IF(ISNUMBER(AirVision!F737),AirVision!F737, "")</f>
        <v/>
      </c>
      <c r="L741" s="624" t="str">
        <f>IF(AirVision!G737&lt;&gt;"",AirVision!G737, "")</f>
        <v/>
      </c>
      <c r="M741" s="624" t="str">
        <f>IF(ISNUMBER(AirVision!U737),AirVision!U737, "")</f>
        <v/>
      </c>
      <c r="N741" s="624" t="str">
        <f>IF(AirVision!V737&lt;&gt;"",AirVision!V737, "")</f>
        <v/>
      </c>
      <c r="O741" s="625" t="str">
        <f>IF(ISNUMBER(AirVision!X737),AirVision!X737,"")</f>
        <v/>
      </c>
      <c r="P741" s="624" t="str">
        <f>IF(AirVision!Y737&lt;&gt;"",AirVision!Y737, "")</f>
        <v/>
      </c>
      <c r="Q741" s="624" t="str">
        <f>IF(ISNUMBER(AirVision!AA737),AirVision!AA737,"")</f>
        <v/>
      </c>
      <c r="R741" s="624" t="str">
        <f>IF(AirVision!AB737&lt;&gt;"",AirVision!AB737, "")</f>
        <v/>
      </c>
      <c r="S741" s="624" t="str">
        <f>IF(ISNUMBER(AirVision!AD737),AirVision!AD737,"")</f>
        <v/>
      </c>
      <c r="T741" s="624" t="str">
        <f>IF(AirVision!AE737&lt;&gt;"",AirVision!AE737, "")</f>
        <v/>
      </c>
      <c r="U741" s="624">
        <f t="shared" si="239"/>
        <v>0</v>
      </c>
      <c r="V741" s="624">
        <f t="shared" si="238"/>
        <v>1</v>
      </c>
      <c r="W741" s="624" t="str">
        <f>IF(D741&lt;&gt;"",(VLOOKUP(D741,'Flags&amp;Qualifiers'!$S$2:$U$55,3)),"")</f>
        <v/>
      </c>
      <c r="X741" s="624">
        <f t="shared" si="240"/>
        <v>0</v>
      </c>
      <c r="Y741" s="624" t="str">
        <f>IF(D741&lt;&gt;"",(VLOOKUP(D741,'Flags&amp;Qualifiers'!$S$2:$T$55,2)), "")</f>
        <v/>
      </c>
      <c r="Z741" s="624">
        <f t="shared" si="241"/>
        <v>1</v>
      </c>
      <c r="AA741" s="624">
        <f t="shared" si="242"/>
        <v>0</v>
      </c>
      <c r="AB741" s="624" t="str">
        <f t="shared" si="243"/>
        <v>NULL</v>
      </c>
      <c r="AC741" s="635" t="str">
        <f t="shared" si="252"/>
        <v>NULL</v>
      </c>
      <c r="AD741" s="625" t="str">
        <f t="shared" si="252"/>
        <v>NULL</v>
      </c>
      <c r="AE741" s="627">
        <f t="shared" si="253"/>
        <v>0</v>
      </c>
      <c r="AF741" s="628" t="str">
        <f t="shared" si="244"/>
        <v/>
      </c>
      <c r="AG741" s="629" t="str">
        <f t="shared" si="245"/>
        <v/>
      </c>
      <c r="AH741" s="630">
        <f t="shared" si="246"/>
        <v>734</v>
      </c>
      <c r="AI741" s="629">
        <f t="shared" si="250"/>
        <v>0</v>
      </c>
      <c r="AJ741" s="632" t="str">
        <f t="shared" si="255"/>
        <v/>
      </c>
      <c r="AK741" s="630" t="str">
        <f t="shared" si="247"/>
        <v/>
      </c>
      <c r="AL741" s="630" t="str">
        <f t="shared" si="248"/>
        <v/>
      </c>
      <c r="AM741" s="632" t="str">
        <f t="shared" si="249"/>
        <v/>
      </c>
      <c r="AN741" s="633" t="str">
        <f t="shared" si="256"/>
        <v>YES</v>
      </c>
      <c r="AO741" s="511" t="s">
        <v>382</v>
      </c>
      <c r="AP741" s="127">
        <f>VLOOKUP(AO741,'Flags&amp;Qualifiers'!$B$2:$C$49,2)</f>
        <v>0</v>
      </c>
      <c r="AQ741" s="127">
        <f>VLOOKUP(AO741,'Flags&amp;Qualifiers'!$B$2:$D$49,3)</f>
        <v>0</v>
      </c>
      <c r="AR741" s="127">
        <f>VLOOKUP(AO741,'Flags&amp;Qualifiers'!$B$2:$E$49,4)</f>
        <v>0</v>
      </c>
      <c r="AS741" s="757" t="str">
        <f t="shared" si="254"/>
        <v>no</v>
      </c>
    </row>
    <row r="742" spans="1:45" s="634" customFormat="1" ht="11.25" customHeight="1" x14ac:dyDescent="0.2">
      <c r="A742" s="621">
        <f>(AirVision!A738)</f>
        <v>0</v>
      </c>
      <c r="B742" s="622">
        <f>IF(ISNUMBER(A742),(AirVision!B738),"")</f>
        <v>0</v>
      </c>
      <c r="C742" s="623" t="str">
        <f>IF(ISNUMBER(AirVision!R738),AirVision!R738, "")</f>
        <v/>
      </c>
      <c r="D742" s="624" t="str">
        <f>IF(AirVision!S738&lt;&gt;"",AirVision!S738, "")</f>
        <v/>
      </c>
      <c r="E742" s="623" t="str">
        <f>IF(ISNUMBER(AirVision!L738),AirVision!L738, "")</f>
        <v/>
      </c>
      <c r="F742" s="624" t="str">
        <f>IF(AirVision!M738&lt;&gt;"",AirVision!M738, "")</f>
        <v/>
      </c>
      <c r="G742" s="625" t="str">
        <f>IF(ISNUMBER(AirVision!C738),AirVision!C738,"")</f>
        <v/>
      </c>
      <c r="H742" s="624" t="str">
        <f>IF(AirVision!D738&lt;&gt;"",AirVision!D738, "")</f>
        <v/>
      </c>
      <c r="I742" s="624" t="str">
        <f>IF(ISNUMBER(AirVision!O738),AirVision!O738,"")</f>
        <v/>
      </c>
      <c r="J742" s="624" t="str">
        <f>IF(ISNUMBER(AirVision!P738),AirVision!P738,"")</f>
        <v/>
      </c>
      <c r="K742" s="624" t="str">
        <f>IF(ISNUMBER(AirVision!F738),AirVision!F738, "")</f>
        <v/>
      </c>
      <c r="L742" s="624" t="str">
        <f>IF(AirVision!G738&lt;&gt;"",AirVision!G738, "")</f>
        <v/>
      </c>
      <c r="M742" s="624" t="str">
        <f>IF(ISNUMBER(AirVision!U738),AirVision!U738, "")</f>
        <v/>
      </c>
      <c r="N742" s="624" t="str">
        <f>IF(AirVision!V738&lt;&gt;"",AirVision!V738, "")</f>
        <v/>
      </c>
      <c r="O742" s="625" t="str">
        <f>IF(ISNUMBER(AirVision!X738),AirVision!X738,"")</f>
        <v/>
      </c>
      <c r="P742" s="624" t="str">
        <f>IF(AirVision!Y738&lt;&gt;"",AirVision!Y738, "")</f>
        <v/>
      </c>
      <c r="Q742" s="624" t="str">
        <f>IF(ISNUMBER(AirVision!AA738),AirVision!AA738,"")</f>
        <v/>
      </c>
      <c r="R742" s="624" t="str">
        <f>IF(AirVision!AB738&lt;&gt;"",AirVision!AB738, "")</f>
        <v/>
      </c>
      <c r="S742" s="624" t="str">
        <f>IF(ISNUMBER(AirVision!AD738),AirVision!AD738,"")</f>
        <v/>
      </c>
      <c r="T742" s="624" t="str">
        <f>IF(AirVision!AE738&lt;&gt;"",AirVision!AE738, "")</f>
        <v/>
      </c>
      <c r="U742" s="624">
        <f t="shared" si="239"/>
        <v>0</v>
      </c>
      <c r="V742" s="624">
        <f t="shared" si="238"/>
        <v>1</v>
      </c>
      <c r="W742" s="624" t="str">
        <f>IF(D742&lt;&gt;"",(VLOOKUP(D742,'Flags&amp;Qualifiers'!$S$2:$U$55,3)),"")</f>
        <v/>
      </c>
      <c r="X742" s="624">
        <f t="shared" si="240"/>
        <v>0</v>
      </c>
      <c r="Y742" s="624" t="str">
        <f>IF(D742&lt;&gt;"",(VLOOKUP(D742,'Flags&amp;Qualifiers'!$S$2:$T$55,2)), "")</f>
        <v/>
      </c>
      <c r="Z742" s="624">
        <f t="shared" si="241"/>
        <v>1</v>
      </c>
      <c r="AA742" s="624">
        <f t="shared" si="242"/>
        <v>0</v>
      </c>
      <c r="AB742" s="624" t="str">
        <f t="shared" si="243"/>
        <v>NULL</v>
      </c>
      <c r="AC742" s="635" t="str">
        <f t="shared" si="252"/>
        <v>NULL</v>
      </c>
      <c r="AD742" s="625" t="str">
        <f t="shared" si="252"/>
        <v>NULL</v>
      </c>
      <c r="AE742" s="627">
        <f t="shared" si="253"/>
        <v>0</v>
      </c>
      <c r="AF742" s="628" t="str">
        <f t="shared" si="244"/>
        <v/>
      </c>
      <c r="AG742" s="629" t="str">
        <f t="shared" si="245"/>
        <v/>
      </c>
      <c r="AH742" s="630">
        <f t="shared" si="246"/>
        <v>735</v>
      </c>
      <c r="AI742" s="629">
        <f t="shared" si="250"/>
        <v>0</v>
      </c>
      <c r="AJ742" s="632" t="str">
        <f t="shared" si="255"/>
        <v/>
      </c>
      <c r="AK742" s="630" t="str">
        <f t="shared" si="247"/>
        <v/>
      </c>
      <c r="AL742" s="630" t="str">
        <f t="shared" si="248"/>
        <v/>
      </c>
      <c r="AM742" s="632" t="str">
        <f t="shared" si="249"/>
        <v/>
      </c>
      <c r="AN742" s="633" t="str">
        <f t="shared" si="256"/>
        <v>YES</v>
      </c>
      <c r="AO742" s="511" t="s">
        <v>382</v>
      </c>
      <c r="AP742" s="127">
        <f>VLOOKUP(AO742,'Flags&amp;Qualifiers'!$B$2:$C$49,2)</f>
        <v>0</v>
      </c>
      <c r="AQ742" s="127">
        <f>VLOOKUP(AO742,'Flags&amp;Qualifiers'!$B$2:$D$49,3)</f>
        <v>0</v>
      </c>
      <c r="AR742" s="127">
        <f>VLOOKUP(AO742,'Flags&amp;Qualifiers'!$B$2:$E$49,4)</f>
        <v>0</v>
      </c>
      <c r="AS742" s="757" t="str">
        <f t="shared" si="254"/>
        <v>no</v>
      </c>
    </row>
    <row r="743" spans="1:45" s="634" customFormat="1" ht="11.25" customHeight="1" x14ac:dyDescent="0.2">
      <c r="A743" s="621">
        <f>(AirVision!A739)</f>
        <v>0</v>
      </c>
      <c r="B743" s="622">
        <f>IF(ISNUMBER(A743),(AirVision!B739),"")</f>
        <v>0</v>
      </c>
      <c r="C743" s="623" t="str">
        <f>IF(ISNUMBER(AirVision!R739),AirVision!R739, "")</f>
        <v/>
      </c>
      <c r="D743" s="624" t="str">
        <f>IF(AirVision!S739&lt;&gt;"",AirVision!S739, "")</f>
        <v/>
      </c>
      <c r="E743" s="623" t="str">
        <f>IF(ISNUMBER(AirVision!L739),AirVision!L739, "")</f>
        <v/>
      </c>
      <c r="F743" s="624" t="str">
        <f>IF(AirVision!M739&lt;&gt;"",AirVision!M739, "")</f>
        <v/>
      </c>
      <c r="G743" s="625" t="str">
        <f>IF(ISNUMBER(AirVision!C739),AirVision!C739,"")</f>
        <v/>
      </c>
      <c r="H743" s="624" t="str">
        <f>IF(AirVision!D739&lt;&gt;"",AirVision!D739, "")</f>
        <v/>
      </c>
      <c r="I743" s="624" t="str">
        <f>IF(ISNUMBER(AirVision!O739),AirVision!O739,"")</f>
        <v/>
      </c>
      <c r="J743" s="624" t="str">
        <f>IF(ISNUMBER(AirVision!P739),AirVision!P739,"")</f>
        <v/>
      </c>
      <c r="K743" s="624" t="str">
        <f>IF(ISNUMBER(AirVision!F739),AirVision!F739, "")</f>
        <v/>
      </c>
      <c r="L743" s="624" t="str">
        <f>IF(AirVision!G739&lt;&gt;"",AirVision!G739, "")</f>
        <v/>
      </c>
      <c r="M743" s="624" t="str">
        <f>IF(ISNUMBER(AirVision!U739),AirVision!U739, "")</f>
        <v/>
      </c>
      <c r="N743" s="624" t="str">
        <f>IF(AirVision!V739&lt;&gt;"",AirVision!V739, "")</f>
        <v/>
      </c>
      <c r="O743" s="625" t="str">
        <f>IF(ISNUMBER(AirVision!X739),AirVision!X739,"")</f>
        <v/>
      </c>
      <c r="P743" s="624" t="str">
        <f>IF(AirVision!Y739&lt;&gt;"",AirVision!Y739, "")</f>
        <v/>
      </c>
      <c r="Q743" s="624" t="str">
        <f>IF(ISNUMBER(AirVision!AA739),AirVision!AA739,"")</f>
        <v/>
      </c>
      <c r="R743" s="624" t="str">
        <f>IF(AirVision!AB739&lt;&gt;"",AirVision!AB739, "")</f>
        <v/>
      </c>
      <c r="S743" s="624" t="str">
        <f>IF(ISNUMBER(AirVision!AD739),AirVision!AD739,"")</f>
        <v/>
      </c>
      <c r="T743" s="624" t="str">
        <f>IF(AirVision!AE739&lt;&gt;"",AirVision!AE739, "")</f>
        <v/>
      </c>
      <c r="U743" s="624">
        <f t="shared" si="239"/>
        <v>0</v>
      </c>
      <c r="V743" s="624">
        <f t="shared" si="238"/>
        <v>1</v>
      </c>
      <c r="W743" s="624" t="str">
        <f>IF(D743&lt;&gt;"",(VLOOKUP(D743,'Flags&amp;Qualifiers'!$S$2:$U$55,3)),"")</f>
        <v/>
      </c>
      <c r="X743" s="624">
        <f t="shared" si="240"/>
        <v>0</v>
      </c>
      <c r="Y743" s="624" t="str">
        <f>IF(D743&lt;&gt;"",(VLOOKUP(D743,'Flags&amp;Qualifiers'!$S$2:$T$55,2)), "")</f>
        <v/>
      </c>
      <c r="Z743" s="624">
        <f t="shared" si="241"/>
        <v>1</v>
      </c>
      <c r="AA743" s="624">
        <f t="shared" si="242"/>
        <v>0</v>
      </c>
      <c r="AB743" s="624" t="str">
        <f t="shared" si="243"/>
        <v>NULL</v>
      </c>
      <c r="AC743" s="635" t="str">
        <f t="shared" si="252"/>
        <v>NULL</v>
      </c>
      <c r="AD743" s="625" t="str">
        <f t="shared" si="252"/>
        <v>NULL</v>
      </c>
      <c r="AE743" s="627">
        <f t="shared" si="253"/>
        <v>0</v>
      </c>
      <c r="AF743" s="628" t="str">
        <f t="shared" si="244"/>
        <v/>
      </c>
      <c r="AG743" s="629" t="str">
        <f t="shared" si="245"/>
        <v/>
      </c>
      <c r="AH743" s="630">
        <f t="shared" si="246"/>
        <v>736</v>
      </c>
      <c r="AI743" s="629">
        <f t="shared" si="250"/>
        <v>0</v>
      </c>
      <c r="AJ743" s="632" t="str">
        <f t="shared" si="255"/>
        <v/>
      </c>
      <c r="AK743" s="630" t="str">
        <f t="shared" si="247"/>
        <v/>
      </c>
      <c r="AL743" s="630" t="str">
        <f t="shared" si="248"/>
        <v/>
      </c>
      <c r="AM743" s="632" t="str">
        <f t="shared" si="249"/>
        <v/>
      </c>
      <c r="AN743" s="633" t="str">
        <f t="shared" si="256"/>
        <v>YES</v>
      </c>
      <c r="AO743" s="511" t="s">
        <v>382</v>
      </c>
      <c r="AP743" s="127">
        <f>VLOOKUP(AO743,'Flags&amp;Qualifiers'!$B$2:$C$49,2)</f>
        <v>0</v>
      </c>
      <c r="AQ743" s="127">
        <f>VLOOKUP(AO743,'Flags&amp;Qualifiers'!$B$2:$D$49,3)</f>
        <v>0</v>
      </c>
      <c r="AR743" s="127">
        <f>VLOOKUP(AO743,'Flags&amp;Qualifiers'!$B$2:$E$49,4)</f>
        <v>0</v>
      </c>
      <c r="AS743" s="757" t="str">
        <f t="shared" si="254"/>
        <v>no</v>
      </c>
    </row>
    <row r="744" spans="1:45" s="634" customFormat="1" ht="11.25" customHeight="1" x14ac:dyDescent="0.2">
      <c r="A744" s="621">
        <f>(AirVision!A740)</f>
        <v>0</v>
      </c>
      <c r="B744" s="622">
        <f>IF(ISNUMBER(A744),(AirVision!B740),"")</f>
        <v>0</v>
      </c>
      <c r="C744" s="623" t="str">
        <f>IF(ISNUMBER(AirVision!R740),AirVision!R740, "")</f>
        <v/>
      </c>
      <c r="D744" s="624" t="str">
        <f>IF(AirVision!S740&lt;&gt;"",AirVision!S740, "")</f>
        <v/>
      </c>
      <c r="E744" s="623" t="str">
        <f>IF(ISNUMBER(AirVision!L740),AirVision!L740, "")</f>
        <v/>
      </c>
      <c r="F744" s="624" t="str">
        <f>IF(AirVision!M740&lt;&gt;"",AirVision!M740, "")</f>
        <v/>
      </c>
      <c r="G744" s="625" t="str">
        <f>IF(ISNUMBER(AirVision!C740),AirVision!C740,"")</f>
        <v/>
      </c>
      <c r="H744" s="624" t="str">
        <f>IF(AirVision!D740&lt;&gt;"",AirVision!D740, "")</f>
        <v/>
      </c>
      <c r="I744" s="624" t="str">
        <f>IF(ISNUMBER(AirVision!O740),AirVision!O740,"")</f>
        <v/>
      </c>
      <c r="J744" s="624" t="str">
        <f>IF(ISNUMBER(AirVision!P740),AirVision!P740,"")</f>
        <v/>
      </c>
      <c r="K744" s="624" t="str">
        <f>IF(ISNUMBER(AirVision!F740),AirVision!F740, "")</f>
        <v/>
      </c>
      <c r="L744" s="624" t="str">
        <f>IF(AirVision!G740&lt;&gt;"",AirVision!G740, "")</f>
        <v/>
      </c>
      <c r="M744" s="624" t="str">
        <f>IF(ISNUMBER(AirVision!U740),AirVision!U740, "")</f>
        <v/>
      </c>
      <c r="N744" s="624" t="str">
        <f>IF(AirVision!V740&lt;&gt;"",AirVision!V740, "")</f>
        <v/>
      </c>
      <c r="O744" s="625" t="str">
        <f>IF(ISNUMBER(AirVision!X740),AirVision!X740,"")</f>
        <v/>
      </c>
      <c r="P744" s="624" t="str">
        <f>IF(AirVision!Y740&lt;&gt;"",AirVision!Y740, "")</f>
        <v/>
      </c>
      <c r="Q744" s="624" t="str">
        <f>IF(ISNUMBER(AirVision!AA740),AirVision!AA740,"")</f>
        <v/>
      </c>
      <c r="R744" s="624" t="str">
        <f>IF(AirVision!AB740&lt;&gt;"",AirVision!AB740, "")</f>
        <v/>
      </c>
      <c r="S744" s="624" t="str">
        <f>IF(ISNUMBER(AirVision!AD740),AirVision!AD740,"")</f>
        <v/>
      </c>
      <c r="T744" s="624" t="str">
        <f>IF(AirVision!AE740&lt;&gt;"",AirVision!AE740, "")</f>
        <v/>
      </c>
      <c r="U744" s="624">
        <f t="shared" si="239"/>
        <v>0</v>
      </c>
      <c r="V744" s="624">
        <f t="shared" si="238"/>
        <v>1</v>
      </c>
      <c r="W744" s="624" t="str">
        <f>IF(D744&lt;&gt;"",(VLOOKUP(D744,'Flags&amp;Qualifiers'!$S$2:$U$55,3)),"")</f>
        <v/>
      </c>
      <c r="X744" s="624">
        <f t="shared" si="240"/>
        <v>0</v>
      </c>
      <c r="Y744" s="624" t="str">
        <f>IF(D744&lt;&gt;"",(VLOOKUP(D744,'Flags&amp;Qualifiers'!$S$2:$T$55,2)), "")</f>
        <v/>
      </c>
      <c r="Z744" s="624">
        <f t="shared" si="241"/>
        <v>1</v>
      </c>
      <c r="AA744" s="624">
        <f t="shared" si="242"/>
        <v>0</v>
      </c>
      <c r="AB744" s="624" t="str">
        <f t="shared" si="243"/>
        <v>NULL</v>
      </c>
      <c r="AC744" s="635" t="str">
        <f t="shared" si="252"/>
        <v>NULL</v>
      </c>
      <c r="AD744" s="625" t="str">
        <f t="shared" si="252"/>
        <v>NULL</v>
      </c>
      <c r="AE744" s="627">
        <f t="shared" si="253"/>
        <v>0</v>
      </c>
      <c r="AF744" s="628" t="str">
        <f t="shared" si="244"/>
        <v/>
      </c>
      <c r="AG744" s="629" t="str">
        <f t="shared" si="245"/>
        <v/>
      </c>
      <c r="AH744" s="630">
        <f t="shared" si="246"/>
        <v>737</v>
      </c>
      <c r="AI744" s="629">
        <f t="shared" si="250"/>
        <v>0</v>
      </c>
      <c r="AJ744" s="632" t="str">
        <f t="shared" si="255"/>
        <v/>
      </c>
      <c r="AK744" s="630" t="str">
        <f t="shared" si="247"/>
        <v/>
      </c>
      <c r="AL744" s="630" t="str">
        <f t="shared" si="248"/>
        <v/>
      </c>
      <c r="AM744" s="632" t="str">
        <f t="shared" si="249"/>
        <v/>
      </c>
      <c r="AN744" s="633" t="str">
        <f t="shared" si="256"/>
        <v>YES</v>
      </c>
      <c r="AO744" s="511" t="s">
        <v>382</v>
      </c>
      <c r="AP744" s="127">
        <f>VLOOKUP(AO744,'Flags&amp;Qualifiers'!$B$2:$C$49,2)</f>
        <v>0</v>
      </c>
      <c r="AQ744" s="127">
        <f>VLOOKUP(AO744,'Flags&amp;Qualifiers'!$B$2:$D$49,3)</f>
        <v>0</v>
      </c>
      <c r="AR744" s="127">
        <f>VLOOKUP(AO744,'Flags&amp;Qualifiers'!$B$2:$E$49,4)</f>
        <v>0</v>
      </c>
      <c r="AS744" s="757" t="str">
        <f t="shared" si="254"/>
        <v>no</v>
      </c>
    </row>
    <row r="745" spans="1:45" s="634" customFormat="1" ht="11.25" customHeight="1" x14ac:dyDescent="0.2">
      <c r="A745" s="621">
        <f>(AirVision!A741)</f>
        <v>0</v>
      </c>
      <c r="B745" s="622">
        <f>IF(ISNUMBER(A745),(AirVision!B741),"")</f>
        <v>0</v>
      </c>
      <c r="C745" s="623" t="str">
        <f>IF(ISNUMBER(AirVision!R741),AirVision!R741, "")</f>
        <v/>
      </c>
      <c r="D745" s="624" t="str">
        <f>IF(AirVision!S741&lt;&gt;"",AirVision!S741, "")</f>
        <v/>
      </c>
      <c r="E745" s="623" t="str">
        <f>IF(ISNUMBER(AirVision!L741),AirVision!L741, "")</f>
        <v/>
      </c>
      <c r="F745" s="624" t="str">
        <f>IF(AirVision!M741&lt;&gt;"",AirVision!M741, "")</f>
        <v/>
      </c>
      <c r="G745" s="625" t="str">
        <f>IF(ISNUMBER(AirVision!C741),AirVision!C741,"")</f>
        <v/>
      </c>
      <c r="H745" s="624" t="str">
        <f>IF(AirVision!D741&lt;&gt;"",AirVision!D741, "")</f>
        <v/>
      </c>
      <c r="I745" s="624" t="str">
        <f>IF(ISNUMBER(AirVision!O741),AirVision!O741,"")</f>
        <v/>
      </c>
      <c r="J745" s="624" t="str">
        <f>IF(ISNUMBER(AirVision!P741),AirVision!P741,"")</f>
        <v/>
      </c>
      <c r="K745" s="624" t="str">
        <f>IF(ISNUMBER(AirVision!F741),AirVision!F741, "")</f>
        <v/>
      </c>
      <c r="L745" s="624" t="str">
        <f>IF(AirVision!G741&lt;&gt;"",AirVision!G741, "")</f>
        <v/>
      </c>
      <c r="M745" s="624" t="str">
        <f>IF(ISNUMBER(AirVision!U741),AirVision!U741, "")</f>
        <v/>
      </c>
      <c r="N745" s="624" t="str">
        <f>IF(AirVision!V741&lt;&gt;"",AirVision!V741, "")</f>
        <v/>
      </c>
      <c r="O745" s="625" t="str">
        <f>IF(ISNUMBER(AirVision!X741),AirVision!X741,"")</f>
        <v/>
      </c>
      <c r="P745" s="624" t="str">
        <f>IF(AirVision!Y741&lt;&gt;"",AirVision!Y741, "")</f>
        <v/>
      </c>
      <c r="Q745" s="624" t="str">
        <f>IF(ISNUMBER(AirVision!AA741),AirVision!AA741,"")</f>
        <v/>
      </c>
      <c r="R745" s="624" t="str">
        <f>IF(AirVision!AB741&lt;&gt;"",AirVision!AB741, "")</f>
        <v/>
      </c>
      <c r="S745" s="624" t="str">
        <f>IF(ISNUMBER(AirVision!AD741),AirVision!AD741,"")</f>
        <v/>
      </c>
      <c r="T745" s="624" t="str">
        <f>IF(AirVision!AE741&lt;&gt;"",AirVision!AE741, "")</f>
        <v/>
      </c>
      <c r="U745" s="624">
        <f t="shared" si="239"/>
        <v>0</v>
      </c>
      <c r="V745" s="624">
        <f t="shared" si="238"/>
        <v>1</v>
      </c>
      <c r="W745" s="624" t="str">
        <f>IF(D745&lt;&gt;"",(VLOOKUP(D745,'Flags&amp;Qualifiers'!$S$2:$U$55,3)),"")</f>
        <v/>
      </c>
      <c r="X745" s="624">
        <f t="shared" si="240"/>
        <v>0</v>
      </c>
      <c r="Y745" s="624" t="str">
        <f>IF(D745&lt;&gt;"",(VLOOKUP(D745,'Flags&amp;Qualifiers'!$S$2:$T$55,2)), "")</f>
        <v/>
      </c>
      <c r="Z745" s="624">
        <f t="shared" si="241"/>
        <v>1</v>
      </c>
      <c r="AA745" s="624">
        <f t="shared" si="242"/>
        <v>0</v>
      </c>
      <c r="AB745" s="624" t="str">
        <f t="shared" si="243"/>
        <v>NULL</v>
      </c>
      <c r="AC745" s="635" t="str">
        <f t="shared" si="252"/>
        <v>NULL</v>
      </c>
      <c r="AD745" s="625" t="str">
        <f t="shared" si="252"/>
        <v>NULL</v>
      </c>
      <c r="AE745" s="627">
        <f t="shared" si="253"/>
        <v>0</v>
      </c>
      <c r="AF745" s="628" t="str">
        <f t="shared" si="244"/>
        <v/>
      </c>
      <c r="AG745" s="629" t="str">
        <f t="shared" si="245"/>
        <v/>
      </c>
      <c r="AH745" s="630">
        <f t="shared" si="246"/>
        <v>738</v>
      </c>
      <c r="AI745" s="629">
        <f t="shared" si="250"/>
        <v>0</v>
      </c>
      <c r="AJ745" s="632" t="str">
        <f t="shared" si="255"/>
        <v/>
      </c>
      <c r="AK745" s="630" t="str">
        <f t="shared" si="247"/>
        <v/>
      </c>
      <c r="AL745" s="630" t="str">
        <f t="shared" si="248"/>
        <v/>
      </c>
      <c r="AM745" s="632" t="str">
        <f t="shared" si="249"/>
        <v/>
      </c>
      <c r="AN745" s="633" t="str">
        <f t="shared" si="256"/>
        <v>YES</v>
      </c>
      <c r="AO745" s="511" t="s">
        <v>382</v>
      </c>
      <c r="AP745" s="127">
        <f>VLOOKUP(AO745,'Flags&amp;Qualifiers'!$B$2:$C$49,2)</f>
        <v>0</v>
      </c>
      <c r="AQ745" s="127">
        <f>VLOOKUP(AO745,'Flags&amp;Qualifiers'!$B$2:$D$49,3)</f>
        <v>0</v>
      </c>
      <c r="AR745" s="127">
        <f>VLOOKUP(AO745,'Flags&amp;Qualifiers'!$B$2:$E$49,4)</f>
        <v>0</v>
      </c>
      <c r="AS745" s="757" t="str">
        <f t="shared" si="254"/>
        <v>no</v>
      </c>
    </row>
    <row r="746" spans="1:45" s="634" customFormat="1" ht="11.25" customHeight="1" x14ac:dyDescent="0.2">
      <c r="A746" s="621">
        <f>(AirVision!A742)</f>
        <v>0</v>
      </c>
      <c r="B746" s="622">
        <f>IF(ISNUMBER(A746),(AirVision!B742),"")</f>
        <v>0</v>
      </c>
      <c r="C746" s="623" t="str">
        <f>IF(ISNUMBER(AirVision!R742),AirVision!R742, "")</f>
        <v/>
      </c>
      <c r="D746" s="624" t="str">
        <f>IF(AirVision!S742&lt;&gt;"",AirVision!S742, "")</f>
        <v/>
      </c>
      <c r="E746" s="623" t="str">
        <f>IF(ISNUMBER(AirVision!L742),AirVision!L742, "")</f>
        <v/>
      </c>
      <c r="F746" s="624" t="str">
        <f>IF(AirVision!M742&lt;&gt;"",AirVision!M742, "")</f>
        <v/>
      </c>
      <c r="G746" s="625" t="str">
        <f>IF(ISNUMBER(AirVision!C742),AirVision!C742,"")</f>
        <v/>
      </c>
      <c r="H746" s="624" t="str">
        <f>IF(AirVision!D742&lt;&gt;"",AirVision!D742, "")</f>
        <v/>
      </c>
      <c r="I746" s="624" t="str">
        <f>IF(ISNUMBER(AirVision!O742),AirVision!O742,"")</f>
        <v/>
      </c>
      <c r="J746" s="624" t="str">
        <f>IF(ISNUMBER(AirVision!P742),AirVision!P742,"")</f>
        <v/>
      </c>
      <c r="K746" s="624" t="str">
        <f>IF(ISNUMBER(AirVision!F742),AirVision!F742, "")</f>
        <v/>
      </c>
      <c r="L746" s="624" t="str">
        <f>IF(AirVision!G742&lt;&gt;"",AirVision!G742, "")</f>
        <v/>
      </c>
      <c r="M746" s="624" t="str">
        <f>IF(ISNUMBER(AirVision!U742),AirVision!U742, "")</f>
        <v/>
      </c>
      <c r="N746" s="624" t="str">
        <f>IF(AirVision!V742&lt;&gt;"",AirVision!V742, "")</f>
        <v/>
      </c>
      <c r="O746" s="625" t="str">
        <f>IF(ISNUMBER(AirVision!X742),AirVision!X742,"")</f>
        <v/>
      </c>
      <c r="P746" s="624" t="str">
        <f>IF(AirVision!Y742&lt;&gt;"",AirVision!Y742, "")</f>
        <v/>
      </c>
      <c r="Q746" s="624" t="str">
        <f>IF(ISNUMBER(AirVision!AA742),AirVision!AA742,"")</f>
        <v/>
      </c>
      <c r="R746" s="624" t="str">
        <f>IF(AirVision!AB742&lt;&gt;"",AirVision!AB742, "")</f>
        <v/>
      </c>
      <c r="S746" s="624" t="str">
        <f>IF(ISNUMBER(AirVision!AD742),AirVision!AD742,"")</f>
        <v/>
      </c>
      <c r="T746" s="624" t="str">
        <f>IF(AirVision!AE742&lt;&gt;"",AirVision!AE742, "")</f>
        <v/>
      </c>
      <c r="U746" s="624">
        <f t="shared" si="239"/>
        <v>0</v>
      </c>
      <c r="V746" s="624">
        <f t="shared" si="238"/>
        <v>1</v>
      </c>
      <c r="W746" s="624" t="str">
        <f>IF(D746&lt;&gt;"",(VLOOKUP(D746,'Flags&amp;Qualifiers'!$S$2:$U$55,3)),"")</f>
        <v/>
      </c>
      <c r="X746" s="624">
        <f t="shared" si="240"/>
        <v>0</v>
      </c>
      <c r="Y746" s="624" t="str">
        <f>IF(D746&lt;&gt;"",(VLOOKUP(D746,'Flags&amp;Qualifiers'!$S$2:$T$55,2)), "")</f>
        <v/>
      </c>
      <c r="Z746" s="624">
        <f t="shared" si="241"/>
        <v>1</v>
      </c>
      <c r="AA746" s="624">
        <f t="shared" si="242"/>
        <v>0</v>
      </c>
      <c r="AB746" s="624" t="str">
        <f t="shared" si="243"/>
        <v>NULL</v>
      </c>
      <c r="AC746" s="635" t="str">
        <f t="shared" si="252"/>
        <v>NULL</v>
      </c>
      <c r="AD746" s="625" t="str">
        <f t="shared" si="252"/>
        <v>NULL</v>
      </c>
      <c r="AE746" s="627">
        <f t="shared" si="253"/>
        <v>0</v>
      </c>
      <c r="AF746" s="628" t="str">
        <f t="shared" si="244"/>
        <v/>
      </c>
      <c r="AG746" s="629" t="str">
        <f t="shared" si="245"/>
        <v/>
      </c>
      <c r="AH746" s="630">
        <f t="shared" si="246"/>
        <v>739</v>
      </c>
      <c r="AI746" s="629">
        <f t="shared" si="250"/>
        <v>0</v>
      </c>
      <c r="AJ746" s="632" t="str">
        <f t="shared" si="255"/>
        <v/>
      </c>
      <c r="AK746" s="630" t="str">
        <f t="shared" si="247"/>
        <v/>
      </c>
      <c r="AL746" s="630" t="str">
        <f t="shared" si="248"/>
        <v/>
      </c>
      <c r="AM746" s="632" t="str">
        <f t="shared" si="249"/>
        <v/>
      </c>
      <c r="AN746" s="633" t="str">
        <f t="shared" si="256"/>
        <v>YES</v>
      </c>
      <c r="AO746" s="511" t="s">
        <v>382</v>
      </c>
      <c r="AP746" s="127">
        <f>VLOOKUP(AO746,'Flags&amp;Qualifiers'!$B$2:$C$49,2)</f>
        <v>0</v>
      </c>
      <c r="AQ746" s="127">
        <f>VLOOKUP(AO746,'Flags&amp;Qualifiers'!$B$2:$D$49,3)</f>
        <v>0</v>
      </c>
      <c r="AR746" s="127">
        <f>VLOOKUP(AO746,'Flags&amp;Qualifiers'!$B$2:$E$49,4)</f>
        <v>0</v>
      </c>
      <c r="AS746" s="757" t="str">
        <f t="shared" si="254"/>
        <v>no</v>
      </c>
    </row>
    <row r="747" spans="1:45" s="634" customFormat="1" ht="11.25" customHeight="1" x14ac:dyDescent="0.2">
      <c r="A747" s="621">
        <f>(AirVision!A743)</f>
        <v>0</v>
      </c>
      <c r="B747" s="622">
        <f>IF(ISNUMBER(A747),(AirVision!B743),"")</f>
        <v>0</v>
      </c>
      <c r="C747" s="623" t="str">
        <f>IF(ISNUMBER(AirVision!R743),AirVision!R743, "")</f>
        <v/>
      </c>
      <c r="D747" s="624" t="str">
        <f>IF(AirVision!S743&lt;&gt;"",AirVision!S743, "")</f>
        <v/>
      </c>
      <c r="E747" s="623" t="str">
        <f>IF(ISNUMBER(AirVision!L743),AirVision!L743, "")</f>
        <v/>
      </c>
      <c r="F747" s="624" t="str">
        <f>IF(AirVision!M743&lt;&gt;"",AirVision!M743, "")</f>
        <v/>
      </c>
      <c r="G747" s="625" t="str">
        <f>IF(ISNUMBER(AirVision!C743),AirVision!C743,"")</f>
        <v/>
      </c>
      <c r="H747" s="624" t="str">
        <f>IF(AirVision!D743&lt;&gt;"",AirVision!D743, "")</f>
        <v/>
      </c>
      <c r="I747" s="624" t="str">
        <f>IF(ISNUMBER(AirVision!O743),AirVision!O743,"")</f>
        <v/>
      </c>
      <c r="J747" s="624" t="str">
        <f>IF(ISNUMBER(AirVision!P743),AirVision!P743,"")</f>
        <v/>
      </c>
      <c r="K747" s="624" t="str">
        <f>IF(ISNUMBER(AirVision!F743),AirVision!F743, "")</f>
        <v/>
      </c>
      <c r="L747" s="624" t="str">
        <f>IF(AirVision!G743&lt;&gt;"",AirVision!G743, "")</f>
        <v/>
      </c>
      <c r="M747" s="624" t="str">
        <f>IF(ISNUMBER(AirVision!U743),AirVision!U743, "")</f>
        <v/>
      </c>
      <c r="N747" s="624" t="str">
        <f>IF(AirVision!V743&lt;&gt;"",AirVision!V743, "")</f>
        <v/>
      </c>
      <c r="O747" s="625" t="str">
        <f>IF(ISNUMBER(AirVision!X743),AirVision!X743,"")</f>
        <v/>
      </c>
      <c r="P747" s="624" t="str">
        <f>IF(AirVision!Y743&lt;&gt;"",AirVision!Y743, "")</f>
        <v/>
      </c>
      <c r="Q747" s="624" t="str">
        <f>IF(ISNUMBER(AirVision!AA743),AirVision!AA743,"")</f>
        <v/>
      </c>
      <c r="R747" s="624" t="str">
        <f>IF(AirVision!AB743&lt;&gt;"",AirVision!AB743, "")</f>
        <v/>
      </c>
      <c r="S747" s="624" t="str">
        <f>IF(ISNUMBER(AirVision!AD743),AirVision!AD743,"")</f>
        <v/>
      </c>
      <c r="T747" s="624" t="str">
        <f>IF(AirVision!AE743&lt;&gt;"",AirVision!AE743, "")</f>
        <v/>
      </c>
      <c r="U747" s="624">
        <f t="shared" si="239"/>
        <v>0</v>
      </c>
      <c r="V747" s="624">
        <f t="shared" si="238"/>
        <v>1</v>
      </c>
      <c r="W747" s="624" t="str">
        <f>IF(D747&lt;&gt;"",(VLOOKUP(D747,'Flags&amp;Qualifiers'!$S$2:$U$55,3)),"")</f>
        <v/>
      </c>
      <c r="X747" s="624">
        <f t="shared" si="240"/>
        <v>0</v>
      </c>
      <c r="Y747" s="624" t="str">
        <f>IF(D747&lt;&gt;"",(VLOOKUP(D747,'Flags&amp;Qualifiers'!$S$2:$T$55,2)), "")</f>
        <v/>
      </c>
      <c r="Z747" s="624">
        <f t="shared" si="241"/>
        <v>1</v>
      </c>
      <c r="AA747" s="624">
        <f t="shared" si="242"/>
        <v>0</v>
      </c>
      <c r="AB747" s="624" t="str">
        <f t="shared" si="243"/>
        <v>NULL</v>
      </c>
      <c r="AC747" s="635" t="str">
        <f t="shared" si="252"/>
        <v>NULL</v>
      </c>
      <c r="AD747" s="625" t="str">
        <f t="shared" si="252"/>
        <v>NULL</v>
      </c>
      <c r="AE747" s="627">
        <f t="shared" si="253"/>
        <v>0</v>
      </c>
      <c r="AF747" s="628" t="str">
        <f t="shared" si="244"/>
        <v/>
      </c>
      <c r="AG747" s="629" t="str">
        <f t="shared" si="245"/>
        <v/>
      </c>
      <c r="AH747" s="630">
        <f t="shared" si="246"/>
        <v>740</v>
      </c>
      <c r="AI747" s="629">
        <f t="shared" si="250"/>
        <v>0</v>
      </c>
      <c r="AJ747" s="632" t="str">
        <f t="shared" si="255"/>
        <v/>
      </c>
      <c r="AK747" s="630" t="str">
        <f t="shared" si="247"/>
        <v/>
      </c>
      <c r="AL747" s="630" t="str">
        <f t="shared" si="248"/>
        <v/>
      </c>
      <c r="AM747" s="632" t="str">
        <f t="shared" si="249"/>
        <v/>
      </c>
      <c r="AN747" s="633" t="str">
        <f t="shared" si="256"/>
        <v>YES</v>
      </c>
      <c r="AO747" s="511" t="s">
        <v>382</v>
      </c>
      <c r="AP747" s="127">
        <f>VLOOKUP(AO747,'Flags&amp;Qualifiers'!$B$2:$C$49,2)</f>
        <v>0</v>
      </c>
      <c r="AQ747" s="127">
        <f>VLOOKUP(AO747,'Flags&amp;Qualifiers'!$B$2:$D$49,3)</f>
        <v>0</v>
      </c>
      <c r="AR747" s="127">
        <f>VLOOKUP(AO747,'Flags&amp;Qualifiers'!$B$2:$E$49,4)</f>
        <v>0</v>
      </c>
      <c r="AS747" s="757" t="str">
        <f t="shared" si="254"/>
        <v>no</v>
      </c>
    </row>
    <row r="748" spans="1:45" s="634" customFormat="1" ht="11.25" customHeight="1" x14ac:dyDescent="0.2">
      <c r="A748" s="621">
        <f>(AirVision!A744)</f>
        <v>0</v>
      </c>
      <c r="B748" s="622">
        <f>IF(ISNUMBER(A748),(AirVision!B744),"")</f>
        <v>0</v>
      </c>
      <c r="C748" s="623" t="str">
        <f>IF(ISNUMBER(AirVision!R744),AirVision!R744, "")</f>
        <v/>
      </c>
      <c r="D748" s="624" t="str">
        <f>IF(AirVision!S744&lt;&gt;"",AirVision!S744, "")</f>
        <v/>
      </c>
      <c r="E748" s="623" t="str">
        <f>IF(ISNUMBER(AirVision!L744),AirVision!L744, "")</f>
        <v/>
      </c>
      <c r="F748" s="624" t="str">
        <f>IF(AirVision!M744&lt;&gt;"",AirVision!M744, "")</f>
        <v/>
      </c>
      <c r="G748" s="625" t="str">
        <f>IF(ISNUMBER(AirVision!C744),AirVision!C744,"")</f>
        <v/>
      </c>
      <c r="H748" s="624" t="str">
        <f>IF(AirVision!D744&lt;&gt;"",AirVision!D744, "")</f>
        <v/>
      </c>
      <c r="I748" s="624" t="str">
        <f>IF(ISNUMBER(AirVision!O744),AirVision!O744,"")</f>
        <v/>
      </c>
      <c r="J748" s="624" t="str">
        <f>IF(ISNUMBER(AirVision!P744),AirVision!P744,"")</f>
        <v/>
      </c>
      <c r="K748" s="624" t="str">
        <f>IF(ISNUMBER(AirVision!F744),AirVision!F744, "")</f>
        <v/>
      </c>
      <c r="L748" s="624" t="str">
        <f>IF(AirVision!G744&lt;&gt;"",AirVision!G744, "")</f>
        <v/>
      </c>
      <c r="M748" s="624" t="str">
        <f>IF(ISNUMBER(AirVision!U744),AirVision!U744, "")</f>
        <v/>
      </c>
      <c r="N748" s="624" t="str">
        <f>IF(AirVision!V744&lt;&gt;"",AirVision!V744, "")</f>
        <v/>
      </c>
      <c r="O748" s="625" t="str">
        <f>IF(ISNUMBER(AirVision!X744),AirVision!X744,"")</f>
        <v/>
      </c>
      <c r="P748" s="624" t="str">
        <f>IF(AirVision!Y744&lt;&gt;"",AirVision!Y744, "")</f>
        <v/>
      </c>
      <c r="Q748" s="624" t="str">
        <f>IF(ISNUMBER(AirVision!AA744),AirVision!AA744,"")</f>
        <v/>
      </c>
      <c r="R748" s="624" t="str">
        <f>IF(AirVision!AB744&lt;&gt;"",AirVision!AB744, "")</f>
        <v/>
      </c>
      <c r="S748" s="624" t="str">
        <f>IF(ISNUMBER(AirVision!AD744),AirVision!AD744,"")</f>
        <v/>
      </c>
      <c r="T748" s="624" t="str">
        <f>IF(AirVision!AE744&lt;&gt;"",AirVision!AE744, "")</f>
        <v/>
      </c>
      <c r="U748" s="624">
        <f t="shared" si="239"/>
        <v>0</v>
      </c>
      <c r="V748" s="624">
        <f t="shared" si="238"/>
        <v>1</v>
      </c>
      <c r="W748" s="624" t="str">
        <f>IF(D748&lt;&gt;"",(VLOOKUP(D748,'Flags&amp;Qualifiers'!$S$2:$U$55,3)),"")</f>
        <v/>
      </c>
      <c r="X748" s="624">
        <f t="shared" si="240"/>
        <v>0</v>
      </c>
      <c r="Y748" s="624" t="str">
        <f>IF(D748&lt;&gt;"",(VLOOKUP(D748,'Flags&amp;Qualifiers'!$S$2:$T$55,2)), "")</f>
        <v/>
      </c>
      <c r="Z748" s="624">
        <f t="shared" si="241"/>
        <v>1</v>
      </c>
      <c r="AA748" s="624">
        <f t="shared" si="242"/>
        <v>0</v>
      </c>
      <c r="AB748" s="624" t="str">
        <f t="shared" si="243"/>
        <v>NULL</v>
      </c>
      <c r="AC748" s="635" t="str">
        <f t="shared" si="252"/>
        <v>NULL</v>
      </c>
      <c r="AD748" s="625" t="str">
        <f t="shared" si="252"/>
        <v>NULL</v>
      </c>
      <c r="AE748" s="627">
        <f t="shared" si="253"/>
        <v>0</v>
      </c>
      <c r="AF748" s="628" t="str">
        <f t="shared" si="244"/>
        <v/>
      </c>
      <c r="AG748" s="629" t="str">
        <f t="shared" si="245"/>
        <v/>
      </c>
      <c r="AH748" s="630">
        <f t="shared" si="246"/>
        <v>741</v>
      </c>
      <c r="AI748" s="629">
        <f t="shared" si="250"/>
        <v>0</v>
      </c>
      <c r="AJ748" s="632" t="str">
        <f t="shared" si="255"/>
        <v/>
      </c>
      <c r="AK748" s="630" t="str">
        <f t="shared" si="247"/>
        <v/>
      </c>
      <c r="AL748" s="630" t="str">
        <f t="shared" si="248"/>
        <v/>
      </c>
      <c r="AM748" s="632" t="str">
        <f t="shared" si="249"/>
        <v/>
      </c>
      <c r="AN748" s="633" t="str">
        <f t="shared" si="256"/>
        <v>YES</v>
      </c>
      <c r="AO748" s="511" t="s">
        <v>382</v>
      </c>
      <c r="AP748" s="127">
        <f>VLOOKUP(AO748,'Flags&amp;Qualifiers'!$B$2:$C$49,2)</f>
        <v>0</v>
      </c>
      <c r="AQ748" s="127">
        <f>VLOOKUP(AO748,'Flags&amp;Qualifiers'!$B$2:$D$49,3)</f>
        <v>0</v>
      </c>
      <c r="AR748" s="127">
        <f>VLOOKUP(AO748,'Flags&amp;Qualifiers'!$B$2:$E$49,4)</f>
        <v>0</v>
      </c>
      <c r="AS748" s="757" t="str">
        <f t="shared" si="254"/>
        <v>no</v>
      </c>
    </row>
    <row r="749" spans="1:45" s="634" customFormat="1" ht="11.25" customHeight="1" x14ac:dyDescent="0.2">
      <c r="A749" s="621">
        <f>(AirVision!A745)</f>
        <v>0</v>
      </c>
      <c r="B749" s="622">
        <f>IF(ISNUMBER(A749),(AirVision!B745),"")</f>
        <v>0</v>
      </c>
      <c r="C749" s="623" t="str">
        <f>IF(ISNUMBER(AirVision!R745),AirVision!R745, "")</f>
        <v/>
      </c>
      <c r="D749" s="624" t="str">
        <f>IF(AirVision!S745&lt;&gt;"",AirVision!S745, "")</f>
        <v/>
      </c>
      <c r="E749" s="623" t="str">
        <f>IF(ISNUMBER(AirVision!L745),AirVision!L745, "")</f>
        <v/>
      </c>
      <c r="F749" s="624" t="str">
        <f>IF(AirVision!M745&lt;&gt;"",AirVision!M745, "")</f>
        <v/>
      </c>
      <c r="G749" s="625" t="str">
        <f>IF(ISNUMBER(AirVision!C745),AirVision!C745,"")</f>
        <v/>
      </c>
      <c r="H749" s="624" t="str">
        <f>IF(AirVision!D745&lt;&gt;"",AirVision!D745, "")</f>
        <v/>
      </c>
      <c r="I749" s="624" t="str">
        <f>IF(ISNUMBER(AirVision!O745),AirVision!O745,"")</f>
        <v/>
      </c>
      <c r="J749" s="624" t="str">
        <f>IF(ISNUMBER(AirVision!P745),AirVision!P745,"")</f>
        <v/>
      </c>
      <c r="K749" s="624" t="str">
        <f>IF(ISNUMBER(AirVision!F745),AirVision!F745, "")</f>
        <v/>
      </c>
      <c r="L749" s="624" t="str">
        <f>IF(AirVision!G745&lt;&gt;"",AirVision!G745, "")</f>
        <v/>
      </c>
      <c r="M749" s="624" t="str">
        <f>IF(ISNUMBER(AirVision!U745),AirVision!U745, "")</f>
        <v/>
      </c>
      <c r="N749" s="624" t="str">
        <f>IF(AirVision!V745&lt;&gt;"",AirVision!V745, "")</f>
        <v/>
      </c>
      <c r="O749" s="625" t="str">
        <f>IF(ISNUMBER(AirVision!X745),AirVision!X745,"")</f>
        <v/>
      </c>
      <c r="P749" s="624" t="str">
        <f>IF(AirVision!Y745&lt;&gt;"",AirVision!Y745, "")</f>
        <v/>
      </c>
      <c r="Q749" s="624" t="str">
        <f>IF(ISNUMBER(AirVision!AA745),AirVision!AA745,"")</f>
        <v/>
      </c>
      <c r="R749" s="624" t="str">
        <f>IF(AirVision!AB745&lt;&gt;"",AirVision!AB745, "")</f>
        <v/>
      </c>
      <c r="S749" s="624" t="str">
        <f>IF(ISNUMBER(AirVision!AD745),AirVision!AD745,"")</f>
        <v/>
      </c>
      <c r="T749" s="624" t="str">
        <f>IF(AirVision!AE745&lt;&gt;"",AirVision!AE745, "")</f>
        <v/>
      </c>
      <c r="U749" s="624">
        <f t="shared" si="239"/>
        <v>0</v>
      </c>
      <c r="V749" s="624">
        <f t="shared" si="238"/>
        <v>1</v>
      </c>
      <c r="W749" s="624" t="str">
        <f>IF(D749&lt;&gt;"",(VLOOKUP(D749,'Flags&amp;Qualifiers'!$S$2:$U$55,3)),"")</f>
        <v/>
      </c>
      <c r="X749" s="624">
        <f t="shared" si="240"/>
        <v>0</v>
      </c>
      <c r="Y749" s="624" t="str">
        <f>IF(D749&lt;&gt;"",(VLOOKUP(D749,'Flags&amp;Qualifiers'!$S$2:$T$55,2)), "")</f>
        <v/>
      </c>
      <c r="Z749" s="624">
        <f t="shared" si="241"/>
        <v>1</v>
      </c>
      <c r="AA749" s="624">
        <f t="shared" si="242"/>
        <v>0</v>
      </c>
      <c r="AB749" s="624" t="str">
        <f t="shared" si="243"/>
        <v>NULL</v>
      </c>
      <c r="AC749" s="635" t="str">
        <f t="shared" si="252"/>
        <v>NULL</v>
      </c>
      <c r="AD749" s="625" t="str">
        <f t="shared" si="252"/>
        <v>NULL</v>
      </c>
      <c r="AE749" s="627">
        <f t="shared" si="253"/>
        <v>0</v>
      </c>
      <c r="AF749" s="628" t="str">
        <f t="shared" si="244"/>
        <v/>
      </c>
      <c r="AG749" s="629" t="str">
        <f t="shared" si="245"/>
        <v/>
      </c>
      <c r="AH749" s="630">
        <f t="shared" si="246"/>
        <v>742</v>
      </c>
      <c r="AI749" s="629">
        <f t="shared" si="250"/>
        <v>0</v>
      </c>
      <c r="AJ749" s="632" t="str">
        <f t="shared" si="255"/>
        <v/>
      </c>
      <c r="AK749" s="630" t="str">
        <f t="shared" si="247"/>
        <v/>
      </c>
      <c r="AL749" s="630" t="str">
        <f t="shared" si="248"/>
        <v/>
      </c>
      <c r="AM749" s="632" t="str">
        <f t="shared" si="249"/>
        <v/>
      </c>
      <c r="AN749" s="633" t="str">
        <f t="shared" si="256"/>
        <v>YES</v>
      </c>
      <c r="AO749" s="511" t="s">
        <v>382</v>
      </c>
      <c r="AP749" s="127">
        <f>VLOOKUP(AO749,'Flags&amp;Qualifiers'!$B$2:$C$49,2)</f>
        <v>0</v>
      </c>
      <c r="AQ749" s="127">
        <f>VLOOKUP(AO749,'Flags&amp;Qualifiers'!$B$2:$D$49,3)</f>
        <v>0</v>
      </c>
      <c r="AR749" s="127">
        <f>VLOOKUP(AO749,'Flags&amp;Qualifiers'!$B$2:$E$49,4)</f>
        <v>0</v>
      </c>
      <c r="AS749" s="757" t="str">
        <f t="shared" si="254"/>
        <v>no</v>
      </c>
    </row>
    <row r="750" spans="1:45" s="634" customFormat="1" ht="11.25" customHeight="1" x14ac:dyDescent="0.2">
      <c r="A750" s="621">
        <f>(AirVision!A746)</f>
        <v>0</v>
      </c>
      <c r="B750" s="622">
        <f>IF(ISNUMBER(A750),(AirVision!B746),"")</f>
        <v>0</v>
      </c>
      <c r="C750" s="623" t="str">
        <f>IF(ISNUMBER(AirVision!R746),AirVision!R746, "")</f>
        <v/>
      </c>
      <c r="D750" s="624" t="str">
        <f>IF(AirVision!S746&lt;&gt;"",AirVision!S746, "")</f>
        <v/>
      </c>
      <c r="E750" s="623" t="str">
        <f>IF(ISNUMBER(AirVision!L746),AirVision!L746, "")</f>
        <v/>
      </c>
      <c r="F750" s="624" t="str">
        <f>IF(AirVision!M746&lt;&gt;"",AirVision!M746, "")</f>
        <v/>
      </c>
      <c r="G750" s="625" t="str">
        <f>IF(ISNUMBER(AirVision!C746),AirVision!C746,"")</f>
        <v/>
      </c>
      <c r="H750" s="624" t="str">
        <f>IF(AirVision!D746&lt;&gt;"",AirVision!D746, "")</f>
        <v/>
      </c>
      <c r="I750" s="624" t="str">
        <f>IF(ISNUMBER(AirVision!O746),AirVision!O746,"")</f>
        <v/>
      </c>
      <c r="J750" s="624" t="str">
        <f>IF(ISNUMBER(AirVision!P746),AirVision!P746,"")</f>
        <v/>
      </c>
      <c r="K750" s="624" t="str">
        <f>IF(ISNUMBER(AirVision!F746),AirVision!F746, "")</f>
        <v/>
      </c>
      <c r="L750" s="624" t="str">
        <f>IF(AirVision!G746&lt;&gt;"",AirVision!G746, "")</f>
        <v/>
      </c>
      <c r="M750" s="624" t="str">
        <f>IF(ISNUMBER(AirVision!U746),AirVision!U746, "")</f>
        <v/>
      </c>
      <c r="N750" s="624" t="str">
        <f>IF(AirVision!V746&lt;&gt;"",AirVision!V746, "")</f>
        <v/>
      </c>
      <c r="O750" s="625" t="str">
        <f>IF(ISNUMBER(AirVision!X746),AirVision!X746,"")</f>
        <v/>
      </c>
      <c r="P750" s="624" t="str">
        <f>IF(AirVision!Y746&lt;&gt;"",AirVision!Y746, "")</f>
        <v/>
      </c>
      <c r="Q750" s="624" t="str">
        <f>IF(ISNUMBER(AirVision!AA746),AirVision!AA746,"")</f>
        <v/>
      </c>
      <c r="R750" s="624" t="str">
        <f>IF(AirVision!AB746&lt;&gt;"",AirVision!AB746, "")</f>
        <v/>
      </c>
      <c r="S750" s="624" t="str">
        <f>IF(ISNUMBER(AirVision!AD746),AirVision!AD746,"")</f>
        <v/>
      </c>
      <c r="T750" s="624" t="str">
        <f>IF(AirVision!AE746&lt;&gt;"",AirVision!AE746, "")</f>
        <v/>
      </c>
      <c r="U750" s="624">
        <f t="shared" si="239"/>
        <v>0</v>
      </c>
      <c r="V750" s="624">
        <f t="shared" si="238"/>
        <v>1</v>
      </c>
      <c r="W750" s="624" t="str">
        <f>IF(D750&lt;&gt;"",(VLOOKUP(D750,'Flags&amp;Qualifiers'!$S$2:$U$55,3)),"")</f>
        <v/>
      </c>
      <c r="X750" s="624">
        <f t="shared" si="240"/>
        <v>0</v>
      </c>
      <c r="Y750" s="624" t="str">
        <f>IF(D750&lt;&gt;"",(VLOOKUP(D750,'Flags&amp;Qualifiers'!$S$2:$T$55,2)), "")</f>
        <v/>
      </c>
      <c r="Z750" s="624">
        <f t="shared" si="241"/>
        <v>1</v>
      </c>
      <c r="AA750" s="624">
        <f t="shared" si="242"/>
        <v>0</v>
      </c>
      <c r="AB750" s="624" t="str">
        <f t="shared" si="243"/>
        <v>NULL</v>
      </c>
      <c r="AC750" s="635" t="str">
        <f t="shared" si="252"/>
        <v>NULL</v>
      </c>
      <c r="AD750" s="625" t="str">
        <f t="shared" si="252"/>
        <v>NULL</v>
      </c>
      <c r="AE750" s="627">
        <f t="shared" si="253"/>
        <v>0</v>
      </c>
      <c r="AF750" s="628" t="str">
        <f t="shared" si="244"/>
        <v/>
      </c>
      <c r="AG750" s="629" t="str">
        <f t="shared" si="245"/>
        <v/>
      </c>
      <c r="AH750" s="630">
        <f t="shared" si="246"/>
        <v>743</v>
      </c>
      <c r="AI750" s="629">
        <f t="shared" si="250"/>
        <v>0</v>
      </c>
      <c r="AJ750" s="632" t="str">
        <f t="shared" si="255"/>
        <v/>
      </c>
      <c r="AK750" s="630" t="str">
        <f t="shared" si="247"/>
        <v/>
      </c>
      <c r="AL750" s="630" t="str">
        <f t="shared" si="248"/>
        <v/>
      </c>
      <c r="AM750" s="632" t="str">
        <f t="shared" si="249"/>
        <v/>
      </c>
      <c r="AN750" s="633" t="str">
        <f t="shared" si="256"/>
        <v>YES</v>
      </c>
      <c r="AO750" s="511" t="s">
        <v>382</v>
      </c>
      <c r="AP750" s="127">
        <f>VLOOKUP(AO750,'Flags&amp;Qualifiers'!$B$2:$C$49,2)</f>
        <v>0</v>
      </c>
      <c r="AQ750" s="127">
        <f>VLOOKUP(AO750,'Flags&amp;Qualifiers'!$B$2:$D$49,3)</f>
        <v>0</v>
      </c>
      <c r="AR750" s="127">
        <f>VLOOKUP(AO750,'Flags&amp;Qualifiers'!$B$2:$E$49,4)</f>
        <v>0</v>
      </c>
      <c r="AS750" s="757" t="str">
        <f t="shared" si="254"/>
        <v>no</v>
      </c>
    </row>
    <row r="751" spans="1:45" s="634" customFormat="1" ht="11.25" customHeight="1" x14ac:dyDescent="0.2">
      <c r="A751" s="621">
        <f>(AirVision!A747)</f>
        <v>0</v>
      </c>
      <c r="B751" s="622">
        <f>IF(ISNUMBER(A751),(AirVision!B747),"")</f>
        <v>0</v>
      </c>
      <c r="C751" s="623" t="str">
        <f>IF(ISNUMBER(AirVision!R747),AirVision!R747, "")</f>
        <v/>
      </c>
      <c r="D751" s="624" t="str">
        <f>IF(AirVision!S747&lt;&gt;"",AirVision!S747, "")</f>
        <v/>
      </c>
      <c r="E751" s="623" t="str">
        <f>IF(ISNUMBER(AirVision!L747),AirVision!L747, "")</f>
        <v/>
      </c>
      <c r="F751" s="624" t="str">
        <f>IF(AirVision!M747&lt;&gt;"",AirVision!M747, "")</f>
        <v/>
      </c>
      <c r="G751" s="625" t="str">
        <f>IF(ISNUMBER(AirVision!C747),AirVision!C747,"")</f>
        <v/>
      </c>
      <c r="H751" s="624" t="str">
        <f>IF(AirVision!D747&lt;&gt;"",AirVision!D747, "")</f>
        <v/>
      </c>
      <c r="I751" s="624" t="str">
        <f>IF(ISNUMBER(AirVision!O747),AirVision!O747,"")</f>
        <v/>
      </c>
      <c r="J751" s="624" t="str">
        <f>IF(ISNUMBER(AirVision!P747),AirVision!P747,"")</f>
        <v/>
      </c>
      <c r="K751" s="624" t="str">
        <f>IF(ISNUMBER(AirVision!F747),AirVision!F747, "")</f>
        <v/>
      </c>
      <c r="L751" s="624" t="str">
        <f>IF(AirVision!G747&lt;&gt;"",AirVision!G747, "")</f>
        <v/>
      </c>
      <c r="M751" s="624" t="str">
        <f>IF(ISNUMBER(AirVision!U747),AirVision!U747, "")</f>
        <v/>
      </c>
      <c r="N751" s="624" t="str">
        <f>IF(AirVision!V747&lt;&gt;"",AirVision!V747, "")</f>
        <v/>
      </c>
      <c r="O751" s="625" t="str">
        <f>IF(ISNUMBER(AirVision!X747),AirVision!X747,"")</f>
        <v/>
      </c>
      <c r="P751" s="624" t="str">
        <f>IF(AirVision!Y747&lt;&gt;"",AirVision!Y747, "")</f>
        <v/>
      </c>
      <c r="Q751" s="624" t="str">
        <f>IF(ISNUMBER(AirVision!AA747),AirVision!AA747,"")</f>
        <v/>
      </c>
      <c r="R751" s="624" t="str">
        <f>IF(AirVision!AB747&lt;&gt;"",AirVision!AB747, "")</f>
        <v/>
      </c>
      <c r="S751" s="624" t="str">
        <f>IF(ISNUMBER(AirVision!AD747),AirVision!AD747,"")</f>
        <v/>
      </c>
      <c r="T751" s="624" t="str">
        <f>IF(AirVision!AE747&lt;&gt;"",AirVision!AE747, "")</f>
        <v/>
      </c>
      <c r="U751" s="624">
        <f t="shared" si="239"/>
        <v>0</v>
      </c>
      <c r="V751" s="624">
        <f t="shared" si="238"/>
        <v>1</v>
      </c>
      <c r="W751" s="624" t="str">
        <f>IF(D751&lt;&gt;"",(VLOOKUP(D751,'Flags&amp;Qualifiers'!$S$2:$U$55,3)),"")</f>
        <v/>
      </c>
      <c r="X751" s="624">
        <f t="shared" si="240"/>
        <v>0</v>
      </c>
      <c r="Y751" s="624" t="str">
        <f>IF(D751&lt;&gt;"",(VLOOKUP(D751,'Flags&amp;Qualifiers'!$S$2:$T$55,2)), "")</f>
        <v/>
      </c>
      <c r="Z751" s="624">
        <f t="shared" si="241"/>
        <v>1</v>
      </c>
      <c r="AA751" s="624">
        <f t="shared" si="242"/>
        <v>0</v>
      </c>
      <c r="AB751" s="624" t="str">
        <f t="shared" si="243"/>
        <v>NULL</v>
      </c>
      <c r="AC751" s="635" t="str">
        <f t="shared" si="252"/>
        <v>NULL</v>
      </c>
      <c r="AD751" s="625" t="str">
        <f t="shared" si="252"/>
        <v>NULL</v>
      </c>
      <c r="AE751" s="627">
        <f t="shared" si="253"/>
        <v>0</v>
      </c>
      <c r="AF751" s="628" t="str">
        <f t="shared" si="244"/>
        <v/>
      </c>
      <c r="AG751" s="629" t="str">
        <f t="shared" si="245"/>
        <v/>
      </c>
      <c r="AH751" s="630">
        <f t="shared" si="246"/>
        <v>744</v>
      </c>
      <c r="AI751" s="629">
        <f t="shared" si="250"/>
        <v>0</v>
      </c>
      <c r="AJ751" s="632" t="str">
        <f t="shared" si="255"/>
        <v/>
      </c>
      <c r="AK751" s="630" t="str">
        <f t="shared" si="247"/>
        <v/>
      </c>
      <c r="AL751" s="630" t="str">
        <f t="shared" si="248"/>
        <v/>
      </c>
      <c r="AM751" s="632" t="str">
        <f t="shared" si="249"/>
        <v/>
      </c>
      <c r="AN751" s="633" t="str">
        <f t="shared" si="256"/>
        <v>YES</v>
      </c>
      <c r="AO751" s="511" t="s">
        <v>382</v>
      </c>
      <c r="AP751" s="127">
        <f>VLOOKUP(AO751,'Flags&amp;Qualifiers'!$B$2:$C$49,2)</f>
        <v>0</v>
      </c>
      <c r="AQ751" s="127">
        <f>VLOOKUP(AO751,'Flags&amp;Qualifiers'!$B$2:$D$49,3)</f>
        <v>0</v>
      </c>
      <c r="AR751" s="127">
        <f>VLOOKUP(AO751,'Flags&amp;Qualifiers'!$B$2:$E$49,4)</f>
        <v>0</v>
      </c>
      <c r="AS751" s="757" t="str">
        <f t="shared" si="254"/>
        <v>no</v>
      </c>
    </row>
  </sheetData>
  <autoFilter ref="A7:AR7"/>
  <mergeCells count="31">
    <mergeCell ref="C6:T6"/>
    <mergeCell ref="Y6:AO6"/>
    <mergeCell ref="A1:AR1"/>
    <mergeCell ref="Z2:AA2"/>
    <mergeCell ref="AP2:AR2"/>
    <mergeCell ref="R2:T2"/>
    <mergeCell ref="AI2:AJ2"/>
    <mergeCell ref="AK2:AN2"/>
    <mergeCell ref="L2:M2"/>
    <mergeCell ref="N2:P2"/>
    <mergeCell ref="F2:G2"/>
    <mergeCell ref="B2:D2"/>
    <mergeCell ref="I2:K2"/>
    <mergeCell ref="B4:C4"/>
    <mergeCell ref="D4:G4"/>
    <mergeCell ref="I4:M4"/>
    <mergeCell ref="N4:O4"/>
    <mergeCell ref="P4:S4"/>
    <mergeCell ref="AO3:AP3"/>
    <mergeCell ref="D3:E3"/>
    <mergeCell ref="J3:L3"/>
    <mergeCell ref="P3:Q3"/>
    <mergeCell ref="R3:Y3"/>
    <mergeCell ref="AO4:AP4"/>
    <mergeCell ref="T4:Y4"/>
    <mergeCell ref="AQ3:AR3"/>
    <mergeCell ref="AQ4:AR4"/>
    <mergeCell ref="AT53:AV53"/>
    <mergeCell ref="AT28:AV28"/>
    <mergeCell ref="AT39:AV39"/>
    <mergeCell ref="AT47:AV47"/>
  </mergeCells>
  <conditionalFormatting sqref="Z8:Z751">
    <cfRule type="cellIs" dxfId="119" priority="211" stopIfTrue="1" operator="notEqual">
      <formula>0</formula>
    </cfRule>
  </conditionalFormatting>
  <conditionalFormatting sqref="AA8:AA751">
    <cfRule type="cellIs" dxfId="118" priority="212" operator="notEqual">
      <formula>0</formula>
    </cfRule>
  </conditionalFormatting>
  <conditionalFormatting sqref="AB8:AB751">
    <cfRule type="cellIs" dxfId="117" priority="210" operator="greaterThan">
      <formula>35</formula>
    </cfRule>
  </conditionalFormatting>
  <conditionalFormatting sqref="AB8:AB751">
    <cfRule type="cellIs" dxfId="116" priority="209" operator="lessThan">
      <formula>0</formula>
    </cfRule>
  </conditionalFormatting>
  <conditionalFormatting sqref="AE8:AE727">
    <cfRule type="cellIs" dxfId="115" priority="207" operator="lessThan">
      <formula>0</formula>
    </cfRule>
    <cfRule type="cellIs" dxfId="114" priority="208" operator="greaterThan">
      <formula>35</formula>
    </cfRule>
  </conditionalFormatting>
  <conditionalFormatting sqref="AJ31:AJ751">
    <cfRule type="cellIs" dxfId="113" priority="206" operator="greaterThan">
      <formula>2.15</formula>
    </cfRule>
  </conditionalFormatting>
  <conditionalFormatting sqref="AR8:AR751">
    <cfRule type="cellIs" dxfId="112" priority="214" operator="notEqual">
      <formula>0</formula>
    </cfRule>
  </conditionalFormatting>
  <conditionalFormatting sqref="AP8:AP751">
    <cfRule type="cellIs" dxfId="111" priority="145" operator="notEqual">
      <formula>0</formula>
    </cfRule>
  </conditionalFormatting>
  <conditionalFormatting sqref="AG8:AG751">
    <cfRule type="containsText" dxfId="110" priority="203" operator="containsText" text="MDL">
      <formula>NOT(ISERROR(SEARCH("MDL",AG8)))</formula>
    </cfRule>
  </conditionalFormatting>
  <conditionalFormatting sqref="AH8:AH751">
    <cfRule type="cellIs" dxfId="109" priority="202" operator="greaterThanOrEqual">
      <formula>10</formula>
    </cfRule>
  </conditionalFormatting>
  <conditionalFormatting sqref="AI8:AI751">
    <cfRule type="cellIs" dxfId="108" priority="200" operator="lessThanOrEqual">
      <formula>-15</formula>
    </cfRule>
    <cfRule type="cellIs" dxfId="107" priority="201" operator="greaterThanOrEqual">
      <formula>15</formula>
    </cfRule>
  </conditionalFormatting>
  <conditionalFormatting sqref="AN8:AN751">
    <cfRule type="containsText" dxfId="106" priority="199" operator="containsText" text="YES">
      <formula>NOT(ISERROR(SEARCH("YES",AN8)))</formula>
    </cfRule>
  </conditionalFormatting>
  <conditionalFormatting sqref="AF8:AF751">
    <cfRule type="containsText" dxfId="105" priority="192" operator="containsText" text="Flow">
      <formula>NOT(ISERROR(SEARCH("Flow",AF8)))</formula>
    </cfRule>
  </conditionalFormatting>
  <conditionalFormatting sqref="AK8:AK751">
    <cfRule type="cellIs" dxfId="104" priority="190" operator="greaterThan">
      <formula>25</formula>
    </cfRule>
  </conditionalFormatting>
  <conditionalFormatting sqref="AM8:AM751">
    <cfRule type="colorScale" priority="189">
      <colorScale>
        <cfvo type="num" val="0"/>
        <cfvo type="percentile" val="72"/>
        <cfvo type="num" val="130"/>
        <color rgb="FF00B0F0"/>
        <color rgb="FFFFFF00"/>
        <color rgb="FFFF0000"/>
      </colorScale>
    </cfRule>
  </conditionalFormatting>
  <conditionalFormatting sqref="AQ8:AQ751">
    <cfRule type="cellIs" dxfId="103" priority="215" operator="notEqual">
      <formula>0</formula>
    </cfRule>
  </conditionalFormatting>
  <conditionalFormatting sqref="AP8:AR751">
    <cfRule type="cellIs" dxfId="102" priority="213" operator="equal">
      <formula>0</formula>
    </cfRule>
  </conditionalFormatting>
  <conditionalFormatting sqref="A2">
    <cfRule type="cellIs" dxfId="101" priority="136" operator="greaterThanOrEqual">
      <formula>75%</formula>
    </cfRule>
    <cfRule type="cellIs" dxfId="100" priority="141" operator="lessThan">
      <formula>75%</formula>
    </cfRule>
  </conditionalFormatting>
  <conditionalFormatting sqref="Q2">
    <cfRule type="cellIs" dxfId="99" priority="88" operator="greaterThan">
      <formula>35</formula>
    </cfRule>
    <cfRule type="cellIs" dxfId="98" priority="89" operator="lessThanOrEqual">
      <formula>35</formula>
    </cfRule>
  </conditionalFormatting>
  <conditionalFormatting sqref="P7:Q7 T7:V7">
    <cfRule type="cellIs" dxfId="97" priority="92" stopIfTrue="1" operator="equal">
      <formula>1</formula>
    </cfRule>
  </conditionalFormatting>
  <conditionalFormatting sqref="AB7">
    <cfRule type="cellIs" dxfId="96" priority="91" operator="lessThan">
      <formula>-2</formula>
    </cfRule>
  </conditionalFormatting>
  <conditionalFormatting sqref="W7:Y7">
    <cfRule type="cellIs" dxfId="95" priority="90" stopIfTrue="1" operator="equal">
      <formula>1</formula>
    </cfRule>
  </conditionalFormatting>
  <conditionalFormatting sqref="A3">
    <cfRule type="containsBlanks" dxfId="94" priority="87">
      <formula>LEN(TRIM(A3))=0</formula>
    </cfRule>
  </conditionalFormatting>
  <conditionalFormatting sqref="Y2">
    <cfRule type="cellIs" dxfId="93" priority="85" operator="greaterThan">
      <formula>35</formula>
    </cfRule>
    <cfRule type="cellIs" dxfId="92" priority="86" operator="lessThanOrEqual">
      <formula>35</formula>
    </cfRule>
  </conditionalFormatting>
  <conditionalFormatting sqref="AB2">
    <cfRule type="cellIs" dxfId="91" priority="39" operator="lessThan">
      <formula>0</formula>
    </cfRule>
  </conditionalFormatting>
  <conditionalFormatting sqref="AB2">
    <cfRule type="cellIs" dxfId="90" priority="41" operator="greaterThan">
      <formula>0</formula>
    </cfRule>
  </conditionalFormatting>
  <conditionalFormatting sqref="AG2">
    <cfRule type="cellIs" dxfId="89" priority="35" operator="greaterThan">
      <formula>50</formula>
    </cfRule>
  </conditionalFormatting>
  <conditionalFormatting sqref="AG2">
    <cfRule type="cellIs" dxfId="88" priority="34" operator="lessThanOrEqual">
      <formula>50</formula>
    </cfRule>
  </conditionalFormatting>
  <conditionalFormatting sqref="AI2">
    <cfRule type="containsBlanks" dxfId="87" priority="33">
      <formula>LEN(TRIM(AI2))=0</formula>
    </cfRule>
  </conditionalFormatting>
  <conditionalFormatting sqref="D3">
    <cfRule type="containsBlanks" dxfId="86" priority="30">
      <formula>LEN(TRIM(D3))=0</formula>
    </cfRule>
  </conditionalFormatting>
  <conditionalFormatting sqref="J3">
    <cfRule type="containsBlanks" dxfId="85" priority="24">
      <formula>LEN(TRIM(J3))=0</formula>
    </cfRule>
  </conditionalFormatting>
  <conditionalFormatting sqref="D3:E3">
    <cfRule type="expression" dxfId="84" priority="27">
      <formula>OR($D$3-$A$3&lt;14,$D$3-$A$3&gt;30)</formula>
    </cfRule>
    <cfRule type="expression" dxfId="83" priority="28">
      <formula>AND($D$3-$A$3&gt;13,$D$3-$A$3&lt;31)</formula>
    </cfRule>
  </conditionalFormatting>
  <conditionalFormatting sqref="J3:L3">
    <cfRule type="expression" dxfId="82" priority="26">
      <formula>AND($O$3&gt;13,$O$3&lt;31)</formula>
    </cfRule>
    <cfRule type="expression" dxfId="81" priority="216">
      <formula>OR($O$3&lt;14,$O$3&gt;30)</formula>
    </cfRule>
  </conditionalFormatting>
  <conditionalFormatting sqref="A4">
    <cfRule type="containsBlanks" dxfId="80" priority="17">
      <formula>LEN(TRIM(A4))=0</formula>
    </cfRule>
  </conditionalFormatting>
  <conditionalFormatting sqref="B4">
    <cfRule type="containsBlanks" dxfId="79" priority="16">
      <formula>LEN(TRIM(B4))=0</formula>
    </cfRule>
  </conditionalFormatting>
  <conditionalFormatting sqref="H4">
    <cfRule type="containsBlanks" dxfId="78" priority="13">
      <formula>LEN(TRIM(H4))=0</formula>
    </cfRule>
  </conditionalFormatting>
  <conditionalFormatting sqref="I4">
    <cfRule type="containsBlanks" dxfId="77" priority="10">
      <formula>LEN(TRIM(I4))=0</formula>
    </cfRule>
  </conditionalFormatting>
  <conditionalFormatting sqref="I4">
    <cfRule type="containsText" dxfId="76" priority="9" operator="containsText" text="Yes">
      <formula>NOT(ISERROR(SEARCH("Yes",I4)))</formula>
    </cfRule>
  </conditionalFormatting>
  <conditionalFormatting sqref="I4">
    <cfRule type="containsText" dxfId="75" priority="8" operator="containsText" text="No">
      <formula>NOT(ISERROR(SEARCH("No",I4)))</formula>
    </cfRule>
  </conditionalFormatting>
  <conditionalFormatting sqref="N4">
    <cfRule type="containsBlanks" dxfId="74" priority="6">
      <formula>LEN(TRIM(N4))=0</formula>
    </cfRule>
  </conditionalFormatting>
  <conditionalFormatting sqref="AM3:AM4 T4:Y4 Z3 AB3 AA4 AG3 AF4">
    <cfRule type="containsBlanks" dxfId="73" priority="3">
      <formula>LEN(TRIM(T3))=0</formula>
    </cfRule>
  </conditionalFormatting>
  <conditionalFormatting sqref="AT3 AV3">
    <cfRule type="containsBlanks" dxfId="72" priority="2">
      <formula>LEN(TRIM(AT3))=0</formula>
    </cfRule>
  </conditionalFormatting>
  <conditionalFormatting sqref="BD3 AX3">
    <cfRule type="containsBlanks" dxfId="71" priority="1">
      <formula>LEN(TRIM(AX3))=0</formula>
    </cfRule>
  </conditionalFormatting>
  <printOptions gridLines="1"/>
  <pageMargins left="0.55000000000000004" right="0.55000000000000004" top="0.5" bottom="0.5" header="0.25" footer="0.3"/>
  <pageSetup scale="59" fitToHeight="0" orientation="portrait" r:id="rId1"/>
  <headerFooter scaleWithDoc="0">
    <oddHeader xml:space="preserve">&amp;L&amp;"-,Bold"&amp;12PM2.5-FEM Data&amp;R&amp;"-,Bold"&amp;12[Tribe] Tribal Air Program </oddHeader>
    <oddFooter>&amp;L&amp;8&amp;P of &amp;N&amp;R&amp;"-,Italic"&amp;8Path -&amp;F-&amp;A</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95BF1A59-2D00-4C3A-B6AA-87F20C76E251}">
            <xm:f>NOT(ISERROR(SEARCH('Flags&amp;Qualifiers'!$J$3,AI2)))</xm:f>
            <xm:f>'Flags&amp;Qualifiers'!$J$3</xm:f>
            <x14:dxf>
              <fill>
                <patternFill>
                  <bgColor theme="5" tint="0.59996337778862885"/>
                </patternFill>
              </fill>
            </x14:dxf>
          </x14:cfRule>
          <x14:cfRule type="containsText" priority="32" operator="containsText" id="{63A34850-3986-41E8-A6EC-600BB946D287}">
            <xm:f>NOT(ISERROR(SEARCH('Flags&amp;Qualifiers'!$J$2,AI2)))</xm:f>
            <xm:f>'Flags&amp;Qualifiers'!$J$2</xm:f>
            <x14:dxf>
              <fill>
                <patternFill>
                  <bgColor theme="6" tint="0.59996337778862885"/>
                </patternFill>
              </fill>
            </x14:dxf>
          </x14:cfRule>
          <xm:sqref>AI2</xm:sqref>
        </x14:conditionalFormatting>
        <x14:conditionalFormatting xmlns:xm="http://schemas.microsoft.com/office/excel/2006/main">
          <x14:cfRule type="containsText" priority="25" operator="containsText" id="{DB85A133-658F-42CD-9F93-5D44C1FEA15A}">
            <xm:f>NOT(ISERROR(SEARCH('Flags&amp;Qualifiers'!$I$4,J3)))</xm:f>
            <xm:f>'Flags&amp;Qualifiers'!$I$4</xm:f>
            <x14:dxf>
              <fill>
                <patternFill>
                  <bgColor theme="0"/>
                </patternFill>
              </fill>
            </x14:dxf>
          </x14:cfRule>
          <xm:sqref>J3:L3</xm:sqref>
        </x14:conditionalFormatting>
        <x14:conditionalFormatting xmlns:xm="http://schemas.microsoft.com/office/excel/2006/main">
          <x14:cfRule type="containsText" priority="22" operator="containsText" id="{755CF39A-9439-4C41-BA50-1EE1AB62F3E3}">
            <xm:f>NOT(ISERROR(SEARCH('Flags&amp;Qualifiers'!$J$3,P3)))</xm:f>
            <xm:f>'Flags&amp;Qualifiers'!$J$3</xm:f>
            <x14:dxf>
              <fill>
                <patternFill>
                  <bgColor theme="5" tint="0.59996337778862885"/>
                </patternFill>
              </fill>
            </x14:dxf>
          </x14:cfRule>
          <x14:cfRule type="containsText" priority="23" operator="containsText" id="{551D4E6E-9C54-49C3-95E1-393F6013DABB}">
            <xm:f>NOT(ISERROR(SEARCH('Flags&amp;Qualifiers'!$J$2,P3)))</xm:f>
            <xm:f>'Flags&amp;Qualifiers'!$J$2</xm:f>
            <x14:dxf>
              <fill>
                <patternFill>
                  <bgColor theme="6" tint="0.59996337778862885"/>
                </patternFill>
              </fill>
            </x14:dxf>
          </x14:cfRule>
          <xm:sqref>P3:Q3</xm:sqref>
        </x14:conditionalFormatting>
        <x14:conditionalFormatting xmlns:xm="http://schemas.microsoft.com/office/excel/2006/main">
          <x14:cfRule type="containsText" priority="18" operator="containsText" id="{E24B3B9A-63AC-4B54-9EA8-F1BF980783A2}">
            <xm:f>NOT(ISERROR(SEARCH('Flags&amp;Qualifiers'!$I$3,AO2)))</xm:f>
            <xm:f>'Flags&amp;Qualifiers'!$I$3</xm:f>
            <x14:dxf>
              <fill>
                <patternFill>
                  <bgColor theme="5" tint="0.59996337778862885"/>
                </patternFill>
              </fill>
            </x14:dxf>
          </x14:cfRule>
          <x14:cfRule type="containsText" priority="19" operator="containsText" id="{CE1CC6C3-C923-4FC1-A546-4CA322B04100}">
            <xm:f>NOT(ISERROR(SEARCH('Flags&amp;Qualifiers'!$I$2,AO2)))</xm:f>
            <xm:f>'Flags&amp;Qualifiers'!$I$2</xm:f>
            <x14:dxf>
              <fill>
                <patternFill>
                  <bgColor theme="6" tint="0.59996337778862885"/>
                </patternFill>
              </fill>
            </x14:dxf>
          </x14:cfRule>
          <xm:sqref>AO2</xm:sqref>
        </x14:conditionalFormatting>
        <x14:conditionalFormatting xmlns:xm="http://schemas.microsoft.com/office/excel/2006/main">
          <x14:cfRule type="expression" priority="14" id="{DEF0FB66-CD24-4A22-B004-3B6E07B751F0}">
            <xm:f>OR($B$3-MAX('vs ARB'!$A$32:$A$35)&gt;210,$B$3-$A$3&lt;150)</xm:f>
            <x14:dxf>
              <fill>
                <patternFill>
                  <bgColor theme="5" tint="0.59996337778862885"/>
                </patternFill>
              </fill>
            </x14:dxf>
          </x14:cfRule>
          <x14:cfRule type="expression" priority="15" id="{961E48DB-93ED-4A0F-A752-3642824C0748}">
            <xm:f>AND($B$3-MAX('vs ARB'!$A$32:$A$35)&lt;210,$B$3-$A$3&gt;150)</xm:f>
            <x14:dxf>
              <fill>
                <patternFill>
                  <bgColor theme="6" tint="0.59996337778862885"/>
                </patternFill>
              </fill>
            </x14:dxf>
          </x14:cfRule>
          <xm:sqref>B4</xm:sqref>
        </x14:conditionalFormatting>
        <x14:conditionalFormatting xmlns:xm="http://schemas.microsoft.com/office/excel/2006/main">
          <x14:cfRule type="containsText" priority="11" operator="containsText" id="{186A3A11-B172-45D8-9869-4D33780B579C}">
            <xm:f>NOT(ISERROR(SEARCH('Flags&amp;Qualifiers'!$J$3,H4)))</xm:f>
            <xm:f>'Flags&amp;Qualifiers'!$J$3</xm:f>
            <x14:dxf>
              <fill>
                <patternFill>
                  <bgColor theme="5" tint="0.59996337778862885"/>
                </patternFill>
              </fill>
            </x14:dxf>
          </x14:cfRule>
          <x14:cfRule type="containsText" priority="12" operator="containsText" id="{7122383C-EB54-43ED-B07A-0CE56D802F35}">
            <xm:f>NOT(ISERROR(SEARCH('Flags&amp;Qualifiers'!$J$2,H4)))</xm:f>
            <xm:f>'Flags&amp;Qualifiers'!$J$2</xm:f>
            <x14:dxf>
              <fill>
                <patternFill>
                  <bgColor theme="6" tint="0.59996337778862885"/>
                </patternFill>
              </fill>
            </x14:dxf>
          </x14:cfRule>
          <xm:sqref>H4</xm:sqref>
        </x14:conditionalFormatting>
        <x14:conditionalFormatting xmlns:xm="http://schemas.microsoft.com/office/excel/2006/main">
          <x14:cfRule type="containsText" priority="4" operator="containsText" id="{57E4328A-C8E0-44C3-9D45-85F6CD3D93E9}">
            <xm:f>NOT(ISERROR(SEARCH('Flags&amp;Qualifiers'!$J$3,N4)))</xm:f>
            <xm:f>'Flags&amp;Qualifiers'!$J$3</xm:f>
            <x14:dxf>
              <fill>
                <patternFill>
                  <bgColor theme="5" tint="0.59996337778862885"/>
                </patternFill>
              </fill>
            </x14:dxf>
          </x14:cfRule>
          <x14:cfRule type="containsText" priority="5" operator="containsText" id="{7F6832ED-C497-435D-8A10-B521C80BA2E0}">
            <xm:f>NOT(ISERROR(SEARCH('Flags&amp;Qualifiers'!$J$2,N4)))</xm:f>
            <xm:f>'Flags&amp;Qualifiers'!$J$2</xm:f>
            <x14:dxf>
              <fill>
                <patternFill>
                  <bgColor theme="6" tint="0.59996337778862885"/>
                </patternFill>
              </fill>
            </x14:dxf>
          </x14:cfRule>
          <xm:sqref>N4</xm:sqref>
        </x14:conditionalFormatting>
        <x14:conditionalFormatting xmlns:xm="http://schemas.microsoft.com/office/excel/2006/main">
          <x14:cfRule type="containsText" priority="7" operator="containsText" id="{71F49D9E-110E-4D0C-8B39-6A662A98F328}">
            <xm:f>NOT(ISERROR(SEARCH('Flags&amp;Qualifiers'!$J$4,N4)))</xm:f>
            <xm:f>'Flags&amp;Qualifiers'!$J$4</xm:f>
            <x14:dxf>
              <fill>
                <patternFill>
                  <bgColor rgb="FFFFC000"/>
                </patternFill>
              </fill>
            </x14:dxf>
          </x14:cfRule>
          <xm:sqref>N4</xm:sqref>
        </x14:conditionalFormatting>
      </x14:conditionalFormattings>
    </ext>
    <ext xmlns:x14="http://schemas.microsoft.com/office/spreadsheetml/2009/9/main" uri="{CCE6A557-97BC-4b89-ADB6-D9C93CAAB3DF}">
      <x14:dataValidations xmlns:xm="http://schemas.microsoft.com/office/excel/2006/main" count="2">
        <x14:dataValidation type="list" allowBlank="1">
          <x14:formula1>
            <xm:f>'Flags&amp;Qualifiers'!$B$2:$B$3519</xm:f>
          </x14:formula1>
          <xm:sqref>AO8:AO751</xm:sqref>
        </x14:dataValidation>
        <x14:dataValidation type="list" allowBlank="1">
          <x14:formula1>
            <xm:f>'Flags&amp;Qualifiers'!$I$4</xm:f>
          </x14:formula1>
          <xm:sqref>J3:L3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FA1BF"/>
    <pageSetUpPr fitToPage="1"/>
  </sheetPr>
  <dimension ref="A1:AU759"/>
  <sheetViews>
    <sheetView workbookViewId="0">
      <pane ySplit="6" topLeftCell="A7" activePane="bottomLeft" state="frozen"/>
      <selection pane="bottomLeft" activeCell="AV4" sqref="AV4"/>
    </sheetView>
  </sheetViews>
  <sheetFormatPr defaultColWidth="9.140625" defaultRowHeight="12.75" x14ac:dyDescent="0.2"/>
  <cols>
    <col min="1" max="1" width="7.42578125" style="27" customWidth="1"/>
    <col min="2" max="2" width="4.85546875" style="28" customWidth="1"/>
    <col min="3" max="3" width="4.7109375" style="28" customWidth="1"/>
    <col min="4" max="4" width="4.28515625" style="28" customWidth="1"/>
    <col min="5" max="5" width="4.5703125" style="29" customWidth="1"/>
    <col min="6" max="6" width="2.7109375" style="29" customWidth="1"/>
    <col min="7" max="7" width="5.28515625" style="30" customWidth="1"/>
    <col min="8" max="8" width="2.7109375" style="30" customWidth="1"/>
    <col min="9" max="9" width="5" style="29" customWidth="1"/>
    <col min="10" max="10" width="2.7109375" style="29" customWidth="1"/>
    <col min="11" max="11" width="3.85546875" style="29" customWidth="1"/>
    <col min="12" max="12" width="2.7109375" style="29" customWidth="1"/>
    <col min="13" max="13" width="4.85546875" style="30" customWidth="1"/>
    <col min="14" max="14" width="2.7109375" style="30" customWidth="1"/>
    <col min="15" max="15" width="4.5703125" style="30" customWidth="1"/>
    <col min="16" max="16" width="2.7109375" style="30" customWidth="1"/>
    <col min="17" max="18" width="3.28515625" style="30" hidden="1" customWidth="1"/>
    <col min="19" max="19" width="5" style="30" hidden="1" customWidth="1"/>
    <col min="20" max="20" width="3.28515625" style="30" hidden="1" customWidth="1"/>
    <col min="21" max="21" width="9.5703125" style="31" customWidth="1"/>
    <col min="22" max="22" width="5.140625" style="25" customWidth="1"/>
    <col min="23" max="23" width="4.5703125" style="25" customWidth="1"/>
    <col min="24" max="24" width="6.140625" style="26" customWidth="1"/>
    <col min="25" max="25" width="5.85546875" style="25" customWidth="1"/>
    <col min="26" max="26" width="6.28515625" style="54" customWidth="1"/>
    <col min="27" max="27" width="5.7109375" style="25" customWidth="1"/>
    <col min="28" max="28" width="9.5703125" style="55" hidden="1" customWidth="1"/>
    <col min="29" max="29" width="6" style="26" customWidth="1"/>
    <col min="30" max="31" width="7.140625" style="26" hidden="1" customWidth="1"/>
    <col min="32" max="32" width="4.7109375" style="54" hidden="1" customWidth="1"/>
    <col min="33" max="33" width="4.5703125" style="54" hidden="1" customWidth="1"/>
    <col min="34" max="34" width="6.140625" style="56" hidden="1" customWidth="1"/>
    <col min="35" max="35" width="6.140625" style="54" hidden="1" customWidth="1"/>
    <col min="36" max="36" width="4.7109375" style="54" hidden="1" customWidth="1"/>
    <col min="37" max="37" width="6.5703125" style="54" customWidth="1"/>
    <col min="38" max="38" width="4.7109375" style="54" customWidth="1"/>
    <col min="39" max="39" width="6.5703125" style="25" hidden="1" customWidth="1"/>
    <col min="40" max="40" width="4.28515625" style="25" customWidth="1"/>
    <col min="41" max="41" width="22.140625" style="25" customWidth="1"/>
    <col min="42" max="44" width="4.42578125" style="25" customWidth="1"/>
    <col min="45" max="45" width="4" style="963" customWidth="1"/>
    <col min="46" max="46" width="4" style="853" customWidth="1"/>
    <col min="47" max="47" width="6.140625" style="3" customWidth="1"/>
    <col min="48" max="16384" width="9.140625" style="3"/>
  </cols>
  <sheetData>
    <row r="1" spans="1:47" ht="15.75" x14ac:dyDescent="0.2">
      <c r="A1" s="1362">
        <f>SUM(A7)</f>
        <v>0</v>
      </c>
      <c r="B1" s="1362"/>
      <c r="C1" s="1362"/>
      <c r="D1" s="1362"/>
      <c r="E1" s="1362"/>
      <c r="F1" s="1362"/>
      <c r="G1" s="1362"/>
      <c r="H1" s="1362"/>
      <c r="I1" s="1362"/>
      <c r="J1" s="1362"/>
      <c r="K1" s="1362"/>
      <c r="L1" s="1362"/>
      <c r="M1" s="1362"/>
      <c r="N1" s="1362"/>
      <c r="O1" s="1362"/>
      <c r="P1" s="1362"/>
      <c r="Q1" s="1362"/>
      <c r="R1" s="1362"/>
      <c r="S1" s="1362"/>
      <c r="T1" s="1362"/>
      <c r="U1" s="1362"/>
      <c r="V1" s="1362"/>
      <c r="W1" s="1362"/>
      <c r="X1" s="1362"/>
      <c r="Y1" s="1362"/>
      <c r="Z1" s="1362"/>
      <c r="AA1" s="1362"/>
      <c r="AB1" s="1362"/>
      <c r="AC1" s="1362"/>
      <c r="AD1" s="1362"/>
      <c r="AE1" s="1362"/>
      <c r="AF1" s="1362"/>
      <c r="AG1" s="1362"/>
      <c r="AH1" s="1362"/>
      <c r="AI1" s="1362"/>
      <c r="AJ1" s="1362"/>
      <c r="AK1" s="1362"/>
      <c r="AL1" s="1362"/>
      <c r="AM1" s="1362"/>
      <c r="AN1" s="1362"/>
      <c r="AO1" s="1362"/>
      <c r="AP1" s="1362"/>
      <c r="AQ1" s="1362"/>
      <c r="AR1" s="1362"/>
    </row>
    <row r="2" spans="1:47" s="624" customFormat="1" ht="13.5" customHeight="1" x14ac:dyDescent="0.2">
      <c r="A2" s="748">
        <f>(B5-E2)/B5</f>
        <v>1</v>
      </c>
      <c r="B2" s="1356" t="s">
        <v>974</v>
      </c>
      <c r="C2" s="1356"/>
      <c r="D2" s="1357"/>
      <c r="E2" s="831">
        <f>COUNTIF(AP7:AP750,"&lt;&gt;0")</f>
        <v>0</v>
      </c>
      <c r="F2" s="1365" t="s">
        <v>978</v>
      </c>
      <c r="G2" s="1366"/>
      <c r="H2" s="831">
        <f>COUNTIF(('vs ARB'!E39:E69),"&gt;0")</f>
        <v>0</v>
      </c>
      <c r="I2" s="1352" t="s">
        <v>977</v>
      </c>
      <c r="J2" s="1352"/>
      <c r="K2" s="851">
        <f>SUM(B5-E2)</f>
        <v>744</v>
      </c>
      <c r="L2" s="1352" t="s">
        <v>979</v>
      </c>
      <c r="M2" s="1352"/>
      <c r="N2" s="831">
        <f>COUNTIF(AS7:AS750,"&gt;12")</f>
        <v>0</v>
      </c>
      <c r="O2" s="1368" t="s">
        <v>1117</v>
      </c>
      <c r="P2" s="1369"/>
      <c r="Q2" s="279"/>
      <c r="R2" s="846"/>
      <c r="S2" s="846"/>
      <c r="T2" s="846"/>
      <c r="U2" s="848" t="e">
        <f>AVERAGE(X7:X750)</f>
        <v>#DIV/0!</v>
      </c>
      <c r="V2" s="1347" t="s">
        <v>975</v>
      </c>
      <c r="W2" s="1367"/>
      <c r="X2" s="852">
        <f>SUM('vs ARB'!F70)</f>
        <v>0</v>
      </c>
      <c r="Y2" s="1343" t="s">
        <v>976</v>
      </c>
      <c r="Z2" s="1344"/>
      <c r="AA2" s="750">
        <f>MIN(K7:K750)</f>
        <v>0</v>
      </c>
      <c r="AB2" s="279"/>
      <c r="AC2" s="832" t="s">
        <v>989</v>
      </c>
      <c r="AD2" s="279"/>
      <c r="AE2" s="279"/>
      <c r="AF2" s="279"/>
      <c r="AG2" s="847"/>
      <c r="AH2" s="847"/>
      <c r="AI2" s="847"/>
      <c r="AJ2" s="847"/>
      <c r="AK2" s="750">
        <f>MAX(K7:K750)</f>
        <v>0</v>
      </c>
      <c r="AL2" s="832" t="s">
        <v>990</v>
      </c>
      <c r="AM2" s="847"/>
      <c r="AN2" s="833" t="str">
        <f>IF(AND(AA2&gt;=0,AK2&lt;=45),'Flags&amp;Qualifiers'!J2,'Flags&amp;Qualifiers'!J3)</f>
        <v>Pass</v>
      </c>
      <c r="AO2" s="876" t="s">
        <v>1118</v>
      </c>
      <c r="AP2" s="833"/>
      <c r="AQ2" s="875"/>
      <c r="AR2" s="849"/>
      <c r="AS2" s="964"/>
      <c r="AT2" s="853"/>
    </row>
    <row r="3" spans="1:47" s="624" customFormat="1" ht="13.5" customHeight="1" x14ac:dyDescent="0.2">
      <c r="A3" s="873"/>
      <c r="B3" s="1352" t="s">
        <v>1123</v>
      </c>
      <c r="C3" s="1352"/>
      <c r="D3" s="1353"/>
      <c r="E3" s="833"/>
      <c r="F3" s="1375" t="s">
        <v>1121</v>
      </c>
      <c r="G3" s="1376"/>
      <c r="H3" s="1373">
        <v>45028</v>
      </c>
      <c r="I3" s="1374"/>
      <c r="J3" s="1352" t="s">
        <v>1122</v>
      </c>
      <c r="K3" s="1352"/>
      <c r="L3" s="1352"/>
      <c r="M3" s="1352"/>
      <c r="N3" s="1353"/>
      <c r="O3" s="833" t="str">
        <f>IF((H3)&gt;=(MAX('vs ARB'!A66:A69)-365),'Flags&amp;Qualifiers'!J2,'Flags&amp;Qualifiers'!J3)</f>
        <v>Pass</v>
      </c>
      <c r="P3" s="1348" t="s">
        <v>1124</v>
      </c>
      <c r="Q3" s="1348"/>
      <c r="R3" s="1348"/>
      <c r="S3" s="1348"/>
      <c r="T3" s="1348"/>
      <c r="U3" s="1348"/>
      <c r="V3" s="874"/>
      <c r="W3" s="850"/>
      <c r="X3" s="279"/>
      <c r="Y3" s="846"/>
      <c r="Z3" s="846"/>
      <c r="AA3" s="279"/>
      <c r="AB3" s="279"/>
      <c r="AC3" s="279"/>
      <c r="AD3" s="279"/>
      <c r="AE3" s="279"/>
      <c r="AF3" s="279"/>
      <c r="AG3" s="279"/>
      <c r="AH3" s="279"/>
      <c r="AI3" s="279"/>
      <c r="AJ3" s="279"/>
      <c r="AK3" s="279"/>
      <c r="AL3" s="279"/>
      <c r="AM3" s="279"/>
      <c r="AN3" s="279"/>
      <c r="AO3" s="857" t="str">
        <f>IF(AT6=0,'Flags&amp;Qualifiers'!I2,'Flags&amp;Qualifiers'!I3)</f>
        <v>No</v>
      </c>
      <c r="AP3" s="1363" t="s">
        <v>993</v>
      </c>
      <c r="AQ3" s="1363"/>
      <c r="AR3" s="1364"/>
      <c r="AS3" s="964"/>
      <c r="AT3" s="854"/>
    </row>
    <row r="4" spans="1:47" ht="145.5" customHeight="1" x14ac:dyDescent="0.2">
      <c r="A4" s="45"/>
      <c r="B4" s="46"/>
      <c r="C4" s="46"/>
      <c r="D4" s="46"/>
      <c r="E4" s="47"/>
      <c r="F4" s="47"/>
      <c r="G4" s="48"/>
      <c r="H4" s="48"/>
      <c r="I4" s="47"/>
      <c r="J4" s="47"/>
      <c r="K4" s="47"/>
      <c r="L4" s="47"/>
      <c r="M4" s="48"/>
      <c r="N4" s="48"/>
      <c r="O4" s="48"/>
      <c r="P4" s="48"/>
      <c r="Q4" s="48"/>
      <c r="R4" s="48"/>
      <c r="S4" s="48"/>
      <c r="T4" s="48"/>
      <c r="U4" s="49"/>
      <c r="V4" s="44"/>
      <c r="W4" s="44"/>
      <c r="X4" s="52"/>
      <c r="Y4" s="300">
        <f>COUNTIF(Y7:Y750,"MDL")</f>
        <v>0</v>
      </c>
      <c r="Z4" s="50"/>
      <c r="AA4" s="44"/>
      <c r="AB4" s="51"/>
      <c r="AC4" s="52"/>
      <c r="AD4" s="52"/>
      <c r="AE4" s="52"/>
      <c r="AF4" s="50"/>
      <c r="AG4" s="50"/>
      <c r="AH4" s="53"/>
      <c r="AI4" s="50"/>
      <c r="AJ4" s="50"/>
      <c r="AK4" s="50"/>
      <c r="AL4" s="50"/>
      <c r="AM4" s="44"/>
      <c r="AN4" s="44"/>
      <c r="AO4" s="44"/>
      <c r="AP4" s="44"/>
      <c r="AQ4" s="44"/>
      <c r="AR4" s="20" t="s">
        <v>324</v>
      </c>
      <c r="AS4" s="965"/>
    </row>
    <row r="5" spans="1:47" s="22" customFormat="1" ht="15" customHeight="1" x14ac:dyDescent="0.2">
      <c r="A5" s="23" t="s">
        <v>326</v>
      </c>
      <c r="B5" s="5">
        <f>COUNT(A7:A750)</f>
        <v>744</v>
      </c>
      <c r="C5" s="1370" t="s">
        <v>858</v>
      </c>
      <c r="D5" s="1371"/>
      <c r="E5" s="1371"/>
      <c r="F5" s="1371"/>
      <c r="G5" s="1371"/>
      <c r="H5" s="1371"/>
      <c r="I5" s="1371"/>
      <c r="J5" s="1371"/>
      <c r="K5" s="1371"/>
      <c r="L5" s="1371"/>
      <c r="M5" s="1371"/>
      <c r="N5" s="1371"/>
      <c r="O5" s="1371"/>
      <c r="P5" s="1372"/>
      <c r="Q5" s="509" t="s">
        <v>615</v>
      </c>
      <c r="R5" s="509"/>
      <c r="S5" s="509"/>
      <c r="T5" s="509"/>
      <c r="U5" s="1341" t="s">
        <v>857</v>
      </c>
      <c r="V5" s="1341"/>
      <c r="W5" s="1341"/>
      <c r="X5" s="1341"/>
      <c r="Y5" s="1341"/>
      <c r="Z5" s="1341"/>
      <c r="AA5" s="1341"/>
      <c r="AB5" s="1341"/>
      <c r="AC5" s="1341"/>
      <c r="AD5" s="1341"/>
      <c r="AE5" s="1341"/>
      <c r="AF5" s="1341"/>
      <c r="AG5" s="1341"/>
      <c r="AH5" s="1341"/>
      <c r="AI5" s="1341"/>
      <c r="AJ5" s="1341"/>
      <c r="AK5" s="1341"/>
      <c r="AL5" s="1341"/>
      <c r="AM5" s="1341"/>
      <c r="AN5" s="1341"/>
      <c r="AO5" s="1341"/>
      <c r="AP5" s="453">
        <f>COUNTIF( AP7:AP750,"&lt;&gt;0")</f>
        <v>0</v>
      </c>
      <c r="AQ5" s="453">
        <f>COUNTIF( AQ7:AQ750,"&lt;&gt;0")</f>
        <v>0</v>
      </c>
      <c r="AR5" s="454">
        <f>COUNTIF( AR7:AR750,"&lt;&gt;0")</f>
        <v>0</v>
      </c>
      <c r="AS5" s="966"/>
      <c r="AT5" s="855"/>
      <c r="AU5" s="301"/>
    </row>
    <row r="6" spans="1:47" s="860" customFormat="1" ht="27.75" customHeight="1" thickBot="1" x14ac:dyDescent="0.2">
      <c r="A6" s="638" t="s">
        <v>2</v>
      </c>
      <c r="B6" s="639" t="s">
        <v>0</v>
      </c>
      <c r="C6" s="868" t="s">
        <v>575</v>
      </c>
      <c r="D6" s="640" t="s">
        <v>562</v>
      </c>
      <c r="E6" s="869" t="s">
        <v>388</v>
      </c>
      <c r="F6" s="644" t="s">
        <v>564</v>
      </c>
      <c r="G6" s="645" t="s">
        <v>1119</v>
      </c>
      <c r="H6" s="644" t="s">
        <v>565</v>
      </c>
      <c r="I6" s="640" t="s">
        <v>566</v>
      </c>
      <c r="J6" s="869" t="s">
        <v>567</v>
      </c>
      <c r="K6" s="645" t="s">
        <v>351</v>
      </c>
      <c r="L6" s="649" t="s">
        <v>568</v>
      </c>
      <c r="M6" s="649" t="s">
        <v>570</v>
      </c>
      <c r="N6" s="644" t="s">
        <v>569</v>
      </c>
      <c r="O6" s="644" t="s">
        <v>352</v>
      </c>
      <c r="P6" s="649" t="s">
        <v>571</v>
      </c>
      <c r="Q6" s="650" t="s">
        <v>573</v>
      </c>
      <c r="R6" s="650" t="s">
        <v>574</v>
      </c>
      <c r="S6" s="650" t="s">
        <v>609</v>
      </c>
      <c r="T6" s="650" t="s">
        <v>609</v>
      </c>
      <c r="U6" s="650" t="s">
        <v>610</v>
      </c>
      <c r="V6" s="651" t="s">
        <v>613</v>
      </c>
      <c r="W6" s="652" t="s">
        <v>614</v>
      </c>
      <c r="X6" s="870" t="s">
        <v>380</v>
      </c>
      <c r="Y6" s="652" t="s">
        <v>392</v>
      </c>
      <c r="Z6" s="655" t="s">
        <v>379</v>
      </c>
      <c r="AA6" s="652" t="s">
        <v>187</v>
      </c>
      <c r="AB6" s="654" t="s">
        <v>148</v>
      </c>
      <c r="AC6" s="871" t="s">
        <v>327</v>
      </c>
      <c r="AD6" s="870" t="s">
        <v>149</v>
      </c>
      <c r="AE6" s="870" t="s">
        <v>10</v>
      </c>
      <c r="AF6" s="655" t="s">
        <v>150</v>
      </c>
      <c r="AG6" s="655" t="s">
        <v>151</v>
      </c>
      <c r="AH6" s="872" t="s">
        <v>152</v>
      </c>
      <c r="AI6" s="655" t="s">
        <v>153</v>
      </c>
      <c r="AJ6" s="655" t="s">
        <v>1</v>
      </c>
      <c r="AK6" s="655" t="s">
        <v>1120</v>
      </c>
      <c r="AL6" s="657" t="s">
        <v>973</v>
      </c>
      <c r="AM6" s="651" t="s">
        <v>3</v>
      </c>
      <c r="AN6" s="658" t="s">
        <v>966</v>
      </c>
      <c r="AO6" s="659" t="s">
        <v>425</v>
      </c>
      <c r="AP6" s="660" t="s">
        <v>854</v>
      </c>
      <c r="AQ6" s="660" t="s">
        <v>855</v>
      </c>
      <c r="AR6" s="660" t="s">
        <v>856</v>
      </c>
      <c r="AS6" s="967"/>
      <c r="AT6" s="858">
        <f>COUNTIF(AT7:AT750,"no")</f>
        <v>744</v>
      </c>
      <c r="AU6" s="859"/>
    </row>
    <row r="7" spans="1:47" s="7" customFormat="1" ht="11.25" customHeight="1" thickTop="1" x14ac:dyDescent="0.2">
      <c r="A7" s="621">
        <f>(AirVision!A4)</f>
        <v>0</v>
      </c>
      <c r="B7" s="622">
        <f>(AirVision!B4)</f>
        <v>0</v>
      </c>
      <c r="C7" s="623" t="str">
        <f>IF(ISNUMBER(AirVision!I4),AirVision!I4, "")</f>
        <v/>
      </c>
      <c r="D7" s="624" t="str">
        <f>IF(AirVision!J4&lt;&gt;"",AirVision!J4, "")</f>
        <v/>
      </c>
      <c r="E7" s="624" t="str">
        <f>IF(ISNUMBER(AirVision!C4),AirVision!C4, "")</f>
        <v/>
      </c>
      <c r="F7" s="624" t="str">
        <f>IF(AirVision!D4&lt;&gt;"",AirVision!D4, "")</f>
        <v/>
      </c>
      <c r="G7" s="624" t="str">
        <f>IF(ISNUMBER(AirVision!F4),AirVision!F4, "")</f>
        <v/>
      </c>
      <c r="H7" s="624" t="str">
        <f>IF(AirVision!G4&lt;&gt;"",AirVision!G4, "")</f>
        <v/>
      </c>
      <c r="I7" s="624" t="str">
        <f>IF(ISNUMBER(AirVision!U4),AirVision!U4, "")</f>
        <v/>
      </c>
      <c r="J7" s="624" t="str">
        <f>IF(AirVision!V4&lt;&gt;"",AirVision!V4, "")</f>
        <v/>
      </c>
      <c r="K7" s="624" t="str">
        <f>IF(ISNUMBER(AirVision!X4),AirVision!X4, "")</f>
        <v/>
      </c>
      <c r="L7" s="624" t="str">
        <f>IF(AirVision!Y4&lt;&gt;"",AirVision!Y4, "")</f>
        <v/>
      </c>
      <c r="M7" s="624" t="str">
        <f>IF(ISNUMBER(AirVision!AA4),AirVision!AA4, "")</f>
        <v/>
      </c>
      <c r="N7" s="624" t="str">
        <f>IF(AirVision!AB4&lt;&gt;"",AirVision!AB4, "")</f>
        <v/>
      </c>
      <c r="O7" s="624" t="str">
        <f>IF(ISNUMBER(AirVision!AD4),AirVision!AD4, "")</f>
        <v/>
      </c>
      <c r="P7" s="624" t="str">
        <f>IF(AirVision!AE4&lt;&gt;"",AirVision!AE4, "")</f>
        <v/>
      </c>
      <c r="Q7" s="624">
        <f>COUNTBLANK(C7)</f>
        <v>1</v>
      </c>
      <c r="R7" s="624" t="str">
        <f>IF(D7&lt;&gt;"",(VLOOKUP(D7,'Flags&amp;Qualifiers'!$S$2:$U$55,3)),"")</f>
        <v/>
      </c>
      <c r="S7" s="624" t="b">
        <f>ISNUMBER(SEARCH('Flags&amp;Qualifiers'!$S$5,D7))</f>
        <v>0</v>
      </c>
      <c r="T7" s="624">
        <f>COUNTIF(S7,TRUE)</f>
        <v>0</v>
      </c>
      <c r="U7" s="624" t="str">
        <f>IF(D7&lt;&gt;"",(VLOOKUP(D7,'Flags&amp;Qualifiers'!$S$2:$T$55,2)),"")</f>
        <v/>
      </c>
      <c r="V7" s="7">
        <f>SUM(Q7,T7)</f>
        <v>1</v>
      </c>
      <c r="W7" s="7">
        <f>SUM(R7)</f>
        <v>0</v>
      </c>
      <c r="X7" s="861" t="str">
        <f>IF(OR(V7&gt;0,ISTEXT(AP7)),"NULL",TRUNC(C7*0.001,3))</f>
        <v>NULL</v>
      </c>
      <c r="Y7" s="557" t="str">
        <f>IF(X7&lt;0.005,"MDL","")</f>
        <v/>
      </c>
      <c r="Z7" s="862">
        <v>1</v>
      </c>
      <c r="AA7" s="633"/>
      <c r="AB7" s="863"/>
      <c r="AC7" s="864"/>
      <c r="AD7" s="861" t="e">
        <f t="shared" ref="AD7:AD30" si="0">AVERAGE($X$7:$X$30)</f>
        <v>#DIV/0!</v>
      </c>
      <c r="AE7" s="861">
        <f t="shared" ref="AE7:AE30" si="1">MAX($X$7:$X$30)</f>
        <v>0</v>
      </c>
      <c r="AF7" s="862">
        <f t="shared" ref="AF7" si="2">IF(AC7&lt;0.0599,50,IF(AND(AC7&gt;0.0599,AC7&lt;0.0759),100,IF(AND(AC7&gt;0.0759,AC7&lt;0.0959),150,IF(AND(AC7&gt;0.0959,AC7&lt;0.1159),200,300))))</f>
        <v>50</v>
      </c>
      <c r="AG7" s="862">
        <f t="shared" ref="AG7" si="3">IF(AC7&lt;0.0599,0,IF(AND(AC7&gt;0.0599,AC7&lt;0.0759),51,IF(AND(AC7&gt;0.0759,AC7&lt;0.0959),101,IF(AND(AC7&gt;0.0959,AC7&lt;0.1159),151,201))))</f>
        <v>0</v>
      </c>
      <c r="AH7" s="865">
        <f t="shared" ref="AH7" si="4">IF(AC7&lt;0.0599,0.059,IF(AND(AC7&gt;0.0599,AC7&lt;0.0759),0.075,IF(AND(AC7&gt;0.0759,AC7&lt;0.0959),0.095,IF(AND(AC7&gt;0.0959,AC7&lt;0.1159),0.115,0.374))))</f>
        <v>5.8999999999999997E-2</v>
      </c>
      <c r="AI7" s="862">
        <f t="shared" ref="AI7" si="5">IF(AC7&lt;0.0599,0,IF(AND(AC7&gt;0.0599,AC7&lt;0.0759),0.06,IF(AND(AC7&gt;0.0759,AC7&lt;0.0959),0.076,IF(AND(AC7&gt;0.0959,AC7&lt;0.1159),0.096,0.116))))</f>
        <v>0</v>
      </c>
      <c r="AJ7" s="862">
        <f t="shared" ref="AJ7" si="6">(((AF7-AG7)/(AH7-AI7))*(AC7-AI7))+AG7</f>
        <v>0</v>
      </c>
      <c r="AK7" s="631"/>
      <c r="AL7" s="866" t="str">
        <f t="shared" ref="AL7:AL70" si="7">IF(ISNUMBER(E7),(CONVERT(E7,"C","F")), "")</f>
        <v/>
      </c>
      <c r="AM7" s="867"/>
      <c r="AN7" s="633" t="str">
        <f t="shared" ref="AN7:AN29" si="8">IF(OR(V7&gt;0,W7&gt;0,X7&gt;0.07,X7&lt;0.005,Y7="MDL",Z7&gt;5,AA7&gt;0.014,AA7&lt;-0.014),"YES", "")</f>
        <v>YES</v>
      </c>
      <c r="AO7" s="511" t="s">
        <v>382</v>
      </c>
      <c r="AP7" s="127">
        <f>VLOOKUP(AO7,'Flags&amp;Qualifiers'!$B$2:$C$49,2)</f>
        <v>0</v>
      </c>
      <c r="AQ7" s="127">
        <f>VLOOKUP(AO7,'Flags&amp;Qualifiers'!$B$2:$D$49,3)</f>
        <v>0</v>
      </c>
      <c r="AR7" s="127">
        <f>VLOOKUP(AO7,'Flags&amp;Qualifiers'!$B$2:$E$49,4)</f>
        <v>0</v>
      </c>
      <c r="AS7" s="968"/>
      <c r="AT7" s="856" t="str">
        <f>IF(AND(AN7="YES",AO7="-"),"no","")</f>
        <v>no</v>
      </c>
    </row>
    <row r="8" spans="1:47" s="7" customFormat="1" ht="11.25" customHeight="1" x14ac:dyDescent="0.2">
      <c r="A8" s="621">
        <f>(AirVision!A5)</f>
        <v>0</v>
      </c>
      <c r="B8" s="622">
        <f>(AirVision!B5)</f>
        <v>0</v>
      </c>
      <c r="C8" s="623" t="str">
        <f>IF(ISNUMBER(AirVision!I5),AirVision!I5, "")</f>
        <v/>
      </c>
      <c r="D8" s="624" t="str">
        <f>IF(AirVision!J5&lt;&gt;"",AirVision!J5, "")</f>
        <v/>
      </c>
      <c r="E8" s="624" t="str">
        <f>IF(ISNUMBER(AirVision!C5),AirVision!C5, "")</f>
        <v/>
      </c>
      <c r="F8" s="624" t="str">
        <f>IF(AirVision!D5&lt;&gt;"",AirVision!D5, "")</f>
        <v/>
      </c>
      <c r="G8" s="624" t="str">
        <f>IF(ISNUMBER(AirVision!F5),AirVision!F5, "")</f>
        <v/>
      </c>
      <c r="H8" s="624" t="str">
        <f>IF(AirVision!G5&lt;&gt;"",AirVision!G5, "")</f>
        <v/>
      </c>
      <c r="I8" s="624" t="str">
        <f>IF(ISNUMBER(AirVision!U5),AirVision!U5, "")</f>
        <v/>
      </c>
      <c r="J8" s="624" t="str">
        <f>IF(AirVision!V5&lt;&gt;"",AirVision!V5, "")</f>
        <v/>
      </c>
      <c r="K8" s="624" t="str">
        <f>IF(ISNUMBER(AirVision!X5),AirVision!X5, "")</f>
        <v/>
      </c>
      <c r="L8" s="624" t="str">
        <f>IF(AirVision!Y5&lt;&gt;"",AirVision!Y5, "")</f>
        <v/>
      </c>
      <c r="M8" s="624" t="str">
        <f>IF(ISNUMBER(AirVision!AA5),AirVision!AA5, "")</f>
        <v/>
      </c>
      <c r="N8" s="624" t="str">
        <f>IF(AirVision!AB5&lt;&gt;"",AirVision!AB5, "")</f>
        <v/>
      </c>
      <c r="O8" s="624" t="str">
        <f>IF(ISNUMBER(AirVision!AD5),AirVision!AD5, "")</f>
        <v/>
      </c>
      <c r="P8" s="624" t="str">
        <f>IF(AirVision!AE5&lt;&gt;"",AirVision!AE5, "")</f>
        <v/>
      </c>
      <c r="Q8" s="624">
        <f t="shared" ref="Q8:Q71" si="9">COUNTBLANK(C8)</f>
        <v>1</v>
      </c>
      <c r="R8" s="624" t="str">
        <f>IF(D8&lt;&gt;"",(VLOOKUP(D8,'Flags&amp;Qualifiers'!$S$2:$U$55,3)),"")</f>
        <v/>
      </c>
      <c r="S8" s="624" t="b">
        <f>ISNUMBER(SEARCH('Flags&amp;Qualifiers'!$S$5,D8))</f>
        <v>0</v>
      </c>
      <c r="T8" s="624">
        <f t="shared" ref="T8:T71" si="10">COUNTIF(S8,TRUE)</f>
        <v>0</v>
      </c>
      <c r="U8" s="624" t="str">
        <f>IF(D8&lt;&gt;"",(VLOOKUP(D8,'Flags&amp;Qualifiers'!$S$2:$T$55,2)),"")</f>
        <v/>
      </c>
      <c r="V8" s="7">
        <f t="shared" ref="V8:V71" si="11">SUM(Q8,T8)</f>
        <v>1</v>
      </c>
      <c r="W8" s="7">
        <f t="shared" ref="W8:W71" si="12">SUM(R8)</f>
        <v>0</v>
      </c>
      <c r="X8" s="861" t="str">
        <f t="shared" ref="X8:X71" si="13">IF(OR(V8&gt;0,ISTEXT(AP8)),"NULL",TRUNC(C8*0.001,3))</f>
        <v>NULL</v>
      </c>
      <c r="Y8" s="557" t="str">
        <f t="shared" ref="Y8:Y71" si="14">IF(X8&lt;0.005,"MDL","")</f>
        <v/>
      </c>
      <c r="Z8" s="862">
        <f>IF(C8=C7,Z7+1,1)</f>
        <v>2</v>
      </c>
      <c r="AA8" s="633">
        <f>IF(OR(X7="NULL",X8="NULL"),0, (X8-X7))</f>
        <v>0</v>
      </c>
      <c r="AB8" s="863"/>
      <c r="AC8" s="864"/>
      <c r="AD8" s="861" t="e">
        <f t="shared" si="0"/>
        <v>#DIV/0!</v>
      </c>
      <c r="AE8" s="861">
        <f t="shared" si="1"/>
        <v>0</v>
      </c>
      <c r="AF8" s="862">
        <f t="shared" ref="AF8" si="15">IF(AC8&lt;0.0599,50,IF(AND(AC8&gt;0.0599,AC8&lt;0.0759),100,IF(AND(AC8&gt;0.0759,AC8&lt;0.0959),150,IF(AND(AC8&gt;0.0959,AC8&lt;0.1159),200,300))))</f>
        <v>50</v>
      </c>
      <c r="AG8" s="862">
        <f t="shared" ref="AG8" si="16">IF(AC8&lt;0.0599,0,IF(AND(AC8&gt;0.0599,AC8&lt;0.0759),51,IF(AND(AC8&gt;0.0759,AC8&lt;0.0959),101,IF(AND(AC8&gt;0.0959,AC8&lt;0.1159),151,201))))</f>
        <v>0</v>
      </c>
      <c r="AH8" s="865">
        <f t="shared" ref="AH8" si="17">IF(AC8&lt;0.0599,0.059,IF(AND(AC8&gt;0.0599,AC8&lt;0.0759),0.075,IF(AND(AC8&gt;0.0759,AC8&lt;0.0959),0.095,IF(AND(AC8&gt;0.0959,AC8&lt;0.1159),0.115,0.374))))</f>
        <v>5.8999999999999997E-2</v>
      </c>
      <c r="AI8" s="862">
        <f t="shared" ref="AI8" si="18">IF(AC8&lt;0.0599,0,IF(AND(AC8&gt;0.0599,AC8&lt;0.0759),0.06,IF(AND(AC8&gt;0.0759,AC8&lt;0.0959),0.076,IF(AND(AC8&gt;0.0959,AC8&lt;0.1159),0.096,0.116))))</f>
        <v>0</v>
      </c>
      <c r="AJ8" s="862">
        <f t="shared" ref="AJ8" si="19">(((AF8-AG8)/(AH8-AI8))*(AC8-AI8))+AG8</f>
        <v>0</v>
      </c>
      <c r="AK8" s="631"/>
      <c r="AL8" s="866" t="str">
        <f t="shared" si="7"/>
        <v/>
      </c>
      <c r="AM8" s="867">
        <f t="shared" ref="AM8:AM71" si="20">B8-B7</f>
        <v>0</v>
      </c>
      <c r="AN8" s="633" t="str">
        <f t="shared" si="8"/>
        <v>YES</v>
      </c>
      <c r="AO8" s="511" t="s">
        <v>382</v>
      </c>
      <c r="AP8" s="127">
        <f>VLOOKUP(AO8,'Flags&amp;Qualifiers'!$B$2:$C$49,2)</f>
        <v>0</v>
      </c>
      <c r="AQ8" s="127">
        <f>VLOOKUP(AO8,'Flags&amp;Qualifiers'!$B$2:$D$49,3)</f>
        <v>0</v>
      </c>
      <c r="AR8" s="127">
        <f>VLOOKUP(AO8,'Flags&amp;Qualifiers'!$B$2:$E$49,4)</f>
        <v>0</v>
      </c>
      <c r="AS8" s="968"/>
      <c r="AT8" s="856" t="str">
        <f t="shared" ref="AT8:AT71" si="21">IF(AND(AN8="YES",AO8="-"),"no","")</f>
        <v>no</v>
      </c>
    </row>
    <row r="9" spans="1:47" s="7" customFormat="1" ht="11.25" customHeight="1" x14ac:dyDescent="0.2">
      <c r="A9" s="621">
        <f>(AirVision!A6)</f>
        <v>0</v>
      </c>
      <c r="B9" s="622">
        <f>(AirVision!B6)</f>
        <v>0</v>
      </c>
      <c r="C9" s="623" t="str">
        <f>IF(ISNUMBER(AirVision!I6),AirVision!I6, "")</f>
        <v/>
      </c>
      <c r="D9" s="624" t="str">
        <f>IF(AirVision!J6&lt;&gt;"",AirVision!J6, "")</f>
        <v/>
      </c>
      <c r="E9" s="624" t="str">
        <f>IF(ISNUMBER(AirVision!C6),AirVision!C6, "")</f>
        <v/>
      </c>
      <c r="F9" s="624" t="str">
        <f>IF(AirVision!D6&lt;&gt;"",AirVision!D6, "")</f>
        <v/>
      </c>
      <c r="G9" s="624" t="str">
        <f>IF(ISNUMBER(AirVision!F6),AirVision!F6, "")</f>
        <v/>
      </c>
      <c r="H9" s="624" t="str">
        <f>IF(AirVision!G6&lt;&gt;"",AirVision!G6, "")</f>
        <v/>
      </c>
      <c r="I9" s="624" t="str">
        <f>IF(ISNUMBER(AirVision!U6),AirVision!U6, "")</f>
        <v/>
      </c>
      <c r="J9" s="624" t="str">
        <f>IF(AirVision!V6&lt;&gt;"",AirVision!V6, "")</f>
        <v/>
      </c>
      <c r="K9" s="624" t="str">
        <f>IF(ISNUMBER(AirVision!X6),AirVision!X6, "")</f>
        <v/>
      </c>
      <c r="L9" s="624" t="str">
        <f>IF(AirVision!Y6&lt;&gt;"",AirVision!Y6, "")</f>
        <v/>
      </c>
      <c r="M9" s="624" t="str">
        <f>IF(ISNUMBER(AirVision!AA6),AirVision!AA6, "")</f>
        <v/>
      </c>
      <c r="N9" s="624" t="str">
        <f>IF(AirVision!AB6&lt;&gt;"",AirVision!AB6, "")</f>
        <v/>
      </c>
      <c r="O9" s="624" t="str">
        <f>IF(ISNUMBER(AirVision!AD6),AirVision!AD6, "")</f>
        <v/>
      </c>
      <c r="P9" s="624" t="str">
        <f>IF(AirVision!AE6&lt;&gt;"",AirVision!AE6, "")</f>
        <v/>
      </c>
      <c r="Q9" s="624">
        <f t="shared" si="9"/>
        <v>1</v>
      </c>
      <c r="R9" s="624" t="str">
        <f>IF(D9&lt;&gt;"",(VLOOKUP(D9,'Flags&amp;Qualifiers'!$S$2:$U$55,3)),"")</f>
        <v/>
      </c>
      <c r="S9" s="624" t="b">
        <f>ISNUMBER(SEARCH('Flags&amp;Qualifiers'!$S$5,D9))</f>
        <v>0</v>
      </c>
      <c r="T9" s="624">
        <f t="shared" si="10"/>
        <v>0</v>
      </c>
      <c r="U9" s="624" t="str">
        <f>IF(D9&lt;&gt;"",(VLOOKUP(D9,'Flags&amp;Qualifiers'!$S$2:$T$55,2)),"")</f>
        <v/>
      </c>
      <c r="V9" s="7">
        <f t="shared" si="11"/>
        <v>1</v>
      </c>
      <c r="W9" s="7">
        <f t="shared" si="12"/>
        <v>0</v>
      </c>
      <c r="X9" s="861" t="str">
        <f t="shared" si="13"/>
        <v>NULL</v>
      </c>
      <c r="Y9" s="557" t="str">
        <f t="shared" si="14"/>
        <v/>
      </c>
      <c r="Z9" s="862">
        <f t="shared" ref="Z9:Z72" si="22">IF(C9=C8,Z8+1,1)</f>
        <v>3</v>
      </c>
      <c r="AA9" s="633">
        <f t="shared" ref="AA9:AA72" si="23">IF(OR(X8="NULL",X9="NULL"),0, (X9-X8))</f>
        <v>0</v>
      </c>
      <c r="AB9" s="863"/>
      <c r="AC9" s="864"/>
      <c r="AD9" s="861" t="e">
        <f t="shared" si="0"/>
        <v>#DIV/0!</v>
      </c>
      <c r="AE9" s="861">
        <f t="shared" si="1"/>
        <v>0</v>
      </c>
      <c r="AF9" s="862">
        <f t="shared" ref="AF9:AF72" si="24">IF(AC9&lt;0.0599,50,IF(AND(AC9&gt;0.0599,AC9&lt;0.0759),100,IF(AND(AC9&gt;0.0759,AC9&lt;0.0959),150,IF(AND(AC9&gt;0.0959,AC9&lt;0.1159),200,300))))</f>
        <v>50</v>
      </c>
      <c r="AG9" s="862">
        <f t="shared" ref="AG9:AG72" si="25">IF(AC9&lt;0.0599,0,IF(AND(AC9&gt;0.0599,AC9&lt;0.0759),51,IF(AND(AC9&gt;0.0759,AC9&lt;0.0959),101,IF(AND(AC9&gt;0.0959,AC9&lt;0.1159),151,201))))</f>
        <v>0</v>
      </c>
      <c r="AH9" s="865">
        <f t="shared" ref="AH9:AH72" si="26">IF(AC9&lt;0.0599,0.059,IF(AND(AC9&gt;0.0599,AC9&lt;0.0759),0.075,IF(AND(AC9&gt;0.0759,AC9&lt;0.0959),0.095,IF(AND(AC9&gt;0.0959,AC9&lt;0.1159),0.115,0.374))))</f>
        <v>5.8999999999999997E-2</v>
      </c>
      <c r="AI9" s="862">
        <f t="shared" ref="AI9:AI72" si="27">IF(AC9&lt;0.0599,0,IF(AND(AC9&gt;0.0599,AC9&lt;0.0759),0.06,IF(AND(AC9&gt;0.0759,AC9&lt;0.0959),0.076,IF(AND(AC9&gt;0.0959,AC9&lt;0.1159),0.096,0.116))))</f>
        <v>0</v>
      </c>
      <c r="AJ9" s="862">
        <f t="shared" ref="AJ9:AJ72" si="28">(((AF9-AG9)/(AH9-AI9))*(AC9-AI9))+AG9</f>
        <v>0</v>
      </c>
      <c r="AK9" s="631"/>
      <c r="AL9" s="866" t="str">
        <f t="shared" si="7"/>
        <v/>
      </c>
      <c r="AM9" s="867">
        <f t="shared" si="20"/>
        <v>0</v>
      </c>
      <c r="AN9" s="633" t="str">
        <f t="shared" si="8"/>
        <v>YES</v>
      </c>
      <c r="AO9" s="511" t="s">
        <v>382</v>
      </c>
      <c r="AP9" s="127">
        <f>VLOOKUP(AO9,'Flags&amp;Qualifiers'!$B$2:$C$49,2)</f>
        <v>0</v>
      </c>
      <c r="AQ9" s="127">
        <f>VLOOKUP(AO9,'Flags&amp;Qualifiers'!$B$2:$D$49,3)</f>
        <v>0</v>
      </c>
      <c r="AR9" s="127">
        <f>VLOOKUP(AO9,'Flags&amp;Qualifiers'!$B$2:$E$49,4)</f>
        <v>0</v>
      </c>
      <c r="AS9" s="968"/>
      <c r="AT9" s="856" t="str">
        <f t="shared" si="21"/>
        <v>no</v>
      </c>
    </row>
    <row r="10" spans="1:47" s="7" customFormat="1" ht="11.25" customHeight="1" x14ac:dyDescent="0.2">
      <c r="A10" s="621">
        <f>(AirVision!A7)</f>
        <v>0</v>
      </c>
      <c r="B10" s="622">
        <f>(AirVision!B7)</f>
        <v>0</v>
      </c>
      <c r="C10" s="623" t="str">
        <f>IF(ISNUMBER(AirVision!I7),AirVision!I7, "")</f>
        <v/>
      </c>
      <c r="D10" s="624" t="str">
        <f>IF(AirVision!J7&lt;&gt;"",AirVision!J7, "")</f>
        <v/>
      </c>
      <c r="E10" s="624" t="str">
        <f>IF(ISNUMBER(AirVision!C7),AirVision!C7, "")</f>
        <v/>
      </c>
      <c r="F10" s="624" t="str">
        <f>IF(AirVision!D7&lt;&gt;"",AirVision!D7, "")</f>
        <v/>
      </c>
      <c r="G10" s="624" t="str">
        <f>IF(ISNUMBER(AirVision!F7),AirVision!F7, "")</f>
        <v/>
      </c>
      <c r="H10" s="624" t="str">
        <f>IF(AirVision!G7&lt;&gt;"",AirVision!G7, "")</f>
        <v/>
      </c>
      <c r="I10" s="624" t="str">
        <f>IF(ISNUMBER(AirVision!U7),AirVision!U7, "")</f>
        <v/>
      </c>
      <c r="J10" s="624" t="str">
        <f>IF(AirVision!V7&lt;&gt;"",AirVision!V7, "")</f>
        <v/>
      </c>
      <c r="K10" s="624" t="str">
        <f>IF(ISNUMBER(AirVision!X7),AirVision!X7, "")</f>
        <v/>
      </c>
      <c r="L10" s="624" t="str">
        <f>IF(AirVision!Y7&lt;&gt;"",AirVision!Y7, "")</f>
        <v/>
      </c>
      <c r="M10" s="624" t="str">
        <f>IF(ISNUMBER(AirVision!AA7),AirVision!AA7, "")</f>
        <v/>
      </c>
      <c r="N10" s="624" t="str">
        <f>IF(AirVision!AB7&lt;&gt;"",AirVision!AB7, "")</f>
        <v/>
      </c>
      <c r="O10" s="624" t="str">
        <f>IF(ISNUMBER(AirVision!AD7),AirVision!AD7, "")</f>
        <v/>
      </c>
      <c r="P10" s="624" t="str">
        <f>IF(AirVision!AE7&lt;&gt;"",AirVision!AE7, "")</f>
        <v/>
      </c>
      <c r="Q10" s="624">
        <f t="shared" si="9"/>
        <v>1</v>
      </c>
      <c r="R10" s="624" t="str">
        <f>IF(D10&lt;&gt;"",(VLOOKUP(D10,'Flags&amp;Qualifiers'!$S$2:$U$55,3)),"")</f>
        <v/>
      </c>
      <c r="S10" s="624" t="b">
        <f>ISNUMBER(SEARCH('Flags&amp;Qualifiers'!$S$5,D10))</f>
        <v>0</v>
      </c>
      <c r="T10" s="624">
        <f t="shared" si="10"/>
        <v>0</v>
      </c>
      <c r="U10" s="624" t="str">
        <f>IF(D10&lt;&gt;"",(VLOOKUP(D10,'Flags&amp;Qualifiers'!$S$2:$T$55,2)),"")</f>
        <v/>
      </c>
      <c r="V10" s="7">
        <f t="shared" si="11"/>
        <v>1</v>
      </c>
      <c r="W10" s="7">
        <f t="shared" si="12"/>
        <v>0</v>
      </c>
      <c r="X10" s="861" t="str">
        <f t="shared" si="13"/>
        <v>NULL</v>
      </c>
      <c r="Y10" s="557" t="str">
        <f t="shared" si="14"/>
        <v/>
      </c>
      <c r="Z10" s="862">
        <f t="shared" si="22"/>
        <v>4</v>
      </c>
      <c r="AA10" s="633">
        <f t="shared" si="23"/>
        <v>0</v>
      </c>
      <c r="AB10" s="863"/>
      <c r="AC10" s="864"/>
      <c r="AD10" s="861" t="e">
        <f t="shared" si="0"/>
        <v>#DIV/0!</v>
      </c>
      <c r="AE10" s="861">
        <f t="shared" si="1"/>
        <v>0</v>
      </c>
      <c r="AF10" s="862">
        <f t="shared" si="24"/>
        <v>50</v>
      </c>
      <c r="AG10" s="862">
        <f t="shared" si="25"/>
        <v>0</v>
      </c>
      <c r="AH10" s="865">
        <f t="shared" si="26"/>
        <v>5.8999999999999997E-2</v>
      </c>
      <c r="AI10" s="862">
        <f t="shared" si="27"/>
        <v>0</v>
      </c>
      <c r="AJ10" s="862">
        <f t="shared" si="28"/>
        <v>0</v>
      </c>
      <c r="AK10" s="631"/>
      <c r="AL10" s="866" t="str">
        <f t="shared" si="7"/>
        <v/>
      </c>
      <c r="AM10" s="867">
        <f t="shared" si="20"/>
        <v>0</v>
      </c>
      <c r="AN10" s="633" t="str">
        <f t="shared" si="8"/>
        <v>YES</v>
      </c>
      <c r="AO10" s="511" t="s">
        <v>382</v>
      </c>
      <c r="AP10" s="127">
        <f>VLOOKUP(AO10,'Flags&amp;Qualifiers'!$B$2:$C$49,2)</f>
        <v>0</v>
      </c>
      <c r="AQ10" s="127">
        <f>VLOOKUP(AO10,'Flags&amp;Qualifiers'!$B$2:$D$49,3)</f>
        <v>0</v>
      </c>
      <c r="AR10" s="127">
        <f>VLOOKUP(AO10,'Flags&amp;Qualifiers'!$B$2:$E$49,4)</f>
        <v>0</v>
      </c>
      <c r="AS10" s="968"/>
      <c r="AT10" s="856" t="str">
        <f t="shared" si="21"/>
        <v>no</v>
      </c>
    </row>
    <row r="11" spans="1:47" s="7" customFormat="1" ht="11.25" customHeight="1" x14ac:dyDescent="0.2">
      <c r="A11" s="621">
        <f>(AirVision!A8)</f>
        <v>0</v>
      </c>
      <c r="B11" s="622">
        <f>(AirVision!B8)</f>
        <v>0</v>
      </c>
      <c r="C11" s="623" t="str">
        <f>IF(ISNUMBER(AirVision!I8),AirVision!I8, "")</f>
        <v/>
      </c>
      <c r="D11" s="624" t="str">
        <f>IF(AirVision!J8&lt;&gt;"",AirVision!J8, "")</f>
        <v/>
      </c>
      <c r="E11" s="624" t="str">
        <f>IF(ISNUMBER(AirVision!C8),AirVision!C8, "")</f>
        <v/>
      </c>
      <c r="F11" s="624" t="str">
        <f>IF(AirVision!D8&lt;&gt;"",AirVision!D8, "")</f>
        <v/>
      </c>
      <c r="G11" s="624" t="str">
        <f>IF(ISNUMBER(AirVision!F8),AirVision!F8, "")</f>
        <v/>
      </c>
      <c r="H11" s="624" t="str">
        <f>IF(AirVision!G8&lt;&gt;"",AirVision!G8, "")</f>
        <v/>
      </c>
      <c r="I11" s="624" t="str">
        <f>IF(ISNUMBER(AirVision!U8),AirVision!U8, "")</f>
        <v/>
      </c>
      <c r="J11" s="624" t="str">
        <f>IF(AirVision!V8&lt;&gt;"",AirVision!V8, "")</f>
        <v/>
      </c>
      <c r="K11" s="624" t="str">
        <f>IF(ISNUMBER(AirVision!X8),AirVision!X8, "")</f>
        <v/>
      </c>
      <c r="L11" s="624" t="str">
        <f>IF(AirVision!Y8&lt;&gt;"",AirVision!Y8, "")</f>
        <v/>
      </c>
      <c r="M11" s="624" t="str">
        <f>IF(ISNUMBER(AirVision!AA8),AirVision!AA8, "")</f>
        <v/>
      </c>
      <c r="N11" s="624" t="str">
        <f>IF(AirVision!AB8&lt;&gt;"",AirVision!AB8, "")</f>
        <v/>
      </c>
      <c r="O11" s="624" t="str">
        <f>IF(ISNUMBER(AirVision!AD8),AirVision!AD8, "")</f>
        <v/>
      </c>
      <c r="P11" s="624" t="str">
        <f>IF(AirVision!AE8&lt;&gt;"",AirVision!AE8, "")</f>
        <v/>
      </c>
      <c r="Q11" s="624">
        <f t="shared" si="9"/>
        <v>1</v>
      </c>
      <c r="R11" s="624" t="str">
        <f>IF(D11&lt;&gt;"",(VLOOKUP(D11,'Flags&amp;Qualifiers'!$S$2:$U$55,3)),"")</f>
        <v/>
      </c>
      <c r="S11" s="624" t="b">
        <f>ISNUMBER(SEARCH('Flags&amp;Qualifiers'!$S$5,D11))</f>
        <v>0</v>
      </c>
      <c r="T11" s="624">
        <f t="shared" si="10"/>
        <v>0</v>
      </c>
      <c r="U11" s="624" t="str">
        <f>IF(D11&lt;&gt;"",(VLOOKUP(D11,'Flags&amp;Qualifiers'!$S$2:$T$55,2)),"")</f>
        <v/>
      </c>
      <c r="V11" s="7">
        <f t="shared" si="11"/>
        <v>1</v>
      </c>
      <c r="W11" s="7">
        <f t="shared" si="12"/>
        <v>0</v>
      </c>
      <c r="X11" s="861" t="str">
        <f t="shared" si="13"/>
        <v>NULL</v>
      </c>
      <c r="Y11" s="557" t="str">
        <f t="shared" si="14"/>
        <v/>
      </c>
      <c r="Z11" s="862">
        <f t="shared" si="22"/>
        <v>5</v>
      </c>
      <c r="AA11" s="633">
        <f t="shared" si="23"/>
        <v>0</v>
      </c>
      <c r="AB11" s="863"/>
      <c r="AC11" s="864"/>
      <c r="AD11" s="861" t="e">
        <f t="shared" si="0"/>
        <v>#DIV/0!</v>
      </c>
      <c r="AE11" s="861">
        <f t="shared" si="1"/>
        <v>0</v>
      </c>
      <c r="AF11" s="862">
        <f t="shared" si="24"/>
        <v>50</v>
      </c>
      <c r="AG11" s="862">
        <f t="shared" si="25"/>
        <v>0</v>
      </c>
      <c r="AH11" s="865">
        <f t="shared" si="26"/>
        <v>5.8999999999999997E-2</v>
      </c>
      <c r="AI11" s="862">
        <f t="shared" si="27"/>
        <v>0</v>
      </c>
      <c r="AJ11" s="862">
        <f t="shared" si="28"/>
        <v>0</v>
      </c>
      <c r="AK11" s="631"/>
      <c r="AL11" s="866" t="str">
        <f t="shared" si="7"/>
        <v/>
      </c>
      <c r="AM11" s="867">
        <f t="shared" si="20"/>
        <v>0</v>
      </c>
      <c r="AN11" s="633" t="str">
        <f t="shared" si="8"/>
        <v>YES</v>
      </c>
      <c r="AO11" s="511" t="s">
        <v>382</v>
      </c>
      <c r="AP11" s="127">
        <f>VLOOKUP(AO11,'Flags&amp;Qualifiers'!$B$2:$C$49,2)</f>
        <v>0</v>
      </c>
      <c r="AQ11" s="127">
        <f>VLOOKUP(AO11,'Flags&amp;Qualifiers'!$B$2:$D$49,3)</f>
        <v>0</v>
      </c>
      <c r="AR11" s="127">
        <f>VLOOKUP(AO11,'Flags&amp;Qualifiers'!$B$2:$E$49,4)</f>
        <v>0</v>
      </c>
      <c r="AS11" s="968"/>
      <c r="AT11" s="856" t="str">
        <f t="shared" si="21"/>
        <v>no</v>
      </c>
    </row>
    <row r="12" spans="1:47" s="7" customFormat="1" ht="11.25" customHeight="1" x14ac:dyDescent="0.2">
      <c r="A12" s="621">
        <f>(AirVision!A9)</f>
        <v>0</v>
      </c>
      <c r="B12" s="622">
        <f>(AirVision!B9)</f>
        <v>0</v>
      </c>
      <c r="C12" s="623" t="str">
        <f>IF(ISNUMBER(AirVision!I9),AirVision!I9, "")</f>
        <v/>
      </c>
      <c r="D12" s="624" t="str">
        <f>IF(AirVision!J9&lt;&gt;"",AirVision!J9, "")</f>
        <v/>
      </c>
      <c r="E12" s="624" t="str">
        <f>IF(ISNUMBER(AirVision!C9),AirVision!C9, "")</f>
        <v/>
      </c>
      <c r="F12" s="624" t="str">
        <f>IF(AirVision!D9&lt;&gt;"",AirVision!D9, "")</f>
        <v/>
      </c>
      <c r="G12" s="624" t="str">
        <f>IF(ISNUMBER(AirVision!F9),AirVision!F9, "")</f>
        <v/>
      </c>
      <c r="H12" s="624" t="str">
        <f>IF(AirVision!G9&lt;&gt;"",AirVision!G9, "")</f>
        <v/>
      </c>
      <c r="I12" s="624" t="str">
        <f>IF(ISNUMBER(AirVision!U9),AirVision!U9, "")</f>
        <v/>
      </c>
      <c r="J12" s="624" t="str">
        <f>IF(AirVision!V9&lt;&gt;"",AirVision!V9, "")</f>
        <v/>
      </c>
      <c r="K12" s="624" t="str">
        <f>IF(ISNUMBER(AirVision!X9),AirVision!X9, "")</f>
        <v/>
      </c>
      <c r="L12" s="624" t="str">
        <f>IF(AirVision!Y9&lt;&gt;"",AirVision!Y9, "")</f>
        <v/>
      </c>
      <c r="M12" s="624" t="str">
        <f>IF(ISNUMBER(AirVision!AA9),AirVision!AA9, "")</f>
        <v/>
      </c>
      <c r="N12" s="624" t="str">
        <f>IF(AirVision!AB9&lt;&gt;"",AirVision!AB9, "")</f>
        <v/>
      </c>
      <c r="O12" s="624" t="str">
        <f>IF(ISNUMBER(AirVision!AD9),AirVision!AD9, "")</f>
        <v/>
      </c>
      <c r="P12" s="624" t="str">
        <f>IF(AirVision!AE9&lt;&gt;"",AirVision!AE9, "")</f>
        <v/>
      </c>
      <c r="Q12" s="624">
        <f t="shared" si="9"/>
        <v>1</v>
      </c>
      <c r="R12" s="624" t="str">
        <f>IF(D12&lt;&gt;"",(VLOOKUP(D12,'Flags&amp;Qualifiers'!$S$2:$U$55,3)),"")</f>
        <v/>
      </c>
      <c r="S12" s="624" t="b">
        <f>ISNUMBER(SEARCH('Flags&amp;Qualifiers'!$S$5,D12))</f>
        <v>0</v>
      </c>
      <c r="T12" s="624">
        <f t="shared" si="10"/>
        <v>0</v>
      </c>
      <c r="U12" s="624" t="str">
        <f>IF(D12&lt;&gt;"",(VLOOKUP(D12,'Flags&amp;Qualifiers'!$S$2:$T$55,2)),"")</f>
        <v/>
      </c>
      <c r="V12" s="7">
        <f t="shared" si="11"/>
        <v>1</v>
      </c>
      <c r="W12" s="7">
        <f t="shared" si="12"/>
        <v>0</v>
      </c>
      <c r="X12" s="861" t="str">
        <f t="shared" si="13"/>
        <v>NULL</v>
      </c>
      <c r="Y12" s="557" t="str">
        <f t="shared" si="14"/>
        <v/>
      </c>
      <c r="Z12" s="862">
        <f t="shared" si="22"/>
        <v>6</v>
      </c>
      <c r="AA12" s="633">
        <f t="shared" si="23"/>
        <v>0</v>
      </c>
      <c r="AB12" s="863"/>
      <c r="AC12" s="864"/>
      <c r="AD12" s="861" t="e">
        <f t="shared" si="0"/>
        <v>#DIV/0!</v>
      </c>
      <c r="AE12" s="861">
        <f t="shared" si="1"/>
        <v>0</v>
      </c>
      <c r="AF12" s="862">
        <f t="shared" si="24"/>
        <v>50</v>
      </c>
      <c r="AG12" s="862">
        <f t="shared" si="25"/>
        <v>0</v>
      </c>
      <c r="AH12" s="865">
        <f t="shared" si="26"/>
        <v>5.8999999999999997E-2</v>
      </c>
      <c r="AI12" s="862">
        <f t="shared" si="27"/>
        <v>0</v>
      </c>
      <c r="AJ12" s="862">
        <f t="shared" si="28"/>
        <v>0</v>
      </c>
      <c r="AK12" s="631"/>
      <c r="AL12" s="866" t="str">
        <f t="shared" si="7"/>
        <v/>
      </c>
      <c r="AM12" s="867">
        <f t="shared" si="20"/>
        <v>0</v>
      </c>
      <c r="AN12" s="633" t="str">
        <f t="shared" si="8"/>
        <v>YES</v>
      </c>
      <c r="AO12" s="511" t="s">
        <v>382</v>
      </c>
      <c r="AP12" s="127">
        <f>VLOOKUP(AO12,'Flags&amp;Qualifiers'!$B$2:$C$49,2)</f>
        <v>0</v>
      </c>
      <c r="AQ12" s="127">
        <f>VLOOKUP(AO12,'Flags&amp;Qualifiers'!$B$2:$D$49,3)</f>
        <v>0</v>
      </c>
      <c r="AR12" s="127">
        <f>VLOOKUP(AO12,'Flags&amp;Qualifiers'!$B$2:$E$49,4)</f>
        <v>0</v>
      </c>
      <c r="AS12" s="968"/>
      <c r="AT12" s="856" t="str">
        <f t="shared" si="21"/>
        <v>no</v>
      </c>
    </row>
    <row r="13" spans="1:47" s="7" customFormat="1" ht="11.25" customHeight="1" x14ac:dyDescent="0.2">
      <c r="A13" s="621">
        <f>(AirVision!A10)</f>
        <v>0</v>
      </c>
      <c r="B13" s="622">
        <f>(AirVision!B10)</f>
        <v>0</v>
      </c>
      <c r="C13" s="623" t="str">
        <f>IF(ISNUMBER(AirVision!I10),AirVision!I10, "")</f>
        <v/>
      </c>
      <c r="D13" s="624" t="str">
        <f>IF(AirVision!J10&lt;&gt;"",AirVision!J10, "")</f>
        <v/>
      </c>
      <c r="E13" s="624" t="str">
        <f>IF(ISNUMBER(AirVision!C10),AirVision!C10, "")</f>
        <v/>
      </c>
      <c r="F13" s="624" t="str">
        <f>IF(AirVision!D10&lt;&gt;"",AirVision!D10, "")</f>
        <v/>
      </c>
      <c r="G13" s="624" t="str">
        <f>IF(ISNUMBER(AirVision!F10),AirVision!F10, "")</f>
        <v/>
      </c>
      <c r="H13" s="624" t="str">
        <f>IF(AirVision!G10&lt;&gt;"",AirVision!G10, "")</f>
        <v/>
      </c>
      <c r="I13" s="624" t="str">
        <f>IF(ISNUMBER(AirVision!U10),AirVision!U10, "")</f>
        <v/>
      </c>
      <c r="J13" s="624" t="str">
        <f>IF(AirVision!V10&lt;&gt;"",AirVision!V10, "")</f>
        <v/>
      </c>
      <c r="K13" s="624" t="str">
        <f>IF(ISNUMBER(AirVision!X10),AirVision!X10, "")</f>
        <v/>
      </c>
      <c r="L13" s="624" t="str">
        <f>IF(AirVision!Y10&lt;&gt;"",AirVision!Y10, "")</f>
        <v/>
      </c>
      <c r="M13" s="624" t="str">
        <f>IF(ISNUMBER(AirVision!AA10),AirVision!AA10, "")</f>
        <v/>
      </c>
      <c r="N13" s="624" t="str">
        <f>IF(AirVision!AB10&lt;&gt;"",AirVision!AB10, "")</f>
        <v/>
      </c>
      <c r="O13" s="624" t="str">
        <f>IF(ISNUMBER(AirVision!AD10),AirVision!AD10, "")</f>
        <v/>
      </c>
      <c r="P13" s="624" t="str">
        <f>IF(AirVision!AE10&lt;&gt;"",AirVision!AE10, "")</f>
        <v/>
      </c>
      <c r="Q13" s="624">
        <f t="shared" si="9"/>
        <v>1</v>
      </c>
      <c r="R13" s="624" t="str">
        <f>IF(D13&lt;&gt;"",(VLOOKUP(D13,'Flags&amp;Qualifiers'!$S$2:$U$55,3)),"")</f>
        <v/>
      </c>
      <c r="S13" s="624" t="b">
        <f>ISNUMBER(SEARCH('Flags&amp;Qualifiers'!$S$5,D13))</f>
        <v>0</v>
      </c>
      <c r="T13" s="624">
        <f t="shared" si="10"/>
        <v>0</v>
      </c>
      <c r="U13" s="624" t="str">
        <f>IF(D13&lt;&gt;"",(VLOOKUP(D13,'Flags&amp;Qualifiers'!$S$2:$T$55,2)),"")</f>
        <v/>
      </c>
      <c r="V13" s="7">
        <f t="shared" si="11"/>
        <v>1</v>
      </c>
      <c r="W13" s="7">
        <f t="shared" si="12"/>
        <v>0</v>
      </c>
      <c r="X13" s="861" t="str">
        <f t="shared" si="13"/>
        <v>NULL</v>
      </c>
      <c r="Y13" s="557" t="str">
        <f t="shared" si="14"/>
        <v/>
      </c>
      <c r="Z13" s="862">
        <f t="shared" si="22"/>
        <v>7</v>
      </c>
      <c r="AA13" s="633">
        <f t="shared" si="23"/>
        <v>0</v>
      </c>
      <c r="AB13" s="863"/>
      <c r="AC13" s="864"/>
      <c r="AD13" s="861" t="e">
        <f t="shared" si="0"/>
        <v>#DIV/0!</v>
      </c>
      <c r="AE13" s="861">
        <f t="shared" si="1"/>
        <v>0</v>
      </c>
      <c r="AF13" s="862">
        <f t="shared" si="24"/>
        <v>50</v>
      </c>
      <c r="AG13" s="862">
        <f t="shared" si="25"/>
        <v>0</v>
      </c>
      <c r="AH13" s="865">
        <f t="shared" si="26"/>
        <v>5.8999999999999997E-2</v>
      </c>
      <c r="AI13" s="862">
        <f t="shared" si="27"/>
        <v>0</v>
      </c>
      <c r="AJ13" s="862">
        <f t="shared" si="28"/>
        <v>0</v>
      </c>
      <c r="AK13" s="631"/>
      <c r="AL13" s="866" t="str">
        <f t="shared" si="7"/>
        <v/>
      </c>
      <c r="AM13" s="867">
        <f t="shared" si="20"/>
        <v>0</v>
      </c>
      <c r="AN13" s="633" t="str">
        <f t="shared" si="8"/>
        <v>YES</v>
      </c>
      <c r="AO13" s="511" t="s">
        <v>382</v>
      </c>
      <c r="AP13" s="127">
        <f>VLOOKUP(AO13,'Flags&amp;Qualifiers'!$B$2:$C$49,2)</f>
        <v>0</v>
      </c>
      <c r="AQ13" s="127">
        <f>VLOOKUP(AO13,'Flags&amp;Qualifiers'!$B$2:$D$49,3)</f>
        <v>0</v>
      </c>
      <c r="AR13" s="127">
        <f>VLOOKUP(AO13,'Flags&amp;Qualifiers'!$B$2:$E$49,4)</f>
        <v>0</v>
      </c>
      <c r="AS13" s="968"/>
      <c r="AT13" s="856" t="str">
        <f t="shared" si="21"/>
        <v>no</v>
      </c>
    </row>
    <row r="14" spans="1:47" s="7" customFormat="1" ht="11.25" customHeight="1" x14ac:dyDescent="0.2">
      <c r="A14" s="621">
        <f>(AirVision!A11)</f>
        <v>0</v>
      </c>
      <c r="B14" s="622">
        <f>(AirVision!B11)</f>
        <v>0</v>
      </c>
      <c r="C14" s="623" t="str">
        <f>IF(ISNUMBER(AirVision!I11),AirVision!I11, "")</f>
        <v/>
      </c>
      <c r="D14" s="624" t="str">
        <f>IF(AirVision!J11&lt;&gt;"",AirVision!J11, "")</f>
        <v/>
      </c>
      <c r="E14" s="624" t="str">
        <f>IF(ISNUMBER(AirVision!C11),AirVision!C11, "")</f>
        <v/>
      </c>
      <c r="F14" s="624" t="str">
        <f>IF(AirVision!D11&lt;&gt;"",AirVision!D11, "")</f>
        <v/>
      </c>
      <c r="G14" s="624" t="str">
        <f>IF(ISNUMBER(AirVision!F11),AirVision!F11, "")</f>
        <v/>
      </c>
      <c r="H14" s="624" t="str">
        <f>IF(AirVision!G11&lt;&gt;"",AirVision!G11, "")</f>
        <v/>
      </c>
      <c r="I14" s="624" t="str">
        <f>IF(ISNUMBER(AirVision!U11),AirVision!U11, "")</f>
        <v/>
      </c>
      <c r="J14" s="624" t="str">
        <f>IF(AirVision!V11&lt;&gt;"",AirVision!V11, "")</f>
        <v/>
      </c>
      <c r="K14" s="624" t="str">
        <f>IF(ISNUMBER(AirVision!X11),AirVision!X11, "")</f>
        <v/>
      </c>
      <c r="L14" s="624" t="str">
        <f>IF(AirVision!Y11&lt;&gt;"",AirVision!Y11, "")</f>
        <v/>
      </c>
      <c r="M14" s="624" t="str">
        <f>IF(ISNUMBER(AirVision!AA11),AirVision!AA11, "")</f>
        <v/>
      </c>
      <c r="N14" s="624" t="str">
        <f>IF(AirVision!AB11&lt;&gt;"",AirVision!AB11, "")</f>
        <v/>
      </c>
      <c r="O14" s="624" t="str">
        <f>IF(ISNUMBER(AirVision!AD11),AirVision!AD11, "")</f>
        <v/>
      </c>
      <c r="P14" s="624" t="str">
        <f>IF(AirVision!AE11&lt;&gt;"",AirVision!AE11, "")</f>
        <v/>
      </c>
      <c r="Q14" s="624">
        <f t="shared" si="9"/>
        <v>1</v>
      </c>
      <c r="R14" s="624" t="str">
        <f>IF(D14&lt;&gt;"",(VLOOKUP(D14,'Flags&amp;Qualifiers'!$S$2:$U$55,3)),"")</f>
        <v/>
      </c>
      <c r="S14" s="624" t="b">
        <f>ISNUMBER(SEARCH('Flags&amp;Qualifiers'!$S$5,D14))</f>
        <v>0</v>
      </c>
      <c r="T14" s="624">
        <f t="shared" si="10"/>
        <v>0</v>
      </c>
      <c r="U14" s="624" t="str">
        <f>IF(D14&lt;&gt;"",(VLOOKUP(D14,'Flags&amp;Qualifiers'!$S$2:$T$55,2)),"")</f>
        <v/>
      </c>
      <c r="V14" s="7">
        <f t="shared" si="11"/>
        <v>1</v>
      </c>
      <c r="W14" s="7">
        <f t="shared" si="12"/>
        <v>0</v>
      </c>
      <c r="X14" s="861" t="str">
        <f t="shared" si="13"/>
        <v>NULL</v>
      </c>
      <c r="Y14" s="557" t="str">
        <f t="shared" si="14"/>
        <v/>
      </c>
      <c r="Z14" s="862">
        <f t="shared" si="22"/>
        <v>8</v>
      </c>
      <c r="AA14" s="633">
        <f t="shared" si="23"/>
        <v>0</v>
      </c>
      <c r="AB14" s="7" t="str">
        <f t="shared" ref="AB14:AB77" si="29">IF(X14="NULL","INVALID",AVERAGE(X7:X14))</f>
        <v>INVALID</v>
      </c>
      <c r="AC14" s="861" t="str">
        <f>IF(ISNUMBER(AB14),TRUNC(AB14,3), "")</f>
        <v/>
      </c>
      <c r="AD14" s="861" t="e">
        <f t="shared" si="0"/>
        <v>#DIV/0!</v>
      </c>
      <c r="AE14" s="861">
        <f t="shared" si="1"/>
        <v>0</v>
      </c>
      <c r="AF14" s="862">
        <f t="shared" si="24"/>
        <v>300</v>
      </c>
      <c r="AG14" s="862">
        <f t="shared" si="25"/>
        <v>201</v>
      </c>
      <c r="AH14" s="865">
        <f t="shared" si="26"/>
        <v>0.374</v>
      </c>
      <c r="AI14" s="862">
        <f t="shared" si="27"/>
        <v>0.11600000000000001</v>
      </c>
      <c r="AJ14" s="862" t="e">
        <f t="shared" si="28"/>
        <v>#VALUE!</v>
      </c>
      <c r="AK14" s="631"/>
      <c r="AL14" s="866" t="str">
        <f t="shared" si="7"/>
        <v/>
      </c>
      <c r="AM14" s="867">
        <f t="shared" si="20"/>
        <v>0</v>
      </c>
      <c r="AN14" s="633" t="str">
        <f t="shared" si="8"/>
        <v>YES</v>
      </c>
      <c r="AO14" s="511" t="s">
        <v>382</v>
      </c>
      <c r="AP14" s="127">
        <f>VLOOKUP(AO14,'Flags&amp;Qualifiers'!$B$2:$C$49,2)</f>
        <v>0</v>
      </c>
      <c r="AQ14" s="127">
        <f>VLOOKUP(AO14,'Flags&amp;Qualifiers'!$B$2:$D$49,3)</f>
        <v>0</v>
      </c>
      <c r="AR14" s="127">
        <f>VLOOKUP(AO14,'Flags&amp;Qualifiers'!$B$2:$E$49,4)</f>
        <v>0</v>
      </c>
      <c r="AS14" s="968">
        <f>COUNTIF(AC14:AC30,"&gt;0")</f>
        <v>0</v>
      </c>
      <c r="AT14" s="856" t="str">
        <f t="shared" si="21"/>
        <v>no</v>
      </c>
    </row>
    <row r="15" spans="1:47" s="7" customFormat="1" ht="11.25" customHeight="1" x14ac:dyDescent="0.2">
      <c r="A15" s="621">
        <f>(AirVision!A12)</f>
        <v>0</v>
      </c>
      <c r="B15" s="622">
        <f>(AirVision!B12)</f>
        <v>0</v>
      </c>
      <c r="C15" s="623" t="str">
        <f>IF(ISNUMBER(AirVision!I12),AirVision!I12, "")</f>
        <v/>
      </c>
      <c r="D15" s="624" t="str">
        <f>IF(AirVision!J12&lt;&gt;"",AirVision!J12, "")</f>
        <v/>
      </c>
      <c r="E15" s="624" t="str">
        <f>IF(ISNUMBER(AirVision!C12),AirVision!C12, "")</f>
        <v/>
      </c>
      <c r="F15" s="624" t="str">
        <f>IF(AirVision!D12&lt;&gt;"",AirVision!D12, "")</f>
        <v/>
      </c>
      <c r="G15" s="624" t="str">
        <f>IF(ISNUMBER(AirVision!F12),AirVision!F12, "")</f>
        <v/>
      </c>
      <c r="H15" s="624" t="str">
        <f>IF(AirVision!G12&lt;&gt;"",AirVision!G12, "")</f>
        <v/>
      </c>
      <c r="I15" s="624" t="str">
        <f>IF(ISNUMBER(AirVision!U12),AirVision!U12, "")</f>
        <v/>
      </c>
      <c r="J15" s="624" t="str">
        <f>IF(AirVision!V12&lt;&gt;"",AirVision!V12, "")</f>
        <v/>
      </c>
      <c r="K15" s="624" t="str">
        <f>IF(ISNUMBER(AirVision!X12),AirVision!X12, "")</f>
        <v/>
      </c>
      <c r="L15" s="624" t="str">
        <f>IF(AirVision!Y12&lt;&gt;"",AirVision!Y12, "")</f>
        <v/>
      </c>
      <c r="M15" s="624" t="str">
        <f>IF(ISNUMBER(AirVision!AA12),AirVision!AA12, "")</f>
        <v/>
      </c>
      <c r="N15" s="624" t="str">
        <f>IF(AirVision!AB12&lt;&gt;"",AirVision!AB12, "")</f>
        <v/>
      </c>
      <c r="O15" s="624" t="str">
        <f>IF(ISNUMBER(AirVision!AD12),AirVision!AD12, "")</f>
        <v/>
      </c>
      <c r="P15" s="624" t="str">
        <f>IF(AirVision!AE12&lt;&gt;"",AirVision!AE12, "")</f>
        <v/>
      </c>
      <c r="Q15" s="624">
        <f t="shared" si="9"/>
        <v>1</v>
      </c>
      <c r="R15" s="624" t="str">
        <f>IF(D15&lt;&gt;"",(VLOOKUP(D15,'Flags&amp;Qualifiers'!$S$2:$U$55,3)),"")</f>
        <v/>
      </c>
      <c r="S15" s="624" t="b">
        <f>ISNUMBER(SEARCH('Flags&amp;Qualifiers'!$S$5,D15))</f>
        <v>0</v>
      </c>
      <c r="T15" s="624">
        <f t="shared" si="10"/>
        <v>0</v>
      </c>
      <c r="U15" s="624" t="str">
        <f>IF(D15&lt;&gt;"",(VLOOKUP(D15,'Flags&amp;Qualifiers'!$S$2:$T$55,2)),"")</f>
        <v/>
      </c>
      <c r="V15" s="7">
        <f t="shared" si="11"/>
        <v>1</v>
      </c>
      <c r="W15" s="7">
        <f t="shared" si="12"/>
        <v>0</v>
      </c>
      <c r="X15" s="861" t="str">
        <f t="shared" si="13"/>
        <v>NULL</v>
      </c>
      <c r="Y15" s="557" t="str">
        <f t="shared" si="14"/>
        <v/>
      </c>
      <c r="Z15" s="862">
        <f t="shared" si="22"/>
        <v>9</v>
      </c>
      <c r="AA15" s="633">
        <f t="shared" si="23"/>
        <v>0</v>
      </c>
      <c r="AB15" s="7" t="str">
        <f t="shared" si="29"/>
        <v>INVALID</v>
      </c>
      <c r="AC15" s="861" t="str">
        <f t="shared" ref="AC15:AC78" si="30">IF(ISNUMBER(AB15),TRUNC(AB15,3), "")</f>
        <v/>
      </c>
      <c r="AD15" s="861" t="e">
        <f t="shared" si="0"/>
        <v>#DIV/0!</v>
      </c>
      <c r="AE15" s="861">
        <f t="shared" si="1"/>
        <v>0</v>
      </c>
      <c r="AF15" s="862">
        <f t="shared" si="24"/>
        <v>300</v>
      </c>
      <c r="AG15" s="862">
        <f t="shared" si="25"/>
        <v>201</v>
      </c>
      <c r="AH15" s="865">
        <f t="shared" si="26"/>
        <v>0.374</v>
      </c>
      <c r="AI15" s="862">
        <f t="shared" si="27"/>
        <v>0.11600000000000001</v>
      </c>
      <c r="AJ15" s="862" t="e">
        <f t="shared" si="28"/>
        <v>#VALUE!</v>
      </c>
      <c r="AK15" s="631"/>
      <c r="AL15" s="866" t="str">
        <f t="shared" si="7"/>
        <v/>
      </c>
      <c r="AM15" s="867">
        <f t="shared" si="20"/>
        <v>0</v>
      </c>
      <c r="AN15" s="633" t="str">
        <f t="shared" si="8"/>
        <v>YES</v>
      </c>
      <c r="AO15" s="511" t="s">
        <v>382</v>
      </c>
      <c r="AP15" s="127">
        <f>VLOOKUP(AO15,'Flags&amp;Qualifiers'!$B$2:$C$49,2)</f>
        <v>0</v>
      </c>
      <c r="AQ15" s="127">
        <f>VLOOKUP(AO15,'Flags&amp;Qualifiers'!$B$2:$D$49,3)</f>
        <v>0</v>
      </c>
      <c r="AR15" s="127">
        <f>VLOOKUP(AO15,'Flags&amp;Qualifiers'!$B$2:$E$49,4)</f>
        <v>0</v>
      </c>
      <c r="AS15" s="968"/>
      <c r="AT15" s="856" t="str">
        <f t="shared" si="21"/>
        <v>no</v>
      </c>
    </row>
    <row r="16" spans="1:47" s="7" customFormat="1" ht="11.25" customHeight="1" x14ac:dyDescent="0.2">
      <c r="A16" s="621">
        <f>(AirVision!A13)</f>
        <v>0</v>
      </c>
      <c r="B16" s="622">
        <f>(AirVision!B13)</f>
        <v>0</v>
      </c>
      <c r="C16" s="623" t="str">
        <f>IF(ISNUMBER(AirVision!I13),AirVision!I13, "")</f>
        <v/>
      </c>
      <c r="D16" s="624" t="str">
        <f>IF(AirVision!J13&lt;&gt;"",AirVision!J13, "")</f>
        <v/>
      </c>
      <c r="E16" s="624" t="str">
        <f>IF(ISNUMBER(AirVision!C13),AirVision!C13, "")</f>
        <v/>
      </c>
      <c r="F16" s="624" t="str">
        <f>IF(AirVision!D13&lt;&gt;"",AirVision!D13, "")</f>
        <v/>
      </c>
      <c r="G16" s="624" t="str">
        <f>IF(ISNUMBER(AirVision!F13),AirVision!F13, "")</f>
        <v/>
      </c>
      <c r="H16" s="624" t="str">
        <f>IF(AirVision!G13&lt;&gt;"",AirVision!G13, "")</f>
        <v/>
      </c>
      <c r="I16" s="624" t="str">
        <f>IF(ISNUMBER(AirVision!U13),AirVision!U13, "")</f>
        <v/>
      </c>
      <c r="J16" s="624" t="str">
        <f>IF(AirVision!V13&lt;&gt;"",AirVision!V13, "")</f>
        <v/>
      </c>
      <c r="K16" s="624" t="str">
        <f>IF(ISNUMBER(AirVision!X13),AirVision!X13, "")</f>
        <v/>
      </c>
      <c r="L16" s="624" t="str">
        <f>IF(AirVision!Y13&lt;&gt;"",AirVision!Y13, "")</f>
        <v/>
      </c>
      <c r="M16" s="624" t="str">
        <f>IF(ISNUMBER(AirVision!AA13),AirVision!AA13, "")</f>
        <v/>
      </c>
      <c r="N16" s="624" t="str">
        <f>IF(AirVision!AB13&lt;&gt;"",AirVision!AB13, "")</f>
        <v/>
      </c>
      <c r="O16" s="624" t="str">
        <f>IF(ISNUMBER(AirVision!AD13),AirVision!AD13, "")</f>
        <v/>
      </c>
      <c r="P16" s="624" t="str">
        <f>IF(AirVision!AE13&lt;&gt;"",AirVision!AE13, "")</f>
        <v/>
      </c>
      <c r="Q16" s="624">
        <f t="shared" si="9"/>
        <v>1</v>
      </c>
      <c r="R16" s="624" t="str">
        <f>IF(D16&lt;&gt;"",(VLOOKUP(D16,'Flags&amp;Qualifiers'!$S$2:$U$55,3)),"")</f>
        <v/>
      </c>
      <c r="S16" s="624" t="b">
        <f>ISNUMBER(SEARCH('Flags&amp;Qualifiers'!$S$5,D16))</f>
        <v>0</v>
      </c>
      <c r="T16" s="624">
        <f t="shared" si="10"/>
        <v>0</v>
      </c>
      <c r="U16" s="624" t="str">
        <f>IF(D16&lt;&gt;"",(VLOOKUP(D16,'Flags&amp;Qualifiers'!$S$2:$T$55,2)),"")</f>
        <v/>
      </c>
      <c r="V16" s="7">
        <f t="shared" si="11"/>
        <v>1</v>
      </c>
      <c r="W16" s="7">
        <f t="shared" si="12"/>
        <v>0</v>
      </c>
      <c r="X16" s="861" t="str">
        <f t="shared" si="13"/>
        <v>NULL</v>
      </c>
      <c r="Y16" s="557" t="str">
        <f t="shared" si="14"/>
        <v/>
      </c>
      <c r="Z16" s="862">
        <f t="shared" si="22"/>
        <v>10</v>
      </c>
      <c r="AA16" s="633">
        <f t="shared" si="23"/>
        <v>0</v>
      </c>
      <c r="AB16" s="7" t="str">
        <f t="shared" si="29"/>
        <v>INVALID</v>
      </c>
      <c r="AC16" s="861" t="str">
        <f t="shared" si="30"/>
        <v/>
      </c>
      <c r="AD16" s="861" t="e">
        <f t="shared" si="0"/>
        <v>#DIV/0!</v>
      </c>
      <c r="AE16" s="861">
        <f t="shared" si="1"/>
        <v>0</v>
      </c>
      <c r="AF16" s="862">
        <f t="shared" si="24"/>
        <v>300</v>
      </c>
      <c r="AG16" s="862">
        <f t="shared" si="25"/>
        <v>201</v>
      </c>
      <c r="AH16" s="865">
        <f t="shared" si="26"/>
        <v>0.374</v>
      </c>
      <c r="AI16" s="862">
        <f t="shared" si="27"/>
        <v>0.11600000000000001</v>
      </c>
      <c r="AJ16" s="862" t="e">
        <f t="shared" si="28"/>
        <v>#VALUE!</v>
      </c>
      <c r="AK16" s="631"/>
      <c r="AL16" s="866" t="str">
        <f t="shared" si="7"/>
        <v/>
      </c>
      <c r="AM16" s="867">
        <f t="shared" si="20"/>
        <v>0</v>
      </c>
      <c r="AN16" s="633" t="str">
        <f t="shared" si="8"/>
        <v>YES</v>
      </c>
      <c r="AO16" s="511" t="s">
        <v>382</v>
      </c>
      <c r="AP16" s="127">
        <f>VLOOKUP(AO16,'Flags&amp;Qualifiers'!$B$2:$C$49,2)</f>
        <v>0</v>
      </c>
      <c r="AQ16" s="127">
        <f>VLOOKUP(AO16,'Flags&amp;Qualifiers'!$B$2:$D$49,3)</f>
        <v>0</v>
      </c>
      <c r="AR16" s="127">
        <f>VLOOKUP(AO16,'Flags&amp;Qualifiers'!$B$2:$E$49,4)</f>
        <v>0</v>
      </c>
      <c r="AS16" s="968"/>
      <c r="AT16" s="856" t="str">
        <f t="shared" si="21"/>
        <v>no</v>
      </c>
    </row>
    <row r="17" spans="1:46" s="7" customFormat="1" ht="11.25" customHeight="1" x14ac:dyDescent="0.2">
      <c r="A17" s="621">
        <f>(AirVision!A14)</f>
        <v>0</v>
      </c>
      <c r="B17" s="622">
        <f>(AirVision!B14)</f>
        <v>0</v>
      </c>
      <c r="C17" s="623" t="str">
        <f>IF(ISNUMBER(AirVision!I14),AirVision!I14, "")</f>
        <v/>
      </c>
      <c r="D17" s="624" t="str">
        <f>IF(AirVision!J14&lt;&gt;"",AirVision!J14, "")</f>
        <v/>
      </c>
      <c r="E17" s="624" t="str">
        <f>IF(ISNUMBER(AirVision!C14),AirVision!C14, "")</f>
        <v/>
      </c>
      <c r="F17" s="624" t="str">
        <f>IF(AirVision!D14&lt;&gt;"",AirVision!D14, "")</f>
        <v/>
      </c>
      <c r="G17" s="624" t="str">
        <f>IF(ISNUMBER(AirVision!F14),AirVision!F14, "")</f>
        <v/>
      </c>
      <c r="H17" s="624" t="str">
        <f>IF(AirVision!G14&lt;&gt;"",AirVision!G14, "")</f>
        <v/>
      </c>
      <c r="I17" s="624" t="str">
        <f>IF(ISNUMBER(AirVision!U14),AirVision!U14, "")</f>
        <v/>
      </c>
      <c r="J17" s="624" t="str">
        <f>IF(AirVision!V14&lt;&gt;"",AirVision!V14, "")</f>
        <v/>
      </c>
      <c r="K17" s="624" t="str">
        <f>IF(ISNUMBER(AirVision!X14),AirVision!X14, "")</f>
        <v/>
      </c>
      <c r="L17" s="624" t="str">
        <f>IF(AirVision!Y14&lt;&gt;"",AirVision!Y14, "")</f>
        <v/>
      </c>
      <c r="M17" s="624" t="str">
        <f>IF(ISNUMBER(AirVision!AA14),AirVision!AA14, "")</f>
        <v/>
      </c>
      <c r="N17" s="624" t="str">
        <f>IF(AirVision!AB14&lt;&gt;"",AirVision!AB14, "")</f>
        <v/>
      </c>
      <c r="O17" s="624" t="str">
        <f>IF(ISNUMBER(AirVision!AD14),AirVision!AD14, "")</f>
        <v/>
      </c>
      <c r="P17" s="624" t="str">
        <f>IF(AirVision!AE14&lt;&gt;"",AirVision!AE14, "")</f>
        <v/>
      </c>
      <c r="Q17" s="624">
        <f t="shared" si="9"/>
        <v>1</v>
      </c>
      <c r="R17" s="624" t="str">
        <f>IF(D17&lt;&gt;"",(VLOOKUP(D17,'Flags&amp;Qualifiers'!$S$2:$U$55,3)),"")</f>
        <v/>
      </c>
      <c r="S17" s="624" t="b">
        <f>ISNUMBER(SEARCH('Flags&amp;Qualifiers'!$S$5,D17))</f>
        <v>0</v>
      </c>
      <c r="T17" s="624">
        <f t="shared" si="10"/>
        <v>0</v>
      </c>
      <c r="U17" s="624" t="str">
        <f>IF(D17&lt;&gt;"",(VLOOKUP(D17,'Flags&amp;Qualifiers'!$S$2:$T$55,2)),"")</f>
        <v/>
      </c>
      <c r="V17" s="7">
        <f t="shared" si="11"/>
        <v>1</v>
      </c>
      <c r="W17" s="7">
        <f t="shared" si="12"/>
        <v>0</v>
      </c>
      <c r="X17" s="861" t="str">
        <f t="shared" si="13"/>
        <v>NULL</v>
      </c>
      <c r="Y17" s="557" t="str">
        <f t="shared" si="14"/>
        <v/>
      </c>
      <c r="Z17" s="862">
        <f t="shared" si="22"/>
        <v>11</v>
      </c>
      <c r="AA17" s="633">
        <f t="shared" si="23"/>
        <v>0</v>
      </c>
      <c r="AB17" s="7" t="str">
        <f t="shared" si="29"/>
        <v>INVALID</v>
      </c>
      <c r="AC17" s="861" t="str">
        <f t="shared" si="30"/>
        <v/>
      </c>
      <c r="AD17" s="861" t="e">
        <f t="shared" si="0"/>
        <v>#DIV/0!</v>
      </c>
      <c r="AE17" s="861">
        <f t="shared" si="1"/>
        <v>0</v>
      </c>
      <c r="AF17" s="862">
        <f t="shared" si="24"/>
        <v>300</v>
      </c>
      <c r="AG17" s="862">
        <f t="shared" si="25"/>
        <v>201</v>
      </c>
      <c r="AH17" s="865">
        <f t="shared" si="26"/>
        <v>0.374</v>
      </c>
      <c r="AI17" s="862">
        <f t="shared" si="27"/>
        <v>0.11600000000000001</v>
      </c>
      <c r="AJ17" s="862" t="e">
        <f t="shared" si="28"/>
        <v>#VALUE!</v>
      </c>
      <c r="AK17" s="631"/>
      <c r="AL17" s="866" t="str">
        <f t="shared" si="7"/>
        <v/>
      </c>
      <c r="AM17" s="867">
        <f t="shared" si="20"/>
        <v>0</v>
      </c>
      <c r="AN17" s="633" t="str">
        <f t="shared" si="8"/>
        <v>YES</v>
      </c>
      <c r="AO17" s="511" t="s">
        <v>382</v>
      </c>
      <c r="AP17" s="127">
        <f>VLOOKUP(AO17,'Flags&amp;Qualifiers'!$B$2:$C$49,2)</f>
        <v>0</v>
      </c>
      <c r="AQ17" s="127">
        <f>VLOOKUP(AO17,'Flags&amp;Qualifiers'!$B$2:$D$49,3)</f>
        <v>0</v>
      </c>
      <c r="AR17" s="127">
        <f>VLOOKUP(AO17,'Flags&amp;Qualifiers'!$B$2:$E$49,4)</f>
        <v>0</v>
      </c>
      <c r="AS17" s="968"/>
      <c r="AT17" s="856" t="str">
        <f t="shared" si="21"/>
        <v>no</v>
      </c>
    </row>
    <row r="18" spans="1:46" s="7" customFormat="1" ht="11.25" customHeight="1" x14ac:dyDescent="0.2">
      <c r="A18" s="621">
        <f>(AirVision!A15)</f>
        <v>0</v>
      </c>
      <c r="B18" s="622">
        <f>(AirVision!B15)</f>
        <v>0</v>
      </c>
      <c r="C18" s="623" t="str">
        <f>IF(ISNUMBER(AirVision!I15),AirVision!I15, "")</f>
        <v/>
      </c>
      <c r="D18" s="624" t="str">
        <f>IF(AirVision!J15&lt;&gt;"",AirVision!J15, "")</f>
        <v/>
      </c>
      <c r="E18" s="624" t="str">
        <f>IF(ISNUMBER(AirVision!C15),AirVision!C15, "")</f>
        <v/>
      </c>
      <c r="F18" s="624" t="str">
        <f>IF(AirVision!D15&lt;&gt;"",AirVision!D15, "")</f>
        <v/>
      </c>
      <c r="G18" s="624" t="str">
        <f>IF(ISNUMBER(AirVision!F15),AirVision!F15, "")</f>
        <v/>
      </c>
      <c r="H18" s="624" t="str">
        <f>IF(AirVision!G15&lt;&gt;"",AirVision!G15, "")</f>
        <v/>
      </c>
      <c r="I18" s="624" t="str">
        <f>IF(ISNUMBER(AirVision!U15),AirVision!U15, "")</f>
        <v/>
      </c>
      <c r="J18" s="624" t="str">
        <f>IF(AirVision!V15&lt;&gt;"",AirVision!V15, "")</f>
        <v/>
      </c>
      <c r="K18" s="624" t="str">
        <f>IF(ISNUMBER(AirVision!X15),AirVision!X15, "")</f>
        <v/>
      </c>
      <c r="L18" s="624" t="str">
        <f>IF(AirVision!Y15&lt;&gt;"",AirVision!Y15, "")</f>
        <v/>
      </c>
      <c r="M18" s="624" t="str">
        <f>IF(ISNUMBER(AirVision!AA15),AirVision!AA15, "")</f>
        <v/>
      </c>
      <c r="N18" s="624" t="str">
        <f>IF(AirVision!AB15&lt;&gt;"",AirVision!AB15, "")</f>
        <v/>
      </c>
      <c r="O18" s="624" t="str">
        <f>IF(ISNUMBER(AirVision!AD15),AirVision!AD15, "")</f>
        <v/>
      </c>
      <c r="P18" s="624" t="str">
        <f>IF(AirVision!AE15&lt;&gt;"",AirVision!AE15, "")</f>
        <v/>
      </c>
      <c r="Q18" s="624">
        <f t="shared" si="9"/>
        <v>1</v>
      </c>
      <c r="R18" s="624" t="str">
        <f>IF(D18&lt;&gt;"",(VLOOKUP(D18,'Flags&amp;Qualifiers'!$S$2:$U$55,3)),"")</f>
        <v/>
      </c>
      <c r="S18" s="624" t="b">
        <f>ISNUMBER(SEARCH('Flags&amp;Qualifiers'!$S$5,D18))</f>
        <v>0</v>
      </c>
      <c r="T18" s="624">
        <f t="shared" si="10"/>
        <v>0</v>
      </c>
      <c r="U18" s="624" t="str">
        <f>IF(D18&lt;&gt;"",(VLOOKUP(D18,'Flags&amp;Qualifiers'!$S$2:$T$55,2)),"")</f>
        <v/>
      </c>
      <c r="V18" s="7">
        <f t="shared" si="11"/>
        <v>1</v>
      </c>
      <c r="W18" s="7">
        <f t="shared" si="12"/>
        <v>0</v>
      </c>
      <c r="X18" s="861" t="str">
        <f t="shared" si="13"/>
        <v>NULL</v>
      </c>
      <c r="Y18" s="557" t="str">
        <f t="shared" si="14"/>
        <v/>
      </c>
      <c r="Z18" s="862">
        <f t="shared" si="22"/>
        <v>12</v>
      </c>
      <c r="AA18" s="633">
        <f t="shared" si="23"/>
        <v>0</v>
      </c>
      <c r="AB18" s="7" t="str">
        <f t="shared" si="29"/>
        <v>INVALID</v>
      </c>
      <c r="AC18" s="861" t="str">
        <f t="shared" si="30"/>
        <v/>
      </c>
      <c r="AD18" s="861" t="e">
        <f t="shared" si="0"/>
        <v>#DIV/0!</v>
      </c>
      <c r="AE18" s="861">
        <f t="shared" si="1"/>
        <v>0</v>
      </c>
      <c r="AF18" s="862">
        <f t="shared" si="24"/>
        <v>300</v>
      </c>
      <c r="AG18" s="862">
        <f t="shared" si="25"/>
        <v>201</v>
      </c>
      <c r="AH18" s="865">
        <f t="shared" si="26"/>
        <v>0.374</v>
      </c>
      <c r="AI18" s="862">
        <f t="shared" si="27"/>
        <v>0.11600000000000001</v>
      </c>
      <c r="AJ18" s="862" t="e">
        <f t="shared" si="28"/>
        <v>#VALUE!</v>
      </c>
      <c r="AK18" s="631"/>
      <c r="AL18" s="866" t="str">
        <f t="shared" si="7"/>
        <v/>
      </c>
      <c r="AM18" s="867">
        <f t="shared" si="20"/>
        <v>0</v>
      </c>
      <c r="AN18" s="633" t="str">
        <f t="shared" si="8"/>
        <v>YES</v>
      </c>
      <c r="AO18" s="511" t="s">
        <v>382</v>
      </c>
      <c r="AP18" s="127">
        <f>VLOOKUP(AO18,'Flags&amp;Qualifiers'!$B$2:$C$49,2)</f>
        <v>0</v>
      </c>
      <c r="AQ18" s="127">
        <f>VLOOKUP(AO18,'Flags&amp;Qualifiers'!$B$2:$D$49,3)</f>
        <v>0</v>
      </c>
      <c r="AR18" s="127">
        <f>VLOOKUP(AO18,'Flags&amp;Qualifiers'!$B$2:$E$49,4)</f>
        <v>0</v>
      </c>
      <c r="AS18" s="968"/>
      <c r="AT18" s="856" t="str">
        <f t="shared" si="21"/>
        <v>no</v>
      </c>
    </row>
    <row r="19" spans="1:46" s="7" customFormat="1" ht="11.25" customHeight="1" x14ac:dyDescent="0.2">
      <c r="A19" s="621">
        <f>(AirVision!A16)</f>
        <v>0</v>
      </c>
      <c r="B19" s="622">
        <f>(AirVision!B16)</f>
        <v>0</v>
      </c>
      <c r="C19" s="623" t="str">
        <f>IF(ISNUMBER(AirVision!I16),AirVision!I16, "")</f>
        <v/>
      </c>
      <c r="D19" s="624" t="str">
        <f>IF(AirVision!J16&lt;&gt;"",AirVision!J16, "")</f>
        <v/>
      </c>
      <c r="E19" s="624" t="str">
        <f>IF(ISNUMBER(AirVision!C16),AirVision!C16, "")</f>
        <v/>
      </c>
      <c r="F19" s="624" t="str">
        <f>IF(AirVision!D16&lt;&gt;"",AirVision!D16, "")</f>
        <v/>
      </c>
      <c r="G19" s="624" t="str">
        <f>IF(ISNUMBER(AirVision!F16),AirVision!F16, "")</f>
        <v/>
      </c>
      <c r="H19" s="624" t="str">
        <f>IF(AirVision!G16&lt;&gt;"",AirVision!G16, "")</f>
        <v/>
      </c>
      <c r="I19" s="624" t="str">
        <f>IF(ISNUMBER(AirVision!U16),AirVision!U16, "")</f>
        <v/>
      </c>
      <c r="J19" s="624" t="str">
        <f>IF(AirVision!V16&lt;&gt;"",AirVision!V16, "")</f>
        <v/>
      </c>
      <c r="K19" s="624" t="str">
        <f>IF(ISNUMBER(AirVision!X16),AirVision!X16, "")</f>
        <v/>
      </c>
      <c r="L19" s="624" t="str">
        <f>IF(AirVision!Y16&lt;&gt;"",AirVision!Y16, "")</f>
        <v/>
      </c>
      <c r="M19" s="624" t="str">
        <f>IF(ISNUMBER(AirVision!AA16),AirVision!AA16, "")</f>
        <v/>
      </c>
      <c r="N19" s="624" t="str">
        <f>IF(AirVision!AB16&lt;&gt;"",AirVision!AB16, "")</f>
        <v/>
      </c>
      <c r="O19" s="624" t="str">
        <f>IF(ISNUMBER(AirVision!AD16),AirVision!AD16, "")</f>
        <v/>
      </c>
      <c r="P19" s="624" t="str">
        <f>IF(AirVision!AE16&lt;&gt;"",AirVision!AE16, "")</f>
        <v/>
      </c>
      <c r="Q19" s="624">
        <f t="shared" si="9"/>
        <v>1</v>
      </c>
      <c r="R19" s="624" t="str">
        <f>IF(D19&lt;&gt;"",(VLOOKUP(D19,'Flags&amp;Qualifiers'!$S$2:$U$55,3)),"")</f>
        <v/>
      </c>
      <c r="S19" s="624" t="b">
        <f>ISNUMBER(SEARCH('Flags&amp;Qualifiers'!$S$5,D19))</f>
        <v>0</v>
      </c>
      <c r="T19" s="624">
        <f t="shared" si="10"/>
        <v>0</v>
      </c>
      <c r="U19" s="624" t="str">
        <f>IF(D19&lt;&gt;"",(VLOOKUP(D19,'Flags&amp;Qualifiers'!$S$2:$T$55,2)),"")</f>
        <v/>
      </c>
      <c r="V19" s="7">
        <f t="shared" si="11"/>
        <v>1</v>
      </c>
      <c r="W19" s="7">
        <f t="shared" si="12"/>
        <v>0</v>
      </c>
      <c r="X19" s="861" t="str">
        <f t="shared" si="13"/>
        <v>NULL</v>
      </c>
      <c r="Y19" s="557" t="str">
        <f t="shared" si="14"/>
        <v/>
      </c>
      <c r="Z19" s="862">
        <f t="shared" si="22"/>
        <v>13</v>
      </c>
      <c r="AA19" s="633">
        <f t="shared" si="23"/>
        <v>0</v>
      </c>
      <c r="AB19" s="7" t="str">
        <f t="shared" si="29"/>
        <v>INVALID</v>
      </c>
      <c r="AC19" s="861" t="str">
        <f t="shared" si="30"/>
        <v/>
      </c>
      <c r="AD19" s="861" t="e">
        <f t="shared" si="0"/>
        <v>#DIV/0!</v>
      </c>
      <c r="AE19" s="861">
        <f t="shared" si="1"/>
        <v>0</v>
      </c>
      <c r="AF19" s="862">
        <f t="shared" si="24"/>
        <v>300</v>
      </c>
      <c r="AG19" s="862">
        <f t="shared" si="25"/>
        <v>201</v>
      </c>
      <c r="AH19" s="865">
        <f t="shared" si="26"/>
        <v>0.374</v>
      </c>
      <c r="AI19" s="862">
        <f t="shared" si="27"/>
        <v>0.11600000000000001</v>
      </c>
      <c r="AJ19" s="862" t="e">
        <f t="shared" si="28"/>
        <v>#VALUE!</v>
      </c>
      <c r="AK19" s="631"/>
      <c r="AL19" s="866" t="str">
        <f t="shared" si="7"/>
        <v/>
      </c>
      <c r="AM19" s="867">
        <f t="shared" si="20"/>
        <v>0</v>
      </c>
      <c r="AN19" s="633" t="str">
        <f t="shared" si="8"/>
        <v>YES</v>
      </c>
      <c r="AO19" s="511" t="s">
        <v>382</v>
      </c>
      <c r="AP19" s="127">
        <f>VLOOKUP(AO19,'Flags&amp;Qualifiers'!$B$2:$C$49,2)</f>
        <v>0</v>
      </c>
      <c r="AQ19" s="127">
        <f>VLOOKUP(AO19,'Flags&amp;Qualifiers'!$B$2:$D$49,3)</f>
        <v>0</v>
      </c>
      <c r="AR19" s="127">
        <f>VLOOKUP(AO19,'Flags&amp;Qualifiers'!$B$2:$E$49,4)</f>
        <v>0</v>
      </c>
      <c r="AS19" s="968"/>
      <c r="AT19" s="856" t="str">
        <f t="shared" si="21"/>
        <v>no</v>
      </c>
    </row>
    <row r="20" spans="1:46" s="7" customFormat="1" ht="11.25" customHeight="1" x14ac:dyDescent="0.2">
      <c r="A20" s="621">
        <f>(AirVision!A17)</f>
        <v>0</v>
      </c>
      <c r="B20" s="622">
        <f>(AirVision!B17)</f>
        <v>0</v>
      </c>
      <c r="C20" s="623" t="str">
        <f>IF(ISNUMBER(AirVision!I17),AirVision!I17, "")</f>
        <v/>
      </c>
      <c r="D20" s="624" t="str">
        <f>IF(AirVision!J17&lt;&gt;"",AirVision!J17, "")</f>
        <v/>
      </c>
      <c r="E20" s="624" t="str">
        <f>IF(ISNUMBER(AirVision!C17),AirVision!C17, "")</f>
        <v/>
      </c>
      <c r="F20" s="624" t="str">
        <f>IF(AirVision!D17&lt;&gt;"",AirVision!D17, "")</f>
        <v/>
      </c>
      <c r="G20" s="624" t="str">
        <f>IF(ISNUMBER(AirVision!F17),AirVision!F17, "")</f>
        <v/>
      </c>
      <c r="H20" s="624" t="str">
        <f>IF(AirVision!G17&lt;&gt;"",AirVision!G17, "")</f>
        <v/>
      </c>
      <c r="I20" s="624" t="str">
        <f>IF(ISNUMBER(AirVision!U17),AirVision!U17, "")</f>
        <v/>
      </c>
      <c r="J20" s="624" t="str">
        <f>IF(AirVision!V17&lt;&gt;"",AirVision!V17, "")</f>
        <v/>
      </c>
      <c r="K20" s="624" t="str">
        <f>IF(ISNUMBER(AirVision!X17),AirVision!X17, "")</f>
        <v/>
      </c>
      <c r="L20" s="624" t="str">
        <f>IF(AirVision!Y17&lt;&gt;"",AirVision!Y17, "")</f>
        <v/>
      </c>
      <c r="M20" s="624" t="str">
        <f>IF(ISNUMBER(AirVision!AA17),AirVision!AA17, "")</f>
        <v/>
      </c>
      <c r="N20" s="624" t="str">
        <f>IF(AirVision!AB17&lt;&gt;"",AirVision!AB17, "")</f>
        <v/>
      </c>
      <c r="O20" s="624" t="str">
        <f>IF(ISNUMBER(AirVision!AD17),AirVision!AD17, "")</f>
        <v/>
      </c>
      <c r="P20" s="624" t="str">
        <f>IF(AirVision!AE17&lt;&gt;"",AirVision!AE17, "")</f>
        <v/>
      </c>
      <c r="Q20" s="624">
        <f t="shared" si="9"/>
        <v>1</v>
      </c>
      <c r="R20" s="624" t="str">
        <f>IF(D20&lt;&gt;"",(VLOOKUP(D20,'Flags&amp;Qualifiers'!$S$2:$U$55,3)),"")</f>
        <v/>
      </c>
      <c r="S20" s="624" t="b">
        <f>ISNUMBER(SEARCH('Flags&amp;Qualifiers'!$S$5,D20))</f>
        <v>0</v>
      </c>
      <c r="T20" s="624">
        <f t="shared" si="10"/>
        <v>0</v>
      </c>
      <c r="U20" s="624" t="str">
        <f>IF(D20&lt;&gt;"",(VLOOKUP(D20,'Flags&amp;Qualifiers'!$S$2:$T$55,2)),"")</f>
        <v/>
      </c>
      <c r="V20" s="7">
        <f t="shared" si="11"/>
        <v>1</v>
      </c>
      <c r="W20" s="7">
        <f t="shared" si="12"/>
        <v>0</v>
      </c>
      <c r="X20" s="861" t="str">
        <f t="shared" si="13"/>
        <v>NULL</v>
      </c>
      <c r="Y20" s="557" t="str">
        <f t="shared" si="14"/>
        <v/>
      </c>
      <c r="Z20" s="862">
        <f t="shared" si="22"/>
        <v>14</v>
      </c>
      <c r="AA20" s="633">
        <f t="shared" si="23"/>
        <v>0</v>
      </c>
      <c r="AB20" s="7" t="str">
        <f t="shared" si="29"/>
        <v>INVALID</v>
      </c>
      <c r="AC20" s="861" t="str">
        <f t="shared" si="30"/>
        <v/>
      </c>
      <c r="AD20" s="861" t="e">
        <f t="shared" si="0"/>
        <v>#DIV/0!</v>
      </c>
      <c r="AE20" s="861">
        <f t="shared" si="1"/>
        <v>0</v>
      </c>
      <c r="AF20" s="862">
        <f t="shared" si="24"/>
        <v>300</v>
      </c>
      <c r="AG20" s="862">
        <f t="shared" si="25"/>
        <v>201</v>
      </c>
      <c r="AH20" s="865">
        <f t="shared" si="26"/>
        <v>0.374</v>
      </c>
      <c r="AI20" s="862">
        <f t="shared" si="27"/>
        <v>0.11600000000000001</v>
      </c>
      <c r="AJ20" s="862" t="e">
        <f t="shared" si="28"/>
        <v>#VALUE!</v>
      </c>
      <c r="AK20" s="631"/>
      <c r="AL20" s="866" t="str">
        <f t="shared" si="7"/>
        <v/>
      </c>
      <c r="AM20" s="867">
        <f t="shared" si="20"/>
        <v>0</v>
      </c>
      <c r="AN20" s="633" t="str">
        <f t="shared" si="8"/>
        <v>YES</v>
      </c>
      <c r="AO20" s="511" t="s">
        <v>382</v>
      </c>
      <c r="AP20" s="127">
        <f>VLOOKUP(AO20,'Flags&amp;Qualifiers'!$B$2:$C$49,2)</f>
        <v>0</v>
      </c>
      <c r="AQ20" s="127">
        <f>VLOOKUP(AO20,'Flags&amp;Qualifiers'!$B$2:$D$49,3)</f>
        <v>0</v>
      </c>
      <c r="AR20" s="127">
        <f>VLOOKUP(AO20,'Flags&amp;Qualifiers'!$B$2:$E$49,4)</f>
        <v>0</v>
      </c>
      <c r="AS20" s="968"/>
      <c r="AT20" s="856" t="str">
        <f t="shared" si="21"/>
        <v>no</v>
      </c>
    </row>
    <row r="21" spans="1:46" s="7" customFormat="1" ht="11.25" customHeight="1" x14ac:dyDescent="0.2">
      <c r="A21" s="621">
        <f>(AirVision!A18)</f>
        <v>0</v>
      </c>
      <c r="B21" s="622">
        <f>(AirVision!B18)</f>
        <v>0</v>
      </c>
      <c r="C21" s="623" t="str">
        <f>IF(ISNUMBER(AirVision!I18),AirVision!I18, "")</f>
        <v/>
      </c>
      <c r="D21" s="624" t="str">
        <f>IF(AirVision!J18&lt;&gt;"",AirVision!J18, "")</f>
        <v/>
      </c>
      <c r="E21" s="624" t="str">
        <f>IF(ISNUMBER(AirVision!C18),AirVision!C18, "")</f>
        <v/>
      </c>
      <c r="F21" s="624" t="str">
        <f>IF(AirVision!D18&lt;&gt;"",AirVision!D18, "")</f>
        <v/>
      </c>
      <c r="G21" s="624" t="str">
        <f>IF(ISNUMBER(AirVision!F18),AirVision!F18, "")</f>
        <v/>
      </c>
      <c r="H21" s="624" t="str">
        <f>IF(AirVision!G18&lt;&gt;"",AirVision!G18, "")</f>
        <v/>
      </c>
      <c r="I21" s="624" t="str">
        <f>IF(ISNUMBER(AirVision!U18),AirVision!U18, "")</f>
        <v/>
      </c>
      <c r="J21" s="624" t="str">
        <f>IF(AirVision!V18&lt;&gt;"",AirVision!V18, "")</f>
        <v/>
      </c>
      <c r="K21" s="624" t="str">
        <f>IF(ISNUMBER(AirVision!X18),AirVision!X18, "")</f>
        <v/>
      </c>
      <c r="L21" s="624" t="str">
        <f>IF(AirVision!Y18&lt;&gt;"",AirVision!Y18, "")</f>
        <v/>
      </c>
      <c r="M21" s="624" t="str">
        <f>IF(ISNUMBER(AirVision!AA18),AirVision!AA18, "")</f>
        <v/>
      </c>
      <c r="N21" s="624" t="str">
        <f>IF(AirVision!AB18&lt;&gt;"",AirVision!AB18, "")</f>
        <v/>
      </c>
      <c r="O21" s="624" t="str">
        <f>IF(ISNUMBER(AirVision!AD18),AirVision!AD18, "")</f>
        <v/>
      </c>
      <c r="P21" s="624" t="str">
        <f>IF(AirVision!AE18&lt;&gt;"",AirVision!AE18, "")</f>
        <v/>
      </c>
      <c r="Q21" s="624">
        <f t="shared" si="9"/>
        <v>1</v>
      </c>
      <c r="R21" s="624" t="str">
        <f>IF(D21&lt;&gt;"",(VLOOKUP(D21,'Flags&amp;Qualifiers'!$S$2:$U$55,3)),"")</f>
        <v/>
      </c>
      <c r="S21" s="624" t="b">
        <f>ISNUMBER(SEARCH('Flags&amp;Qualifiers'!$S$5,D21))</f>
        <v>0</v>
      </c>
      <c r="T21" s="624">
        <f t="shared" si="10"/>
        <v>0</v>
      </c>
      <c r="U21" s="624" t="str">
        <f>IF(D21&lt;&gt;"",(VLOOKUP(D21,'Flags&amp;Qualifiers'!$S$2:$T$55,2)),"")</f>
        <v/>
      </c>
      <c r="V21" s="7">
        <f t="shared" si="11"/>
        <v>1</v>
      </c>
      <c r="W21" s="7">
        <f t="shared" si="12"/>
        <v>0</v>
      </c>
      <c r="X21" s="861" t="str">
        <f t="shared" si="13"/>
        <v>NULL</v>
      </c>
      <c r="Y21" s="557" t="str">
        <f t="shared" si="14"/>
        <v/>
      </c>
      <c r="Z21" s="862">
        <f t="shared" si="22"/>
        <v>15</v>
      </c>
      <c r="AA21" s="633">
        <f t="shared" si="23"/>
        <v>0</v>
      </c>
      <c r="AB21" s="7" t="str">
        <f t="shared" si="29"/>
        <v>INVALID</v>
      </c>
      <c r="AC21" s="861" t="str">
        <f t="shared" si="30"/>
        <v/>
      </c>
      <c r="AD21" s="861" t="e">
        <f t="shared" si="0"/>
        <v>#DIV/0!</v>
      </c>
      <c r="AE21" s="861">
        <f t="shared" si="1"/>
        <v>0</v>
      </c>
      <c r="AF21" s="862">
        <f t="shared" si="24"/>
        <v>300</v>
      </c>
      <c r="AG21" s="862">
        <f t="shared" si="25"/>
        <v>201</v>
      </c>
      <c r="AH21" s="865">
        <f t="shared" si="26"/>
        <v>0.374</v>
      </c>
      <c r="AI21" s="862">
        <f t="shared" si="27"/>
        <v>0.11600000000000001</v>
      </c>
      <c r="AJ21" s="862" t="e">
        <f t="shared" si="28"/>
        <v>#VALUE!</v>
      </c>
      <c r="AK21" s="631"/>
      <c r="AL21" s="866" t="str">
        <f t="shared" si="7"/>
        <v/>
      </c>
      <c r="AM21" s="867">
        <f t="shared" si="20"/>
        <v>0</v>
      </c>
      <c r="AN21" s="633" t="str">
        <f t="shared" si="8"/>
        <v>YES</v>
      </c>
      <c r="AO21" s="511" t="s">
        <v>382</v>
      </c>
      <c r="AP21" s="127">
        <f>VLOOKUP(AO21,'Flags&amp;Qualifiers'!$B$2:$C$49,2)</f>
        <v>0</v>
      </c>
      <c r="AQ21" s="127">
        <f>VLOOKUP(AO21,'Flags&amp;Qualifiers'!$B$2:$D$49,3)</f>
        <v>0</v>
      </c>
      <c r="AR21" s="127">
        <f>VLOOKUP(AO21,'Flags&amp;Qualifiers'!$B$2:$E$49,4)</f>
        <v>0</v>
      </c>
      <c r="AS21" s="968"/>
      <c r="AT21" s="856" t="str">
        <f t="shared" si="21"/>
        <v>no</v>
      </c>
    </row>
    <row r="22" spans="1:46" s="7" customFormat="1" ht="11.25" customHeight="1" x14ac:dyDescent="0.2">
      <c r="A22" s="621">
        <f>(AirVision!A19)</f>
        <v>0</v>
      </c>
      <c r="B22" s="622">
        <f>(AirVision!B19)</f>
        <v>0</v>
      </c>
      <c r="C22" s="623" t="str">
        <f>IF(ISNUMBER(AirVision!I19),AirVision!I19, "")</f>
        <v/>
      </c>
      <c r="D22" s="624" t="str">
        <f>IF(AirVision!J19&lt;&gt;"",AirVision!J19, "")</f>
        <v/>
      </c>
      <c r="E22" s="624" t="str">
        <f>IF(ISNUMBER(AirVision!C19),AirVision!C19, "")</f>
        <v/>
      </c>
      <c r="F22" s="624" t="str">
        <f>IF(AirVision!D19&lt;&gt;"",AirVision!D19, "")</f>
        <v/>
      </c>
      <c r="G22" s="624" t="str">
        <f>IF(ISNUMBER(AirVision!F19),AirVision!F19, "")</f>
        <v/>
      </c>
      <c r="H22" s="624" t="str">
        <f>IF(AirVision!G19&lt;&gt;"",AirVision!G19, "")</f>
        <v/>
      </c>
      <c r="I22" s="624" t="str">
        <f>IF(ISNUMBER(AirVision!U19),AirVision!U19, "")</f>
        <v/>
      </c>
      <c r="J22" s="624" t="str">
        <f>IF(AirVision!V19&lt;&gt;"",AirVision!V19, "")</f>
        <v/>
      </c>
      <c r="K22" s="624" t="str">
        <f>IF(ISNUMBER(AirVision!X19),AirVision!X19, "")</f>
        <v/>
      </c>
      <c r="L22" s="624" t="str">
        <f>IF(AirVision!Y19&lt;&gt;"",AirVision!Y19, "")</f>
        <v/>
      </c>
      <c r="M22" s="624" t="str">
        <f>IF(ISNUMBER(AirVision!AA19),AirVision!AA19, "")</f>
        <v/>
      </c>
      <c r="N22" s="624" t="str">
        <f>IF(AirVision!AB19&lt;&gt;"",AirVision!AB19, "")</f>
        <v/>
      </c>
      <c r="O22" s="624" t="str">
        <f>IF(ISNUMBER(AirVision!AD19),AirVision!AD19, "")</f>
        <v/>
      </c>
      <c r="P22" s="624" t="str">
        <f>IF(AirVision!AE19&lt;&gt;"",AirVision!AE19, "")</f>
        <v/>
      </c>
      <c r="Q22" s="624">
        <f t="shared" si="9"/>
        <v>1</v>
      </c>
      <c r="R22" s="624" t="str">
        <f>IF(D22&lt;&gt;"",(VLOOKUP(D22,'Flags&amp;Qualifiers'!$S$2:$U$55,3)),"")</f>
        <v/>
      </c>
      <c r="S22" s="624" t="b">
        <f>ISNUMBER(SEARCH('Flags&amp;Qualifiers'!$S$5,D22))</f>
        <v>0</v>
      </c>
      <c r="T22" s="624">
        <f t="shared" si="10"/>
        <v>0</v>
      </c>
      <c r="U22" s="624" t="str">
        <f>IF(D22&lt;&gt;"",(VLOOKUP(D22,'Flags&amp;Qualifiers'!$S$2:$T$55,2)),"")</f>
        <v/>
      </c>
      <c r="V22" s="7">
        <f t="shared" si="11"/>
        <v>1</v>
      </c>
      <c r="W22" s="7">
        <f t="shared" si="12"/>
        <v>0</v>
      </c>
      <c r="X22" s="861" t="str">
        <f t="shared" si="13"/>
        <v>NULL</v>
      </c>
      <c r="Y22" s="557" t="str">
        <f t="shared" si="14"/>
        <v/>
      </c>
      <c r="Z22" s="862">
        <f t="shared" si="22"/>
        <v>16</v>
      </c>
      <c r="AA22" s="633">
        <f t="shared" si="23"/>
        <v>0</v>
      </c>
      <c r="AB22" s="7" t="str">
        <f t="shared" si="29"/>
        <v>INVALID</v>
      </c>
      <c r="AC22" s="861" t="str">
        <f t="shared" si="30"/>
        <v/>
      </c>
      <c r="AD22" s="861" t="e">
        <f t="shared" si="0"/>
        <v>#DIV/0!</v>
      </c>
      <c r="AE22" s="861">
        <f t="shared" si="1"/>
        <v>0</v>
      </c>
      <c r="AF22" s="862">
        <f t="shared" si="24"/>
        <v>300</v>
      </c>
      <c r="AG22" s="862">
        <f t="shared" si="25"/>
        <v>201</v>
      </c>
      <c r="AH22" s="865">
        <f t="shared" si="26"/>
        <v>0.374</v>
      </c>
      <c r="AI22" s="862">
        <f t="shared" si="27"/>
        <v>0.11600000000000001</v>
      </c>
      <c r="AJ22" s="862" t="e">
        <f t="shared" si="28"/>
        <v>#VALUE!</v>
      </c>
      <c r="AK22" s="631"/>
      <c r="AL22" s="866" t="str">
        <f t="shared" si="7"/>
        <v/>
      </c>
      <c r="AM22" s="867">
        <f t="shared" si="20"/>
        <v>0</v>
      </c>
      <c r="AN22" s="633" t="str">
        <f t="shared" si="8"/>
        <v>YES</v>
      </c>
      <c r="AO22" s="511" t="s">
        <v>382</v>
      </c>
      <c r="AP22" s="127">
        <f>VLOOKUP(AO22,'Flags&amp;Qualifiers'!$B$2:$C$49,2)</f>
        <v>0</v>
      </c>
      <c r="AQ22" s="127">
        <f>VLOOKUP(AO22,'Flags&amp;Qualifiers'!$B$2:$D$49,3)</f>
        <v>0</v>
      </c>
      <c r="AR22" s="127">
        <f>VLOOKUP(AO22,'Flags&amp;Qualifiers'!$B$2:$E$49,4)</f>
        <v>0</v>
      </c>
      <c r="AS22" s="968"/>
      <c r="AT22" s="856" t="str">
        <f t="shared" si="21"/>
        <v>no</v>
      </c>
    </row>
    <row r="23" spans="1:46" s="7" customFormat="1" ht="11.25" customHeight="1" x14ac:dyDescent="0.2">
      <c r="A23" s="621">
        <f>(AirVision!A20)</f>
        <v>0</v>
      </c>
      <c r="B23" s="622">
        <f>(AirVision!B20)</f>
        <v>0</v>
      </c>
      <c r="C23" s="623" t="str">
        <f>IF(ISNUMBER(AirVision!I20),AirVision!I20, "")</f>
        <v/>
      </c>
      <c r="D23" s="624" t="str">
        <f>IF(AirVision!J20&lt;&gt;"",AirVision!J20, "")</f>
        <v/>
      </c>
      <c r="E23" s="624" t="str">
        <f>IF(ISNUMBER(AirVision!C20),AirVision!C20, "")</f>
        <v/>
      </c>
      <c r="F23" s="624" t="str">
        <f>IF(AirVision!D20&lt;&gt;"",AirVision!D20, "")</f>
        <v/>
      </c>
      <c r="G23" s="624" t="str">
        <f>IF(ISNUMBER(AirVision!F20),AirVision!F20, "")</f>
        <v/>
      </c>
      <c r="H23" s="624" t="str">
        <f>IF(AirVision!G20&lt;&gt;"",AirVision!G20, "")</f>
        <v/>
      </c>
      <c r="I23" s="624" t="str">
        <f>IF(ISNUMBER(AirVision!U20),AirVision!U20, "")</f>
        <v/>
      </c>
      <c r="J23" s="624" t="str">
        <f>IF(AirVision!V20&lt;&gt;"",AirVision!V20, "")</f>
        <v/>
      </c>
      <c r="K23" s="624" t="str">
        <f>IF(ISNUMBER(AirVision!X20),AirVision!X20, "")</f>
        <v/>
      </c>
      <c r="L23" s="624" t="str">
        <f>IF(AirVision!Y20&lt;&gt;"",AirVision!Y20, "")</f>
        <v/>
      </c>
      <c r="M23" s="624" t="str">
        <f>IF(ISNUMBER(AirVision!AA20),AirVision!AA20, "")</f>
        <v/>
      </c>
      <c r="N23" s="624" t="str">
        <f>IF(AirVision!AB20&lt;&gt;"",AirVision!AB20, "")</f>
        <v/>
      </c>
      <c r="O23" s="624" t="str">
        <f>IF(ISNUMBER(AirVision!AD20),AirVision!AD20, "")</f>
        <v/>
      </c>
      <c r="P23" s="624" t="str">
        <f>IF(AirVision!AE20&lt;&gt;"",AirVision!AE20, "")</f>
        <v/>
      </c>
      <c r="Q23" s="624">
        <f t="shared" si="9"/>
        <v>1</v>
      </c>
      <c r="R23" s="624" t="str">
        <f>IF(D23&lt;&gt;"",(VLOOKUP(D23,'Flags&amp;Qualifiers'!$S$2:$U$55,3)),"")</f>
        <v/>
      </c>
      <c r="S23" s="624" t="b">
        <f>ISNUMBER(SEARCH('Flags&amp;Qualifiers'!$S$5,D23))</f>
        <v>0</v>
      </c>
      <c r="T23" s="624">
        <f t="shared" si="10"/>
        <v>0</v>
      </c>
      <c r="U23" s="624" t="str">
        <f>IF(D23&lt;&gt;"",(VLOOKUP(D23,'Flags&amp;Qualifiers'!$S$2:$T$55,2)),"")</f>
        <v/>
      </c>
      <c r="V23" s="7">
        <f t="shared" si="11"/>
        <v>1</v>
      </c>
      <c r="W23" s="7">
        <f t="shared" si="12"/>
        <v>0</v>
      </c>
      <c r="X23" s="861" t="str">
        <f t="shared" si="13"/>
        <v>NULL</v>
      </c>
      <c r="Y23" s="557" t="str">
        <f t="shared" si="14"/>
        <v/>
      </c>
      <c r="Z23" s="862">
        <f t="shared" si="22"/>
        <v>17</v>
      </c>
      <c r="AA23" s="633">
        <f t="shared" si="23"/>
        <v>0</v>
      </c>
      <c r="AB23" s="7" t="str">
        <f t="shared" si="29"/>
        <v>INVALID</v>
      </c>
      <c r="AC23" s="861" t="str">
        <f t="shared" si="30"/>
        <v/>
      </c>
      <c r="AD23" s="861" t="e">
        <f t="shared" si="0"/>
        <v>#DIV/0!</v>
      </c>
      <c r="AE23" s="861">
        <f t="shared" si="1"/>
        <v>0</v>
      </c>
      <c r="AF23" s="862">
        <f t="shared" si="24"/>
        <v>300</v>
      </c>
      <c r="AG23" s="862">
        <f t="shared" si="25"/>
        <v>201</v>
      </c>
      <c r="AH23" s="865">
        <f t="shared" si="26"/>
        <v>0.374</v>
      </c>
      <c r="AI23" s="862">
        <f t="shared" si="27"/>
        <v>0.11600000000000001</v>
      </c>
      <c r="AJ23" s="862" t="e">
        <f t="shared" si="28"/>
        <v>#VALUE!</v>
      </c>
      <c r="AK23" s="631"/>
      <c r="AL23" s="866" t="str">
        <f t="shared" si="7"/>
        <v/>
      </c>
      <c r="AM23" s="867">
        <f t="shared" si="20"/>
        <v>0</v>
      </c>
      <c r="AN23" s="633" t="str">
        <f t="shared" si="8"/>
        <v>YES</v>
      </c>
      <c r="AO23" s="511" t="s">
        <v>382</v>
      </c>
      <c r="AP23" s="127">
        <f>VLOOKUP(AO23,'Flags&amp;Qualifiers'!$B$2:$C$49,2)</f>
        <v>0</v>
      </c>
      <c r="AQ23" s="127">
        <f>VLOOKUP(AO23,'Flags&amp;Qualifiers'!$B$2:$D$49,3)</f>
        <v>0</v>
      </c>
      <c r="AR23" s="127">
        <f>VLOOKUP(AO23,'Flags&amp;Qualifiers'!$B$2:$E$49,4)</f>
        <v>0</v>
      </c>
      <c r="AS23" s="968"/>
      <c r="AT23" s="856" t="str">
        <f t="shared" si="21"/>
        <v>no</v>
      </c>
    </row>
    <row r="24" spans="1:46" s="7" customFormat="1" ht="11.25" customHeight="1" x14ac:dyDescent="0.2">
      <c r="A24" s="621">
        <f>(AirVision!A21)</f>
        <v>0</v>
      </c>
      <c r="B24" s="622">
        <f>(AirVision!B21)</f>
        <v>0</v>
      </c>
      <c r="C24" s="623" t="str">
        <f>IF(ISNUMBER(AirVision!I21),AirVision!I21, "")</f>
        <v/>
      </c>
      <c r="D24" s="624" t="str">
        <f>IF(AirVision!J21&lt;&gt;"",AirVision!J21, "")</f>
        <v/>
      </c>
      <c r="E24" s="624" t="str">
        <f>IF(ISNUMBER(AirVision!C21),AirVision!C21, "")</f>
        <v/>
      </c>
      <c r="F24" s="624" t="str">
        <f>IF(AirVision!D21&lt;&gt;"",AirVision!D21, "")</f>
        <v/>
      </c>
      <c r="G24" s="624" t="str">
        <f>IF(ISNUMBER(AirVision!F21),AirVision!F21, "")</f>
        <v/>
      </c>
      <c r="H24" s="624" t="str">
        <f>IF(AirVision!G21&lt;&gt;"",AirVision!G21, "")</f>
        <v/>
      </c>
      <c r="I24" s="624" t="str">
        <f>IF(ISNUMBER(AirVision!U21),AirVision!U21, "")</f>
        <v/>
      </c>
      <c r="J24" s="624" t="str">
        <f>IF(AirVision!V21&lt;&gt;"",AirVision!V21, "")</f>
        <v/>
      </c>
      <c r="K24" s="624" t="str">
        <f>IF(ISNUMBER(AirVision!X21),AirVision!X21, "")</f>
        <v/>
      </c>
      <c r="L24" s="624" t="str">
        <f>IF(AirVision!Y21&lt;&gt;"",AirVision!Y21, "")</f>
        <v/>
      </c>
      <c r="M24" s="624" t="str">
        <f>IF(ISNUMBER(AirVision!AA21),AirVision!AA21, "")</f>
        <v/>
      </c>
      <c r="N24" s="624" t="str">
        <f>IF(AirVision!AB21&lt;&gt;"",AirVision!AB21, "")</f>
        <v/>
      </c>
      <c r="O24" s="624" t="str">
        <f>IF(ISNUMBER(AirVision!AD21),AirVision!AD21, "")</f>
        <v/>
      </c>
      <c r="P24" s="624" t="str">
        <f>IF(AirVision!AE21&lt;&gt;"",AirVision!AE21, "")</f>
        <v/>
      </c>
      <c r="Q24" s="624">
        <f t="shared" si="9"/>
        <v>1</v>
      </c>
      <c r="R24" s="624" t="str">
        <f>IF(D24&lt;&gt;"",(VLOOKUP(D24,'Flags&amp;Qualifiers'!$S$2:$U$55,3)),"")</f>
        <v/>
      </c>
      <c r="S24" s="624" t="b">
        <f>ISNUMBER(SEARCH('Flags&amp;Qualifiers'!$S$5,D24))</f>
        <v>0</v>
      </c>
      <c r="T24" s="624">
        <f t="shared" si="10"/>
        <v>0</v>
      </c>
      <c r="U24" s="624" t="str">
        <f>IF(D24&lt;&gt;"",(VLOOKUP(D24,'Flags&amp;Qualifiers'!$S$2:$T$55,2)),"")</f>
        <v/>
      </c>
      <c r="V24" s="7">
        <f t="shared" si="11"/>
        <v>1</v>
      </c>
      <c r="W24" s="7">
        <f t="shared" si="12"/>
        <v>0</v>
      </c>
      <c r="X24" s="861" t="str">
        <f t="shared" si="13"/>
        <v>NULL</v>
      </c>
      <c r="Y24" s="557" t="str">
        <f t="shared" si="14"/>
        <v/>
      </c>
      <c r="Z24" s="862">
        <f t="shared" si="22"/>
        <v>18</v>
      </c>
      <c r="AA24" s="633">
        <f t="shared" si="23"/>
        <v>0</v>
      </c>
      <c r="AB24" s="7" t="str">
        <f t="shared" si="29"/>
        <v>INVALID</v>
      </c>
      <c r="AC24" s="861" t="str">
        <f t="shared" si="30"/>
        <v/>
      </c>
      <c r="AD24" s="861" t="e">
        <f t="shared" si="0"/>
        <v>#DIV/0!</v>
      </c>
      <c r="AE24" s="861">
        <f t="shared" si="1"/>
        <v>0</v>
      </c>
      <c r="AF24" s="862">
        <f t="shared" si="24"/>
        <v>300</v>
      </c>
      <c r="AG24" s="862">
        <f t="shared" si="25"/>
        <v>201</v>
      </c>
      <c r="AH24" s="865">
        <f t="shared" si="26"/>
        <v>0.374</v>
      </c>
      <c r="AI24" s="862">
        <f t="shared" si="27"/>
        <v>0.11600000000000001</v>
      </c>
      <c r="AJ24" s="862" t="e">
        <f t="shared" si="28"/>
        <v>#VALUE!</v>
      </c>
      <c r="AK24" s="631"/>
      <c r="AL24" s="866" t="str">
        <f t="shared" si="7"/>
        <v/>
      </c>
      <c r="AM24" s="867">
        <f t="shared" si="20"/>
        <v>0</v>
      </c>
      <c r="AN24" s="633" t="str">
        <f t="shared" si="8"/>
        <v>YES</v>
      </c>
      <c r="AO24" s="511" t="s">
        <v>382</v>
      </c>
      <c r="AP24" s="127">
        <f>VLOOKUP(AO24,'Flags&amp;Qualifiers'!$B$2:$C$49,2)</f>
        <v>0</v>
      </c>
      <c r="AQ24" s="127">
        <f>VLOOKUP(AO24,'Flags&amp;Qualifiers'!$B$2:$D$49,3)</f>
        <v>0</v>
      </c>
      <c r="AR24" s="127">
        <f>VLOOKUP(AO24,'Flags&amp;Qualifiers'!$B$2:$E$49,4)</f>
        <v>0</v>
      </c>
      <c r="AS24" s="968"/>
      <c r="AT24" s="856" t="str">
        <f t="shared" si="21"/>
        <v>no</v>
      </c>
    </row>
    <row r="25" spans="1:46" s="7" customFormat="1" ht="11.25" customHeight="1" x14ac:dyDescent="0.2">
      <c r="A25" s="621">
        <f>(AirVision!A22)</f>
        <v>0</v>
      </c>
      <c r="B25" s="622">
        <f>(AirVision!B22)</f>
        <v>0</v>
      </c>
      <c r="C25" s="623" t="str">
        <f>IF(ISNUMBER(AirVision!I22),AirVision!I22, "")</f>
        <v/>
      </c>
      <c r="D25" s="624" t="str">
        <f>IF(AirVision!J22&lt;&gt;"",AirVision!J22, "")</f>
        <v/>
      </c>
      <c r="E25" s="624" t="str">
        <f>IF(ISNUMBER(AirVision!C22),AirVision!C22, "")</f>
        <v/>
      </c>
      <c r="F25" s="624" t="str">
        <f>IF(AirVision!D22&lt;&gt;"",AirVision!D22, "")</f>
        <v/>
      </c>
      <c r="G25" s="624" t="str">
        <f>IF(ISNUMBER(AirVision!F22),AirVision!F22, "")</f>
        <v/>
      </c>
      <c r="H25" s="624" t="str">
        <f>IF(AirVision!G22&lt;&gt;"",AirVision!G22, "")</f>
        <v/>
      </c>
      <c r="I25" s="624" t="str">
        <f>IF(ISNUMBER(AirVision!U22),AirVision!U22, "")</f>
        <v/>
      </c>
      <c r="J25" s="624" t="str">
        <f>IF(AirVision!V22&lt;&gt;"",AirVision!V22, "")</f>
        <v/>
      </c>
      <c r="K25" s="624" t="str">
        <f>IF(ISNUMBER(AirVision!X22),AirVision!X22, "")</f>
        <v/>
      </c>
      <c r="L25" s="624" t="str">
        <f>IF(AirVision!Y22&lt;&gt;"",AirVision!Y22, "")</f>
        <v/>
      </c>
      <c r="M25" s="624" t="str">
        <f>IF(ISNUMBER(AirVision!AA22),AirVision!AA22, "")</f>
        <v/>
      </c>
      <c r="N25" s="624" t="str">
        <f>IF(AirVision!AB22&lt;&gt;"",AirVision!AB22, "")</f>
        <v/>
      </c>
      <c r="O25" s="624" t="str">
        <f>IF(ISNUMBER(AirVision!AD22),AirVision!AD22, "")</f>
        <v/>
      </c>
      <c r="P25" s="624" t="str">
        <f>IF(AirVision!AE22&lt;&gt;"",AirVision!AE22, "")</f>
        <v/>
      </c>
      <c r="Q25" s="624">
        <f t="shared" si="9"/>
        <v>1</v>
      </c>
      <c r="R25" s="624" t="str">
        <f>IF(D25&lt;&gt;"",(VLOOKUP(D25,'Flags&amp;Qualifiers'!$S$2:$U$55,3)),"")</f>
        <v/>
      </c>
      <c r="S25" s="624" t="b">
        <f>ISNUMBER(SEARCH('Flags&amp;Qualifiers'!$S$5,D25))</f>
        <v>0</v>
      </c>
      <c r="T25" s="624">
        <f t="shared" si="10"/>
        <v>0</v>
      </c>
      <c r="U25" s="624" t="str">
        <f>IF(D25&lt;&gt;"",(VLOOKUP(D25,'Flags&amp;Qualifiers'!$S$2:$T$55,2)),"")</f>
        <v/>
      </c>
      <c r="V25" s="7">
        <f t="shared" si="11"/>
        <v>1</v>
      </c>
      <c r="W25" s="7">
        <f t="shared" si="12"/>
        <v>0</v>
      </c>
      <c r="X25" s="861" t="str">
        <f t="shared" si="13"/>
        <v>NULL</v>
      </c>
      <c r="Y25" s="557" t="str">
        <f t="shared" si="14"/>
        <v/>
      </c>
      <c r="Z25" s="862">
        <f t="shared" si="22"/>
        <v>19</v>
      </c>
      <c r="AA25" s="633">
        <f t="shared" si="23"/>
        <v>0</v>
      </c>
      <c r="AB25" s="7" t="str">
        <f t="shared" si="29"/>
        <v>INVALID</v>
      </c>
      <c r="AC25" s="861" t="str">
        <f t="shared" si="30"/>
        <v/>
      </c>
      <c r="AD25" s="861" t="e">
        <f t="shared" si="0"/>
        <v>#DIV/0!</v>
      </c>
      <c r="AE25" s="861">
        <f t="shared" si="1"/>
        <v>0</v>
      </c>
      <c r="AF25" s="862">
        <f t="shared" si="24"/>
        <v>300</v>
      </c>
      <c r="AG25" s="862">
        <f t="shared" si="25"/>
        <v>201</v>
      </c>
      <c r="AH25" s="865">
        <f t="shared" si="26"/>
        <v>0.374</v>
      </c>
      <c r="AI25" s="862">
        <f t="shared" si="27"/>
        <v>0.11600000000000001</v>
      </c>
      <c r="AJ25" s="862" t="e">
        <f t="shared" si="28"/>
        <v>#VALUE!</v>
      </c>
      <c r="AK25" s="631"/>
      <c r="AL25" s="866" t="str">
        <f t="shared" si="7"/>
        <v/>
      </c>
      <c r="AM25" s="867">
        <f t="shared" si="20"/>
        <v>0</v>
      </c>
      <c r="AN25" s="633" t="str">
        <f t="shared" si="8"/>
        <v>YES</v>
      </c>
      <c r="AO25" s="511" t="s">
        <v>382</v>
      </c>
      <c r="AP25" s="127">
        <f>VLOOKUP(AO25,'Flags&amp;Qualifiers'!$B$2:$C$49,2)</f>
        <v>0</v>
      </c>
      <c r="AQ25" s="127">
        <f>VLOOKUP(AO25,'Flags&amp;Qualifiers'!$B$2:$D$49,3)</f>
        <v>0</v>
      </c>
      <c r="AR25" s="127">
        <f>VLOOKUP(AO25,'Flags&amp;Qualifiers'!$B$2:$E$49,4)</f>
        <v>0</v>
      </c>
      <c r="AS25" s="968"/>
      <c r="AT25" s="856" t="str">
        <f t="shared" si="21"/>
        <v>no</v>
      </c>
    </row>
    <row r="26" spans="1:46" s="7" customFormat="1" ht="11.25" customHeight="1" x14ac:dyDescent="0.2">
      <c r="A26" s="621">
        <f>(AirVision!A23)</f>
        <v>0</v>
      </c>
      <c r="B26" s="622">
        <f>(AirVision!B23)</f>
        <v>0</v>
      </c>
      <c r="C26" s="623" t="str">
        <f>IF(ISNUMBER(AirVision!I23),AirVision!I23, "")</f>
        <v/>
      </c>
      <c r="D26" s="624" t="str">
        <f>IF(AirVision!J23&lt;&gt;"",AirVision!J23, "")</f>
        <v/>
      </c>
      <c r="E26" s="624" t="str">
        <f>IF(ISNUMBER(AirVision!C23),AirVision!C23, "")</f>
        <v/>
      </c>
      <c r="F26" s="624" t="str">
        <f>IF(AirVision!D23&lt;&gt;"",AirVision!D23, "")</f>
        <v/>
      </c>
      <c r="G26" s="624" t="str">
        <f>IF(ISNUMBER(AirVision!F23),AirVision!F23, "")</f>
        <v/>
      </c>
      <c r="H26" s="624" t="str">
        <f>IF(AirVision!G23&lt;&gt;"",AirVision!G23, "")</f>
        <v/>
      </c>
      <c r="I26" s="624" t="str">
        <f>IF(ISNUMBER(AirVision!U23),AirVision!U23, "")</f>
        <v/>
      </c>
      <c r="J26" s="624" t="str">
        <f>IF(AirVision!V23&lt;&gt;"",AirVision!V23, "")</f>
        <v/>
      </c>
      <c r="K26" s="624" t="str">
        <f>IF(ISNUMBER(AirVision!X23),AirVision!X23, "")</f>
        <v/>
      </c>
      <c r="L26" s="624" t="str">
        <f>IF(AirVision!Y23&lt;&gt;"",AirVision!Y23, "")</f>
        <v/>
      </c>
      <c r="M26" s="624" t="str">
        <f>IF(ISNUMBER(AirVision!AA23),AirVision!AA23, "")</f>
        <v/>
      </c>
      <c r="N26" s="624" t="str">
        <f>IF(AirVision!AB23&lt;&gt;"",AirVision!AB23, "")</f>
        <v/>
      </c>
      <c r="O26" s="624" t="str">
        <f>IF(ISNUMBER(AirVision!AD23),AirVision!AD23, "")</f>
        <v/>
      </c>
      <c r="P26" s="624" t="str">
        <f>IF(AirVision!AE23&lt;&gt;"",AirVision!AE23, "")</f>
        <v/>
      </c>
      <c r="Q26" s="624">
        <f t="shared" si="9"/>
        <v>1</v>
      </c>
      <c r="R26" s="624" t="str">
        <f>IF(D26&lt;&gt;"",(VLOOKUP(D26,'Flags&amp;Qualifiers'!$S$2:$U$55,3)),"")</f>
        <v/>
      </c>
      <c r="S26" s="624" t="b">
        <f>ISNUMBER(SEARCH('Flags&amp;Qualifiers'!$S$5,D26))</f>
        <v>0</v>
      </c>
      <c r="T26" s="624">
        <f t="shared" si="10"/>
        <v>0</v>
      </c>
      <c r="U26" s="624" t="str">
        <f>IF(D26&lt;&gt;"",(VLOOKUP(D26,'Flags&amp;Qualifiers'!$S$2:$T$55,2)),"")</f>
        <v/>
      </c>
      <c r="V26" s="7">
        <f t="shared" si="11"/>
        <v>1</v>
      </c>
      <c r="W26" s="7">
        <f t="shared" si="12"/>
        <v>0</v>
      </c>
      <c r="X26" s="861" t="str">
        <f t="shared" si="13"/>
        <v>NULL</v>
      </c>
      <c r="Y26" s="557" t="str">
        <f t="shared" si="14"/>
        <v/>
      </c>
      <c r="Z26" s="862">
        <f t="shared" si="22"/>
        <v>20</v>
      </c>
      <c r="AA26" s="633">
        <f t="shared" si="23"/>
        <v>0</v>
      </c>
      <c r="AB26" s="7" t="str">
        <f t="shared" si="29"/>
        <v>INVALID</v>
      </c>
      <c r="AC26" s="861" t="str">
        <f t="shared" si="30"/>
        <v/>
      </c>
      <c r="AD26" s="861" t="e">
        <f t="shared" si="0"/>
        <v>#DIV/0!</v>
      </c>
      <c r="AE26" s="861">
        <f t="shared" si="1"/>
        <v>0</v>
      </c>
      <c r="AF26" s="862">
        <f t="shared" si="24"/>
        <v>300</v>
      </c>
      <c r="AG26" s="862">
        <f t="shared" si="25"/>
        <v>201</v>
      </c>
      <c r="AH26" s="865">
        <f t="shared" si="26"/>
        <v>0.374</v>
      </c>
      <c r="AI26" s="862">
        <f t="shared" si="27"/>
        <v>0.11600000000000001</v>
      </c>
      <c r="AJ26" s="862" t="e">
        <f t="shared" si="28"/>
        <v>#VALUE!</v>
      </c>
      <c r="AK26" s="631"/>
      <c r="AL26" s="866" t="str">
        <f t="shared" si="7"/>
        <v/>
      </c>
      <c r="AM26" s="867">
        <f t="shared" si="20"/>
        <v>0</v>
      </c>
      <c r="AN26" s="633" t="str">
        <f t="shared" si="8"/>
        <v>YES</v>
      </c>
      <c r="AO26" s="511" t="s">
        <v>382</v>
      </c>
      <c r="AP26" s="127">
        <f>VLOOKUP(AO26,'Flags&amp;Qualifiers'!$B$2:$C$49,2)</f>
        <v>0</v>
      </c>
      <c r="AQ26" s="127">
        <f>VLOOKUP(AO26,'Flags&amp;Qualifiers'!$B$2:$D$49,3)</f>
        <v>0</v>
      </c>
      <c r="AR26" s="127">
        <f>VLOOKUP(AO26,'Flags&amp;Qualifiers'!$B$2:$E$49,4)</f>
        <v>0</v>
      </c>
      <c r="AS26" s="968"/>
      <c r="AT26" s="856" t="str">
        <f t="shared" si="21"/>
        <v>no</v>
      </c>
    </row>
    <row r="27" spans="1:46" s="7" customFormat="1" ht="11.25" customHeight="1" x14ac:dyDescent="0.2">
      <c r="A27" s="621">
        <f>(AirVision!A24)</f>
        <v>0</v>
      </c>
      <c r="B27" s="622">
        <f>(AirVision!B24)</f>
        <v>0</v>
      </c>
      <c r="C27" s="623" t="str">
        <f>IF(ISNUMBER(AirVision!I24),AirVision!I24, "")</f>
        <v/>
      </c>
      <c r="D27" s="624" t="str">
        <f>IF(AirVision!J24&lt;&gt;"",AirVision!J24, "")</f>
        <v/>
      </c>
      <c r="E27" s="624" t="str">
        <f>IF(ISNUMBER(AirVision!C24),AirVision!C24, "")</f>
        <v/>
      </c>
      <c r="F27" s="624" t="str">
        <f>IF(AirVision!D24&lt;&gt;"",AirVision!D24, "")</f>
        <v/>
      </c>
      <c r="G27" s="624" t="str">
        <f>IF(ISNUMBER(AirVision!F24),AirVision!F24, "")</f>
        <v/>
      </c>
      <c r="H27" s="624" t="str">
        <f>IF(AirVision!G24&lt;&gt;"",AirVision!G24, "")</f>
        <v/>
      </c>
      <c r="I27" s="624" t="str">
        <f>IF(ISNUMBER(AirVision!U24),AirVision!U24, "")</f>
        <v/>
      </c>
      <c r="J27" s="624" t="str">
        <f>IF(AirVision!V24&lt;&gt;"",AirVision!V24, "")</f>
        <v/>
      </c>
      <c r="K27" s="624" t="str">
        <f>IF(ISNUMBER(AirVision!X24),AirVision!X24, "")</f>
        <v/>
      </c>
      <c r="L27" s="624" t="str">
        <f>IF(AirVision!Y24&lt;&gt;"",AirVision!Y24, "")</f>
        <v/>
      </c>
      <c r="M27" s="624" t="str">
        <f>IF(ISNUMBER(AirVision!AA24),AirVision!AA24, "")</f>
        <v/>
      </c>
      <c r="N27" s="624" t="str">
        <f>IF(AirVision!AB24&lt;&gt;"",AirVision!AB24, "")</f>
        <v/>
      </c>
      <c r="O27" s="624" t="str">
        <f>IF(ISNUMBER(AirVision!AD24),AirVision!AD24, "")</f>
        <v/>
      </c>
      <c r="P27" s="624" t="str">
        <f>IF(AirVision!AE24&lt;&gt;"",AirVision!AE24, "")</f>
        <v/>
      </c>
      <c r="Q27" s="624">
        <f t="shared" si="9"/>
        <v>1</v>
      </c>
      <c r="R27" s="624" t="str">
        <f>IF(D27&lt;&gt;"",(VLOOKUP(D27,'Flags&amp;Qualifiers'!$S$2:$U$55,3)),"")</f>
        <v/>
      </c>
      <c r="S27" s="624" t="b">
        <f>ISNUMBER(SEARCH('Flags&amp;Qualifiers'!$S$5,D27))</f>
        <v>0</v>
      </c>
      <c r="T27" s="624">
        <f t="shared" si="10"/>
        <v>0</v>
      </c>
      <c r="U27" s="624" t="str">
        <f>IF(D27&lt;&gt;"",(VLOOKUP(D27,'Flags&amp;Qualifiers'!$S$2:$T$55,2)),"")</f>
        <v/>
      </c>
      <c r="V27" s="7">
        <f t="shared" si="11"/>
        <v>1</v>
      </c>
      <c r="W27" s="7">
        <f t="shared" si="12"/>
        <v>0</v>
      </c>
      <c r="X27" s="861" t="str">
        <f t="shared" si="13"/>
        <v>NULL</v>
      </c>
      <c r="Y27" s="557" t="str">
        <f t="shared" si="14"/>
        <v/>
      </c>
      <c r="Z27" s="862">
        <f t="shared" si="22"/>
        <v>21</v>
      </c>
      <c r="AA27" s="633">
        <f t="shared" si="23"/>
        <v>0</v>
      </c>
      <c r="AB27" s="7" t="str">
        <f t="shared" si="29"/>
        <v>INVALID</v>
      </c>
      <c r="AC27" s="861" t="str">
        <f t="shared" si="30"/>
        <v/>
      </c>
      <c r="AD27" s="861" t="e">
        <f t="shared" si="0"/>
        <v>#DIV/0!</v>
      </c>
      <c r="AE27" s="861">
        <f t="shared" si="1"/>
        <v>0</v>
      </c>
      <c r="AF27" s="862">
        <f t="shared" si="24"/>
        <v>300</v>
      </c>
      <c r="AG27" s="862">
        <f t="shared" si="25"/>
        <v>201</v>
      </c>
      <c r="AH27" s="865">
        <f t="shared" si="26"/>
        <v>0.374</v>
      </c>
      <c r="AI27" s="862">
        <f t="shared" si="27"/>
        <v>0.11600000000000001</v>
      </c>
      <c r="AJ27" s="862" t="e">
        <f t="shared" si="28"/>
        <v>#VALUE!</v>
      </c>
      <c r="AK27" s="631"/>
      <c r="AL27" s="866" t="str">
        <f t="shared" si="7"/>
        <v/>
      </c>
      <c r="AM27" s="867">
        <f t="shared" si="20"/>
        <v>0</v>
      </c>
      <c r="AN27" s="633" t="str">
        <f t="shared" si="8"/>
        <v>YES</v>
      </c>
      <c r="AO27" s="511" t="s">
        <v>382</v>
      </c>
      <c r="AP27" s="127">
        <f>VLOOKUP(AO27,'Flags&amp;Qualifiers'!$B$2:$C$49,2)</f>
        <v>0</v>
      </c>
      <c r="AQ27" s="127">
        <f>VLOOKUP(AO27,'Flags&amp;Qualifiers'!$B$2:$D$49,3)</f>
        <v>0</v>
      </c>
      <c r="AR27" s="127">
        <f>VLOOKUP(AO27,'Flags&amp;Qualifiers'!$B$2:$E$49,4)</f>
        <v>0</v>
      </c>
      <c r="AS27" s="968"/>
      <c r="AT27" s="856" t="str">
        <f t="shared" si="21"/>
        <v>no</v>
      </c>
    </row>
    <row r="28" spans="1:46" s="7" customFormat="1" ht="11.25" customHeight="1" x14ac:dyDescent="0.2">
      <c r="A28" s="621">
        <f>(AirVision!A25)</f>
        <v>0</v>
      </c>
      <c r="B28" s="622">
        <f>(AirVision!B25)</f>
        <v>0</v>
      </c>
      <c r="C28" s="623" t="str">
        <f>IF(ISNUMBER(AirVision!I25),AirVision!I25, "")</f>
        <v/>
      </c>
      <c r="D28" s="624" t="str">
        <f>IF(AirVision!J25&lt;&gt;"",AirVision!J25, "")</f>
        <v/>
      </c>
      <c r="E28" s="624" t="str">
        <f>IF(ISNUMBER(AirVision!C25),AirVision!C25, "")</f>
        <v/>
      </c>
      <c r="F28" s="624" t="str">
        <f>IF(AirVision!D25&lt;&gt;"",AirVision!D25, "")</f>
        <v/>
      </c>
      <c r="G28" s="624" t="str">
        <f>IF(ISNUMBER(AirVision!F25),AirVision!F25, "")</f>
        <v/>
      </c>
      <c r="H28" s="624" t="str">
        <f>IF(AirVision!G25&lt;&gt;"",AirVision!G25, "")</f>
        <v/>
      </c>
      <c r="I28" s="624" t="str">
        <f>IF(ISNUMBER(AirVision!U25),AirVision!U25, "")</f>
        <v/>
      </c>
      <c r="J28" s="624" t="str">
        <f>IF(AirVision!V25&lt;&gt;"",AirVision!V25, "")</f>
        <v/>
      </c>
      <c r="K28" s="624" t="str">
        <f>IF(ISNUMBER(AirVision!X25),AirVision!X25, "")</f>
        <v/>
      </c>
      <c r="L28" s="624" t="str">
        <f>IF(AirVision!Y25&lt;&gt;"",AirVision!Y25, "")</f>
        <v/>
      </c>
      <c r="M28" s="624" t="str">
        <f>IF(ISNUMBER(AirVision!AA25),AirVision!AA25, "")</f>
        <v/>
      </c>
      <c r="N28" s="624" t="str">
        <f>IF(AirVision!AB25&lt;&gt;"",AirVision!AB25, "")</f>
        <v/>
      </c>
      <c r="O28" s="624" t="str">
        <f>IF(ISNUMBER(AirVision!AD25),AirVision!AD25, "")</f>
        <v/>
      </c>
      <c r="P28" s="624" t="str">
        <f>IF(AirVision!AE25&lt;&gt;"",AirVision!AE25, "")</f>
        <v/>
      </c>
      <c r="Q28" s="624">
        <f t="shared" si="9"/>
        <v>1</v>
      </c>
      <c r="R28" s="624" t="str">
        <f>IF(D28&lt;&gt;"",(VLOOKUP(D28,'Flags&amp;Qualifiers'!$S$2:$U$55,3)),"")</f>
        <v/>
      </c>
      <c r="S28" s="624" t="b">
        <f>ISNUMBER(SEARCH('Flags&amp;Qualifiers'!$S$5,D28))</f>
        <v>0</v>
      </c>
      <c r="T28" s="624">
        <f t="shared" si="10"/>
        <v>0</v>
      </c>
      <c r="U28" s="624" t="str">
        <f>IF(D28&lt;&gt;"",(VLOOKUP(D28,'Flags&amp;Qualifiers'!$S$2:$T$55,2)),"")</f>
        <v/>
      </c>
      <c r="V28" s="7">
        <f t="shared" si="11"/>
        <v>1</v>
      </c>
      <c r="W28" s="7">
        <f t="shared" si="12"/>
        <v>0</v>
      </c>
      <c r="X28" s="861" t="str">
        <f t="shared" si="13"/>
        <v>NULL</v>
      </c>
      <c r="Y28" s="557" t="str">
        <f t="shared" si="14"/>
        <v/>
      </c>
      <c r="Z28" s="862">
        <f t="shared" si="22"/>
        <v>22</v>
      </c>
      <c r="AA28" s="633">
        <f t="shared" si="23"/>
        <v>0</v>
      </c>
      <c r="AB28" s="7" t="str">
        <f t="shared" si="29"/>
        <v>INVALID</v>
      </c>
      <c r="AC28" s="861" t="str">
        <f t="shared" si="30"/>
        <v/>
      </c>
      <c r="AD28" s="861" t="e">
        <f t="shared" si="0"/>
        <v>#DIV/0!</v>
      </c>
      <c r="AE28" s="861">
        <f t="shared" si="1"/>
        <v>0</v>
      </c>
      <c r="AF28" s="862">
        <f t="shared" si="24"/>
        <v>300</v>
      </c>
      <c r="AG28" s="862">
        <f t="shared" si="25"/>
        <v>201</v>
      </c>
      <c r="AH28" s="865">
        <f t="shared" si="26"/>
        <v>0.374</v>
      </c>
      <c r="AI28" s="862">
        <f t="shared" si="27"/>
        <v>0.11600000000000001</v>
      </c>
      <c r="AJ28" s="862" t="e">
        <f t="shared" si="28"/>
        <v>#VALUE!</v>
      </c>
      <c r="AK28" s="631"/>
      <c r="AL28" s="866" t="str">
        <f t="shared" si="7"/>
        <v/>
      </c>
      <c r="AM28" s="867">
        <f t="shared" si="20"/>
        <v>0</v>
      </c>
      <c r="AN28" s="633" t="str">
        <f t="shared" si="8"/>
        <v>YES</v>
      </c>
      <c r="AO28" s="511" t="s">
        <v>382</v>
      </c>
      <c r="AP28" s="127">
        <f>VLOOKUP(AO28,'Flags&amp;Qualifiers'!$B$2:$C$49,2)</f>
        <v>0</v>
      </c>
      <c r="AQ28" s="127">
        <f>VLOOKUP(AO28,'Flags&amp;Qualifiers'!$B$2:$D$49,3)</f>
        <v>0</v>
      </c>
      <c r="AR28" s="127">
        <f>VLOOKUP(AO28,'Flags&amp;Qualifiers'!$B$2:$E$49,4)</f>
        <v>0</v>
      </c>
      <c r="AS28" s="968"/>
      <c r="AT28" s="856" t="str">
        <f t="shared" si="21"/>
        <v>no</v>
      </c>
    </row>
    <row r="29" spans="1:46" s="7" customFormat="1" ht="11.25" customHeight="1" x14ac:dyDescent="0.2">
      <c r="A29" s="621">
        <f>(AirVision!A26)</f>
        <v>0</v>
      </c>
      <c r="B29" s="622">
        <f>(AirVision!B26)</f>
        <v>0</v>
      </c>
      <c r="C29" s="623" t="str">
        <f>IF(ISNUMBER(AirVision!I26),AirVision!I26, "")</f>
        <v/>
      </c>
      <c r="D29" s="624" t="str">
        <f>IF(AirVision!J26&lt;&gt;"",AirVision!J26, "")</f>
        <v/>
      </c>
      <c r="E29" s="624" t="str">
        <f>IF(ISNUMBER(AirVision!C26),AirVision!C26, "")</f>
        <v/>
      </c>
      <c r="F29" s="624" t="str">
        <f>IF(AirVision!D26&lt;&gt;"",AirVision!D26, "")</f>
        <v/>
      </c>
      <c r="G29" s="624" t="str">
        <f>IF(ISNUMBER(AirVision!F26),AirVision!F26, "")</f>
        <v/>
      </c>
      <c r="H29" s="624" t="str">
        <f>IF(AirVision!G26&lt;&gt;"",AirVision!G26, "")</f>
        <v/>
      </c>
      <c r="I29" s="624" t="str">
        <f>IF(ISNUMBER(AirVision!U26),AirVision!U26, "")</f>
        <v/>
      </c>
      <c r="J29" s="624" t="str">
        <f>IF(AirVision!V26&lt;&gt;"",AirVision!V26, "")</f>
        <v/>
      </c>
      <c r="K29" s="624" t="str">
        <f>IF(ISNUMBER(AirVision!X26),AirVision!X26, "")</f>
        <v/>
      </c>
      <c r="L29" s="624" t="str">
        <f>IF(AirVision!Y26&lt;&gt;"",AirVision!Y26, "")</f>
        <v/>
      </c>
      <c r="M29" s="624" t="str">
        <f>IF(ISNUMBER(AirVision!AA26),AirVision!AA26, "")</f>
        <v/>
      </c>
      <c r="N29" s="624" t="str">
        <f>IF(AirVision!AB26&lt;&gt;"",AirVision!AB26, "")</f>
        <v/>
      </c>
      <c r="O29" s="624" t="str">
        <f>IF(ISNUMBER(AirVision!AD26),AirVision!AD26, "")</f>
        <v/>
      </c>
      <c r="P29" s="624" t="str">
        <f>IF(AirVision!AE26&lt;&gt;"",AirVision!AE26, "")</f>
        <v/>
      </c>
      <c r="Q29" s="624">
        <f t="shared" si="9"/>
        <v>1</v>
      </c>
      <c r="R29" s="624" t="str">
        <f>IF(D29&lt;&gt;"",(VLOOKUP(D29,'Flags&amp;Qualifiers'!$S$2:$U$55,3)),"")</f>
        <v/>
      </c>
      <c r="S29" s="624" t="b">
        <f>ISNUMBER(SEARCH('Flags&amp;Qualifiers'!$S$5,D29))</f>
        <v>0</v>
      </c>
      <c r="T29" s="624">
        <f t="shared" si="10"/>
        <v>0</v>
      </c>
      <c r="U29" s="624" t="str">
        <f>IF(D29&lt;&gt;"",(VLOOKUP(D29,'Flags&amp;Qualifiers'!$S$2:$T$55,2)),"")</f>
        <v/>
      </c>
      <c r="V29" s="7">
        <f t="shared" si="11"/>
        <v>1</v>
      </c>
      <c r="W29" s="7">
        <f t="shared" si="12"/>
        <v>0</v>
      </c>
      <c r="X29" s="861" t="str">
        <f t="shared" si="13"/>
        <v>NULL</v>
      </c>
      <c r="Y29" s="557" t="str">
        <f t="shared" si="14"/>
        <v/>
      </c>
      <c r="Z29" s="862">
        <f t="shared" si="22"/>
        <v>23</v>
      </c>
      <c r="AA29" s="633">
        <f t="shared" si="23"/>
        <v>0</v>
      </c>
      <c r="AB29" s="7" t="str">
        <f t="shared" si="29"/>
        <v>INVALID</v>
      </c>
      <c r="AC29" s="861" t="str">
        <f t="shared" si="30"/>
        <v/>
      </c>
      <c r="AD29" s="861" t="e">
        <f t="shared" si="0"/>
        <v>#DIV/0!</v>
      </c>
      <c r="AE29" s="861">
        <f t="shared" si="1"/>
        <v>0</v>
      </c>
      <c r="AF29" s="862">
        <f t="shared" si="24"/>
        <v>300</v>
      </c>
      <c r="AG29" s="862">
        <f t="shared" si="25"/>
        <v>201</v>
      </c>
      <c r="AH29" s="865">
        <f t="shared" si="26"/>
        <v>0.374</v>
      </c>
      <c r="AI29" s="862">
        <f t="shared" si="27"/>
        <v>0.11600000000000001</v>
      </c>
      <c r="AJ29" s="862" t="e">
        <f t="shared" si="28"/>
        <v>#VALUE!</v>
      </c>
      <c r="AK29" s="631"/>
      <c r="AL29" s="866" t="str">
        <f t="shared" si="7"/>
        <v/>
      </c>
      <c r="AM29" s="867">
        <f t="shared" si="20"/>
        <v>0</v>
      </c>
      <c r="AN29" s="633" t="str">
        <f t="shared" si="8"/>
        <v>YES</v>
      </c>
      <c r="AO29" s="511" t="s">
        <v>382</v>
      </c>
      <c r="AP29" s="127">
        <f>VLOOKUP(AO29,'Flags&amp;Qualifiers'!$B$2:$C$49,2)</f>
        <v>0</v>
      </c>
      <c r="AQ29" s="127">
        <f>VLOOKUP(AO29,'Flags&amp;Qualifiers'!$B$2:$D$49,3)</f>
        <v>0</v>
      </c>
      <c r="AR29" s="127">
        <f>VLOOKUP(AO29,'Flags&amp;Qualifiers'!$B$2:$E$49,4)</f>
        <v>0</v>
      </c>
      <c r="AS29" s="968"/>
      <c r="AT29" s="856" t="str">
        <f t="shared" si="21"/>
        <v>no</v>
      </c>
    </row>
    <row r="30" spans="1:46" s="7" customFormat="1" ht="11.25" customHeight="1" x14ac:dyDescent="0.2">
      <c r="A30" s="621">
        <f>(AirVision!A27)</f>
        <v>0</v>
      </c>
      <c r="B30" s="622">
        <f>(AirVision!B27)</f>
        <v>0</v>
      </c>
      <c r="C30" s="623" t="str">
        <f>IF(ISNUMBER(AirVision!I27),AirVision!I27, "")</f>
        <v/>
      </c>
      <c r="D30" s="624" t="str">
        <f>IF(AirVision!J27&lt;&gt;"",AirVision!J27, "")</f>
        <v/>
      </c>
      <c r="E30" s="624" t="str">
        <f>IF(ISNUMBER(AirVision!C27),AirVision!C27, "")</f>
        <v/>
      </c>
      <c r="F30" s="624" t="str">
        <f>IF(AirVision!D27&lt;&gt;"",AirVision!D27, "")</f>
        <v/>
      </c>
      <c r="G30" s="624" t="str">
        <f>IF(ISNUMBER(AirVision!F27),AirVision!F27, "")</f>
        <v/>
      </c>
      <c r="H30" s="624" t="str">
        <f>IF(AirVision!G27&lt;&gt;"",AirVision!G27, "")</f>
        <v/>
      </c>
      <c r="I30" s="624" t="str">
        <f>IF(ISNUMBER(AirVision!U27),AirVision!U27, "")</f>
        <v/>
      </c>
      <c r="J30" s="624" t="str">
        <f>IF(AirVision!V27&lt;&gt;"",AirVision!V27, "")</f>
        <v/>
      </c>
      <c r="K30" s="624" t="str">
        <f>IF(ISNUMBER(AirVision!X27),AirVision!X27, "")</f>
        <v/>
      </c>
      <c r="L30" s="624" t="str">
        <f>IF(AirVision!Y27&lt;&gt;"",AirVision!Y27, "")</f>
        <v/>
      </c>
      <c r="M30" s="624" t="str">
        <f>IF(ISNUMBER(AirVision!AA27),AirVision!AA27, "")</f>
        <v/>
      </c>
      <c r="N30" s="624" t="str">
        <f>IF(AirVision!AB27&lt;&gt;"",AirVision!AB27, "")</f>
        <v/>
      </c>
      <c r="O30" s="624" t="str">
        <f>IF(ISNUMBER(AirVision!AD27),AirVision!AD27, "")</f>
        <v/>
      </c>
      <c r="P30" s="624" t="str">
        <f>IF(AirVision!AE27&lt;&gt;"",AirVision!AE27, "")</f>
        <v/>
      </c>
      <c r="Q30" s="624">
        <f t="shared" si="9"/>
        <v>1</v>
      </c>
      <c r="R30" s="624" t="str">
        <f>IF(D30&lt;&gt;"",(VLOOKUP(D30,'Flags&amp;Qualifiers'!$S$2:$U$55,3)),"")</f>
        <v/>
      </c>
      <c r="S30" s="624" t="b">
        <f>ISNUMBER(SEARCH('Flags&amp;Qualifiers'!$S$5,D30))</f>
        <v>0</v>
      </c>
      <c r="T30" s="624">
        <f t="shared" si="10"/>
        <v>0</v>
      </c>
      <c r="U30" s="624" t="str">
        <f>IF(D30&lt;&gt;"",(VLOOKUP(D30,'Flags&amp;Qualifiers'!$S$2:$T$55,2)),"")</f>
        <v/>
      </c>
      <c r="V30" s="7">
        <f t="shared" si="11"/>
        <v>1</v>
      </c>
      <c r="W30" s="7">
        <f t="shared" si="12"/>
        <v>0</v>
      </c>
      <c r="X30" s="861" t="str">
        <f t="shared" si="13"/>
        <v>NULL</v>
      </c>
      <c r="Y30" s="557" t="str">
        <f t="shared" si="14"/>
        <v/>
      </c>
      <c r="Z30" s="862">
        <f t="shared" si="22"/>
        <v>24</v>
      </c>
      <c r="AA30" s="633">
        <f t="shared" si="23"/>
        <v>0</v>
      </c>
      <c r="AB30" s="7" t="str">
        <f t="shared" si="29"/>
        <v>INVALID</v>
      </c>
      <c r="AC30" s="861" t="str">
        <f t="shared" si="30"/>
        <v/>
      </c>
      <c r="AD30" s="861" t="e">
        <f t="shared" si="0"/>
        <v>#DIV/0!</v>
      </c>
      <c r="AE30" s="861">
        <f t="shared" si="1"/>
        <v>0</v>
      </c>
      <c r="AF30" s="862">
        <f t="shared" si="24"/>
        <v>300</v>
      </c>
      <c r="AG30" s="862">
        <f t="shared" si="25"/>
        <v>201</v>
      </c>
      <c r="AH30" s="865">
        <f t="shared" si="26"/>
        <v>0.374</v>
      </c>
      <c r="AI30" s="862">
        <f t="shared" si="27"/>
        <v>0.11600000000000001</v>
      </c>
      <c r="AJ30" s="862" t="e">
        <f t="shared" si="28"/>
        <v>#VALUE!</v>
      </c>
      <c r="AK30" s="632" t="str">
        <f>IF(ISNUMBER(K30),_xlfn.STDEV.S(K7:K30),"")</f>
        <v/>
      </c>
      <c r="AL30" s="866" t="str">
        <f t="shared" si="7"/>
        <v/>
      </c>
      <c r="AM30" s="867">
        <f t="shared" si="20"/>
        <v>0</v>
      </c>
      <c r="AN30" s="633" t="str">
        <f>IF(OR(V30&gt;0,W30&gt;0,X30&gt;0.07,X30&lt;0.005,Y30="MDL",Z30&gt;5,AA30&gt;0.014,AA30&lt;-0.014,AK30&gt;2.15),"YES", "")</f>
        <v>YES</v>
      </c>
      <c r="AO30" s="511" t="s">
        <v>382</v>
      </c>
      <c r="AP30" s="127">
        <f>VLOOKUP(AO30,'Flags&amp;Qualifiers'!$B$2:$C$49,2)</f>
        <v>0</v>
      </c>
      <c r="AQ30" s="127">
        <f>VLOOKUP(AO30,'Flags&amp;Qualifiers'!$B$2:$D$49,3)</f>
        <v>0</v>
      </c>
      <c r="AR30" s="127">
        <f>VLOOKUP(AO30,'Flags&amp;Qualifiers'!$B$2:$E$49,4)</f>
        <v>0</v>
      </c>
      <c r="AS30" s="968"/>
      <c r="AT30" s="856" t="str">
        <f t="shared" si="21"/>
        <v>no</v>
      </c>
    </row>
    <row r="31" spans="1:46" s="7" customFormat="1" ht="11.25" customHeight="1" x14ac:dyDescent="0.2">
      <c r="A31" s="621">
        <f>(AirVision!A28)</f>
        <v>0</v>
      </c>
      <c r="B31" s="622">
        <f>(AirVision!B28)</f>
        <v>0</v>
      </c>
      <c r="C31" s="623" t="str">
        <f>IF(ISNUMBER(AirVision!I28),AirVision!I28, "")</f>
        <v/>
      </c>
      <c r="D31" s="624" t="str">
        <f>IF(AirVision!J28&lt;&gt;"",AirVision!J28, "")</f>
        <v/>
      </c>
      <c r="E31" s="624" t="str">
        <f>IF(ISNUMBER(AirVision!C28),AirVision!C28, "")</f>
        <v/>
      </c>
      <c r="F31" s="624" t="str">
        <f>IF(AirVision!D28&lt;&gt;"",AirVision!D28, "")</f>
        <v/>
      </c>
      <c r="G31" s="624" t="str">
        <f>IF(ISNUMBER(AirVision!F28),AirVision!F28, "")</f>
        <v/>
      </c>
      <c r="H31" s="624" t="str">
        <f>IF(AirVision!G28&lt;&gt;"",AirVision!G28, "")</f>
        <v/>
      </c>
      <c r="I31" s="624" t="str">
        <f>IF(ISNUMBER(AirVision!U28),AirVision!U28, "")</f>
        <v/>
      </c>
      <c r="J31" s="624" t="str">
        <f>IF(AirVision!V28&lt;&gt;"",AirVision!V28, "")</f>
        <v/>
      </c>
      <c r="K31" s="624" t="str">
        <f>IF(ISNUMBER(AirVision!X28),AirVision!X28, "")</f>
        <v/>
      </c>
      <c r="L31" s="624" t="str">
        <f>IF(AirVision!Y28&lt;&gt;"",AirVision!Y28, "")</f>
        <v/>
      </c>
      <c r="M31" s="624" t="str">
        <f>IF(ISNUMBER(AirVision!AA28),AirVision!AA28, "")</f>
        <v/>
      </c>
      <c r="N31" s="624" t="str">
        <f>IF(AirVision!AB28&lt;&gt;"",AirVision!AB28, "")</f>
        <v/>
      </c>
      <c r="O31" s="624" t="str">
        <f>IF(ISNUMBER(AirVision!AD28),AirVision!AD28, "")</f>
        <v/>
      </c>
      <c r="P31" s="624" t="str">
        <f>IF(AirVision!AE28&lt;&gt;"",AirVision!AE28, "")</f>
        <v/>
      </c>
      <c r="Q31" s="624">
        <f t="shared" si="9"/>
        <v>1</v>
      </c>
      <c r="R31" s="624" t="str">
        <f>IF(D31&lt;&gt;"",(VLOOKUP(D31,'Flags&amp;Qualifiers'!$S$2:$U$55,3)),"")</f>
        <v/>
      </c>
      <c r="S31" s="624" t="b">
        <f>ISNUMBER(SEARCH('Flags&amp;Qualifiers'!$S$5,D31))</f>
        <v>0</v>
      </c>
      <c r="T31" s="624">
        <f t="shared" si="10"/>
        <v>0</v>
      </c>
      <c r="U31" s="624" t="str">
        <f>IF(D31&lt;&gt;"",(VLOOKUP(D31,'Flags&amp;Qualifiers'!$S$2:$T$55,2)),"")</f>
        <v/>
      </c>
      <c r="V31" s="7">
        <f t="shared" si="11"/>
        <v>1</v>
      </c>
      <c r="W31" s="7">
        <f t="shared" si="12"/>
        <v>0</v>
      </c>
      <c r="X31" s="861" t="str">
        <f t="shared" si="13"/>
        <v>NULL</v>
      </c>
      <c r="Y31" s="557" t="str">
        <f t="shared" si="14"/>
        <v/>
      </c>
      <c r="Z31" s="862">
        <f t="shared" si="22"/>
        <v>25</v>
      </c>
      <c r="AA31" s="633">
        <f t="shared" si="23"/>
        <v>0</v>
      </c>
      <c r="AB31" s="7" t="str">
        <f t="shared" si="29"/>
        <v>INVALID</v>
      </c>
      <c r="AC31" s="861" t="str">
        <f t="shared" si="30"/>
        <v/>
      </c>
      <c r="AD31" s="861" t="e">
        <f t="shared" ref="AD31:AD54" si="31">AVERAGE($X$31:$X$54)</f>
        <v>#DIV/0!</v>
      </c>
      <c r="AE31" s="861">
        <f t="shared" ref="AE31:AE54" si="32">MAX($X$31:$X$54)</f>
        <v>0</v>
      </c>
      <c r="AF31" s="862">
        <f t="shared" si="24"/>
        <v>300</v>
      </c>
      <c r="AG31" s="862">
        <f t="shared" si="25"/>
        <v>201</v>
      </c>
      <c r="AH31" s="865">
        <f t="shared" si="26"/>
        <v>0.374</v>
      </c>
      <c r="AI31" s="862">
        <f t="shared" si="27"/>
        <v>0.11600000000000001</v>
      </c>
      <c r="AJ31" s="862" t="e">
        <f t="shared" si="28"/>
        <v>#VALUE!</v>
      </c>
      <c r="AK31" s="632" t="str">
        <f t="shared" ref="AK31:AK94" si="33">IF(ISNUMBER(K31),_xlfn.STDEV.S(K8:K31),"")</f>
        <v/>
      </c>
      <c r="AL31" s="866" t="str">
        <f t="shared" si="7"/>
        <v/>
      </c>
      <c r="AM31" s="867">
        <f t="shared" si="20"/>
        <v>0</v>
      </c>
      <c r="AN31" s="633" t="str">
        <f t="shared" ref="AN31:AN94" si="34">IF(OR(V31&gt;0,W31&gt;0,X31&gt;0.07,X31&lt;0.005,Y31="MDL",Z31&gt;5,AA31&gt;0.014,AA31&lt;-0.014,AK31&gt;2.15),"YES", "")</f>
        <v>YES</v>
      </c>
      <c r="AO31" s="511" t="s">
        <v>382</v>
      </c>
      <c r="AP31" s="127">
        <f>VLOOKUP(AO31,'Flags&amp;Qualifiers'!$B$2:$C$49,2)</f>
        <v>0</v>
      </c>
      <c r="AQ31" s="127">
        <f>VLOOKUP(AO31,'Flags&amp;Qualifiers'!$B$2:$D$49,3)</f>
        <v>0</v>
      </c>
      <c r="AR31" s="127">
        <f>VLOOKUP(AO31,'Flags&amp;Qualifiers'!$B$2:$E$49,4)</f>
        <v>0</v>
      </c>
      <c r="AS31" s="968"/>
      <c r="AT31" s="856" t="str">
        <f t="shared" si="21"/>
        <v>no</v>
      </c>
    </row>
    <row r="32" spans="1:46" s="7" customFormat="1" ht="11.25" customHeight="1" x14ac:dyDescent="0.2">
      <c r="A32" s="621">
        <f>(AirVision!A29)</f>
        <v>0</v>
      </c>
      <c r="B32" s="622">
        <f>(AirVision!B29)</f>
        <v>0</v>
      </c>
      <c r="C32" s="623" t="str">
        <f>IF(ISNUMBER(AirVision!I29),AirVision!I29, "")</f>
        <v/>
      </c>
      <c r="D32" s="624" t="str">
        <f>IF(AirVision!J29&lt;&gt;"",AirVision!J29, "")</f>
        <v/>
      </c>
      <c r="E32" s="624" t="str">
        <f>IF(ISNUMBER(AirVision!C29),AirVision!C29, "")</f>
        <v/>
      </c>
      <c r="F32" s="624" t="str">
        <f>IF(AirVision!D29&lt;&gt;"",AirVision!D29, "")</f>
        <v/>
      </c>
      <c r="G32" s="624" t="str">
        <f>IF(ISNUMBER(AirVision!F29),AirVision!F29, "")</f>
        <v/>
      </c>
      <c r="H32" s="624" t="str">
        <f>IF(AirVision!G29&lt;&gt;"",AirVision!G29, "")</f>
        <v/>
      </c>
      <c r="I32" s="624" t="str">
        <f>IF(ISNUMBER(AirVision!U29),AirVision!U29, "")</f>
        <v/>
      </c>
      <c r="J32" s="624" t="str">
        <f>IF(AirVision!V29&lt;&gt;"",AirVision!V29, "")</f>
        <v/>
      </c>
      <c r="K32" s="624" t="str">
        <f>IF(ISNUMBER(AirVision!X29),AirVision!X29, "")</f>
        <v/>
      </c>
      <c r="L32" s="624" t="str">
        <f>IF(AirVision!Y29&lt;&gt;"",AirVision!Y29, "")</f>
        <v/>
      </c>
      <c r="M32" s="624" t="str">
        <f>IF(ISNUMBER(AirVision!AA29),AirVision!AA29, "")</f>
        <v/>
      </c>
      <c r="N32" s="624" t="str">
        <f>IF(AirVision!AB29&lt;&gt;"",AirVision!AB29, "")</f>
        <v/>
      </c>
      <c r="O32" s="624" t="str">
        <f>IF(ISNUMBER(AirVision!AD29),AirVision!AD29, "")</f>
        <v/>
      </c>
      <c r="P32" s="624" t="str">
        <f>IF(AirVision!AE29&lt;&gt;"",AirVision!AE29, "")</f>
        <v/>
      </c>
      <c r="Q32" s="624">
        <f t="shared" si="9"/>
        <v>1</v>
      </c>
      <c r="R32" s="624" t="str">
        <f>IF(D32&lt;&gt;"",(VLOOKUP(D32,'Flags&amp;Qualifiers'!$S$2:$U$55,3)),"")</f>
        <v/>
      </c>
      <c r="S32" s="624" t="b">
        <f>ISNUMBER(SEARCH('Flags&amp;Qualifiers'!$S$5,D32))</f>
        <v>0</v>
      </c>
      <c r="T32" s="624">
        <f t="shared" si="10"/>
        <v>0</v>
      </c>
      <c r="U32" s="624" t="str">
        <f>IF(D32&lt;&gt;"",(VLOOKUP(D32,'Flags&amp;Qualifiers'!$S$2:$T$55,2)),"")</f>
        <v/>
      </c>
      <c r="V32" s="7">
        <f t="shared" si="11"/>
        <v>1</v>
      </c>
      <c r="W32" s="7">
        <f t="shared" si="12"/>
        <v>0</v>
      </c>
      <c r="X32" s="861" t="str">
        <f t="shared" si="13"/>
        <v>NULL</v>
      </c>
      <c r="Y32" s="557" t="str">
        <f t="shared" si="14"/>
        <v/>
      </c>
      <c r="Z32" s="862">
        <f t="shared" si="22"/>
        <v>26</v>
      </c>
      <c r="AA32" s="633">
        <f t="shared" si="23"/>
        <v>0</v>
      </c>
      <c r="AB32" s="7" t="str">
        <f t="shared" si="29"/>
        <v>INVALID</v>
      </c>
      <c r="AC32" s="861" t="str">
        <f t="shared" si="30"/>
        <v/>
      </c>
      <c r="AD32" s="861" t="e">
        <f t="shared" si="31"/>
        <v>#DIV/0!</v>
      </c>
      <c r="AE32" s="861">
        <f t="shared" si="32"/>
        <v>0</v>
      </c>
      <c r="AF32" s="862">
        <f t="shared" si="24"/>
        <v>300</v>
      </c>
      <c r="AG32" s="862">
        <f t="shared" si="25"/>
        <v>201</v>
      </c>
      <c r="AH32" s="865">
        <f t="shared" si="26"/>
        <v>0.374</v>
      </c>
      <c r="AI32" s="862">
        <f t="shared" si="27"/>
        <v>0.11600000000000001</v>
      </c>
      <c r="AJ32" s="862" t="e">
        <f t="shared" si="28"/>
        <v>#VALUE!</v>
      </c>
      <c r="AK32" s="632" t="str">
        <f t="shared" si="33"/>
        <v/>
      </c>
      <c r="AL32" s="866" t="str">
        <f t="shared" si="7"/>
        <v/>
      </c>
      <c r="AM32" s="867">
        <f t="shared" si="20"/>
        <v>0</v>
      </c>
      <c r="AN32" s="633" t="str">
        <f t="shared" si="34"/>
        <v>YES</v>
      </c>
      <c r="AO32" s="511" t="s">
        <v>382</v>
      </c>
      <c r="AP32" s="127">
        <f>VLOOKUP(AO32,'Flags&amp;Qualifiers'!$B$2:$C$49,2)</f>
        <v>0</v>
      </c>
      <c r="AQ32" s="127">
        <f>VLOOKUP(AO32,'Flags&amp;Qualifiers'!$B$2:$D$49,3)</f>
        <v>0</v>
      </c>
      <c r="AR32" s="127">
        <f>VLOOKUP(AO32,'Flags&amp;Qualifiers'!$B$2:$E$49,4)</f>
        <v>0</v>
      </c>
      <c r="AS32" s="968"/>
      <c r="AT32" s="856" t="str">
        <f t="shared" si="21"/>
        <v>no</v>
      </c>
    </row>
    <row r="33" spans="1:46" s="7" customFormat="1" ht="11.25" customHeight="1" x14ac:dyDescent="0.2">
      <c r="A33" s="621">
        <f>(AirVision!A30)</f>
        <v>0</v>
      </c>
      <c r="B33" s="622">
        <f>(AirVision!B30)</f>
        <v>0</v>
      </c>
      <c r="C33" s="623" t="str">
        <f>IF(ISNUMBER(AirVision!I30),AirVision!I30, "")</f>
        <v/>
      </c>
      <c r="D33" s="624" t="str">
        <f>IF(AirVision!J30&lt;&gt;"",AirVision!J30, "")</f>
        <v/>
      </c>
      <c r="E33" s="624" t="str">
        <f>IF(ISNUMBER(AirVision!C30),AirVision!C30, "")</f>
        <v/>
      </c>
      <c r="F33" s="624" t="str">
        <f>IF(AirVision!D30&lt;&gt;"",AirVision!D30, "")</f>
        <v/>
      </c>
      <c r="G33" s="624" t="str">
        <f>IF(ISNUMBER(AirVision!F30),AirVision!F30, "")</f>
        <v/>
      </c>
      <c r="H33" s="624" t="str">
        <f>IF(AirVision!G30&lt;&gt;"",AirVision!G30, "")</f>
        <v/>
      </c>
      <c r="I33" s="624" t="str">
        <f>IF(ISNUMBER(AirVision!U30),AirVision!U30, "")</f>
        <v/>
      </c>
      <c r="J33" s="624" t="str">
        <f>IF(AirVision!V30&lt;&gt;"",AirVision!V30, "")</f>
        <v/>
      </c>
      <c r="K33" s="624" t="str">
        <f>IF(ISNUMBER(AirVision!X30),AirVision!X30, "")</f>
        <v/>
      </c>
      <c r="L33" s="624" t="str">
        <f>IF(AirVision!Y30&lt;&gt;"",AirVision!Y30, "")</f>
        <v/>
      </c>
      <c r="M33" s="624" t="str">
        <f>IF(ISNUMBER(AirVision!AA30),AirVision!AA30, "")</f>
        <v/>
      </c>
      <c r="N33" s="624" t="str">
        <f>IF(AirVision!AB30&lt;&gt;"",AirVision!AB30, "")</f>
        <v/>
      </c>
      <c r="O33" s="624" t="str">
        <f>IF(ISNUMBER(AirVision!AD30),AirVision!AD30, "")</f>
        <v/>
      </c>
      <c r="P33" s="624" t="str">
        <f>IF(AirVision!AE30&lt;&gt;"",AirVision!AE30, "")</f>
        <v/>
      </c>
      <c r="Q33" s="624">
        <f t="shared" si="9"/>
        <v>1</v>
      </c>
      <c r="R33" s="624" t="str">
        <f>IF(D33&lt;&gt;"",(VLOOKUP(D33,'Flags&amp;Qualifiers'!$S$2:$U$55,3)),"")</f>
        <v/>
      </c>
      <c r="S33" s="624" t="b">
        <f>ISNUMBER(SEARCH('Flags&amp;Qualifiers'!$S$5,D33))</f>
        <v>0</v>
      </c>
      <c r="T33" s="624">
        <f t="shared" si="10"/>
        <v>0</v>
      </c>
      <c r="U33" s="624" t="str">
        <f>IF(D33&lt;&gt;"",(VLOOKUP(D33,'Flags&amp;Qualifiers'!$S$2:$T$55,2)),"")</f>
        <v/>
      </c>
      <c r="V33" s="7">
        <f t="shared" si="11"/>
        <v>1</v>
      </c>
      <c r="W33" s="7">
        <f t="shared" si="12"/>
        <v>0</v>
      </c>
      <c r="X33" s="861" t="str">
        <f t="shared" si="13"/>
        <v>NULL</v>
      </c>
      <c r="Y33" s="557" t="str">
        <f t="shared" si="14"/>
        <v/>
      </c>
      <c r="Z33" s="862">
        <f t="shared" si="22"/>
        <v>27</v>
      </c>
      <c r="AA33" s="633">
        <f t="shared" si="23"/>
        <v>0</v>
      </c>
      <c r="AB33" s="7" t="str">
        <f t="shared" si="29"/>
        <v>INVALID</v>
      </c>
      <c r="AC33" s="861" t="str">
        <f t="shared" si="30"/>
        <v/>
      </c>
      <c r="AD33" s="861" t="e">
        <f t="shared" si="31"/>
        <v>#DIV/0!</v>
      </c>
      <c r="AE33" s="861">
        <f t="shared" si="32"/>
        <v>0</v>
      </c>
      <c r="AF33" s="862">
        <f t="shared" si="24"/>
        <v>300</v>
      </c>
      <c r="AG33" s="862">
        <f t="shared" si="25"/>
        <v>201</v>
      </c>
      <c r="AH33" s="865">
        <f t="shared" si="26"/>
        <v>0.374</v>
      </c>
      <c r="AI33" s="862">
        <f t="shared" si="27"/>
        <v>0.11600000000000001</v>
      </c>
      <c r="AJ33" s="862" t="e">
        <f t="shared" si="28"/>
        <v>#VALUE!</v>
      </c>
      <c r="AK33" s="632" t="str">
        <f t="shared" si="33"/>
        <v/>
      </c>
      <c r="AL33" s="866" t="str">
        <f t="shared" si="7"/>
        <v/>
      </c>
      <c r="AM33" s="867">
        <f t="shared" si="20"/>
        <v>0</v>
      </c>
      <c r="AN33" s="633" t="str">
        <f t="shared" si="34"/>
        <v>YES</v>
      </c>
      <c r="AO33" s="511" t="s">
        <v>382</v>
      </c>
      <c r="AP33" s="127">
        <f>VLOOKUP(AO33,'Flags&amp;Qualifiers'!$B$2:$C$49,2)</f>
        <v>0</v>
      </c>
      <c r="AQ33" s="127">
        <f>VLOOKUP(AO33,'Flags&amp;Qualifiers'!$B$2:$D$49,3)</f>
        <v>0</v>
      </c>
      <c r="AR33" s="127">
        <f>VLOOKUP(AO33,'Flags&amp;Qualifiers'!$B$2:$E$49,4)</f>
        <v>0</v>
      </c>
      <c r="AS33" s="968"/>
      <c r="AT33" s="856" t="str">
        <f t="shared" si="21"/>
        <v>no</v>
      </c>
    </row>
    <row r="34" spans="1:46" s="7" customFormat="1" ht="11.25" customHeight="1" x14ac:dyDescent="0.2">
      <c r="A34" s="621">
        <f>(AirVision!A31)</f>
        <v>0</v>
      </c>
      <c r="B34" s="622">
        <f>(AirVision!B31)</f>
        <v>0</v>
      </c>
      <c r="C34" s="623" t="str">
        <f>IF(ISNUMBER(AirVision!I31),AirVision!I31, "")</f>
        <v/>
      </c>
      <c r="D34" s="624" t="str">
        <f>IF(AirVision!J31&lt;&gt;"",AirVision!J31, "")</f>
        <v/>
      </c>
      <c r="E34" s="624" t="str">
        <f>IF(ISNUMBER(AirVision!C31),AirVision!C31, "")</f>
        <v/>
      </c>
      <c r="F34" s="624" t="str">
        <f>IF(AirVision!D31&lt;&gt;"",AirVision!D31, "")</f>
        <v/>
      </c>
      <c r="G34" s="624" t="str">
        <f>IF(ISNUMBER(AirVision!F31),AirVision!F31, "")</f>
        <v/>
      </c>
      <c r="H34" s="624" t="str">
        <f>IF(AirVision!G31&lt;&gt;"",AirVision!G31, "")</f>
        <v/>
      </c>
      <c r="I34" s="624" t="str">
        <f>IF(ISNUMBER(AirVision!U31),AirVision!U31, "")</f>
        <v/>
      </c>
      <c r="J34" s="624" t="str">
        <f>IF(AirVision!V31&lt;&gt;"",AirVision!V31, "")</f>
        <v/>
      </c>
      <c r="K34" s="624" t="str">
        <f>IF(ISNUMBER(AirVision!X31),AirVision!X31, "")</f>
        <v/>
      </c>
      <c r="L34" s="624" t="str">
        <f>IF(AirVision!Y31&lt;&gt;"",AirVision!Y31, "")</f>
        <v/>
      </c>
      <c r="M34" s="624" t="str">
        <f>IF(ISNUMBER(AirVision!AA31),AirVision!AA31, "")</f>
        <v/>
      </c>
      <c r="N34" s="624" t="str">
        <f>IF(AirVision!AB31&lt;&gt;"",AirVision!AB31, "")</f>
        <v/>
      </c>
      <c r="O34" s="624" t="str">
        <f>IF(ISNUMBER(AirVision!AD31),AirVision!AD31, "")</f>
        <v/>
      </c>
      <c r="P34" s="624" t="str">
        <f>IF(AirVision!AE31&lt;&gt;"",AirVision!AE31, "")</f>
        <v/>
      </c>
      <c r="Q34" s="624">
        <f t="shared" si="9"/>
        <v>1</v>
      </c>
      <c r="R34" s="624" t="str">
        <f>IF(D34&lt;&gt;"",(VLOOKUP(D34,'Flags&amp;Qualifiers'!$S$2:$U$55,3)),"")</f>
        <v/>
      </c>
      <c r="S34" s="624" t="b">
        <f>ISNUMBER(SEARCH('Flags&amp;Qualifiers'!$S$5,D34))</f>
        <v>0</v>
      </c>
      <c r="T34" s="624">
        <f t="shared" si="10"/>
        <v>0</v>
      </c>
      <c r="U34" s="624" t="str">
        <f>IF(D34&lt;&gt;"",(VLOOKUP(D34,'Flags&amp;Qualifiers'!$S$2:$T$55,2)),"")</f>
        <v/>
      </c>
      <c r="V34" s="7">
        <f t="shared" si="11"/>
        <v>1</v>
      </c>
      <c r="W34" s="7">
        <f t="shared" si="12"/>
        <v>0</v>
      </c>
      <c r="X34" s="861" t="str">
        <f t="shared" si="13"/>
        <v>NULL</v>
      </c>
      <c r="Y34" s="557" t="str">
        <f t="shared" si="14"/>
        <v/>
      </c>
      <c r="Z34" s="862">
        <f t="shared" si="22"/>
        <v>28</v>
      </c>
      <c r="AA34" s="633">
        <f t="shared" si="23"/>
        <v>0</v>
      </c>
      <c r="AB34" s="7" t="str">
        <f t="shared" si="29"/>
        <v>INVALID</v>
      </c>
      <c r="AC34" s="861" t="str">
        <f t="shared" si="30"/>
        <v/>
      </c>
      <c r="AD34" s="861" t="e">
        <f t="shared" si="31"/>
        <v>#DIV/0!</v>
      </c>
      <c r="AE34" s="861">
        <f t="shared" si="32"/>
        <v>0</v>
      </c>
      <c r="AF34" s="862">
        <f t="shared" si="24"/>
        <v>300</v>
      </c>
      <c r="AG34" s="862">
        <f t="shared" si="25"/>
        <v>201</v>
      </c>
      <c r="AH34" s="865">
        <f t="shared" si="26"/>
        <v>0.374</v>
      </c>
      <c r="AI34" s="862">
        <f t="shared" si="27"/>
        <v>0.11600000000000001</v>
      </c>
      <c r="AJ34" s="862" t="e">
        <f t="shared" si="28"/>
        <v>#VALUE!</v>
      </c>
      <c r="AK34" s="632" t="str">
        <f t="shared" si="33"/>
        <v/>
      </c>
      <c r="AL34" s="866" t="str">
        <f t="shared" si="7"/>
        <v/>
      </c>
      <c r="AM34" s="867">
        <f t="shared" si="20"/>
        <v>0</v>
      </c>
      <c r="AN34" s="633" t="str">
        <f t="shared" si="34"/>
        <v>YES</v>
      </c>
      <c r="AO34" s="511" t="s">
        <v>382</v>
      </c>
      <c r="AP34" s="127">
        <f>VLOOKUP(AO34,'Flags&amp;Qualifiers'!$B$2:$C$49,2)</f>
        <v>0</v>
      </c>
      <c r="AQ34" s="127">
        <f>VLOOKUP(AO34,'Flags&amp;Qualifiers'!$B$2:$D$49,3)</f>
        <v>0</v>
      </c>
      <c r="AR34" s="127">
        <f>VLOOKUP(AO34,'Flags&amp;Qualifiers'!$B$2:$E$49,4)</f>
        <v>0</v>
      </c>
      <c r="AS34" s="968"/>
      <c r="AT34" s="856" t="str">
        <f t="shared" si="21"/>
        <v>no</v>
      </c>
    </row>
    <row r="35" spans="1:46" s="7" customFormat="1" ht="11.25" customHeight="1" x14ac:dyDescent="0.2">
      <c r="A35" s="621">
        <f>(AirVision!A32)</f>
        <v>0</v>
      </c>
      <c r="B35" s="622">
        <f>(AirVision!B32)</f>
        <v>0</v>
      </c>
      <c r="C35" s="623" t="str">
        <f>IF(ISNUMBER(AirVision!I32),AirVision!I32, "")</f>
        <v/>
      </c>
      <c r="D35" s="624" t="str">
        <f>IF(AirVision!J32&lt;&gt;"",AirVision!J32, "")</f>
        <v/>
      </c>
      <c r="E35" s="624" t="str">
        <f>IF(ISNUMBER(AirVision!C32),AirVision!C32, "")</f>
        <v/>
      </c>
      <c r="F35" s="624" t="str">
        <f>IF(AirVision!D32&lt;&gt;"",AirVision!D32, "")</f>
        <v/>
      </c>
      <c r="G35" s="624" t="str">
        <f>IF(ISNUMBER(AirVision!F32),AirVision!F32, "")</f>
        <v/>
      </c>
      <c r="H35" s="624" t="str">
        <f>IF(AirVision!G32&lt;&gt;"",AirVision!G32, "")</f>
        <v/>
      </c>
      <c r="I35" s="624" t="str">
        <f>IF(ISNUMBER(AirVision!U32),AirVision!U32, "")</f>
        <v/>
      </c>
      <c r="J35" s="624" t="str">
        <f>IF(AirVision!V32&lt;&gt;"",AirVision!V32, "")</f>
        <v/>
      </c>
      <c r="K35" s="624" t="str">
        <f>IF(ISNUMBER(AirVision!X32),AirVision!X32, "")</f>
        <v/>
      </c>
      <c r="L35" s="624" t="str">
        <f>IF(AirVision!Y32&lt;&gt;"",AirVision!Y32, "")</f>
        <v/>
      </c>
      <c r="M35" s="624" t="str">
        <f>IF(ISNUMBER(AirVision!AA32),AirVision!AA32, "")</f>
        <v/>
      </c>
      <c r="N35" s="624" t="str">
        <f>IF(AirVision!AB32&lt;&gt;"",AirVision!AB32, "")</f>
        <v/>
      </c>
      <c r="O35" s="624" t="str">
        <f>IF(ISNUMBER(AirVision!AD32),AirVision!AD32, "")</f>
        <v/>
      </c>
      <c r="P35" s="624" t="str">
        <f>IF(AirVision!AE32&lt;&gt;"",AirVision!AE32, "")</f>
        <v/>
      </c>
      <c r="Q35" s="624">
        <f t="shared" si="9"/>
        <v>1</v>
      </c>
      <c r="R35" s="624" t="str">
        <f>IF(D35&lt;&gt;"",(VLOOKUP(D35,'Flags&amp;Qualifiers'!$S$2:$U$55,3)),"")</f>
        <v/>
      </c>
      <c r="S35" s="624" t="b">
        <f>ISNUMBER(SEARCH('Flags&amp;Qualifiers'!$S$5,D35))</f>
        <v>0</v>
      </c>
      <c r="T35" s="624">
        <f t="shared" si="10"/>
        <v>0</v>
      </c>
      <c r="U35" s="624" t="str">
        <f>IF(D35&lt;&gt;"",(VLOOKUP(D35,'Flags&amp;Qualifiers'!$S$2:$T$55,2)),"")</f>
        <v/>
      </c>
      <c r="V35" s="7">
        <f t="shared" si="11"/>
        <v>1</v>
      </c>
      <c r="W35" s="7">
        <f t="shared" si="12"/>
        <v>0</v>
      </c>
      <c r="X35" s="861" t="str">
        <f t="shared" si="13"/>
        <v>NULL</v>
      </c>
      <c r="Y35" s="557" t="str">
        <f t="shared" si="14"/>
        <v/>
      </c>
      <c r="Z35" s="862">
        <f t="shared" si="22"/>
        <v>29</v>
      </c>
      <c r="AA35" s="633">
        <f t="shared" si="23"/>
        <v>0</v>
      </c>
      <c r="AB35" s="7" t="str">
        <f t="shared" si="29"/>
        <v>INVALID</v>
      </c>
      <c r="AC35" s="861" t="str">
        <f t="shared" si="30"/>
        <v/>
      </c>
      <c r="AD35" s="861" t="e">
        <f t="shared" si="31"/>
        <v>#DIV/0!</v>
      </c>
      <c r="AE35" s="861">
        <f t="shared" si="32"/>
        <v>0</v>
      </c>
      <c r="AF35" s="862">
        <f t="shared" si="24"/>
        <v>300</v>
      </c>
      <c r="AG35" s="862">
        <f t="shared" si="25"/>
        <v>201</v>
      </c>
      <c r="AH35" s="865">
        <f t="shared" si="26"/>
        <v>0.374</v>
      </c>
      <c r="AI35" s="862">
        <f t="shared" si="27"/>
        <v>0.11600000000000001</v>
      </c>
      <c r="AJ35" s="862" t="e">
        <f t="shared" si="28"/>
        <v>#VALUE!</v>
      </c>
      <c r="AK35" s="632" t="str">
        <f t="shared" si="33"/>
        <v/>
      </c>
      <c r="AL35" s="866" t="str">
        <f t="shared" si="7"/>
        <v/>
      </c>
      <c r="AM35" s="867">
        <f t="shared" si="20"/>
        <v>0</v>
      </c>
      <c r="AN35" s="633" t="str">
        <f t="shared" si="34"/>
        <v>YES</v>
      </c>
      <c r="AO35" s="511" t="s">
        <v>382</v>
      </c>
      <c r="AP35" s="127">
        <f>VLOOKUP(AO35,'Flags&amp;Qualifiers'!$B$2:$C$49,2)</f>
        <v>0</v>
      </c>
      <c r="AQ35" s="127">
        <f>VLOOKUP(AO35,'Flags&amp;Qualifiers'!$B$2:$D$49,3)</f>
        <v>0</v>
      </c>
      <c r="AR35" s="127">
        <f>VLOOKUP(AO35,'Flags&amp;Qualifiers'!$B$2:$E$49,4)</f>
        <v>0</v>
      </c>
      <c r="AS35" s="968"/>
      <c r="AT35" s="856" t="str">
        <f t="shared" si="21"/>
        <v>no</v>
      </c>
    </row>
    <row r="36" spans="1:46" s="7" customFormat="1" ht="11.25" customHeight="1" x14ac:dyDescent="0.2">
      <c r="A36" s="621">
        <f>(AirVision!A33)</f>
        <v>0</v>
      </c>
      <c r="B36" s="622">
        <f>(AirVision!B33)</f>
        <v>0</v>
      </c>
      <c r="C36" s="623" t="str">
        <f>IF(ISNUMBER(AirVision!I33),AirVision!I33, "")</f>
        <v/>
      </c>
      <c r="D36" s="624" t="str">
        <f>IF(AirVision!J33&lt;&gt;"",AirVision!J33, "")</f>
        <v/>
      </c>
      <c r="E36" s="624" t="str">
        <f>IF(ISNUMBER(AirVision!C33),AirVision!C33, "")</f>
        <v/>
      </c>
      <c r="F36" s="624" t="str">
        <f>IF(AirVision!D33&lt;&gt;"",AirVision!D33, "")</f>
        <v/>
      </c>
      <c r="G36" s="624" t="str">
        <f>IF(ISNUMBER(AirVision!F33),AirVision!F33, "")</f>
        <v/>
      </c>
      <c r="H36" s="624" t="str">
        <f>IF(AirVision!G33&lt;&gt;"",AirVision!G33, "")</f>
        <v/>
      </c>
      <c r="I36" s="624" t="str">
        <f>IF(ISNUMBER(AirVision!U33),AirVision!U33, "")</f>
        <v/>
      </c>
      <c r="J36" s="624" t="str">
        <f>IF(AirVision!V33&lt;&gt;"",AirVision!V33, "")</f>
        <v/>
      </c>
      <c r="K36" s="624" t="str">
        <f>IF(ISNUMBER(AirVision!X33),AirVision!X33, "")</f>
        <v/>
      </c>
      <c r="L36" s="624" t="str">
        <f>IF(AirVision!Y33&lt;&gt;"",AirVision!Y33, "")</f>
        <v/>
      </c>
      <c r="M36" s="624" t="str">
        <f>IF(ISNUMBER(AirVision!AA33),AirVision!AA33, "")</f>
        <v/>
      </c>
      <c r="N36" s="624" t="str">
        <f>IF(AirVision!AB33&lt;&gt;"",AirVision!AB33, "")</f>
        <v/>
      </c>
      <c r="O36" s="624" t="str">
        <f>IF(ISNUMBER(AirVision!AD33),AirVision!AD33, "")</f>
        <v/>
      </c>
      <c r="P36" s="624" t="str">
        <f>IF(AirVision!AE33&lt;&gt;"",AirVision!AE33, "")</f>
        <v/>
      </c>
      <c r="Q36" s="624">
        <f t="shared" si="9"/>
        <v>1</v>
      </c>
      <c r="R36" s="624" t="str">
        <f>IF(D36&lt;&gt;"",(VLOOKUP(D36,'Flags&amp;Qualifiers'!$S$2:$U$55,3)),"")</f>
        <v/>
      </c>
      <c r="S36" s="624" t="b">
        <f>ISNUMBER(SEARCH('Flags&amp;Qualifiers'!$S$5,D36))</f>
        <v>0</v>
      </c>
      <c r="T36" s="624">
        <f t="shared" si="10"/>
        <v>0</v>
      </c>
      <c r="U36" s="624" t="str">
        <f>IF(D36&lt;&gt;"",(VLOOKUP(D36,'Flags&amp;Qualifiers'!$S$2:$T$55,2)),"")</f>
        <v/>
      </c>
      <c r="V36" s="7">
        <f t="shared" si="11"/>
        <v>1</v>
      </c>
      <c r="W36" s="7">
        <f t="shared" si="12"/>
        <v>0</v>
      </c>
      <c r="X36" s="861" t="str">
        <f t="shared" si="13"/>
        <v>NULL</v>
      </c>
      <c r="Y36" s="557" t="str">
        <f t="shared" si="14"/>
        <v/>
      </c>
      <c r="Z36" s="862">
        <f t="shared" si="22"/>
        <v>30</v>
      </c>
      <c r="AA36" s="633">
        <f t="shared" si="23"/>
        <v>0</v>
      </c>
      <c r="AB36" s="7" t="str">
        <f t="shared" si="29"/>
        <v>INVALID</v>
      </c>
      <c r="AC36" s="861" t="str">
        <f t="shared" si="30"/>
        <v/>
      </c>
      <c r="AD36" s="861" t="e">
        <f t="shared" si="31"/>
        <v>#DIV/0!</v>
      </c>
      <c r="AE36" s="861">
        <f t="shared" si="32"/>
        <v>0</v>
      </c>
      <c r="AF36" s="862">
        <f t="shared" si="24"/>
        <v>300</v>
      </c>
      <c r="AG36" s="862">
        <f t="shared" si="25"/>
        <v>201</v>
      </c>
      <c r="AH36" s="865">
        <f t="shared" si="26"/>
        <v>0.374</v>
      </c>
      <c r="AI36" s="862">
        <f t="shared" si="27"/>
        <v>0.11600000000000001</v>
      </c>
      <c r="AJ36" s="862" t="e">
        <f t="shared" si="28"/>
        <v>#VALUE!</v>
      </c>
      <c r="AK36" s="632" t="str">
        <f t="shared" si="33"/>
        <v/>
      </c>
      <c r="AL36" s="866" t="str">
        <f t="shared" si="7"/>
        <v/>
      </c>
      <c r="AM36" s="867">
        <f t="shared" si="20"/>
        <v>0</v>
      </c>
      <c r="AN36" s="633" t="str">
        <f t="shared" si="34"/>
        <v>YES</v>
      </c>
      <c r="AO36" s="511" t="s">
        <v>382</v>
      </c>
      <c r="AP36" s="127">
        <f>VLOOKUP(AO36,'Flags&amp;Qualifiers'!$B$2:$C$49,2)</f>
        <v>0</v>
      </c>
      <c r="AQ36" s="127">
        <f>VLOOKUP(AO36,'Flags&amp;Qualifiers'!$B$2:$D$49,3)</f>
        <v>0</v>
      </c>
      <c r="AR36" s="127">
        <f>VLOOKUP(AO36,'Flags&amp;Qualifiers'!$B$2:$E$49,4)</f>
        <v>0</v>
      </c>
      <c r="AS36" s="968"/>
      <c r="AT36" s="856" t="str">
        <f t="shared" si="21"/>
        <v>no</v>
      </c>
    </row>
    <row r="37" spans="1:46" s="7" customFormat="1" ht="11.25" customHeight="1" x14ac:dyDescent="0.2">
      <c r="A37" s="621">
        <f>(AirVision!A34)</f>
        <v>0</v>
      </c>
      <c r="B37" s="622">
        <f>(AirVision!B34)</f>
        <v>0</v>
      </c>
      <c r="C37" s="623" t="str">
        <f>IF(ISNUMBER(AirVision!I34),AirVision!I34, "")</f>
        <v/>
      </c>
      <c r="D37" s="624" t="str">
        <f>IF(AirVision!J34&lt;&gt;"",AirVision!J34, "")</f>
        <v/>
      </c>
      <c r="E37" s="624" t="str">
        <f>IF(ISNUMBER(AirVision!C34),AirVision!C34, "")</f>
        <v/>
      </c>
      <c r="F37" s="624" t="str">
        <f>IF(AirVision!D34&lt;&gt;"",AirVision!D34, "")</f>
        <v/>
      </c>
      <c r="G37" s="624" t="str">
        <f>IF(ISNUMBER(AirVision!F34),AirVision!F34, "")</f>
        <v/>
      </c>
      <c r="H37" s="624" t="str">
        <f>IF(AirVision!G34&lt;&gt;"",AirVision!G34, "")</f>
        <v/>
      </c>
      <c r="I37" s="624" t="str">
        <f>IF(ISNUMBER(AirVision!U34),AirVision!U34, "")</f>
        <v/>
      </c>
      <c r="J37" s="624" t="str">
        <f>IF(AirVision!V34&lt;&gt;"",AirVision!V34, "")</f>
        <v/>
      </c>
      <c r="K37" s="624" t="str">
        <f>IF(ISNUMBER(AirVision!X34),AirVision!X34, "")</f>
        <v/>
      </c>
      <c r="L37" s="624" t="str">
        <f>IF(AirVision!Y34&lt;&gt;"",AirVision!Y34, "")</f>
        <v/>
      </c>
      <c r="M37" s="624" t="str">
        <f>IF(ISNUMBER(AirVision!AA34),AirVision!AA34, "")</f>
        <v/>
      </c>
      <c r="N37" s="624" t="str">
        <f>IF(AirVision!AB34&lt;&gt;"",AirVision!AB34, "")</f>
        <v/>
      </c>
      <c r="O37" s="624" t="str">
        <f>IF(ISNUMBER(AirVision!AD34),AirVision!AD34, "")</f>
        <v/>
      </c>
      <c r="P37" s="624" t="str">
        <f>IF(AirVision!AE34&lt;&gt;"",AirVision!AE34, "")</f>
        <v/>
      </c>
      <c r="Q37" s="624">
        <f t="shared" si="9"/>
        <v>1</v>
      </c>
      <c r="R37" s="624" t="str">
        <f>IF(D37&lt;&gt;"",(VLOOKUP(D37,'Flags&amp;Qualifiers'!$S$2:$U$55,3)),"")</f>
        <v/>
      </c>
      <c r="S37" s="624" t="b">
        <f>ISNUMBER(SEARCH('Flags&amp;Qualifiers'!$S$5,D37))</f>
        <v>0</v>
      </c>
      <c r="T37" s="624">
        <f t="shared" si="10"/>
        <v>0</v>
      </c>
      <c r="U37" s="624" t="str">
        <f>IF(D37&lt;&gt;"",(VLOOKUP(D37,'Flags&amp;Qualifiers'!$S$2:$T$55,2)),"")</f>
        <v/>
      </c>
      <c r="V37" s="7">
        <f t="shared" si="11"/>
        <v>1</v>
      </c>
      <c r="W37" s="7">
        <f t="shared" si="12"/>
        <v>0</v>
      </c>
      <c r="X37" s="861" t="str">
        <f t="shared" si="13"/>
        <v>NULL</v>
      </c>
      <c r="Y37" s="557" t="str">
        <f t="shared" si="14"/>
        <v/>
      </c>
      <c r="Z37" s="862">
        <f t="shared" si="22"/>
        <v>31</v>
      </c>
      <c r="AA37" s="633">
        <f t="shared" si="23"/>
        <v>0</v>
      </c>
      <c r="AB37" s="7" t="str">
        <f t="shared" si="29"/>
        <v>INVALID</v>
      </c>
      <c r="AC37" s="861" t="str">
        <f t="shared" si="30"/>
        <v/>
      </c>
      <c r="AD37" s="861" t="e">
        <f t="shared" si="31"/>
        <v>#DIV/0!</v>
      </c>
      <c r="AE37" s="861">
        <f t="shared" si="32"/>
        <v>0</v>
      </c>
      <c r="AF37" s="862">
        <f t="shared" si="24"/>
        <v>300</v>
      </c>
      <c r="AG37" s="862">
        <f t="shared" si="25"/>
        <v>201</v>
      </c>
      <c r="AH37" s="865">
        <f t="shared" si="26"/>
        <v>0.374</v>
      </c>
      <c r="AI37" s="862">
        <f t="shared" si="27"/>
        <v>0.11600000000000001</v>
      </c>
      <c r="AJ37" s="862" t="e">
        <f t="shared" si="28"/>
        <v>#VALUE!</v>
      </c>
      <c r="AK37" s="632" t="str">
        <f t="shared" si="33"/>
        <v/>
      </c>
      <c r="AL37" s="866" t="str">
        <f t="shared" si="7"/>
        <v/>
      </c>
      <c r="AM37" s="867">
        <f t="shared" si="20"/>
        <v>0</v>
      </c>
      <c r="AN37" s="633" t="str">
        <f t="shared" si="34"/>
        <v>YES</v>
      </c>
      <c r="AO37" s="511" t="s">
        <v>382</v>
      </c>
      <c r="AP37" s="127">
        <f>VLOOKUP(AO37,'Flags&amp;Qualifiers'!$B$2:$C$49,2)</f>
        <v>0</v>
      </c>
      <c r="AQ37" s="127">
        <f>VLOOKUP(AO37,'Flags&amp;Qualifiers'!$B$2:$D$49,3)</f>
        <v>0</v>
      </c>
      <c r="AR37" s="127">
        <f>VLOOKUP(AO37,'Flags&amp;Qualifiers'!$B$2:$E$49,4)</f>
        <v>0</v>
      </c>
      <c r="AS37" s="968"/>
      <c r="AT37" s="856" t="str">
        <f t="shared" si="21"/>
        <v>no</v>
      </c>
    </row>
    <row r="38" spans="1:46" s="7" customFormat="1" ht="11.25" customHeight="1" x14ac:dyDescent="0.2">
      <c r="A38" s="621">
        <f>(AirVision!A35)</f>
        <v>0</v>
      </c>
      <c r="B38" s="622">
        <f>(AirVision!B35)</f>
        <v>0</v>
      </c>
      <c r="C38" s="623" t="str">
        <f>IF(ISNUMBER(AirVision!I35),AirVision!I35, "")</f>
        <v/>
      </c>
      <c r="D38" s="624" t="str">
        <f>IF(AirVision!J35&lt;&gt;"",AirVision!J35, "")</f>
        <v/>
      </c>
      <c r="E38" s="624" t="str">
        <f>IF(ISNUMBER(AirVision!C35),AirVision!C35, "")</f>
        <v/>
      </c>
      <c r="F38" s="624" t="str">
        <f>IF(AirVision!D35&lt;&gt;"",AirVision!D35, "")</f>
        <v/>
      </c>
      <c r="G38" s="624" t="str">
        <f>IF(ISNUMBER(AirVision!F35),AirVision!F35, "")</f>
        <v/>
      </c>
      <c r="H38" s="624" t="str">
        <f>IF(AirVision!G35&lt;&gt;"",AirVision!G35, "")</f>
        <v/>
      </c>
      <c r="I38" s="624" t="str">
        <f>IF(ISNUMBER(AirVision!U35),AirVision!U35, "")</f>
        <v/>
      </c>
      <c r="J38" s="624" t="str">
        <f>IF(AirVision!V35&lt;&gt;"",AirVision!V35, "")</f>
        <v/>
      </c>
      <c r="K38" s="624" t="str">
        <f>IF(ISNUMBER(AirVision!X35),AirVision!X35, "")</f>
        <v/>
      </c>
      <c r="L38" s="624" t="str">
        <f>IF(AirVision!Y35&lt;&gt;"",AirVision!Y35, "")</f>
        <v/>
      </c>
      <c r="M38" s="624" t="str">
        <f>IF(ISNUMBER(AirVision!AA35),AirVision!AA35, "")</f>
        <v/>
      </c>
      <c r="N38" s="624" t="str">
        <f>IF(AirVision!AB35&lt;&gt;"",AirVision!AB35, "")</f>
        <v/>
      </c>
      <c r="O38" s="624" t="str">
        <f>IF(ISNUMBER(AirVision!AD35),AirVision!AD35, "")</f>
        <v/>
      </c>
      <c r="P38" s="624" t="str">
        <f>IF(AirVision!AE35&lt;&gt;"",AirVision!AE35, "")</f>
        <v/>
      </c>
      <c r="Q38" s="624">
        <f t="shared" si="9"/>
        <v>1</v>
      </c>
      <c r="R38" s="624" t="str">
        <f>IF(D38&lt;&gt;"",(VLOOKUP(D38,'Flags&amp;Qualifiers'!$S$2:$U$55,3)),"")</f>
        <v/>
      </c>
      <c r="S38" s="624" t="b">
        <f>ISNUMBER(SEARCH('Flags&amp;Qualifiers'!$S$5,D38))</f>
        <v>0</v>
      </c>
      <c r="T38" s="624">
        <f t="shared" si="10"/>
        <v>0</v>
      </c>
      <c r="U38" s="624" t="str">
        <f>IF(D38&lt;&gt;"",(VLOOKUP(D38,'Flags&amp;Qualifiers'!$S$2:$T$55,2)),"")</f>
        <v/>
      </c>
      <c r="V38" s="7">
        <f t="shared" si="11"/>
        <v>1</v>
      </c>
      <c r="W38" s="7">
        <f t="shared" si="12"/>
        <v>0</v>
      </c>
      <c r="X38" s="861" t="str">
        <f t="shared" si="13"/>
        <v>NULL</v>
      </c>
      <c r="Y38" s="557" t="str">
        <f t="shared" si="14"/>
        <v/>
      </c>
      <c r="Z38" s="862">
        <f t="shared" si="22"/>
        <v>32</v>
      </c>
      <c r="AA38" s="633">
        <f t="shared" si="23"/>
        <v>0</v>
      </c>
      <c r="AB38" s="7" t="str">
        <f t="shared" si="29"/>
        <v>INVALID</v>
      </c>
      <c r="AC38" s="861" t="str">
        <f t="shared" si="30"/>
        <v/>
      </c>
      <c r="AD38" s="861" t="e">
        <f t="shared" si="31"/>
        <v>#DIV/0!</v>
      </c>
      <c r="AE38" s="861">
        <f t="shared" si="32"/>
        <v>0</v>
      </c>
      <c r="AF38" s="862">
        <f t="shared" si="24"/>
        <v>300</v>
      </c>
      <c r="AG38" s="862">
        <f t="shared" si="25"/>
        <v>201</v>
      </c>
      <c r="AH38" s="865">
        <f t="shared" si="26"/>
        <v>0.374</v>
      </c>
      <c r="AI38" s="862">
        <f t="shared" si="27"/>
        <v>0.11600000000000001</v>
      </c>
      <c r="AJ38" s="862" t="e">
        <f t="shared" si="28"/>
        <v>#VALUE!</v>
      </c>
      <c r="AK38" s="632" t="str">
        <f t="shared" si="33"/>
        <v/>
      </c>
      <c r="AL38" s="866" t="str">
        <f t="shared" si="7"/>
        <v/>
      </c>
      <c r="AM38" s="867">
        <f t="shared" si="20"/>
        <v>0</v>
      </c>
      <c r="AN38" s="633" t="str">
        <f t="shared" si="34"/>
        <v>YES</v>
      </c>
      <c r="AO38" s="511" t="s">
        <v>382</v>
      </c>
      <c r="AP38" s="127">
        <f>VLOOKUP(AO38,'Flags&amp;Qualifiers'!$B$2:$C$49,2)</f>
        <v>0</v>
      </c>
      <c r="AQ38" s="127">
        <f>VLOOKUP(AO38,'Flags&amp;Qualifiers'!$B$2:$D$49,3)</f>
        <v>0</v>
      </c>
      <c r="AR38" s="127">
        <f>VLOOKUP(AO38,'Flags&amp;Qualifiers'!$B$2:$E$49,4)</f>
        <v>0</v>
      </c>
      <c r="AS38" s="968">
        <f>COUNTIF(AC38:AC54,"&gt;0")</f>
        <v>0</v>
      </c>
      <c r="AT38" s="856" t="str">
        <f t="shared" si="21"/>
        <v>no</v>
      </c>
    </row>
    <row r="39" spans="1:46" s="7" customFormat="1" ht="11.25" customHeight="1" x14ac:dyDescent="0.2">
      <c r="A39" s="621">
        <f>(AirVision!A36)</f>
        <v>0</v>
      </c>
      <c r="B39" s="622">
        <f>(AirVision!B36)</f>
        <v>0</v>
      </c>
      <c r="C39" s="623" t="str">
        <f>IF(ISNUMBER(AirVision!I36),AirVision!I36, "")</f>
        <v/>
      </c>
      <c r="D39" s="624" t="str">
        <f>IF(AirVision!J36&lt;&gt;"",AirVision!J36, "")</f>
        <v/>
      </c>
      <c r="E39" s="624" t="str">
        <f>IF(ISNUMBER(AirVision!C36),AirVision!C36, "")</f>
        <v/>
      </c>
      <c r="F39" s="624" t="str">
        <f>IF(AirVision!D36&lt;&gt;"",AirVision!D36, "")</f>
        <v/>
      </c>
      <c r="G39" s="624" t="str">
        <f>IF(ISNUMBER(AirVision!F36),AirVision!F36, "")</f>
        <v/>
      </c>
      <c r="H39" s="624" t="str">
        <f>IF(AirVision!G36&lt;&gt;"",AirVision!G36, "")</f>
        <v/>
      </c>
      <c r="I39" s="624" t="str">
        <f>IF(ISNUMBER(AirVision!U36),AirVision!U36, "")</f>
        <v/>
      </c>
      <c r="J39" s="624" t="str">
        <f>IF(AirVision!V36&lt;&gt;"",AirVision!V36, "")</f>
        <v/>
      </c>
      <c r="K39" s="624" t="str">
        <f>IF(ISNUMBER(AirVision!X36),AirVision!X36, "")</f>
        <v/>
      </c>
      <c r="L39" s="624" t="str">
        <f>IF(AirVision!Y36&lt;&gt;"",AirVision!Y36, "")</f>
        <v/>
      </c>
      <c r="M39" s="624" t="str">
        <f>IF(ISNUMBER(AirVision!AA36),AirVision!AA36, "")</f>
        <v/>
      </c>
      <c r="N39" s="624" t="str">
        <f>IF(AirVision!AB36&lt;&gt;"",AirVision!AB36, "")</f>
        <v/>
      </c>
      <c r="O39" s="624" t="str">
        <f>IF(ISNUMBER(AirVision!AD36),AirVision!AD36, "")</f>
        <v/>
      </c>
      <c r="P39" s="624" t="str">
        <f>IF(AirVision!AE36&lt;&gt;"",AirVision!AE36, "")</f>
        <v/>
      </c>
      <c r="Q39" s="624">
        <f t="shared" si="9"/>
        <v>1</v>
      </c>
      <c r="R39" s="624" t="str">
        <f>IF(D39&lt;&gt;"",(VLOOKUP(D39,'Flags&amp;Qualifiers'!$S$2:$U$55,3)),"")</f>
        <v/>
      </c>
      <c r="S39" s="624" t="b">
        <f>ISNUMBER(SEARCH('Flags&amp;Qualifiers'!$S$5,D39))</f>
        <v>0</v>
      </c>
      <c r="T39" s="624">
        <f t="shared" si="10"/>
        <v>0</v>
      </c>
      <c r="U39" s="624" t="str">
        <f>IF(D39&lt;&gt;"",(VLOOKUP(D39,'Flags&amp;Qualifiers'!$S$2:$T$55,2)),"")</f>
        <v/>
      </c>
      <c r="V39" s="7">
        <f t="shared" si="11"/>
        <v>1</v>
      </c>
      <c r="W39" s="7">
        <f t="shared" si="12"/>
        <v>0</v>
      </c>
      <c r="X39" s="861" t="str">
        <f t="shared" si="13"/>
        <v>NULL</v>
      </c>
      <c r="Y39" s="557" t="str">
        <f t="shared" si="14"/>
        <v/>
      </c>
      <c r="Z39" s="862">
        <f t="shared" si="22"/>
        <v>33</v>
      </c>
      <c r="AA39" s="633">
        <f t="shared" si="23"/>
        <v>0</v>
      </c>
      <c r="AB39" s="7" t="str">
        <f t="shared" si="29"/>
        <v>INVALID</v>
      </c>
      <c r="AC39" s="861" t="str">
        <f t="shared" si="30"/>
        <v/>
      </c>
      <c r="AD39" s="861" t="e">
        <f t="shared" si="31"/>
        <v>#DIV/0!</v>
      </c>
      <c r="AE39" s="861">
        <f t="shared" si="32"/>
        <v>0</v>
      </c>
      <c r="AF39" s="862">
        <f t="shared" si="24"/>
        <v>300</v>
      </c>
      <c r="AG39" s="862">
        <f t="shared" si="25"/>
        <v>201</v>
      </c>
      <c r="AH39" s="865">
        <f t="shared" si="26"/>
        <v>0.374</v>
      </c>
      <c r="AI39" s="862">
        <f t="shared" si="27"/>
        <v>0.11600000000000001</v>
      </c>
      <c r="AJ39" s="862" t="e">
        <f t="shared" si="28"/>
        <v>#VALUE!</v>
      </c>
      <c r="AK39" s="632" t="str">
        <f t="shared" si="33"/>
        <v/>
      </c>
      <c r="AL39" s="866" t="str">
        <f t="shared" si="7"/>
        <v/>
      </c>
      <c r="AM39" s="867">
        <f t="shared" si="20"/>
        <v>0</v>
      </c>
      <c r="AN39" s="633" t="str">
        <f t="shared" si="34"/>
        <v>YES</v>
      </c>
      <c r="AO39" s="511" t="s">
        <v>382</v>
      </c>
      <c r="AP39" s="127">
        <f>VLOOKUP(AO39,'Flags&amp;Qualifiers'!$B$2:$C$49,2)</f>
        <v>0</v>
      </c>
      <c r="AQ39" s="127">
        <f>VLOOKUP(AO39,'Flags&amp;Qualifiers'!$B$2:$D$49,3)</f>
        <v>0</v>
      </c>
      <c r="AR39" s="127">
        <f>VLOOKUP(AO39,'Flags&amp;Qualifiers'!$B$2:$E$49,4)</f>
        <v>0</v>
      </c>
      <c r="AS39" s="968"/>
      <c r="AT39" s="856" t="str">
        <f t="shared" si="21"/>
        <v>no</v>
      </c>
    </row>
    <row r="40" spans="1:46" s="7" customFormat="1" ht="11.25" customHeight="1" x14ac:dyDescent="0.2">
      <c r="A40" s="621">
        <f>(AirVision!A37)</f>
        <v>0</v>
      </c>
      <c r="B40" s="622">
        <f>(AirVision!B37)</f>
        <v>0</v>
      </c>
      <c r="C40" s="623" t="str">
        <f>IF(ISNUMBER(AirVision!I37),AirVision!I37, "")</f>
        <v/>
      </c>
      <c r="D40" s="624" t="str">
        <f>IF(AirVision!J37&lt;&gt;"",AirVision!J37, "")</f>
        <v/>
      </c>
      <c r="E40" s="624" t="str">
        <f>IF(ISNUMBER(AirVision!C37),AirVision!C37, "")</f>
        <v/>
      </c>
      <c r="F40" s="624" t="str">
        <f>IF(AirVision!D37&lt;&gt;"",AirVision!D37, "")</f>
        <v/>
      </c>
      <c r="G40" s="624" t="str">
        <f>IF(ISNUMBER(AirVision!F37),AirVision!F37, "")</f>
        <v/>
      </c>
      <c r="H40" s="624" t="str">
        <f>IF(AirVision!G37&lt;&gt;"",AirVision!G37, "")</f>
        <v/>
      </c>
      <c r="I40" s="624" t="str">
        <f>IF(ISNUMBER(AirVision!U37),AirVision!U37, "")</f>
        <v/>
      </c>
      <c r="J40" s="624" t="str">
        <f>IF(AirVision!V37&lt;&gt;"",AirVision!V37, "")</f>
        <v/>
      </c>
      <c r="K40" s="624" t="str">
        <f>IF(ISNUMBER(AirVision!X37),AirVision!X37, "")</f>
        <v/>
      </c>
      <c r="L40" s="624" t="str">
        <f>IF(AirVision!Y37&lt;&gt;"",AirVision!Y37, "")</f>
        <v/>
      </c>
      <c r="M40" s="624" t="str">
        <f>IF(ISNUMBER(AirVision!AA37),AirVision!AA37, "")</f>
        <v/>
      </c>
      <c r="N40" s="624" t="str">
        <f>IF(AirVision!AB37&lt;&gt;"",AirVision!AB37, "")</f>
        <v/>
      </c>
      <c r="O40" s="624" t="str">
        <f>IF(ISNUMBER(AirVision!AD37),AirVision!AD37, "")</f>
        <v/>
      </c>
      <c r="P40" s="624" t="str">
        <f>IF(AirVision!AE37&lt;&gt;"",AirVision!AE37, "")</f>
        <v/>
      </c>
      <c r="Q40" s="624">
        <f t="shared" si="9"/>
        <v>1</v>
      </c>
      <c r="R40" s="624" t="str">
        <f>IF(D40&lt;&gt;"",(VLOOKUP(D40,'Flags&amp;Qualifiers'!$S$2:$U$55,3)),"")</f>
        <v/>
      </c>
      <c r="S40" s="624" t="b">
        <f>ISNUMBER(SEARCH('Flags&amp;Qualifiers'!$S$5,D40))</f>
        <v>0</v>
      </c>
      <c r="T40" s="624">
        <f t="shared" si="10"/>
        <v>0</v>
      </c>
      <c r="U40" s="624" t="str">
        <f>IF(D40&lt;&gt;"",(VLOOKUP(D40,'Flags&amp;Qualifiers'!$S$2:$T$55,2)),"")</f>
        <v/>
      </c>
      <c r="V40" s="7">
        <f t="shared" si="11"/>
        <v>1</v>
      </c>
      <c r="W40" s="7">
        <f t="shared" si="12"/>
        <v>0</v>
      </c>
      <c r="X40" s="861" t="str">
        <f t="shared" si="13"/>
        <v>NULL</v>
      </c>
      <c r="Y40" s="557" t="str">
        <f t="shared" si="14"/>
        <v/>
      </c>
      <c r="Z40" s="862">
        <f t="shared" si="22"/>
        <v>34</v>
      </c>
      <c r="AA40" s="633">
        <f t="shared" si="23"/>
        <v>0</v>
      </c>
      <c r="AB40" s="7" t="str">
        <f t="shared" si="29"/>
        <v>INVALID</v>
      </c>
      <c r="AC40" s="861" t="str">
        <f t="shared" si="30"/>
        <v/>
      </c>
      <c r="AD40" s="861" t="e">
        <f t="shared" si="31"/>
        <v>#DIV/0!</v>
      </c>
      <c r="AE40" s="861">
        <f t="shared" si="32"/>
        <v>0</v>
      </c>
      <c r="AF40" s="862">
        <f t="shared" si="24"/>
        <v>300</v>
      </c>
      <c r="AG40" s="862">
        <f t="shared" si="25"/>
        <v>201</v>
      </c>
      <c r="AH40" s="865">
        <f t="shared" si="26"/>
        <v>0.374</v>
      </c>
      <c r="AI40" s="862">
        <f t="shared" si="27"/>
        <v>0.11600000000000001</v>
      </c>
      <c r="AJ40" s="862" t="e">
        <f t="shared" si="28"/>
        <v>#VALUE!</v>
      </c>
      <c r="AK40" s="632" t="str">
        <f t="shared" si="33"/>
        <v/>
      </c>
      <c r="AL40" s="866" t="str">
        <f t="shared" si="7"/>
        <v/>
      </c>
      <c r="AM40" s="867">
        <f t="shared" si="20"/>
        <v>0</v>
      </c>
      <c r="AN40" s="633" t="str">
        <f t="shared" si="34"/>
        <v>YES</v>
      </c>
      <c r="AO40" s="511" t="s">
        <v>382</v>
      </c>
      <c r="AP40" s="127">
        <f>VLOOKUP(AO40,'Flags&amp;Qualifiers'!$B$2:$C$49,2)</f>
        <v>0</v>
      </c>
      <c r="AQ40" s="127">
        <f>VLOOKUP(AO40,'Flags&amp;Qualifiers'!$B$2:$D$49,3)</f>
        <v>0</v>
      </c>
      <c r="AR40" s="127">
        <f>VLOOKUP(AO40,'Flags&amp;Qualifiers'!$B$2:$E$49,4)</f>
        <v>0</v>
      </c>
      <c r="AS40" s="968"/>
      <c r="AT40" s="856" t="str">
        <f t="shared" si="21"/>
        <v>no</v>
      </c>
    </row>
    <row r="41" spans="1:46" s="7" customFormat="1" ht="11.25" customHeight="1" x14ac:dyDescent="0.2">
      <c r="A41" s="621">
        <f>(AirVision!A38)</f>
        <v>0</v>
      </c>
      <c r="B41" s="622">
        <f>(AirVision!B38)</f>
        <v>0</v>
      </c>
      <c r="C41" s="623" t="str">
        <f>IF(ISNUMBER(AirVision!I38),AirVision!I38, "")</f>
        <v/>
      </c>
      <c r="D41" s="624" t="str">
        <f>IF(AirVision!J38&lt;&gt;"",AirVision!J38, "")</f>
        <v/>
      </c>
      <c r="E41" s="624" t="str">
        <f>IF(ISNUMBER(AirVision!C38),AirVision!C38, "")</f>
        <v/>
      </c>
      <c r="F41" s="624" t="str">
        <f>IF(AirVision!D38&lt;&gt;"",AirVision!D38, "")</f>
        <v/>
      </c>
      <c r="G41" s="624" t="str">
        <f>IF(ISNUMBER(AirVision!F38),AirVision!F38, "")</f>
        <v/>
      </c>
      <c r="H41" s="624" t="str">
        <f>IF(AirVision!G38&lt;&gt;"",AirVision!G38, "")</f>
        <v/>
      </c>
      <c r="I41" s="624" t="str">
        <f>IF(ISNUMBER(AirVision!U38),AirVision!U38, "")</f>
        <v/>
      </c>
      <c r="J41" s="624" t="str">
        <f>IF(AirVision!V38&lt;&gt;"",AirVision!V38, "")</f>
        <v/>
      </c>
      <c r="K41" s="624" t="str">
        <f>IF(ISNUMBER(AirVision!X38),AirVision!X38, "")</f>
        <v/>
      </c>
      <c r="L41" s="624" t="str">
        <f>IF(AirVision!Y38&lt;&gt;"",AirVision!Y38, "")</f>
        <v/>
      </c>
      <c r="M41" s="624" t="str">
        <f>IF(ISNUMBER(AirVision!AA38),AirVision!AA38, "")</f>
        <v/>
      </c>
      <c r="N41" s="624" t="str">
        <f>IF(AirVision!AB38&lt;&gt;"",AirVision!AB38, "")</f>
        <v/>
      </c>
      <c r="O41" s="624" t="str">
        <f>IF(ISNUMBER(AirVision!AD38),AirVision!AD38, "")</f>
        <v/>
      </c>
      <c r="P41" s="624" t="str">
        <f>IF(AirVision!AE38&lt;&gt;"",AirVision!AE38, "")</f>
        <v/>
      </c>
      <c r="Q41" s="624">
        <f t="shared" si="9"/>
        <v>1</v>
      </c>
      <c r="R41" s="624" t="str">
        <f>IF(D41&lt;&gt;"",(VLOOKUP(D41,'Flags&amp;Qualifiers'!$S$2:$U$55,3)),"")</f>
        <v/>
      </c>
      <c r="S41" s="624" t="b">
        <f>ISNUMBER(SEARCH('Flags&amp;Qualifiers'!$S$5,D41))</f>
        <v>0</v>
      </c>
      <c r="T41" s="624">
        <f t="shared" si="10"/>
        <v>0</v>
      </c>
      <c r="U41" s="624" t="str">
        <f>IF(D41&lt;&gt;"",(VLOOKUP(D41,'Flags&amp;Qualifiers'!$S$2:$T$55,2)),"")</f>
        <v/>
      </c>
      <c r="V41" s="7">
        <f t="shared" si="11"/>
        <v>1</v>
      </c>
      <c r="W41" s="7">
        <f t="shared" si="12"/>
        <v>0</v>
      </c>
      <c r="X41" s="861" t="str">
        <f t="shared" si="13"/>
        <v>NULL</v>
      </c>
      <c r="Y41" s="557" t="str">
        <f t="shared" si="14"/>
        <v/>
      </c>
      <c r="Z41" s="862">
        <f t="shared" si="22"/>
        <v>35</v>
      </c>
      <c r="AA41" s="633">
        <f t="shared" si="23"/>
        <v>0</v>
      </c>
      <c r="AB41" s="7" t="str">
        <f t="shared" si="29"/>
        <v>INVALID</v>
      </c>
      <c r="AC41" s="861" t="str">
        <f t="shared" si="30"/>
        <v/>
      </c>
      <c r="AD41" s="861" t="e">
        <f t="shared" si="31"/>
        <v>#DIV/0!</v>
      </c>
      <c r="AE41" s="861">
        <f t="shared" si="32"/>
        <v>0</v>
      </c>
      <c r="AF41" s="862">
        <f t="shared" si="24"/>
        <v>300</v>
      </c>
      <c r="AG41" s="862">
        <f t="shared" si="25"/>
        <v>201</v>
      </c>
      <c r="AH41" s="865">
        <f t="shared" si="26"/>
        <v>0.374</v>
      </c>
      <c r="AI41" s="862">
        <f t="shared" si="27"/>
        <v>0.11600000000000001</v>
      </c>
      <c r="AJ41" s="862" t="e">
        <f t="shared" si="28"/>
        <v>#VALUE!</v>
      </c>
      <c r="AK41" s="632" t="str">
        <f t="shared" si="33"/>
        <v/>
      </c>
      <c r="AL41" s="866" t="str">
        <f t="shared" si="7"/>
        <v/>
      </c>
      <c r="AM41" s="867">
        <f t="shared" si="20"/>
        <v>0</v>
      </c>
      <c r="AN41" s="633" t="str">
        <f t="shared" si="34"/>
        <v>YES</v>
      </c>
      <c r="AO41" s="511" t="s">
        <v>382</v>
      </c>
      <c r="AP41" s="127">
        <f>VLOOKUP(AO41,'Flags&amp;Qualifiers'!$B$2:$C$49,2)</f>
        <v>0</v>
      </c>
      <c r="AQ41" s="127">
        <f>VLOOKUP(AO41,'Flags&amp;Qualifiers'!$B$2:$D$49,3)</f>
        <v>0</v>
      </c>
      <c r="AR41" s="127">
        <f>VLOOKUP(AO41,'Flags&amp;Qualifiers'!$B$2:$E$49,4)</f>
        <v>0</v>
      </c>
      <c r="AS41" s="968"/>
      <c r="AT41" s="856" t="str">
        <f t="shared" si="21"/>
        <v>no</v>
      </c>
    </row>
    <row r="42" spans="1:46" s="7" customFormat="1" ht="11.25" customHeight="1" x14ac:dyDescent="0.2">
      <c r="A42" s="621">
        <f>(AirVision!A39)</f>
        <v>0</v>
      </c>
      <c r="B42" s="622">
        <f>(AirVision!B39)</f>
        <v>0</v>
      </c>
      <c r="C42" s="623" t="str">
        <f>IF(ISNUMBER(AirVision!I39),AirVision!I39, "")</f>
        <v/>
      </c>
      <c r="D42" s="624" t="str">
        <f>IF(AirVision!J39&lt;&gt;"",AirVision!J39, "")</f>
        <v/>
      </c>
      <c r="E42" s="624" t="str">
        <f>IF(ISNUMBER(AirVision!C39),AirVision!C39, "")</f>
        <v/>
      </c>
      <c r="F42" s="624" t="str">
        <f>IF(AirVision!D39&lt;&gt;"",AirVision!D39, "")</f>
        <v/>
      </c>
      <c r="G42" s="624" t="str">
        <f>IF(ISNUMBER(AirVision!F39),AirVision!F39, "")</f>
        <v/>
      </c>
      <c r="H42" s="624" t="str">
        <f>IF(AirVision!G39&lt;&gt;"",AirVision!G39, "")</f>
        <v/>
      </c>
      <c r="I42" s="624" t="str">
        <f>IF(ISNUMBER(AirVision!U39),AirVision!U39, "")</f>
        <v/>
      </c>
      <c r="J42" s="624" t="str">
        <f>IF(AirVision!V39&lt;&gt;"",AirVision!V39, "")</f>
        <v/>
      </c>
      <c r="K42" s="624" t="str">
        <f>IF(ISNUMBER(AirVision!X39),AirVision!X39, "")</f>
        <v/>
      </c>
      <c r="L42" s="624" t="str">
        <f>IF(AirVision!Y39&lt;&gt;"",AirVision!Y39, "")</f>
        <v/>
      </c>
      <c r="M42" s="624" t="str">
        <f>IF(ISNUMBER(AirVision!AA39),AirVision!AA39, "")</f>
        <v/>
      </c>
      <c r="N42" s="624" t="str">
        <f>IF(AirVision!AB39&lt;&gt;"",AirVision!AB39, "")</f>
        <v/>
      </c>
      <c r="O42" s="624" t="str">
        <f>IF(ISNUMBER(AirVision!AD39),AirVision!AD39, "")</f>
        <v/>
      </c>
      <c r="P42" s="624" t="str">
        <f>IF(AirVision!AE39&lt;&gt;"",AirVision!AE39, "")</f>
        <v/>
      </c>
      <c r="Q42" s="624">
        <f t="shared" si="9"/>
        <v>1</v>
      </c>
      <c r="R42" s="624" t="str">
        <f>IF(D42&lt;&gt;"",(VLOOKUP(D42,'Flags&amp;Qualifiers'!$S$2:$U$55,3)),"")</f>
        <v/>
      </c>
      <c r="S42" s="624" t="b">
        <f>ISNUMBER(SEARCH('Flags&amp;Qualifiers'!$S$5,D42))</f>
        <v>0</v>
      </c>
      <c r="T42" s="624">
        <f t="shared" si="10"/>
        <v>0</v>
      </c>
      <c r="U42" s="624" t="str">
        <f>IF(D42&lt;&gt;"",(VLOOKUP(D42,'Flags&amp;Qualifiers'!$S$2:$T$55,2)),"")</f>
        <v/>
      </c>
      <c r="V42" s="7">
        <f t="shared" si="11"/>
        <v>1</v>
      </c>
      <c r="W42" s="7">
        <f t="shared" si="12"/>
        <v>0</v>
      </c>
      <c r="X42" s="861" t="str">
        <f t="shared" si="13"/>
        <v>NULL</v>
      </c>
      <c r="Y42" s="557" t="str">
        <f t="shared" si="14"/>
        <v/>
      </c>
      <c r="Z42" s="862">
        <f t="shared" si="22"/>
        <v>36</v>
      </c>
      <c r="AA42" s="633">
        <f t="shared" si="23"/>
        <v>0</v>
      </c>
      <c r="AB42" s="7" t="str">
        <f t="shared" si="29"/>
        <v>INVALID</v>
      </c>
      <c r="AC42" s="861" t="str">
        <f t="shared" si="30"/>
        <v/>
      </c>
      <c r="AD42" s="861" t="e">
        <f t="shared" si="31"/>
        <v>#DIV/0!</v>
      </c>
      <c r="AE42" s="861">
        <f t="shared" si="32"/>
        <v>0</v>
      </c>
      <c r="AF42" s="862">
        <f t="shared" si="24"/>
        <v>300</v>
      </c>
      <c r="AG42" s="862">
        <f t="shared" si="25"/>
        <v>201</v>
      </c>
      <c r="AH42" s="865">
        <f t="shared" si="26"/>
        <v>0.374</v>
      </c>
      <c r="AI42" s="862">
        <f t="shared" si="27"/>
        <v>0.11600000000000001</v>
      </c>
      <c r="AJ42" s="862" t="e">
        <f t="shared" si="28"/>
        <v>#VALUE!</v>
      </c>
      <c r="AK42" s="632" t="str">
        <f t="shared" si="33"/>
        <v/>
      </c>
      <c r="AL42" s="866" t="str">
        <f t="shared" si="7"/>
        <v/>
      </c>
      <c r="AM42" s="867">
        <f t="shared" si="20"/>
        <v>0</v>
      </c>
      <c r="AN42" s="633" t="str">
        <f t="shared" si="34"/>
        <v>YES</v>
      </c>
      <c r="AO42" s="511" t="s">
        <v>382</v>
      </c>
      <c r="AP42" s="127">
        <f>VLOOKUP(AO42,'Flags&amp;Qualifiers'!$B$2:$C$49,2)</f>
        <v>0</v>
      </c>
      <c r="AQ42" s="127">
        <f>VLOOKUP(AO42,'Flags&amp;Qualifiers'!$B$2:$D$49,3)</f>
        <v>0</v>
      </c>
      <c r="AR42" s="127">
        <f>VLOOKUP(AO42,'Flags&amp;Qualifiers'!$B$2:$E$49,4)</f>
        <v>0</v>
      </c>
      <c r="AS42" s="968"/>
      <c r="AT42" s="856" t="str">
        <f t="shared" si="21"/>
        <v>no</v>
      </c>
    </row>
    <row r="43" spans="1:46" s="7" customFormat="1" ht="11.25" customHeight="1" x14ac:dyDescent="0.2">
      <c r="A43" s="621">
        <f>(AirVision!A40)</f>
        <v>0</v>
      </c>
      <c r="B43" s="622">
        <f>(AirVision!B40)</f>
        <v>0</v>
      </c>
      <c r="C43" s="623" t="str">
        <f>IF(ISNUMBER(AirVision!I40),AirVision!I40, "")</f>
        <v/>
      </c>
      <c r="D43" s="624" t="str">
        <f>IF(AirVision!J40&lt;&gt;"",AirVision!J40, "")</f>
        <v/>
      </c>
      <c r="E43" s="624" t="str">
        <f>IF(ISNUMBER(AirVision!C40),AirVision!C40, "")</f>
        <v/>
      </c>
      <c r="F43" s="624" t="str">
        <f>IF(AirVision!D40&lt;&gt;"",AirVision!D40, "")</f>
        <v/>
      </c>
      <c r="G43" s="624" t="str">
        <f>IF(ISNUMBER(AirVision!F40),AirVision!F40, "")</f>
        <v/>
      </c>
      <c r="H43" s="624" t="str">
        <f>IF(AirVision!G40&lt;&gt;"",AirVision!G40, "")</f>
        <v/>
      </c>
      <c r="I43" s="624" t="str">
        <f>IF(ISNUMBER(AirVision!U40),AirVision!U40, "")</f>
        <v/>
      </c>
      <c r="J43" s="624" t="str">
        <f>IF(AirVision!V40&lt;&gt;"",AirVision!V40, "")</f>
        <v/>
      </c>
      <c r="K43" s="624" t="str">
        <f>IF(ISNUMBER(AirVision!X40),AirVision!X40, "")</f>
        <v/>
      </c>
      <c r="L43" s="624" t="str">
        <f>IF(AirVision!Y40&lt;&gt;"",AirVision!Y40, "")</f>
        <v/>
      </c>
      <c r="M43" s="624" t="str">
        <f>IF(ISNUMBER(AirVision!AA40),AirVision!AA40, "")</f>
        <v/>
      </c>
      <c r="N43" s="624" t="str">
        <f>IF(AirVision!AB40&lt;&gt;"",AirVision!AB40, "")</f>
        <v/>
      </c>
      <c r="O43" s="624" t="str">
        <f>IF(ISNUMBER(AirVision!AD40),AirVision!AD40, "")</f>
        <v/>
      </c>
      <c r="P43" s="624" t="str">
        <f>IF(AirVision!AE40&lt;&gt;"",AirVision!AE40, "")</f>
        <v/>
      </c>
      <c r="Q43" s="624">
        <f t="shared" si="9"/>
        <v>1</v>
      </c>
      <c r="R43" s="624" t="str">
        <f>IF(D43&lt;&gt;"",(VLOOKUP(D43,'Flags&amp;Qualifiers'!$S$2:$U$55,3)),"")</f>
        <v/>
      </c>
      <c r="S43" s="624" t="b">
        <f>ISNUMBER(SEARCH('Flags&amp;Qualifiers'!$S$5,D43))</f>
        <v>0</v>
      </c>
      <c r="T43" s="624">
        <f t="shared" si="10"/>
        <v>0</v>
      </c>
      <c r="U43" s="624" t="str">
        <f>IF(D43&lt;&gt;"",(VLOOKUP(D43,'Flags&amp;Qualifiers'!$S$2:$T$55,2)),"")</f>
        <v/>
      </c>
      <c r="V43" s="7">
        <f t="shared" si="11"/>
        <v>1</v>
      </c>
      <c r="W43" s="7">
        <f t="shared" si="12"/>
        <v>0</v>
      </c>
      <c r="X43" s="861" t="str">
        <f t="shared" si="13"/>
        <v>NULL</v>
      </c>
      <c r="Y43" s="557" t="str">
        <f t="shared" si="14"/>
        <v/>
      </c>
      <c r="Z43" s="862">
        <f t="shared" si="22"/>
        <v>37</v>
      </c>
      <c r="AA43" s="633">
        <f t="shared" si="23"/>
        <v>0</v>
      </c>
      <c r="AB43" s="7" t="str">
        <f t="shared" si="29"/>
        <v>INVALID</v>
      </c>
      <c r="AC43" s="861" t="str">
        <f t="shared" si="30"/>
        <v/>
      </c>
      <c r="AD43" s="861" t="e">
        <f t="shared" si="31"/>
        <v>#DIV/0!</v>
      </c>
      <c r="AE43" s="861">
        <f t="shared" si="32"/>
        <v>0</v>
      </c>
      <c r="AF43" s="862">
        <f t="shared" si="24"/>
        <v>300</v>
      </c>
      <c r="AG43" s="862">
        <f t="shared" si="25"/>
        <v>201</v>
      </c>
      <c r="AH43" s="865">
        <f t="shared" si="26"/>
        <v>0.374</v>
      </c>
      <c r="AI43" s="862">
        <f t="shared" si="27"/>
        <v>0.11600000000000001</v>
      </c>
      <c r="AJ43" s="862" t="e">
        <f t="shared" si="28"/>
        <v>#VALUE!</v>
      </c>
      <c r="AK43" s="632" t="str">
        <f t="shared" si="33"/>
        <v/>
      </c>
      <c r="AL43" s="866" t="str">
        <f t="shared" si="7"/>
        <v/>
      </c>
      <c r="AM43" s="867">
        <f t="shared" si="20"/>
        <v>0</v>
      </c>
      <c r="AN43" s="633" t="str">
        <f t="shared" si="34"/>
        <v>YES</v>
      </c>
      <c r="AO43" s="511" t="s">
        <v>382</v>
      </c>
      <c r="AP43" s="127">
        <f>VLOOKUP(AO43,'Flags&amp;Qualifiers'!$B$2:$C$49,2)</f>
        <v>0</v>
      </c>
      <c r="AQ43" s="127">
        <f>VLOOKUP(AO43,'Flags&amp;Qualifiers'!$B$2:$D$49,3)</f>
        <v>0</v>
      </c>
      <c r="AR43" s="127">
        <f>VLOOKUP(AO43,'Flags&amp;Qualifiers'!$B$2:$E$49,4)</f>
        <v>0</v>
      </c>
      <c r="AS43" s="968"/>
      <c r="AT43" s="856" t="str">
        <f t="shared" si="21"/>
        <v>no</v>
      </c>
    </row>
    <row r="44" spans="1:46" s="7" customFormat="1" ht="11.25" customHeight="1" x14ac:dyDescent="0.2">
      <c r="A44" s="621">
        <f>(AirVision!A41)</f>
        <v>0</v>
      </c>
      <c r="B44" s="622">
        <f>(AirVision!B41)</f>
        <v>0</v>
      </c>
      <c r="C44" s="623" t="str">
        <f>IF(ISNUMBER(AirVision!I41),AirVision!I41, "")</f>
        <v/>
      </c>
      <c r="D44" s="624" t="str">
        <f>IF(AirVision!J41&lt;&gt;"",AirVision!J41, "")</f>
        <v/>
      </c>
      <c r="E44" s="624" t="str">
        <f>IF(ISNUMBER(AirVision!C41),AirVision!C41, "")</f>
        <v/>
      </c>
      <c r="F44" s="624" t="str">
        <f>IF(AirVision!D41&lt;&gt;"",AirVision!D41, "")</f>
        <v/>
      </c>
      <c r="G44" s="624" t="str">
        <f>IF(ISNUMBER(AirVision!F41),AirVision!F41, "")</f>
        <v/>
      </c>
      <c r="H44" s="624" t="str">
        <f>IF(AirVision!G41&lt;&gt;"",AirVision!G41, "")</f>
        <v/>
      </c>
      <c r="I44" s="624" t="str">
        <f>IF(ISNUMBER(AirVision!U41),AirVision!U41, "")</f>
        <v/>
      </c>
      <c r="J44" s="624" t="str">
        <f>IF(AirVision!V41&lt;&gt;"",AirVision!V41, "")</f>
        <v/>
      </c>
      <c r="K44" s="624" t="str">
        <f>IF(ISNUMBER(AirVision!X41),AirVision!X41, "")</f>
        <v/>
      </c>
      <c r="L44" s="624" t="str">
        <f>IF(AirVision!Y41&lt;&gt;"",AirVision!Y41, "")</f>
        <v/>
      </c>
      <c r="M44" s="624" t="str">
        <f>IF(ISNUMBER(AirVision!AA41),AirVision!AA41, "")</f>
        <v/>
      </c>
      <c r="N44" s="624" t="str">
        <f>IF(AirVision!AB41&lt;&gt;"",AirVision!AB41, "")</f>
        <v/>
      </c>
      <c r="O44" s="624" t="str">
        <f>IF(ISNUMBER(AirVision!AD41),AirVision!AD41, "")</f>
        <v/>
      </c>
      <c r="P44" s="624" t="str">
        <f>IF(AirVision!AE41&lt;&gt;"",AirVision!AE41, "")</f>
        <v/>
      </c>
      <c r="Q44" s="624">
        <f t="shared" si="9"/>
        <v>1</v>
      </c>
      <c r="R44" s="624" t="str">
        <f>IF(D44&lt;&gt;"",(VLOOKUP(D44,'Flags&amp;Qualifiers'!$S$2:$U$55,3)),"")</f>
        <v/>
      </c>
      <c r="S44" s="624" t="b">
        <f>ISNUMBER(SEARCH('Flags&amp;Qualifiers'!$S$5,D44))</f>
        <v>0</v>
      </c>
      <c r="T44" s="624">
        <f t="shared" si="10"/>
        <v>0</v>
      </c>
      <c r="U44" s="624" t="str">
        <f>IF(D44&lt;&gt;"",(VLOOKUP(D44,'Flags&amp;Qualifiers'!$S$2:$T$55,2)),"")</f>
        <v/>
      </c>
      <c r="V44" s="7">
        <f t="shared" si="11"/>
        <v>1</v>
      </c>
      <c r="W44" s="7">
        <f t="shared" si="12"/>
        <v>0</v>
      </c>
      <c r="X44" s="861" t="str">
        <f t="shared" si="13"/>
        <v>NULL</v>
      </c>
      <c r="Y44" s="557" t="str">
        <f t="shared" si="14"/>
        <v/>
      </c>
      <c r="Z44" s="862">
        <f t="shared" si="22"/>
        <v>38</v>
      </c>
      <c r="AA44" s="633">
        <f t="shared" si="23"/>
        <v>0</v>
      </c>
      <c r="AB44" s="7" t="str">
        <f t="shared" si="29"/>
        <v>INVALID</v>
      </c>
      <c r="AC44" s="861" t="str">
        <f t="shared" si="30"/>
        <v/>
      </c>
      <c r="AD44" s="861" t="e">
        <f t="shared" si="31"/>
        <v>#DIV/0!</v>
      </c>
      <c r="AE44" s="861">
        <f t="shared" si="32"/>
        <v>0</v>
      </c>
      <c r="AF44" s="862">
        <f t="shared" si="24"/>
        <v>300</v>
      </c>
      <c r="AG44" s="862">
        <f t="shared" si="25"/>
        <v>201</v>
      </c>
      <c r="AH44" s="865">
        <f t="shared" si="26"/>
        <v>0.374</v>
      </c>
      <c r="AI44" s="862">
        <f t="shared" si="27"/>
        <v>0.11600000000000001</v>
      </c>
      <c r="AJ44" s="862" t="e">
        <f t="shared" si="28"/>
        <v>#VALUE!</v>
      </c>
      <c r="AK44" s="632" t="str">
        <f t="shared" si="33"/>
        <v/>
      </c>
      <c r="AL44" s="866" t="str">
        <f t="shared" si="7"/>
        <v/>
      </c>
      <c r="AM44" s="867">
        <f t="shared" si="20"/>
        <v>0</v>
      </c>
      <c r="AN44" s="633" t="str">
        <f t="shared" si="34"/>
        <v>YES</v>
      </c>
      <c r="AO44" s="511" t="s">
        <v>382</v>
      </c>
      <c r="AP44" s="127">
        <f>VLOOKUP(AO44,'Flags&amp;Qualifiers'!$B$2:$C$49,2)</f>
        <v>0</v>
      </c>
      <c r="AQ44" s="127">
        <f>VLOOKUP(AO44,'Flags&amp;Qualifiers'!$B$2:$D$49,3)</f>
        <v>0</v>
      </c>
      <c r="AR44" s="127">
        <f>VLOOKUP(AO44,'Flags&amp;Qualifiers'!$B$2:$E$49,4)</f>
        <v>0</v>
      </c>
      <c r="AS44" s="968"/>
      <c r="AT44" s="856" t="str">
        <f t="shared" si="21"/>
        <v>no</v>
      </c>
    </row>
    <row r="45" spans="1:46" s="7" customFormat="1" ht="11.25" customHeight="1" x14ac:dyDescent="0.2">
      <c r="A45" s="621">
        <f>(AirVision!A42)</f>
        <v>0</v>
      </c>
      <c r="B45" s="622">
        <f>(AirVision!B42)</f>
        <v>0</v>
      </c>
      <c r="C45" s="623" t="str">
        <f>IF(ISNUMBER(AirVision!I42),AirVision!I42, "")</f>
        <v/>
      </c>
      <c r="D45" s="624" t="str">
        <f>IF(AirVision!J42&lt;&gt;"",AirVision!J42, "")</f>
        <v/>
      </c>
      <c r="E45" s="624" t="str">
        <f>IF(ISNUMBER(AirVision!C42),AirVision!C42, "")</f>
        <v/>
      </c>
      <c r="F45" s="624" t="str">
        <f>IF(AirVision!D42&lt;&gt;"",AirVision!D42, "")</f>
        <v/>
      </c>
      <c r="G45" s="624" t="str">
        <f>IF(ISNUMBER(AirVision!F42),AirVision!F42, "")</f>
        <v/>
      </c>
      <c r="H45" s="624" t="str">
        <f>IF(AirVision!G42&lt;&gt;"",AirVision!G42, "")</f>
        <v/>
      </c>
      <c r="I45" s="624" t="str">
        <f>IF(ISNUMBER(AirVision!U42),AirVision!U42, "")</f>
        <v/>
      </c>
      <c r="J45" s="624" t="str">
        <f>IF(AirVision!V42&lt;&gt;"",AirVision!V42, "")</f>
        <v/>
      </c>
      <c r="K45" s="624" t="str">
        <f>IF(ISNUMBER(AirVision!X42),AirVision!X42, "")</f>
        <v/>
      </c>
      <c r="L45" s="624" t="str">
        <f>IF(AirVision!Y42&lt;&gt;"",AirVision!Y42, "")</f>
        <v/>
      </c>
      <c r="M45" s="624" t="str">
        <f>IF(ISNUMBER(AirVision!AA42),AirVision!AA42, "")</f>
        <v/>
      </c>
      <c r="N45" s="624" t="str">
        <f>IF(AirVision!AB42&lt;&gt;"",AirVision!AB42, "")</f>
        <v/>
      </c>
      <c r="O45" s="624" t="str">
        <f>IF(ISNUMBER(AirVision!AD42),AirVision!AD42, "")</f>
        <v/>
      </c>
      <c r="P45" s="624" t="str">
        <f>IF(AirVision!AE42&lt;&gt;"",AirVision!AE42, "")</f>
        <v/>
      </c>
      <c r="Q45" s="624">
        <f t="shared" si="9"/>
        <v>1</v>
      </c>
      <c r="R45" s="624" t="str">
        <f>IF(D45&lt;&gt;"",(VLOOKUP(D45,'Flags&amp;Qualifiers'!$S$2:$U$55,3)),"")</f>
        <v/>
      </c>
      <c r="S45" s="624" t="b">
        <f>ISNUMBER(SEARCH('Flags&amp;Qualifiers'!$S$5,D45))</f>
        <v>0</v>
      </c>
      <c r="T45" s="624">
        <f t="shared" si="10"/>
        <v>0</v>
      </c>
      <c r="U45" s="624" t="str">
        <f>IF(D45&lt;&gt;"",(VLOOKUP(D45,'Flags&amp;Qualifiers'!$S$2:$T$55,2)),"")</f>
        <v/>
      </c>
      <c r="V45" s="7">
        <f t="shared" si="11"/>
        <v>1</v>
      </c>
      <c r="W45" s="7">
        <f t="shared" si="12"/>
        <v>0</v>
      </c>
      <c r="X45" s="861" t="str">
        <f t="shared" si="13"/>
        <v>NULL</v>
      </c>
      <c r="Y45" s="557" t="str">
        <f t="shared" si="14"/>
        <v/>
      </c>
      <c r="Z45" s="862">
        <f t="shared" si="22"/>
        <v>39</v>
      </c>
      <c r="AA45" s="633">
        <f t="shared" si="23"/>
        <v>0</v>
      </c>
      <c r="AB45" s="7" t="str">
        <f t="shared" si="29"/>
        <v>INVALID</v>
      </c>
      <c r="AC45" s="861" t="str">
        <f t="shared" si="30"/>
        <v/>
      </c>
      <c r="AD45" s="861" t="e">
        <f t="shared" si="31"/>
        <v>#DIV/0!</v>
      </c>
      <c r="AE45" s="861">
        <f t="shared" si="32"/>
        <v>0</v>
      </c>
      <c r="AF45" s="862">
        <f t="shared" si="24"/>
        <v>300</v>
      </c>
      <c r="AG45" s="862">
        <f t="shared" si="25"/>
        <v>201</v>
      </c>
      <c r="AH45" s="865">
        <f t="shared" si="26"/>
        <v>0.374</v>
      </c>
      <c r="AI45" s="862">
        <f t="shared" si="27"/>
        <v>0.11600000000000001</v>
      </c>
      <c r="AJ45" s="862" t="e">
        <f t="shared" si="28"/>
        <v>#VALUE!</v>
      </c>
      <c r="AK45" s="632" t="str">
        <f t="shared" si="33"/>
        <v/>
      </c>
      <c r="AL45" s="866" t="str">
        <f t="shared" si="7"/>
        <v/>
      </c>
      <c r="AM45" s="867">
        <f t="shared" si="20"/>
        <v>0</v>
      </c>
      <c r="AN45" s="633" t="str">
        <f t="shared" si="34"/>
        <v>YES</v>
      </c>
      <c r="AO45" s="511" t="s">
        <v>382</v>
      </c>
      <c r="AP45" s="127">
        <f>VLOOKUP(AO45,'Flags&amp;Qualifiers'!$B$2:$C$49,2)</f>
        <v>0</v>
      </c>
      <c r="AQ45" s="127">
        <f>VLOOKUP(AO45,'Flags&amp;Qualifiers'!$B$2:$D$49,3)</f>
        <v>0</v>
      </c>
      <c r="AR45" s="127">
        <f>VLOOKUP(AO45,'Flags&amp;Qualifiers'!$B$2:$E$49,4)</f>
        <v>0</v>
      </c>
      <c r="AS45" s="968"/>
      <c r="AT45" s="856" t="str">
        <f t="shared" si="21"/>
        <v>no</v>
      </c>
    </row>
    <row r="46" spans="1:46" s="7" customFormat="1" ht="11.25" customHeight="1" x14ac:dyDescent="0.2">
      <c r="A46" s="621">
        <f>(AirVision!A43)</f>
        <v>0</v>
      </c>
      <c r="B46" s="622">
        <f>(AirVision!B43)</f>
        <v>0</v>
      </c>
      <c r="C46" s="623" t="str">
        <f>IF(ISNUMBER(AirVision!I43),AirVision!I43, "")</f>
        <v/>
      </c>
      <c r="D46" s="624" t="str">
        <f>IF(AirVision!J43&lt;&gt;"",AirVision!J43, "")</f>
        <v/>
      </c>
      <c r="E46" s="624" t="str">
        <f>IF(ISNUMBER(AirVision!C43),AirVision!C43, "")</f>
        <v/>
      </c>
      <c r="F46" s="624" t="str">
        <f>IF(AirVision!D43&lt;&gt;"",AirVision!D43, "")</f>
        <v/>
      </c>
      <c r="G46" s="624" t="str">
        <f>IF(ISNUMBER(AirVision!F43),AirVision!F43, "")</f>
        <v/>
      </c>
      <c r="H46" s="624" t="str">
        <f>IF(AirVision!G43&lt;&gt;"",AirVision!G43, "")</f>
        <v/>
      </c>
      <c r="I46" s="624" t="str">
        <f>IF(ISNUMBER(AirVision!U43),AirVision!U43, "")</f>
        <v/>
      </c>
      <c r="J46" s="624" t="str">
        <f>IF(AirVision!V43&lt;&gt;"",AirVision!V43, "")</f>
        <v/>
      </c>
      <c r="K46" s="624" t="str">
        <f>IF(ISNUMBER(AirVision!X43),AirVision!X43, "")</f>
        <v/>
      </c>
      <c r="L46" s="624" t="str">
        <f>IF(AirVision!Y43&lt;&gt;"",AirVision!Y43, "")</f>
        <v/>
      </c>
      <c r="M46" s="624" t="str">
        <f>IF(ISNUMBER(AirVision!AA43),AirVision!AA43, "")</f>
        <v/>
      </c>
      <c r="N46" s="624" t="str">
        <f>IF(AirVision!AB43&lt;&gt;"",AirVision!AB43, "")</f>
        <v/>
      </c>
      <c r="O46" s="624" t="str">
        <f>IF(ISNUMBER(AirVision!AD43),AirVision!AD43, "")</f>
        <v/>
      </c>
      <c r="P46" s="624" t="str">
        <f>IF(AirVision!AE43&lt;&gt;"",AirVision!AE43, "")</f>
        <v/>
      </c>
      <c r="Q46" s="624">
        <f t="shared" si="9"/>
        <v>1</v>
      </c>
      <c r="R46" s="624" t="str">
        <f>IF(D46&lt;&gt;"",(VLOOKUP(D46,'Flags&amp;Qualifiers'!$S$2:$U$55,3)),"")</f>
        <v/>
      </c>
      <c r="S46" s="624" t="b">
        <f>ISNUMBER(SEARCH('Flags&amp;Qualifiers'!$S$5,D46))</f>
        <v>0</v>
      </c>
      <c r="T46" s="624">
        <f t="shared" si="10"/>
        <v>0</v>
      </c>
      <c r="U46" s="624" t="str">
        <f>IF(D46&lt;&gt;"",(VLOOKUP(D46,'Flags&amp;Qualifiers'!$S$2:$T$55,2)),"")</f>
        <v/>
      </c>
      <c r="V46" s="7">
        <f t="shared" si="11"/>
        <v>1</v>
      </c>
      <c r="W46" s="7">
        <f t="shared" si="12"/>
        <v>0</v>
      </c>
      <c r="X46" s="861" t="str">
        <f t="shared" si="13"/>
        <v>NULL</v>
      </c>
      <c r="Y46" s="557" t="str">
        <f t="shared" si="14"/>
        <v/>
      </c>
      <c r="Z46" s="862">
        <f t="shared" si="22"/>
        <v>40</v>
      </c>
      <c r="AA46" s="633">
        <f t="shared" si="23"/>
        <v>0</v>
      </c>
      <c r="AB46" s="7" t="str">
        <f t="shared" si="29"/>
        <v>INVALID</v>
      </c>
      <c r="AC46" s="861" t="str">
        <f t="shared" si="30"/>
        <v/>
      </c>
      <c r="AD46" s="861" t="e">
        <f t="shared" si="31"/>
        <v>#DIV/0!</v>
      </c>
      <c r="AE46" s="861">
        <f t="shared" si="32"/>
        <v>0</v>
      </c>
      <c r="AF46" s="862">
        <f t="shared" si="24"/>
        <v>300</v>
      </c>
      <c r="AG46" s="862">
        <f t="shared" si="25"/>
        <v>201</v>
      </c>
      <c r="AH46" s="865">
        <f t="shared" si="26"/>
        <v>0.374</v>
      </c>
      <c r="AI46" s="862">
        <f t="shared" si="27"/>
        <v>0.11600000000000001</v>
      </c>
      <c r="AJ46" s="862" t="e">
        <f t="shared" si="28"/>
        <v>#VALUE!</v>
      </c>
      <c r="AK46" s="632" t="str">
        <f t="shared" si="33"/>
        <v/>
      </c>
      <c r="AL46" s="866" t="str">
        <f t="shared" si="7"/>
        <v/>
      </c>
      <c r="AM46" s="867">
        <f t="shared" si="20"/>
        <v>0</v>
      </c>
      <c r="AN46" s="633" t="str">
        <f t="shared" si="34"/>
        <v>YES</v>
      </c>
      <c r="AO46" s="511" t="s">
        <v>382</v>
      </c>
      <c r="AP46" s="127">
        <f>VLOOKUP(AO46,'Flags&amp;Qualifiers'!$B$2:$C$49,2)</f>
        <v>0</v>
      </c>
      <c r="AQ46" s="127">
        <f>VLOOKUP(AO46,'Flags&amp;Qualifiers'!$B$2:$D$49,3)</f>
        <v>0</v>
      </c>
      <c r="AR46" s="127">
        <f>VLOOKUP(AO46,'Flags&amp;Qualifiers'!$B$2:$E$49,4)</f>
        <v>0</v>
      </c>
      <c r="AS46" s="968"/>
      <c r="AT46" s="856" t="str">
        <f t="shared" si="21"/>
        <v>no</v>
      </c>
    </row>
    <row r="47" spans="1:46" s="7" customFormat="1" ht="11.25" customHeight="1" x14ac:dyDescent="0.2">
      <c r="A47" s="621">
        <f>(AirVision!A44)</f>
        <v>0</v>
      </c>
      <c r="B47" s="622">
        <f>(AirVision!B44)</f>
        <v>0</v>
      </c>
      <c r="C47" s="623" t="str">
        <f>IF(ISNUMBER(AirVision!I44),AirVision!I44, "")</f>
        <v/>
      </c>
      <c r="D47" s="624" t="str">
        <f>IF(AirVision!J44&lt;&gt;"",AirVision!J44, "")</f>
        <v/>
      </c>
      <c r="E47" s="624" t="str">
        <f>IF(ISNUMBER(AirVision!C44),AirVision!C44, "")</f>
        <v/>
      </c>
      <c r="F47" s="624" t="str">
        <f>IF(AirVision!D44&lt;&gt;"",AirVision!D44, "")</f>
        <v/>
      </c>
      <c r="G47" s="624" t="str">
        <f>IF(ISNUMBER(AirVision!F44),AirVision!F44, "")</f>
        <v/>
      </c>
      <c r="H47" s="624" t="str">
        <f>IF(AirVision!G44&lt;&gt;"",AirVision!G44, "")</f>
        <v/>
      </c>
      <c r="I47" s="624" t="str">
        <f>IF(ISNUMBER(AirVision!U44),AirVision!U44, "")</f>
        <v/>
      </c>
      <c r="J47" s="624" t="str">
        <f>IF(AirVision!V44&lt;&gt;"",AirVision!V44, "")</f>
        <v/>
      </c>
      <c r="K47" s="624" t="str">
        <f>IF(ISNUMBER(AirVision!X44),AirVision!X44, "")</f>
        <v/>
      </c>
      <c r="L47" s="624" t="str">
        <f>IF(AirVision!Y44&lt;&gt;"",AirVision!Y44, "")</f>
        <v/>
      </c>
      <c r="M47" s="624" t="str">
        <f>IF(ISNUMBER(AirVision!AA44),AirVision!AA44, "")</f>
        <v/>
      </c>
      <c r="N47" s="624" t="str">
        <f>IF(AirVision!AB44&lt;&gt;"",AirVision!AB44, "")</f>
        <v/>
      </c>
      <c r="O47" s="624" t="str">
        <f>IF(ISNUMBER(AirVision!AD44),AirVision!AD44, "")</f>
        <v/>
      </c>
      <c r="P47" s="624" t="str">
        <f>IF(AirVision!AE44&lt;&gt;"",AirVision!AE44, "")</f>
        <v/>
      </c>
      <c r="Q47" s="624">
        <f t="shared" si="9"/>
        <v>1</v>
      </c>
      <c r="R47" s="624" t="str">
        <f>IF(D47&lt;&gt;"",(VLOOKUP(D47,'Flags&amp;Qualifiers'!$S$2:$U$55,3)),"")</f>
        <v/>
      </c>
      <c r="S47" s="624" t="b">
        <f>ISNUMBER(SEARCH('Flags&amp;Qualifiers'!$S$5,D47))</f>
        <v>0</v>
      </c>
      <c r="T47" s="624">
        <f t="shared" si="10"/>
        <v>0</v>
      </c>
      <c r="U47" s="624" t="str">
        <f>IF(D47&lt;&gt;"",(VLOOKUP(D47,'Flags&amp;Qualifiers'!$S$2:$T$55,2)),"")</f>
        <v/>
      </c>
      <c r="V47" s="7">
        <f t="shared" si="11"/>
        <v>1</v>
      </c>
      <c r="W47" s="7">
        <f t="shared" si="12"/>
        <v>0</v>
      </c>
      <c r="X47" s="861" t="str">
        <f t="shared" si="13"/>
        <v>NULL</v>
      </c>
      <c r="Y47" s="557" t="str">
        <f t="shared" si="14"/>
        <v/>
      </c>
      <c r="Z47" s="862">
        <f t="shared" si="22"/>
        <v>41</v>
      </c>
      <c r="AA47" s="633">
        <f t="shared" si="23"/>
        <v>0</v>
      </c>
      <c r="AB47" s="7" t="str">
        <f t="shared" si="29"/>
        <v>INVALID</v>
      </c>
      <c r="AC47" s="861" t="str">
        <f t="shared" si="30"/>
        <v/>
      </c>
      <c r="AD47" s="861" t="e">
        <f t="shared" si="31"/>
        <v>#DIV/0!</v>
      </c>
      <c r="AE47" s="861">
        <f t="shared" si="32"/>
        <v>0</v>
      </c>
      <c r="AF47" s="862">
        <f t="shared" si="24"/>
        <v>300</v>
      </c>
      <c r="AG47" s="862">
        <f t="shared" si="25"/>
        <v>201</v>
      </c>
      <c r="AH47" s="865">
        <f t="shared" si="26"/>
        <v>0.374</v>
      </c>
      <c r="AI47" s="862">
        <f t="shared" si="27"/>
        <v>0.11600000000000001</v>
      </c>
      <c r="AJ47" s="862" t="e">
        <f t="shared" si="28"/>
        <v>#VALUE!</v>
      </c>
      <c r="AK47" s="632" t="str">
        <f t="shared" si="33"/>
        <v/>
      </c>
      <c r="AL47" s="866" t="str">
        <f t="shared" si="7"/>
        <v/>
      </c>
      <c r="AM47" s="867">
        <f t="shared" si="20"/>
        <v>0</v>
      </c>
      <c r="AN47" s="633" t="str">
        <f t="shared" si="34"/>
        <v>YES</v>
      </c>
      <c r="AO47" s="511" t="s">
        <v>382</v>
      </c>
      <c r="AP47" s="127">
        <f>VLOOKUP(AO47,'Flags&amp;Qualifiers'!$B$2:$C$49,2)</f>
        <v>0</v>
      </c>
      <c r="AQ47" s="127">
        <f>VLOOKUP(AO47,'Flags&amp;Qualifiers'!$B$2:$D$49,3)</f>
        <v>0</v>
      </c>
      <c r="AR47" s="127">
        <f>VLOOKUP(AO47,'Flags&amp;Qualifiers'!$B$2:$E$49,4)</f>
        <v>0</v>
      </c>
      <c r="AS47" s="968"/>
      <c r="AT47" s="856" t="str">
        <f t="shared" si="21"/>
        <v>no</v>
      </c>
    </row>
    <row r="48" spans="1:46" s="7" customFormat="1" ht="11.25" customHeight="1" x14ac:dyDescent="0.2">
      <c r="A48" s="621">
        <f>(AirVision!A45)</f>
        <v>0</v>
      </c>
      <c r="B48" s="622">
        <f>(AirVision!B45)</f>
        <v>0</v>
      </c>
      <c r="C48" s="623" t="str">
        <f>IF(ISNUMBER(AirVision!I45),AirVision!I45, "")</f>
        <v/>
      </c>
      <c r="D48" s="624" t="str">
        <f>IF(AirVision!J45&lt;&gt;"",AirVision!J45, "")</f>
        <v/>
      </c>
      <c r="E48" s="624" t="str">
        <f>IF(ISNUMBER(AirVision!C45),AirVision!C45, "")</f>
        <v/>
      </c>
      <c r="F48" s="624" t="str">
        <f>IF(AirVision!D45&lt;&gt;"",AirVision!D45, "")</f>
        <v/>
      </c>
      <c r="G48" s="624" t="str">
        <f>IF(ISNUMBER(AirVision!F45),AirVision!F45, "")</f>
        <v/>
      </c>
      <c r="H48" s="624" t="str">
        <f>IF(AirVision!G45&lt;&gt;"",AirVision!G45, "")</f>
        <v/>
      </c>
      <c r="I48" s="624" t="str">
        <f>IF(ISNUMBER(AirVision!U45),AirVision!U45, "")</f>
        <v/>
      </c>
      <c r="J48" s="624" t="str">
        <f>IF(AirVision!V45&lt;&gt;"",AirVision!V45, "")</f>
        <v/>
      </c>
      <c r="K48" s="624" t="str">
        <f>IF(ISNUMBER(AirVision!X45),AirVision!X45, "")</f>
        <v/>
      </c>
      <c r="L48" s="624" t="str">
        <f>IF(AirVision!Y45&lt;&gt;"",AirVision!Y45, "")</f>
        <v/>
      </c>
      <c r="M48" s="624" t="str">
        <f>IF(ISNUMBER(AirVision!AA45),AirVision!AA45, "")</f>
        <v/>
      </c>
      <c r="N48" s="624" t="str">
        <f>IF(AirVision!AB45&lt;&gt;"",AirVision!AB45, "")</f>
        <v/>
      </c>
      <c r="O48" s="624" t="str">
        <f>IF(ISNUMBER(AirVision!AD45),AirVision!AD45, "")</f>
        <v/>
      </c>
      <c r="P48" s="624" t="str">
        <f>IF(AirVision!AE45&lt;&gt;"",AirVision!AE45, "")</f>
        <v/>
      </c>
      <c r="Q48" s="624">
        <f t="shared" si="9"/>
        <v>1</v>
      </c>
      <c r="R48" s="624" t="str">
        <f>IF(D48&lt;&gt;"",(VLOOKUP(D48,'Flags&amp;Qualifiers'!$S$2:$U$55,3)),"")</f>
        <v/>
      </c>
      <c r="S48" s="624" t="b">
        <f>ISNUMBER(SEARCH('Flags&amp;Qualifiers'!$S$5,D48))</f>
        <v>0</v>
      </c>
      <c r="T48" s="624">
        <f t="shared" si="10"/>
        <v>0</v>
      </c>
      <c r="U48" s="624" t="str">
        <f>IF(D48&lt;&gt;"",(VLOOKUP(D48,'Flags&amp;Qualifiers'!$S$2:$T$55,2)),"")</f>
        <v/>
      </c>
      <c r="V48" s="7">
        <f t="shared" si="11"/>
        <v>1</v>
      </c>
      <c r="W48" s="7">
        <f t="shared" si="12"/>
        <v>0</v>
      </c>
      <c r="X48" s="861" t="str">
        <f t="shared" si="13"/>
        <v>NULL</v>
      </c>
      <c r="Y48" s="557" t="str">
        <f t="shared" si="14"/>
        <v/>
      </c>
      <c r="Z48" s="862">
        <f t="shared" si="22"/>
        <v>42</v>
      </c>
      <c r="AA48" s="633">
        <f t="shared" si="23"/>
        <v>0</v>
      </c>
      <c r="AB48" s="7" t="str">
        <f t="shared" si="29"/>
        <v>INVALID</v>
      </c>
      <c r="AC48" s="861" t="str">
        <f t="shared" si="30"/>
        <v/>
      </c>
      <c r="AD48" s="861" t="e">
        <f t="shared" si="31"/>
        <v>#DIV/0!</v>
      </c>
      <c r="AE48" s="861">
        <f t="shared" si="32"/>
        <v>0</v>
      </c>
      <c r="AF48" s="862">
        <f t="shared" si="24"/>
        <v>300</v>
      </c>
      <c r="AG48" s="862">
        <f t="shared" si="25"/>
        <v>201</v>
      </c>
      <c r="AH48" s="865">
        <f t="shared" si="26"/>
        <v>0.374</v>
      </c>
      <c r="AI48" s="862">
        <f t="shared" si="27"/>
        <v>0.11600000000000001</v>
      </c>
      <c r="AJ48" s="862" t="e">
        <f t="shared" si="28"/>
        <v>#VALUE!</v>
      </c>
      <c r="AK48" s="632" t="str">
        <f t="shared" si="33"/>
        <v/>
      </c>
      <c r="AL48" s="866" t="str">
        <f t="shared" si="7"/>
        <v/>
      </c>
      <c r="AM48" s="867">
        <f t="shared" si="20"/>
        <v>0</v>
      </c>
      <c r="AN48" s="633" t="str">
        <f t="shared" si="34"/>
        <v>YES</v>
      </c>
      <c r="AO48" s="511" t="s">
        <v>382</v>
      </c>
      <c r="AP48" s="127">
        <f>VLOOKUP(AO48,'Flags&amp;Qualifiers'!$B$2:$C$49,2)</f>
        <v>0</v>
      </c>
      <c r="AQ48" s="127">
        <f>VLOOKUP(AO48,'Flags&amp;Qualifiers'!$B$2:$D$49,3)</f>
        <v>0</v>
      </c>
      <c r="AR48" s="127">
        <f>VLOOKUP(AO48,'Flags&amp;Qualifiers'!$B$2:$E$49,4)</f>
        <v>0</v>
      </c>
      <c r="AS48" s="968"/>
      <c r="AT48" s="856" t="str">
        <f t="shared" si="21"/>
        <v>no</v>
      </c>
    </row>
    <row r="49" spans="1:46" s="7" customFormat="1" ht="11.25" customHeight="1" x14ac:dyDescent="0.2">
      <c r="A49" s="621">
        <f>(AirVision!A46)</f>
        <v>0</v>
      </c>
      <c r="B49" s="622">
        <f>(AirVision!B46)</f>
        <v>0</v>
      </c>
      <c r="C49" s="623" t="str">
        <f>IF(ISNUMBER(AirVision!I46),AirVision!I46, "")</f>
        <v/>
      </c>
      <c r="D49" s="624" t="str">
        <f>IF(AirVision!J46&lt;&gt;"",AirVision!J46, "")</f>
        <v/>
      </c>
      <c r="E49" s="624" t="str">
        <f>IF(ISNUMBER(AirVision!C46),AirVision!C46, "")</f>
        <v/>
      </c>
      <c r="F49" s="624" t="str">
        <f>IF(AirVision!D46&lt;&gt;"",AirVision!D46, "")</f>
        <v/>
      </c>
      <c r="G49" s="624" t="str">
        <f>IF(ISNUMBER(AirVision!F46),AirVision!F46, "")</f>
        <v/>
      </c>
      <c r="H49" s="624" t="str">
        <f>IF(AirVision!G46&lt;&gt;"",AirVision!G46, "")</f>
        <v/>
      </c>
      <c r="I49" s="624" t="str">
        <f>IF(ISNUMBER(AirVision!U46),AirVision!U46, "")</f>
        <v/>
      </c>
      <c r="J49" s="624" t="str">
        <f>IF(AirVision!V46&lt;&gt;"",AirVision!V46, "")</f>
        <v/>
      </c>
      <c r="K49" s="624" t="str">
        <f>IF(ISNUMBER(AirVision!X46),AirVision!X46, "")</f>
        <v/>
      </c>
      <c r="L49" s="624" t="str">
        <f>IF(AirVision!Y46&lt;&gt;"",AirVision!Y46, "")</f>
        <v/>
      </c>
      <c r="M49" s="624" t="str">
        <f>IF(ISNUMBER(AirVision!AA46),AirVision!AA46, "")</f>
        <v/>
      </c>
      <c r="N49" s="624" t="str">
        <f>IF(AirVision!AB46&lt;&gt;"",AirVision!AB46, "")</f>
        <v/>
      </c>
      <c r="O49" s="624" t="str">
        <f>IF(ISNUMBER(AirVision!AD46),AirVision!AD46, "")</f>
        <v/>
      </c>
      <c r="P49" s="624" t="str">
        <f>IF(AirVision!AE46&lt;&gt;"",AirVision!AE46, "")</f>
        <v/>
      </c>
      <c r="Q49" s="624">
        <f t="shared" si="9"/>
        <v>1</v>
      </c>
      <c r="R49" s="624" t="str">
        <f>IF(D49&lt;&gt;"",(VLOOKUP(D49,'Flags&amp;Qualifiers'!$S$2:$U$55,3)),"")</f>
        <v/>
      </c>
      <c r="S49" s="624" t="b">
        <f>ISNUMBER(SEARCH('Flags&amp;Qualifiers'!$S$5,D49))</f>
        <v>0</v>
      </c>
      <c r="T49" s="624">
        <f t="shared" si="10"/>
        <v>0</v>
      </c>
      <c r="U49" s="624" t="str">
        <f>IF(D49&lt;&gt;"",(VLOOKUP(D49,'Flags&amp;Qualifiers'!$S$2:$T$55,2)),"")</f>
        <v/>
      </c>
      <c r="V49" s="7">
        <f t="shared" si="11"/>
        <v>1</v>
      </c>
      <c r="W49" s="7">
        <f t="shared" si="12"/>
        <v>0</v>
      </c>
      <c r="X49" s="861" t="str">
        <f t="shared" si="13"/>
        <v>NULL</v>
      </c>
      <c r="Y49" s="557" t="str">
        <f t="shared" si="14"/>
        <v/>
      </c>
      <c r="Z49" s="862">
        <f t="shared" si="22"/>
        <v>43</v>
      </c>
      <c r="AA49" s="633">
        <f t="shared" si="23"/>
        <v>0</v>
      </c>
      <c r="AB49" s="7" t="str">
        <f t="shared" si="29"/>
        <v>INVALID</v>
      </c>
      <c r="AC49" s="861" t="str">
        <f t="shared" si="30"/>
        <v/>
      </c>
      <c r="AD49" s="861" t="e">
        <f t="shared" si="31"/>
        <v>#DIV/0!</v>
      </c>
      <c r="AE49" s="861">
        <f t="shared" si="32"/>
        <v>0</v>
      </c>
      <c r="AF49" s="862">
        <f t="shared" si="24"/>
        <v>300</v>
      </c>
      <c r="AG49" s="862">
        <f t="shared" si="25"/>
        <v>201</v>
      </c>
      <c r="AH49" s="865">
        <f t="shared" si="26"/>
        <v>0.374</v>
      </c>
      <c r="AI49" s="862">
        <f t="shared" si="27"/>
        <v>0.11600000000000001</v>
      </c>
      <c r="AJ49" s="862" t="e">
        <f t="shared" si="28"/>
        <v>#VALUE!</v>
      </c>
      <c r="AK49" s="632" t="str">
        <f t="shared" si="33"/>
        <v/>
      </c>
      <c r="AL49" s="866" t="str">
        <f t="shared" si="7"/>
        <v/>
      </c>
      <c r="AM49" s="867">
        <f t="shared" si="20"/>
        <v>0</v>
      </c>
      <c r="AN49" s="633" t="str">
        <f t="shared" si="34"/>
        <v>YES</v>
      </c>
      <c r="AO49" s="511" t="s">
        <v>382</v>
      </c>
      <c r="AP49" s="127">
        <f>VLOOKUP(AO49,'Flags&amp;Qualifiers'!$B$2:$C$49,2)</f>
        <v>0</v>
      </c>
      <c r="AQ49" s="127">
        <f>VLOOKUP(AO49,'Flags&amp;Qualifiers'!$B$2:$D$49,3)</f>
        <v>0</v>
      </c>
      <c r="AR49" s="127">
        <f>VLOOKUP(AO49,'Flags&amp;Qualifiers'!$B$2:$E$49,4)</f>
        <v>0</v>
      </c>
      <c r="AS49" s="968"/>
      <c r="AT49" s="856" t="str">
        <f t="shared" si="21"/>
        <v>no</v>
      </c>
    </row>
    <row r="50" spans="1:46" s="7" customFormat="1" ht="11.25" customHeight="1" x14ac:dyDescent="0.2">
      <c r="A50" s="621">
        <f>(AirVision!A47)</f>
        <v>0</v>
      </c>
      <c r="B50" s="622">
        <f>(AirVision!B47)</f>
        <v>0</v>
      </c>
      <c r="C50" s="623" t="str">
        <f>IF(ISNUMBER(AirVision!I47),AirVision!I47, "")</f>
        <v/>
      </c>
      <c r="D50" s="624" t="str">
        <f>IF(AirVision!J47&lt;&gt;"",AirVision!J47, "")</f>
        <v/>
      </c>
      <c r="E50" s="624" t="str">
        <f>IF(ISNUMBER(AirVision!C47),AirVision!C47, "")</f>
        <v/>
      </c>
      <c r="F50" s="624" t="str">
        <f>IF(AirVision!D47&lt;&gt;"",AirVision!D47, "")</f>
        <v/>
      </c>
      <c r="G50" s="624" t="str">
        <f>IF(ISNUMBER(AirVision!F47),AirVision!F47, "")</f>
        <v/>
      </c>
      <c r="H50" s="624" t="str">
        <f>IF(AirVision!G47&lt;&gt;"",AirVision!G47, "")</f>
        <v/>
      </c>
      <c r="I50" s="624" t="str">
        <f>IF(ISNUMBER(AirVision!U47),AirVision!U47, "")</f>
        <v/>
      </c>
      <c r="J50" s="624" t="str">
        <f>IF(AirVision!V47&lt;&gt;"",AirVision!V47, "")</f>
        <v/>
      </c>
      <c r="K50" s="624" t="str">
        <f>IF(ISNUMBER(AirVision!X47),AirVision!X47, "")</f>
        <v/>
      </c>
      <c r="L50" s="624" t="str">
        <f>IF(AirVision!Y47&lt;&gt;"",AirVision!Y47, "")</f>
        <v/>
      </c>
      <c r="M50" s="624" t="str">
        <f>IF(ISNUMBER(AirVision!AA47),AirVision!AA47, "")</f>
        <v/>
      </c>
      <c r="N50" s="624" t="str">
        <f>IF(AirVision!AB47&lt;&gt;"",AirVision!AB47, "")</f>
        <v/>
      </c>
      <c r="O50" s="624" t="str">
        <f>IF(ISNUMBER(AirVision!AD47),AirVision!AD47, "")</f>
        <v/>
      </c>
      <c r="P50" s="624" t="str">
        <f>IF(AirVision!AE47&lt;&gt;"",AirVision!AE47, "")</f>
        <v/>
      </c>
      <c r="Q50" s="624">
        <f t="shared" si="9"/>
        <v>1</v>
      </c>
      <c r="R50" s="624" t="str">
        <f>IF(D50&lt;&gt;"",(VLOOKUP(D50,'Flags&amp;Qualifiers'!$S$2:$U$55,3)),"")</f>
        <v/>
      </c>
      <c r="S50" s="624" t="b">
        <f>ISNUMBER(SEARCH('Flags&amp;Qualifiers'!$S$5,D50))</f>
        <v>0</v>
      </c>
      <c r="T50" s="624">
        <f t="shared" si="10"/>
        <v>0</v>
      </c>
      <c r="U50" s="624" t="str">
        <f>IF(D50&lt;&gt;"",(VLOOKUP(D50,'Flags&amp;Qualifiers'!$S$2:$T$55,2)),"")</f>
        <v/>
      </c>
      <c r="V50" s="7">
        <f t="shared" si="11"/>
        <v>1</v>
      </c>
      <c r="W50" s="7">
        <f t="shared" si="12"/>
        <v>0</v>
      </c>
      <c r="X50" s="861" t="str">
        <f t="shared" si="13"/>
        <v>NULL</v>
      </c>
      <c r="Y50" s="557" t="str">
        <f t="shared" si="14"/>
        <v/>
      </c>
      <c r="Z50" s="862">
        <f t="shared" si="22"/>
        <v>44</v>
      </c>
      <c r="AA50" s="633">
        <f t="shared" si="23"/>
        <v>0</v>
      </c>
      <c r="AB50" s="7" t="str">
        <f t="shared" si="29"/>
        <v>INVALID</v>
      </c>
      <c r="AC50" s="861" t="str">
        <f t="shared" si="30"/>
        <v/>
      </c>
      <c r="AD50" s="861" t="e">
        <f t="shared" si="31"/>
        <v>#DIV/0!</v>
      </c>
      <c r="AE50" s="861">
        <f t="shared" si="32"/>
        <v>0</v>
      </c>
      <c r="AF50" s="862">
        <f t="shared" si="24"/>
        <v>300</v>
      </c>
      <c r="AG50" s="862">
        <f t="shared" si="25"/>
        <v>201</v>
      </c>
      <c r="AH50" s="865">
        <f t="shared" si="26"/>
        <v>0.374</v>
      </c>
      <c r="AI50" s="862">
        <f t="shared" si="27"/>
        <v>0.11600000000000001</v>
      </c>
      <c r="AJ50" s="862" t="e">
        <f t="shared" si="28"/>
        <v>#VALUE!</v>
      </c>
      <c r="AK50" s="632" t="str">
        <f t="shared" si="33"/>
        <v/>
      </c>
      <c r="AL50" s="866" t="str">
        <f t="shared" si="7"/>
        <v/>
      </c>
      <c r="AM50" s="867">
        <f t="shared" si="20"/>
        <v>0</v>
      </c>
      <c r="AN50" s="633" t="str">
        <f t="shared" si="34"/>
        <v>YES</v>
      </c>
      <c r="AO50" s="511" t="s">
        <v>382</v>
      </c>
      <c r="AP50" s="127">
        <f>VLOOKUP(AO50,'Flags&amp;Qualifiers'!$B$2:$C$49,2)</f>
        <v>0</v>
      </c>
      <c r="AQ50" s="127">
        <f>VLOOKUP(AO50,'Flags&amp;Qualifiers'!$B$2:$D$49,3)</f>
        <v>0</v>
      </c>
      <c r="AR50" s="127">
        <f>VLOOKUP(AO50,'Flags&amp;Qualifiers'!$B$2:$E$49,4)</f>
        <v>0</v>
      </c>
      <c r="AS50" s="968"/>
      <c r="AT50" s="856" t="str">
        <f t="shared" si="21"/>
        <v>no</v>
      </c>
    </row>
    <row r="51" spans="1:46" s="7" customFormat="1" ht="11.25" customHeight="1" x14ac:dyDescent="0.2">
      <c r="A51" s="621">
        <f>(AirVision!A48)</f>
        <v>0</v>
      </c>
      <c r="B51" s="622">
        <f>(AirVision!B48)</f>
        <v>0</v>
      </c>
      <c r="C51" s="623" t="str">
        <f>IF(ISNUMBER(AirVision!I48),AirVision!I48, "")</f>
        <v/>
      </c>
      <c r="D51" s="624" t="str">
        <f>IF(AirVision!J48&lt;&gt;"",AirVision!J48, "")</f>
        <v/>
      </c>
      <c r="E51" s="624" t="str">
        <f>IF(ISNUMBER(AirVision!C48),AirVision!C48, "")</f>
        <v/>
      </c>
      <c r="F51" s="624" t="str">
        <f>IF(AirVision!D48&lt;&gt;"",AirVision!D48, "")</f>
        <v/>
      </c>
      <c r="G51" s="624" t="str">
        <f>IF(ISNUMBER(AirVision!F48),AirVision!F48, "")</f>
        <v/>
      </c>
      <c r="H51" s="624" t="str">
        <f>IF(AirVision!G48&lt;&gt;"",AirVision!G48, "")</f>
        <v/>
      </c>
      <c r="I51" s="624" t="str">
        <f>IF(ISNUMBER(AirVision!U48),AirVision!U48, "")</f>
        <v/>
      </c>
      <c r="J51" s="624" t="str">
        <f>IF(AirVision!V48&lt;&gt;"",AirVision!V48, "")</f>
        <v/>
      </c>
      <c r="K51" s="624" t="str">
        <f>IF(ISNUMBER(AirVision!X48),AirVision!X48, "")</f>
        <v/>
      </c>
      <c r="L51" s="624" t="str">
        <f>IF(AirVision!Y48&lt;&gt;"",AirVision!Y48, "")</f>
        <v/>
      </c>
      <c r="M51" s="624" t="str">
        <f>IF(ISNUMBER(AirVision!AA48),AirVision!AA48, "")</f>
        <v/>
      </c>
      <c r="N51" s="624" t="str">
        <f>IF(AirVision!AB48&lt;&gt;"",AirVision!AB48, "")</f>
        <v/>
      </c>
      <c r="O51" s="624" t="str">
        <f>IF(ISNUMBER(AirVision!AD48),AirVision!AD48, "")</f>
        <v/>
      </c>
      <c r="P51" s="624" t="str">
        <f>IF(AirVision!AE48&lt;&gt;"",AirVision!AE48, "")</f>
        <v/>
      </c>
      <c r="Q51" s="624">
        <f t="shared" si="9"/>
        <v>1</v>
      </c>
      <c r="R51" s="624" t="str">
        <f>IF(D51&lt;&gt;"",(VLOOKUP(D51,'Flags&amp;Qualifiers'!$S$2:$U$55,3)),"")</f>
        <v/>
      </c>
      <c r="S51" s="624" t="b">
        <f>ISNUMBER(SEARCH('Flags&amp;Qualifiers'!$S$5,D51))</f>
        <v>0</v>
      </c>
      <c r="T51" s="624">
        <f t="shared" si="10"/>
        <v>0</v>
      </c>
      <c r="U51" s="624" t="str">
        <f>IF(D51&lt;&gt;"",(VLOOKUP(D51,'Flags&amp;Qualifiers'!$S$2:$T$55,2)),"")</f>
        <v/>
      </c>
      <c r="V51" s="7">
        <f t="shared" si="11"/>
        <v>1</v>
      </c>
      <c r="W51" s="7">
        <f t="shared" si="12"/>
        <v>0</v>
      </c>
      <c r="X51" s="861" t="str">
        <f t="shared" si="13"/>
        <v>NULL</v>
      </c>
      <c r="Y51" s="557" t="str">
        <f t="shared" si="14"/>
        <v/>
      </c>
      <c r="Z51" s="862">
        <f t="shared" si="22"/>
        <v>45</v>
      </c>
      <c r="AA51" s="633">
        <f t="shared" si="23"/>
        <v>0</v>
      </c>
      <c r="AB51" s="7" t="str">
        <f t="shared" si="29"/>
        <v>INVALID</v>
      </c>
      <c r="AC51" s="861" t="str">
        <f t="shared" si="30"/>
        <v/>
      </c>
      <c r="AD51" s="861" t="e">
        <f t="shared" si="31"/>
        <v>#DIV/0!</v>
      </c>
      <c r="AE51" s="861">
        <f t="shared" si="32"/>
        <v>0</v>
      </c>
      <c r="AF51" s="862">
        <f t="shared" si="24"/>
        <v>300</v>
      </c>
      <c r="AG51" s="862">
        <f t="shared" si="25"/>
        <v>201</v>
      </c>
      <c r="AH51" s="865">
        <f t="shared" si="26"/>
        <v>0.374</v>
      </c>
      <c r="AI51" s="862">
        <f t="shared" si="27"/>
        <v>0.11600000000000001</v>
      </c>
      <c r="AJ51" s="862" t="e">
        <f t="shared" si="28"/>
        <v>#VALUE!</v>
      </c>
      <c r="AK51" s="632" t="str">
        <f t="shared" si="33"/>
        <v/>
      </c>
      <c r="AL51" s="866" t="str">
        <f t="shared" si="7"/>
        <v/>
      </c>
      <c r="AM51" s="867">
        <f t="shared" si="20"/>
        <v>0</v>
      </c>
      <c r="AN51" s="633" t="str">
        <f t="shared" si="34"/>
        <v>YES</v>
      </c>
      <c r="AO51" s="511" t="s">
        <v>382</v>
      </c>
      <c r="AP51" s="127">
        <f>VLOOKUP(AO51,'Flags&amp;Qualifiers'!$B$2:$C$49,2)</f>
        <v>0</v>
      </c>
      <c r="AQ51" s="127">
        <f>VLOOKUP(AO51,'Flags&amp;Qualifiers'!$B$2:$D$49,3)</f>
        <v>0</v>
      </c>
      <c r="AR51" s="127">
        <f>VLOOKUP(AO51,'Flags&amp;Qualifiers'!$B$2:$E$49,4)</f>
        <v>0</v>
      </c>
      <c r="AS51" s="968"/>
      <c r="AT51" s="856" t="str">
        <f t="shared" si="21"/>
        <v>no</v>
      </c>
    </row>
    <row r="52" spans="1:46" s="7" customFormat="1" ht="11.25" customHeight="1" x14ac:dyDescent="0.2">
      <c r="A52" s="621">
        <f>(AirVision!A49)</f>
        <v>0</v>
      </c>
      <c r="B52" s="622">
        <f>(AirVision!B49)</f>
        <v>0</v>
      </c>
      <c r="C52" s="623" t="str">
        <f>IF(ISNUMBER(AirVision!I49),AirVision!I49, "")</f>
        <v/>
      </c>
      <c r="D52" s="624" t="str">
        <f>IF(AirVision!J49&lt;&gt;"",AirVision!J49, "")</f>
        <v/>
      </c>
      <c r="E52" s="624" t="str">
        <f>IF(ISNUMBER(AirVision!C49),AirVision!C49, "")</f>
        <v/>
      </c>
      <c r="F52" s="624" t="str">
        <f>IF(AirVision!D49&lt;&gt;"",AirVision!D49, "")</f>
        <v/>
      </c>
      <c r="G52" s="624" t="str">
        <f>IF(ISNUMBER(AirVision!F49),AirVision!F49, "")</f>
        <v/>
      </c>
      <c r="H52" s="624" t="str">
        <f>IF(AirVision!G49&lt;&gt;"",AirVision!G49, "")</f>
        <v/>
      </c>
      <c r="I52" s="624" t="str">
        <f>IF(ISNUMBER(AirVision!U49),AirVision!U49, "")</f>
        <v/>
      </c>
      <c r="J52" s="624" t="str">
        <f>IF(AirVision!V49&lt;&gt;"",AirVision!V49, "")</f>
        <v/>
      </c>
      <c r="K52" s="624" t="str">
        <f>IF(ISNUMBER(AirVision!X49),AirVision!X49, "")</f>
        <v/>
      </c>
      <c r="L52" s="624" t="str">
        <f>IF(AirVision!Y49&lt;&gt;"",AirVision!Y49, "")</f>
        <v/>
      </c>
      <c r="M52" s="624" t="str">
        <f>IF(ISNUMBER(AirVision!AA49),AirVision!AA49, "")</f>
        <v/>
      </c>
      <c r="N52" s="624" t="str">
        <f>IF(AirVision!AB49&lt;&gt;"",AirVision!AB49, "")</f>
        <v/>
      </c>
      <c r="O52" s="624" t="str">
        <f>IF(ISNUMBER(AirVision!AD49),AirVision!AD49, "")</f>
        <v/>
      </c>
      <c r="P52" s="624" t="str">
        <f>IF(AirVision!AE49&lt;&gt;"",AirVision!AE49, "")</f>
        <v/>
      </c>
      <c r="Q52" s="624">
        <f t="shared" si="9"/>
        <v>1</v>
      </c>
      <c r="R52" s="624" t="str">
        <f>IF(D52&lt;&gt;"",(VLOOKUP(D52,'Flags&amp;Qualifiers'!$S$2:$U$55,3)),"")</f>
        <v/>
      </c>
      <c r="S52" s="624" t="b">
        <f>ISNUMBER(SEARCH('Flags&amp;Qualifiers'!$S$5,D52))</f>
        <v>0</v>
      </c>
      <c r="T52" s="624">
        <f t="shared" si="10"/>
        <v>0</v>
      </c>
      <c r="U52" s="624" t="str">
        <f>IF(D52&lt;&gt;"",(VLOOKUP(D52,'Flags&amp;Qualifiers'!$S$2:$T$55,2)),"")</f>
        <v/>
      </c>
      <c r="V52" s="7">
        <f t="shared" si="11"/>
        <v>1</v>
      </c>
      <c r="W52" s="7">
        <f t="shared" si="12"/>
        <v>0</v>
      </c>
      <c r="X52" s="861" t="str">
        <f t="shared" si="13"/>
        <v>NULL</v>
      </c>
      <c r="Y52" s="557" t="str">
        <f t="shared" si="14"/>
        <v/>
      </c>
      <c r="Z52" s="862">
        <f t="shared" si="22"/>
        <v>46</v>
      </c>
      <c r="AA52" s="633">
        <f t="shared" si="23"/>
        <v>0</v>
      </c>
      <c r="AB52" s="7" t="str">
        <f t="shared" si="29"/>
        <v>INVALID</v>
      </c>
      <c r="AC52" s="861" t="str">
        <f t="shared" si="30"/>
        <v/>
      </c>
      <c r="AD52" s="861" t="e">
        <f t="shared" si="31"/>
        <v>#DIV/0!</v>
      </c>
      <c r="AE52" s="861">
        <f t="shared" si="32"/>
        <v>0</v>
      </c>
      <c r="AF52" s="862">
        <f t="shared" si="24"/>
        <v>300</v>
      </c>
      <c r="AG52" s="862">
        <f t="shared" si="25"/>
        <v>201</v>
      </c>
      <c r="AH52" s="865">
        <f t="shared" si="26"/>
        <v>0.374</v>
      </c>
      <c r="AI52" s="862">
        <f t="shared" si="27"/>
        <v>0.11600000000000001</v>
      </c>
      <c r="AJ52" s="862" t="e">
        <f t="shared" si="28"/>
        <v>#VALUE!</v>
      </c>
      <c r="AK52" s="632" t="str">
        <f t="shared" si="33"/>
        <v/>
      </c>
      <c r="AL52" s="866" t="str">
        <f t="shared" si="7"/>
        <v/>
      </c>
      <c r="AM52" s="867">
        <f t="shared" si="20"/>
        <v>0</v>
      </c>
      <c r="AN52" s="633" t="str">
        <f t="shared" si="34"/>
        <v>YES</v>
      </c>
      <c r="AO52" s="511" t="s">
        <v>382</v>
      </c>
      <c r="AP52" s="127">
        <f>VLOOKUP(AO52,'Flags&amp;Qualifiers'!$B$2:$C$49,2)</f>
        <v>0</v>
      </c>
      <c r="AQ52" s="127">
        <f>VLOOKUP(AO52,'Flags&amp;Qualifiers'!$B$2:$D$49,3)</f>
        <v>0</v>
      </c>
      <c r="AR52" s="127">
        <f>VLOOKUP(AO52,'Flags&amp;Qualifiers'!$B$2:$E$49,4)</f>
        <v>0</v>
      </c>
      <c r="AS52" s="968"/>
      <c r="AT52" s="856" t="str">
        <f t="shared" si="21"/>
        <v>no</v>
      </c>
    </row>
    <row r="53" spans="1:46" s="7" customFormat="1" ht="11.25" customHeight="1" x14ac:dyDescent="0.2">
      <c r="A53" s="621">
        <f>(AirVision!A50)</f>
        <v>0</v>
      </c>
      <c r="B53" s="622">
        <f>(AirVision!B50)</f>
        <v>0</v>
      </c>
      <c r="C53" s="623" t="str">
        <f>IF(ISNUMBER(AirVision!I50),AirVision!I50, "")</f>
        <v/>
      </c>
      <c r="D53" s="624" t="str">
        <f>IF(AirVision!J50&lt;&gt;"",AirVision!J50, "")</f>
        <v/>
      </c>
      <c r="E53" s="624" t="str">
        <f>IF(ISNUMBER(AirVision!C50),AirVision!C50, "")</f>
        <v/>
      </c>
      <c r="F53" s="624" t="str">
        <f>IF(AirVision!D50&lt;&gt;"",AirVision!D50, "")</f>
        <v/>
      </c>
      <c r="G53" s="624" t="str">
        <f>IF(ISNUMBER(AirVision!F50),AirVision!F50, "")</f>
        <v/>
      </c>
      <c r="H53" s="624" t="str">
        <f>IF(AirVision!G50&lt;&gt;"",AirVision!G50, "")</f>
        <v/>
      </c>
      <c r="I53" s="624" t="str">
        <f>IF(ISNUMBER(AirVision!U50),AirVision!U50, "")</f>
        <v/>
      </c>
      <c r="J53" s="624" t="str">
        <f>IF(AirVision!V50&lt;&gt;"",AirVision!V50, "")</f>
        <v/>
      </c>
      <c r="K53" s="624" t="str">
        <f>IF(ISNUMBER(AirVision!X50),AirVision!X50, "")</f>
        <v/>
      </c>
      <c r="L53" s="624" t="str">
        <f>IF(AirVision!Y50&lt;&gt;"",AirVision!Y50, "")</f>
        <v/>
      </c>
      <c r="M53" s="624" t="str">
        <f>IF(ISNUMBER(AirVision!AA50),AirVision!AA50, "")</f>
        <v/>
      </c>
      <c r="N53" s="624" t="str">
        <f>IF(AirVision!AB50&lt;&gt;"",AirVision!AB50, "")</f>
        <v/>
      </c>
      <c r="O53" s="624" t="str">
        <f>IF(ISNUMBER(AirVision!AD50),AirVision!AD50, "")</f>
        <v/>
      </c>
      <c r="P53" s="624" t="str">
        <f>IF(AirVision!AE50&lt;&gt;"",AirVision!AE50, "")</f>
        <v/>
      </c>
      <c r="Q53" s="624">
        <f t="shared" si="9"/>
        <v>1</v>
      </c>
      <c r="R53" s="624" t="str">
        <f>IF(D53&lt;&gt;"",(VLOOKUP(D53,'Flags&amp;Qualifiers'!$S$2:$U$55,3)),"")</f>
        <v/>
      </c>
      <c r="S53" s="624" t="b">
        <f>ISNUMBER(SEARCH('Flags&amp;Qualifiers'!$S$5,D53))</f>
        <v>0</v>
      </c>
      <c r="T53" s="624">
        <f t="shared" si="10"/>
        <v>0</v>
      </c>
      <c r="U53" s="624" t="str">
        <f>IF(D53&lt;&gt;"",(VLOOKUP(D53,'Flags&amp;Qualifiers'!$S$2:$T$55,2)),"")</f>
        <v/>
      </c>
      <c r="V53" s="7">
        <f t="shared" si="11"/>
        <v>1</v>
      </c>
      <c r="W53" s="7">
        <f t="shared" si="12"/>
        <v>0</v>
      </c>
      <c r="X53" s="861" t="str">
        <f t="shared" si="13"/>
        <v>NULL</v>
      </c>
      <c r="Y53" s="557" t="str">
        <f t="shared" si="14"/>
        <v/>
      </c>
      <c r="Z53" s="862">
        <f t="shared" si="22"/>
        <v>47</v>
      </c>
      <c r="AA53" s="633">
        <f t="shared" si="23"/>
        <v>0</v>
      </c>
      <c r="AB53" s="7" t="str">
        <f t="shared" si="29"/>
        <v>INVALID</v>
      </c>
      <c r="AC53" s="861" t="str">
        <f t="shared" si="30"/>
        <v/>
      </c>
      <c r="AD53" s="861" t="e">
        <f t="shared" si="31"/>
        <v>#DIV/0!</v>
      </c>
      <c r="AE53" s="861">
        <f t="shared" si="32"/>
        <v>0</v>
      </c>
      <c r="AF53" s="862">
        <f t="shared" si="24"/>
        <v>300</v>
      </c>
      <c r="AG53" s="862">
        <f t="shared" si="25"/>
        <v>201</v>
      </c>
      <c r="AH53" s="865">
        <f t="shared" si="26"/>
        <v>0.374</v>
      </c>
      <c r="AI53" s="862">
        <f t="shared" si="27"/>
        <v>0.11600000000000001</v>
      </c>
      <c r="AJ53" s="862" t="e">
        <f t="shared" si="28"/>
        <v>#VALUE!</v>
      </c>
      <c r="AK53" s="632" t="str">
        <f t="shared" si="33"/>
        <v/>
      </c>
      <c r="AL53" s="866" t="str">
        <f t="shared" si="7"/>
        <v/>
      </c>
      <c r="AM53" s="867">
        <f t="shared" si="20"/>
        <v>0</v>
      </c>
      <c r="AN53" s="633" t="str">
        <f t="shared" si="34"/>
        <v>YES</v>
      </c>
      <c r="AO53" s="511" t="s">
        <v>382</v>
      </c>
      <c r="AP53" s="127">
        <f>VLOOKUP(AO53,'Flags&amp;Qualifiers'!$B$2:$C$49,2)</f>
        <v>0</v>
      </c>
      <c r="AQ53" s="127">
        <f>VLOOKUP(AO53,'Flags&amp;Qualifiers'!$B$2:$D$49,3)</f>
        <v>0</v>
      </c>
      <c r="AR53" s="127">
        <f>VLOOKUP(AO53,'Flags&amp;Qualifiers'!$B$2:$E$49,4)</f>
        <v>0</v>
      </c>
      <c r="AS53" s="968"/>
      <c r="AT53" s="856" t="str">
        <f t="shared" si="21"/>
        <v>no</v>
      </c>
    </row>
    <row r="54" spans="1:46" s="7" customFormat="1" ht="11.25" customHeight="1" x14ac:dyDescent="0.2">
      <c r="A54" s="621">
        <f>(AirVision!A51)</f>
        <v>0</v>
      </c>
      <c r="B54" s="622">
        <f>(AirVision!B51)</f>
        <v>0</v>
      </c>
      <c r="C54" s="623" t="str">
        <f>IF(ISNUMBER(AirVision!I51),AirVision!I51, "")</f>
        <v/>
      </c>
      <c r="D54" s="624" t="str">
        <f>IF(AirVision!J51&lt;&gt;"",AirVision!J51, "")</f>
        <v/>
      </c>
      <c r="E54" s="624" t="str">
        <f>IF(ISNUMBER(AirVision!C51),AirVision!C51, "")</f>
        <v/>
      </c>
      <c r="F54" s="624" t="str">
        <f>IF(AirVision!D51&lt;&gt;"",AirVision!D51, "")</f>
        <v/>
      </c>
      <c r="G54" s="624" t="str">
        <f>IF(ISNUMBER(AirVision!F51),AirVision!F51, "")</f>
        <v/>
      </c>
      <c r="H54" s="624" t="str">
        <f>IF(AirVision!G51&lt;&gt;"",AirVision!G51, "")</f>
        <v/>
      </c>
      <c r="I54" s="624" t="str">
        <f>IF(ISNUMBER(AirVision!U51),AirVision!U51, "")</f>
        <v/>
      </c>
      <c r="J54" s="624" t="str">
        <f>IF(AirVision!V51&lt;&gt;"",AirVision!V51, "")</f>
        <v/>
      </c>
      <c r="K54" s="624" t="str">
        <f>IF(ISNUMBER(AirVision!X51),AirVision!X51, "")</f>
        <v/>
      </c>
      <c r="L54" s="624" t="str">
        <f>IF(AirVision!Y51&lt;&gt;"",AirVision!Y51, "")</f>
        <v/>
      </c>
      <c r="M54" s="624" t="str">
        <f>IF(ISNUMBER(AirVision!AA51),AirVision!AA51, "")</f>
        <v/>
      </c>
      <c r="N54" s="624" t="str">
        <f>IF(AirVision!AB51&lt;&gt;"",AirVision!AB51, "")</f>
        <v/>
      </c>
      <c r="O54" s="624" t="str">
        <f>IF(ISNUMBER(AirVision!AD51),AirVision!AD51, "")</f>
        <v/>
      </c>
      <c r="P54" s="624" t="str">
        <f>IF(AirVision!AE51&lt;&gt;"",AirVision!AE51, "")</f>
        <v/>
      </c>
      <c r="Q54" s="624">
        <f t="shared" si="9"/>
        <v>1</v>
      </c>
      <c r="R54" s="624" t="str">
        <f>IF(D54&lt;&gt;"",(VLOOKUP(D54,'Flags&amp;Qualifiers'!$S$2:$U$55,3)),"")</f>
        <v/>
      </c>
      <c r="S54" s="624" t="b">
        <f>ISNUMBER(SEARCH('Flags&amp;Qualifiers'!$S$5,D54))</f>
        <v>0</v>
      </c>
      <c r="T54" s="624">
        <f t="shared" si="10"/>
        <v>0</v>
      </c>
      <c r="U54" s="624" t="str">
        <f>IF(D54&lt;&gt;"",(VLOOKUP(D54,'Flags&amp;Qualifiers'!$S$2:$T$55,2)),"")</f>
        <v/>
      </c>
      <c r="V54" s="7">
        <f t="shared" si="11"/>
        <v>1</v>
      </c>
      <c r="W54" s="7">
        <f t="shared" si="12"/>
        <v>0</v>
      </c>
      <c r="X54" s="861" t="str">
        <f t="shared" si="13"/>
        <v>NULL</v>
      </c>
      <c r="Y54" s="557" t="str">
        <f t="shared" si="14"/>
        <v/>
      </c>
      <c r="Z54" s="862">
        <f t="shared" si="22"/>
        <v>48</v>
      </c>
      <c r="AA54" s="633">
        <f t="shared" si="23"/>
        <v>0</v>
      </c>
      <c r="AB54" s="7" t="str">
        <f t="shared" si="29"/>
        <v>INVALID</v>
      </c>
      <c r="AC54" s="861" t="str">
        <f t="shared" si="30"/>
        <v/>
      </c>
      <c r="AD54" s="861" t="e">
        <f t="shared" si="31"/>
        <v>#DIV/0!</v>
      </c>
      <c r="AE54" s="861">
        <f t="shared" si="32"/>
        <v>0</v>
      </c>
      <c r="AF54" s="862">
        <f t="shared" si="24"/>
        <v>300</v>
      </c>
      <c r="AG54" s="862">
        <f t="shared" si="25"/>
        <v>201</v>
      </c>
      <c r="AH54" s="865">
        <f t="shared" si="26"/>
        <v>0.374</v>
      </c>
      <c r="AI54" s="862">
        <f t="shared" si="27"/>
        <v>0.11600000000000001</v>
      </c>
      <c r="AJ54" s="862" t="e">
        <f t="shared" si="28"/>
        <v>#VALUE!</v>
      </c>
      <c r="AK54" s="632" t="str">
        <f t="shared" si="33"/>
        <v/>
      </c>
      <c r="AL54" s="866" t="str">
        <f t="shared" si="7"/>
        <v/>
      </c>
      <c r="AM54" s="867">
        <f t="shared" si="20"/>
        <v>0</v>
      </c>
      <c r="AN54" s="633" t="str">
        <f t="shared" si="34"/>
        <v>YES</v>
      </c>
      <c r="AO54" s="511" t="s">
        <v>382</v>
      </c>
      <c r="AP54" s="127">
        <f>VLOOKUP(AO54,'Flags&amp;Qualifiers'!$B$2:$C$49,2)</f>
        <v>0</v>
      </c>
      <c r="AQ54" s="127">
        <f>VLOOKUP(AO54,'Flags&amp;Qualifiers'!$B$2:$D$49,3)</f>
        <v>0</v>
      </c>
      <c r="AR54" s="127">
        <f>VLOOKUP(AO54,'Flags&amp;Qualifiers'!$B$2:$E$49,4)</f>
        <v>0</v>
      </c>
      <c r="AS54" s="968"/>
      <c r="AT54" s="856" t="str">
        <f t="shared" si="21"/>
        <v>no</v>
      </c>
    </row>
    <row r="55" spans="1:46" s="7" customFormat="1" ht="11.25" customHeight="1" x14ac:dyDescent="0.2">
      <c r="A55" s="621">
        <f>(AirVision!A52)</f>
        <v>0</v>
      </c>
      <c r="B55" s="622">
        <f>(AirVision!B52)</f>
        <v>0</v>
      </c>
      <c r="C55" s="623" t="str">
        <f>IF(ISNUMBER(AirVision!I52),AirVision!I52, "")</f>
        <v/>
      </c>
      <c r="D55" s="624" t="str">
        <f>IF(AirVision!J52&lt;&gt;"",AirVision!J52, "")</f>
        <v/>
      </c>
      <c r="E55" s="624" t="str">
        <f>IF(ISNUMBER(AirVision!C52),AirVision!C52, "")</f>
        <v/>
      </c>
      <c r="F55" s="624" t="str">
        <f>IF(AirVision!D52&lt;&gt;"",AirVision!D52, "")</f>
        <v/>
      </c>
      <c r="G55" s="624" t="str">
        <f>IF(ISNUMBER(AirVision!F52),AirVision!F52, "")</f>
        <v/>
      </c>
      <c r="H55" s="624" t="str">
        <f>IF(AirVision!G52&lt;&gt;"",AirVision!G52, "")</f>
        <v/>
      </c>
      <c r="I55" s="624" t="str">
        <f>IF(ISNUMBER(AirVision!U52),AirVision!U52, "")</f>
        <v/>
      </c>
      <c r="J55" s="624" t="str">
        <f>IF(AirVision!V52&lt;&gt;"",AirVision!V52, "")</f>
        <v/>
      </c>
      <c r="K55" s="624" t="str">
        <f>IF(ISNUMBER(AirVision!X52),AirVision!X52, "")</f>
        <v/>
      </c>
      <c r="L55" s="624" t="str">
        <f>IF(AirVision!Y52&lt;&gt;"",AirVision!Y52, "")</f>
        <v/>
      </c>
      <c r="M55" s="624" t="str">
        <f>IF(ISNUMBER(AirVision!AA52),AirVision!AA52, "")</f>
        <v/>
      </c>
      <c r="N55" s="624" t="str">
        <f>IF(AirVision!AB52&lt;&gt;"",AirVision!AB52, "")</f>
        <v/>
      </c>
      <c r="O55" s="624" t="str">
        <f>IF(ISNUMBER(AirVision!AD52),AirVision!AD52, "")</f>
        <v/>
      </c>
      <c r="P55" s="624" t="str">
        <f>IF(AirVision!AE52&lt;&gt;"",AirVision!AE52, "")</f>
        <v/>
      </c>
      <c r="Q55" s="624">
        <f t="shared" si="9"/>
        <v>1</v>
      </c>
      <c r="R55" s="624" t="str">
        <f>IF(D55&lt;&gt;"",(VLOOKUP(D55,'Flags&amp;Qualifiers'!$S$2:$U$55,3)),"")</f>
        <v/>
      </c>
      <c r="S55" s="624" t="b">
        <f>ISNUMBER(SEARCH('Flags&amp;Qualifiers'!$S$5,D55))</f>
        <v>0</v>
      </c>
      <c r="T55" s="624">
        <f t="shared" si="10"/>
        <v>0</v>
      </c>
      <c r="U55" s="624" t="str">
        <f>IF(D55&lt;&gt;"",(VLOOKUP(D55,'Flags&amp;Qualifiers'!$S$2:$T$55,2)),"")</f>
        <v/>
      </c>
      <c r="V55" s="7">
        <f t="shared" si="11"/>
        <v>1</v>
      </c>
      <c r="W55" s="7">
        <f t="shared" si="12"/>
        <v>0</v>
      </c>
      <c r="X55" s="861" t="str">
        <f t="shared" si="13"/>
        <v>NULL</v>
      </c>
      <c r="Y55" s="557" t="str">
        <f t="shared" si="14"/>
        <v/>
      </c>
      <c r="Z55" s="862">
        <f t="shared" si="22"/>
        <v>49</v>
      </c>
      <c r="AA55" s="633">
        <f t="shared" si="23"/>
        <v>0</v>
      </c>
      <c r="AB55" s="7" t="str">
        <f t="shared" si="29"/>
        <v>INVALID</v>
      </c>
      <c r="AC55" s="861" t="str">
        <f t="shared" si="30"/>
        <v/>
      </c>
      <c r="AD55" s="861" t="e">
        <f t="shared" ref="AD55:AD78" si="35">AVERAGE($X$55:$X$78)</f>
        <v>#DIV/0!</v>
      </c>
      <c r="AE55" s="861">
        <f t="shared" ref="AE55:AE78" si="36">MAX($X$55:$X$78)</f>
        <v>0</v>
      </c>
      <c r="AF55" s="862">
        <f t="shared" si="24"/>
        <v>300</v>
      </c>
      <c r="AG55" s="862">
        <f t="shared" si="25"/>
        <v>201</v>
      </c>
      <c r="AH55" s="865">
        <f t="shared" si="26"/>
        <v>0.374</v>
      </c>
      <c r="AI55" s="862">
        <f t="shared" si="27"/>
        <v>0.11600000000000001</v>
      </c>
      <c r="AJ55" s="862" t="e">
        <f t="shared" si="28"/>
        <v>#VALUE!</v>
      </c>
      <c r="AK55" s="632" t="str">
        <f t="shared" si="33"/>
        <v/>
      </c>
      <c r="AL55" s="866" t="str">
        <f t="shared" si="7"/>
        <v/>
      </c>
      <c r="AM55" s="867">
        <f t="shared" si="20"/>
        <v>0</v>
      </c>
      <c r="AN55" s="633" t="str">
        <f t="shared" si="34"/>
        <v>YES</v>
      </c>
      <c r="AO55" s="511" t="s">
        <v>382</v>
      </c>
      <c r="AP55" s="127">
        <f>VLOOKUP(AO55,'Flags&amp;Qualifiers'!$B$2:$C$49,2)</f>
        <v>0</v>
      </c>
      <c r="AQ55" s="127">
        <f>VLOOKUP(AO55,'Flags&amp;Qualifiers'!$B$2:$D$49,3)</f>
        <v>0</v>
      </c>
      <c r="AR55" s="127">
        <f>VLOOKUP(AO55,'Flags&amp;Qualifiers'!$B$2:$E$49,4)</f>
        <v>0</v>
      </c>
      <c r="AS55" s="968"/>
      <c r="AT55" s="856" t="str">
        <f t="shared" si="21"/>
        <v>no</v>
      </c>
    </row>
    <row r="56" spans="1:46" s="7" customFormat="1" ht="11.25" customHeight="1" x14ac:dyDescent="0.2">
      <c r="A56" s="621">
        <f>(AirVision!A53)</f>
        <v>0</v>
      </c>
      <c r="B56" s="622">
        <f>(AirVision!B53)</f>
        <v>0</v>
      </c>
      <c r="C56" s="623" t="str">
        <f>IF(ISNUMBER(AirVision!I53),AirVision!I53, "")</f>
        <v/>
      </c>
      <c r="D56" s="624" t="str">
        <f>IF(AirVision!J53&lt;&gt;"",AirVision!J53, "")</f>
        <v/>
      </c>
      <c r="E56" s="624" t="str">
        <f>IF(ISNUMBER(AirVision!C53),AirVision!C53, "")</f>
        <v/>
      </c>
      <c r="F56" s="624" t="str">
        <f>IF(AirVision!D53&lt;&gt;"",AirVision!D53, "")</f>
        <v/>
      </c>
      <c r="G56" s="624" t="str">
        <f>IF(ISNUMBER(AirVision!F53),AirVision!F53, "")</f>
        <v/>
      </c>
      <c r="H56" s="624" t="str">
        <f>IF(AirVision!G53&lt;&gt;"",AirVision!G53, "")</f>
        <v/>
      </c>
      <c r="I56" s="624" t="str">
        <f>IF(ISNUMBER(AirVision!U53),AirVision!U53, "")</f>
        <v/>
      </c>
      <c r="J56" s="624" t="str">
        <f>IF(AirVision!V53&lt;&gt;"",AirVision!V53, "")</f>
        <v/>
      </c>
      <c r="K56" s="624" t="str">
        <f>IF(ISNUMBER(AirVision!X53),AirVision!X53, "")</f>
        <v/>
      </c>
      <c r="L56" s="624" t="str">
        <f>IF(AirVision!Y53&lt;&gt;"",AirVision!Y53, "")</f>
        <v/>
      </c>
      <c r="M56" s="624" t="str">
        <f>IF(ISNUMBER(AirVision!AA53),AirVision!AA53, "")</f>
        <v/>
      </c>
      <c r="N56" s="624" t="str">
        <f>IF(AirVision!AB53&lt;&gt;"",AirVision!AB53, "")</f>
        <v/>
      </c>
      <c r="O56" s="624" t="str">
        <f>IF(ISNUMBER(AirVision!AD53),AirVision!AD53, "")</f>
        <v/>
      </c>
      <c r="P56" s="624" t="str">
        <f>IF(AirVision!AE53&lt;&gt;"",AirVision!AE53, "")</f>
        <v/>
      </c>
      <c r="Q56" s="624">
        <f t="shared" si="9"/>
        <v>1</v>
      </c>
      <c r="R56" s="624" t="str">
        <f>IF(D56&lt;&gt;"",(VLOOKUP(D56,'Flags&amp;Qualifiers'!$S$2:$U$55,3)),"")</f>
        <v/>
      </c>
      <c r="S56" s="624" t="b">
        <f>ISNUMBER(SEARCH('Flags&amp;Qualifiers'!$S$5,D56))</f>
        <v>0</v>
      </c>
      <c r="T56" s="624">
        <f t="shared" si="10"/>
        <v>0</v>
      </c>
      <c r="U56" s="624" t="str">
        <f>IF(D56&lt;&gt;"",(VLOOKUP(D56,'Flags&amp;Qualifiers'!$S$2:$T$55,2)),"")</f>
        <v/>
      </c>
      <c r="V56" s="7">
        <f t="shared" si="11"/>
        <v>1</v>
      </c>
      <c r="W56" s="7">
        <f t="shared" si="12"/>
        <v>0</v>
      </c>
      <c r="X56" s="861" t="str">
        <f t="shared" si="13"/>
        <v>NULL</v>
      </c>
      <c r="Y56" s="557" t="str">
        <f t="shared" si="14"/>
        <v/>
      </c>
      <c r="Z56" s="862">
        <f t="shared" si="22"/>
        <v>50</v>
      </c>
      <c r="AA56" s="633">
        <f t="shared" si="23"/>
        <v>0</v>
      </c>
      <c r="AB56" s="7" t="str">
        <f t="shared" si="29"/>
        <v>INVALID</v>
      </c>
      <c r="AC56" s="861" t="str">
        <f t="shared" si="30"/>
        <v/>
      </c>
      <c r="AD56" s="861" t="e">
        <f t="shared" si="35"/>
        <v>#DIV/0!</v>
      </c>
      <c r="AE56" s="861">
        <f t="shared" si="36"/>
        <v>0</v>
      </c>
      <c r="AF56" s="862">
        <f t="shared" si="24"/>
        <v>300</v>
      </c>
      <c r="AG56" s="862">
        <f t="shared" si="25"/>
        <v>201</v>
      </c>
      <c r="AH56" s="865">
        <f t="shared" si="26"/>
        <v>0.374</v>
      </c>
      <c r="AI56" s="862">
        <f t="shared" si="27"/>
        <v>0.11600000000000001</v>
      </c>
      <c r="AJ56" s="862" t="e">
        <f t="shared" si="28"/>
        <v>#VALUE!</v>
      </c>
      <c r="AK56" s="632" t="str">
        <f t="shared" si="33"/>
        <v/>
      </c>
      <c r="AL56" s="866" t="str">
        <f t="shared" si="7"/>
        <v/>
      </c>
      <c r="AM56" s="867">
        <f t="shared" si="20"/>
        <v>0</v>
      </c>
      <c r="AN56" s="633" t="str">
        <f t="shared" si="34"/>
        <v>YES</v>
      </c>
      <c r="AO56" s="511" t="s">
        <v>382</v>
      </c>
      <c r="AP56" s="127">
        <f>VLOOKUP(AO56,'Flags&amp;Qualifiers'!$B$2:$C$49,2)</f>
        <v>0</v>
      </c>
      <c r="AQ56" s="127">
        <f>VLOOKUP(AO56,'Flags&amp;Qualifiers'!$B$2:$D$49,3)</f>
        <v>0</v>
      </c>
      <c r="AR56" s="127">
        <f>VLOOKUP(AO56,'Flags&amp;Qualifiers'!$B$2:$E$49,4)</f>
        <v>0</v>
      </c>
      <c r="AS56" s="968"/>
      <c r="AT56" s="856" t="str">
        <f t="shared" si="21"/>
        <v>no</v>
      </c>
    </row>
    <row r="57" spans="1:46" s="7" customFormat="1" ht="11.25" customHeight="1" x14ac:dyDescent="0.2">
      <c r="A57" s="621">
        <f>(AirVision!A54)</f>
        <v>0</v>
      </c>
      <c r="B57" s="622">
        <f>(AirVision!B54)</f>
        <v>0</v>
      </c>
      <c r="C57" s="623" t="str">
        <f>IF(ISNUMBER(AirVision!I54),AirVision!I54, "")</f>
        <v/>
      </c>
      <c r="D57" s="624" t="str">
        <f>IF(AirVision!J54&lt;&gt;"",AirVision!J54, "")</f>
        <v/>
      </c>
      <c r="E57" s="624" t="str">
        <f>IF(ISNUMBER(AirVision!C54),AirVision!C54, "")</f>
        <v/>
      </c>
      <c r="F57" s="624" t="str">
        <f>IF(AirVision!D54&lt;&gt;"",AirVision!D54, "")</f>
        <v/>
      </c>
      <c r="G57" s="624" t="str">
        <f>IF(ISNUMBER(AirVision!F54),AirVision!F54, "")</f>
        <v/>
      </c>
      <c r="H57" s="624" t="str">
        <f>IF(AirVision!G54&lt;&gt;"",AirVision!G54, "")</f>
        <v/>
      </c>
      <c r="I57" s="624" t="str">
        <f>IF(ISNUMBER(AirVision!U54),AirVision!U54, "")</f>
        <v/>
      </c>
      <c r="J57" s="624" t="str">
        <f>IF(AirVision!V54&lt;&gt;"",AirVision!V54, "")</f>
        <v/>
      </c>
      <c r="K57" s="624" t="str">
        <f>IF(ISNUMBER(AirVision!X54),AirVision!X54, "")</f>
        <v/>
      </c>
      <c r="L57" s="624" t="str">
        <f>IF(AirVision!Y54&lt;&gt;"",AirVision!Y54, "")</f>
        <v/>
      </c>
      <c r="M57" s="624" t="str">
        <f>IF(ISNUMBER(AirVision!AA54),AirVision!AA54, "")</f>
        <v/>
      </c>
      <c r="N57" s="624" t="str">
        <f>IF(AirVision!AB54&lt;&gt;"",AirVision!AB54, "")</f>
        <v/>
      </c>
      <c r="O57" s="624" t="str">
        <f>IF(ISNUMBER(AirVision!AD54),AirVision!AD54, "")</f>
        <v/>
      </c>
      <c r="P57" s="624" t="str">
        <f>IF(AirVision!AE54&lt;&gt;"",AirVision!AE54, "")</f>
        <v/>
      </c>
      <c r="Q57" s="624">
        <f t="shared" si="9"/>
        <v>1</v>
      </c>
      <c r="R57" s="624" t="str">
        <f>IF(D57&lt;&gt;"",(VLOOKUP(D57,'Flags&amp;Qualifiers'!$S$2:$U$55,3)),"")</f>
        <v/>
      </c>
      <c r="S57" s="624" t="b">
        <f>ISNUMBER(SEARCH('Flags&amp;Qualifiers'!$S$5,D57))</f>
        <v>0</v>
      </c>
      <c r="T57" s="624">
        <f t="shared" si="10"/>
        <v>0</v>
      </c>
      <c r="U57" s="624" t="str">
        <f>IF(D57&lt;&gt;"",(VLOOKUP(D57,'Flags&amp;Qualifiers'!$S$2:$T$55,2)),"")</f>
        <v/>
      </c>
      <c r="V57" s="7">
        <f t="shared" si="11"/>
        <v>1</v>
      </c>
      <c r="W57" s="7">
        <f t="shared" si="12"/>
        <v>0</v>
      </c>
      <c r="X57" s="861" t="str">
        <f t="shared" si="13"/>
        <v>NULL</v>
      </c>
      <c r="Y57" s="557" t="str">
        <f t="shared" si="14"/>
        <v/>
      </c>
      <c r="Z57" s="862">
        <f t="shared" si="22"/>
        <v>51</v>
      </c>
      <c r="AA57" s="633">
        <f t="shared" si="23"/>
        <v>0</v>
      </c>
      <c r="AB57" s="7" t="str">
        <f t="shared" si="29"/>
        <v>INVALID</v>
      </c>
      <c r="AC57" s="861" t="str">
        <f t="shared" si="30"/>
        <v/>
      </c>
      <c r="AD57" s="861" t="e">
        <f t="shared" si="35"/>
        <v>#DIV/0!</v>
      </c>
      <c r="AE57" s="861">
        <f t="shared" si="36"/>
        <v>0</v>
      </c>
      <c r="AF57" s="862">
        <f t="shared" si="24"/>
        <v>300</v>
      </c>
      <c r="AG57" s="862">
        <f t="shared" si="25"/>
        <v>201</v>
      </c>
      <c r="AH57" s="865">
        <f t="shared" si="26"/>
        <v>0.374</v>
      </c>
      <c r="AI57" s="862">
        <f t="shared" si="27"/>
        <v>0.11600000000000001</v>
      </c>
      <c r="AJ57" s="862" t="e">
        <f t="shared" si="28"/>
        <v>#VALUE!</v>
      </c>
      <c r="AK57" s="632" t="str">
        <f t="shared" si="33"/>
        <v/>
      </c>
      <c r="AL57" s="866" t="str">
        <f t="shared" si="7"/>
        <v/>
      </c>
      <c r="AM57" s="867">
        <f t="shared" si="20"/>
        <v>0</v>
      </c>
      <c r="AN57" s="633" t="str">
        <f t="shared" si="34"/>
        <v>YES</v>
      </c>
      <c r="AO57" s="511" t="s">
        <v>382</v>
      </c>
      <c r="AP57" s="127">
        <f>VLOOKUP(AO57,'Flags&amp;Qualifiers'!$B$2:$C$49,2)</f>
        <v>0</v>
      </c>
      <c r="AQ57" s="127">
        <f>VLOOKUP(AO57,'Flags&amp;Qualifiers'!$B$2:$D$49,3)</f>
        <v>0</v>
      </c>
      <c r="AR57" s="127">
        <f>VLOOKUP(AO57,'Flags&amp;Qualifiers'!$B$2:$E$49,4)</f>
        <v>0</v>
      </c>
      <c r="AS57" s="968"/>
      <c r="AT57" s="856" t="str">
        <f t="shared" si="21"/>
        <v>no</v>
      </c>
    </row>
    <row r="58" spans="1:46" s="7" customFormat="1" ht="11.25" customHeight="1" x14ac:dyDescent="0.2">
      <c r="A58" s="621">
        <f>(AirVision!A55)</f>
        <v>0</v>
      </c>
      <c r="B58" s="622">
        <f>(AirVision!B55)</f>
        <v>0</v>
      </c>
      <c r="C58" s="623" t="str">
        <f>IF(ISNUMBER(AirVision!I55),AirVision!I55, "")</f>
        <v/>
      </c>
      <c r="D58" s="624" t="str">
        <f>IF(AirVision!J55&lt;&gt;"",AirVision!J55, "")</f>
        <v/>
      </c>
      <c r="E58" s="624" t="str">
        <f>IF(ISNUMBER(AirVision!C55),AirVision!C55, "")</f>
        <v/>
      </c>
      <c r="F58" s="624" t="str">
        <f>IF(AirVision!D55&lt;&gt;"",AirVision!D55, "")</f>
        <v/>
      </c>
      <c r="G58" s="624" t="str">
        <f>IF(ISNUMBER(AirVision!F55),AirVision!F55, "")</f>
        <v/>
      </c>
      <c r="H58" s="624" t="str">
        <f>IF(AirVision!G55&lt;&gt;"",AirVision!G55, "")</f>
        <v/>
      </c>
      <c r="I58" s="624" t="str">
        <f>IF(ISNUMBER(AirVision!U55),AirVision!U55, "")</f>
        <v/>
      </c>
      <c r="J58" s="624" t="str">
        <f>IF(AirVision!V55&lt;&gt;"",AirVision!V55, "")</f>
        <v/>
      </c>
      <c r="K58" s="624" t="str">
        <f>IF(ISNUMBER(AirVision!X55),AirVision!X55, "")</f>
        <v/>
      </c>
      <c r="L58" s="624" t="str">
        <f>IF(AirVision!Y55&lt;&gt;"",AirVision!Y55, "")</f>
        <v/>
      </c>
      <c r="M58" s="624" t="str">
        <f>IF(ISNUMBER(AirVision!AA55),AirVision!AA55, "")</f>
        <v/>
      </c>
      <c r="N58" s="624" t="str">
        <f>IF(AirVision!AB55&lt;&gt;"",AirVision!AB55, "")</f>
        <v/>
      </c>
      <c r="O58" s="624" t="str">
        <f>IF(ISNUMBER(AirVision!AD55),AirVision!AD55, "")</f>
        <v/>
      </c>
      <c r="P58" s="624" t="str">
        <f>IF(AirVision!AE55&lt;&gt;"",AirVision!AE55, "")</f>
        <v/>
      </c>
      <c r="Q58" s="624">
        <f t="shared" si="9"/>
        <v>1</v>
      </c>
      <c r="R58" s="624" t="str">
        <f>IF(D58&lt;&gt;"",(VLOOKUP(D58,'Flags&amp;Qualifiers'!$S$2:$U$55,3)),"")</f>
        <v/>
      </c>
      <c r="S58" s="624" t="b">
        <f>ISNUMBER(SEARCH('Flags&amp;Qualifiers'!$S$5,D58))</f>
        <v>0</v>
      </c>
      <c r="T58" s="624">
        <f t="shared" si="10"/>
        <v>0</v>
      </c>
      <c r="U58" s="624" t="str">
        <f>IF(D58&lt;&gt;"",(VLOOKUP(D58,'Flags&amp;Qualifiers'!$S$2:$T$55,2)),"")</f>
        <v/>
      </c>
      <c r="V58" s="7">
        <f t="shared" si="11"/>
        <v>1</v>
      </c>
      <c r="W58" s="7">
        <f t="shared" si="12"/>
        <v>0</v>
      </c>
      <c r="X58" s="861" t="str">
        <f t="shared" si="13"/>
        <v>NULL</v>
      </c>
      <c r="Y58" s="557" t="str">
        <f t="shared" si="14"/>
        <v/>
      </c>
      <c r="Z58" s="862">
        <f t="shared" si="22"/>
        <v>52</v>
      </c>
      <c r="AA58" s="633">
        <f t="shared" si="23"/>
        <v>0</v>
      </c>
      <c r="AB58" s="7" t="str">
        <f t="shared" si="29"/>
        <v>INVALID</v>
      </c>
      <c r="AC58" s="861" t="str">
        <f t="shared" si="30"/>
        <v/>
      </c>
      <c r="AD58" s="861" t="e">
        <f t="shared" si="35"/>
        <v>#DIV/0!</v>
      </c>
      <c r="AE58" s="861">
        <f t="shared" si="36"/>
        <v>0</v>
      </c>
      <c r="AF58" s="862">
        <f t="shared" si="24"/>
        <v>300</v>
      </c>
      <c r="AG58" s="862">
        <f t="shared" si="25"/>
        <v>201</v>
      </c>
      <c r="AH58" s="865">
        <f t="shared" si="26"/>
        <v>0.374</v>
      </c>
      <c r="AI58" s="862">
        <f t="shared" si="27"/>
        <v>0.11600000000000001</v>
      </c>
      <c r="AJ58" s="862" t="e">
        <f t="shared" si="28"/>
        <v>#VALUE!</v>
      </c>
      <c r="AK58" s="632" t="str">
        <f t="shared" si="33"/>
        <v/>
      </c>
      <c r="AL58" s="866" t="str">
        <f t="shared" si="7"/>
        <v/>
      </c>
      <c r="AM58" s="867">
        <f t="shared" si="20"/>
        <v>0</v>
      </c>
      <c r="AN58" s="633" t="str">
        <f t="shared" si="34"/>
        <v>YES</v>
      </c>
      <c r="AO58" s="511" t="s">
        <v>382</v>
      </c>
      <c r="AP58" s="127">
        <f>VLOOKUP(AO58,'Flags&amp;Qualifiers'!$B$2:$C$49,2)</f>
        <v>0</v>
      </c>
      <c r="AQ58" s="127">
        <f>VLOOKUP(AO58,'Flags&amp;Qualifiers'!$B$2:$D$49,3)</f>
        <v>0</v>
      </c>
      <c r="AR58" s="127">
        <f>VLOOKUP(AO58,'Flags&amp;Qualifiers'!$B$2:$E$49,4)</f>
        <v>0</v>
      </c>
      <c r="AS58" s="968"/>
      <c r="AT58" s="856" t="str">
        <f t="shared" si="21"/>
        <v>no</v>
      </c>
    </row>
    <row r="59" spans="1:46" s="7" customFormat="1" ht="11.25" customHeight="1" x14ac:dyDescent="0.2">
      <c r="A59" s="621">
        <f>(AirVision!A56)</f>
        <v>0</v>
      </c>
      <c r="B59" s="622">
        <f>(AirVision!B56)</f>
        <v>0</v>
      </c>
      <c r="C59" s="623" t="str">
        <f>IF(ISNUMBER(AirVision!I56),AirVision!I56, "")</f>
        <v/>
      </c>
      <c r="D59" s="624" t="str">
        <f>IF(AirVision!J56&lt;&gt;"",AirVision!J56, "")</f>
        <v/>
      </c>
      <c r="E59" s="624" t="str">
        <f>IF(ISNUMBER(AirVision!C56),AirVision!C56, "")</f>
        <v/>
      </c>
      <c r="F59" s="624" t="str">
        <f>IF(AirVision!D56&lt;&gt;"",AirVision!D56, "")</f>
        <v/>
      </c>
      <c r="G59" s="624" t="str">
        <f>IF(ISNUMBER(AirVision!F56),AirVision!F56, "")</f>
        <v/>
      </c>
      <c r="H59" s="624" t="str">
        <f>IF(AirVision!G56&lt;&gt;"",AirVision!G56, "")</f>
        <v/>
      </c>
      <c r="I59" s="624" t="str">
        <f>IF(ISNUMBER(AirVision!U56),AirVision!U56, "")</f>
        <v/>
      </c>
      <c r="J59" s="624" t="str">
        <f>IF(AirVision!V56&lt;&gt;"",AirVision!V56, "")</f>
        <v/>
      </c>
      <c r="K59" s="624" t="str">
        <f>IF(ISNUMBER(AirVision!X56),AirVision!X56, "")</f>
        <v/>
      </c>
      <c r="L59" s="624" t="str">
        <f>IF(AirVision!Y56&lt;&gt;"",AirVision!Y56, "")</f>
        <v/>
      </c>
      <c r="M59" s="624" t="str">
        <f>IF(ISNUMBER(AirVision!AA56),AirVision!AA56, "")</f>
        <v/>
      </c>
      <c r="N59" s="624" t="str">
        <f>IF(AirVision!AB56&lt;&gt;"",AirVision!AB56, "")</f>
        <v/>
      </c>
      <c r="O59" s="624" t="str">
        <f>IF(ISNUMBER(AirVision!AD56),AirVision!AD56, "")</f>
        <v/>
      </c>
      <c r="P59" s="624" t="str">
        <f>IF(AirVision!AE56&lt;&gt;"",AirVision!AE56, "")</f>
        <v/>
      </c>
      <c r="Q59" s="624">
        <f t="shared" si="9"/>
        <v>1</v>
      </c>
      <c r="R59" s="624" t="str">
        <f>IF(D59&lt;&gt;"",(VLOOKUP(D59,'Flags&amp;Qualifiers'!$S$2:$U$55,3)),"")</f>
        <v/>
      </c>
      <c r="S59" s="624" t="b">
        <f>ISNUMBER(SEARCH('Flags&amp;Qualifiers'!$S$5,D59))</f>
        <v>0</v>
      </c>
      <c r="T59" s="624">
        <f t="shared" si="10"/>
        <v>0</v>
      </c>
      <c r="U59" s="624" t="str">
        <f>IF(D59&lt;&gt;"",(VLOOKUP(D59,'Flags&amp;Qualifiers'!$S$2:$T$55,2)),"")</f>
        <v/>
      </c>
      <c r="V59" s="7">
        <f t="shared" si="11"/>
        <v>1</v>
      </c>
      <c r="W59" s="7">
        <f t="shared" si="12"/>
        <v>0</v>
      </c>
      <c r="X59" s="861" t="str">
        <f t="shared" si="13"/>
        <v>NULL</v>
      </c>
      <c r="Y59" s="557" t="str">
        <f t="shared" si="14"/>
        <v/>
      </c>
      <c r="Z59" s="862">
        <f t="shared" si="22"/>
        <v>53</v>
      </c>
      <c r="AA59" s="633">
        <f t="shared" si="23"/>
        <v>0</v>
      </c>
      <c r="AB59" s="7" t="str">
        <f t="shared" si="29"/>
        <v>INVALID</v>
      </c>
      <c r="AC59" s="861" t="str">
        <f t="shared" si="30"/>
        <v/>
      </c>
      <c r="AD59" s="861" t="e">
        <f t="shared" si="35"/>
        <v>#DIV/0!</v>
      </c>
      <c r="AE59" s="861">
        <f t="shared" si="36"/>
        <v>0</v>
      </c>
      <c r="AF59" s="862">
        <f t="shared" si="24"/>
        <v>300</v>
      </c>
      <c r="AG59" s="862">
        <f t="shared" si="25"/>
        <v>201</v>
      </c>
      <c r="AH59" s="865">
        <f t="shared" si="26"/>
        <v>0.374</v>
      </c>
      <c r="AI59" s="862">
        <f t="shared" si="27"/>
        <v>0.11600000000000001</v>
      </c>
      <c r="AJ59" s="862" t="e">
        <f t="shared" si="28"/>
        <v>#VALUE!</v>
      </c>
      <c r="AK59" s="632" t="str">
        <f t="shared" si="33"/>
        <v/>
      </c>
      <c r="AL59" s="866" t="str">
        <f t="shared" si="7"/>
        <v/>
      </c>
      <c r="AM59" s="867">
        <f t="shared" si="20"/>
        <v>0</v>
      </c>
      <c r="AN59" s="633" t="str">
        <f t="shared" si="34"/>
        <v>YES</v>
      </c>
      <c r="AO59" s="511" t="s">
        <v>382</v>
      </c>
      <c r="AP59" s="127">
        <f>VLOOKUP(AO59,'Flags&amp;Qualifiers'!$B$2:$C$49,2)</f>
        <v>0</v>
      </c>
      <c r="AQ59" s="127">
        <f>VLOOKUP(AO59,'Flags&amp;Qualifiers'!$B$2:$D$49,3)</f>
        <v>0</v>
      </c>
      <c r="AR59" s="127">
        <f>VLOOKUP(AO59,'Flags&amp;Qualifiers'!$B$2:$E$49,4)</f>
        <v>0</v>
      </c>
      <c r="AS59" s="968"/>
      <c r="AT59" s="856" t="str">
        <f t="shared" si="21"/>
        <v>no</v>
      </c>
    </row>
    <row r="60" spans="1:46" s="7" customFormat="1" ht="11.25" customHeight="1" x14ac:dyDescent="0.2">
      <c r="A60" s="621">
        <f>(AirVision!A57)</f>
        <v>0</v>
      </c>
      <c r="B60" s="622">
        <f>(AirVision!B57)</f>
        <v>0</v>
      </c>
      <c r="C60" s="623" t="str">
        <f>IF(ISNUMBER(AirVision!I57),AirVision!I57, "")</f>
        <v/>
      </c>
      <c r="D60" s="624" t="str">
        <f>IF(AirVision!J57&lt;&gt;"",AirVision!J57, "")</f>
        <v/>
      </c>
      <c r="E60" s="624" t="str">
        <f>IF(ISNUMBER(AirVision!C57),AirVision!C57, "")</f>
        <v/>
      </c>
      <c r="F60" s="624" t="str">
        <f>IF(AirVision!D57&lt;&gt;"",AirVision!D57, "")</f>
        <v/>
      </c>
      <c r="G60" s="624" t="str">
        <f>IF(ISNUMBER(AirVision!F57),AirVision!F57, "")</f>
        <v/>
      </c>
      <c r="H60" s="624" t="str">
        <f>IF(AirVision!G57&lt;&gt;"",AirVision!G57, "")</f>
        <v/>
      </c>
      <c r="I60" s="624" t="str">
        <f>IF(ISNUMBER(AirVision!U57),AirVision!U57, "")</f>
        <v/>
      </c>
      <c r="J60" s="624" t="str">
        <f>IF(AirVision!V57&lt;&gt;"",AirVision!V57, "")</f>
        <v/>
      </c>
      <c r="K60" s="624" t="str">
        <f>IF(ISNUMBER(AirVision!X57),AirVision!X57, "")</f>
        <v/>
      </c>
      <c r="L60" s="624" t="str">
        <f>IF(AirVision!Y57&lt;&gt;"",AirVision!Y57, "")</f>
        <v/>
      </c>
      <c r="M60" s="624" t="str">
        <f>IF(ISNUMBER(AirVision!AA57),AirVision!AA57, "")</f>
        <v/>
      </c>
      <c r="N60" s="624" t="str">
        <f>IF(AirVision!AB57&lt;&gt;"",AirVision!AB57, "")</f>
        <v/>
      </c>
      <c r="O60" s="624" t="str">
        <f>IF(ISNUMBER(AirVision!AD57),AirVision!AD57, "")</f>
        <v/>
      </c>
      <c r="P60" s="624" t="str">
        <f>IF(AirVision!AE57&lt;&gt;"",AirVision!AE57, "")</f>
        <v/>
      </c>
      <c r="Q60" s="624">
        <f t="shared" si="9"/>
        <v>1</v>
      </c>
      <c r="R60" s="624" t="str">
        <f>IF(D60&lt;&gt;"",(VLOOKUP(D60,'Flags&amp;Qualifiers'!$S$2:$U$55,3)),"")</f>
        <v/>
      </c>
      <c r="S60" s="624" t="b">
        <f>ISNUMBER(SEARCH('Flags&amp;Qualifiers'!$S$5,D60))</f>
        <v>0</v>
      </c>
      <c r="T60" s="624">
        <f t="shared" si="10"/>
        <v>0</v>
      </c>
      <c r="U60" s="624" t="str">
        <f>IF(D60&lt;&gt;"",(VLOOKUP(D60,'Flags&amp;Qualifiers'!$S$2:$T$55,2)),"")</f>
        <v/>
      </c>
      <c r="V60" s="7">
        <f t="shared" si="11"/>
        <v>1</v>
      </c>
      <c r="W60" s="7">
        <f t="shared" si="12"/>
        <v>0</v>
      </c>
      <c r="X60" s="861" t="str">
        <f t="shared" si="13"/>
        <v>NULL</v>
      </c>
      <c r="Y60" s="557" t="str">
        <f t="shared" si="14"/>
        <v/>
      </c>
      <c r="Z60" s="862">
        <f t="shared" si="22"/>
        <v>54</v>
      </c>
      <c r="AA60" s="633">
        <f t="shared" si="23"/>
        <v>0</v>
      </c>
      <c r="AB60" s="7" t="str">
        <f t="shared" si="29"/>
        <v>INVALID</v>
      </c>
      <c r="AC60" s="861" t="str">
        <f t="shared" si="30"/>
        <v/>
      </c>
      <c r="AD60" s="861" t="e">
        <f t="shared" si="35"/>
        <v>#DIV/0!</v>
      </c>
      <c r="AE60" s="861">
        <f t="shared" si="36"/>
        <v>0</v>
      </c>
      <c r="AF60" s="862">
        <f t="shared" si="24"/>
        <v>300</v>
      </c>
      <c r="AG60" s="862">
        <f t="shared" si="25"/>
        <v>201</v>
      </c>
      <c r="AH60" s="865">
        <f t="shared" si="26"/>
        <v>0.374</v>
      </c>
      <c r="AI60" s="862">
        <f t="shared" si="27"/>
        <v>0.11600000000000001</v>
      </c>
      <c r="AJ60" s="862" t="e">
        <f t="shared" si="28"/>
        <v>#VALUE!</v>
      </c>
      <c r="AK60" s="632" t="str">
        <f t="shared" si="33"/>
        <v/>
      </c>
      <c r="AL60" s="866" t="str">
        <f t="shared" si="7"/>
        <v/>
      </c>
      <c r="AM60" s="867">
        <f t="shared" si="20"/>
        <v>0</v>
      </c>
      <c r="AN60" s="633" t="str">
        <f t="shared" si="34"/>
        <v>YES</v>
      </c>
      <c r="AO60" s="511" t="s">
        <v>382</v>
      </c>
      <c r="AP60" s="127">
        <f>VLOOKUP(AO60,'Flags&amp;Qualifiers'!$B$2:$C$49,2)</f>
        <v>0</v>
      </c>
      <c r="AQ60" s="127">
        <f>VLOOKUP(AO60,'Flags&amp;Qualifiers'!$B$2:$D$49,3)</f>
        <v>0</v>
      </c>
      <c r="AR60" s="127">
        <f>VLOOKUP(AO60,'Flags&amp;Qualifiers'!$B$2:$E$49,4)</f>
        <v>0</v>
      </c>
      <c r="AS60" s="968"/>
      <c r="AT60" s="856" t="str">
        <f t="shared" si="21"/>
        <v>no</v>
      </c>
    </row>
    <row r="61" spans="1:46" s="7" customFormat="1" ht="11.25" customHeight="1" x14ac:dyDescent="0.2">
      <c r="A61" s="621">
        <f>(AirVision!A58)</f>
        <v>0</v>
      </c>
      <c r="B61" s="622">
        <f>(AirVision!B58)</f>
        <v>0</v>
      </c>
      <c r="C61" s="623" t="str">
        <f>IF(ISNUMBER(AirVision!I58),AirVision!I58, "")</f>
        <v/>
      </c>
      <c r="D61" s="624" t="str">
        <f>IF(AirVision!J58&lt;&gt;"",AirVision!J58, "")</f>
        <v/>
      </c>
      <c r="E61" s="624" t="str">
        <f>IF(ISNUMBER(AirVision!C58),AirVision!C58, "")</f>
        <v/>
      </c>
      <c r="F61" s="624" t="str">
        <f>IF(AirVision!D58&lt;&gt;"",AirVision!D58, "")</f>
        <v/>
      </c>
      <c r="G61" s="624" t="str">
        <f>IF(ISNUMBER(AirVision!F58),AirVision!F58, "")</f>
        <v/>
      </c>
      <c r="H61" s="624" t="str">
        <f>IF(AirVision!G58&lt;&gt;"",AirVision!G58, "")</f>
        <v/>
      </c>
      <c r="I61" s="624" t="str">
        <f>IF(ISNUMBER(AirVision!U58),AirVision!U58, "")</f>
        <v/>
      </c>
      <c r="J61" s="624" t="str">
        <f>IF(AirVision!V58&lt;&gt;"",AirVision!V58, "")</f>
        <v/>
      </c>
      <c r="K61" s="624" t="str">
        <f>IF(ISNUMBER(AirVision!X58),AirVision!X58, "")</f>
        <v/>
      </c>
      <c r="L61" s="624" t="str">
        <f>IF(AirVision!Y58&lt;&gt;"",AirVision!Y58, "")</f>
        <v/>
      </c>
      <c r="M61" s="624" t="str">
        <f>IF(ISNUMBER(AirVision!AA58),AirVision!AA58, "")</f>
        <v/>
      </c>
      <c r="N61" s="624" t="str">
        <f>IF(AirVision!AB58&lt;&gt;"",AirVision!AB58, "")</f>
        <v/>
      </c>
      <c r="O61" s="624" t="str">
        <f>IF(ISNUMBER(AirVision!AD58),AirVision!AD58, "")</f>
        <v/>
      </c>
      <c r="P61" s="624" t="str">
        <f>IF(AirVision!AE58&lt;&gt;"",AirVision!AE58, "")</f>
        <v/>
      </c>
      <c r="Q61" s="624">
        <f t="shared" si="9"/>
        <v>1</v>
      </c>
      <c r="R61" s="624" t="str">
        <f>IF(D61&lt;&gt;"",(VLOOKUP(D61,'Flags&amp;Qualifiers'!$S$2:$U$55,3)),"")</f>
        <v/>
      </c>
      <c r="S61" s="624" t="b">
        <f>ISNUMBER(SEARCH('Flags&amp;Qualifiers'!$S$5,D61))</f>
        <v>0</v>
      </c>
      <c r="T61" s="624">
        <f t="shared" si="10"/>
        <v>0</v>
      </c>
      <c r="U61" s="624" t="str">
        <f>IF(D61&lt;&gt;"",(VLOOKUP(D61,'Flags&amp;Qualifiers'!$S$2:$T$55,2)),"")</f>
        <v/>
      </c>
      <c r="V61" s="7">
        <f t="shared" si="11"/>
        <v>1</v>
      </c>
      <c r="W61" s="7">
        <f t="shared" si="12"/>
        <v>0</v>
      </c>
      <c r="X61" s="861" t="str">
        <f t="shared" si="13"/>
        <v>NULL</v>
      </c>
      <c r="Y61" s="557" t="str">
        <f t="shared" si="14"/>
        <v/>
      </c>
      <c r="Z61" s="862">
        <f t="shared" si="22"/>
        <v>55</v>
      </c>
      <c r="AA61" s="633">
        <f t="shared" si="23"/>
        <v>0</v>
      </c>
      <c r="AB61" s="7" t="str">
        <f t="shared" si="29"/>
        <v>INVALID</v>
      </c>
      <c r="AC61" s="861" t="str">
        <f t="shared" si="30"/>
        <v/>
      </c>
      <c r="AD61" s="861" t="e">
        <f t="shared" si="35"/>
        <v>#DIV/0!</v>
      </c>
      <c r="AE61" s="861">
        <f t="shared" si="36"/>
        <v>0</v>
      </c>
      <c r="AF61" s="862">
        <f t="shared" si="24"/>
        <v>300</v>
      </c>
      <c r="AG61" s="862">
        <f t="shared" si="25"/>
        <v>201</v>
      </c>
      <c r="AH61" s="865">
        <f t="shared" si="26"/>
        <v>0.374</v>
      </c>
      <c r="AI61" s="862">
        <f t="shared" si="27"/>
        <v>0.11600000000000001</v>
      </c>
      <c r="AJ61" s="862" t="e">
        <f t="shared" si="28"/>
        <v>#VALUE!</v>
      </c>
      <c r="AK61" s="632" t="str">
        <f t="shared" si="33"/>
        <v/>
      </c>
      <c r="AL61" s="866" t="str">
        <f t="shared" si="7"/>
        <v/>
      </c>
      <c r="AM61" s="867">
        <f t="shared" si="20"/>
        <v>0</v>
      </c>
      <c r="AN61" s="633" t="str">
        <f t="shared" si="34"/>
        <v>YES</v>
      </c>
      <c r="AO61" s="511" t="s">
        <v>382</v>
      </c>
      <c r="AP61" s="127">
        <f>VLOOKUP(AO61,'Flags&amp;Qualifiers'!$B$2:$C$49,2)</f>
        <v>0</v>
      </c>
      <c r="AQ61" s="127">
        <f>VLOOKUP(AO61,'Flags&amp;Qualifiers'!$B$2:$D$49,3)</f>
        <v>0</v>
      </c>
      <c r="AR61" s="127">
        <f>VLOOKUP(AO61,'Flags&amp;Qualifiers'!$B$2:$E$49,4)</f>
        <v>0</v>
      </c>
      <c r="AS61" s="968"/>
      <c r="AT61" s="856" t="str">
        <f t="shared" si="21"/>
        <v>no</v>
      </c>
    </row>
    <row r="62" spans="1:46" s="7" customFormat="1" ht="11.25" customHeight="1" x14ac:dyDescent="0.2">
      <c r="A62" s="621">
        <f>(AirVision!A59)</f>
        <v>0</v>
      </c>
      <c r="B62" s="622">
        <f>(AirVision!B59)</f>
        <v>0</v>
      </c>
      <c r="C62" s="623" t="str">
        <f>IF(ISNUMBER(AirVision!I59),AirVision!I59, "")</f>
        <v/>
      </c>
      <c r="D62" s="624" t="str">
        <f>IF(AirVision!J59&lt;&gt;"",AirVision!J59, "")</f>
        <v/>
      </c>
      <c r="E62" s="624" t="str">
        <f>IF(ISNUMBER(AirVision!C59),AirVision!C59, "")</f>
        <v/>
      </c>
      <c r="F62" s="624" t="str">
        <f>IF(AirVision!D59&lt;&gt;"",AirVision!D59, "")</f>
        <v/>
      </c>
      <c r="G62" s="624" t="str">
        <f>IF(ISNUMBER(AirVision!F59),AirVision!F59, "")</f>
        <v/>
      </c>
      <c r="H62" s="624" t="str">
        <f>IF(AirVision!G59&lt;&gt;"",AirVision!G59, "")</f>
        <v/>
      </c>
      <c r="I62" s="624" t="str">
        <f>IF(ISNUMBER(AirVision!U59),AirVision!U59, "")</f>
        <v/>
      </c>
      <c r="J62" s="624" t="str">
        <f>IF(AirVision!V59&lt;&gt;"",AirVision!V59, "")</f>
        <v/>
      </c>
      <c r="K62" s="624" t="str">
        <f>IF(ISNUMBER(AirVision!X59),AirVision!X59, "")</f>
        <v/>
      </c>
      <c r="L62" s="624" t="str">
        <f>IF(AirVision!Y59&lt;&gt;"",AirVision!Y59, "")</f>
        <v/>
      </c>
      <c r="M62" s="624" t="str">
        <f>IF(ISNUMBER(AirVision!AA59),AirVision!AA59, "")</f>
        <v/>
      </c>
      <c r="N62" s="624" t="str">
        <f>IF(AirVision!AB59&lt;&gt;"",AirVision!AB59, "")</f>
        <v/>
      </c>
      <c r="O62" s="624" t="str">
        <f>IF(ISNUMBER(AirVision!AD59),AirVision!AD59, "")</f>
        <v/>
      </c>
      <c r="P62" s="624" t="str">
        <f>IF(AirVision!AE59&lt;&gt;"",AirVision!AE59, "")</f>
        <v/>
      </c>
      <c r="Q62" s="624">
        <f t="shared" si="9"/>
        <v>1</v>
      </c>
      <c r="R62" s="624" t="str">
        <f>IF(D62&lt;&gt;"",(VLOOKUP(D62,'Flags&amp;Qualifiers'!$S$2:$U$55,3)),"")</f>
        <v/>
      </c>
      <c r="S62" s="624" t="b">
        <f>ISNUMBER(SEARCH('Flags&amp;Qualifiers'!$S$5,D62))</f>
        <v>0</v>
      </c>
      <c r="T62" s="624">
        <f t="shared" si="10"/>
        <v>0</v>
      </c>
      <c r="U62" s="624" t="str">
        <f>IF(D62&lt;&gt;"",(VLOOKUP(D62,'Flags&amp;Qualifiers'!$S$2:$T$55,2)),"")</f>
        <v/>
      </c>
      <c r="V62" s="7">
        <f t="shared" si="11"/>
        <v>1</v>
      </c>
      <c r="W62" s="7">
        <f t="shared" si="12"/>
        <v>0</v>
      </c>
      <c r="X62" s="861" t="str">
        <f t="shared" si="13"/>
        <v>NULL</v>
      </c>
      <c r="Y62" s="557" t="str">
        <f t="shared" si="14"/>
        <v/>
      </c>
      <c r="Z62" s="862">
        <f t="shared" si="22"/>
        <v>56</v>
      </c>
      <c r="AA62" s="633">
        <f t="shared" si="23"/>
        <v>0</v>
      </c>
      <c r="AB62" s="7" t="str">
        <f t="shared" si="29"/>
        <v>INVALID</v>
      </c>
      <c r="AC62" s="861" t="str">
        <f t="shared" si="30"/>
        <v/>
      </c>
      <c r="AD62" s="861" t="e">
        <f t="shared" si="35"/>
        <v>#DIV/0!</v>
      </c>
      <c r="AE62" s="861">
        <f t="shared" si="36"/>
        <v>0</v>
      </c>
      <c r="AF62" s="862">
        <f t="shared" si="24"/>
        <v>300</v>
      </c>
      <c r="AG62" s="862">
        <f t="shared" si="25"/>
        <v>201</v>
      </c>
      <c r="AH62" s="865">
        <f t="shared" si="26"/>
        <v>0.374</v>
      </c>
      <c r="AI62" s="862">
        <f t="shared" si="27"/>
        <v>0.11600000000000001</v>
      </c>
      <c r="AJ62" s="862" t="e">
        <f t="shared" si="28"/>
        <v>#VALUE!</v>
      </c>
      <c r="AK62" s="632" t="str">
        <f t="shared" si="33"/>
        <v/>
      </c>
      <c r="AL62" s="866" t="str">
        <f t="shared" si="7"/>
        <v/>
      </c>
      <c r="AM62" s="867">
        <f t="shared" si="20"/>
        <v>0</v>
      </c>
      <c r="AN62" s="633" t="str">
        <f t="shared" si="34"/>
        <v>YES</v>
      </c>
      <c r="AO62" s="511" t="s">
        <v>382</v>
      </c>
      <c r="AP62" s="127">
        <f>VLOOKUP(AO62,'Flags&amp;Qualifiers'!$B$2:$C$49,2)</f>
        <v>0</v>
      </c>
      <c r="AQ62" s="127">
        <f>VLOOKUP(AO62,'Flags&amp;Qualifiers'!$B$2:$D$49,3)</f>
        <v>0</v>
      </c>
      <c r="AR62" s="127">
        <f>VLOOKUP(AO62,'Flags&amp;Qualifiers'!$B$2:$E$49,4)</f>
        <v>0</v>
      </c>
      <c r="AS62" s="968">
        <f>COUNTIF(AC62:AC78,"&gt;0")</f>
        <v>0</v>
      </c>
      <c r="AT62" s="856" t="str">
        <f t="shared" si="21"/>
        <v>no</v>
      </c>
    </row>
    <row r="63" spans="1:46" s="7" customFormat="1" ht="11.25" customHeight="1" x14ac:dyDescent="0.2">
      <c r="A63" s="621">
        <f>(AirVision!A60)</f>
        <v>0</v>
      </c>
      <c r="B63" s="622">
        <f>(AirVision!B60)</f>
        <v>0</v>
      </c>
      <c r="C63" s="623" t="str">
        <f>IF(ISNUMBER(AirVision!I60),AirVision!I60, "")</f>
        <v/>
      </c>
      <c r="D63" s="624" t="str">
        <f>IF(AirVision!J60&lt;&gt;"",AirVision!J60, "")</f>
        <v/>
      </c>
      <c r="E63" s="624" t="str">
        <f>IF(ISNUMBER(AirVision!C60),AirVision!C60, "")</f>
        <v/>
      </c>
      <c r="F63" s="624" t="str">
        <f>IF(AirVision!D60&lt;&gt;"",AirVision!D60, "")</f>
        <v/>
      </c>
      <c r="G63" s="624" t="str">
        <f>IF(ISNUMBER(AirVision!F60),AirVision!F60, "")</f>
        <v/>
      </c>
      <c r="H63" s="624" t="str">
        <f>IF(AirVision!G60&lt;&gt;"",AirVision!G60, "")</f>
        <v/>
      </c>
      <c r="I63" s="624" t="str">
        <f>IF(ISNUMBER(AirVision!U60),AirVision!U60, "")</f>
        <v/>
      </c>
      <c r="J63" s="624" t="str">
        <f>IF(AirVision!V60&lt;&gt;"",AirVision!V60, "")</f>
        <v/>
      </c>
      <c r="K63" s="624" t="str">
        <f>IF(ISNUMBER(AirVision!X60),AirVision!X60, "")</f>
        <v/>
      </c>
      <c r="L63" s="624" t="str">
        <f>IF(AirVision!Y60&lt;&gt;"",AirVision!Y60, "")</f>
        <v/>
      </c>
      <c r="M63" s="624" t="str">
        <f>IF(ISNUMBER(AirVision!AA60),AirVision!AA60, "")</f>
        <v/>
      </c>
      <c r="N63" s="624" t="str">
        <f>IF(AirVision!AB60&lt;&gt;"",AirVision!AB60, "")</f>
        <v/>
      </c>
      <c r="O63" s="624" t="str">
        <f>IF(ISNUMBER(AirVision!AD60),AirVision!AD60, "")</f>
        <v/>
      </c>
      <c r="P63" s="624" t="str">
        <f>IF(AirVision!AE60&lt;&gt;"",AirVision!AE60, "")</f>
        <v/>
      </c>
      <c r="Q63" s="624">
        <f t="shared" si="9"/>
        <v>1</v>
      </c>
      <c r="R63" s="624" t="str">
        <f>IF(D63&lt;&gt;"",(VLOOKUP(D63,'Flags&amp;Qualifiers'!$S$2:$U$55,3)),"")</f>
        <v/>
      </c>
      <c r="S63" s="624" t="b">
        <f>ISNUMBER(SEARCH('Flags&amp;Qualifiers'!$S$5,D63))</f>
        <v>0</v>
      </c>
      <c r="T63" s="624">
        <f t="shared" si="10"/>
        <v>0</v>
      </c>
      <c r="U63" s="624" t="str">
        <f>IF(D63&lt;&gt;"",(VLOOKUP(D63,'Flags&amp;Qualifiers'!$S$2:$T$55,2)),"")</f>
        <v/>
      </c>
      <c r="V63" s="7">
        <f t="shared" si="11"/>
        <v>1</v>
      </c>
      <c r="W63" s="7">
        <f t="shared" si="12"/>
        <v>0</v>
      </c>
      <c r="X63" s="861" t="str">
        <f t="shared" si="13"/>
        <v>NULL</v>
      </c>
      <c r="Y63" s="557" t="str">
        <f t="shared" si="14"/>
        <v/>
      </c>
      <c r="Z63" s="862">
        <f t="shared" si="22"/>
        <v>57</v>
      </c>
      <c r="AA63" s="633">
        <f t="shared" si="23"/>
        <v>0</v>
      </c>
      <c r="AB63" s="7" t="str">
        <f t="shared" si="29"/>
        <v>INVALID</v>
      </c>
      <c r="AC63" s="861" t="str">
        <f t="shared" si="30"/>
        <v/>
      </c>
      <c r="AD63" s="861" t="e">
        <f t="shared" si="35"/>
        <v>#DIV/0!</v>
      </c>
      <c r="AE63" s="861">
        <f t="shared" si="36"/>
        <v>0</v>
      </c>
      <c r="AF63" s="862">
        <f t="shared" si="24"/>
        <v>300</v>
      </c>
      <c r="AG63" s="862">
        <f t="shared" si="25"/>
        <v>201</v>
      </c>
      <c r="AH63" s="865">
        <f t="shared" si="26"/>
        <v>0.374</v>
      </c>
      <c r="AI63" s="862">
        <f t="shared" si="27"/>
        <v>0.11600000000000001</v>
      </c>
      <c r="AJ63" s="862" t="e">
        <f t="shared" si="28"/>
        <v>#VALUE!</v>
      </c>
      <c r="AK63" s="632" t="str">
        <f t="shared" si="33"/>
        <v/>
      </c>
      <c r="AL63" s="866" t="str">
        <f t="shared" si="7"/>
        <v/>
      </c>
      <c r="AM63" s="867">
        <f t="shared" si="20"/>
        <v>0</v>
      </c>
      <c r="AN63" s="633" t="str">
        <f t="shared" si="34"/>
        <v>YES</v>
      </c>
      <c r="AO63" s="511" t="s">
        <v>382</v>
      </c>
      <c r="AP63" s="127">
        <f>VLOOKUP(AO63,'Flags&amp;Qualifiers'!$B$2:$C$49,2)</f>
        <v>0</v>
      </c>
      <c r="AQ63" s="127">
        <f>VLOOKUP(AO63,'Flags&amp;Qualifiers'!$B$2:$D$49,3)</f>
        <v>0</v>
      </c>
      <c r="AR63" s="127">
        <f>VLOOKUP(AO63,'Flags&amp;Qualifiers'!$B$2:$E$49,4)</f>
        <v>0</v>
      </c>
      <c r="AS63" s="968"/>
      <c r="AT63" s="856" t="str">
        <f t="shared" si="21"/>
        <v>no</v>
      </c>
    </row>
    <row r="64" spans="1:46" s="7" customFormat="1" ht="11.25" customHeight="1" x14ac:dyDescent="0.2">
      <c r="A64" s="621">
        <f>(AirVision!A61)</f>
        <v>0</v>
      </c>
      <c r="B64" s="622">
        <f>(AirVision!B61)</f>
        <v>0</v>
      </c>
      <c r="C64" s="623" t="str">
        <f>IF(ISNUMBER(AirVision!I61),AirVision!I61, "")</f>
        <v/>
      </c>
      <c r="D64" s="624" t="str">
        <f>IF(AirVision!J61&lt;&gt;"",AirVision!J61, "")</f>
        <v/>
      </c>
      <c r="E64" s="624" t="str">
        <f>IF(ISNUMBER(AirVision!C61),AirVision!C61, "")</f>
        <v/>
      </c>
      <c r="F64" s="624" t="str">
        <f>IF(AirVision!D61&lt;&gt;"",AirVision!D61, "")</f>
        <v/>
      </c>
      <c r="G64" s="624" t="str">
        <f>IF(ISNUMBER(AirVision!F61),AirVision!F61, "")</f>
        <v/>
      </c>
      <c r="H64" s="624" t="str">
        <f>IF(AirVision!G61&lt;&gt;"",AirVision!G61, "")</f>
        <v/>
      </c>
      <c r="I64" s="624" t="str">
        <f>IF(ISNUMBER(AirVision!U61),AirVision!U61, "")</f>
        <v/>
      </c>
      <c r="J64" s="624" t="str">
        <f>IF(AirVision!V61&lt;&gt;"",AirVision!V61, "")</f>
        <v/>
      </c>
      <c r="K64" s="624" t="str">
        <f>IF(ISNUMBER(AirVision!X61),AirVision!X61, "")</f>
        <v/>
      </c>
      <c r="L64" s="624" t="str">
        <f>IF(AirVision!Y61&lt;&gt;"",AirVision!Y61, "")</f>
        <v/>
      </c>
      <c r="M64" s="624" t="str">
        <f>IF(ISNUMBER(AirVision!AA61),AirVision!AA61, "")</f>
        <v/>
      </c>
      <c r="N64" s="624" t="str">
        <f>IF(AirVision!AB61&lt;&gt;"",AirVision!AB61, "")</f>
        <v/>
      </c>
      <c r="O64" s="624" t="str">
        <f>IF(ISNUMBER(AirVision!AD61),AirVision!AD61, "")</f>
        <v/>
      </c>
      <c r="P64" s="624" t="str">
        <f>IF(AirVision!AE61&lt;&gt;"",AirVision!AE61, "")</f>
        <v/>
      </c>
      <c r="Q64" s="624">
        <f t="shared" si="9"/>
        <v>1</v>
      </c>
      <c r="R64" s="624" t="str">
        <f>IF(D64&lt;&gt;"",(VLOOKUP(D64,'Flags&amp;Qualifiers'!$S$2:$U$55,3)),"")</f>
        <v/>
      </c>
      <c r="S64" s="624" t="b">
        <f>ISNUMBER(SEARCH('Flags&amp;Qualifiers'!$S$5,D64))</f>
        <v>0</v>
      </c>
      <c r="T64" s="624">
        <f t="shared" si="10"/>
        <v>0</v>
      </c>
      <c r="U64" s="624" t="str">
        <f>IF(D64&lt;&gt;"",(VLOOKUP(D64,'Flags&amp;Qualifiers'!$S$2:$T$55,2)),"")</f>
        <v/>
      </c>
      <c r="V64" s="7">
        <f t="shared" si="11"/>
        <v>1</v>
      </c>
      <c r="W64" s="7">
        <f t="shared" si="12"/>
        <v>0</v>
      </c>
      <c r="X64" s="861" t="str">
        <f t="shared" si="13"/>
        <v>NULL</v>
      </c>
      <c r="Y64" s="557" t="str">
        <f t="shared" si="14"/>
        <v/>
      </c>
      <c r="Z64" s="862">
        <f t="shared" si="22"/>
        <v>58</v>
      </c>
      <c r="AA64" s="633">
        <f t="shared" si="23"/>
        <v>0</v>
      </c>
      <c r="AB64" s="7" t="str">
        <f t="shared" si="29"/>
        <v>INVALID</v>
      </c>
      <c r="AC64" s="861" t="str">
        <f t="shared" si="30"/>
        <v/>
      </c>
      <c r="AD64" s="861" t="e">
        <f t="shared" si="35"/>
        <v>#DIV/0!</v>
      </c>
      <c r="AE64" s="861">
        <f t="shared" si="36"/>
        <v>0</v>
      </c>
      <c r="AF64" s="862">
        <f t="shared" si="24"/>
        <v>300</v>
      </c>
      <c r="AG64" s="862">
        <f t="shared" si="25"/>
        <v>201</v>
      </c>
      <c r="AH64" s="865">
        <f t="shared" si="26"/>
        <v>0.374</v>
      </c>
      <c r="AI64" s="862">
        <f t="shared" si="27"/>
        <v>0.11600000000000001</v>
      </c>
      <c r="AJ64" s="862" t="e">
        <f t="shared" si="28"/>
        <v>#VALUE!</v>
      </c>
      <c r="AK64" s="632" t="str">
        <f t="shared" si="33"/>
        <v/>
      </c>
      <c r="AL64" s="866" t="str">
        <f t="shared" si="7"/>
        <v/>
      </c>
      <c r="AM64" s="867">
        <f t="shared" si="20"/>
        <v>0</v>
      </c>
      <c r="AN64" s="633" t="str">
        <f t="shared" si="34"/>
        <v>YES</v>
      </c>
      <c r="AO64" s="511" t="s">
        <v>382</v>
      </c>
      <c r="AP64" s="127">
        <f>VLOOKUP(AO64,'Flags&amp;Qualifiers'!$B$2:$C$49,2)</f>
        <v>0</v>
      </c>
      <c r="AQ64" s="127">
        <f>VLOOKUP(AO64,'Flags&amp;Qualifiers'!$B$2:$D$49,3)</f>
        <v>0</v>
      </c>
      <c r="AR64" s="127">
        <f>VLOOKUP(AO64,'Flags&amp;Qualifiers'!$B$2:$E$49,4)</f>
        <v>0</v>
      </c>
      <c r="AS64" s="968"/>
      <c r="AT64" s="856" t="str">
        <f t="shared" si="21"/>
        <v>no</v>
      </c>
    </row>
    <row r="65" spans="1:46" s="7" customFormat="1" ht="11.25" customHeight="1" x14ac:dyDescent="0.2">
      <c r="A65" s="621">
        <f>(AirVision!A62)</f>
        <v>0</v>
      </c>
      <c r="B65" s="622">
        <f>(AirVision!B62)</f>
        <v>0</v>
      </c>
      <c r="C65" s="623" t="str">
        <f>IF(ISNUMBER(AirVision!I62),AirVision!I62, "")</f>
        <v/>
      </c>
      <c r="D65" s="624" t="str">
        <f>IF(AirVision!J62&lt;&gt;"",AirVision!J62, "")</f>
        <v/>
      </c>
      <c r="E65" s="624" t="str">
        <f>IF(ISNUMBER(AirVision!C62),AirVision!C62, "")</f>
        <v/>
      </c>
      <c r="F65" s="624" t="str">
        <f>IF(AirVision!D62&lt;&gt;"",AirVision!D62, "")</f>
        <v/>
      </c>
      <c r="G65" s="624" t="str">
        <f>IF(ISNUMBER(AirVision!F62),AirVision!F62, "")</f>
        <v/>
      </c>
      <c r="H65" s="624" t="str">
        <f>IF(AirVision!G62&lt;&gt;"",AirVision!G62, "")</f>
        <v/>
      </c>
      <c r="I65" s="624" t="str">
        <f>IF(ISNUMBER(AirVision!U62),AirVision!U62, "")</f>
        <v/>
      </c>
      <c r="J65" s="624" t="str">
        <f>IF(AirVision!V62&lt;&gt;"",AirVision!V62, "")</f>
        <v/>
      </c>
      <c r="K65" s="624" t="str">
        <f>IF(ISNUMBER(AirVision!X62),AirVision!X62, "")</f>
        <v/>
      </c>
      <c r="L65" s="624" t="str">
        <f>IF(AirVision!Y62&lt;&gt;"",AirVision!Y62, "")</f>
        <v/>
      </c>
      <c r="M65" s="624" t="str">
        <f>IF(ISNUMBER(AirVision!AA62),AirVision!AA62, "")</f>
        <v/>
      </c>
      <c r="N65" s="624" t="str">
        <f>IF(AirVision!AB62&lt;&gt;"",AirVision!AB62, "")</f>
        <v/>
      </c>
      <c r="O65" s="624" t="str">
        <f>IF(ISNUMBER(AirVision!AD62),AirVision!AD62, "")</f>
        <v/>
      </c>
      <c r="P65" s="624" t="str">
        <f>IF(AirVision!AE62&lt;&gt;"",AirVision!AE62, "")</f>
        <v/>
      </c>
      <c r="Q65" s="624">
        <f t="shared" si="9"/>
        <v>1</v>
      </c>
      <c r="R65" s="624" t="str">
        <f>IF(D65&lt;&gt;"",(VLOOKUP(D65,'Flags&amp;Qualifiers'!$S$2:$U$55,3)),"")</f>
        <v/>
      </c>
      <c r="S65" s="624" t="b">
        <f>ISNUMBER(SEARCH('Flags&amp;Qualifiers'!$S$5,D65))</f>
        <v>0</v>
      </c>
      <c r="T65" s="624">
        <f t="shared" si="10"/>
        <v>0</v>
      </c>
      <c r="U65" s="624" t="str">
        <f>IF(D65&lt;&gt;"",(VLOOKUP(D65,'Flags&amp;Qualifiers'!$S$2:$T$55,2)),"")</f>
        <v/>
      </c>
      <c r="V65" s="7">
        <f t="shared" si="11"/>
        <v>1</v>
      </c>
      <c r="W65" s="7">
        <f t="shared" si="12"/>
        <v>0</v>
      </c>
      <c r="X65" s="861" t="str">
        <f t="shared" si="13"/>
        <v>NULL</v>
      </c>
      <c r="Y65" s="557" t="str">
        <f t="shared" si="14"/>
        <v/>
      </c>
      <c r="Z65" s="862">
        <f t="shared" si="22"/>
        <v>59</v>
      </c>
      <c r="AA65" s="633">
        <f t="shared" si="23"/>
        <v>0</v>
      </c>
      <c r="AB65" s="7" t="str">
        <f t="shared" si="29"/>
        <v>INVALID</v>
      </c>
      <c r="AC65" s="861" t="str">
        <f t="shared" si="30"/>
        <v/>
      </c>
      <c r="AD65" s="861" t="e">
        <f t="shared" si="35"/>
        <v>#DIV/0!</v>
      </c>
      <c r="AE65" s="861">
        <f t="shared" si="36"/>
        <v>0</v>
      </c>
      <c r="AF65" s="862">
        <f t="shared" si="24"/>
        <v>300</v>
      </c>
      <c r="AG65" s="862">
        <f t="shared" si="25"/>
        <v>201</v>
      </c>
      <c r="AH65" s="865">
        <f t="shared" si="26"/>
        <v>0.374</v>
      </c>
      <c r="AI65" s="862">
        <f t="shared" si="27"/>
        <v>0.11600000000000001</v>
      </c>
      <c r="AJ65" s="862" t="e">
        <f t="shared" si="28"/>
        <v>#VALUE!</v>
      </c>
      <c r="AK65" s="632" t="str">
        <f t="shared" si="33"/>
        <v/>
      </c>
      <c r="AL65" s="866" t="str">
        <f t="shared" si="7"/>
        <v/>
      </c>
      <c r="AM65" s="867">
        <f t="shared" si="20"/>
        <v>0</v>
      </c>
      <c r="AN65" s="633" t="str">
        <f t="shared" si="34"/>
        <v>YES</v>
      </c>
      <c r="AO65" s="511" t="s">
        <v>382</v>
      </c>
      <c r="AP65" s="127">
        <f>VLOOKUP(AO65,'Flags&amp;Qualifiers'!$B$2:$C$49,2)</f>
        <v>0</v>
      </c>
      <c r="AQ65" s="127">
        <f>VLOOKUP(AO65,'Flags&amp;Qualifiers'!$B$2:$D$49,3)</f>
        <v>0</v>
      </c>
      <c r="AR65" s="127">
        <f>VLOOKUP(AO65,'Flags&amp;Qualifiers'!$B$2:$E$49,4)</f>
        <v>0</v>
      </c>
      <c r="AS65" s="968"/>
      <c r="AT65" s="856" t="str">
        <f t="shared" si="21"/>
        <v>no</v>
      </c>
    </row>
    <row r="66" spans="1:46" s="7" customFormat="1" ht="11.25" customHeight="1" x14ac:dyDescent="0.2">
      <c r="A66" s="621">
        <f>(AirVision!A63)</f>
        <v>0</v>
      </c>
      <c r="B66" s="622">
        <f>(AirVision!B63)</f>
        <v>0</v>
      </c>
      <c r="C66" s="623" t="str">
        <f>IF(ISNUMBER(AirVision!I63),AirVision!I63, "")</f>
        <v/>
      </c>
      <c r="D66" s="624" t="str">
        <f>IF(AirVision!J63&lt;&gt;"",AirVision!J63, "")</f>
        <v/>
      </c>
      <c r="E66" s="624" t="str">
        <f>IF(ISNUMBER(AirVision!C63),AirVision!C63, "")</f>
        <v/>
      </c>
      <c r="F66" s="624" t="str">
        <f>IF(AirVision!D63&lt;&gt;"",AirVision!D63, "")</f>
        <v/>
      </c>
      <c r="G66" s="624" t="str">
        <f>IF(ISNUMBER(AirVision!F63),AirVision!F63, "")</f>
        <v/>
      </c>
      <c r="H66" s="624" t="str">
        <f>IF(AirVision!G63&lt;&gt;"",AirVision!G63, "")</f>
        <v/>
      </c>
      <c r="I66" s="624" t="str">
        <f>IF(ISNUMBER(AirVision!U63),AirVision!U63, "")</f>
        <v/>
      </c>
      <c r="J66" s="624" t="str">
        <f>IF(AirVision!V63&lt;&gt;"",AirVision!V63, "")</f>
        <v/>
      </c>
      <c r="K66" s="624" t="str">
        <f>IF(ISNUMBER(AirVision!X63),AirVision!X63, "")</f>
        <v/>
      </c>
      <c r="L66" s="624" t="str">
        <f>IF(AirVision!Y63&lt;&gt;"",AirVision!Y63, "")</f>
        <v/>
      </c>
      <c r="M66" s="624" t="str">
        <f>IF(ISNUMBER(AirVision!AA63),AirVision!AA63, "")</f>
        <v/>
      </c>
      <c r="N66" s="624" t="str">
        <f>IF(AirVision!AB63&lt;&gt;"",AirVision!AB63, "")</f>
        <v/>
      </c>
      <c r="O66" s="624" t="str">
        <f>IF(ISNUMBER(AirVision!AD63),AirVision!AD63, "")</f>
        <v/>
      </c>
      <c r="P66" s="624" t="str">
        <f>IF(AirVision!AE63&lt;&gt;"",AirVision!AE63, "")</f>
        <v/>
      </c>
      <c r="Q66" s="624">
        <f t="shared" si="9"/>
        <v>1</v>
      </c>
      <c r="R66" s="624" t="str">
        <f>IF(D66&lt;&gt;"",(VLOOKUP(D66,'Flags&amp;Qualifiers'!$S$2:$U$55,3)),"")</f>
        <v/>
      </c>
      <c r="S66" s="624" t="b">
        <f>ISNUMBER(SEARCH('Flags&amp;Qualifiers'!$S$5,D66))</f>
        <v>0</v>
      </c>
      <c r="T66" s="624">
        <f t="shared" si="10"/>
        <v>0</v>
      </c>
      <c r="U66" s="624" t="str">
        <f>IF(D66&lt;&gt;"",(VLOOKUP(D66,'Flags&amp;Qualifiers'!$S$2:$T$55,2)),"")</f>
        <v/>
      </c>
      <c r="V66" s="7">
        <f t="shared" si="11"/>
        <v>1</v>
      </c>
      <c r="W66" s="7">
        <f t="shared" si="12"/>
        <v>0</v>
      </c>
      <c r="X66" s="861" t="str">
        <f t="shared" si="13"/>
        <v>NULL</v>
      </c>
      <c r="Y66" s="557" t="str">
        <f t="shared" si="14"/>
        <v/>
      </c>
      <c r="Z66" s="862">
        <f t="shared" si="22"/>
        <v>60</v>
      </c>
      <c r="AA66" s="633">
        <f t="shared" si="23"/>
        <v>0</v>
      </c>
      <c r="AB66" s="7" t="str">
        <f t="shared" si="29"/>
        <v>INVALID</v>
      </c>
      <c r="AC66" s="861" t="str">
        <f t="shared" si="30"/>
        <v/>
      </c>
      <c r="AD66" s="861" t="e">
        <f t="shared" si="35"/>
        <v>#DIV/0!</v>
      </c>
      <c r="AE66" s="861">
        <f t="shared" si="36"/>
        <v>0</v>
      </c>
      <c r="AF66" s="862">
        <f t="shared" si="24"/>
        <v>300</v>
      </c>
      <c r="AG66" s="862">
        <f t="shared" si="25"/>
        <v>201</v>
      </c>
      <c r="AH66" s="865">
        <f t="shared" si="26"/>
        <v>0.374</v>
      </c>
      <c r="AI66" s="862">
        <f t="shared" si="27"/>
        <v>0.11600000000000001</v>
      </c>
      <c r="AJ66" s="862" t="e">
        <f t="shared" si="28"/>
        <v>#VALUE!</v>
      </c>
      <c r="AK66" s="632" t="str">
        <f t="shared" si="33"/>
        <v/>
      </c>
      <c r="AL66" s="866" t="str">
        <f t="shared" si="7"/>
        <v/>
      </c>
      <c r="AM66" s="867">
        <f t="shared" si="20"/>
        <v>0</v>
      </c>
      <c r="AN66" s="633" t="str">
        <f t="shared" si="34"/>
        <v>YES</v>
      </c>
      <c r="AO66" s="511" t="s">
        <v>382</v>
      </c>
      <c r="AP66" s="127">
        <f>VLOOKUP(AO66,'Flags&amp;Qualifiers'!$B$2:$C$49,2)</f>
        <v>0</v>
      </c>
      <c r="AQ66" s="127">
        <f>VLOOKUP(AO66,'Flags&amp;Qualifiers'!$B$2:$D$49,3)</f>
        <v>0</v>
      </c>
      <c r="AR66" s="127">
        <f>VLOOKUP(AO66,'Flags&amp;Qualifiers'!$B$2:$E$49,4)</f>
        <v>0</v>
      </c>
      <c r="AS66" s="968"/>
      <c r="AT66" s="856" t="str">
        <f t="shared" si="21"/>
        <v>no</v>
      </c>
    </row>
    <row r="67" spans="1:46" s="7" customFormat="1" ht="11.25" customHeight="1" x14ac:dyDescent="0.2">
      <c r="A67" s="621">
        <f>(AirVision!A64)</f>
        <v>0</v>
      </c>
      <c r="B67" s="622">
        <f>(AirVision!B64)</f>
        <v>0</v>
      </c>
      <c r="C67" s="623" t="str">
        <f>IF(ISNUMBER(AirVision!I64),AirVision!I64, "")</f>
        <v/>
      </c>
      <c r="D67" s="624" t="str">
        <f>IF(AirVision!J64&lt;&gt;"",AirVision!J64, "")</f>
        <v/>
      </c>
      <c r="E67" s="624" t="str">
        <f>IF(ISNUMBER(AirVision!C64),AirVision!C64, "")</f>
        <v/>
      </c>
      <c r="F67" s="624" t="str">
        <f>IF(AirVision!D64&lt;&gt;"",AirVision!D64, "")</f>
        <v/>
      </c>
      <c r="G67" s="624" t="str">
        <f>IF(ISNUMBER(AirVision!F64),AirVision!F64, "")</f>
        <v/>
      </c>
      <c r="H67" s="624" t="str">
        <f>IF(AirVision!G64&lt;&gt;"",AirVision!G64, "")</f>
        <v/>
      </c>
      <c r="I67" s="624" t="str">
        <f>IF(ISNUMBER(AirVision!U64),AirVision!U64, "")</f>
        <v/>
      </c>
      <c r="J67" s="624" t="str">
        <f>IF(AirVision!V64&lt;&gt;"",AirVision!V64, "")</f>
        <v/>
      </c>
      <c r="K67" s="624" t="str">
        <f>IF(ISNUMBER(AirVision!X64),AirVision!X64, "")</f>
        <v/>
      </c>
      <c r="L67" s="624" t="str">
        <f>IF(AirVision!Y64&lt;&gt;"",AirVision!Y64, "")</f>
        <v/>
      </c>
      <c r="M67" s="624" t="str">
        <f>IF(ISNUMBER(AirVision!AA64),AirVision!AA64, "")</f>
        <v/>
      </c>
      <c r="N67" s="624" t="str">
        <f>IF(AirVision!AB64&lt;&gt;"",AirVision!AB64, "")</f>
        <v/>
      </c>
      <c r="O67" s="624" t="str">
        <f>IF(ISNUMBER(AirVision!AD64),AirVision!AD64, "")</f>
        <v/>
      </c>
      <c r="P67" s="624" t="str">
        <f>IF(AirVision!AE64&lt;&gt;"",AirVision!AE64, "")</f>
        <v/>
      </c>
      <c r="Q67" s="624">
        <f t="shared" si="9"/>
        <v>1</v>
      </c>
      <c r="R67" s="624" t="str">
        <f>IF(D67&lt;&gt;"",(VLOOKUP(D67,'Flags&amp;Qualifiers'!$S$2:$U$55,3)),"")</f>
        <v/>
      </c>
      <c r="S67" s="624" t="b">
        <f>ISNUMBER(SEARCH('Flags&amp;Qualifiers'!$S$5,D67))</f>
        <v>0</v>
      </c>
      <c r="T67" s="624">
        <f t="shared" si="10"/>
        <v>0</v>
      </c>
      <c r="U67" s="624" t="str">
        <f>IF(D67&lt;&gt;"",(VLOOKUP(D67,'Flags&amp;Qualifiers'!$S$2:$T$55,2)),"")</f>
        <v/>
      </c>
      <c r="V67" s="7">
        <f t="shared" si="11"/>
        <v>1</v>
      </c>
      <c r="W67" s="7">
        <f t="shared" si="12"/>
        <v>0</v>
      </c>
      <c r="X67" s="861" t="str">
        <f t="shared" si="13"/>
        <v>NULL</v>
      </c>
      <c r="Y67" s="557" t="str">
        <f t="shared" si="14"/>
        <v/>
      </c>
      <c r="Z67" s="862">
        <f t="shared" si="22"/>
        <v>61</v>
      </c>
      <c r="AA67" s="633">
        <f t="shared" si="23"/>
        <v>0</v>
      </c>
      <c r="AB67" s="7" t="str">
        <f t="shared" si="29"/>
        <v>INVALID</v>
      </c>
      <c r="AC67" s="861" t="str">
        <f t="shared" si="30"/>
        <v/>
      </c>
      <c r="AD67" s="861" t="e">
        <f t="shared" si="35"/>
        <v>#DIV/0!</v>
      </c>
      <c r="AE67" s="861">
        <f t="shared" si="36"/>
        <v>0</v>
      </c>
      <c r="AF67" s="862">
        <f t="shared" si="24"/>
        <v>300</v>
      </c>
      <c r="AG67" s="862">
        <f t="shared" si="25"/>
        <v>201</v>
      </c>
      <c r="AH67" s="865">
        <f t="shared" si="26"/>
        <v>0.374</v>
      </c>
      <c r="AI67" s="862">
        <f t="shared" si="27"/>
        <v>0.11600000000000001</v>
      </c>
      <c r="AJ67" s="862" t="e">
        <f t="shared" si="28"/>
        <v>#VALUE!</v>
      </c>
      <c r="AK67" s="632" t="str">
        <f t="shared" si="33"/>
        <v/>
      </c>
      <c r="AL67" s="866" t="str">
        <f t="shared" si="7"/>
        <v/>
      </c>
      <c r="AM67" s="867">
        <f t="shared" si="20"/>
        <v>0</v>
      </c>
      <c r="AN67" s="633" t="str">
        <f t="shared" si="34"/>
        <v>YES</v>
      </c>
      <c r="AO67" s="511" t="s">
        <v>382</v>
      </c>
      <c r="AP67" s="127">
        <f>VLOOKUP(AO67,'Flags&amp;Qualifiers'!$B$2:$C$49,2)</f>
        <v>0</v>
      </c>
      <c r="AQ67" s="127">
        <f>VLOOKUP(AO67,'Flags&amp;Qualifiers'!$B$2:$D$49,3)</f>
        <v>0</v>
      </c>
      <c r="AR67" s="127">
        <f>VLOOKUP(AO67,'Flags&amp;Qualifiers'!$B$2:$E$49,4)</f>
        <v>0</v>
      </c>
      <c r="AS67" s="968"/>
      <c r="AT67" s="856" t="str">
        <f t="shared" si="21"/>
        <v>no</v>
      </c>
    </row>
    <row r="68" spans="1:46" s="7" customFormat="1" ht="11.25" customHeight="1" x14ac:dyDescent="0.2">
      <c r="A68" s="621">
        <f>(AirVision!A65)</f>
        <v>0</v>
      </c>
      <c r="B68" s="622">
        <f>(AirVision!B65)</f>
        <v>0</v>
      </c>
      <c r="C68" s="623" t="str">
        <f>IF(ISNUMBER(AirVision!I65),AirVision!I65, "")</f>
        <v/>
      </c>
      <c r="D68" s="624" t="str">
        <f>IF(AirVision!J65&lt;&gt;"",AirVision!J65, "")</f>
        <v/>
      </c>
      <c r="E68" s="624" t="str">
        <f>IF(ISNUMBER(AirVision!C65),AirVision!C65, "")</f>
        <v/>
      </c>
      <c r="F68" s="624" t="str">
        <f>IF(AirVision!D65&lt;&gt;"",AirVision!D65, "")</f>
        <v/>
      </c>
      <c r="G68" s="624" t="str">
        <f>IF(ISNUMBER(AirVision!F65),AirVision!F65, "")</f>
        <v/>
      </c>
      <c r="H68" s="624" t="str">
        <f>IF(AirVision!G65&lt;&gt;"",AirVision!G65, "")</f>
        <v/>
      </c>
      <c r="I68" s="624" t="str">
        <f>IF(ISNUMBER(AirVision!U65),AirVision!U65, "")</f>
        <v/>
      </c>
      <c r="J68" s="624" t="str">
        <f>IF(AirVision!V65&lt;&gt;"",AirVision!V65, "")</f>
        <v/>
      </c>
      <c r="K68" s="624" t="str">
        <f>IF(ISNUMBER(AirVision!X65),AirVision!X65, "")</f>
        <v/>
      </c>
      <c r="L68" s="624" t="str">
        <f>IF(AirVision!Y65&lt;&gt;"",AirVision!Y65, "")</f>
        <v/>
      </c>
      <c r="M68" s="624" t="str">
        <f>IF(ISNUMBER(AirVision!AA65),AirVision!AA65, "")</f>
        <v/>
      </c>
      <c r="N68" s="624" t="str">
        <f>IF(AirVision!AB65&lt;&gt;"",AirVision!AB65, "")</f>
        <v/>
      </c>
      <c r="O68" s="624" t="str">
        <f>IF(ISNUMBER(AirVision!AD65),AirVision!AD65, "")</f>
        <v/>
      </c>
      <c r="P68" s="624" t="str">
        <f>IF(AirVision!AE65&lt;&gt;"",AirVision!AE65, "")</f>
        <v/>
      </c>
      <c r="Q68" s="624">
        <f t="shared" si="9"/>
        <v>1</v>
      </c>
      <c r="R68" s="624" t="str">
        <f>IF(D68&lt;&gt;"",(VLOOKUP(D68,'Flags&amp;Qualifiers'!$S$2:$U$55,3)),"")</f>
        <v/>
      </c>
      <c r="S68" s="624" t="b">
        <f>ISNUMBER(SEARCH('Flags&amp;Qualifiers'!$S$5,D68))</f>
        <v>0</v>
      </c>
      <c r="T68" s="624">
        <f t="shared" si="10"/>
        <v>0</v>
      </c>
      <c r="U68" s="624" t="str">
        <f>IF(D68&lt;&gt;"",(VLOOKUP(D68,'Flags&amp;Qualifiers'!$S$2:$T$55,2)),"")</f>
        <v/>
      </c>
      <c r="V68" s="7">
        <f t="shared" si="11"/>
        <v>1</v>
      </c>
      <c r="W68" s="7">
        <f t="shared" si="12"/>
        <v>0</v>
      </c>
      <c r="X68" s="861" t="str">
        <f t="shared" si="13"/>
        <v>NULL</v>
      </c>
      <c r="Y68" s="557" t="str">
        <f t="shared" si="14"/>
        <v/>
      </c>
      <c r="Z68" s="862">
        <f t="shared" si="22"/>
        <v>62</v>
      </c>
      <c r="AA68" s="633">
        <f t="shared" si="23"/>
        <v>0</v>
      </c>
      <c r="AB68" s="7" t="str">
        <f t="shared" si="29"/>
        <v>INVALID</v>
      </c>
      <c r="AC68" s="861" t="str">
        <f t="shared" si="30"/>
        <v/>
      </c>
      <c r="AD68" s="861" t="e">
        <f t="shared" si="35"/>
        <v>#DIV/0!</v>
      </c>
      <c r="AE68" s="861">
        <f t="shared" si="36"/>
        <v>0</v>
      </c>
      <c r="AF68" s="862">
        <f t="shared" si="24"/>
        <v>300</v>
      </c>
      <c r="AG68" s="862">
        <f t="shared" si="25"/>
        <v>201</v>
      </c>
      <c r="AH68" s="865">
        <f t="shared" si="26"/>
        <v>0.374</v>
      </c>
      <c r="AI68" s="862">
        <f t="shared" si="27"/>
        <v>0.11600000000000001</v>
      </c>
      <c r="AJ68" s="862" t="e">
        <f t="shared" si="28"/>
        <v>#VALUE!</v>
      </c>
      <c r="AK68" s="632" t="str">
        <f t="shared" si="33"/>
        <v/>
      </c>
      <c r="AL68" s="866" t="str">
        <f t="shared" si="7"/>
        <v/>
      </c>
      <c r="AM68" s="867">
        <f t="shared" si="20"/>
        <v>0</v>
      </c>
      <c r="AN68" s="633" t="str">
        <f t="shared" si="34"/>
        <v>YES</v>
      </c>
      <c r="AO68" s="511" t="s">
        <v>382</v>
      </c>
      <c r="AP68" s="127">
        <f>VLOOKUP(AO68,'Flags&amp;Qualifiers'!$B$2:$C$49,2)</f>
        <v>0</v>
      </c>
      <c r="AQ68" s="127">
        <f>VLOOKUP(AO68,'Flags&amp;Qualifiers'!$B$2:$D$49,3)</f>
        <v>0</v>
      </c>
      <c r="AR68" s="127">
        <f>VLOOKUP(AO68,'Flags&amp;Qualifiers'!$B$2:$E$49,4)</f>
        <v>0</v>
      </c>
      <c r="AS68" s="968"/>
      <c r="AT68" s="856" t="str">
        <f t="shared" si="21"/>
        <v>no</v>
      </c>
    </row>
    <row r="69" spans="1:46" s="7" customFormat="1" ht="11.25" customHeight="1" x14ac:dyDescent="0.2">
      <c r="A69" s="621">
        <f>(AirVision!A66)</f>
        <v>0</v>
      </c>
      <c r="B69" s="622">
        <f>(AirVision!B66)</f>
        <v>0</v>
      </c>
      <c r="C69" s="623" t="str">
        <f>IF(ISNUMBER(AirVision!I66),AirVision!I66, "")</f>
        <v/>
      </c>
      <c r="D69" s="624" t="str">
        <f>IF(AirVision!J66&lt;&gt;"",AirVision!J66, "")</f>
        <v/>
      </c>
      <c r="E69" s="624" t="str">
        <f>IF(ISNUMBER(AirVision!C66),AirVision!C66, "")</f>
        <v/>
      </c>
      <c r="F69" s="624" t="str">
        <f>IF(AirVision!D66&lt;&gt;"",AirVision!D66, "")</f>
        <v/>
      </c>
      <c r="G69" s="624" t="str">
        <f>IF(ISNUMBER(AirVision!F66),AirVision!F66, "")</f>
        <v/>
      </c>
      <c r="H69" s="624" t="str">
        <f>IF(AirVision!G66&lt;&gt;"",AirVision!G66, "")</f>
        <v/>
      </c>
      <c r="I69" s="624" t="str">
        <f>IF(ISNUMBER(AirVision!U66),AirVision!U66, "")</f>
        <v/>
      </c>
      <c r="J69" s="624" t="str">
        <f>IF(AirVision!V66&lt;&gt;"",AirVision!V66, "")</f>
        <v/>
      </c>
      <c r="K69" s="624" t="str">
        <f>IF(ISNUMBER(AirVision!X66),AirVision!X66, "")</f>
        <v/>
      </c>
      <c r="L69" s="624" t="str">
        <f>IF(AirVision!Y66&lt;&gt;"",AirVision!Y66, "")</f>
        <v/>
      </c>
      <c r="M69" s="624" t="str">
        <f>IF(ISNUMBER(AirVision!AA66),AirVision!AA66, "")</f>
        <v/>
      </c>
      <c r="N69" s="624" t="str">
        <f>IF(AirVision!AB66&lt;&gt;"",AirVision!AB66, "")</f>
        <v/>
      </c>
      <c r="O69" s="624" t="str">
        <f>IF(ISNUMBER(AirVision!AD66),AirVision!AD66, "")</f>
        <v/>
      </c>
      <c r="P69" s="624" t="str">
        <f>IF(AirVision!AE66&lt;&gt;"",AirVision!AE66, "")</f>
        <v/>
      </c>
      <c r="Q69" s="624">
        <f t="shared" si="9"/>
        <v>1</v>
      </c>
      <c r="R69" s="624" t="str">
        <f>IF(D69&lt;&gt;"",(VLOOKUP(D69,'Flags&amp;Qualifiers'!$S$2:$U$55,3)),"")</f>
        <v/>
      </c>
      <c r="S69" s="624" t="b">
        <f>ISNUMBER(SEARCH('Flags&amp;Qualifiers'!$S$5,D69))</f>
        <v>0</v>
      </c>
      <c r="T69" s="624">
        <f t="shared" si="10"/>
        <v>0</v>
      </c>
      <c r="U69" s="624" t="str">
        <f>IF(D69&lt;&gt;"",(VLOOKUP(D69,'Flags&amp;Qualifiers'!$S$2:$T$55,2)),"")</f>
        <v/>
      </c>
      <c r="V69" s="7">
        <f t="shared" si="11"/>
        <v>1</v>
      </c>
      <c r="W69" s="7">
        <f t="shared" si="12"/>
        <v>0</v>
      </c>
      <c r="X69" s="861" t="str">
        <f t="shared" si="13"/>
        <v>NULL</v>
      </c>
      <c r="Y69" s="557" t="str">
        <f t="shared" si="14"/>
        <v/>
      </c>
      <c r="Z69" s="862">
        <f t="shared" si="22"/>
        <v>63</v>
      </c>
      <c r="AA69" s="633">
        <f t="shared" si="23"/>
        <v>0</v>
      </c>
      <c r="AB69" s="7" t="str">
        <f t="shared" si="29"/>
        <v>INVALID</v>
      </c>
      <c r="AC69" s="861" t="str">
        <f t="shared" si="30"/>
        <v/>
      </c>
      <c r="AD69" s="861" t="e">
        <f t="shared" si="35"/>
        <v>#DIV/0!</v>
      </c>
      <c r="AE69" s="861">
        <f t="shared" si="36"/>
        <v>0</v>
      </c>
      <c r="AF69" s="862">
        <f t="shared" si="24"/>
        <v>300</v>
      </c>
      <c r="AG69" s="862">
        <f t="shared" si="25"/>
        <v>201</v>
      </c>
      <c r="AH69" s="865">
        <f t="shared" si="26"/>
        <v>0.374</v>
      </c>
      <c r="AI69" s="862">
        <f t="shared" si="27"/>
        <v>0.11600000000000001</v>
      </c>
      <c r="AJ69" s="862" t="e">
        <f t="shared" si="28"/>
        <v>#VALUE!</v>
      </c>
      <c r="AK69" s="632" t="str">
        <f t="shared" si="33"/>
        <v/>
      </c>
      <c r="AL69" s="866" t="str">
        <f t="shared" si="7"/>
        <v/>
      </c>
      <c r="AM69" s="867">
        <f t="shared" si="20"/>
        <v>0</v>
      </c>
      <c r="AN69" s="633" t="str">
        <f t="shared" si="34"/>
        <v>YES</v>
      </c>
      <c r="AO69" s="511" t="s">
        <v>382</v>
      </c>
      <c r="AP69" s="127">
        <f>VLOOKUP(AO69,'Flags&amp;Qualifiers'!$B$2:$C$49,2)</f>
        <v>0</v>
      </c>
      <c r="AQ69" s="127">
        <f>VLOOKUP(AO69,'Flags&amp;Qualifiers'!$B$2:$D$49,3)</f>
        <v>0</v>
      </c>
      <c r="AR69" s="127">
        <f>VLOOKUP(AO69,'Flags&amp;Qualifiers'!$B$2:$E$49,4)</f>
        <v>0</v>
      </c>
      <c r="AS69" s="968"/>
      <c r="AT69" s="856" t="str">
        <f t="shared" si="21"/>
        <v>no</v>
      </c>
    </row>
    <row r="70" spans="1:46" s="7" customFormat="1" ht="11.25" customHeight="1" x14ac:dyDescent="0.2">
      <c r="A70" s="621">
        <f>(AirVision!A67)</f>
        <v>0</v>
      </c>
      <c r="B70" s="622">
        <f>(AirVision!B67)</f>
        <v>0</v>
      </c>
      <c r="C70" s="623" t="str">
        <f>IF(ISNUMBER(AirVision!I67),AirVision!I67, "")</f>
        <v/>
      </c>
      <c r="D70" s="624" t="str">
        <f>IF(AirVision!J67&lt;&gt;"",AirVision!J67, "")</f>
        <v/>
      </c>
      <c r="E70" s="624" t="str">
        <f>IF(ISNUMBER(AirVision!C67),AirVision!C67, "")</f>
        <v/>
      </c>
      <c r="F70" s="624" t="str">
        <f>IF(AirVision!D67&lt;&gt;"",AirVision!D67, "")</f>
        <v/>
      </c>
      <c r="G70" s="624" t="str">
        <f>IF(ISNUMBER(AirVision!F67),AirVision!F67, "")</f>
        <v/>
      </c>
      <c r="H70" s="624" t="str">
        <f>IF(AirVision!G67&lt;&gt;"",AirVision!G67, "")</f>
        <v/>
      </c>
      <c r="I70" s="624" t="str">
        <f>IF(ISNUMBER(AirVision!U67),AirVision!U67, "")</f>
        <v/>
      </c>
      <c r="J70" s="624" t="str">
        <f>IF(AirVision!V67&lt;&gt;"",AirVision!V67, "")</f>
        <v/>
      </c>
      <c r="K70" s="624" t="str">
        <f>IF(ISNUMBER(AirVision!X67),AirVision!X67, "")</f>
        <v/>
      </c>
      <c r="L70" s="624" t="str">
        <f>IF(AirVision!Y67&lt;&gt;"",AirVision!Y67, "")</f>
        <v/>
      </c>
      <c r="M70" s="624" t="str">
        <f>IF(ISNUMBER(AirVision!AA67),AirVision!AA67, "")</f>
        <v/>
      </c>
      <c r="N70" s="624" t="str">
        <f>IF(AirVision!AB67&lt;&gt;"",AirVision!AB67, "")</f>
        <v/>
      </c>
      <c r="O70" s="624" t="str">
        <f>IF(ISNUMBER(AirVision!AD67),AirVision!AD67, "")</f>
        <v/>
      </c>
      <c r="P70" s="624" t="str">
        <f>IF(AirVision!AE67&lt;&gt;"",AirVision!AE67, "")</f>
        <v/>
      </c>
      <c r="Q70" s="624">
        <f t="shared" si="9"/>
        <v>1</v>
      </c>
      <c r="R70" s="624" t="str">
        <f>IF(D70&lt;&gt;"",(VLOOKUP(D70,'Flags&amp;Qualifiers'!$S$2:$U$55,3)),"")</f>
        <v/>
      </c>
      <c r="S70" s="624" t="b">
        <f>ISNUMBER(SEARCH('Flags&amp;Qualifiers'!$S$5,D70))</f>
        <v>0</v>
      </c>
      <c r="T70" s="624">
        <f t="shared" si="10"/>
        <v>0</v>
      </c>
      <c r="U70" s="624" t="str">
        <f>IF(D70&lt;&gt;"",(VLOOKUP(D70,'Flags&amp;Qualifiers'!$S$2:$T$55,2)),"")</f>
        <v/>
      </c>
      <c r="V70" s="7">
        <f t="shared" si="11"/>
        <v>1</v>
      </c>
      <c r="W70" s="7">
        <f t="shared" si="12"/>
        <v>0</v>
      </c>
      <c r="X70" s="861" t="str">
        <f t="shared" si="13"/>
        <v>NULL</v>
      </c>
      <c r="Y70" s="557" t="str">
        <f t="shared" si="14"/>
        <v/>
      </c>
      <c r="Z70" s="862">
        <f t="shared" si="22"/>
        <v>64</v>
      </c>
      <c r="AA70" s="633">
        <f t="shared" si="23"/>
        <v>0</v>
      </c>
      <c r="AB70" s="7" t="str">
        <f t="shared" si="29"/>
        <v>INVALID</v>
      </c>
      <c r="AC70" s="861" t="str">
        <f t="shared" si="30"/>
        <v/>
      </c>
      <c r="AD70" s="861" t="e">
        <f t="shared" si="35"/>
        <v>#DIV/0!</v>
      </c>
      <c r="AE70" s="861">
        <f t="shared" si="36"/>
        <v>0</v>
      </c>
      <c r="AF70" s="862">
        <f t="shared" si="24"/>
        <v>300</v>
      </c>
      <c r="AG70" s="862">
        <f t="shared" si="25"/>
        <v>201</v>
      </c>
      <c r="AH70" s="865">
        <f t="shared" si="26"/>
        <v>0.374</v>
      </c>
      <c r="AI70" s="862">
        <f t="shared" si="27"/>
        <v>0.11600000000000001</v>
      </c>
      <c r="AJ70" s="862" t="e">
        <f t="shared" si="28"/>
        <v>#VALUE!</v>
      </c>
      <c r="AK70" s="632" t="str">
        <f t="shared" si="33"/>
        <v/>
      </c>
      <c r="AL70" s="866" t="str">
        <f t="shared" si="7"/>
        <v/>
      </c>
      <c r="AM70" s="867">
        <f t="shared" si="20"/>
        <v>0</v>
      </c>
      <c r="AN70" s="633" t="str">
        <f t="shared" si="34"/>
        <v>YES</v>
      </c>
      <c r="AO70" s="511" t="s">
        <v>382</v>
      </c>
      <c r="AP70" s="127">
        <f>VLOOKUP(AO70,'Flags&amp;Qualifiers'!$B$2:$C$49,2)</f>
        <v>0</v>
      </c>
      <c r="AQ70" s="127">
        <f>VLOOKUP(AO70,'Flags&amp;Qualifiers'!$B$2:$D$49,3)</f>
        <v>0</v>
      </c>
      <c r="AR70" s="127">
        <f>VLOOKUP(AO70,'Flags&amp;Qualifiers'!$B$2:$E$49,4)</f>
        <v>0</v>
      </c>
      <c r="AS70" s="968"/>
      <c r="AT70" s="856" t="str">
        <f t="shared" si="21"/>
        <v>no</v>
      </c>
    </row>
    <row r="71" spans="1:46" s="7" customFormat="1" ht="11.25" customHeight="1" x14ac:dyDescent="0.2">
      <c r="A71" s="621">
        <f>(AirVision!A68)</f>
        <v>0</v>
      </c>
      <c r="B71" s="622">
        <f>(AirVision!B68)</f>
        <v>0</v>
      </c>
      <c r="C71" s="623" t="str">
        <f>IF(ISNUMBER(AirVision!I68),AirVision!I68, "")</f>
        <v/>
      </c>
      <c r="D71" s="624" t="str">
        <f>IF(AirVision!J68&lt;&gt;"",AirVision!J68, "")</f>
        <v/>
      </c>
      <c r="E71" s="624" t="str">
        <f>IF(ISNUMBER(AirVision!C68),AirVision!C68, "")</f>
        <v/>
      </c>
      <c r="F71" s="624" t="str">
        <f>IF(AirVision!D68&lt;&gt;"",AirVision!D68, "")</f>
        <v/>
      </c>
      <c r="G71" s="624" t="str">
        <f>IF(ISNUMBER(AirVision!F68),AirVision!F68, "")</f>
        <v/>
      </c>
      <c r="H71" s="624" t="str">
        <f>IF(AirVision!G68&lt;&gt;"",AirVision!G68, "")</f>
        <v/>
      </c>
      <c r="I71" s="624" t="str">
        <f>IF(ISNUMBER(AirVision!U68),AirVision!U68, "")</f>
        <v/>
      </c>
      <c r="J71" s="624" t="str">
        <f>IF(AirVision!V68&lt;&gt;"",AirVision!V68, "")</f>
        <v/>
      </c>
      <c r="K71" s="624" t="str">
        <f>IF(ISNUMBER(AirVision!X68),AirVision!X68, "")</f>
        <v/>
      </c>
      <c r="L71" s="624" t="str">
        <f>IF(AirVision!Y68&lt;&gt;"",AirVision!Y68, "")</f>
        <v/>
      </c>
      <c r="M71" s="624" t="str">
        <f>IF(ISNUMBER(AirVision!AA68),AirVision!AA68, "")</f>
        <v/>
      </c>
      <c r="N71" s="624" t="str">
        <f>IF(AirVision!AB68&lt;&gt;"",AirVision!AB68, "")</f>
        <v/>
      </c>
      <c r="O71" s="624" t="str">
        <f>IF(ISNUMBER(AirVision!AD68),AirVision!AD68, "")</f>
        <v/>
      </c>
      <c r="P71" s="624" t="str">
        <f>IF(AirVision!AE68&lt;&gt;"",AirVision!AE68, "")</f>
        <v/>
      </c>
      <c r="Q71" s="624">
        <f t="shared" si="9"/>
        <v>1</v>
      </c>
      <c r="R71" s="624" t="str">
        <f>IF(D71&lt;&gt;"",(VLOOKUP(D71,'Flags&amp;Qualifiers'!$S$2:$U$55,3)),"")</f>
        <v/>
      </c>
      <c r="S71" s="624" t="b">
        <f>ISNUMBER(SEARCH('Flags&amp;Qualifiers'!$S$5,D71))</f>
        <v>0</v>
      </c>
      <c r="T71" s="624">
        <f t="shared" si="10"/>
        <v>0</v>
      </c>
      <c r="U71" s="624" t="str">
        <f>IF(D71&lt;&gt;"",(VLOOKUP(D71,'Flags&amp;Qualifiers'!$S$2:$T$55,2)),"")</f>
        <v/>
      </c>
      <c r="V71" s="7">
        <f t="shared" si="11"/>
        <v>1</v>
      </c>
      <c r="W71" s="7">
        <f t="shared" si="12"/>
        <v>0</v>
      </c>
      <c r="X71" s="861" t="str">
        <f t="shared" si="13"/>
        <v>NULL</v>
      </c>
      <c r="Y71" s="557" t="str">
        <f t="shared" si="14"/>
        <v/>
      </c>
      <c r="Z71" s="862">
        <f t="shared" si="22"/>
        <v>65</v>
      </c>
      <c r="AA71" s="633">
        <f t="shared" si="23"/>
        <v>0</v>
      </c>
      <c r="AB71" s="7" t="str">
        <f t="shared" si="29"/>
        <v>INVALID</v>
      </c>
      <c r="AC71" s="861" t="str">
        <f t="shared" si="30"/>
        <v/>
      </c>
      <c r="AD71" s="861" t="e">
        <f t="shared" si="35"/>
        <v>#DIV/0!</v>
      </c>
      <c r="AE71" s="861">
        <f t="shared" si="36"/>
        <v>0</v>
      </c>
      <c r="AF71" s="862">
        <f t="shared" si="24"/>
        <v>300</v>
      </c>
      <c r="AG71" s="862">
        <f t="shared" si="25"/>
        <v>201</v>
      </c>
      <c r="AH71" s="865">
        <f t="shared" si="26"/>
        <v>0.374</v>
      </c>
      <c r="AI71" s="862">
        <f t="shared" si="27"/>
        <v>0.11600000000000001</v>
      </c>
      <c r="AJ71" s="862" t="e">
        <f t="shared" si="28"/>
        <v>#VALUE!</v>
      </c>
      <c r="AK71" s="632" t="str">
        <f t="shared" si="33"/>
        <v/>
      </c>
      <c r="AL71" s="866" t="str">
        <f t="shared" ref="AL71:AL134" si="37">IF(ISNUMBER(E71),(CONVERT(E71,"C","F")), "")</f>
        <v/>
      </c>
      <c r="AM71" s="867">
        <f t="shared" si="20"/>
        <v>0</v>
      </c>
      <c r="AN71" s="633" t="str">
        <f t="shared" si="34"/>
        <v>YES</v>
      </c>
      <c r="AO71" s="511" t="s">
        <v>382</v>
      </c>
      <c r="AP71" s="127">
        <f>VLOOKUP(AO71,'Flags&amp;Qualifiers'!$B$2:$C$49,2)</f>
        <v>0</v>
      </c>
      <c r="AQ71" s="127">
        <f>VLOOKUP(AO71,'Flags&amp;Qualifiers'!$B$2:$D$49,3)</f>
        <v>0</v>
      </c>
      <c r="AR71" s="127">
        <f>VLOOKUP(AO71,'Flags&amp;Qualifiers'!$B$2:$E$49,4)</f>
        <v>0</v>
      </c>
      <c r="AS71" s="968"/>
      <c r="AT71" s="856" t="str">
        <f t="shared" si="21"/>
        <v>no</v>
      </c>
    </row>
    <row r="72" spans="1:46" s="7" customFormat="1" ht="11.25" customHeight="1" x14ac:dyDescent="0.2">
      <c r="A72" s="621">
        <f>(AirVision!A69)</f>
        <v>0</v>
      </c>
      <c r="B72" s="622">
        <f>(AirVision!B69)</f>
        <v>0</v>
      </c>
      <c r="C72" s="623" t="str">
        <f>IF(ISNUMBER(AirVision!I69),AirVision!I69, "")</f>
        <v/>
      </c>
      <c r="D72" s="624" t="str">
        <f>IF(AirVision!J69&lt;&gt;"",AirVision!J69, "")</f>
        <v/>
      </c>
      <c r="E72" s="624" t="str">
        <f>IF(ISNUMBER(AirVision!C69),AirVision!C69, "")</f>
        <v/>
      </c>
      <c r="F72" s="624" t="str">
        <f>IF(AirVision!D69&lt;&gt;"",AirVision!D69, "")</f>
        <v/>
      </c>
      <c r="G72" s="624" t="str">
        <f>IF(ISNUMBER(AirVision!F69),AirVision!F69, "")</f>
        <v/>
      </c>
      <c r="H72" s="624" t="str">
        <f>IF(AirVision!G69&lt;&gt;"",AirVision!G69, "")</f>
        <v/>
      </c>
      <c r="I72" s="624" t="str">
        <f>IF(ISNUMBER(AirVision!U69),AirVision!U69, "")</f>
        <v/>
      </c>
      <c r="J72" s="624" t="str">
        <f>IF(AirVision!V69&lt;&gt;"",AirVision!V69, "")</f>
        <v/>
      </c>
      <c r="K72" s="624" t="str">
        <f>IF(ISNUMBER(AirVision!X69),AirVision!X69, "")</f>
        <v/>
      </c>
      <c r="L72" s="624" t="str">
        <f>IF(AirVision!Y69&lt;&gt;"",AirVision!Y69, "")</f>
        <v/>
      </c>
      <c r="M72" s="624" t="str">
        <f>IF(ISNUMBER(AirVision!AA69),AirVision!AA69, "")</f>
        <v/>
      </c>
      <c r="N72" s="624" t="str">
        <f>IF(AirVision!AB69&lt;&gt;"",AirVision!AB69, "")</f>
        <v/>
      </c>
      <c r="O72" s="624" t="str">
        <f>IF(ISNUMBER(AirVision!AD69),AirVision!AD69, "")</f>
        <v/>
      </c>
      <c r="P72" s="624" t="str">
        <f>IF(AirVision!AE69&lt;&gt;"",AirVision!AE69, "")</f>
        <v/>
      </c>
      <c r="Q72" s="624">
        <f t="shared" ref="Q72:Q135" si="38">COUNTBLANK(C72)</f>
        <v>1</v>
      </c>
      <c r="R72" s="624" t="str">
        <f>IF(D72&lt;&gt;"",(VLOOKUP(D72,'Flags&amp;Qualifiers'!$S$2:$U$55,3)),"")</f>
        <v/>
      </c>
      <c r="S72" s="624" t="b">
        <f>ISNUMBER(SEARCH('Flags&amp;Qualifiers'!$S$5,D72))</f>
        <v>0</v>
      </c>
      <c r="T72" s="624">
        <f t="shared" ref="T72:T135" si="39">COUNTIF(S72,TRUE)</f>
        <v>0</v>
      </c>
      <c r="U72" s="624" t="str">
        <f>IF(D72&lt;&gt;"",(VLOOKUP(D72,'Flags&amp;Qualifiers'!$S$2:$T$55,2)),"")</f>
        <v/>
      </c>
      <c r="V72" s="7">
        <f t="shared" ref="V72:V135" si="40">SUM(Q72,T72)</f>
        <v>1</v>
      </c>
      <c r="W72" s="7">
        <f t="shared" ref="W72:W135" si="41">SUM(R72)</f>
        <v>0</v>
      </c>
      <c r="X72" s="861" t="str">
        <f t="shared" ref="X72:X135" si="42">IF(OR(V72&gt;0,ISTEXT(AP72)),"NULL",TRUNC(C72*0.001,3))</f>
        <v>NULL</v>
      </c>
      <c r="Y72" s="557" t="str">
        <f t="shared" ref="Y72:Y135" si="43">IF(X72&lt;0.005,"MDL","")</f>
        <v/>
      </c>
      <c r="Z72" s="862">
        <f t="shared" si="22"/>
        <v>66</v>
      </c>
      <c r="AA72" s="633">
        <f t="shared" si="23"/>
        <v>0</v>
      </c>
      <c r="AB72" s="7" t="str">
        <f t="shared" si="29"/>
        <v>INVALID</v>
      </c>
      <c r="AC72" s="861" t="str">
        <f t="shared" si="30"/>
        <v/>
      </c>
      <c r="AD72" s="861" t="e">
        <f t="shared" si="35"/>
        <v>#DIV/0!</v>
      </c>
      <c r="AE72" s="861">
        <f t="shared" si="36"/>
        <v>0</v>
      </c>
      <c r="AF72" s="862">
        <f t="shared" si="24"/>
        <v>300</v>
      </c>
      <c r="AG72" s="862">
        <f t="shared" si="25"/>
        <v>201</v>
      </c>
      <c r="AH72" s="865">
        <f t="shared" si="26"/>
        <v>0.374</v>
      </c>
      <c r="AI72" s="862">
        <f t="shared" si="27"/>
        <v>0.11600000000000001</v>
      </c>
      <c r="AJ72" s="862" t="e">
        <f t="shared" si="28"/>
        <v>#VALUE!</v>
      </c>
      <c r="AK72" s="632" t="str">
        <f t="shared" si="33"/>
        <v/>
      </c>
      <c r="AL72" s="866" t="str">
        <f t="shared" si="37"/>
        <v/>
      </c>
      <c r="AM72" s="867">
        <f t="shared" ref="AM72:AM135" si="44">B72-B71</f>
        <v>0</v>
      </c>
      <c r="AN72" s="633" t="str">
        <f t="shared" si="34"/>
        <v>YES</v>
      </c>
      <c r="AO72" s="511" t="s">
        <v>382</v>
      </c>
      <c r="AP72" s="127">
        <f>VLOOKUP(AO72,'Flags&amp;Qualifiers'!$B$2:$C$49,2)</f>
        <v>0</v>
      </c>
      <c r="AQ72" s="127">
        <f>VLOOKUP(AO72,'Flags&amp;Qualifiers'!$B$2:$D$49,3)</f>
        <v>0</v>
      </c>
      <c r="AR72" s="127">
        <f>VLOOKUP(AO72,'Flags&amp;Qualifiers'!$B$2:$E$49,4)</f>
        <v>0</v>
      </c>
      <c r="AS72" s="968"/>
      <c r="AT72" s="856" t="str">
        <f t="shared" ref="AT72:AT135" si="45">IF(AND(AN72="YES",AO72="-"),"no","")</f>
        <v>no</v>
      </c>
    </row>
    <row r="73" spans="1:46" s="7" customFormat="1" ht="11.25" customHeight="1" x14ac:dyDescent="0.2">
      <c r="A73" s="621">
        <f>(AirVision!A70)</f>
        <v>0</v>
      </c>
      <c r="B73" s="622">
        <f>(AirVision!B70)</f>
        <v>0</v>
      </c>
      <c r="C73" s="623" t="str">
        <f>IF(ISNUMBER(AirVision!I70),AirVision!I70, "")</f>
        <v/>
      </c>
      <c r="D73" s="624" t="str">
        <f>IF(AirVision!J70&lt;&gt;"",AirVision!J70, "")</f>
        <v/>
      </c>
      <c r="E73" s="624" t="str">
        <f>IF(ISNUMBER(AirVision!C70),AirVision!C70, "")</f>
        <v/>
      </c>
      <c r="F73" s="624" t="str">
        <f>IF(AirVision!D70&lt;&gt;"",AirVision!D70, "")</f>
        <v/>
      </c>
      <c r="G73" s="624" t="str">
        <f>IF(ISNUMBER(AirVision!F70),AirVision!F70, "")</f>
        <v/>
      </c>
      <c r="H73" s="624" t="str">
        <f>IF(AirVision!G70&lt;&gt;"",AirVision!G70, "")</f>
        <v/>
      </c>
      <c r="I73" s="624" t="str">
        <f>IF(ISNUMBER(AirVision!U70),AirVision!U70, "")</f>
        <v/>
      </c>
      <c r="J73" s="624" t="str">
        <f>IF(AirVision!V70&lt;&gt;"",AirVision!V70, "")</f>
        <v/>
      </c>
      <c r="K73" s="624" t="str">
        <f>IF(ISNUMBER(AirVision!X70),AirVision!X70, "")</f>
        <v/>
      </c>
      <c r="L73" s="624" t="str">
        <f>IF(AirVision!Y70&lt;&gt;"",AirVision!Y70, "")</f>
        <v/>
      </c>
      <c r="M73" s="624" t="str">
        <f>IF(ISNUMBER(AirVision!AA70),AirVision!AA70, "")</f>
        <v/>
      </c>
      <c r="N73" s="624" t="str">
        <f>IF(AirVision!AB70&lt;&gt;"",AirVision!AB70, "")</f>
        <v/>
      </c>
      <c r="O73" s="624" t="str">
        <f>IF(ISNUMBER(AirVision!AD70),AirVision!AD70, "")</f>
        <v/>
      </c>
      <c r="P73" s="624" t="str">
        <f>IF(AirVision!AE70&lt;&gt;"",AirVision!AE70, "")</f>
        <v/>
      </c>
      <c r="Q73" s="624">
        <f t="shared" si="38"/>
        <v>1</v>
      </c>
      <c r="R73" s="624" t="str">
        <f>IF(D73&lt;&gt;"",(VLOOKUP(D73,'Flags&amp;Qualifiers'!$S$2:$U$55,3)),"")</f>
        <v/>
      </c>
      <c r="S73" s="624" t="b">
        <f>ISNUMBER(SEARCH('Flags&amp;Qualifiers'!$S$5,D73))</f>
        <v>0</v>
      </c>
      <c r="T73" s="624">
        <f t="shared" si="39"/>
        <v>0</v>
      </c>
      <c r="U73" s="624" t="str">
        <f>IF(D73&lt;&gt;"",(VLOOKUP(D73,'Flags&amp;Qualifiers'!$S$2:$T$55,2)),"")</f>
        <v/>
      </c>
      <c r="V73" s="7">
        <f t="shared" si="40"/>
        <v>1</v>
      </c>
      <c r="W73" s="7">
        <f t="shared" si="41"/>
        <v>0</v>
      </c>
      <c r="X73" s="861" t="str">
        <f t="shared" si="42"/>
        <v>NULL</v>
      </c>
      <c r="Y73" s="557" t="str">
        <f t="shared" si="43"/>
        <v/>
      </c>
      <c r="Z73" s="862">
        <f t="shared" ref="Z73:Z136" si="46">IF(C73=C72,Z72+1,1)</f>
        <v>67</v>
      </c>
      <c r="AA73" s="633">
        <f t="shared" ref="AA73:AA136" si="47">IF(OR(X72="NULL",X73="NULL"),0, (X73-X72))</f>
        <v>0</v>
      </c>
      <c r="AB73" s="7" t="str">
        <f t="shared" si="29"/>
        <v>INVALID</v>
      </c>
      <c r="AC73" s="861" t="str">
        <f t="shared" si="30"/>
        <v/>
      </c>
      <c r="AD73" s="861" t="e">
        <f t="shared" si="35"/>
        <v>#DIV/0!</v>
      </c>
      <c r="AE73" s="861">
        <f t="shared" si="36"/>
        <v>0</v>
      </c>
      <c r="AF73" s="862">
        <f t="shared" ref="AF73:AF136" si="48">IF(AC73&lt;0.0599,50,IF(AND(AC73&gt;0.0599,AC73&lt;0.0759),100,IF(AND(AC73&gt;0.0759,AC73&lt;0.0959),150,IF(AND(AC73&gt;0.0959,AC73&lt;0.1159),200,300))))</f>
        <v>300</v>
      </c>
      <c r="AG73" s="862">
        <f t="shared" ref="AG73:AG136" si="49">IF(AC73&lt;0.0599,0,IF(AND(AC73&gt;0.0599,AC73&lt;0.0759),51,IF(AND(AC73&gt;0.0759,AC73&lt;0.0959),101,IF(AND(AC73&gt;0.0959,AC73&lt;0.1159),151,201))))</f>
        <v>201</v>
      </c>
      <c r="AH73" s="865">
        <f t="shared" ref="AH73:AH136" si="50">IF(AC73&lt;0.0599,0.059,IF(AND(AC73&gt;0.0599,AC73&lt;0.0759),0.075,IF(AND(AC73&gt;0.0759,AC73&lt;0.0959),0.095,IF(AND(AC73&gt;0.0959,AC73&lt;0.1159),0.115,0.374))))</f>
        <v>0.374</v>
      </c>
      <c r="AI73" s="862">
        <f t="shared" ref="AI73:AI136" si="51">IF(AC73&lt;0.0599,0,IF(AND(AC73&gt;0.0599,AC73&lt;0.0759),0.06,IF(AND(AC73&gt;0.0759,AC73&lt;0.0959),0.076,IF(AND(AC73&gt;0.0959,AC73&lt;0.1159),0.096,0.116))))</f>
        <v>0.11600000000000001</v>
      </c>
      <c r="AJ73" s="862" t="e">
        <f t="shared" ref="AJ73:AJ136" si="52">(((AF73-AG73)/(AH73-AI73))*(AC73-AI73))+AG73</f>
        <v>#VALUE!</v>
      </c>
      <c r="AK73" s="632" t="str">
        <f t="shared" si="33"/>
        <v/>
      </c>
      <c r="AL73" s="866" t="str">
        <f t="shared" si="37"/>
        <v/>
      </c>
      <c r="AM73" s="867">
        <f t="shared" si="44"/>
        <v>0</v>
      </c>
      <c r="AN73" s="633" t="str">
        <f t="shared" si="34"/>
        <v>YES</v>
      </c>
      <c r="AO73" s="511" t="s">
        <v>382</v>
      </c>
      <c r="AP73" s="127">
        <f>VLOOKUP(AO73,'Flags&amp;Qualifiers'!$B$2:$C$49,2)</f>
        <v>0</v>
      </c>
      <c r="AQ73" s="127">
        <f>VLOOKUP(AO73,'Flags&amp;Qualifiers'!$B$2:$D$49,3)</f>
        <v>0</v>
      </c>
      <c r="AR73" s="127">
        <f>VLOOKUP(AO73,'Flags&amp;Qualifiers'!$B$2:$E$49,4)</f>
        <v>0</v>
      </c>
      <c r="AS73" s="968"/>
      <c r="AT73" s="856" t="str">
        <f t="shared" si="45"/>
        <v>no</v>
      </c>
    </row>
    <row r="74" spans="1:46" s="7" customFormat="1" ht="11.25" customHeight="1" x14ac:dyDescent="0.2">
      <c r="A74" s="621">
        <f>(AirVision!A71)</f>
        <v>0</v>
      </c>
      <c r="B74" s="622">
        <f>(AirVision!B71)</f>
        <v>0</v>
      </c>
      <c r="C74" s="623" t="str">
        <f>IF(ISNUMBER(AirVision!I71),AirVision!I71, "")</f>
        <v/>
      </c>
      <c r="D74" s="624" t="str">
        <f>IF(AirVision!J71&lt;&gt;"",AirVision!J71, "")</f>
        <v/>
      </c>
      <c r="E74" s="624" t="str">
        <f>IF(ISNUMBER(AirVision!C71),AirVision!C71, "")</f>
        <v/>
      </c>
      <c r="F74" s="624" t="str">
        <f>IF(AirVision!D71&lt;&gt;"",AirVision!D71, "")</f>
        <v/>
      </c>
      <c r="G74" s="624" t="str">
        <f>IF(ISNUMBER(AirVision!F71),AirVision!F71, "")</f>
        <v/>
      </c>
      <c r="H74" s="624" t="str">
        <f>IF(AirVision!G71&lt;&gt;"",AirVision!G71, "")</f>
        <v/>
      </c>
      <c r="I74" s="624" t="str">
        <f>IF(ISNUMBER(AirVision!U71),AirVision!U71, "")</f>
        <v/>
      </c>
      <c r="J74" s="624" t="str">
        <f>IF(AirVision!V71&lt;&gt;"",AirVision!V71, "")</f>
        <v/>
      </c>
      <c r="K74" s="624" t="str">
        <f>IF(ISNUMBER(AirVision!X71),AirVision!X71, "")</f>
        <v/>
      </c>
      <c r="L74" s="624" t="str">
        <f>IF(AirVision!Y71&lt;&gt;"",AirVision!Y71, "")</f>
        <v/>
      </c>
      <c r="M74" s="624" t="str">
        <f>IF(ISNUMBER(AirVision!AA71),AirVision!AA71, "")</f>
        <v/>
      </c>
      <c r="N74" s="624" t="str">
        <f>IF(AirVision!AB71&lt;&gt;"",AirVision!AB71, "")</f>
        <v/>
      </c>
      <c r="O74" s="624" t="str">
        <f>IF(ISNUMBER(AirVision!AD71),AirVision!AD71, "")</f>
        <v/>
      </c>
      <c r="P74" s="624" t="str">
        <f>IF(AirVision!AE71&lt;&gt;"",AirVision!AE71, "")</f>
        <v/>
      </c>
      <c r="Q74" s="624">
        <f t="shared" si="38"/>
        <v>1</v>
      </c>
      <c r="R74" s="624" t="str">
        <f>IF(D74&lt;&gt;"",(VLOOKUP(D74,'Flags&amp;Qualifiers'!$S$2:$U$55,3)),"")</f>
        <v/>
      </c>
      <c r="S74" s="624" t="b">
        <f>ISNUMBER(SEARCH('Flags&amp;Qualifiers'!$S$5,D74))</f>
        <v>0</v>
      </c>
      <c r="T74" s="624">
        <f t="shared" si="39"/>
        <v>0</v>
      </c>
      <c r="U74" s="624" t="str">
        <f>IF(D74&lt;&gt;"",(VLOOKUP(D74,'Flags&amp;Qualifiers'!$S$2:$T$55,2)),"")</f>
        <v/>
      </c>
      <c r="V74" s="7">
        <f t="shared" si="40"/>
        <v>1</v>
      </c>
      <c r="W74" s="7">
        <f t="shared" si="41"/>
        <v>0</v>
      </c>
      <c r="X74" s="861" t="str">
        <f t="shared" si="42"/>
        <v>NULL</v>
      </c>
      <c r="Y74" s="557" t="str">
        <f t="shared" si="43"/>
        <v/>
      </c>
      <c r="Z74" s="862">
        <f t="shared" si="46"/>
        <v>68</v>
      </c>
      <c r="AA74" s="633">
        <f t="shared" si="47"/>
        <v>0</v>
      </c>
      <c r="AB74" s="7" t="str">
        <f t="shared" si="29"/>
        <v>INVALID</v>
      </c>
      <c r="AC74" s="861" t="str">
        <f t="shared" si="30"/>
        <v/>
      </c>
      <c r="AD74" s="861" t="e">
        <f t="shared" si="35"/>
        <v>#DIV/0!</v>
      </c>
      <c r="AE74" s="861">
        <f t="shared" si="36"/>
        <v>0</v>
      </c>
      <c r="AF74" s="862">
        <f t="shared" si="48"/>
        <v>300</v>
      </c>
      <c r="AG74" s="862">
        <f t="shared" si="49"/>
        <v>201</v>
      </c>
      <c r="AH74" s="865">
        <f t="shared" si="50"/>
        <v>0.374</v>
      </c>
      <c r="AI74" s="862">
        <f t="shared" si="51"/>
        <v>0.11600000000000001</v>
      </c>
      <c r="AJ74" s="862" t="e">
        <f t="shared" si="52"/>
        <v>#VALUE!</v>
      </c>
      <c r="AK74" s="632" t="str">
        <f t="shared" si="33"/>
        <v/>
      </c>
      <c r="AL74" s="866" t="str">
        <f t="shared" si="37"/>
        <v/>
      </c>
      <c r="AM74" s="867">
        <f t="shared" si="44"/>
        <v>0</v>
      </c>
      <c r="AN74" s="633" t="str">
        <f t="shared" si="34"/>
        <v>YES</v>
      </c>
      <c r="AO74" s="511" t="s">
        <v>382</v>
      </c>
      <c r="AP74" s="127">
        <f>VLOOKUP(AO74,'Flags&amp;Qualifiers'!$B$2:$C$49,2)</f>
        <v>0</v>
      </c>
      <c r="AQ74" s="127">
        <f>VLOOKUP(AO74,'Flags&amp;Qualifiers'!$B$2:$D$49,3)</f>
        <v>0</v>
      </c>
      <c r="AR74" s="127">
        <f>VLOOKUP(AO74,'Flags&amp;Qualifiers'!$B$2:$E$49,4)</f>
        <v>0</v>
      </c>
      <c r="AS74" s="968"/>
      <c r="AT74" s="856" t="str">
        <f t="shared" si="45"/>
        <v>no</v>
      </c>
    </row>
    <row r="75" spans="1:46" s="7" customFormat="1" ht="11.25" customHeight="1" x14ac:dyDescent="0.2">
      <c r="A75" s="621">
        <f>(AirVision!A72)</f>
        <v>0</v>
      </c>
      <c r="B75" s="622">
        <f>(AirVision!B72)</f>
        <v>0</v>
      </c>
      <c r="C75" s="623" t="str">
        <f>IF(ISNUMBER(AirVision!I72),AirVision!I72, "")</f>
        <v/>
      </c>
      <c r="D75" s="624" t="str">
        <f>IF(AirVision!J72&lt;&gt;"",AirVision!J72, "")</f>
        <v/>
      </c>
      <c r="E75" s="624" t="str">
        <f>IF(ISNUMBER(AirVision!C72),AirVision!C72, "")</f>
        <v/>
      </c>
      <c r="F75" s="624" t="str">
        <f>IF(AirVision!D72&lt;&gt;"",AirVision!D72, "")</f>
        <v/>
      </c>
      <c r="G75" s="624" t="str">
        <f>IF(ISNUMBER(AirVision!F72),AirVision!F72, "")</f>
        <v/>
      </c>
      <c r="H75" s="624" t="str">
        <f>IF(AirVision!G72&lt;&gt;"",AirVision!G72, "")</f>
        <v/>
      </c>
      <c r="I75" s="624" t="str">
        <f>IF(ISNUMBER(AirVision!U72),AirVision!U72, "")</f>
        <v/>
      </c>
      <c r="J75" s="624" t="str">
        <f>IF(AirVision!V72&lt;&gt;"",AirVision!V72, "")</f>
        <v/>
      </c>
      <c r="K75" s="624" t="str">
        <f>IF(ISNUMBER(AirVision!X72),AirVision!X72, "")</f>
        <v/>
      </c>
      <c r="L75" s="624" t="str">
        <f>IF(AirVision!Y72&lt;&gt;"",AirVision!Y72, "")</f>
        <v/>
      </c>
      <c r="M75" s="624" t="str">
        <f>IF(ISNUMBER(AirVision!AA72),AirVision!AA72, "")</f>
        <v/>
      </c>
      <c r="N75" s="624" t="str">
        <f>IF(AirVision!AB72&lt;&gt;"",AirVision!AB72, "")</f>
        <v/>
      </c>
      <c r="O75" s="624" t="str">
        <f>IF(ISNUMBER(AirVision!AD72),AirVision!AD72, "")</f>
        <v/>
      </c>
      <c r="P75" s="624" t="str">
        <f>IF(AirVision!AE72&lt;&gt;"",AirVision!AE72, "")</f>
        <v/>
      </c>
      <c r="Q75" s="624">
        <f t="shared" si="38"/>
        <v>1</v>
      </c>
      <c r="R75" s="624" t="str">
        <f>IF(D75&lt;&gt;"",(VLOOKUP(D75,'Flags&amp;Qualifiers'!$S$2:$U$55,3)),"")</f>
        <v/>
      </c>
      <c r="S75" s="624" t="b">
        <f>ISNUMBER(SEARCH('Flags&amp;Qualifiers'!$S$5,D75))</f>
        <v>0</v>
      </c>
      <c r="T75" s="624">
        <f t="shared" si="39"/>
        <v>0</v>
      </c>
      <c r="U75" s="624" t="str">
        <f>IF(D75&lt;&gt;"",(VLOOKUP(D75,'Flags&amp;Qualifiers'!$S$2:$T$55,2)),"")</f>
        <v/>
      </c>
      <c r="V75" s="7">
        <f t="shared" si="40"/>
        <v>1</v>
      </c>
      <c r="W75" s="7">
        <f t="shared" si="41"/>
        <v>0</v>
      </c>
      <c r="X75" s="861" t="str">
        <f t="shared" si="42"/>
        <v>NULL</v>
      </c>
      <c r="Y75" s="557" t="str">
        <f t="shared" si="43"/>
        <v/>
      </c>
      <c r="Z75" s="862">
        <f t="shared" si="46"/>
        <v>69</v>
      </c>
      <c r="AA75" s="633">
        <f t="shared" si="47"/>
        <v>0</v>
      </c>
      <c r="AB75" s="7" t="str">
        <f t="shared" si="29"/>
        <v>INVALID</v>
      </c>
      <c r="AC75" s="861" t="str">
        <f t="shared" si="30"/>
        <v/>
      </c>
      <c r="AD75" s="861" t="e">
        <f t="shared" si="35"/>
        <v>#DIV/0!</v>
      </c>
      <c r="AE75" s="861">
        <f t="shared" si="36"/>
        <v>0</v>
      </c>
      <c r="AF75" s="862">
        <f t="shared" si="48"/>
        <v>300</v>
      </c>
      <c r="AG75" s="862">
        <f t="shared" si="49"/>
        <v>201</v>
      </c>
      <c r="AH75" s="865">
        <f t="shared" si="50"/>
        <v>0.374</v>
      </c>
      <c r="AI75" s="862">
        <f t="shared" si="51"/>
        <v>0.11600000000000001</v>
      </c>
      <c r="AJ75" s="862" t="e">
        <f t="shared" si="52"/>
        <v>#VALUE!</v>
      </c>
      <c r="AK75" s="632" t="str">
        <f t="shared" si="33"/>
        <v/>
      </c>
      <c r="AL75" s="866" t="str">
        <f t="shared" si="37"/>
        <v/>
      </c>
      <c r="AM75" s="867">
        <f t="shared" si="44"/>
        <v>0</v>
      </c>
      <c r="AN75" s="633" t="str">
        <f t="shared" si="34"/>
        <v>YES</v>
      </c>
      <c r="AO75" s="511" t="s">
        <v>382</v>
      </c>
      <c r="AP75" s="127">
        <f>VLOOKUP(AO75,'Flags&amp;Qualifiers'!$B$2:$C$49,2)</f>
        <v>0</v>
      </c>
      <c r="AQ75" s="127">
        <f>VLOOKUP(AO75,'Flags&amp;Qualifiers'!$B$2:$D$49,3)</f>
        <v>0</v>
      </c>
      <c r="AR75" s="127">
        <f>VLOOKUP(AO75,'Flags&amp;Qualifiers'!$B$2:$E$49,4)</f>
        <v>0</v>
      </c>
      <c r="AS75" s="968"/>
      <c r="AT75" s="856" t="str">
        <f t="shared" si="45"/>
        <v>no</v>
      </c>
    </row>
    <row r="76" spans="1:46" s="7" customFormat="1" ht="11.25" customHeight="1" x14ac:dyDescent="0.2">
      <c r="A76" s="621">
        <f>(AirVision!A73)</f>
        <v>0</v>
      </c>
      <c r="B76" s="622">
        <f>(AirVision!B73)</f>
        <v>0</v>
      </c>
      <c r="C76" s="623" t="str">
        <f>IF(ISNUMBER(AirVision!I73),AirVision!I73, "")</f>
        <v/>
      </c>
      <c r="D76" s="624" t="str">
        <f>IF(AirVision!J73&lt;&gt;"",AirVision!J73, "")</f>
        <v/>
      </c>
      <c r="E76" s="624" t="str">
        <f>IF(ISNUMBER(AirVision!C73),AirVision!C73, "")</f>
        <v/>
      </c>
      <c r="F76" s="624" t="str">
        <f>IF(AirVision!D73&lt;&gt;"",AirVision!D73, "")</f>
        <v/>
      </c>
      <c r="G76" s="624" t="str">
        <f>IF(ISNUMBER(AirVision!F73),AirVision!F73, "")</f>
        <v/>
      </c>
      <c r="H76" s="624" t="str">
        <f>IF(AirVision!G73&lt;&gt;"",AirVision!G73, "")</f>
        <v/>
      </c>
      <c r="I76" s="624" t="str">
        <f>IF(ISNUMBER(AirVision!U73),AirVision!U73, "")</f>
        <v/>
      </c>
      <c r="J76" s="624" t="str">
        <f>IF(AirVision!V73&lt;&gt;"",AirVision!V73, "")</f>
        <v/>
      </c>
      <c r="K76" s="624" t="str">
        <f>IF(ISNUMBER(AirVision!X73),AirVision!X73, "")</f>
        <v/>
      </c>
      <c r="L76" s="624" t="str">
        <f>IF(AirVision!Y73&lt;&gt;"",AirVision!Y73, "")</f>
        <v/>
      </c>
      <c r="M76" s="624" t="str">
        <f>IF(ISNUMBER(AirVision!AA73),AirVision!AA73, "")</f>
        <v/>
      </c>
      <c r="N76" s="624" t="str">
        <f>IF(AirVision!AB73&lt;&gt;"",AirVision!AB73, "")</f>
        <v/>
      </c>
      <c r="O76" s="624" t="str">
        <f>IF(ISNUMBER(AirVision!AD73),AirVision!AD73, "")</f>
        <v/>
      </c>
      <c r="P76" s="624" t="str">
        <f>IF(AirVision!AE73&lt;&gt;"",AirVision!AE73, "")</f>
        <v/>
      </c>
      <c r="Q76" s="624">
        <f t="shared" si="38"/>
        <v>1</v>
      </c>
      <c r="R76" s="624" t="str">
        <f>IF(D76&lt;&gt;"",(VLOOKUP(D76,'Flags&amp;Qualifiers'!$S$2:$U$55,3)),"")</f>
        <v/>
      </c>
      <c r="S76" s="624" t="b">
        <f>ISNUMBER(SEARCH('Flags&amp;Qualifiers'!$S$5,D76))</f>
        <v>0</v>
      </c>
      <c r="T76" s="624">
        <f t="shared" si="39"/>
        <v>0</v>
      </c>
      <c r="U76" s="624" t="str">
        <f>IF(D76&lt;&gt;"",(VLOOKUP(D76,'Flags&amp;Qualifiers'!$S$2:$T$55,2)),"")</f>
        <v/>
      </c>
      <c r="V76" s="7">
        <f t="shared" si="40"/>
        <v>1</v>
      </c>
      <c r="W76" s="7">
        <f t="shared" si="41"/>
        <v>0</v>
      </c>
      <c r="X76" s="861" t="str">
        <f t="shared" si="42"/>
        <v>NULL</v>
      </c>
      <c r="Y76" s="557" t="str">
        <f t="shared" si="43"/>
        <v/>
      </c>
      <c r="Z76" s="862">
        <f t="shared" si="46"/>
        <v>70</v>
      </c>
      <c r="AA76" s="633">
        <f t="shared" si="47"/>
        <v>0</v>
      </c>
      <c r="AB76" s="7" t="str">
        <f t="shared" si="29"/>
        <v>INVALID</v>
      </c>
      <c r="AC76" s="861" t="str">
        <f t="shared" si="30"/>
        <v/>
      </c>
      <c r="AD76" s="861" t="e">
        <f t="shared" si="35"/>
        <v>#DIV/0!</v>
      </c>
      <c r="AE76" s="861">
        <f t="shared" si="36"/>
        <v>0</v>
      </c>
      <c r="AF76" s="862">
        <f t="shared" si="48"/>
        <v>300</v>
      </c>
      <c r="AG76" s="862">
        <f t="shared" si="49"/>
        <v>201</v>
      </c>
      <c r="AH76" s="865">
        <f t="shared" si="50"/>
        <v>0.374</v>
      </c>
      <c r="AI76" s="862">
        <f t="shared" si="51"/>
        <v>0.11600000000000001</v>
      </c>
      <c r="AJ76" s="862" t="e">
        <f t="shared" si="52"/>
        <v>#VALUE!</v>
      </c>
      <c r="AK76" s="632" t="str">
        <f t="shared" si="33"/>
        <v/>
      </c>
      <c r="AL76" s="866" t="str">
        <f t="shared" si="37"/>
        <v/>
      </c>
      <c r="AM76" s="867">
        <f t="shared" si="44"/>
        <v>0</v>
      </c>
      <c r="AN76" s="633" t="str">
        <f t="shared" si="34"/>
        <v>YES</v>
      </c>
      <c r="AO76" s="511" t="s">
        <v>382</v>
      </c>
      <c r="AP76" s="127">
        <f>VLOOKUP(AO76,'Flags&amp;Qualifiers'!$B$2:$C$49,2)</f>
        <v>0</v>
      </c>
      <c r="AQ76" s="127">
        <f>VLOOKUP(AO76,'Flags&amp;Qualifiers'!$B$2:$D$49,3)</f>
        <v>0</v>
      </c>
      <c r="AR76" s="127">
        <f>VLOOKUP(AO76,'Flags&amp;Qualifiers'!$B$2:$E$49,4)</f>
        <v>0</v>
      </c>
      <c r="AS76" s="968"/>
      <c r="AT76" s="856" t="str">
        <f t="shared" si="45"/>
        <v>no</v>
      </c>
    </row>
    <row r="77" spans="1:46" s="7" customFormat="1" ht="11.25" customHeight="1" x14ac:dyDescent="0.2">
      <c r="A77" s="621">
        <f>(AirVision!A74)</f>
        <v>0</v>
      </c>
      <c r="B77" s="622">
        <f>(AirVision!B74)</f>
        <v>0</v>
      </c>
      <c r="C77" s="623" t="str">
        <f>IF(ISNUMBER(AirVision!I74),AirVision!I74, "")</f>
        <v/>
      </c>
      <c r="D77" s="624" t="str">
        <f>IF(AirVision!J74&lt;&gt;"",AirVision!J74, "")</f>
        <v/>
      </c>
      <c r="E77" s="624" t="str">
        <f>IF(ISNUMBER(AirVision!C74),AirVision!C74, "")</f>
        <v/>
      </c>
      <c r="F77" s="624" t="str">
        <f>IF(AirVision!D74&lt;&gt;"",AirVision!D74, "")</f>
        <v/>
      </c>
      <c r="G77" s="624" t="str">
        <f>IF(ISNUMBER(AirVision!F74),AirVision!F74, "")</f>
        <v/>
      </c>
      <c r="H77" s="624" t="str">
        <f>IF(AirVision!G74&lt;&gt;"",AirVision!G74, "")</f>
        <v/>
      </c>
      <c r="I77" s="624" t="str">
        <f>IF(ISNUMBER(AirVision!U74),AirVision!U74, "")</f>
        <v/>
      </c>
      <c r="J77" s="624" t="str">
        <f>IF(AirVision!V74&lt;&gt;"",AirVision!V74, "")</f>
        <v/>
      </c>
      <c r="K77" s="624" t="str">
        <f>IF(ISNUMBER(AirVision!X74),AirVision!X74, "")</f>
        <v/>
      </c>
      <c r="L77" s="624" t="str">
        <f>IF(AirVision!Y74&lt;&gt;"",AirVision!Y74, "")</f>
        <v/>
      </c>
      <c r="M77" s="624" t="str">
        <f>IF(ISNUMBER(AirVision!AA74),AirVision!AA74, "")</f>
        <v/>
      </c>
      <c r="N77" s="624" t="str">
        <f>IF(AirVision!AB74&lt;&gt;"",AirVision!AB74, "")</f>
        <v/>
      </c>
      <c r="O77" s="624" t="str">
        <f>IF(ISNUMBER(AirVision!AD74),AirVision!AD74, "")</f>
        <v/>
      </c>
      <c r="P77" s="624" t="str">
        <f>IF(AirVision!AE74&lt;&gt;"",AirVision!AE74, "")</f>
        <v/>
      </c>
      <c r="Q77" s="624">
        <f t="shared" si="38"/>
        <v>1</v>
      </c>
      <c r="R77" s="624" t="str">
        <f>IF(D77&lt;&gt;"",(VLOOKUP(D77,'Flags&amp;Qualifiers'!$S$2:$U$55,3)),"")</f>
        <v/>
      </c>
      <c r="S77" s="624" t="b">
        <f>ISNUMBER(SEARCH('Flags&amp;Qualifiers'!$S$5,D77))</f>
        <v>0</v>
      </c>
      <c r="T77" s="624">
        <f t="shared" si="39"/>
        <v>0</v>
      </c>
      <c r="U77" s="624" t="str">
        <f>IF(D77&lt;&gt;"",(VLOOKUP(D77,'Flags&amp;Qualifiers'!$S$2:$T$55,2)),"")</f>
        <v/>
      </c>
      <c r="V77" s="7">
        <f t="shared" si="40"/>
        <v>1</v>
      </c>
      <c r="W77" s="7">
        <f t="shared" si="41"/>
        <v>0</v>
      </c>
      <c r="X77" s="861" t="str">
        <f t="shared" si="42"/>
        <v>NULL</v>
      </c>
      <c r="Y77" s="557" t="str">
        <f t="shared" si="43"/>
        <v/>
      </c>
      <c r="Z77" s="862">
        <f t="shared" si="46"/>
        <v>71</v>
      </c>
      <c r="AA77" s="633">
        <f t="shared" si="47"/>
        <v>0</v>
      </c>
      <c r="AB77" s="7" t="str">
        <f t="shared" si="29"/>
        <v>INVALID</v>
      </c>
      <c r="AC77" s="861" t="str">
        <f t="shared" si="30"/>
        <v/>
      </c>
      <c r="AD77" s="861" t="e">
        <f t="shared" si="35"/>
        <v>#DIV/0!</v>
      </c>
      <c r="AE77" s="861">
        <f t="shared" si="36"/>
        <v>0</v>
      </c>
      <c r="AF77" s="862">
        <f t="shared" si="48"/>
        <v>300</v>
      </c>
      <c r="AG77" s="862">
        <f t="shared" si="49"/>
        <v>201</v>
      </c>
      <c r="AH77" s="865">
        <f t="shared" si="50"/>
        <v>0.374</v>
      </c>
      <c r="AI77" s="862">
        <f t="shared" si="51"/>
        <v>0.11600000000000001</v>
      </c>
      <c r="AJ77" s="862" t="e">
        <f t="shared" si="52"/>
        <v>#VALUE!</v>
      </c>
      <c r="AK77" s="632" t="str">
        <f t="shared" si="33"/>
        <v/>
      </c>
      <c r="AL77" s="866" t="str">
        <f t="shared" si="37"/>
        <v/>
      </c>
      <c r="AM77" s="867">
        <f t="shared" si="44"/>
        <v>0</v>
      </c>
      <c r="AN77" s="633" t="str">
        <f t="shared" si="34"/>
        <v>YES</v>
      </c>
      <c r="AO77" s="511" t="s">
        <v>382</v>
      </c>
      <c r="AP77" s="127">
        <f>VLOOKUP(AO77,'Flags&amp;Qualifiers'!$B$2:$C$49,2)</f>
        <v>0</v>
      </c>
      <c r="AQ77" s="127">
        <f>VLOOKUP(AO77,'Flags&amp;Qualifiers'!$B$2:$D$49,3)</f>
        <v>0</v>
      </c>
      <c r="AR77" s="127">
        <f>VLOOKUP(AO77,'Flags&amp;Qualifiers'!$B$2:$E$49,4)</f>
        <v>0</v>
      </c>
      <c r="AS77" s="968"/>
      <c r="AT77" s="856" t="str">
        <f t="shared" si="45"/>
        <v>no</v>
      </c>
    </row>
    <row r="78" spans="1:46" s="7" customFormat="1" ht="11.25" customHeight="1" x14ac:dyDescent="0.2">
      <c r="A78" s="621">
        <f>(AirVision!A75)</f>
        <v>0</v>
      </c>
      <c r="B78" s="622">
        <f>(AirVision!B75)</f>
        <v>0</v>
      </c>
      <c r="C78" s="623" t="str">
        <f>IF(ISNUMBER(AirVision!I75),AirVision!I75, "")</f>
        <v/>
      </c>
      <c r="D78" s="624" t="str">
        <f>IF(AirVision!J75&lt;&gt;"",AirVision!J75, "")</f>
        <v/>
      </c>
      <c r="E78" s="624" t="str">
        <f>IF(ISNUMBER(AirVision!C75),AirVision!C75, "")</f>
        <v/>
      </c>
      <c r="F78" s="624" t="str">
        <f>IF(AirVision!D75&lt;&gt;"",AirVision!D75, "")</f>
        <v/>
      </c>
      <c r="G78" s="624" t="str">
        <f>IF(ISNUMBER(AirVision!F75),AirVision!F75, "")</f>
        <v/>
      </c>
      <c r="H78" s="624" t="str">
        <f>IF(AirVision!G75&lt;&gt;"",AirVision!G75, "")</f>
        <v/>
      </c>
      <c r="I78" s="624" t="str">
        <f>IF(ISNUMBER(AirVision!U75),AirVision!U75, "")</f>
        <v/>
      </c>
      <c r="J78" s="624" t="str">
        <f>IF(AirVision!V75&lt;&gt;"",AirVision!V75, "")</f>
        <v/>
      </c>
      <c r="K78" s="624" t="str">
        <f>IF(ISNUMBER(AirVision!X75),AirVision!X75, "")</f>
        <v/>
      </c>
      <c r="L78" s="624" t="str">
        <f>IF(AirVision!Y75&lt;&gt;"",AirVision!Y75, "")</f>
        <v/>
      </c>
      <c r="M78" s="624" t="str">
        <f>IF(ISNUMBER(AirVision!AA75),AirVision!AA75, "")</f>
        <v/>
      </c>
      <c r="N78" s="624" t="str">
        <f>IF(AirVision!AB75&lt;&gt;"",AirVision!AB75, "")</f>
        <v/>
      </c>
      <c r="O78" s="624" t="str">
        <f>IF(ISNUMBER(AirVision!AD75),AirVision!AD75, "")</f>
        <v/>
      </c>
      <c r="P78" s="624" t="str">
        <f>IF(AirVision!AE75&lt;&gt;"",AirVision!AE75, "")</f>
        <v/>
      </c>
      <c r="Q78" s="624">
        <f t="shared" si="38"/>
        <v>1</v>
      </c>
      <c r="R78" s="624" t="str">
        <f>IF(D78&lt;&gt;"",(VLOOKUP(D78,'Flags&amp;Qualifiers'!$S$2:$U$55,3)),"")</f>
        <v/>
      </c>
      <c r="S78" s="624" t="b">
        <f>ISNUMBER(SEARCH('Flags&amp;Qualifiers'!$S$5,D78))</f>
        <v>0</v>
      </c>
      <c r="T78" s="624">
        <f t="shared" si="39"/>
        <v>0</v>
      </c>
      <c r="U78" s="624" t="str">
        <f>IF(D78&lt;&gt;"",(VLOOKUP(D78,'Flags&amp;Qualifiers'!$S$2:$T$55,2)),"")</f>
        <v/>
      </c>
      <c r="V78" s="7">
        <f t="shared" si="40"/>
        <v>1</v>
      </c>
      <c r="W78" s="7">
        <f t="shared" si="41"/>
        <v>0</v>
      </c>
      <c r="X78" s="861" t="str">
        <f t="shared" si="42"/>
        <v>NULL</v>
      </c>
      <c r="Y78" s="557" t="str">
        <f t="shared" si="43"/>
        <v/>
      </c>
      <c r="Z78" s="862">
        <f t="shared" si="46"/>
        <v>72</v>
      </c>
      <c r="AA78" s="633">
        <f t="shared" si="47"/>
        <v>0</v>
      </c>
      <c r="AB78" s="7" t="str">
        <f t="shared" ref="AB78:AB141" si="53">IF(X78="NULL","INVALID",AVERAGE(X71:X78))</f>
        <v>INVALID</v>
      </c>
      <c r="AC78" s="861" t="str">
        <f t="shared" si="30"/>
        <v/>
      </c>
      <c r="AD78" s="861" t="e">
        <f t="shared" si="35"/>
        <v>#DIV/0!</v>
      </c>
      <c r="AE78" s="861">
        <f t="shared" si="36"/>
        <v>0</v>
      </c>
      <c r="AF78" s="862">
        <f t="shared" si="48"/>
        <v>300</v>
      </c>
      <c r="AG78" s="862">
        <f t="shared" si="49"/>
        <v>201</v>
      </c>
      <c r="AH78" s="865">
        <f t="shared" si="50"/>
        <v>0.374</v>
      </c>
      <c r="AI78" s="862">
        <f t="shared" si="51"/>
        <v>0.11600000000000001</v>
      </c>
      <c r="AJ78" s="862" t="e">
        <f t="shared" si="52"/>
        <v>#VALUE!</v>
      </c>
      <c r="AK78" s="632" t="str">
        <f t="shared" si="33"/>
        <v/>
      </c>
      <c r="AL78" s="866" t="str">
        <f t="shared" si="37"/>
        <v/>
      </c>
      <c r="AM78" s="867">
        <f t="shared" si="44"/>
        <v>0</v>
      </c>
      <c r="AN78" s="633" t="str">
        <f t="shared" si="34"/>
        <v>YES</v>
      </c>
      <c r="AO78" s="511" t="s">
        <v>382</v>
      </c>
      <c r="AP78" s="127">
        <f>VLOOKUP(AO78,'Flags&amp;Qualifiers'!$B$2:$C$49,2)</f>
        <v>0</v>
      </c>
      <c r="AQ78" s="127">
        <f>VLOOKUP(AO78,'Flags&amp;Qualifiers'!$B$2:$D$49,3)</f>
        <v>0</v>
      </c>
      <c r="AR78" s="127">
        <f>VLOOKUP(AO78,'Flags&amp;Qualifiers'!$B$2:$E$49,4)</f>
        <v>0</v>
      </c>
      <c r="AS78" s="968"/>
      <c r="AT78" s="856" t="str">
        <f t="shared" si="45"/>
        <v>no</v>
      </c>
    </row>
    <row r="79" spans="1:46" s="7" customFormat="1" ht="11.25" customHeight="1" x14ac:dyDescent="0.2">
      <c r="A79" s="621">
        <f>(AirVision!A76)</f>
        <v>0</v>
      </c>
      <c r="B79" s="622">
        <f>(AirVision!B76)</f>
        <v>0</v>
      </c>
      <c r="C79" s="623" t="str">
        <f>IF(ISNUMBER(AirVision!I76),AirVision!I76, "")</f>
        <v/>
      </c>
      <c r="D79" s="624" t="str">
        <f>IF(AirVision!J76&lt;&gt;"",AirVision!J76, "")</f>
        <v/>
      </c>
      <c r="E79" s="624" t="str">
        <f>IF(ISNUMBER(AirVision!C76),AirVision!C76, "")</f>
        <v/>
      </c>
      <c r="F79" s="624" t="str">
        <f>IF(AirVision!D76&lt;&gt;"",AirVision!D76, "")</f>
        <v/>
      </c>
      <c r="G79" s="624" t="str">
        <f>IF(ISNUMBER(AirVision!F76),AirVision!F76, "")</f>
        <v/>
      </c>
      <c r="H79" s="624" t="str">
        <f>IF(AirVision!G76&lt;&gt;"",AirVision!G76, "")</f>
        <v/>
      </c>
      <c r="I79" s="624" t="str">
        <f>IF(ISNUMBER(AirVision!U76),AirVision!U76, "")</f>
        <v/>
      </c>
      <c r="J79" s="624" t="str">
        <f>IF(AirVision!V76&lt;&gt;"",AirVision!V76, "")</f>
        <v/>
      </c>
      <c r="K79" s="624" t="str">
        <f>IF(ISNUMBER(AirVision!X76),AirVision!X76, "")</f>
        <v/>
      </c>
      <c r="L79" s="624" t="str">
        <f>IF(AirVision!Y76&lt;&gt;"",AirVision!Y76, "")</f>
        <v/>
      </c>
      <c r="M79" s="624" t="str">
        <f>IF(ISNUMBER(AirVision!AA76),AirVision!AA76, "")</f>
        <v/>
      </c>
      <c r="N79" s="624" t="str">
        <f>IF(AirVision!AB76&lt;&gt;"",AirVision!AB76, "")</f>
        <v/>
      </c>
      <c r="O79" s="624" t="str">
        <f>IF(ISNUMBER(AirVision!AD76),AirVision!AD76, "")</f>
        <v/>
      </c>
      <c r="P79" s="624" t="str">
        <f>IF(AirVision!AE76&lt;&gt;"",AirVision!AE76, "")</f>
        <v/>
      </c>
      <c r="Q79" s="624">
        <f t="shared" si="38"/>
        <v>1</v>
      </c>
      <c r="R79" s="624" t="str">
        <f>IF(D79&lt;&gt;"",(VLOOKUP(D79,'Flags&amp;Qualifiers'!$S$2:$U$55,3)),"")</f>
        <v/>
      </c>
      <c r="S79" s="624" t="b">
        <f>ISNUMBER(SEARCH('Flags&amp;Qualifiers'!$S$5,D79))</f>
        <v>0</v>
      </c>
      <c r="T79" s="624">
        <f t="shared" si="39"/>
        <v>0</v>
      </c>
      <c r="U79" s="624" t="str">
        <f>IF(D79&lt;&gt;"",(VLOOKUP(D79,'Flags&amp;Qualifiers'!$S$2:$T$55,2)),"")</f>
        <v/>
      </c>
      <c r="V79" s="7">
        <f t="shared" si="40"/>
        <v>1</v>
      </c>
      <c r="W79" s="7">
        <f t="shared" si="41"/>
        <v>0</v>
      </c>
      <c r="X79" s="861" t="str">
        <f t="shared" si="42"/>
        <v>NULL</v>
      </c>
      <c r="Y79" s="557" t="str">
        <f t="shared" si="43"/>
        <v/>
      </c>
      <c r="Z79" s="862">
        <f t="shared" si="46"/>
        <v>73</v>
      </c>
      <c r="AA79" s="633">
        <f t="shared" si="47"/>
        <v>0</v>
      </c>
      <c r="AB79" s="7" t="str">
        <f t="shared" si="53"/>
        <v>INVALID</v>
      </c>
      <c r="AC79" s="861" t="str">
        <f t="shared" ref="AC79:AC142" si="54">IF(ISNUMBER(AB79),TRUNC(AB79,3), "")</f>
        <v/>
      </c>
      <c r="AD79" s="861" t="e">
        <f t="shared" ref="AD79:AD102" si="55">AVERAGE($X$79:$X$102)</f>
        <v>#DIV/0!</v>
      </c>
      <c r="AE79" s="861">
        <f t="shared" ref="AE79:AE102" si="56">MAX($X$79:$X$102)</f>
        <v>0</v>
      </c>
      <c r="AF79" s="862">
        <f t="shared" si="48"/>
        <v>300</v>
      </c>
      <c r="AG79" s="862">
        <f t="shared" si="49"/>
        <v>201</v>
      </c>
      <c r="AH79" s="865">
        <f t="shared" si="50"/>
        <v>0.374</v>
      </c>
      <c r="AI79" s="862">
        <f t="shared" si="51"/>
        <v>0.11600000000000001</v>
      </c>
      <c r="AJ79" s="862" t="e">
        <f t="shared" si="52"/>
        <v>#VALUE!</v>
      </c>
      <c r="AK79" s="632" t="str">
        <f t="shared" si="33"/>
        <v/>
      </c>
      <c r="AL79" s="866" t="str">
        <f t="shared" si="37"/>
        <v/>
      </c>
      <c r="AM79" s="867">
        <f t="shared" si="44"/>
        <v>0</v>
      </c>
      <c r="AN79" s="633" t="str">
        <f t="shared" si="34"/>
        <v>YES</v>
      </c>
      <c r="AO79" s="511" t="s">
        <v>382</v>
      </c>
      <c r="AP79" s="127">
        <f>VLOOKUP(AO79,'Flags&amp;Qualifiers'!$B$2:$C$49,2)</f>
        <v>0</v>
      </c>
      <c r="AQ79" s="127">
        <f>VLOOKUP(AO79,'Flags&amp;Qualifiers'!$B$2:$D$49,3)</f>
        <v>0</v>
      </c>
      <c r="AR79" s="127">
        <f>VLOOKUP(AO79,'Flags&amp;Qualifiers'!$B$2:$E$49,4)</f>
        <v>0</v>
      </c>
      <c r="AS79" s="968"/>
      <c r="AT79" s="856" t="str">
        <f t="shared" si="45"/>
        <v>no</v>
      </c>
    </row>
    <row r="80" spans="1:46" s="7" customFormat="1" ht="11.25" customHeight="1" x14ac:dyDescent="0.2">
      <c r="A80" s="621">
        <f>(AirVision!A77)</f>
        <v>0</v>
      </c>
      <c r="B80" s="622">
        <f>(AirVision!B77)</f>
        <v>0</v>
      </c>
      <c r="C80" s="623" t="str">
        <f>IF(ISNUMBER(AirVision!I77),AirVision!I77, "")</f>
        <v/>
      </c>
      <c r="D80" s="624" t="str">
        <f>IF(AirVision!J77&lt;&gt;"",AirVision!J77, "")</f>
        <v/>
      </c>
      <c r="E80" s="624" t="str">
        <f>IF(ISNUMBER(AirVision!C77),AirVision!C77, "")</f>
        <v/>
      </c>
      <c r="F80" s="624" t="str">
        <f>IF(AirVision!D77&lt;&gt;"",AirVision!D77, "")</f>
        <v/>
      </c>
      <c r="G80" s="624" t="str">
        <f>IF(ISNUMBER(AirVision!F77),AirVision!F77, "")</f>
        <v/>
      </c>
      <c r="H80" s="624" t="str">
        <f>IF(AirVision!G77&lt;&gt;"",AirVision!G77, "")</f>
        <v/>
      </c>
      <c r="I80" s="624" t="str">
        <f>IF(ISNUMBER(AirVision!U77),AirVision!U77, "")</f>
        <v/>
      </c>
      <c r="J80" s="624" t="str">
        <f>IF(AirVision!V77&lt;&gt;"",AirVision!V77, "")</f>
        <v/>
      </c>
      <c r="K80" s="624" t="str">
        <f>IF(ISNUMBER(AirVision!X77),AirVision!X77, "")</f>
        <v/>
      </c>
      <c r="L80" s="624" t="str">
        <f>IF(AirVision!Y77&lt;&gt;"",AirVision!Y77, "")</f>
        <v/>
      </c>
      <c r="M80" s="624" t="str">
        <f>IF(ISNUMBER(AirVision!AA77),AirVision!AA77, "")</f>
        <v/>
      </c>
      <c r="N80" s="624" t="str">
        <f>IF(AirVision!AB77&lt;&gt;"",AirVision!AB77, "")</f>
        <v/>
      </c>
      <c r="O80" s="624" t="str">
        <f>IF(ISNUMBER(AirVision!AD77),AirVision!AD77, "")</f>
        <v/>
      </c>
      <c r="P80" s="624" t="str">
        <f>IF(AirVision!AE77&lt;&gt;"",AirVision!AE77, "")</f>
        <v/>
      </c>
      <c r="Q80" s="624">
        <f t="shared" si="38"/>
        <v>1</v>
      </c>
      <c r="R80" s="624" t="str">
        <f>IF(D80&lt;&gt;"",(VLOOKUP(D80,'Flags&amp;Qualifiers'!$S$2:$U$55,3)),"")</f>
        <v/>
      </c>
      <c r="S80" s="624" t="b">
        <f>ISNUMBER(SEARCH('Flags&amp;Qualifiers'!$S$5,D80))</f>
        <v>0</v>
      </c>
      <c r="T80" s="624">
        <f t="shared" si="39"/>
        <v>0</v>
      </c>
      <c r="U80" s="624" t="str">
        <f>IF(D80&lt;&gt;"",(VLOOKUP(D80,'Flags&amp;Qualifiers'!$S$2:$T$55,2)),"")</f>
        <v/>
      </c>
      <c r="V80" s="7">
        <f t="shared" si="40"/>
        <v>1</v>
      </c>
      <c r="W80" s="7">
        <f t="shared" si="41"/>
        <v>0</v>
      </c>
      <c r="X80" s="861" t="str">
        <f t="shared" si="42"/>
        <v>NULL</v>
      </c>
      <c r="Y80" s="557" t="str">
        <f t="shared" si="43"/>
        <v/>
      </c>
      <c r="Z80" s="862">
        <f t="shared" si="46"/>
        <v>74</v>
      </c>
      <c r="AA80" s="633">
        <f t="shared" si="47"/>
        <v>0</v>
      </c>
      <c r="AB80" s="7" t="str">
        <f t="shared" si="53"/>
        <v>INVALID</v>
      </c>
      <c r="AC80" s="861" t="str">
        <f t="shared" si="54"/>
        <v/>
      </c>
      <c r="AD80" s="861" t="e">
        <f t="shared" si="55"/>
        <v>#DIV/0!</v>
      </c>
      <c r="AE80" s="861">
        <f t="shared" si="56"/>
        <v>0</v>
      </c>
      <c r="AF80" s="862">
        <f t="shared" si="48"/>
        <v>300</v>
      </c>
      <c r="AG80" s="862">
        <f t="shared" si="49"/>
        <v>201</v>
      </c>
      <c r="AH80" s="865">
        <f t="shared" si="50"/>
        <v>0.374</v>
      </c>
      <c r="AI80" s="862">
        <f t="shared" si="51"/>
        <v>0.11600000000000001</v>
      </c>
      <c r="AJ80" s="862" t="e">
        <f t="shared" si="52"/>
        <v>#VALUE!</v>
      </c>
      <c r="AK80" s="632" t="str">
        <f t="shared" si="33"/>
        <v/>
      </c>
      <c r="AL80" s="866" t="str">
        <f t="shared" si="37"/>
        <v/>
      </c>
      <c r="AM80" s="867">
        <f t="shared" si="44"/>
        <v>0</v>
      </c>
      <c r="AN80" s="633" t="str">
        <f t="shared" si="34"/>
        <v>YES</v>
      </c>
      <c r="AO80" s="511" t="s">
        <v>382</v>
      </c>
      <c r="AP80" s="127">
        <f>VLOOKUP(AO80,'Flags&amp;Qualifiers'!$B$2:$C$49,2)</f>
        <v>0</v>
      </c>
      <c r="AQ80" s="127">
        <f>VLOOKUP(AO80,'Flags&amp;Qualifiers'!$B$2:$D$49,3)</f>
        <v>0</v>
      </c>
      <c r="AR80" s="127">
        <f>VLOOKUP(AO80,'Flags&amp;Qualifiers'!$B$2:$E$49,4)</f>
        <v>0</v>
      </c>
      <c r="AS80" s="968"/>
      <c r="AT80" s="856" t="str">
        <f t="shared" si="45"/>
        <v>no</v>
      </c>
    </row>
    <row r="81" spans="1:46" s="7" customFormat="1" ht="11.25" customHeight="1" x14ac:dyDescent="0.2">
      <c r="A81" s="621">
        <f>(AirVision!A78)</f>
        <v>0</v>
      </c>
      <c r="B81" s="622">
        <f>(AirVision!B78)</f>
        <v>0</v>
      </c>
      <c r="C81" s="623" t="str">
        <f>IF(ISNUMBER(AirVision!I78),AirVision!I78, "")</f>
        <v/>
      </c>
      <c r="D81" s="624" t="str">
        <f>IF(AirVision!J78&lt;&gt;"",AirVision!J78, "")</f>
        <v/>
      </c>
      <c r="E81" s="624" t="str">
        <f>IF(ISNUMBER(AirVision!C78),AirVision!C78, "")</f>
        <v/>
      </c>
      <c r="F81" s="624" t="str">
        <f>IF(AirVision!D78&lt;&gt;"",AirVision!D78, "")</f>
        <v/>
      </c>
      <c r="G81" s="624" t="str">
        <f>IF(ISNUMBER(AirVision!F78),AirVision!F78, "")</f>
        <v/>
      </c>
      <c r="H81" s="624" t="str">
        <f>IF(AirVision!G78&lt;&gt;"",AirVision!G78, "")</f>
        <v/>
      </c>
      <c r="I81" s="624" t="str">
        <f>IF(ISNUMBER(AirVision!U78),AirVision!U78, "")</f>
        <v/>
      </c>
      <c r="J81" s="624" t="str">
        <f>IF(AirVision!V78&lt;&gt;"",AirVision!V78, "")</f>
        <v/>
      </c>
      <c r="K81" s="624" t="str">
        <f>IF(ISNUMBER(AirVision!X78),AirVision!X78, "")</f>
        <v/>
      </c>
      <c r="L81" s="624" t="str">
        <f>IF(AirVision!Y78&lt;&gt;"",AirVision!Y78, "")</f>
        <v/>
      </c>
      <c r="M81" s="624" t="str">
        <f>IF(ISNUMBER(AirVision!AA78),AirVision!AA78, "")</f>
        <v/>
      </c>
      <c r="N81" s="624" t="str">
        <f>IF(AirVision!AB78&lt;&gt;"",AirVision!AB78, "")</f>
        <v/>
      </c>
      <c r="O81" s="624" t="str">
        <f>IF(ISNUMBER(AirVision!AD78),AirVision!AD78, "")</f>
        <v/>
      </c>
      <c r="P81" s="624" t="str">
        <f>IF(AirVision!AE78&lt;&gt;"",AirVision!AE78, "")</f>
        <v/>
      </c>
      <c r="Q81" s="624">
        <f t="shared" si="38"/>
        <v>1</v>
      </c>
      <c r="R81" s="624" t="str">
        <f>IF(D81&lt;&gt;"",(VLOOKUP(D81,'Flags&amp;Qualifiers'!$S$2:$U$55,3)),"")</f>
        <v/>
      </c>
      <c r="S81" s="624" t="b">
        <f>ISNUMBER(SEARCH('Flags&amp;Qualifiers'!$S$5,D81))</f>
        <v>0</v>
      </c>
      <c r="T81" s="624">
        <f t="shared" si="39"/>
        <v>0</v>
      </c>
      <c r="U81" s="624" t="str">
        <f>IF(D81&lt;&gt;"",(VLOOKUP(D81,'Flags&amp;Qualifiers'!$S$2:$T$55,2)),"")</f>
        <v/>
      </c>
      <c r="V81" s="7">
        <f t="shared" si="40"/>
        <v>1</v>
      </c>
      <c r="W81" s="7">
        <f t="shared" si="41"/>
        <v>0</v>
      </c>
      <c r="X81" s="861" t="str">
        <f t="shared" si="42"/>
        <v>NULL</v>
      </c>
      <c r="Y81" s="557" t="str">
        <f t="shared" si="43"/>
        <v/>
      </c>
      <c r="Z81" s="862">
        <f t="shared" si="46"/>
        <v>75</v>
      </c>
      <c r="AA81" s="633">
        <f t="shared" si="47"/>
        <v>0</v>
      </c>
      <c r="AB81" s="7" t="str">
        <f t="shared" si="53"/>
        <v>INVALID</v>
      </c>
      <c r="AC81" s="861" t="str">
        <f t="shared" si="54"/>
        <v/>
      </c>
      <c r="AD81" s="861" t="e">
        <f t="shared" si="55"/>
        <v>#DIV/0!</v>
      </c>
      <c r="AE81" s="861">
        <f t="shared" si="56"/>
        <v>0</v>
      </c>
      <c r="AF81" s="862">
        <f t="shared" si="48"/>
        <v>300</v>
      </c>
      <c r="AG81" s="862">
        <f t="shared" si="49"/>
        <v>201</v>
      </c>
      <c r="AH81" s="865">
        <f t="shared" si="50"/>
        <v>0.374</v>
      </c>
      <c r="AI81" s="862">
        <f t="shared" si="51"/>
        <v>0.11600000000000001</v>
      </c>
      <c r="AJ81" s="862" t="e">
        <f t="shared" si="52"/>
        <v>#VALUE!</v>
      </c>
      <c r="AK81" s="632" t="str">
        <f t="shared" si="33"/>
        <v/>
      </c>
      <c r="AL81" s="866" t="str">
        <f t="shared" si="37"/>
        <v/>
      </c>
      <c r="AM81" s="867">
        <f t="shared" si="44"/>
        <v>0</v>
      </c>
      <c r="AN81" s="633" t="str">
        <f t="shared" si="34"/>
        <v>YES</v>
      </c>
      <c r="AO81" s="511" t="s">
        <v>382</v>
      </c>
      <c r="AP81" s="127">
        <f>VLOOKUP(AO81,'Flags&amp;Qualifiers'!$B$2:$C$49,2)</f>
        <v>0</v>
      </c>
      <c r="AQ81" s="127">
        <f>VLOOKUP(AO81,'Flags&amp;Qualifiers'!$B$2:$D$49,3)</f>
        <v>0</v>
      </c>
      <c r="AR81" s="127">
        <f>VLOOKUP(AO81,'Flags&amp;Qualifiers'!$B$2:$E$49,4)</f>
        <v>0</v>
      </c>
      <c r="AS81" s="968"/>
      <c r="AT81" s="856" t="str">
        <f t="shared" si="45"/>
        <v>no</v>
      </c>
    </row>
    <row r="82" spans="1:46" s="7" customFormat="1" ht="11.25" customHeight="1" x14ac:dyDescent="0.2">
      <c r="A82" s="621">
        <f>(AirVision!A79)</f>
        <v>0</v>
      </c>
      <c r="B82" s="622">
        <f>(AirVision!B79)</f>
        <v>0</v>
      </c>
      <c r="C82" s="623" t="str">
        <f>IF(ISNUMBER(AirVision!I79),AirVision!I79, "")</f>
        <v/>
      </c>
      <c r="D82" s="624" t="str">
        <f>IF(AirVision!J79&lt;&gt;"",AirVision!J79, "")</f>
        <v/>
      </c>
      <c r="E82" s="624" t="str">
        <f>IF(ISNUMBER(AirVision!C79),AirVision!C79, "")</f>
        <v/>
      </c>
      <c r="F82" s="624" t="str">
        <f>IF(AirVision!D79&lt;&gt;"",AirVision!D79, "")</f>
        <v/>
      </c>
      <c r="G82" s="624" t="str">
        <f>IF(ISNUMBER(AirVision!F79),AirVision!F79, "")</f>
        <v/>
      </c>
      <c r="H82" s="624" t="str">
        <f>IF(AirVision!G79&lt;&gt;"",AirVision!G79, "")</f>
        <v/>
      </c>
      <c r="I82" s="624" t="str">
        <f>IF(ISNUMBER(AirVision!U79),AirVision!U79, "")</f>
        <v/>
      </c>
      <c r="J82" s="624" t="str">
        <f>IF(AirVision!V79&lt;&gt;"",AirVision!V79, "")</f>
        <v/>
      </c>
      <c r="K82" s="624" t="str">
        <f>IF(ISNUMBER(AirVision!X79),AirVision!X79, "")</f>
        <v/>
      </c>
      <c r="L82" s="624" t="str">
        <f>IF(AirVision!Y79&lt;&gt;"",AirVision!Y79, "")</f>
        <v/>
      </c>
      <c r="M82" s="624" t="str">
        <f>IF(ISNUMBER(AirVision!AA79),AirVision!AA79, "")</f>
        <v/>
      </c>
      <c r="N82" s="624" t="str">
        <f>IF(AirVision!AB79&lt;&gt;"",AirVision!AB79, "")</f>
        <v/>
      </c>
      <c r="O82" s="624" t="str">
        <f>IF(ISNUMBER(AirVision!AD79),AirVision!AD79, "")</f>
        <v/>
      </c>
      <c r="P82" s="624" t="str">
        <f>IF(AirVision!AE79&lt;&gt;"",AirVision!AE79, "")</f>
        <v/>
      </c>
      <c r="Q82" s="624">
        <f t="shared" si="38"/>
        <v>1</v>
      </c>
      <c r="R82" s="624" t="str">
        <f>IF(D82&lt;&gt;"",(VLOOKUP(D82,'Flags&amp;Qualifiers'!$S$2:$U$55,3)),"")</f>
        <v/>
      </c>
      <c r="S82" s="624" t="b">
        <f>ISNUMBER(SEARCH('Flags&amp;Qualifiers'!$S$5,D82))</f>
        <v>0</v>
      </c>
      <c r="T82" s="624">
        <f t="shared" si="39"/>
        <v>0</v>
      </c>
      <c r="U82" s="624" t="str">
        <f>IF(D82&lt;&gt;"",(VLOOKUP(D82,'Flags&amp;Qualifiers'!$S$2:$T$55,2)),"")</f>
        <v/>
      </c>
      <c r="V82" s="7">
        <f t="shared" si="40"/>
        <v>1</v>
      </c>
      <c r="W82" s="7">
        <f t="shared" si="41"/>
        <v>0</v>
      </c>
      <c r="X82" s="861" t="str">
        <f t="shared" si="42"/>
        <v>NULL</v>
      </c>
      <c r="Y82" s="557" t="str">
        <f t="shared" si="43"/>
        <v/>
      </c>
      <c r="Z82" s="862">
        <f t="shared" si="46"/>
        <v>76</v>
      </c>
      <c r="AA82" s="633">
        <f t="shared" si="47"/>
        <v>0</v>
      </c>
      <c r="AB82" s="7" t="str">
        <f t="shared" si="53"/>
        <v>INVALID</v>
      </c>
      <c r="AC82" s="861" t="str">
        <f t="shared" si="54"/>
        <v/>
      </c>
      <c r="AD82" s="861" t="e">
        <f t="shared" si="55"/>
        <v>#DIV/0!</v>
      </c>
      <c r="AE82" s="861">
        <f t="shared" si="56"/>
        <v>0</v>
      </c>
      <c r="AF82" s="862">
        <f t="shared" si="48"/>
        <v>300</v>
      </c>
      <c r="AG82" s="862">
        <f t="shared" si="49"/>
        <v>201</v>
      </c>
      <c r="AH82" s="865">
        <f t="shared" si="50"/>
        <v>0.374</v>
      </c>
      <c r="AI82" s="862">
        <f t="shared" si="51"/>
        <v>0.11600000000000001</v>
      </c>
      <c r="AJ82" s="862" t="e">
        <f t="shared" si="52"/>
        <v>#VALUE!</v>
      </c>
      <c r="AK82" s="632" t="str">
        <f t="shared" si="33"/>
        <v/>
      </c>
      <c r="AL82" s="866" t="str">
        <f t="shared" si="37"/>
        <v/>
      </c>
      <c r="AM82" s="867">
        <f t="shared" si="44"/>
        <v>0</v>
      </c>
      <c r="AN82" s="633" t="str">
        <f t="shared" si="34"/>
        <v>YES</v>
      </c>
      <c r="AO82" s="511" t="s">
        <v>382</v>
      </c>
      <c r="AP82" s="127">
        <f>VLOOKUP(AO82,'Flags&amp;Qualifiers'!$B$2:$C$49,2)</f>
        <v>0</v>
      </c>
      <c r="AQ82" s="127">
        <f>VLOOKUP(AO82,'Flags&amp;Qualifiers'!$B$2:$D$49,3)</f>
        <v>0</v>
      </c>
      <c r="AR82" s="127">
        <f>VLOOKUP(AO82,'Flags&amp;Qualifiers'!$B$2:$E$49,4)</f>
        <v>0</v>
      </c>
      <c r="AS82" s="968"/>
      <c r="AT82" s="856" t="str">
        <f t="shared" si="45"/>
        <v>no</v>
      </c>
    </row>
    <row r="83" spans="1:46" s="7" customFormat="1" ht="11.25" customHeight="1" x14ac:dyDescent="0.2">
      <c r="A83" s="621">
        <f>(AirVision!A80)</f>
        <v>0</v>
      </c>
      <c r="B83" s="622">
        <f>(AirVision!B80)</f>
        <v>0</v>
      </c>
      <c r="C83" s="623" t="str">
        <f>IF(ISNUMBER(AirVision!I80),AirVision!I80, "")</f>
        <v/>
      </c>
      <c r="D83" s="624" t="str">
        <f>IF(AirVision!J80&lt;&gt;"",AirVision!J80, "")</f>
        <v/>
      </c>
      <c r="E83" s="624" t="str">
        <f>IF(ISNUMBER(AirVision!C80),AirVision!C80, "")</f>
        <v/>
      </c>
      <c r="F83" s="624" t="str">
        <f>IF(AirVision!D80&lt;&gt;"",AirVision!D80, "")</f>
        <v/>
      </c>
      <c r="G83" s="624" t="str">
        <f>IF(ISNUMBER(AirVision!F80),AirVision!F80, "")</f>
        <v/>
      </c>
      <c r="H83" s="624" t="str">
        <f>IF(AirVision!G80&lt;&gt;"",AirVision!G80, "")</f>
        <v/>
      </c>
      <c r="I83" s="624" t="str">
        <f>IF(ISNUMBER(AirVision!U80),AirVision!U80, "")</f>
        <v/>
      </c>
      <c r="J83" s="624" t="str">
        <f>IF(AirVision!V80&lt;&gt;"",AirVision!V80, "")</f>
        <v/>
      </c>
      <c r="K83" s="624" t="str">
        <f>IF(ISNUMBER(AirVision!X80),AirVision!X80, "")</f>
        <v/>
      </c>
      <c r="L83" s="624" t="str">
        <f>IF(AirVision!Y80&lt;&gt;"",AirVision!Y80, "")</f>
        <v/>
      </c>
      <c r="M83" s="624" t="str">
        <f>IF(ISNUMBER(AirVision!AA80),AirVision!AA80, "")</f>
        <v/>
      </c>
      <c r="N83" s="624" t="str">
        <f>IF(AirVision!AB80&lt;&gt;"",AirVision!AB80, "")</f>
        <v/>
      </c>
      <c r="O83" s="624" t="str">
        <f>IF(ISNUMBER(AirVision!AD80),AirVision!AD80, "")</f>
        <v/>
      </c>
      <c r="P83" s="624" t="str">
        <f>IF(AirVision!AE80&lt;&gt;"",AirVision!AE80, "")</f>
        <v/>
      </c>
      <c r="Q83" s="624">
        <f t="shared" si="38"/>
        <v>1</v>
      </c>
      <c r="R83" s="624" t="str">
        <f>IF(D83&lt;&gt;"",(VLOOKUP(D83,'Flags&amp;Qualifiers'!$S$2:$U$55,3)),"")</f>
        <v/>
      </c>
      <c r="S83" s="624" t="b">
        <f>ISNUMBER(SEARCH('Flags&amp;Qualifiers'!$S$5,D83))</f>
        <v>0</v>
      </c>
      <c r="T83" s="624">
        <f t="shared" si="39"/>
        <v>0</v>
      </c>
      <c r="U83" s="624" t="str">
        <f>IF(D83&lt;&gt;"",(VLOOKUP(D83,'Flags&amp;Qualifiers'!$S$2:$T$55,2)),"")</f>
        <v/>
      </c>
      <c r="V83" s="7">
        <f t="shared" si="40"/>
        <v>1</v>
      </c>
      <c r="W83" s="7">
        <f t="shared" si="41"/>
        <v>0</v>
      </c>
      <c r="X83" s="861" t="str">
        <f t="shared" si="42"/>
        <v>NULL</v>
      </c>
      <c r="Y83" s="557" t="str">
        <f t="shared" si="43"/>
        <v/>
      </c>
      <c r="Z83" s="862">
        <f t="shared" si="46"/>
        <v>77</v>
      </c>
      <c r="AA83" s="633">
        <f t="shared" si="47"/>
        <v>0</v>
      </c>
      <c r="AB83" s="7" t="str">
        <f t="shared" si="53"/>
        <v>INVALID</v>
      </c>
      <c r="AC83" s="861" t="str">
        <f t="shared" si="54"/>
        <v/>
      </c>
      <c r="AD83" s="861" t="e">
        <f t="shared" si="55"/>
        <v>#DIV/0!</v>
      </c>
      <c r="AE83" s="861">
        <f t="shared" si="56"/>
        <v>0</v>
      </c>
      <c r="AF83" s="862">
        <f t="shared" si="48"/>
        <v>300</v>
      </c>
      <c r="AG83" s="862">
        <f t="shared" si="49"/>
        <v>201</v>
      </c>
      <c r="AH83" s="865">
        <f t="shared" si="50"/>
        <v>0.374</v>
      </c>
      <c r="AI83" s="862">
        <f t="shared" si="51"/>
        <v>0.11600000000000001</v>
      </c>
      <c r="AJ83" s="862" t="e">
        <f t="shared" si="52"/>
        <v>#VALUE!</v>
      </c>
      <c r="AK83" s="632" t="str">
        <f t="shared" si="33"/>
        <v/>
      </c>
      <c r="AL83" s="866" t="str">
        <f t="shared" si="37"/>
        <v/>
      </c>
      <c r="AM83" s="867">
        <f t="shared" si="44"/>
        <v>0</v>
      </c>
      <c r="AN83" s="633" t="str">
        <f t="shared" si="34"/>
        <v>YES</v>
      </c>
      <c r="AO83" s="511" t="s">
        <v>382</v>
      </c>
      <c r="AP83" s="127">
        <f>VLOOKUP(AO83,'Flags&amp;Qualifiers'!$B$2:$C$49,2)</f>
        <v>0</v>
      </c>
      <c r="AQ83" s="127">
        <f>VLOOKUP(AO83,'Flags&amp;Qualifiers'!$B$2:$D$49,3)</f>
        <v>0</v>
      </c>
      <c r="AR83" s="127">
        <f>VLOOKUP(AO83,'Flags&amp;Qualifiers'!$B$2:$E$49,4)</f>
        <v>0</v>
      </c>
      <c r="AS83" s="968"/>
      <c r="AT83" s="856" t="str">
        <f t="shared" si="45"/>
        <v>no</v>
      </c>
    </row>
    <row r="84" spans="1:46" s="7" customFormat="1" ht="11.25" customHeight="1" x14ac:dyDescent="0.2">
      <c r="A84" s="621">
        <f>(AirVision!A81)</f>
        <v>0</v>
      </c>
      <c r="B84" s="622">
        <f>(AirVision!B81)</f>
        <v>0</v>
      </c>
      <c r="C84" s="623" t="str">
        <f>IF(ISNUMBER(AirVision!I81),AirVision!I81, "")</f>
        <v/>
      </c>
      <c r="D84" s="624" t="str">
        <f>IF(AirVision!J81&lt;&gt;"",AirVision!J81, "")</f>
        <v/>
      </c>
      <c r="E84" s="624" t="str">
        <f>IF(ISNUMBER(AirVision!C81),AirVision!C81, "")</f>
        <v/>
      </c>
      <c r="F84" s="624" t="str">
        <f>IF(AirVision!D81&lt;&gt;"",AirVision!D81, "")</f>
        <v/>
      </c>
      <c r="G84" s="624" t="str">
        <f>IF(ISNUMBER(AirVision!F81),AirVision!F81, "")</f>
        <v/>
      </c>
      <c r="H84" s="624" t="str">
        <f>IF(AirVision!G81&lt;&gt;"",AirVision!G81, "")</f>
        <v/>
      </c>
      <c r="I84" s="624" t="str">
        <f>IF(ISNUMBER(AirVision!U81),AirVision!U81, "")</f>
        <v/>
      </c>
      <c r="J84" s="624" t="str">
        <f>IF(AirVision!V81&lt;&gt;"",AirVision!V81, "")</f>
        <v/>
      </c>
      <c r="K84" s="624" t="str">
        <f>IF(ISNUMBER(AirVision!X81),AirVision!X81, "")</f>
        <v/>
      </c>
      <c r="L84" s="624" t="str">
        <f>IF(AirVision!Y81&lt;&gt;"",AirVision!Y81, "")</f>
        <v/>
      </c>
      <c r="M84" s="624" t="str">
        <f>IF(ISNUMBER(AirVision!AA81),AirVision!AA81, "")</f>
        <v/>
      </c>
      <c r="N84" s="624" t="str">
        <f>IF(AirVision!AB81&lt;&gt;"",AirVision!AB81, "")</f>
        <v/>
      </c>
      <c r="O84" s="624" t="str">
        <f>IF(ISNUMBER(AirVision!AD81),AirVision!AD81, "")</f>
        <v/>
      </c>
      <c r="P84" s="624" t="str">
        <f>IF(AirVision!AE81&lt;&gt;"",AirVision!AE81, "")</f>
        <v/>
      </c>
      <c r="Q84" s="624">
        <f t="shared" si="38"/>
        <v>1</v>
      </c>
      <c r="R84" s="624" t="str">
        <f>IF(D84&lt;&gt;"",(VLOOKUP(D84,'Flags&amp;Qualifiers'!$S$2:$U$55,3)),"")</f>
        <v/>
      </c>
      <c r="S84" s="624" t="b">
        <f>ISNUMBER(SEARCH('Flags&amp;Qualifiers'!$S$5,D84))</f>
        <v>0</v>
      </c>
      <c r="T84" s="624">
        <f t="shared" si="39"/>
        <v>0</v>
      </c>
      <c r="U84" s="624" t="str">
        <f>IF(D84&lt;&gt;"",(VLOOKUP(D84,'Flags&amp;Qualifiers'!$S$2:$T$55,2)),"")</f>
        <v/>
      </c>
      <c r="V84" s="7">
        <f t="shared" si="40"/>
        <v>1</v>
      </c>
      <c r="W84" s="7">
        <f t="shared" si="41"/>
        <v>0</v>
      </c>
      <c r="X84" s="861" t="str">
        <f t="shared" si="42"/>
        <v>NULL</v>
      </c>
      <c r="Y84" s="557" t="str">
        <f t="shared" si="43"/>
        <v/>
      </c>
      <c r="Z84" s="862">
        <f t="shared" si="46"/>
        <v>78</v>
      </c>
      <c r="AA84" s="633">
        <f t="shared" si="47"/>
        <v>0</v>
      </c>
      <c r="AB84" s="7" t="str">
        <f t="shared" si="53"/>
        <v>INVALID</v>
      </c>
      <c r="AC84" s="861" t="str">
        <f t="shared" si="54"/>
        <v/>
      </c>
      <c r="AD84" s="861" t="e">
        <f t="shared" si="55"/>
        <v>#DIV/0!</v>
      </c>
      <c r="AE84" s="861">
        <f t="shared" si="56"/>
        <v>0</v>
      </c>
      <c r="AF84" s="862">
        <f t="shared" si="48"/>
        <v>300</v>
      </c>
      <c r="AG84" s="862">
        <f t="shared" si="49"/>
        <v>201</v>
      </c>
      <c r="AH84" s="865">
        <f t="shared" si="50"/>
        <v>0.374</v>
      </c>
      <c r="AI84" s="862">
        <f t="shared" si="51"/>
        <v>0.11600000000000001</v>
      </c>
      <c r="AJ84" s="862" t="e">
        <f t="shared" si="52"/>
        <v>#VALUE!</v>
      </c>
      <c r="AK84" s="632" t="str">
        <f t="shared" si="33"/>
        <v/>
      </c>
      <c r="AL84" s="866" t="str">
        <f t="shared" si="37"/>
        <v/>
      </c>
      <c r="AM84" s="867">
        <f t="shared" si="44"/>
        <v>0</v>
      </c>
      <c r="AN84" s="633" t="str">
        <f t="shared" si="34"/>
        <v>YES</v>
      </c>
      <c r="AO84" s="511" t="s">
        <v>382</v>
      </c>
      <c r="AP84" s="127">
        <f>VLOOKUP(AO84,'Flags&amp;Qualifiers'!$B$2:$C$49,2)</f>
        <v>0</v>
      </c>
      <c r="AQ84" s="127">
        <f>VLOOKUP(AO84,'Flags&amp;Qualifiers'!$B$2:$D$49,3)</f>
        <v>0</v>
      </c>
      <c r="AR84" s="127">
        <f>VLOOKUP(AO84,'Flags&amp;Qualifiers'!$B$2:$E$49,4)</f>
        <v>0</v>
      </c>
      <c r="AS84" s="968"/>
      <c r="AT84" s="856" t="str">
        <f t="shared" si="45"/>
        <v>no</v>
      </c>
    </row>
    <row r="85" spans="1:46" s="7" customFormat="1" ht="11.25" customHeight="1" x14ac:dyDescent="0.2">
      <c r="A85" s="621">
        <f>(AirVision!A82)</f>
        <v>0</v>
      </c>
      <c r="B85" s="622">
        <f>(AirVision!B82)</f>
        <v>0</v>
      </c>
      <c r="C85" s="623" t="str">
        <f>IF(ISNUMBER(AirVision!I82),AirVision!I82, "")</f>
        <v/>
      </c>
      <c r="D85" s="624" t="str">
        <f>IF(AirVision!J82&lt;&gt;"",AirVision!J82, "")</f>
        <v/>
      </c>
      <c r="E85" s="624" t="str">
        <f>IF(ISNUMBER(AirVision!C82),AirVision!C82, "")</f>
        <v/>
      </c>
      <c r="F85" s="624" t="str">
        <f>IF(AirVision!D82&lt;&gt;"",AirVision!D82, "")</f>
        <v/>
      </c>
      <c r="G85" s="624" t="str">
        <f>IF(ISNUMBER(AirVision!F82),AirVision!F82, "")</f>
        <v/>
      </c>
      <c r="H85" s="624" t="str">
        <f>IF(AirVision!G82&lt;&gt;"",AirVision!G82, "")</f>
        <v/>
      </c>
      <c r="I85" s="624" t="str">
        <f>IF(ISNUMBER(AirVision!U82),AirVision!U82, "")</f>
        <v/>
      </c>
      <c r="J85" s="624" t="str">
        <f>IF(AirVision!V82&lt;&gt;"",AirVision!V82, "")</f>
        <v/>
      </c>
      <c r="K85" s="624" t="str">
        <f>IF(ISNUMBER(AirVision!X82),AirVision!X82, "")</f>
        <v/>
      </c>
      <c r="L85" s="624" t="str">
        <f>IF(AirVision!Y82&lt;&gt;"",AirVision!Y82, "")</f>
        <v/>
      </c>
      <c r="M85" s="624" t="str">
        <f>IF(ISNUMBER(AirVision!AA82),AirVision!AA82, "")</f>
        <v/>
      </c>
      <c r="N85" s="624" t="str">
        <f>IF(AirVision!AB82&lt;&gt;"",AirVision!AB82, "")</f>
        <v/>
      </c>
      <c r="O85" s="624" t="str">
        <f>IF(ISNUMBER(AirVision!AD82),AirVision!AD82, "")</f>
        <v/>
      </c>
      <c r="P85" s="624" t="str">
        <f>IF(AirVision!AE82&lt;&gt;"",AirVision!AE82, "")</f>
        <v/>
      </c>
      <c r="Q85" s="624">
        <f t="shared" si="38"/>
        <v>1</v>
      </c>
      <c r="R85" s="624" t="str">
        <f>IF(D85&lt;&gt;"",(VLOOKUP(D85,'Flags&amp;Qualifiers'!$S$2:$U$55,3)),"")</f>
        <v/>
      </c>
      <c r="S85" s="624" t="b">
        <f>ISNUMBER(SEARCH('Flags&amp;Qualifiers'!$S$5,D85))</f>
        <v>0</v>
      </c>
      <c r="T85" s="624">
        <f t="shared" si="39"/>
        <v>0</v>
      </c>
      <c r="U85" s="624" t="str">
        <f>IF(D85&lt;&gt;"",(VLOOKUP(D85,'Flags&amp;Qualifiers'!$S$2:$T$55,2)),"")</f>
        <v/>
      </c>
      <c r="V85" s="7">
        <f t="shared" si="40"/>
        <v>1</v>
      </c>
      <c r="W85" s="7">
        <f t="shared" si="41"/>
        <v>0</v>
      </c>
      <c r="X85" s="861" t="str">
        <f t="shared" si="42"/>
        <v>NULL</v>
      </c>
      <c r="Y85" s="557" t="str">
        <f t="shared" si="43"/>
        <v/>
      </c>
      <c r="Z85" s="862">
        <f t="shared" si="46"/>
        <v>79</v>
      </c>
      <c r="AA85" s="633">
        <f t="shared" si="47"/>
        <v>0</v>
      </c>
      <c r="AB85" s="7" t="str">
        <f t="shared" si="53"/>
        <v>INVALID</v>
      </c>
      <c r="AC85" s="861" t="str">
        <f t="shared" si="54"/>
        <v/>
      </c>
      <c r="AD85" s="861" t="e">
        <f t="shared" si="55"/>
        <v>#DIV/0!</v>
      </c>
      <c r="AE85" s="861">
        <f t="shared" si="56"/>
        <v>0</v>
      </c>
      <c r="AF85" s="862">
        <f t="shared" si="48"/>
        <v>300</v>
      </c>
      <c r="AG85" s="862">
        <f t="shared" si="49"/>
        <v>201</v>
      </c>
      <c r="AH85" s="865">
        <f t="shared" si="50"/>
        <v>0.374</v>
      </c>
      <c r="AI85" s="862">
        <f t="shared" si="51"/>
        <v>0.11600000000000001</v>
      </c>
      <c r="AJ85" s="862" t="e">
        <f t="shared" si="52"/>
        <v>#VALUE!</v>
      </c>
      <c r="AK85" s="632" t="str">
        <f t="shared" si="33"/>
        <v/>
      </c>
      <c r="AL85" s="866" t="str">
        <f t="shared" si="37"/>
        <v/>
      </c>
      <c r="AM85" s="867">
        <f t="shared" si="44"/>
        <v>0</v>
      </c>
      <c r="AN85" s="633" t="str">
        <f t="shared" si="34"/>
        <v>YES</v>
      </c>
      <c r="AO85" s="511" t="s">
        <v>382</v>
      </c>
      <c r="AP85" s="127">
        <f>VLOOKUP(AO85,'Flags&amp;Qualifiers'!$B$2:$C$49,2)</f>
        <v>0</v>
      </c>
      <c r="AQ85" s="127">
        <f>VLOOKUP(AO85,'Flags&amp;Qualifiers'!$B$2:$D$49,3)</f>
        <v>0</v>
      </c>
      <c r="AR85" s="127">
        <f>VLOOKUP(AO85,'Flags&amp;Qualifiers'!$B$2:$E$49,4)</f>
        <v>0</v>
      </c>
      <c r="AS85" s="968"/>
      <c r="AT85" s="856" t="str">
        <f t="shared" si="45"/>
        <v>no</v>
      </c>
    </row>
    <row r="86" spans="1:46" s="7" customFormat="1" ht="11.25" customHeight="1" x14ac:dyDescent="0.2">
      <c r="A86" s="621">
        <f>(AirVision!A83)</f>
        <v>0</v>
      </c>
      <c r="B86" s="622">
        <f>(AirVision!B83)</f>
        <v>0</v>
      </c>
      <c r="C86" s="623" t="str">
        <f>IF(ISNUMBER(AirVision!I83),AirVision!I83, "")</f>
        <v/>
      </c>
      <c r="D86" s="624" t="str">
        <f>IF(AirVision!J83&lt;&gt;"",AirVision!J83, "")</f>
        <v/>
      </c>
      <c r="E86" s="624" t="str">
        <f>IF(ISNUMBER(AirVision!C83),AirVision!C83, "")</f>
        <v/>
      </c>
      <c r="F86" s="624" t="str">
        <f>IF(AirVision!D83&lt;&gt;"",AirVision!D83, "")</f>
        <v/>
      </c>
      <c r="G86" s="624" t="str">
        <f>IF(ISNUMBER(AirVision!F83),AirVision!F83, "")</f>
        <v/>
      </c>
      <c r="H86" s="624" t="str">
        <f>IF(AirVision!G83&lt;&gt;"",AirVision!G83, "")</f>
        <v/>
      </c>
      <c r="I86" s="624" t="str">
        <f>IF(ISNUMBER(AirVision!U83),AirVision!U83, "")</f>
        <v/>
      </c>
      <c r="J86" s="624" t="str">
        <f>IF(AirVision!V83&lt;&gt;"",AirVision!V83, "")</f>
        <v/>
      </c>
      <c r="K86" s="624" t="str">
        <f>IF(ISNUMBER(AirVision!X83),AirVision!X83, "")</f>
        <v/>
      </c>
      <c r="L86" s="624" t="str">
        <f>IF(AirVision!Y83&lt;&gt;"",AirVision!Y83, "")</f>
        <v/>
      </c>
      <c r="M86" s="624" t="str">
        <f>IF(ISNUMBER(AirVision!AA83),AirVision!AA83, "")</f>
        <v/>
      </c>
      <c r="N86" s="624" t="str">
        <f>IF(AirVision!AB83&lt;&gt;"",AirVision!AB83, "")</f>
        <v/>
      </c>
      <c r="O86" s="624" t="str">
        <f>IF(ISNUMBER(AirVision!AD83),AirVision!AD83, "")</f>
        <v/>
      </c>
      <c r="P86" s="624" t="str">
        <f>IF(AirVision!AE83&lt;&gt;"",AirVision!AE83, "")</f>
        <v/>
      </c>
      <c r="Q86" s="624">
        <f t="shared" si="38"/>
        <v>1</v>
      </c>
      <c r="R86" s="624" t="str">
        <f>IF(D86&lt;&gt;"",(VLOOKUP(D86,'Flags&amp;Qualifiers'!$S$2:$U$55,3)),"")</f>
        <v/>
      </c>
      <c r="S86" s="624" t="b">
        <f>ISNUMBER(SEARCH('Flags&amp;Qualifiers'!$S$5,D86))</f>
        <v>0</v>
      </c>
      <c r="T86" s="624">
        <f t="shared" si="39"/>
        <v>0</v>
      </c>
      <c r="U86" s="624" t="str">
        <f>IF(D86&lt;&gt;"",(VLOOKUP(D86,'Flags&amp;Qualifiers'!$S$2:$T$55,2)),"")</f>
        <v/>
      </c>
      <c r="V86" s="7">
        <f t="shared" si="40"/>
        <v>1</v>
      </c>
      <c r="W86" s="7">
        <f t="shared" si="41"/>
        <v>0</v>
      </c>
      <c r="X86" s="861" t="str">
        <f t="shared" si="42"/>
        <v>NULL</v>
      </c>
      <c r="Y86" s="557" t="str">
        <f t="shared" si="43"/>
        <v/>
      </c>
      <c r="Z86" s="862">
        <f t="shared" si="46"/>
        <v>80</v>
      </c>
      <c r="AA86" s="633">
        <f t="shared" si="47"/>
        <v>0</v>
      </c>
      <c r="AB86" s="7" t="str">
        <f t="shared" si="53"/>
        <v>INVALID</v>
      </c>
      <c r="AC86" s="861" t="str">
        <f t="shared" si="54"/>
        <v/>
      </c>
      <c r="AD86" s="861" t="e">
        <f t="shared" si="55"/>
        <v>#DIV/0!</v>
      </c>
      <c r="AE86" s="861">
        <f t="shared" si="56"/>
        <v>0</v>
      </c>
      <c r="AF86" s="862">
        <f t="shared" si="48"/>
        <v>300</v>
      </c>
      <c r="AG86" s="862">
        <f t="shared" si="49"/>
        <v>201</v>
      </c>
      <c r="AH86" s="865">
        <f t="shared" si="50"/>
        <v>0.374</v>
      </c>
      <c r="AI86" s="862">
        <f t="shared" si="51"/>
        <v>0.11600000000000001</v>
      </c>
      <c r="AJ86" s="862" t="e">
        <f t="shared" si="52"/>
        <v>#VALUE!</v>
      </c>
      <c r="AK86" s="632" t="str">
        <f t="shared" si="33"/>
        <v/>
      </c>
      <c r="AL86" s="866" t="str">
        <f t="shared" si="37"/>
        <v/>
      </c>
      <c r="AM86" s="867">
        <f t="shared" si="44"/>
        <v>0</v>
      </c>
      <c r="AN86" s="633" t="str">
        <f t="shared" si="34"/>
        <v>YES</v>
      </c>
      <c r="AO86" s="511" t="s">
        <v>382</v>
      </c>
      <c r="AP86" s="127">
        <f>VLOOKUP(AO86,'Flags&amp;Qualifiers'!$B$2:$C$49,2)</f>
        <v>0</v>
      </c>
      <c r="AQ86" s="127">
        <f>VLOOKUP(AO86,'Flags&amp;Qualifiers'!$B$2:$D$49,3)</f>
        <v>0</v>
      </c>
      <c r="AR86" s="127">
        <f>VLOOKUP(AO86,'Flags&amp;Qualifiers'!$B$2:$E$49,4)</f>
        <v>0</v>
      </c>
      <c r="AS86" s="968">
        <f>COUNTIF(AC86:AC102,"&gt;0")</f>
        <v>0</v>
      </c>
      <c r="AT86" s="856" t="str">
        <f t="shared" si="45"/>
        <v>no</v>
      </c>
    </row>
    <row r="87" spans="1:46" s="7" customFormat="1" ht="11.25" customHeight="1" x14ac:dyDescent="0.2">
      <c r="A87" s="621">
        <f>(AirVision!A84)</f>
        <v>0</v>
      </c>
      <c r="B87" s="622">
        <f>(AirVision!B84)</f>
        <v>0</v>
      </c>
      <c r="C87" s="623" t="str">
        <f>IF(ISNUMBER(AirVision!I84),AirVision!I84, "")</f>
        <v/>
      </c>
      <c r="D87" s="624" t="str">
        <f>IF(AirVision!J84&lt;&gt;"",AirVision!J84, "")</f>
        <v/>
      </c>
      <c r="E87" s="624" t="str">
        <f>IF(ISNUMBER(AirVision!C84),AirVision!C84, "")</f>
        <v/>
      </c>
      <c r="F87" s="624" t="str">
        <f>IF(AirVision!D84&lt;&gt;"",AirVision!D84, "")</f>
        <v/>
      </c>
      <c r="G87" s="624" t="str">
        <f>IF(ISNUMBER(AirVision!F84),AirVision!F84, "")</f>
        <v/>
      </c>
      <c r="H87" s="624" t="str">
        <f>IF(AirVision!G84&lt;&gt;"",AirVision!G84, "")</f>
        <v/>
      </c>
      <c r="I87" s="624" t="str">
        <f>IF(ISNUMBER(AirVision!U84),AirVision!U84, "")</f>
        <v/>
      </c>
      <c r="J87" s="624" t="str">
        <f>IF(AirVision!V84&lt;&gt;"",AirVision!V84, "")</f>
        <v/>
      </c>
      <c r="K87" s="624" t="str">
        <f>IF(ISNUMBER(AirVision!X84),AirVision!X84, "")</f>
        <v/>
      </c>
      <c r="L87" s="624" t="str">
        <f>IF(AirVision!Y84&lt;&gt;"",AirVision!Y84, "")</f>
        <v/>
      </c>
      <c r="M87" s="624" t="str">
        <f>IF(ISNUMBER(AirVision!AA84),AirVision!AA84, "")</f>
        <v/>
      </c>
      <c r="N87" s="624" t="str">
        <f>IF(AirVision!AB84&lt;&gt;"",AirVision!AB84, "")</f>
        <v/>
      </c>
      <c r="O87" s="624" t="str">
        <f>IF(ISNUMBER(AirVision!AD84),AirVision!AD84, "")</f>
        <v/>
      </c>
      <c r="P87" s="624" t="str">
        <f>IF(AirVision!AE84&lt;&gt;"",AirVision!AE84, "")</f>
        <v/>
      </c>
      <c r="Q87" s="624">
        <f t="shared" si="38"/>
        <v>1</v>
      </c>
      <c r="R87" s="624" t="str">
        <f>IF(D87&lt;&gt;"",(VLOOKUP(D87,'Flags&amp;Qualifiers'!$S$2:$U$55,3)),"")</f>
        <v/>
      </c>
      <c r="S87" s="624" t="b">
        <f>ISNUMBER(SEARCH('Flags&amp;Qualifiers'!$S$5,D87))</f>
        <v>0</v>
      </c>
      <c r="T87" s="624">
        <f t="shared" si="39"/>
        <v>0</v>
      </c>
      <c r="U87" s="624" t="str">
        <f>IF(D87&lt;&gt;"",(VLOOKUP(D87,'Flags&amp;Qualifiers'!$S$2:$T$55,2)),"")</f>
        <v/>
      </c>
      <c r="V87" s="7">
        <f t="shared" si="40"/>
        <v>1</v>
      </c>
      <c r="W87" s="7">
        <f t="shared" si="41"/>
        <v>0</v>
      </c>
      <c r="X87" s="861" t="str">
        <f t="shared" si="42"/>
        <v>NULL</v>
      </c>
      <c r="Y87" s="557" t="str">
        <f t="shared" si="43"/>
        <v/>
      </c>
      <c r="Z87" s="862">
        <f t="shared" si="46"/>
        <v>81</v>
      </c>
      <c r="AA87" s="633">
        <f t="shared" si="47"/>
        <v>0</v>
      </c>
      <c r="AB87" s="7" t="str">
        <f t="shared" si="53"/>
        <v>INVALID</v>
      </c>
      <c r="AC87" s="861" t="str">
        <f t="shared" si="54"/>
        <v/>
      </c>
      <c r="AD87" s="861" t="e">
        <f t="shared" si="55"/>
        <v>#DIV/0!</v>
      </c>
      <c r="AE87" s="861">
        <f t="shared" si="56"/>
        <v>0</v>
      </c>
      <c r="AF87" s="862">
        <f t="shared" si="48"/>
        <v>300</v>
      </c>
      <c r="AG87" s="862">
        <f t="shared" si="49"/>
        <v>201</v>
      </c>
      <c r="AH87" s="865">
        <f t="shared" si="50"/>
        <v>0.374</v>
      </c>
      <c r="AI87" s="862">
        <f t="shared" si="51"/>
        <v>0.11600000000000001</v>
      </c>
      <c r="AJ87" s="862" t="e">
        <f t="shared" si="52"/>
        <v>#VALUE!</v>
      </c>
      <c r="AK87" s="632" t="str">
        <f t="shared" si="33"/>
        <v/>
      </c>
      <c r="AL87" s="866" t="str">
        <f t="shared" si="37"/>
        <v/>
      </c>
      <c r="AM87" s="867">
        <f t="shared" si="44"/>
        <v>0</v>
      </c>
      <c r="AN87" s="633" t="str">
        <f t="shared" si="34"/>
        <v>YES</v>
      </c>
      <c r="AO87" s="511" t="s">
        <v>382</v>
      </c>
      <c r="AP87" s="127">
        <f>VLOOKUP(AO87,'Flags&amp;Qualifiers'!$B$2:$C$49,2)</f>
        <v>0</v>
      </c>
      <c r="AQ87" s="127">
        <f>VLOOKUP(AO87,'Flags&amp;Qualifiers'!$B$2:$D$49,3)</f>
        <v>0</v>
      </c>
      <c r="AR87" s="127">
        <f>VLOOKUP(AO87,'Flags&amp;Qualifiers'!$B$2:$E$49,4)</f>
        <v>0</v>
      </c>
      <c r="AS87" s="968"/>
      <c r="AT87" s="856" t="str">
        <f t="shared" si="45"/>
        <v>no</v>
      </c>
    </row>
    <row r="88" spans="1:46" s="7" customFormat="1" ht="11.25" customHeight="1" x14ac:dyDescent="0.2">
      <c r="A88" s="621">
        <f>(AirVision!A85)</f>
        <v>0</v>
      </c>
      <c r="B88" s="622">
        <f>(AirVision!B85)</f>
        <v>0</v>
      </c>
      <c r="C88" s="623" t="str">
        <f>IF(ISNUMBER(AirVision!I85),AirVision!I85, "")</f>
        <v/>
      </c>
      <c r="D88" s="624" t="str">
        <f>IF(AirVision!J85&lt;&gt;"",AirVision!J85, "")</f>
        <v/>
      </c>
      <c r="E88" s="624" t="str">
        <f>IF(ISNUMBER(AirVision!C85),AirVision!C85, "")</f>
        <v/>
      </c>
      <c r="F88" s="624" t="str">
        <f>IF(AirVision!D85&lt;&gt;"",AirVision!D85, "")</f>
        <v/>
      </c>
      <c r="G88" s="624" t="str">
        <f>IF(ISNUMBER(AirVision!F85),AirVision!F85, "")</f>
        <v/>
      </c>
      <c r="H88" s="624" t="str">
        <f>IF(AirVision!G85&lt;&gt;"",AirVision!G85, "")</f>
        <v/>
      </c>
      <c r="I88" s="624" t="str">
        <f>IF(ISNUMBER(AirVision!U85),AirVision!U85, "")</f>
        <v/>
      </c>
      <c r="J88" s="624" t="str">
        <f>IF(AirVision!V85&lt;&gt;"",AirVision!V85, "")</f>
        <v/>
      </c>
      <c r="K88" s="624" t="str">
        <f>IF(ISNUMBER(AirVision!X85),AirVision!X85, "")</f>
        <v/>
      </c>
      <c r="L88" s="624" t="str">
        <f>IF(AirVision!Y85&lt;&gt;"",AirVision!Y85, "")</f>
        <v/>
      </c>
      <c r="M88" s="624" t="str">
        <f>IF(ISNUMBER(AirVision!AA85),AirVision!AA85, "")</f>
        <v/>
      </c>
      <c r="N88" s="624" t="str">
        <f>IF(AirVision!AB85&lt;&gt;"",AirVision!AB85, "")</f>
        <v/>
      </c>
      <c r="O88" s="624" t="str">
        <f>IF(ISNUMBER(AirVision!AD85),AirVision!AD85, "")</f>
        <v/>
      </c>
      <c r="P88" s="624" t="str">
        <f>IF(AirVision!AE85&lt;&gt;"",AirVision!AE85, "")</f>
        <v/>
      </c>
      <c r="Q88" s="624">
        <f t="shared" si="38"/>
        <v>1</v>
      </c>
      <c r="R88" s="624" t="str">
        <f>IF(D88&lt;&gt;"",(VLOOKUP(D88,'Flags&amp;Qualifiers'!$S$2:$U$55,3)),"")</f>
        <v/>
      </c>
      <c r="S88" s="624" t="b">
        <f>ISNUMBER(SEARCH('Flags&amp;Qualifiers'!$S$5,D88))</f>
        <v>0</v>
      </c>
      <c r="T88" s="624">
        <f t="shared" si="39"/>
        <v>0</v>
      </c>
      <c r="U88" s="624" t="str">
        <f>IF(D88&lt;&gt;"",(VLOOKUP(D88,'Flags&amp;Qualifiers'!$S$2:$T$55,2)),"")</f>
        <v/>
      </c>
      <c r="V88" s="7">
        <f t="shared" si="40"/>
        <v>1</v>
      </c>
      <c r="W88" s="7">
        <f t="shared" si="41"/>
        <v>0</v>
      </c>
      <c r="X88" s="861" t="str">
        <f t="shared" si="42"/>
        <v>NULL</v>
      </c>
      <c r="Y88" s="557" t="str">
        <f t="shared" si="43"/>
        <v/>
      </c>
      <c r="Z88" s="862">
        <f t="shared" si="46"/>
        <v>82</v>
      </c>
      <c r="AA88" s="633">
        <f t="shared" si="47"/>
        <v>0</v>
      </c>
      <c r="AB88" s="7" t="str">
        <f t="shared" si="53"/>
        <v>INVALID</v>
      </c>
      <c r="AC88" s="861" t="str">
        <f t="shared" si="54"/>
        <v/>
      </c>
      <c r="AD88" s="861" t="e">
        <f t="shared" si="55"/>
        <v>#DIV/0!</v>
      </c>
      <c r="AE88" s="861">
        <f t="shared" si="56"/>
        <v>0</v>
      </c>
      <c r="AF88" s="862">
        <f t="shared" si="48"/>
        <v>300</v>
      </c>
      <c r="AG88" s="862">
        <f t="shared" si="49"/>
        <v>201</v>
      </c>
      <c r="AH88" s="865">
        <f t="shared" si="50"/>
        <v>0.374</v>
      </c>
      <c r="AI88" s="862">
        <f t="shared" si="51"/>
        <v>0.11600000000000001</v>
      </c>
      <c r="AJ88" s="862" t="e">
        <f t="shared" si="52"/>
        <v>#VALUE!</v>
      </c>
      <c r="AK88" s="632" t="str">
        <f t="shared" si="33"/>
        <v/>
      </c>
      <c r="AL88" s="866" t="str">
        <f t="shared" si="37"/>
        <v/>
      </c>
      <c r="AM88" s="867">
        <f t="shared" si="44"/>
        <v>0</v>
      </c>
      <c r="AN88" s="633" t="str">
        <f t="shared" si="34"/>
        <v>YES</v>
      </c>
      <c r="AO88" s="511" t="s">
        <v>382</v>
      </c>
      <c r="AP88" s="127">
        <f>VLOOKUP(AO88,'Flags&amp;Qualifiers'!$B$2:$C$49,2)</f>
        <v>0</v>
      </c>
      <c r="AQ88" s="127">
        <f>VLOOKUP(AO88,'Flags&amp;Qualifiers'!$B$2:$D$49,3)</f>
        <v>0</v>
      </c>
      <c r="AR88" s="127">
        <f>VLOOKUP(AO88,'Flags&amp;Qualifiers'!$B$2:$E$49,4)</f>
        <v>0</v>
      </c>
      <c r="AS88" s="968"/>
      <c r="AT88" s="856" t="str">
        <f t="shared" si="45"/>
        <v>no</v>
      </c>
    </row>
    <row r="89" spans="1:46" s="7" customFormat="1" ht="11.25" customHeight="1" x14ac:dyDescent="0.2">
      <c r="A89" s="621">
        <f>(AirVision!A86)</f>
        <v>0</v>
      </c>
      <c r="B89" s="622">
        <f>(AirVision!B86)</f>
        <v>0</v>
      </c>
      <c r="C89" s="623" t="str">
        <f>IF(ISNUMBER(AirVision!I86),AirVision!I86, "")</f>
        <v/>
      </c>
      <c r="D89" s="624" t="str">
        <f>IF(AirVision!J86&lt;&gt;"",AirVision!J86, "")</f>
        <v/>
      </c>
      <c r="E89" s="624" t="str">
        <f>IF(ISNUMBER(AirVision!C86),AirVision!C86, "")</f>
        <v/>
      </c>
      <c r="F89" s="624" t="str">
        <f>IF(AirVision!D86&lt;&gt;"",AirVision!D86, "")</f>
        <v/>
      </c>
      <c r="G89" s="624" t="str">
        <f>IF(ISNUMBER(AirVision!F86),AirVision!F86, "")</f>
        <v/>
      </c>
      <c r="H89" s="624" t="str">
        <f>IF(AirVision!G86&lt;&gt;"",AirVision!G86, "")</f>
        <v/>
      </c>
      <c r="I89" s="624" t="str">
        <f>IF(ISNUMBER(AirVision!U86),AirVision!U86, "")</f>
        <v/>
      </c>
      <c r="J89" s="624" t="str">
        <f>IF(AirVision!V86&lt;&gt;"",AirVision!V86, "")</f>
        <v/>
      </c>
      <c r="K89" s="624" t="str">
        <f>IF(ISNUMBER(AirVision!X86),AirVision!X86, "")</f>
        <v/>
      </c>
      <c r="L89" s="624" t="str">
        <f>IF(AirVision!Y86&lt;&gt;"",AirVision!Y86, "")</f>
        <v/>
      </c>
      <c r="M89" s="624" t="str">
        <f>IF(ISNUMBER(AirVision!AA86),AirVision!AA86, "")</f>
        <v/>
      </c>
      <c r="N89" s="624" t="str">
        <f>IF(AirVision!AB86&lt;&gt;"",AirVision!AB86, "")</f>
        <v/>
      </c>
      <c r="O89" s="624" t="str">
        <f>IF(ISNUMBER(AirVision!AD86),AirVision!AD86, "")</f>
        <v/>
      </c>
      <c r="P89" s="624" t="str">
        <f>IF(AirVision!AE86&lt;&gt;"",AirVision!AE86, "")</f>
        <v/>
      </c>
      <c r="Q89" s="624">
        <f t="shared" si="38"/>
        <v>1</v>
      </c>
      <c r="R89" s="624" t="str">
        <f>IF(D89&lt;&gt;"",(VLOOKUP(D89,'Flags&amp;Qualifiers'!$S$2:$U$55,3)),"")</f>
        <v/>
      </c>
      <c r="S89" s="624" t="b">
        <f>ISNUMBER(SEARCH('Flags&amp;Qualifiers'!$S$5,D89))</f>
        <v>0</v>
      </c>
      <c r="T89" s="624">
        <f t="shared" si="39"/>
        <v>0</v>
      </c>
      <c r="U89" s="624" t="str">
        <f>IF(D89&lt;&gt;"",(VLOOKUP(D89,'Flags&amp;Qualifiers'!$S$2:$T$55,2)),"")</f>
        <v/>
      </c>
      <c r="V89" s="7">
        <f t="shared" si="40"/>
        <v>1</v>
      </c>
      <c r="W89" s="7">
        <f t="shared" si="41"/>
        <v>0</v>
      </c>
      <c r="X89" s="861" t="str">
        <f t="shared" si="42"/>
        <v>NULL</v>
      </c>
      <c r="Y89" s="557" t="str">
        <f t="shared" si="43"/>
        <v/>
      </c>
      <c r="Z89" s="862">
        <f t="shared" si="46"/>
        <v>83</v>
      </c>
      <c r="AA89" s="633">
        <f t="shared" si="47"/>
        <v>0</v>
      </c>
      <c r="AB89" s="7" t="str">
        <f t="shared" si="53"/>
        <v>INVALID</v>
      </c>
      <c r="AC89" s="861" t="str">
        <f t="shared" si="54"/>
        <v/>
      </c>
      <c r="AD89" s="861" t="e">
        <f t="shared" si="55"/>
        <v>#DIV/0!</v>
      </c>
      <c r="AE89" s="861">
        <f t="shared" si="56"/>
        <v>0</v>
      </c>
      <c r="AF89" s="862">
        <f t="shared" si="48"/>
        <v>300</v>
      </c>
      <c r="AG89" s="862">
        <f t="shared" si="49"/>
        <v>201</v>
      </c>
      <c r="AH89" s="865">
        <f t="shared" si="50"/>
        <v>0.374</v>
      </c>
      <c r="AI89" s="862">
        <f t="shared" si="51"/>
        <v>0.11600000000000001</v>
      </c>
      <c r="AJ89" s="862" t="e">
        <f t="shared" si="52"/>
        <v>#VALUE!</v>
      </c>
      <c r="AK89" s="632" t="str">
        <f t="shared" si="33"/>
        <v/>
      </c>
      <c r="AL89" s="866" t="str">
        <f t="shared" si="37"/>
        <v/>
      </c>
      <c r="AM89" s="867">
        <f t="shared" si="44"/>
        <v>0</v>
      </c>
      <c r="AN89" s="633" t="str">
        <f t="shared" si="34"/>
        <v>YES</v>
      </c>
      <c r="AO89" s="511" t="s">
        <v>382</v>
      </c>
      <c r="AP89" s="127">
        <f>VLOOKUP(AO89,'Flags&amp;Qualifiers'!$B$2:$C$49,2)</f>
        <v>0</v>
      </c>
      <c r="AQ89" s="127">
        <f>VLOOKUP(AO89,'Flags&amp;Qualifiers'!$B$2:$D$49,3)</f>
        <v>0</v>
      </c>
      <c r="AR89" s="127">
        <f>VLOOKUP(AO89,'Flags&amp;Qualifiers'!$B$2:$E$49,4)</f>
        <v>0</v>
      </c>
      <c r="AS89" s="968"/>
      <c r="AT89" s="856" t="str">
        <f t="shared" si="45"/>
        <v>no</v>
      </c>
    </row>
    <row r="90" spans="1:46" s="7" customFormat="1" ht="11.25" customHeight="1" x14ac:dyDescent="0.2">
      <c r="A90" s="621">
        <f>(AirVision!A87)</f>
        <v>0</v>
      </c>
      <c r="B90" s="622">
        <f>(AirVision!B87)</f>
        <v>0</v>
      </c>
      <c r="C90" s="623" t="str">
        <f>IF(ISNUMBER(AirVision!I87),AirVision!I87, "")</f>
        <v/>
      </c>
      <c r="D90" s="624" t="str">
        <f>IF(AirVision!J87&lt;&gt;"",AirVision!J87, "")</f>
        <v/>
      </c>
      <c r="E90" s="624" t="str">
        <f>IF(ISNUMBER(AirVision!C87),AirVision!C87, "")</f>
        <v/>
      </c>
      <c r="F90" s="624" t="str">
        <f>IF(AirVision!D87&lt;&gt;"",AirVision!D87, "")</f>
        <v/>
      </c>
      <c r="G90" s="624" t="str">
        <f>IF(ISNUMBER(AirVision!F87),AirVision!F87, "")</f>
        <v/>
      </c>
      <c r="H90" s="624" t="str">
        <f>IF(AirVision!G87&lt;&gt;"",AirVision!G87, "")</f>
        <v/>
      </c>
      <c r="I90" s="624" t="str">
        <f>IF(ISNUMBER(AirVision!U87),AirVision!U87, "")</f>
        <v/>
      </c>
      <c r="J90" s="624" t="str">
        <f>IF(AirVision!V87&lt;&gt;"",AirVision!V87, "")</f>
        <v/>
      </c>
      <c r="K90" s="624" t="str">
        <f>IF(ISNUMBER(AirVision!X87),AirVision!X87, "")</f>
        <v/>
      </c>
      <c r="L90" s="624" t="str">
        <f>IF(AirVision!Y87&lt;&gt;"",AirVision!Y87, "")</f>
        <v/>
      </c>
      <c r="M90" s="624" t="str">
        <f>IF(ISNUMBER(AirVision!AA87),AirVision!AA87, "")</f>
        <v/>
      </c>
      <c r="N90" s="624" t="str">
        <f>IF(AirVision!AB87&lt;&gt;"",AirVision!AB87, "")</f>
        <v/>
      </c>
      <c r="O90" s="624" t="str">
        <f>IF(ISNUMBER(AirVision!AD87),AirVision!AD87, "")</f>
        <v/>
      </c>
      <c r="P90" s="624" t="str">
        <f>IF(AirVision!AE87&lt;&gt;"",AirVision!AE87, "")</f>
        <v/>
      </c>
      <c r="Q90" s="624">
        <f t="shared" si="38"/>
        <v>1</v>
      </c>
      <c r="R90" s="624" t="str">
        <f>IF(D90&lt;&gt;"",(VLOOKUP(D90,'Flags&amp;Qualifiers'!$S$2:$U$55,3)),"")</f>
        <v/>
      </c>
      <c r="S90" s="624" t="b">
        <f>ISNUMBER(SEARCH('Flags&amp;Qualifiers'!$S$5,D90))</f>
        <v>0</v>
      </c>
      <c r="T90" s="624">
        <f t="shared" si="39"/>
        <v>0</v>
      </c>
      <c r="U90" s="624" t="str">
        <f>IF(D90&lt;&gt;"",(VLOOKUP(D90,'Flags&amp;Qualifiers'!$S$2:$T$55,2)),"")</f>
        <v/>
      </c>
      <c r="V90" s="7">
        <f t="shared" si="40"/>
        <v>1</v>
      </c>
      <c r="W90" s="7">
        <f t="shared" si="41"/>
        <v>0</v>
      </c>
      <c r="X90" s="861" t="str">
        <f t="shared" si="42"/>
        <v>NULL</v>
      </c>
      <c r="Y90" s="557" t="str">
        <f t="shared" si="43"/>
        <v/>
      </c>
      <c r="Z90" s="862">
        <f t="shared" si="46"/>
        <v>84</v>
      </c>
      <c r="AA90" s="633">
        <f t="shared" si="47"/>
        <v>0</v>
      </c>
      <c r="AB90" s="7" t="str">
        <f t="shared" si="53"/>
        <v>INVALID</v>
      </c>
      <c r="AC90" s="861" t="str">
        <f t="shared" si="54"/>
        <v/>
      </c>
      <c r="AD90" s="861" t="e">
        <f t="shared" si="55"/>
        <v>#DIV/0!</v>
      </c>
      <c r="AE90" s="861">
        <f t="shared" si="56"/>
        <v>0</v>
      </c>
      <c r="AF90" s="862">
        <f t="shared" si="48"/>
        <v>300</v>
      </c>
      <c r="AG90" s="862">
        <f t="shared" si="49"/>
        <v>201</v>
      </c>
      <c r="AH90" s="865">
        <f t="shared" si="50"/>
        <v>0.374</v>
      </c>
      <c r="AI90" s="862">
        <f t="shared" si="51"/>
        <v>0.11600000000000001</v>
      </c>
      <c r="AJ90" s="862" t="e">
        <f t="shared" si="52"/>
        <v>#VALUE!</v>
      </c>
      <c r="AK90" s="632" t="str">
        <f t="shared" si="33"/>
        <v/>
      </c>
      <c r="AL90" s="866" t="str">
        <f t="shared" si="37"/>
        <v/>
      </c>
      <c r="AM90" s="867">
        <f t="shared" si="44"/>
        <v>0</v>
      </c>
      <c r="AN90" s="633" t="str">
        <f t="shared" si="34"/>
        <v>YES</v>
      </c>
      <c r="AO90" s="511" t="s">
        <v>382</v>
      </c>
      <c r="AP90" s="127">
        <f>VLOOKUP(AO90,'Flags&amp;Qualifiers'!$B$2:$C$49,2)</f>
        <v>0</v>
      </c>
      <c r="AQ90" s="127">
        <f>VLOOKUP(AO90,'Flags&amp;Qualifiers'!$B$2:$D$49,3)</f>
        <v>0</v>
      </c>
      <c r="AR90" s="127">
        <f>VLOOKUP(AO90,'Flags&amp;Qualifiers'!$B$2:$E$49,4)</f>
        <v>0</v>
      </c>
      <c r="AS90" s="968"/>
      <c r="AT90" s="856" t="str">
        <f t="shared" si="45"/>
        <v>no</v>
      </c>
    </row>
    <row r="91" spans="1:46" s="7" customFormat="1" ht="11.25" customHeight="1" x14ac:dyDescent="0.2">
      <c r="A91" s="621">
        <f>(AirVision!A88)</f>
        <v>0</v>
      </c>
      <c r="B91" s="622">
        <f>(AirVision!B88)</f>
        <v>0</v>
      </c>
      <c r="C91" s="623" t="str">
        <f>IF(ISNUMBER(AirVision!I88),AirVision!I88, "")</f>
        <v/>
      </c>
      <c r="D91" s="624" t="str">
        <f>IF(AirVision!J88&lt;&gt;"",AirVision!J88, "")</f>
        <v/>
      </c>
      <c r="E91" s="624" t="str">
        <f>IF(ISNUMBER(AirVision!C88),AirVision!C88, "")</f>
        <v/>
      </c>
      <c r="F91" s="624" t="str">
        <f>IF(AirVision!D88&lt;&gt;"",AirVision!D88, "")</f>
        <v/>
      </c>
      <c r="G91" s="624" t="str">
        <f>IF(ISNUMBER(AirVision!F88),AirVision!F88, "")</f>
        <v/>
      </c>
      <c r="H91" s="624" t="str">
        <f>IF(AirVision!G88&lt;&gt;"",AirVision!G88, "")</f>
        <v/>
      </c>
      <c r="I91" s="624" t="str">
        <f>IF(ISNUMBER(AirVision!U88),AirVision!U88, "")</f>
        <v/>
      </c>
      <c r="J91" s="624" t="str">
        <f>IF(AirVision!V88&lt;&gt;"",AirVision!V88, "")</f>
        <v/>
      </c>
      <c r="K91" s="624" t="str">
        <f>IF(ISNUMBER(AirVision!X88),AirVision!X88, "")</f>
        <v/>
      </c>
      <c r="L91" s="624" t="str">
        <f>IF(AirVision!Y88&lt;&gt;"",AirVision!Y88, "")</f>
        <v/>
      </c>
      <c r="M91" s="624" t="str">
        <f>IF(ISNUMBER(AirVision!AA88),AirVision!AA88, "")</f>
        <v/>
      </c>
      <c r="N91" s="624" t="str">
        <f>IF(AirVision!AB88&lt;&gt;"",AirVision!AB88, "")</f>
        <v/>
      </c>
      <c r="O91" s="624" t="str">
        <f>IF(ISNUMBER(AirVision!AD88),AirVision!AD88, "")</f>
        <v/>
      </c>
      <c r="P91" s="624" t="str">
        <f>IF(AirVision!AE88&lt;&gt;"",AirVision!AE88, "")</f>
        <v/>
      </c>
      <c r="Q91" s="624">
        <f t="shared" si="38"/>
        <v>1</v>
      </c>
      <c r="R91" s="624" t="str">
        <f>IF(D91&lt;&gt;"",(VLOOKUP(D91,'Flags&amp;Qualifiers'!$S$2:$U$55,3)),"")</f>
        <v/>
      </c>
      <c r="S91" s="624" t="b">
        <f>ISNUMBER(SEARCH('Flags&amp;Qualifiers'!$S$5,D91))</f>
        <v>0</v>
      </c>
      <c r="T91" s="624">
        <f t="shared" si="39"/>
        <v>0</v>
      </c>
      <c r="U91" s="624" t="str">
        <f>IF(D91&lt;&gt;"",(VLOOKUP(D91,'Flags&amp;Qualifiers'!$S$2:$T$55,2)),"")</f>
        <v/>
      </c>
      <c r="V91" s="7">
        <f t="shared" si="40"/>
        <v>1</v>
      </c>
      <c r="W91" s="7">
        <f t="shared" si="41"/>
        <v>0</v>
      </c>
      <c r="X91" s="861" t="str">
        <f t="shared" si="42"/>
        <v>NULL</v>
      </c>
      <c r="Y91" s="557" t="str">
        <f t="shared" si="43"/>
        <v/>
      </c>
      <c r="Z91" s="862">
        <f t="shared" si="46"/>
        <v>85</v>
      </c>
      <c r="AA91" s="633">
        <f t="shared" si="47"/>
        <v>0</v>
      </c>
      <c r="AB91" s="7" t="str">
        <f t="shared" si="53"/>
        <v>INVALID</v>
      </c>
      <c r="AC91" s="861" t="str">
        <f t="shared" si="54"/>
        <v/>
      </c>
      <c r="AD91" s="861" t="e">
        <f t="shared" si="55"/>
        <v>#DIV/0!</v>
      </c>
      <c r="AE91" s="861">
        <f t="shared" si="56"/>
        <v>0</v>
      </c>
      <c r="AF91" s="862">
        <f t="shared" si="48"/>
        <v>300</v>
      </c>
      <c r="AG91" s="862">
        <f t="shared" si="49"/>
        <v>201</v>
      </c>
      <c r="AH91" s="865">
        <f t="shared" si="50"/>
        <v>0.374</v>
      </c>
      <c r="AI91" s="862">
        <f t="shared" si="51"/>
        <v>0.11600000000000001</v>
      </c>
      <c r="AJ91" s="862" t="e">
        <f t="shared" si="52"/>
        <v>#VALUE!</v>
      </c>
      <c r="AK91" s="632" t="str">
        <f t="shared" si="33"/>
        <v/>
      </c>
      <c r="AL91" s="866" t="str">
        <f t="shared" si="37"/>
        <v/>
      </c>
      <c r="AM91" s="867">
        <f t="shared" si="44"/>
        <v>0</v>
      </c>
      <c r="AN91" s="633" t="str">
        <f t="shared" si="34"/>
        <v>YES</v>
      </c>
      <c r="AO91" s="511" t="s">
        <v>382</v>
      </c>
      <c r="AP91" s="127">
        <f>VLOOKUP(AO91,'Flags&amp;Qualifiers'!$B$2:$C$49,2)</f>
        <v>0</v>
      </c>
      <c r="AQ91" s="127">
        <f>VLOOKUP(AO91,'Flags&amp;Qualifiers'!$B$2:$D$49,3)</f>
        <v>0</v>
      </c>
      <c r="AR91" s="127">
        <f>VLOOKUP(AO91,'Flags&amp;Qualifiers'!$B$2:$E$49,4)</f>
        <v>0</v>
      </c>
      <c r="AS91" s="968"/>
      <c r="AT91" s="856" t="str">
        <f t="shared" si="45"/>
        <v>no</v>
      </c>
    </row>
    <row r="92" spans="1:46" s="7" customFormat="1" ht="11.25" customHeight="1" x14ac:dyDescent="0.2">
      <c r="A92" s="621">
        <f>(AirVision!A89)</f>
        <v>0</v>
      </c>
      <c r="B92" s="622">
        <f>(AirVision!B89)</f>
        <v>0</v>
      </c>
      <c r="C92" s="623" t="str">
        <f>IF(ISNUMBER(AirVision!I89),AirVision!I89, "")</f>
        <v/>
      </c>
      <c r="D92" s="624" t="str">
        <f>IF(AirVision!J89&lt;&gt;"",AirVision!J89, "")</f>
        <v/>
      </c>
      <c r="E92" s="624" t="str">
        <f>IF(ISNUMBER(AirVision!C89),AirVision!C89, "")</f>
        <v/>
      </c>
      <c r="F92" s="624" t="str">
        <f>IF(AirVision!D89&lt;&gt;"",AirVision!D89, "")</f>
        <v/>
      </c>
      <c r="G92" s="624" t="str">
        <f>IF(ISNUMBER(AirVision!F89),AirVision!F89, "")</f>
        <v/>
      </c>
      <c r="H92" s="624" t="str">
        <f>IF(AirVision!G89&lt;&gt;"",AirVision!G89, "")</f>
        <v/>
      </c>
      <c r="I92" s="624" t="str">
        <f>IF(ISNUMBER(AirVision!U89),AirVision!U89, "")</f>
        <v/>
      </c>
      <c r="J92" s="624" t="str">
        <f>IF(AirVision!V89&lt;&gt;"",AirVision!V89, "")</f>
        <v/>
      </c>
      <c r="K92" s="624" t="str">
        <f>IF(ISNUMBER(AirVision!X89),AirVision!X89, "")</f>
        <v/>
      </c>
      <c r="L92" s="624" t="str">
        <f>IF(AirVision!Y89&lt;&gt;"",AirVision!Y89, "")</f>
        <v/>
      </c>
      <c r="M92" s="624" t="str">
        <f>IF(ISNUMBER(AirVision!AA89),AirVision!AA89, "")</f>
        <v/>
      </c>
      <c r="N92" s="624" t="str">
        <f>IF(AirVision!AB89&lt;&gt;"",AirVision!AB89, "")</f>
        <v/>
      </c>
      <c r="O92" s="624" t="str">
        <f>IF(ISNUMBER(AirVision!AD89),AirVision!AD89, "")</f>
        <v/>
      </c>
      <c r="P92" s="624" t="str">
        <f>IF(AirVision!AE89&lt;&gt;"",AirVision!AE89, "")</f>
        <v/>
      </c>
      <c r="Q92" s="624">
        <f t="shared" si="38"/>
        <v>1</v>
      </c>
      <c r="R92" s="624" t="str">
        <f>IF(D92&lt;&gt;"",(VLOOKUP(D92,'Flags&amp;Qualifiers'!$S$2:$U$55,3)),"")</f>
        <v/>
      </c>
      <c r="S92" s="624" t="b">
        <f>ISNUMBER(SEARCH('Flags&amp;Qualifiers'!$S$5,D92))</f>
        <v>0</v>
      </c>
      <c r="T92" s="624">
        <f t="shared" si="39"/>
        <v>0</v>
      </c>
      <c r="U92" s="624" t="str">
        <f>IF(D92&lt;&gt;"",(VLOOKUP(D92,'Flags&amp;Qualifiers'!$S$2:$T$55,2)),"")</f>
        <v/>
      </c>
      <c r="V92" s="7">
        <f t="shared" si="40"/>
        <v>1</v>
      </c>
      <c r="W92" s="7">
        <f t="shared" si="41"/>
        <v>0</v>
      </c>
      <c r="X92" s="861" t="str">
        <f t="shared" si="42"/>
        <v>NULL</v>
      </c>
      <c r="Y92" s="557" t="str">
        <f t="shared" si="43"/>
        <v/>
      </c>
      <c r="Z92" s="862">
        <f t="shared" si="46"/>
        <v>86</v>
      </c>
      <c r="AA92" s="633">
        <f t="shared" si="47"/>
        <v>0</v>
      </c>
      <c r="AB92" s="7" t="str">
        <f t="shared" si="53"/>
        <v>INVALID</v>
      </c>
      <c r="AC92" s="861" t="str">
        <f t="shared" si="54"/>
        <v/>
      </c>
      <c r="AD92" s="861" t="e">
        <f t="shared" si="55"/>
        <v>#DIV/0!</v>
      </c>
      <c r="AE92" s="861">
        <f t="shared" si="56"/>
        <v>0</v>
      </c>
      <c r="AF92" s="862">
        <f t="shared" si="48"/>
        <v>300</v>
      </c>
      <c r="AG92" s="862">
        <f t="shared" si="49"/>
        <v>201</v>
      </c>
      <c r="AH92" s="865">
        <f t="shared" si="50"/>
        <v>0.374</v>
      </c>
      <c r="AI92" s="862">
        <f t="shared" si="51"/>
        <v>0.11600000000000001</v>
      </c>
      <c r="AJ92" s="862" t="e">
        <f t="shared" si="52"/>
        <v>#VALUE!</v>
      </c>
      <c r="AK92" s="632" t="str">
        <f t="shared" si="33"/>
        <v/>
      </c>
      <c r="AL92" s="866" t="str">
        <f t="shared" si="37"/>
        <v/>
      </c>
      <c r="AM92" s="867">
        <f t="shared" si="44"/>
        <v>0</v>
      </c>
      <c r="AN92" s="633" t="str">
        <f t="shared" si="34"/>
        <v>YES</v>
      </c>
      <c r="AO92" s="511" t="s">
        <v>382</v>
      </c>
      <c r="AP92" s="127">
        <f>VLOOKUP(AO92,'Flags&amp;Qualifiers'!$B$2:$C$49,2)</f>
        <v>0</v>
      </c>
      <c r="AQ92" s="127">
        <f>VLOOKUP(AO92,'Flags&amp;Qualifiers'!$B$2:$D$49,3)</f>
        <v>0</v>
      </c>
      <c r="AR92" s="127">
        <f>VLOOKUP(AO92,'Flags&amp;Qualifiers'!$B$2:$E$49,4)</f>
        <v>0</v>
      </c>
      <c r="AS92" s="968"/>
      <c r="AT92" s="856" t="str">
        <f t="shared" si="45"/>
        <v>no</v>
      </c>
    </row>
    <row r="93" spans="1:46" s="7" customFormat="1" ht="11.25" customHeight="1" x14ac:dyDescent="0.2">
      <c r="A93" s="621">
        <f>(AirVision!A90)</f>
        <v>0</v>
      </c>
      <c r="B93" s="622">
        <f>(AirVision!B90)</f>
        <v>0</v>
      </c>
      <c r="C93" s="623" t="str">
        <f>IF(ISNUMBER(AirVision!I90),AirVision!I90, "")</f>
        <v/>
      </c>
      <c r="D93" s="624" t="str">
        <f>IF(AirVision!J90&lt;&gt;"",AirVision!J90, "")</f>
        <v/>
      </c>
      <c r="E93" s="624" t="str">
        <f>IF(ISNUMBER(AirVision!C90),AirVision!C90, "")</f>
        <v/>
      </c>
      <c r="F93" s="624" t="str">
        <f>IF(AirVision!D90&lt;&gt;"",AirVision!D90, "")</f>
        <v/>
      </c>
      <c r="G93" s="624" t="str">
        <f>IF(ISNUMBER(AirVision!F90),AirVision!F90, "")</f>
        <v/>
      </c>
      <c r="H93" s="624" t="str">
        <f>IF(AirVision!G90&lt;&gt;"",AirVision!G90, "")</f>
        <v/>
      </c>
      <c r="I93" s="624" t="str">
        <f>IF(ISNUMBER(AirVision!U90),AirVision!U90, "")</f>
        <v/>
      </c>
      <c r="J93" s="624" t="str">
        <f>IF(AirVision!V90&lt;&gt;"",AirVision!V90, "")</f>
        <v/>
      </c>
      <c r="K93" s="624" t="str">
        <f>IF(ISNUMBER(AirVision!X90),AirVision!X90, "")</f>
        <v/>
      </c>
      <c r="L93" s="624" t="str">
        <f>IF(AirVision!Y90&lt;&gt;"",AirVision!Y90, "")</f>
        <v/>
      </c>
      <c r="M93" s="624" t="str">
        <f>IF(ISNUMBER(AirVision!AA90),AirVision!AA90, "")</f>
        <v/>
      </c>
      <c r="N93" s="624" t="str">
        <f>IF(AirVision!AB90&lt;&gt;"",AirVision!AB90, "")</f>
        <v/>
      </c>
      <c r="O93" s="624" t="str">
        <f>IF(ISNUMBER(AirVision!AD90),AirVision!AD90, "")</f>
        <v/>
      </c>
      <c r="P93" s="624" t="str">
        <f>IF(AirVision!AE90&lt;&gt;"",AirVision!AE90, "")</f>
        <v/>
      </c>
      <c r="Q93" s="624">
        <f t="shared" si="38"/>
        <v>1</v>
      </c>
      <c r="R93" s="624" t="str">
        <f>IF(D93&lt;&gt;"",(VLOOKUP(D93,'Flags&amp;Qualifiers'!$S$2:$U$55,3)),"")</f>
        <v/>
      </c>
      <c r="S93" s="624" t="b">
        <f>ISNUMBER(SEARCH('Flags&amp;Qualifiers'!$S$5,D93))</f>
        <v>0</v>
      </c>
      <c r="T93" s="624">
        <f t="shared" si="39"/>
        <v>0</v>
      </c>
      <c r="U93" s="624" t="str">
        <f>IF(D93&lt;&gt;"",(VLOOKUP(D93,'Flags&amp;Qualifiers'!$S$2:$T$55,2)),"")</f>
        <v/>
      </c>
      <c r="V93" s="7">
        <f t="shared" si="40"/>
        <v>1</v>
      </c>
      <c r="W93" s="7">
        <f t="shared" si="41"/>
        <v>0</v>
      </c>
      <c r="X93" s="861" t="str">
        <f t="shared" si="42"/>
        <v>NULL</v>
      </c>
      <c r="Y93" s="557" t="str">
        <f t="shared" si="43"/>
        <v/>
      </c>
      <c r="Z93" s="862">
        <f t="shared" si="46"/>
        <v>87</v>
      </c>
      <c r="AA93" s="633">
        <f t="shared" si="47"/>
        <v>0</v>
      </c>
      <c r="AB93" s="7" t="str">
        <f t="shared" si="53"/>
        <v>INVALID</v>
      </c>
      <c r="AC93" s="861" t="str">
        <f t="shared" si="54"/>
        <v/>
      </c>
      <c r="AD93" s="861" t="e">
        <f t="shared" si="55"/>
        <v>#DIV/0!</v>
      </c>
      <c r="AE93" s="861">
        <f t="shared" si="56"/>
        <v>0</v>
      </c>
      <c r="AF93" s="862">
        <f t="shared" si="48"/>
        <v>300</v>
      </c>
      <c r="AG93" s="862">
        <f t="shared" si="49"/>
        <v>201</v>
      </c>
      <c r="AH93" s="865">
        <f t="shared" si="50"/>
        <v>0.374</v>
      </c>
      <c r="AI93" s="862">
        <f t="shared" si="51"/>
        <v>0.11600000000000001</v>
      </c>
      <c r="AJ93" s="862" t="e">
        <f t="shared" si="52"/>
        <v>#VALUE!</v>
      </c>
      <c r="AK93" s="632" t="str">
        <f t="shared" si="33"/>
        <v/>
      </c>
      <c r="AL93" s="866" t="str">
        <f t="shared" si="37"/>
        <v/>
      </c>
      <c r="AM93" s="867">
        <f t="shared" si="44"/>
        <v>0</v>
      </c>
      <c r="AN93" s="633" t="str">
        <f t="shared" si="34"/>
        <v>YES</v>
      </c>
      <c r="AO93" s="511" t="s">
        <v>382</v>
      </c>
      <c r="AP93" s="127">
        <f>VLOOKUP(AO93,'Flags&amp;Qualifiers'!$B$2:$C$49,2)</f>
        <v>0</v>
      </c>
      <c r="AQ93" s="127">
        <f>VLOOKUP(AO93,'Flags&amp;Qualifiers'!$B$2:$D$49,3)</f>
        <v>0</v>
      </c>
      <c r="AR93" s="127">
        <f>VLOOKUP(AO93,'Flags&amp;Qualifiers'!$B$2:$E$49,4)</f>
        <v>0</v>
      </c>
      <c r="AS93" s="968"/>
      <c r="AT93" s="856" t="str">
        <f t="shared" si="45"/>
        <v>no</v>
      </c>
    </row>
    <row r="94" spans="1:46" s="7" customFormat="1" ht="11.25" customHeight="1" x14ac:dyDescent="0.2">
      <c r="A94" s="621">
        <f>(AirVision!A91)</f>
        <v>0</v>
      </c>
      <c r="B94" s="622">
        <f>(AirVision!B91)</f>
        <v>0</v>
      </c>
      <c r="C94" s="623" t="str">
        <f>IF(ISNUMBER(AirVision!I91),AirVision!I91, "")</f>
        <v/>
      </c>
      <c r="D94" s="624" t="str">
        <f>IF(AirVision!J91&lt;&gt;"",AirVision!J91, "")</f>
        <v/>
      </c>
      <c r="E94" s="624" t="str">
        <f>IF(ISNUMBER(AirVision!C91),AirVision!C91, "")</f>
        <v/>
      </c>
      <c r="F94" s="624" t="str">
        <f>IF(AirVision!D91&lt;&gt;"",AirVision!D91, "")</f>
        <v/>
      </c>
      <c r="G94" s="624" t="str">
        <f>IF(ISNUMBER(AirVision!F91),AirVision!F91, "")</f>
        <v/>
      </c>
      <c r="H94" s="624" t="str">
        <f>IF(AirVision!G91&lt;&gt;"",AirVision!G91, "")</f>
        <v/>
      </c>
      <c r="I94" s="624" t="str">
        <f>IF(ISNUMBER(AirVision!U91),AirVision!U91, "")</f>
        <v/>
      </c>
      <c r="J94" s="624" t="str">
        <f>IF(AirVision!V91&lt;&gt;"",AirVision!V91, "")</f>
        <v/>
      </c>
      <c r="K94" s="624" t="str">
        <f>IF(ISNUMBER(AirVision!X91),AirVision!X91, "")</f>
        <v/>
      </c>
      <c r="L94" s="624" t="str">
        <f>IF(AirVision!Y91&lt;&gt;"",AirVision!Y91, "")</f>
        <v/>
      </c>
      <c r="M94" s="624" t="str">
        <f>IF(ISNUMBER(AirVision!AA91),AirVision!AA91, "")</f>
        <v/>
      </c>
      <c r="N94" s="624" t="str">
        <f>IF(AirVision!AB91&lt;&gt;"",AirVision!AB91, "")</f>
        <v/>
      </c>
      <c r="O94" s="624" t="str">
        <f>IF(ISNUMBER(AirVision!AD91),AirVision!AD91, "")</f>
        <v/>
      </c>
      <c r="P94" s="624" t="str">
        <f>IF(AirVision!AE91&lt;&gt;"",AirVision!AE91, "")</f>
        <v/>
      </c>
      <c r="Q94" s="624">
        <f t="shared" si="38"/>
        <v>1</v>
      </c>
      <c r="R94" s="624" t="str">
        <f>IF(D94&lt;&gt;"",(VLOOKUP(D94,'Flags&amp;Qualifiers'!$S$2:$U$55,3)),"")</f>
        <v/>
      </c>
      <c r="S94" s="624" t="b">
        <f>ISNUMBER(SEARCH('Flags&amp;Qualifiers'!$S$5,D94))</f>
        <v>0</v>
      </c>
      <c r="T94" s="624">
        <f t="shared" si="39"/>
        <v>0</v>
      </c>
      <c r="U94" s="624" t="str">
        <f>IF(D94&lt;&gt;"",(VLOOKUP(D94,'Flags&amp;Qualifiers'!$S$2:$T$55,2)),"")</f>
        <v/>
      </c>
      <c r="V94" s="7">
        <f t="shared" si="40"/>
        <v>1</v>
      </c>
      <c r="W94" s="7">
        <f t="shared" si="41"/>
        <v>0</v>
      </c>
      <c r="X94" s="861" t="str">
        <f t="shared" si="42"/>
        <v>NULL</v>
      </c>
      <c r="Y94" s="557" t="str">
        <f t="shared" si="43"/>
        <v/>
      </c>
      <c r="Z94" s="862">
        <f t="shared" si="46"/>
        <v>88</v>
      </c>
      <c r="AA94" s="633">
        <f t="shared" si="47"/>
        <v>0</v>
      </c>
      <c r="AB94" s="7" t="str">
        <f t="shared" si="53"/>
        <v>INVALID</v>
      </c>
      <c r="AC94" s="861" t="str">
        <f t="shared" si="54"/>
        <v/>
      </c>
      <c r="AD94" s="861" t="e">
        <f t="shared" si="55"/>
        <v>#DIV/0!</v>
      </c>
      <c r="AE94" s="861">
        <f t="shared" si="56"/>
        <v>0</v>
      </c>
      <c r="AF94" s="862">
        <f t="shared" si="48"/>
        <v>300</v>
      </c>
      <c r="AG94" s="862">
        <f t="shared" si="49"/>
        <v>201</v>
      </c>
      <c r="AH94" s="865">
        <f t="shared" si="50"/>
        <v>0.374</v>
      </c>
      <c r="AI94" s="862">
        <f t="shared" si="51"/>
        <v>0.11600000000000001</v>
      </c>
      <c r="AJ94" s="862" t="e">
        <f t="shared" si="52"/>
        <v>#VALUE!</v>
      </c>
      <c r="AK94" s="632" t="str">
        <f t="shared" si="33"/>
        <v/>
      </c>
      <c r="AL94" s="866" t="str">
        <f t="shared" si="37"/>
        <v/>
      </c>
      <c r="AM94" s="867">
        <f t="shared" si="44"/>
        <v>0</v>
      </c>
      <c r="AN94" s="633" t="str">
        <f t="shared" si="34"/>
        <v>YES</v>
      </c>
      <c r="AO94" s="511" t="s">
        <v>382</v>
      </c>
      <c r="AP94" s="127">
        <f>VLOOKUP(AO94,'Flags&amp;Qualifiers'!$B$2:$C$49,2)</f>
        <v>0</v>
      </c>
      <c r="AQ94" s="127">
        <f>VLOOKUP(AO94,'Flags&amp;Qualifiers'!$B$2:$D$49,3)</f>
        <v>0</v>
      </c>
      <c r="AR94" s="127">
        <f>VLOOKUP(AO94,'Flags&amp;Qualifiers'!$B$2:$E$49,4)</f>
        <v>0</v>
      </c>
      <c r="AS94" s="968"/>
      <c r="AT94" s="856" t="str">
        <f t="shared" si="45"/>
        <v>no</v>
      </c>
    </row>
    <row r="95" spans="1:46" s="7" customFormat="1" ht="11.25" customHeight="1" x14ac:dyDescent="0.2">
      <c r="A95" s="621">
        <f>(AirVision!A92)</f>
        <v>0</v>
      </c>
      <c r="B95" s="622">
        <f>(AirVision!B92)</f>
        <v>0</v>
      </c>
      <c r="C95" s="623" t="str">
        <f>IF(ISNUMBER(AirVision!I92),AirVision!I92, "")</f>
        <v/>
      </c>
      <c r="D95" s="624" t="str">
        <f>IF(AirVision!J92&lt;&gt;"",AirVision!J92, "")</f>
        <v/>
      </c>
      <c r="E95" s="624" t="str">
        <f>IF(ISNUMBER(AirVision!C92),AirVision!C92, "")</f>
        <v/>
      </c>
      <c r="F95" s="624" t="str">
        <f>IF(AirVision!D92&lt;&gt;"",AirVision!D92, "")</f>
        <v/>
      </c>
      <c r="G95" s="624" t="str">
        <f>IF(ISNUMBER(AirVision!F92),AirVision!F92, "")</f>
        <v/>
      </c>
      <c r="H95" s="624" t="str">
        <f>IF(AirVision!G92&lt;&gt;"",AirVision!G92, "")</f>
        <v/>
      </c>
      <c r="I95" s="624" t="str">
        <f>IF(ISNUMBER(AirVision!U92),AirVision!U92, "")</f>
        <v/>
      </c>
      <c r="J95" s="624" t="str">
        <f>IF(AirVision!V92&lt;&gt;"",AirVision!V92, "")</f>
        <v/>
      </c>
      <c r="K95" s="624" t="str">
        <f>IF(ISNUMBER(AirVision!X92),AirVision!X92, "")</f>
        <v/>
      </c>
      <c r="L95" s="624" t="str">
        <f>IF(AirVision!Y92&lt;&gt;"",AirVision!Y92, "")</f>
        <v/>
      </c>
      <c r="M95" s="624" t="str">
        <f>IF(ISNUMBER(AirVision!AA92),AirVision!AA92, "")</f>
        <v/>
      </c>
      <c r="N95" s="624" t="str">
        <f>IF(AirVision!AB92&lt;&gt;"",AirVision!AB92, "")</f>
        <v/>
      </c>
      <c r="O95" s="624" t="str">
        <f>IF(ISNUMBER(AirVision!AD92),AirVision!AD92, "")</f>
        <v/>
      </c>
      <c r="P95" s="624" t="str">
        <f>IF(AirVision!AE92&lt;&gt;"",AirVision!AE92, "")</f>
        <v/>
      </c>
      <c r="Q95" s="624">
        <f t="shared" si="38"/>
        <v>1</v>
      </c>
      <c r="R95" s="624" t="str">
        <f>IF(D95&lt;&gt;"",(VLOOKUP(D95,'Flags&amp;Qualifiers'!$S$2:$U$55,3)),"")</f>
        <v/>
      </c>
      <c r="S95" s="624" t="b">
        <f>ISNUMBER(SEARCH('Flags&amp;Qualifiers'!$S$5,D95))</f>
        <v>0</v>
      </c>
      <c r="T95" s="624">
        <f t="shared" si="39"/>
        <v>0</v>
      </c>
      <c r="U95" s="624" t="str">
        <f>IF(D95&lt;&gt;"",(VLOOKUP(D95,'Flags&amp;Qualifiers'!$S$2:$T$55,2)),"")</f>
        <v/>
      </c>
      <c r="V95" s="7">
        <f t="shared" si="40"/>
        <v>1</v>
      </c>
      <c r="W95" s="7">
        <f t="shared" si="41"/>
        <v>0</v>
      </c>
      <c r="X95" s="861" t="str">
        <f t="shared" si="42"/>
        <v>NULL</v>
      </c>
      <c r="Y95" s="557" t="str">
        <f t="shared" si="43"/>
        <v/>
      </c>
      <c r="Z95" s="862">
        <f t="shared" si="46"/>
        <v>89</v>
      </c>
      <c r="AA95" s="633">
        <f t="shared" si="47"/>
        <v>0</v>
      </c>
      <c r="AB95" s="7" t="str">
        <f t="shared" si="53"/>
        <v>INVALID</v>
      </c>
      <c r="AC95" s="861" t="str">
        <f t="shared" si="54"/>
        <v/>
      </c>
      <c r="AD95" s="861" t="e">
        <f t="shared" si="55"/>
        <v>#DIV/0!</v>
      </c>
      <c r="AE95" s="861">
        <f t="shared" si="56"/>
        <v>0</v>
      </c>
      <c r="AF95" s="862">
        <f t="shared" si="48"/>
        <v>300</v>
      </c>
      <c r="AG95" s="862">
        <f t="shared" si="49"/>
        <v>201</v>
      </c>
      <c r="AH95" s="865">
        <f t="shared" si="50"/>
        <v>0.374</v>
      </c>
      <c r="AI95" s="862">
        <f t="shared" si="51"/>
        <v>0.11600000000000001</v>
      </c>
      <c r="AJ95" s="862" t="e">
        <f t="shared" si="52"/>
        <v>#VALUE!</v>
      </c>
      <c r="AK95" s="632" t="str">
        <f t="shared" ref="AK95:AK158" si="57">IF(ISNUMBER(K95),_xlfn.STDEV.S(K72:K95),"")</f>
        <v/>
      </c>
      <c r="AL95" s="866" t="str">
        <f t="shared" si="37"/>
        <v/>
      </c>
      <c r="AM95" s="867">
        <f t="shared" si="44"/>
        <v>0</v>
      </c>
      <c r="AN95" s="633" t="str">
        <f t="shared" ref="AN95:AN158" si="58">IF(OR(V95&gt;0,W95&gt;0,X95&gt;0.07,X95&lt;0.005,Y95="MDL",Z95&gt;5,AA95&gt;0.014,AA95&lt;-0.014,AK95&gt;2.15),"YES", "")</f>
        <v>YES</v>
      </c>
      <c r="AO95" s="511" t="s">
        <v>382</v>
      </c>
      <c r="AP95" s="127">
        <f>VLOOKUP(AO95,'Flags&amp;Qualifiers'!$B$2:$C$49,2)</f>
        <v>0</v>
      </c>
      <c r="AQ95" s="127">
        <f>VLOOKUP(AO95,'Flags&amp;Qualifiers'!$B$2:$D$49,3)</f>
        <v>0</v>
      </c>
      <c r="AR95" s="127">
        <f>VLOOKUP(AO95,'Flags&amp;Qualifiers'!$B$2:$E$49,4)</f>
        <v>0</v>
      </c>
      <c r="AS95" s="968"/>
      <c r="AT95" s="856" t="str">
        <f t="shared" si="45"/>
        <v>no</v>
      </c>
    </row>
    <row r="96" spans="1:46" s="7" customFormat="1" ht="11.25" customHeight="1" x14ac:dyDescent="0.2">
      <c r="A96" s="621">
        <f>(AirVision!A93)</f>
        <v>0</v>
      </c>
      <c r="B96" s="622">
        <f>(AirVision!B93)</f>
        <v>0</v>
      </c>
      <c r="C96" s="623" t="str">
        <f>IF(ISNUMBER(AirVision!I93),AirVision!I93, "")</f>
        <v/>
      </c>
      <c r="D96" s="624" t="str">
        <f>IF(AirVision!J93&lt;&gt;"",AirVision!J93, "")</f>
        <v/>
      </c>
      <c r="E96" s="624" t="str">
        <f>IF(ISNUMBER(AirVision!C93),AirVision!C93, "")</f>
        <v/>
      </c>
      <c r="F96" s="624" t="str">
        <f>IF(AirVision!D93&lt;&gt;"",AirVision!D93, "")</f>
        <v/>
      </c>
      <c r="G96" s="624" t="str">
        <f>IF(ISNUMBER(AirVision!F93),AirVision!F93, "")</f>
        <v/>
      </c>
      <c r="H96" s="624" t="str">
        <f>IF(AirVision!G93&lt;&gt;"",AirVision!G93, "")</f>
        <v/>
      </c>
      <c r="I96" s="624" t="str">
        <f>IF(ISNUMBER(AirVision!U93),AirVision!U93, "")</f>
        <v/>
      </c>
      <c r="J96" s="624" t="str">
        <f>IF(AirVision!V93&lt;&gt;"",AirVision!V93, "")</f>
        <v/>
      </c>
      <c r="K96" s="624" t="str">
        <f>IF(ISNUMBER(AirVision!X93),AirVision!X93, "")</f>
        <v/>
      </c>
      <c r="L96" s="624" t="str">
        <f>IF(AirVision!Y93&lt;&gt;"",AirVision!Y93, "")</f>
        <v/>
      </c>
      <c r="M96" s="624" t="str">
        <f>IF(ISNUMBER(AirVision!AA93),AirVision!AA93, "")</f>
        <v/>
      </c>
      <c r="N96" s="624" t="str">
        <f>IF(AirVision!AB93&lt;&gt;"",AirVision!AB93, "")</f>
        <v/>
      </c>
      <c r="O96" s="624" t="str">
        <f>IF(ISNUMBER(AirVision!AD93),AirVision!AD93, "")</f>
        <v/>
      </c>
      <c r="P96" s="624" t="str">
        <f>IF(AirVision!AE93&lt;&gt;"",AirVision!AE93, "")</f>
        <v/>
      </c>
      <c r="Q96" s="624">
        <f t="shared" si="38"/>
        <v>1</v>
      </c>
      <c r="R96" s="624" t="str">
        <f>IF(D96&lt;&gt;"",(VLOOKUP(D96,'Flags&amp;Qualifiers'!$S$2:$U$55,3)),"")</f>
        <v/>
      </c>
      <c r="S96" s="624" t="b">
        <f>ISNUMBER(SEARCH('Flags&amp;Qualifiers'!$S$5,D96))</f>
        <v>0</v>
      </c>
      <c r="T96" s="624">
        <f t="shared" si="39"/>
        <v>0</v>
      </c>
      <c r="U96" s="624" t="str">
        <f>IF(D96&lt;&gt;"",(VLOOKUP(D96,'Flags&amp;Qualifiers'!$S$2:$T$55,2)),"")</f>
        <v/>
      </c>
      <c r="V96" s="7">
        <f t="shared" si="40"/>
        <v>1</v>
      </c>
      <c r="W96" s="7">
        <f t="shared" si="41"/>
        <v>0</v>
      </c>
      <c r="X96" s="861" t="str">
        <f t="shared" si="42"/>
        <v>NULL</v>
      </c>
      <c r="Y96" s="557" t="str">
        <f t="shared" si="43"/>
        <v/>
      </c>
      <c r="Z96" s="862">
        <f t="shared" si="46"/>
        <v>90</v>
      </c>
      <c r="AA96" s="633">
        <f t="shared" si="47"/>
        <v>0</v>
      </c>
      <c r="AB96" s="7" t="str">
        <f t="shared" si="53"/>
        <v>INVALID</v>
      </c>
      <c r="AC96" s="861" t="str">
        <f t="shared" si="54"/>
        <v/>
      </c>
      <c r="AD96" s="861" t="e">
        <f t="shared" si="55"/>
        <v>#DIV/0!</v>
      </c>
      <c r="AE96" s="861">
        <f t="shared" si="56"/>
        <v>0</v>
      </c>
      <c r="AF96" s="862">
        <f t="shared" si="48"/>
        <v>300</v>
      </c>
      <c r="AG96" s="862">
        <f t="shared" si="49"/>
        <v>201</v>
      </c>
      <c r="AH96" s="865">
        <f t="shared" si="50"/>
        <v>0.374</v>
      </c>
      <c r="AI96" s="862">
        <f t="shared" si="51"/>
        <v>0.11600000000000001</v>
      </c>
      <c r="AJ96" s="862" t="e">
        <f t="shared" si="52"/>
        <v>#VALUE!</v>
      </c>
      <c r="AK96" s="632" t="str">
        <f t="shared" si="57"/>
        <v/>
      </c>
      <c r="AL96" s="866" t="str">
        <f t="shared" si="37"/>
        <v/>
      </c>
      <c r="AM96" s="867">
        <f t="shared" si="44"/>
        <v>0</v>
      </c>
      <c r="AN96" s="633" t="str">
        <f t="shared" si="58"/>
        <v>YES</v>
      </c>
      <c r="AO96" s="511" t="s">
        <v>382</v>
      </c>
      <c r="AP96" s="127">
        <f>VLOOKUP(AO96,'Flags&amp;Qualifiers'!$B$2:$C$49,2)</f>
        <v>0</v>
      </c>
      <c r="AQ96" s="127">
        <f>VLOOKUP(AO96,'Flags&amp;Qualifiers'!$B$2:$D$49,3)</f>
        <v>0</v>
      </c>
      <c r="AR96" s="127">
        <f>VLOOKUP(AO96,'Flags&amp;Qualifiers'!$B$2:$E$49,4)</f>
        <v>0</v>
      </c>
      <c r="AS96" s="968"/>
      <c r="AT96" s="856" t="str">
        <f t="shared" si="45"/>
        <v>no</v>
      </c>
    </row>
    <row r="97" spans="1:46" s="7" customFormat="1" ht="11.25" customHeight="1" x14ac:dyDescent="0.2">
      <c r="A97" s="621">
        <f>(AirVision!A94)</f>
        <v>0</v>
      </c>
      <c r="B97" s="622">
        <f>(AirVision!B94)</f>
        <v>0</v>
      </c>
      <c r="C97" s="623" t="str">
        <f>IF(ISNUMBER(AirVision!I94),AirVision!I94, "")</f>
        <v/>
      </c>
      <c r="D97" s="624" t="str">
        <f>IF(AirVision!J94&lt;&gt;"",AirVision!J94, "")</f>
        <v/>
      </c>
      <c r="E97" s="624" t="str">
        <f>IF(ISNUMBER(AirVision!C94),AirVision!C94, "")</f>
        <v/>
      </c>
      <c r="F97" s="624" t="str">
        <f>IF(AirVision!D94&lt;&gt;"",AirVision!D94, "")</f>
        <v/>
      </c>
      <c r="G97" s="624" t="str">
        <f>IF(ISNUMBER(AirVision!F94),AirVision!F94, "")</f>
        <v/>
      </c>
      <c r="H97" s="624" t="str">
        <f>IF(AirVision!G94&lt;&gt;"",AirVision!G94, "")</f>
        <v/>
      </c>
      <c r="I97" s="624" t="str">
        <f>IF(ISNUMBER(AirVision!U94),AirVision!U94, "")</f>
        <v/>
      </c>
      <c r="J97" s="624" t="str">
        <f>IF(AirVision!V94&lt;&gt;"",AirVision!V94, "")</f>
        <v/>
      </c>
      <c r="K97" s="624" t="str">
        <f>IF(ISNUMBER(AirVision!X94),AirVision!X94, "")</f>
        <v/>
      </c>
      <c r="L97" s="624" t="str">
        <f>IF(AirVision!Y94&lt;&gt;"",AirVision!Y94, "")</f>
        <v/>
      </c>
      <c r="M97" s="624" t="str">
        <f>IF(ISNUMBER(AirVision!AA94),AirVision!AA94, "")</f>
        <v/>
      </c>
      <c r="N97" s="624" t="str">
        <f>IF(AirVision!AB94&lt;&gt;"",AirVision!AB94, "")</f>
        <v/>
      </c>
      <c r="O97" s="624" t="str">
        <f>IF(ISNUMBER(AirVision!AD94),AirVision!AD94, "")</f>
        <v/>
      </c>
      <c r="P97" s="624" t="str">
        <f>IF(AirVision!AE94&lt;&gt;"",AirVision!AE94, "")</f>
        <v/>
      </c>
      <c r="Q97" s="624">
        <f t="shared" si="38"/>
        <v>1</v>
      </c>
      <c r="R97" s="624" t="str">
        <f>IF(D97&lt;&gt;"",(VLOOKUP(D97,'Flags&amp;Qualifiers'!$S$2:$U$55,3)),"")</f>
        <v/>
      </c>
      <c r="S97" s="624" t="b">
        <f>ISNUMBER(SEARCH('Flags&amp;Qualifiers'!$S$5,D97))</f>
        <v>0</v>
      </c>
      <c r="T97" s="624">
        <f t="shared" si="39"/>
        <v>0</v>
      </c>
      <c r="U97" s="624" t="str">
        <f>IF(D97&lt;&gt;"",(VLOOKUP(D97,'Flags&amp;Qualifiers'!$S$2:$T$55,2)),"")</f>
        <v/>
      </c>
      <c r="V97" s="7">
        <f t="shared" si="40"/>
        <v>1</v>
      </c>
      <c r="W97" s="7">
        <f t="shared" si="41"/>
        <v>0</v>
      </c>
      <c r="X97" s="861" t="str">
        <f t="shared" si="42"/>
        <v>NULL</v>
      </c>
      <c r="Y97" s="557" t="str">
        <f t="shared" si="43"/>
        <v/>
      </c>
      <c r="Z97" s="862">
        <f t="shared" si="46"/>
        <v>91</v>
      </c>
      <c r="AA97" s="633">
        <f t="shared" si="47"/>
        <v>0</v>
      </c>
      <c r="AB97" s="7" t="str">
        <f t="shared" si="53"/>
        <v>INVALID</v>
      </c>
      <c r="AC97" s="861" t="str">
        <f t="shared" si="54"/>
        <v/>
      </c>
      <c r="AD97" s="861" t="e">
        <f t="shared" si="55"/>
        <v>#DIV/0!</v>
      </c>
      <c r="AE97" s="861">
        <f t="shared" si="56"/>
        <v>0</v>
      </c>
      <c r="AF97" s="862">
        <f t="shared" si="48"/>
        <v>300</v>
      </c>
      <c r="AG97" s="862">
        <f t="shared" si="49"/>
        <v>201</v>
      </c>
      <c r="AH97" s="865">
        <f t="shared" si="50"/>
        <v>0.374</v>
      </c>
      <c r="AI97" s="862">
        <f t="shared" si="51"/>
        <v>0.11600000000000001</v>
      </c>
      <c r="AJ97" s="862" t="e">
        <f t="shared" si="52"/>
        <v>#VALUE!</v>
      </c>
      <c r="AK97" s="632" t="str">
        <f t="shared" si="57"/>
        <v/>
      </c>
      <c r="AL97" s="866" t="str">
        <f t="shared" si="37"/>
        <v/>
      </c>
      <c r="AM97" s="867">
        <f t="shared" si="44"/>
        <v>0</v>
      </c>
      <c r="AN97" s="633" t="str">
        <f t="shared" si="58"/>
        <v>YES</v>
      </c>
      <c r="AO97" s="511" t="s">
        <v>382</v>
      </c>
      <c r="AP97" s="127">
        <f>VLOOKUP(AO97,'Flags&amp;Qualifiers'!$B$2:$C$49,2)</f>
        <v>0</v>
      </c>
      <c r="AQ97" s="127">
        <f>VLOOKUP(AO97,'Flags&amp;Qualifiers'!$B$2:$D$49,3)</f>
        <v>0</v>
      </c>
      <c r="AR97" s="127">
        <f>VLOOKUP(AO97,'Flags&amp;Qualifiers'!$B$2:$E$49,4)</f>
        <v>0</v>
      </c>
      <c r="AS97" s="968"/>
      <c r="AT97" s="856" t="str">
        <f t="shared" si="45"/>
        <v>no</v>
      </c>
    </row>
    <row r="98" spans="1:46" s="7" customFormat="1" ht="11.25" customHeight="1" x14ac:dyDescent="0.2">
      <c r="A98" s="621">
        <f>(AirVision!A95)</f>
        <v>0</v>
      </c>
      <c r="B98" s="622">
        <f>(AirVision!B95)</f>
        <v>0</v>
      </c>
      <c r="C98" s="623" t="str">
        <f>IF(ISNUMBER(AirVision!I95),AirVision!I95, "")</f>
        <v/>
      </c>
      <c r="D98" s="624" t="str">
        <f>IF(AirVision!J95&lt;&gt;"",AirVision!J95, "")</f>
        <v/>
      </c>
      <c r="E98" s="624" t="str">
        <f>IF(ISNUMBER(AirVision!C95),AirVision!C95, "")</f>
        <v/>
      </c>
      <c r="F98" s="624" t="str">
        <f>IF(AirVision!D95&lt;&gt;"",AirVision!D95, "")</f>
        <v/>
      </c>
      <c r="G98" s="624" t="str">
        <f>IF(ISNUMBER(AirVision!F95),AirVision!F95, "")</f>
        <v/>
      </c>
      <c r="H98" s="624" t="str">
        <f>IF(AirVision!G95&lt;&gt;"",AirVision!G95, "")</f>
        <v/>
      </c>
      <c r="I98" s="624" t="str">
        <f>IF(ISNUMBER(AirVision!U95),AirVision!U95, "")</f>
        <v/>
      </c>
      <c r="J98" s="624" t="str">
        <f>IF(AirVision!V95&lt;&gt;"",AirVision!V95, "")</f>
        <v/>
      </c>
      <c r="K98" s="624" t="str">
        <f>IF(ISNUMBER(AirVision!X95),AirVision!X95, "")</f>
        <v/>
      </c>
      <c r="L98" s="624" t="str">
        <f>IF(AirVision!Y95&lt;&gt;"",AirVision!Y95, "")</f>
        <v/>
      </c>
      <c r="M98" s="624" t="str">
        <f>IF(ISNUMBER(AirVision!AA95),AirVision!AA95, "")</f>
        <v/>
      </c>
      <c r="N98" s="624" t="str">
        <f>IF(AirVision!AB95&lt;&gt;"",AirVision!AB95, "")</f>
        <v/>
      </c>
      <c r="O98" s="624" t="str">
        <f>IF(ISNUMBER(AirVision!AD95),AirVision!AD95, "")</f>
        <v/>
      </c>
      <c r="P98" s="624" t="str">
        <f>IF(AirVision!AE95&lt;&gt;"",AirVision!AE95, "")</f>
        <v/>
      </c>
      <c r="Q98" s="624">
        <f t="shared" si="38"/>
        <v>1</v>
      </c>
      <c r="R98" s="624" t="str">
        <f>IF(D98&lt;&gt;"",(VLOOKUP(D98,'Flags&amp;Qualifiers'!$S$2:$U$55,3)),"")</f>
        <v/>
      </c>
      <c r="S98" s="624" t="b">
        <f>ISNUMBER(SEARCH('Flags&amp;Qualifiers'!$S$5,D98))</f>
        <v>0</v>
      </c>
      <c r="T98" s="624">
        <f t="shared" si="39"/>
        <v>0</v>
      </c>
      <c r="U98" s="624" t="str">
        <f>IF(D98&lt;&gt;"",(VLOOKUP(D98,'Flags&amp;Qualifiers'!$S$2:$T$55,2)),"")</f>
        <v/>
      </c>
      <c r="V98" s="7">
        <f t="shared" si="40"/>
        <v>1</v>
      </c>
      <c r="W98" s="7">
        <f t="shared" si="41"/>
        <v>0</v>
      </c>
      <c r="X98" s="861" t="str">
        <f t="shared" si="42"/>
        <v>NULL</v>
      </c>
      <c r="Y98" s="557" t="str">
        <f t="shared" si="43"/>
        <v/>
      </c>
      <c r="Z98" s="862">
        <f t="shared" si="46"/>
        <v>92</v>
      </c>
      <c r="AA98" s="633">
        <f t="shared" si="47"/>
        <v>0</v>
      </c>
      <c r="AB98" s="7" t="str">
        <f t="shared" si="53"/>
        <v>INVALID</v>
      </c>
      <c r="AC98" s="861" t="str">
        <f t="shared" si="54"/>
        <v/>
      </c>
      <c r="AD98" s="861" t="e">
        <f t="shared" si="55"/>
        <v>#DIV/0!</v>
      </c>
      <c r="AE98" s="861">
        <f t="shared" si="56"/>
        <v>0</v>
      </c>
      <c r="AF98" s="862">
        <f t="shared" si="48"/>
        <v>300</v>
      </c>
      <c r="AG98" s="862">
        <f t="shared" si="49"/>
        <v>201</v>
      </c>
      <c r="AH98" s="865">
        <f t="shared" si="50"/>
        <v>0.374</v>
      </c>
      <c r="AI98" s="862">
        <f t="shared" si="51"/>
        <v>0.11600000000000001</v>
      </c>
      <c r="AJ98" s="862" t="e">
        <f t="shared" si="52"/>
        <v>#VALUE!</v>
      </c>
      <c r="AK98" s="632" t="str">
        <f t="shared" si="57"/>
        <v/>
      </c>
      <c r="AL98" s="866" t="str">
        <f t="shared" si="37"/>
        <v/>
      </c>
      <c r="AM98" s="867">
        <f t="shared" si="44"/>
        <v>0</v>
      </c>
      <c r="AN98" s="633" t="str">
        <f t="shared" si="58"/>
        <v>YES</v>
      </c>
      <c r="AO98" s="511" t="s">
        <v>382</v>
      </c>
      <c r="AP98" s="127">
        <f>VLOOKUP(AO98,'Flags&amp;Qualifiers'!$B$2:$C$49,2)</f>
        <v>0</v>
      </c>
      <c r="AQ98" s="127">
        <f>VLOOKUP(AO98,'Flags&amp;Qualifiers'!$B$2:$D$49,3)</f>
        <v>0</v>
      </c>
      <c r="AR98" s="127">
        <f>VLOOKUP(AO98,'Flags&amp;Qualifiers'!$B$2:$E$49,4)</f>
        <v>0</v>
      </c>
      <c r="AS98" s="968"/>
      <c r="AT98" s="856" t="str">
        <f t="shared" si="45"/>
        <v>no</v>
      </c>
    </row>
    <row r="99" spans="1:46" s="7" customFormat="1" ht="11.25" customHeight="1" x14ac:dyDescent="0.2">
      <c r="A99" s="621">
        <f>(AirVision!A96)</f>
        <v>0</v>
      </c>
      <c r="B99" s="622">
        <f>(AirVision!B96)</f>
        <v>0</v>
      </c>
      <c r="C99" s="623" t="str">
        <f>IF(ISNUMBER(AirVision!I96),AirVision!I96, "")</f>
        <v/>
      </c>
      <c r="D99" s="624" t="str">
        <f>IF(AirVision!J96&lt;&gt;"",AirVision!J96, "")</f>
        <v/>
      </c>
      <c r="E99" s="624" t="str">
        <f>IF(ISNUMBER(AirVision!C96),AirVision!C96, "")</f>
        <v/>
      </c>
      <c r="F99" s="624" t="str">
        <f>IF(AirVision!D96&lt;&gt;"",AirVision!D96, "")</f>
        <v/>
      </c>
      <c r="G99" s="624" t="str">
        <f>IF(ISNUMBER(AirVision!F96),AirVision!F96, "")</f>
        <v/>
      </c>
      <c r="H99" s="624" t="str">
        <f>IF(AirVision!G96&lt;&gt;"",AirVision!G96, "")</f>
        <v/>
      </c>
      <c r="I99" s="624" t="str">
        <f>IF(ISNUMBER(AirVision!U96),AirVision!U96, "")</f>
        <v/>
      </c>
      <c r="J99" s="624" t="str">
        <f>IF(AirVision!V96&lt;&gt;"",AirVision!V96, "")</f>
        <v/>
      </c>
      <c r="K99" s="624" t="str">
        <f>IF(ISNUMBER(AirVision!X96),AirVision!X96, "")</f>
        <v/>
      </c>
      <c r="L99" s="624" t="str">
        <f>IF(AirVision!Y96&lt;&gt;"",AirVision!Y96, "")</f>
        <v/>
      </c>
      <c r="M99" s="624" t="str">
        <f>IF(ISNUMBER(AirVision!AA96),AirVision!AA96, "")</f>
        <v/>
      </c>
      <c r="N99" s="624" t="str">
        <f>IF(AirVision!AB96&lt;&gt;"",AirVision!AB96, "")</f>
        <v/>
      </c>
      <c r="O99" s="624" t="str">
        <f>IF(ISNUMBER(AirVision!AD96),AirVision!AD96, "")</f>
        <v/>
      </c>
      <c r="P99" s="624" t="str">
        <f>IF(AirVision!AE96&lt;&gt;"",AirVision!AE96, "")</f>
        <v/>
      </c>
      <c r="Q99" s="624">
        <f t="shared" si="38"/>
        <v>1</v>
      </c>
      <c r="R99" s="624" t="str">
        <f>IF(D99&lt;&gt;"",(VLOOKUP(D99,'Flags&amp;Qualifiers'!$S$2:$U$55,3)),"")</f>
        <v/>
      </c>
      <c r="S99" s="624" t="b">
        <f>ISNUMBER(SEARCH('Flags&amp;Qualifiers'!$S$5,D99))</f>
        <v>0</v>
      </c>
      <c r="T99" s="624">
        <f t="shared" si="39"/>
        <v>0</v>
      </c>
      <c r="U99" s="624" t="str">
        <f>IF(D99&lt;&gt;"",(VLOOKUP(D99,'Flags&amp;Qualifiers'!$S$2:$T$55,2)),"")</f>
        <v/>
      </c>
      <c r="V99" s="7">
        <f t="shared" si="40"/>
        <v>1</v>
      </c>
      <c r="W99" s="7">
        <f t="shared" si="41"/>
        <v>0</v>
      </c>
      <c r="X99" s="861" t="str">
        <f t="shared" si="42"/>
        <v>NULL</v>
      </c>
      <c r="Y99" s="557" t="str">
        <f t="shared" si="43"/>
        <v/>
      </c>
      <c r="Z99" s="862">
        <f t="shared" si="46"/>
        <v>93</v>
      </c>
      <c r="AA99" s="633">
        <f t="shared" si="47"/>
        <v>0</v>
      </c>
      <c r="AB99" s="7" t="str">
        <f t="shared" si="53"/>
        <v>INVALID</v>
      </c>
      <c r="AC99" s="861" t="str">
        <f t="shared" si="54"/>
        <v/>
      </c>
      <c r="AD99" s="861" t="e">
        <f t="shared" si="55"/>
        <v>#DIV/0!</v>
      </c>
      <c r="AE99" s="861">
        <f t="shared" si="56"/>
        <v>0</v>
      </c>
      <c r="AF99" s="862">
        <f t="shared" si="48"/>
        <v>300</v>
      </c>
      <c r="AG99" s="862">
        <f t="shared" si="49"/>
        <v>201</v>
      </c>
      <c r="AH99" s="865">
        <f t="shared" si="50"/>
        <v>0.374</v>
      </c>
      <c r="AI99" s="862">
        <f t="shared" si="51"/>
        <v>0.11600000000000001</v>
      </c>
      <c r="AJ99" s="862" t="e">
        <f t="shared" si="52"/>
        <v>#VALUE!</v>
      </c>
      <c r="AK99" s="632" t="str">
        <f t="shared" si="57"/>
        <v/>
      </c>
      <c r="AL99" s="866" t="str">
        <f t="shared" si="37"/>
        <v/>
      </c>
      <c r="AM99" s="867">
        <f t="shared" si="44"/>
        <v>0</v>
      </c>
      <c r="AN99" s="633" t="str">
        <f t="shared" si="58"/>
        <v>YES</v>
      </c>
      <c r="AO99" s="511" t="s">
        <v>382</v>
      </c>
      <c r="AP99" s="127">
        <f>VLOOKUP(AO99,'Flags&amp;Qualifiers'!$B$2:$C$49,2)</f>
        <v>0</v>
      </c>
      <c r="AQ99" s="127">
        <f>VLOOKUP(AO99,'Flags&amp;Qualifiers'!$B$2:$D$49,3)</f>
        <v>0</v>
      </c>
      <c r="AR99" s="127">
        <f>VLOOKUP(AO99,'Flags&amp;Qualifiers'!$B$2:$E$49,4)</f>
        <v>0</v>
      </c>
      <c r="AS99" s="968"/>
      <c r="AT99" s="856" t="str">
        <f t="shared" si="45"/>
        <v>no</v>
      </c>
    </row>
    <row r="100" spans="1:46" s="7" customFormat="1" ht="11.25" customHeight="1" x14ac:dyDescent="0.2">
      <c r="A100" s="621">
        <f>(AirVision!A97)</f>
        <v>0</v>
      </c>
      <c r="B100" s="622">
        <f>(AirVision!B97)</f>
        <v>0</v>
      </c>
      <c r="C100" s="623" t="str">
        <f>IF(ISNUMBER(AirVision!I97),AirVision!I97, "")</f>
        <v/>
      </c>
      <c r="D100" s="624" t="str">
        <f>IF(AirVision!J97&lt;&gt;"",AirVision!J97, "")</f>
        <v/>
      </c>
      <c r="E100" s="624" t="str">
        <f>IF(ISNUMBER(AirVision!C97),AirVision!C97, "")</f>
        <v/>
      </c>
      <c r="F100" s="624" t="str">
        <f>IF(AirVision!D97&lt;&gt;"",AirVision!D97, "")</f>
        <v/>
      </c>
      <c r="G100" s="624" t="str">
        <f>IF(ISNUMBER(AirVision!F97),AirVision!F97, "")</f>
        <v/>
      </c>
      <c r="H100" s="624" t="str">
        <f>IF(AirVision!G97&lt;&gt;"",AirVision!G97, "")</f>
        <v/>
      </c>
      <c r="I100" s="624" t="str">
        <f>IF(ISNUMBER(AirVision!U97),AirVision!U97, "")</f>
        <v/>
      </c>
      <c r="J100" s="624" t="str">
        <f>IF(AirVision!V97&lt;&gt;"",AirVision!V97, "")</f>
        <v/>
      </c>
      <c r="K100" s="624" t="str">
        <f>IF(ISNUMBER(AirVision!X97),AirVision!X97, "")</f>
        <v/>
      </c>
      <c r="L100" s="624" t="str">
        <f>IF(AirVision!Y97&lt;&gt;"",AirVision!Y97, "")</f>
        <v/>
      </c>
      <c r="M100" s="624" t="str">
        <f>IF(ISNUMBER(AirVision!AA97),AirVision!AA97, "")</f>
        <v/>
      </c>
      <c r="N100" s="624" t="str">
        <f>IF(AirVision!AB97&lt;&gt;"",AirVision!AB97, "")</f>
        <v/>
      </c>
      <c r="O100" s="624" t="str">
        <f>IF(ISNUMBER(AirVision!AD97),AirVision!AD97, "")</f>
        <v/>
      </c>
      <c r="P100" s="624" t="str">
        <f>IF(AirVision!AE97&lt;&gt;"",AirVision!AE97, "")</f>
        <v/>
      </c>
      <c r="Q100" s="624">
        <f t="shared" si="38"/>
        <v>1</v>
      </c>
      <c r="R100" s="624" t="str">
        <f>IF(D100&lt;&gt;"",(VLOOKUP(D100,'Flags&amp;Qualifiers'!$S$2:$U$55,3)),"")</f>
        <v/>
      </c>
      <c r="S100" s="624" t="b">
        <f>ISNUMBER(SEARCH('Flags&amp;Qualifiers'!$S$5,D100))</f>
        <v>0</v>
      </c>
      <c r="T100" s="624">
        <f t="shared" si="39"/>
        <v>0</v>
      </c>
      <c r="U100" s="624" t="str">
        <f>IF(D100&lt;&gt;"",(VLOOKUP(D100,'Flags&amp;Qualifiers'!$S$2:$T$55,2)),"")</f>
        <v/>
      </c>
      <c r="V100" s="7">
        <f t="shared" si="40"/>
        <v>1</v>
      </c>
      <c r="W100" s="7">
        <f t="shared" si="41"/>
        <v>0</v>
      </c>
      <c r="X100" s="861" t="str">
        <f t="shared" si="42"/>
        <v>NULL</v>
      </c>
      <c r="Y100" s="557" t="str">
        <f t="shared" si="43"/>
        <v/>
      </c>
      <c r="Z100" s="862">
        <f t="shared" si="46"/>
        <v>94</v>
      </c>
      <c r="AA100" s="633">
        <f t="shared" si="47"/>
        <v>0</v>
      </c>
      <c r="AB100" s="7" t="str">
        <f t="shared" si="53"/>
        <v>INVALID</v>
      </c>
      <c r="AC100" s="861" t="str">
        <f t="shared" si="54"/>
        <v/>
      </c>
      <c r="AD100" s="861" t="e">
        <f t="shared" si="55"/>
        <v>#DIV/0!</v>
      </c>
      <c r="AE100" s="861">
        <f t="shared" si="56"/>
        <v>0</v>
      </c>
      <c r="AF100" s="862">
        <f t="shared" si="48"/>
        <v>300</v>
      </c>
      <c r="AG100" s="862">
        <f t="shared" si="49"/>
        <v>201</v>
      </c>
      <c r="AH100" s="865">
        <f t="shared" si="50"/>
        <v>0.374</v>
      </c>
      <c r="AI100" s="862">
        <f t="shared" si="51"/>
        <v>0.11600000000000001</v>
      </c>
      <c r="AJ100" s="862" t="e">
        <f t="shared" si="52"/>
        <v>#VALUE!</v>
      </c>
      <c r="AK100" s="632" t="str">
        <f t="shared" si="57"/>
        <v/>
      </c>
      <c r="AL100" s="866" t="str">
        <f t="shared" si="37"/>
        <v/>
      </c>
      <c r="AM100" s="867">
        <f t="shared" si="44"/>
        <v>0</v>
      </c>
      <c r="AN100" s="633" t="str">
        <f t="shared" si="58"/>
        <v>YES</v>
      </c>
      <c r="AO100" s="511" t="s">
        <v>382</v>
      </c>
      <c r="AP100" s="127">
        <f>VLOOKUP(AO100,'Flags&amp;Qualifiers'!$B$2:$C$49,2)</f>
        <v>0</v>
      </c>
      <c r="AQ100" s="127">
        <f>VLOOKUP(AO100,'Flags&amp;Qualifiers'!$B$2:$D$49,3)</f>
        <v>0</v>
      </c>
      <c r="AR100" s="127">
        <f>VLOOKUP(AO100,'Flags&amp;Qualifiers'!$B$2:$E$49,4)</f>
        <v>0</v>
      </c>
      <c r="AS100" s="968"/>
      <c r="AT100" s="856" t="str">
        <f t="shared" si="45"/>
        <v>no</v>
      </c>
    </row>
    <row r="101" spans="1:46" s="7" customFormat="1" ht="11.25" customHeight="1" x14ac:dyDescent="0.2">
      <c r="A101" s="621">
        <f>(AirVision!A98)</f>
        <v>0</v>
      </c>
      <c r="B101" s="622">
        <f>(AirVision!B98)</f>
        <v>0</v>
      </c>
      <c r="C101" s="623" t="str">
        <f>IF(ISNUMBER(AirVision!I98),AirVision!I98, "")</f>
        <v/>
      </c>
      <c r="D101" s="624" t="str">
        <f>IF(AirVision!J98&lt;&gt;"",AirVision!J98, "")</f>
        <v/>
      </c>
      <c r="E101" s="624" t="str">
        <f>IF(ISNUMBER(AirVision!C98),AirVision!C98, "")</f>
        <v/>
      </c>
      <c r="F101" s="624" t="str">
        <f>IF(AirVision!D98&lt;&gt;"",AirVision!D98, "")</f>
        <v/>
      </c>
      <c r="G101" s="624" t="str">
        <f>IF(ISNUMBER(AirVision!F98),AirVision!F98, "")</f>
        <v/>
      </c>
      <c r="H101" s="624" t="str">
        <f>IF(AirVision!G98&lt;&gt;"",AirVision!G98, "")</f>
        <v/>
      </c>
      <c r="I101" s="624" t="str">
        <f>IF(ISNUMBER(AirVision!U98),AirVision!U98, "")</f>
        <v/>
      </c>
      <c r="J101" s="624" t="str">
        <f>IF(AirVision!V98&lt;&gt;"",AirVision!V98, "")</f>
        <v/>
      </c>
      <c r="K101" s="624" t="str">
        <f>IF(ISNUMBER(AirVision!X98),AirVision!X98, "")</f>
        <v/>
      </c>
      <c r="L101" s="624" t="str">
        <f>IF(AirVision!Y98&lt;&gt;"",AirVision!Y98, "")</f>
        <v/>
      </c>
      <c r="M101" s="624" t="str">
        <f>IF(ISNUMBER(AirVision!AA98),AirVision!AA98, "")</f>
        <v/>
      </c>
      <c r="N101" s="624" t="str">
        <f>IF(AirVision!AB98&lt;&gt;"",AirVision!AB98, "")</f>
        <v/>
      </c>
      <c r="O101" s="624" t="str">
        <f>IF(ISNUMBER(AirVision!AD98),AirVision!AD98, "")</f>
        <v/>
      </c>
      <c r="P101" s="624" t="str">
        <f>IF(AirVision!AE98&lt;&gt;"",AirVision!AE98, "")</f>
        <v/>
      </c>
      <c r="Q101" s="624">
        <f t="shared" si="38"/>
        <v>1</v>
      </c>
      <c r="R101" s="624" t="str">
        <f>IF(D101&lt;&gt;"",(VLOOKUP(D101,'Flags&amp;Qualifiers'!$S$2:$U$55,3)),"")</f>
        <v/>
      </c>
      <c r="S101" s="624" t="b">
        <f>ISNUMBER(SEARCH('Flags&amp;Qualifiers'!$S$5,D101))</f>
        <v>0</v>
      </c>
      <c r="T101" s="624">
        <f t="shared" si="39"/>
        <v>0</v>
      </c>
      <c r="U101" s="624" t="str">
        <f>IF(D101&lt;&gt;"",(VLOOKUP(D101,'Flags&amp;Qualifiers'!$S$2:$T$55,2)),"")</f>
        <v/>
      </c>
      <c r="V101" s="7">
        <f t="shared" si="40"/>
        <v>1</v>
      </c>
      <c r="W101" s="7">
        <f t="shared" si="41"/>
        <v>0</v>
      </c>
      <c r="X101" s="861" t="str">
        <f t="shared" si="42"/>
        <v>NULL</v>
      </c>
      <c r="Y101" s="557" t="str">
        <f t="shared" si="43"/>
        <v/>
      </c>
      <c r="Z101" s="862">
        <f t="shared" si="46"/>
        <v>95</v>
      </c>
      <c r="AA101" s="633">
        <f t="shared" si="47"/>
        <v>0</v>
      </c>
      <c r="AB101" s="7" t="str">
        <f t="shared" si="53"/>
        <v>INVALID</v>
      </c>
      <c r="AC101" s="861" t="str">
        <f t="shared" si="54"/>
        <v/>
      </c>
      <c r="AD101" s="861" t="e">
        <f t="shared" si="55"/>
        <v>#DIV/0!</v>
      </c>
      <c r="AE101" s="861">
        <f t="shared" si="56"/>
        <v>0</v>
      </c>
      <c r="AF101" s="862">
        <f t="shared" si="48"/>
        <v>300</v>
      </c>
      <c r="AG101" s="862">
        <f t="shared" si="49"/>
        <v>201</v>
      </c>
      <c r="AH101" s="865">
        <f t="shared" si="50"/>
        <v>0.374</v>
      </c>
      <c r="AI101" s="862">
        <f t="shared" si="51"/>
        <v>0.11600000000000001</v>
      </c>
      <c r="AJ101" s="862" t="e">
        <f t="shared" si="52"/>
        <v>#VALUE!</v>
      </c>
      <c r="AK101" s="632" t="str">
        <f t="shared" si="57"/>
        <v/>
      </c>
      <c r="AL101" s="866" t="str">
        <f t="shared" si="37"/>
        <v/>
      </c>
      <c r="AM101" s="867">
        <f t="shared" si="44"/>
        <v>0</v>
      </c>
      <c r="AN101" s="633" t="str">
        <f t="shared" si="58"/>
        <v>YES</v>
      </c>
      <c r="AO101" s="511" t="s">
        <v>382</v>
      </c>
      <c r="AP101" s="127">
        <f>VLOOKUP(AO101,'Flags&amp;Qualifiers'!$B$2:$C$49,2)</f>
        <v>0</v>
      </c>
      <c r="AQ101" s="127">
        <f>VLOOKUP(AO101,'Flags&amp;Qualifiers'!$B$2:$D$49,3)</f>
        <v>0</v>
      </c>
      <c r="AR101" s="127">
        <f>VLOOKUP(AO101,'Flags&amp;Qualifiers'!$B$2:$E$49,4)</f>
        <v>0</v>
      </c>
      <c r="AS101" s="968"/>
      <c r="AT101" s="856" t="str">
        <f t="shared" si="45"/>
        <v>no</v>
      </c>
    </row>
    <row r="102" spans="1:46" s="7" customFormat="1" ht="11.25" customHeight="1" x14ac:dyDescent="0.2">
      <c r="A102" s="621">
        <f>(AirVision!A99)</f>
        <v>0</v>
      </c>
      <c r="B102" s="622">
        <f>(AirVision!B99)</f>
        <v>0</v>
      </c>
      <c r="C102" s="623" t="str">
        <f>IF(ISNUMBER(AirVision!I99),AirVision!I99, "")</f>
        <v/>
      </c>
      <c r="D102" s="624" t="str">
        <f>IF(AirVision!J99&lt;&gt;"",AirVision!J99, "")</f>
        <v/>
      </c>
      <c r="E102" s="624" t="str">
        <f>IF(ISNUMBER(AirVision!C99),AirVision!C99, "")</f>
        <v/>
      </c>
      <c r="F102" s="624" t="str">
        <f>IF(AirVision!D99&lt;&gt;"",AirVision!D99, "")</f>
        <v/>
      </c>
      <c r="G102" s="624" t="str">
        <f>IF(ISNUMBER(AirVision!F99),AirVision!F99, "")</f>
        <v/>
      </c>
      <c r="H102" s="624" t="str">
        <f>IF(AirVision!G99&lt;&gt;"",AirVision!G99, "")</f>
        <v/>
      </c>
      <c r="I102" s="624" t="str">
        <f>IF(ISNUMBER(AirVision!U99),AirVision!U99, "")</f>
        <v/>
      </c>
      <c r="J102" s="624" t="str">
        <f>IF(AirVision!V99&lt;&gt;"",AirVision!V99, "")</f>
        <v/>
      </c>
      <c r="K102" s="624" t="str">
        <f>IF(ISNUMBER(AirVision!X99),AirVision!X99, "")</f>
        <v/>
      </c>
      <c r="L102" s="624" t="str">
        <f>IF(AirVision!Y99&lt;&gt;"",AirVision!Y99, "")</f>
        <v/>
      </c>
      <c r="M102" s="624" t="str">
        <f>IF(ISNUMBER(AirVision!AA99),AirVision!AA99, "")</f>
        <v/>
      </c>
      <c r="N102" s="624" t="str">
        <f>IF(AirVision!AB99&lt;&gt;"",AirVision!AB99, "")</f>
        <v/>
      </c>
      <c r="O102" s="624" t="str">
        <f>IF(ISNUMBER(AirVision!AD99),AirVision!AD99, "")</f>
        <v/>
      </c>
      <c r="P102" s="624" t="str">
        <f>IF(AirVision!AE99&lt;&gt;"",AirVision!AE99, "")</f>
        <v/>
      </c>
      <c r="Q102" s="624">
        <f t="shared" si="38"/>
        <v>1</v>
      </c>
      <c r="R102" s="624" t="str">
        <f>IF(D102&lt;&gt;"",(VLOOKUP(D102,'Flags&amp;Qualifiers'!$S$2:$U$55,3)),"")</f>
        <v/>
      </c>
      <c r="S102" s="624" t="b">
        <f>ISNUMBER(SEARCH('Flags&amp;Qualifiers'!$S$5,D102))</f>
        <v>0</v>
      </c>
      <c r="T102" s="624">
        <f t="shared" si="39"/>
        <v>0</v>
      </c>
      <c r="U102" s="624" t="str">
        <f>IF(D102&lt;&gt;"",(VLOOKUP(D102,'Flags&amp;Qualifiers'!$S$2:$T$55,2)),"")</f>
        <v/>
      </c>
      <c r="V102" s="7">
        <f t="shared" si="40"/>
        <v>1</v>
      </c>
      <c r="W102" s="7">
        <f t="shared" si="41"/>
        <v>0</v>
      </c>
      <c r="X102" s="861" t="str">
        <f t="shared" si="42"/>
        <v>NULL</v>
      </c>
      <c r="Y102" s="557" t="str">
        <f t="shared" si="43"/>
        <v/>
      </c>
      <c r="Z102" s="862">
        <f t="shared" si="46"/>
        <v>96</v>
      </c>
      <c r="AA102" s="633">
        <f t="shared" si="47"/>
        <v>0</v>
      </c>
      <c r="AB102" s="7" t="str">
        <f t="shared" si="53"/>
        <v>INVALID</v>
      </c>
      <c r="AC102" s="861" t="str">
        <f t="shared" si="54"/>
        <v/>
      </c>
      <c r="AD102" s="861" t="e">
        <f t="shared" si="55"/>
        <v>#DIV/0!</v>
      </c>
      <c r="AE102" s="861">
        <f t="shared" si="56"/>
        <v>0</v>
      </c>
      <c r="AF102" s="862">
        <f t="shared" si="48"/>
        <v>300</v>
      </c>
      <c r="AG102" s="862">
        <f t="shared" si="49"/>
        <v>201</v>
      </c>
      <c r="AH102" s="865">
        <f t="shared" si="50"/>
        <v>0.374</v>
      </c>
      <c r="AI102" s="862">
        <f t="shared" si="51"/>
        <v>0.11600000000000001</v>
      </c>
      <c r="AJ102" s="862" t="e">
        <f t="shared" si="52"/>
        <v>#VALUE!</v>
      </c>
      <c r="AK102" s="632" t="str">
        <f t="shared" si="57"/>
        <v/>
      </c>
      <c r="AL102" s="866" t="str">
        <f t="shared" si="37"/>
        <v/>
      </c>
      <c r="AM102" s="867">
        <f t="shared" si="44"/>
        <v>0</v>
      </c>
      <c r="AN102" s="633" t="str">
        <f t="shared" si="58"/>
        <v>YES</v>
      </c>
      <c r="AO102" s="511" t="s">
        <v>382</v>
      </c>
      <c r="AP102" s="127">
        <f>VLOOKUP(AO102,'Flags&amp;Qualifiers'!$B$2:$C$49,2)</f>
        <v>0</v>
      </c>
      <c r="AQ102" s="127">
        <f>VLOOKUP(AO102,'Flags&amp;Qualifiers'!$B$2:$D$49,3)</f>
        <v>0</v>
      </c>
      <c r="AR102" s="127">
        <f>VLOOKUP(AO102,'Flags&amp;Qualifiers'!$B$2:$E$49,4)</f>
        <v>0</v>
      </c>
      <c r="AS102" s="968"/>
      <c r="AT102" s="856" t="str">
        <f t="shared" si="45"/>
        <v>no</v>
      </c>
    </row>
    <row r="103" spans="1:46" s="7" customFormat="1" ht="11.25" customHeight="1" x14ac:dyDescent="0.2">
      <c r="A103" s="621">
        <f>(AirVision!A100)</f>
        <v>0</v>
      </c>
      <c r="B103" s="622">
        <f>(AirVision!B100)</f>
        <v>0</v>
      </c>
      <c r="C103" s="623" t="str">
        <f>IF(ISNUMBER(AirVision!I100),AirVision!I100, "")</f>
        <v/>
      </c>
      <c r="D103" s="624" t="str">
        <f>IF(AirVision!J100&lt;&gt;"",AirVision!J100, "")</f>
        <v/>
      </c>
      <c r="E103" s="624" t="str">
        <f>IF(ISNUMBER(AirVision!C100),AirVision!C100, "")</f>
        <v/>
      </c>
      <c r="F103" s="624" t="str">
        <f>IF(AirVision!D100&lt;&gt;"",AirVision!D100, "")</f>
        <v/>
      </c>
      <c r="G103" s="624" t="str">
        <f>IF(ISNUMBER(AirVision!F100),AirVision!F100, "")</f>
        <v/>
      </c>
      <c r="H103" s="624" t="str">
        <f>IF(AirVision!G100&lt;&gt;"",AirVision!G100, "")</f>
        <v/>
      </c>
      <c r="I103" s="624" t="str">
        <f>IF(ISNUMBER(AirVision!U100),AirVision!U100, "")</f>
        <v/>
      </c>
      <c r="J103" s="624" t="str">
        <f>IF(AirVision!V100&lt;&gt;"",AirVision!V100, "")</f>
        <v/>
      </c>
      <c r="K103" s="624" t="str">
        <f>IF(ISNUMBER(AirVision!X100),AirVision!X100, "")</f>
        <v/>
      </c>
      <c r="L103" s="624" t="str">
        <f>IF(AirVision!Y100&lt;&gt;"",AirVision!Y100, "")</f>
        <v/>
      </c>
      <c r="M103" s="624" t="str">
        <f>IF(ISNUMBER(AirVision!AA100),AirVision!AA100, "")</f>
        <v/>
      </c>
      <c r="N103" s="624" t="str">
        <f>IF(AirVision!AB100&lt;&gt;"",AirVision!AB100, "")</f>
        <v/>
      </c>
      <c r="O103" s="624" t="str">
        <f>IF(ISNUMBER(AirVision!AD100),AirVision!AD100, "")</f>
        <v/>
      </c>
      <c r="P103" s="624" t="str">
        <f>IF(AirVision!AE100&lt;&gt;"",AirVision!AE100, "")</f>
        <v/>
      </c>
      <c r="Q103" s="624">
        <f t="shared" si="38"/>
        <v>1</v>
      </c>
      <c r="R103" s="624" t="str">
        <f>IF(D103&lt;&gt;"",(VLOOKUP(D103,'Flags&amp;Qualifiers'!$S$2:$U$55,3)),"")</f>
        <v/>
      </c>
      <c r="S103" s="624" t="b">
        <f>ISNUMBER(SEARCH('Flags&amp;Qualifiers'!$S$5,D103))</f>
        <v>0</v>
      </c>
      <c r="T103" s="624">
        <f t="shared" si="39"/>
        <v>0</v>
      </c>
      <c r="U103" s="624" t="str">
        <f>IF(D103&lt;&gt;"",(VLOOKUP(D103,'Flags&amp;Qualifiers'!$S$2:$T$55,2)),"")</f>
        <v/>
      </c>
      <c r="V103" s="7">
        <f t="shared" si="40"/>
        <v>1</v>
      </c>
      <c r="W103" s="7">
        <f t="shared" si="41"/>
        <v>0</v>
      </c>
      <c r="X103" s="861" t="str">
        <f t="shared" si="42"/>
        <v>NULL</v>
      </c>
      <c r="Y103" s="557" t="str">
        <f t="shared" si="43"/>
        <v/>
      </c>
      <c r="Z103" s="862">
        <f t="shared" si="46"/>
        <v>97</v>
      </c>
      <c r="AA103" s="633">
        <f t="shared" si="47"/>
        <v>0</v>
      </c>
      <c r="AB103" s="7" t="str">
        <f t="shared" si="53"/>
        <v>INVALID</v>
      </c>
      <c r="AC103" s="861" t="str">
        <f t="shared" si="54"/>
        <v/>
      </c>
      <c r="AD103" s="861" t="e">
        <f t="shared" ref="AD103:AD126" si="59">AVERAGE($X$103:$X$126)</f>
        <v>#DIV/0!</v>
      </c>
      <c r="AE103" s="861">
        <f t="shared" ref="AE103:AE126" si="60">MAX($X$103:$X$126)</f>
        <v>0</v>
      </c>
      <c r="AF103" s="862">
        <f t="shared" si="48"/>
        <v>300</v>
      </c>
      <c r="AG103" s="862">
        <f t="shared" si="49"/>
        <v>201</v>
      </c>
      <c r="AH103" s="865">
        <f t="shared" si="50"/>
        <v>0.374</v>
      </c>
      <c r="AI103" s="862">
        <f t="shared" si="51"/>
        <v>0.11600000000000001</v>
      </c>
      <c r="AJ103" s="862" t="e">
        <f t="shared" si="52"/>
        <v>#VALUE!</v>
      </c>
      <c r="AK103" s="632" t="str">
        <f t="shared" si="57"/>
        <v/>
      </c>
      <c r="AL103" s="866" t="str">
        <f t="shared" si="37"/>
        <v/>
      </c>
      <c r="AM103" s="867">
        <f t="shared" si="44"/>
        <v>0</v>
      </c>
      <c r="AN103" s="633" t="str">
        <f t="shared" si="58"/>
        <v>YES</v>
      </c>
      <c r="AO103" s="511" t="s">
        <v>382</v>
      </c>
      <c r="AP103" s="127">
        <f>VLOOKUP(AO103,'Flags&amp;Qualifiers'!$B$2:$C$49,2)</f>
        <v>0</v>
      </c>
      <c r="AQ103" s="127">
        <f>VLOOKUP(AO103,'Flags&amp;Qualifiers'!$B$2:$D$49,3)</f>
        <v>0</v>
      </c>
      <c r="AR103" s="127">
        <f>VLOOKUP(AO103,'Flags&amp;Qualifiers'!$B$2:$E$49,4)</f>
        <v>0</v>
      </c>
      <c r="AS103" s="968"/>
      <c r="AT103" s="856" t="str">
        <f t="shared" si="45"/>
        <v>no</v>
      </c>
    </row>
    <row r="104" spans="1:46" s="7" customFormat="1" ht="11.25" customHeight="1" x14ac:dyDescent="0.2">
      <c r="A104" s="621">
        <f>(AirVision!A101)</f>
        <v>0</v>
      </c>
      <c r="B104" s="622">
        <f>(AirVision!B101)</f>
        <v>0</v>
      </c>
      <c r="C104" s="623" t="str">
        <f>IF(ISNUMBER(AirVision!I101),AirVision!I101, "")</f>
        <v/>
      </c>
      <c r="D104" s="624" t="str">
        <f>IF(AirVision!J101&lt;&gt;"",AirVision!J101, "")</f>
        <v/>
      </c>
      <c r="E104" s="624" t="str">
        <f>IF(ISNUMBER(AirVision!C101),AirVision!C101, "")</f>
        <v/>
      </c>
      <c r="F104" s="624" t="str">
        <f>IF(AirVision!D101&lt;&gt;"",AirVision!D101, "")</f>
        <v/>
      </c>
      <c r="G104" s="624" t="str">
        <f>IF(ISNUMBER(AirVision!F101),AirVision!F101, "")</f>
        <v/>
      </c>
      <c r="H104" s="624" t="str">
        <f>IF(AirVision!G101&lt;&gt;"",AirVision!G101, "")</f>
        <v/>
      </c>
      <c r="I104" s="624" t="str">
        <f>IF(ISNUMBER(AirVision!U101),AirVision!U101, "")</f>
        <v/>
      </c>
      <c r="J104" s="624" t="str">
        <f>IF(AirVision!V101&lt;&gt;"",AirVision!V101, "")</f>
        <v/>
      </c>
      <c r="K104" s="624" t="str">
        <f>IF(ISNUMBER(AirVision!X101),AirVision!X101, "")</f>
        <v/>
      </c>
      <c r="L104" s="624" t="str">
        <f>IF(AirVision!Y101&lt;&gt;"",AirVision!Y101, "")</f>
        <v/>
      </c>
      <c r="M104" s="624" t="str">
        <f>IF(ISNUMBER(AirVision!AA101),AirVision!AA101, "")</f>
        <v/>
      </c>
      <c r="N104" s="624" t="str">
        <f>IF(AirVision!AB101&lt;&gt;"",AirVision!AB101, "")</f>
        <v/>
      </c>
      <c r="O104" s="624" t="str">
        <f>IF(ISNUMBER(AirVision!AD101),AirVision!AD101, "")</f>
        <v/>
      </c>
      <c r="P104" s="624" t="str">
        <f>IF(AirVision!AE101&lt;&gt;"",AirVision!AE101, "")</f>
        <v/>
      </c>
      <c r="Q104" s="624">
        <f t="shared" si="38"/>
        <v>1</v>
      </c>
      <c r="R104" s="624" t="str">
        <f>IF(D104&lt;&gt;"",(VLOOKUP(D104,'Flags&amp;Qualifiers'!$S$2:$U$55,3)),"")</f>
        <v/>
      </c>
      <c r="S104" s="624" t="b">
        <f>ISNUMBER(SEARCH('Flags&amp;Qualifiers'!$S$5,D104))</f>
        <v>0</v>
      </c>
      <c r="T104" s="624">
        <f t="shared" si="39"/>
        <v>0</v>
      </c>
      <c r="U104" s="624" t="str">
        <f>IF(D104&lt;&gt;"",(VLOOKUP(D104,'Flags&amp;Qualifiers'!$S$2:$T$55,2)),"")</f>
        <v/>
      </c>
      <c r="V104" s="7">
        <f t="shared" si="40"/>
        <v>1</v>
      </c>
      <c r="W104" s="7">
        <f t="shared" si="41"/>
        <v>0</v>
      </c>
      <c r="X104" s="861" t="str">
        <f t="shared" si="42"/>
        <v>NULL</v>
      </c>
      <c r="Y104" s="557" t="str">
        <f t="shared" si="43"/>
        <v/>
      </c>
      <c r="Z104" s="862">
        <f t="shared" si="46"/>
        <v>98</v>
      </c>
      <c r="AA104" s="633">
        <f t="shared" si="47"/>
        <v>0</v>
      </c>
      <c r="AB104" s="7" t="str">
        <f t="shared" si="53"/>
        <v>INVALID</v>
      </c>
      <c r="AC104" s="861" t="str">
        <f t="shared" si="54"/>
        <v/>
      </c>
      <c r="AD104" s="861" t="e">
        <f t="shared" si="59"/>
        <v>#DIV/0!</v>
      </c>
      <c r="AE104" s="861">
        <f t="shared" si="60"/>
        <v>0</v>
      </c>
      <c r="AF104" s="862">
        <f t="shared" si="48"/>
        <v>300</v>
      </c>
      <c r="AG104" s="862">
        <f t="shared" si="49"/>
        <v>201</v>
      </c>
      <c r="AH104" s="865">
        <f t="shared" si="50"/>
        <v>0.374</v>
      </c>
      <c r="AI104" s="862">
        <f t="shared" si="51"/>
        <v>0.11600000000000001</v>
      </c>
      <c r="AJ104" s="862" t="e">
        <f t="shared" si="52"/>
        <v>#VALUE!</v>
      </c>
      <c r="AK104" s="632" t="str">
        <f t="shared" si="57"/>
        <v/>
      </c>
      <c r="AL104" s="866" t="str">
        <f t="shared" si="37"/>
        <v/>
      </c>
      <c r="AM104" s="867">
        <f t="shared" si="44"/>
        <v>0</v>
      </c>
      <c r="AN104" s="633" t="str">
        <f t="shared" si="58"/>
        <v>YES</v>
      </c>
      <c r="AO104" s="511" t="s">
        <v>382</v>
      </c>
      <c r="AP104" s="127">
        <f>VLOOKUP(AO104,'Flags&amp;Qualifiers'!$B$2:$C$49,2)</f>
        <v>0</v>
      </c>
      <c r="AQ104" s="127">
        <f>VLOOKUP(AO104,'Flags&amp;Qualifiers'!$B$2:$D$49,3)</f>
        <v>0</v>
      </c>
      <c r="AR104" s="127">
        <f>VLOOKUP(AO104,'Flags&amp;Qualifiers'!$B$2:$E$49,4)</f>
        <v>0</v>
      </c>
      <c r="AS104" s="968"/>
      <c r="AT104" s="856" t="str">
        <f t="shared" si="45"/>
        <v>no</v>
      </c>
    </row>
    <row r="105" spans="1:46" s="7" customFormat="1" ht="11.25" customHeight="1" x14ac:dyDescent="0.2">
      <c r="A105" s="621">
        <f>(AirVision!A102)</f>
        <v>0</v>
      </c>
      <c r="B105" s="622">
        <f>(AirVision!B102)</f>
        <v>0</v>
      </c>
      <c r="C105" s="623" t="str">
        <f>IF(ISNUMBER(AirVision!I102),AirVision!I102, "")</f>
        <v/>
      </c>
      <c r="D105" s="624" t="str">
        <f>IF(AirVision!J102&lt;&gt;"",AirVision!J102, "")</f>
        <v/>
      </c>
      <c r="E105" s="624" t="str">
        <f>IF(ISNUMBER(AirVision!C102),AirVision!C102, "")</f>
        <v/>
      </c>
      <c r="F105" s="624" t="str">
        <f>IF(AirVision!D102&lt;&gt;"",AirVision!D102, "")</f>
        <v/>
      </c>
      <c r="G105" s="624" t="str">
        <f>IF(ISNUMBER(AirVision!F102),AirVision!F102, "")</f>
        <v/>
      </c>
      <c r="H105" s="624" t="str">
        <f>IF(AirVision!G102&lt;&gt;"",AirVision!G102, "")</f>
        <v/>
      </c>
      <c r="I105" s="624" t="str">
        <f>IF(ISNUMBER(AirVision!U102),AirVision!U102, "")</f>
        <v/>
      </c>
      <c r="J105" s="624" t="str">
        <f>IF(AirVision!V102&lt;&gt;"",AirVision!V102, "")</f>
        <v/>
      </c>
      <c r="K105" s="624" t="str">
        <f>IF(ISNUMBER(AirVision!X102),AirVision!X102, "")</f>
        <v/>
      </c>
      <c r="L105" s="624" t="str">
        <f>IF(AirVision!Y102&lt;&gt;"",AirVision!Y102, "")</f>
        <v/>
      </c>
      <c r="M105" s="624" t="str">
        <f>IF(ISNUMBER(AirVision!AA102),AirVision!AA102, "")</f>
        <v/>
      </c>
      <c r="N105" s="624" t="str">
        <f>IF(AirVision!AB102&lt;&gt;"",AirVision!AB102, "")</f>
        <v/>
      </c>
      <c r="O105" s="624" t="str">
        <f>IF(ISNUMBER(AirVision!AD102),AirVision!AD102, "")</f>
        <v/>
      </c>
      <c r="P105" s="624" t="str">
        <f>IF(AirVision!AE102&lt;&gt;"",AirVision!AE102, "")</f>
        <v/>
      </c>
      <c r="Q105" s="624">
        <f t="shared" si="38"/>
        <v>1</v>
      </c>
      <c r="R105" s="624" t="str">
        <f>IF(D105&lt;&gt;"",(VLOOKUP(D105,'Flags&amp;Qualifiers'!$S$2:$U$55,3)),"")</f>
        <v/>
      </c>
      <c r="S105" s="624" t="b">
        <f>ISNUMBER(SEARCH('Flags&amp;Qualifiers'!$S$5,D105))</f>
        <v>0</v>
      </c>
      <c r="T105" s="624">
        <f t="shared" si="39"/>
        <v>0</v>
      </c>
      <c r="U105" s="624" t="str">
        <f>IF(D105&lt;&gt;"",(VLOOKUP(D105,'Flags&amp;Qualifiers'!$S$2:$T$55,2)),"")</f>
        <v/>
      </c>
      <c r="V105" s="7">
        <f t="shared" si="40"/>
        <v>1</v>
      </c>
      <c r="W105" s="7">
        <f t="shared" si="41"/>
        <v>0</v>
      </c>
      <c r="X105" s="861" t="str">
        <f t="shared" si="42"/>
        <v>NULL</v>
      </c>
      <c r="Y105" s="557" t="str">
        <f t="shared" si="43"/>
        <v/>
      </c>
      <c r="Z105" s="862">
        <f t="shared" si="46"/>
        <v>99</v>
      </c>
      <c r="AA105" s="633">
        <f t="shared" si="47"/>
        <v>0</v>
      </c>
      <c r="AB105" s="7" t="str">
        <f t="shared" si="53"/>
        <v>INVALID</v>
      </c>
      <c r="AC105" s="861" t="str">
        <f t="shared" si="54"/>
        <v/>
      </c>
      <c r="AD105" s="861" t="e">
        <f t="shared" si="59"/>
        <v>#DIV/0!</v>
      </c>
      <c r="AE105" s="861">
        <f t="shared" si="60"/>
        <v>0</v>
      </c>
      <c r="AF105" s="862">
        <f t="shared" si="48"/>
        <v>300</v>
      </c>
      <c r="AG105" s="862">
        <f t="shared" si="49"/>
        <v>201</v>
      </c>
      <c r="AH105" s="865">
        <f t="shared" si="50"/>
        <v>0.374</v>
      </c>
      <c r="AI105" s="862">
        <f t="shared" si="51"/>
        <v>0.11600000000000001</v>
      </c>
      <c r="AJ105" s="862" t="e">
        <f t="shared" si="52"/>
        <v>#VALUE!</v>
      </c>
      <c r="AK105" s="632" t="str">
        <f t="shared" si="57"/>
        <v/>
      </c>
      <c r="AL105" s="866" t="str">
        <f t="shared" si="37"/>
        <v/>
      </c>
      <c r="AM105" s="867">
        <f t="shared" si="44"/>
        <v>0</v>
      </c>
      <c r="AN105" s="633" t="str">
        <f t="shared" si="58"/>
        <v>YES</v>
      </c>
      <c r="AO105" s="511" t="s">
        <v>382</v>
      </c>
      <c r="AP105" s="127">
        <f>VLOOKUP(AO105,'Flags&amp;Qualifiers'!$B$2:$C$49,2)</f>
        <v>0</v>
      </c>
      <c r="AQ105" s="127">
        <f>VLOOKUP(AO105,'Flags&amp;Qualifiers'!$B$2:$D$49,3)</f>
        <v>0</v>
      </c>
      <c r="AR105" s="127">
        <f>VLOOKUP(AO105,'Flags&amp;Qualifiers'!$B$2:$E$49,4)</f>
        <v>0</v>
      </c>
      <c r="AS105" s="968"/>
      <c r="AT105" s="856" t="str">
        <f t="shared" si="45"/>
        <v>no</v>
      </c>
    </row>
    <row r="106" spans="1:46" s="7" customFormat="1" ht="11.25" customHeight="1" x14ac:dyDescent="0.2">
      <c r="A106" s="621">
        <f>(AirVision!A103)</f>
        <v>0</v>
      </c>
      <c r="B106" s="622">
        <f>(AirVision!B103)</f>
        <v>0</v>
      </c>
      <c r="C106" s="623" t="str">
        <f>IF(ISNUMBER(AirVision!I103),AirVision!I103, "")</f>
        <v/>
      </c>
      <c r="D106" s="624" t="str">
        <f>IF(AirVision!J103&lt;&gt;"",AirVision!J103, "")</f>
        <v/>
      </c>
      <c r="E106" s="624" t="str">
        <f>IF(ISNUMBER(AirVision!C103),AirVision!C103, "")</f>
        <v/>
      </c>
      <c r="F106" s="624" t="str">
        <f>IF(AirVision!D103&lt;&gt;"",AirVision!D103, "")</f>
        <v/>
      </c>
      <c r="G106" s="624" t="str">
        <f>IF(ISNUMBER(AirVision!F103),AirVision!F103, "")</f>
        <v/>
      </c>
      <c r="H106" s="624" t="str">
        <f>IF(AirVision!G103&lt;&gt;"",AirVision!G103, "")</f>
        <v/>
      </c>
      <c r="I106" s="624" t="str">
        <f>IF(ISNUMBER(AirVision!U103),AirVision!U103, "")</f>
        <v/>
      </c>
      <c r="J106" s="624" t="str">
        <f>IF(AirVision!V103&lt;&gt;"",AirVision!V103, "")</f>
        <v/>
      </c>
      <c r="K106" s="624" t="str">
        <f>IF(ISNUMBER(AirVision!X103),AirVision!X103, "")</f>
        <v/>
      </c>
      <c r="L106" s="624" t="str">
        <f>IF(AirVision!Y103&lt;&gt;"",AirVision!Y103, "")</f>
        <v/>
      </c>
      <c r="M106" s="624" t="str">
        <f>IF(ISNUMBER(AirVision!AA103),AirVision!AA103, "")</f>
        <v/>
      </c>
      <c r="N106" s="624" t="str">
        <f>IF(AirVision!AB103&lt;&gt;"",AirVision!AB103, "")</f>
        <v/>
      </c>
      <c r="O106" s="624" t="str">
        <f>IF(ISNUMBER(AirVision!AD103),AirVision!AD103, "")</f>
        <v/>
      </c>
      <c r="P106" s="624" t="str">
        <f>IF(AirVision!AE103&lt;&gt;"",AirVision!AE103, "")</f>
        <v/>
      </c>
      <c r="Q106" s="624">
        <f t="shared" si="38"/>
        <v>1</v>
      </c>
      <c r="R106" s="624" t="str">
        <f>IF(D106&lt;&gt;"",(VLOOKUP(D106,'Flags&amp;Qualifiers'!$S$2:$U$55,3)),"")</f>
        <v/>
      </c>
      <c r="S106" s="624" t="b">
        <f>ISNUMBER(SEARCH('Flags&amp;Qualifiers'!$S$5,D106))</f>
        <v>0</v>
      </c>
      <c r="T106" s="624">
        <f t="shared" si="39"/>
        <v>0</v>
      </c>
      <c r="U106" s="624" t="str">
        <f>IF(D106&lt;&gt;"",(VLOOKUP(D106,'Flags&amp;Qualifiers'!$S$2:$T$55,2)),"")</f>
        <v/>
      </c>
      <c r="V106" s="7">
        <f t="shared" si="40"/>
        <v>1</v>
      </c>
      <c r="W106" s="7">
        <f t="shared" si="41"/>
        <v>0</v>
      </c>
      <c r="X106" s="861" t="str">
        <f t="shared" si="42"/>
        <v>NULL</v>
      </c>
      <c r="Y106" s="557" t="str">
        <f t="shared" si="43"/>
        <v/>
      </c>
      <c r="Z106" s="862">
        <f t="shared" si="46"/>
        <v>100</v>
      </c>
      <c r="AA106" s="633">
        <f t="shared" si="47"/>
        <v>0</v>
      </c>
      <c r="AB106" s="7" t="str">
        <f t="shared" si="53"/>
        <v>INVALID</v>
      </c>
      <c r="AC106" s="861" t="str">
        <f t="shared" si="54"/>
        <v/>
      </c>
      <c r="AD106" s="861" t="e">
        <f t="shared" si="59"/>
        <v>#DIV/0!</v>
      </c>
      <c r="AE106" s="861">
        <f t="shared" si="60"/>
        <v>0</v>
      </c>
      <c r="AF106" s="862">
        <f t="shared" si="48"/>
        <v>300</v>
      </c>
      <c r="AG106" s="862">
        <f t="shared" si="49"/>
        <v>201</v>
      </c>
      <c r="AH106" s="865">
        <f t="shared" si="50"/>
        <v>0.374</v>
      </c>
      <c r="AI106" s="862">
        <f t="shared" si="51"/>
        <v>0.11600000000000001</v>
      </c>
      <c r="AJ106" s="862" t="e">
        <f t="shared" si="52"/>
        <v>#VALUE!</v>
      </c>
      <c r="AK106" s="632" t="str">
        <f t="shared" si="57"/>
        <v/>
      </c>
      <c r="AL106" s="866" t="str">
        <f t="shared" si="37"/>
        <v/>
      </c>
      <c r="AM106" s="867">
        <f t="shared" si="44"/>
        <v>0</v>
      </c>
      <c r="AN106" s="633" t="str">
        <f t="shared" si="58"/>
        <v>YES</v>
      </c>
      <c r="AO106" s="511" t="s">
        <v>382</v>
      </c>
      <c r="AP106" s="127">
        <f>VLOOKUP(AO106,'Flags&amp;Qualifiers'!$B$2:$C$49,2)</f>
        <v>0</v>
      </c>
      <c r="AQ106" s="127">
        <f>VLOOKUP(AO106,'Flags&amp;Qualifiers'!$B$2:$D$49,3)</f>
        <v>0</v>
      </c>
      <c r="AR106" s="127">
        <f>VLOOKUP(AO106,'Flags&amp;Qualifiers'!$B$2:$E$49,4)</f>
        <v>0</v>
      </c>
      <c r="AS106" s="968"/>
      <c r="AT106" s="856" t="str">
        <f t="shared" si="45"/>
        <v>no</v>
      </c>
    </row>
    <row r="107" spans="1:46" s="7" customFormat="1" ht="11.25" customHeight="1" x14ac:dyDescent="0.2">
      <c r="A107" s="621">
        <f>(AirVision!A104)</f>
        <v>0</v>
      </c>
      <c r="B107" s="622">
        <f>(AirVision!B104)</f>
        <v>0</v>
      </c>
      <c r="C107" s="623" t="str">
        <f>IF(ISNUMBER(AirVision!I104),AirVision!I104, "")</f>
        <v/>
      </c>
      <c r="D107" s="624" t="str">
        <f>IF(AirVision!J104&lt;&gt;"",AirVision!J104, "")</f>
        <v/>
      </c>
      <c r="E107" s="624" t="str">
        <f>IF(ISNUMBER(AirVision!C104),AirVision!C104, "")</f>
        <v/>
      </c>
      <c r="F107" s="624" t="str">
        <f>IF(AirVision!D104&lt;&gt;"",AirVision!D104, "")</f>
        <v/>
      </c>
      <c r="G107" s="624" t="str">
        <f>IF(ISNUMBER(AirVision!F104),AirVision!F104, "")</f>
        <v/>
      </c>
      <c r="H107" s="624" t="str">
        <f>IF(AirVision!G104&lt;&gt;"",AirVision!G104, "")</f>
        <v/>
      </c>
      <c r="I107" s="624" t="str">
        <f>IF(ISNUMBER(AirVision!U104),AirVision!U104, "")</f>
        <v/>
      </c>
      <c r="J107" s="624" t="str">
        <f>IF(AirVision!V104&lt;&gt;"",AirVision!V104, "")</f>
        <v/>
      </c>
      <c r="K107" s="624" t="str">
        <f>IF(ISNUMBER(AirVision!X104),AirVision!X104, "")</f>
        <v/>
      </c>
      <c r="L107" s="624" t="str">
        <f>IF(AirVision!Y104&lt;&gt;"",AirVision!Y104, "")</f>
        <v/>
      </c>
      <c r="M107" s="624" t="str">
        <f>IF(ISNUMBER(AirVision!AA104),AirVision!AA104, "")</f>
        <v/>
      </c>
      <c r="N107" s="624" t="str">
        <f>IF(AirVision!AB104&lt;&gt;"",AirVision!AB104, "")</f>
        <v/>
      </c>
      <c r="O107" s="624" t="str">
        <f>IF(ISNUMBER(AirVision!AD104),AirVision!AD104, "")</f>
        <v/>
      </c>
      <c r="P107" s="624" t="str">
        <f>IF(AirVision!AE104&lt;&gt;"",AirVision!AE104, "")</f>
        <v/>
      </c>
      <c r="Q107" s="624">
        <f t="shared" si="38"/>
        <v>1</v>
      </c>
      <c r="R107" s="624" t="str">
        <f>IF(D107&lt;&gt;"",(VLOOKUP(D107,'Flags&amp;Qualifiers'!$S$2:$U$55,3)),"")</f>
        <v/>
      </c>
      <c r="S107" s="624" t="b">
        <f>ISNUMBER(SEARCH('Flags&amp;Qualifiers'!$S$5,D107))</f>
        <v>0</v>
      </c>
      <c r="T107" s="624">
        <f t="shared" si="39"/>
        <v>0</v>
      </c>
      <c r="U107" s="624" t="str">
        <f>IF(D107&lt;&gt;"",(VLOOKUP(D107,'Flags&amp;Qualifiers'!$S$2:$T$55,2)),"")</f>
        <v/>
      </c>
      <c r="V107" s="7">
        <f t="shared" si="40"/>
        <v>1</v>
      </c>
      <c r="W107" s="7">
        <f t="shared" si="41"/>
        <v>0</v>
      </c>
      <c r="X107" s="861" t="str">
        <f t="shared" si="42"/>
        <v>NULL</v>
      </c>
      <c r="Y107" s="557" t="str">
        <f t="shared" si="43"/>
        <v/>
      </c>
      <c r="Z107" s="862">
        <f t="shared" si="46"/>
        <v>101</v>
      </c>
      <c r="AA107" s="633">
        <f t="shared" si="47"/>
        <v>0</v>
      </c>
      <c r="AB107" s="7" t="str">
        <f t="shared" si="53"/>
        <v>INVALID</v>
      </c>
      <c r="AC107" s="861" t="str">
        <f t="shared" si="54"/>
        <v/>
      </c>
      <c r="AD107" s="861" t="e">
        <f t="shared" si="59"/>
        <v>#DIV/0!</v>
      </c>
      <c r="AE107" s="861">
        <f t="shared" si="60"/>
        <v>0</v>
      </c>
      <c r="AF107" s="862">
        <f t="shared" si="48"/>
        <v>300</v>
      </c>
      <c r="AG107" s="862">
        <f t="shared" si="49"/>
        <v>201</v>
      </c>
      <c r="AH107" s="865">
        <f t="shared" si="50"/>
        <v>0.374</v>
      </c>
      <c r="AI107" s="862">
        <f t="shared" si="51"/>
        <v>0.11600000000000001</v>
      </c>
      <c r="AJ107" s="862" t="e">
        <f t="shared" si="52"/>
        <v>#VALUE!</v>
      </c>
      <c r="AK107" s="632" t="str">
        <f t="shared" si="57"/>
        <v/>
      </c>
      <c r="AL107" s="866" t="str">
        <f t="shared" si="37"/>
        <v/>
      </c>
      <c r="AM107" s="867">
        <f t="shared" si="44"/>
        <v>0</v>
      </c>
      <c r="AN107" s="633" t="str">
        <f t="shared" si="58"/>
        <v>YES</v>
      </c>
      <c r="AO107" s="511" t="s">
        <v>382</v>
      </c>
      <c r="AP107" s="127">
        <f>VLOOKUP(AO107,'Flags&amp;Qualifiers'!$B$2:$C$49,2)</f>
        <v>0</v>
      </c>
      <c r="AQ107" s="127">
        <f>VLOOKUP(AO107,'Flags&amp;Qualifiers'!$B$2:$D$49,3)</f>
        <v>0</v>
      </c>
      <c r="AR107" s="127">
        <f>VLOOKUP(AO107,'Flags&amp;Qualifiers'!$B$2:$E$49,4)</f>
        <v>0</v>
      </c>
      <c r="AS107" s="968"/>
      <c r="AT107" s="856" t="str">
        <f t="shared" si="45"/>
        <v>no</v>
      </c>
    </row>
    <row r="108" spans="1:46" s="7" customFormat="1" ht="11.25" customHeight="1" x14ac:dyDescent="0.2">
      <c r="A108" s="621">
        <f>(AirVision!A105)</f>
        <v>0</v>
      </c>
      <c r="B108" s="622">
        <f>(AirVision!B105)</f>
        <v>0</v>
      </c>
      <c r="C108" s="623" t="str">
        <f>IF(ISNUMBER(AirVision!I105),AirVision!I105, "")</f>
        <v/>
      </c>
      <c r="D108" s="624" t="str">
        <f>IF(AirVision!J105&lt;&gt;"",AirVision!J105, "")</f>
        <v/>
      </c>
      <c r="E108" s="624" t="str">
        <f>IF(ISNUMBER(AirVision!C105),AirVision!C105, "")</f>
        <v/>
      </c>
      <c r="F108" s="624" t="str">
        <f>IF(AirVision!D105&lt;&gt;"",AirVision!D105, "")</f>
        <v/>
      </c>
      <c r="G108" s="624" t="str">
        <f>IF(ISNUMBER(AirVision!F105),AirVision!F105, "")</f>
        <v/>
      </c>
      <c r="H108" s="624" t="str">
        <f>IF(AirVision!G105&lt;&gt;"",AirVision!G105, "")</f>
        <v/>
      </c>
      <c r="I108" s="624" t="str">
        <f>IF(ISNUMBER(AirVision!U105),AirVision!U105, "")</f>
        <v/>
      </c>
      <c r="J108" s="624" t="str">
        <f>IF(AirVision!V105&lt;&gt;"",AirVision!V105, "")</f>
        <v/>
      </c>
      <c r="K108" s="624" t="str">
        <f>IF(ISNUMBER(AirVision!X105),AirVision!X105, "")</f>
        <v/>
      </c>
      <c r="L108" s="624" t="str">
        <f>IF(AirVision!Y105&lt;&gt;"",AirVision!Y105, "")</f>
        <v/>
      </c>
      <c r="M108" s="624" t="str">
        <f>IF(ISNUMBER(AirVision!AA105),AirVision!AA105, "")</f>
        <v/>
      </c>
      <c r="N108" s="624" t="str">
        <f>IF(AirVision!AB105&lt;&gt;"",AirVision!AB105, "")</f>
        <v/>
      </c>
      <c r="O108" s="624" t="str">
        <f>IF(ISNUMBER(AirVision!AD105),AirVision!AD105, "")</f>
        <v/>
      </c>
      <c r="P108" s="624" t="str">
        <f>IF(AirVision!AE105&lt;&gt;"",AirVision!AE105, "")</f>
        <v/>
      </c>
      <c r="Q108" s="624">
        <f t="shared" si="38"/>
        <v>1</v>
      </c>
      <c r="R108" s="624" t="str">
        <f>IF(D108&lt;&gt;"",(VLOOKUP(D108,'Flags&amp;Qualifiers'!$S$2:$U$55,3)),"")</f>
        <v/>
      </c>
      <c r="S108" s="624" t="b">
        <f>ISNUMBER(SEARCH('Flags&amp;Qualifiers'!$S$5,D108))</f>
        <v>0</v>
      </c>
      <c r="T108" s="624">
        <f t="shared" si="39"/>
        <v>0</v>
      </c>
      <c r="U108" s="624" t="str">
        <f>IF(D108&lt;&gt;"",(VLOOKUP(D108,'Flags&amp;Qualifiers'!$S$2:$T$55,2)),"")</f>
        <v/>
      </c>
      <c r="V108" s="7">
        <f t="shared" si="40"/>
        <v>1</v>
      </c>
      <c r="W108" s="7">
        <f t="shared" si="41"/>
        <v>0</v>
      </c>
      <c r="X108" s="861" t="str">
        <f t="shared" si="42"/>
        <v>NULL</v>
      </c>
      <c r="Y108" s="557" t="str">
        <f t="shared" si="43"/>
        <v/>
      </c>
      <c r="Z108" s="862">
        <f t="shared" si="46"/>
        <v>102</v>
      </c>
      <c r="AA108" s="633">
        <f t="shared" si="47"/>
        <v>0</v>
      </c>
      <c r="AB108" s="7" t="str">
        <f t="shared" si="53"/>
        <v>INVALID</v>
      </c>
      <c r="AC108" s="861" t="str">
        <f t="shared" si="54"/>
        <v/>
      </c>
      <c r="AD108" s="861" t="e">
        <f t="shared" si="59"/>
        <v>#DIV/0!</v>
      </c>
      <c r="AE108" s="861">
        <f t="shared" si="60"/>
        <v>0</v>
      </c>
      <c r="AF108" s="862">
        <f t="shared" si="48"/>
        <v>300</v>
      </c>
      <c r="AG108" s="862">
        <f t="shared" si="49"/>
        <v>201</v>
      </c>
      <c r="AH108" s="865">
        <f t="shared" si="50"/>
        <v>0.374</v>
      </c>
      <c r="AI108" s="862">
        <f t="shared" si="51"/>
        <v>0.11600000000000001</v>
      </c>
      <c r="AJ108" s="862" t="e">
        <f t="shared" si="52"/>
        <v>#VALUE!</v>
      </c>
      <c r="AK108" s="632" t="str">
        <f t="shared" si="57"/>
        <v/>
      </c>
      <c r="AL108" s="866" t="str">
        <f t="shared" si="37"/>
        <v/>
      </c>
      <c r="AM108" s="867">
        <f t="shared" si="44"/>
        <v>0</v>
      </c>
      <c r="AN108" s="633" t="str">
        <f t="shared" si="58"/>
        <v>YES</v>
      </c>
      <c r="AO108" s="511" t="s">
        <v>382</v>
      </c>
      <c r="AP108" s="127">
        <f>VLOOKUP(AO108,'Flags&amp;Qualifiers'!$B$2:$C$49,2)</f>
        <v>0</v>
      </c>
      <c r="AQ108" s="127">
        <f>VLOOKUP(AO108,'Flags&amp;Qualifiers'!$B$2:$D$49,3)</f>
        <v>0</v>
      </c>
      <c r="AR108" s="127">
        <f>VLOOKUP(AO108,'Flags&amp;Qualifiers'!$B$2:$E$49,4)</f>
        <v>0</v>
      </c>
      <c r="AS108" s="968"/>
      <c r="AT108" s="856" t="str">
        <f t="shared" si="45"/>
        <v>no</v>
      </c>
    </row>
    <row r="109" spans="1:46" s="7" customFormat="1" ht="11.25" customHeight="1" x14ac:dyDescent="0.2">
      <c r="A109" s="621">
        <f>(AirVision!A106)</f>
        <v>0</v>
      </c>
      <c r="B109" s="622">
        <f>(AirVision!B106)</f>
        <v>0</v>
      </c>
      <c r="C109" s="623" t="str">
        <f>IF(ISNUMBER(AirVision!I106),AirVision!I106, "")</f>
        <v/>
      </c>
      <c r="D109" s="624" t="str">
        <f>IF(AirVision!J106&lt;&gt;"",AirVision!J106, "")</f>
        <v/>
      </c>
      <c r="E109" s="624" t="str">
        <f>IF(ISNUMBER(AirVision!C106),AirVision!C106, "")</f>
        <v/>
      </c>
      <c r="F109" s="624" t="str">
        <f>IF(AirVision!D106&lt;&gt;"",AirVision!D106, "")</f>
        <v/>
      </c>
      <c r="G109" s="624" t="str">
        <f>IF(ISNUMBER(AirVision!F106),AirVision!F106, "")</f>
        <v/>
      </c>
      <c r="H109" s="624" t="str">
        <f>IF(AirVision!G106&lt;&gt;"",AirVision!G106, "")</f>
        <v/>
      </c>
      <c r="I109" s="624" t="str">
        <f>IF(ISNUMBER(AirVision!U106),AirVision!U106, "")</f>
        <v/>
      </c>
      <c r="J109" s="624" t="str">
        <f>IF(AirVision!V106&lt;&gt;"",AirVision!V106, "")</f>
        <v/>
      </c>
      <c r="K109" s="624" t="str">
        <f>IF(ISNUMBER(AirVision!X106),AirVision!X106, "")</f>
        <v/>
      </c>
      <c r="L109" s="624" t="str">
        <f>IF(AirVision!Y106&lt;&gt;"",AirVision!Y106, "")</f>
        <v/>
      </c>
      <c r="M109" s="624" t="str">
        <f>IF(ISNUMBER(AirVision!AA106),AirVision!AA106, "")</f>
        <v/>
      </c>
      <c r="N109" s="624" t="str">
        <f>IF(AirVision!AB106&lt;&gt;"",AirVision!AB106, "")</f>
        <v/>
      </c>
      <c r="O109" s="624" t="str">
        <f>IF(ISNUMBER(AirVision!AD106),AirVision!AD106, "")</f>
        <v/>
      </c>
      <c r="P109" s="624" t="str">
        <f>IF(AirVision!AE106&lt;&gt;"",AirVision!AE106, "")</f>
        <v/>
      </c>
      <c r="Q109" s="624">
        <f t="shared" si="38"/>
        <v>1</v>
      </c>
      <c r="R109" s="624" t="str">
        <f>IF(D109&lt;&gt;"",(VLOOKUP(D109,'Flags&amp;Qualifiers'!$S$2:$U$55,3)),"")</f>
        <v/>
      </c>
      <c r="S109" s="624" t="b">
        <f>ISNUMBER(SEARCH('Flags&amp;Qualifiers'!$S$5,D109))</f>
        <v>0</v>
      </c>
      <c r="T109" s="624">
        <f t="shared" si="39"/>
        <v>0</v>
      </c>
      <c r="U109" s="624" t="str">
        <f>IF(D109&lt;&gt;"",(VLOOKUP(D109,'Flags&amp;Qualifiers'!$S$2:$T$55,2)),"")</f>
        <v/>
      </c>
      <c r="V109" s="7">
        <f t="shared" si="40"/>
        <v>1</v>
      </c>
      <c r="W109" s="7">
        <f t="shared" si="41"/>
        <v>0</v>
      </c>
      <c r="X109" s="861" t="str">
        <f t="shared" si="42"/>
        <v>NULL</v>
      </c>
      <c r="Y109" s="557" t="str">
        <f t="shared" si="43"/>
        <v/>
      </c>
      <c r="Z109" s="862">
        <f t="shared" si="46"/>
        <v>103</v>
      </c>
      <c r="AA109" s="633">
        <f t="shared" si="47"/>
        <v>0</v>
      </c>
      <c r="AB109" s="7" t="str">
        <f t="shared" si="53"/>
        <v>INVALID</v>
      </c>
      <c r="AC109" s="861" t="str">
        <f t="shared" si="54"/>
        <v/>
      </c>
      <c r="AD109" s="861" t="e">
        <f t="shared" si="59"/>
        <v>#DIV/0!</v>
      </c>
      <c r="AE109" s="861">
        <f t="shared" si="60"/>
        <v>0</v>
      </c>
      <c r="AF109" s="862">
        <f t="shared" si="48"/>
        <v>300</v>
      </c>
      <c r="AG109" s="862">
        <f t="shared" si="49"/>
        <v>201</v>
      </c>
      <c r="AH109" s="865">
        <f t="shared" si="50"/>
        <v>0.374</v>
      </c>
      <c r="AI109" s="862">
        <f t="shared" si="51"/>
        <v>0.11600000000000001</v>
      </c>
      <c r="AJ109" s="862" t="e">
        <f t="shared" si="52"/>
        <v>#VALUE!</v>
      </c>
      <c r="AK109" s="632" t="str">
        <f t="shared" si="57"/>
        <v/>
      </c>
      <c r="AL109" s="866" t="str">
        <f t="shared" si="37"/>
        <v/>
      </c>
      <c r="AM109" s="867">
        <f t="shared" si="44"/>
        <v>0</v>
      </c>
      <c r="AN109" s="633" t="str">
        <f t="shared" si="58"/>
        <v>YES</v>
      </c>
      <c r="AO109" s="511" t="s">
        <v>382</v>
      </c>
      <c r="AP109" s="127">
        <f>VLOOKUP(AO109,'Flags&amp;Qualifiers'!$B$2:$C$49,2)</f>
        <v>0</v>
      </c>
      <c r="AQ109" s="127">
        <f>VLOOKUP(AO109,'Flags&amp;Qualifiers'!$B$2:$D$49,3)</f>
        <v>0</v>
      </c>
      <c r="AR109" s="127">
        <f>VLOOKUP(AO109,'Flags&amp;Qualifiers'!$B$2:$E$49,4)</f>
        <v>0</v>
      </c>
      <c r="AS109" s="968"/>
      <c r="AT109" s="856" t="str">
        <f t="shared" si="45"/>
        <v>no</v>
      </c>
    </row>
    <row r="110" spans="1:46" s="7" customFormat="1" ht="11.25" customHeight="1" x14ac:dyDescent="0.2">
      <c r="A110" s="621">
        <f>(AirVision!A107)</f>
        <v>0</v>
      </c>
      <c r="B110" s="622">
        <f>(AirVision!B107)</f>
        <v>0</v>
      </c>
      <c r="C110" s="623" t="str">
        <f>IF(ISNUMBER(AirVision!I107),AirVision!I107, "")</f>
        <v/>
      </c>
      <c r="D110" s="624" t="str">
        <f>IF(AirVision!J107&lt;&gt;"",AirVision!J107, "")</f>
        <v/>
      </c>
      <c r="E110" s="624" t="str">
        <f>IF(ISNUMBER(AirVision!C107),AirVision!C107, "")</f>
        <v/>
      </c>
      <c r="F110" s="624" t="str">
        <f>IF(AirVision!D107&lt;&gt;"",AirVision!D107, "")</f>
        <v/>
      </c>
      <c r="G110" s="624" t="str">
        <f>IF(ISNUMBER(AirVision!F107),AirVision!F107, "")</f>
        <v/>
      </c>
      <c r="H110" s="624" t="str">
        <f>IF(AirVision!G107&lt;&gt;"",AirVision!G107, "")</f>
        <v/>
      </c>
      <c r="I110" s="624" t="str">
        <f>IF(ISNUMBER(AirVision!U107),AirVision!U107, "")</f>
        <v/>
      </c>
      <c r="J110" s="624" t="str">
        <f>IF(AirVision!V107&lt;&gt;"",AirVision!V107, "")</f>
        <v/>
      </c>
      <c r="K110" s="624" t="str">
        <f>IF(ISNUMBER(AirVision!X107),AirVision!X107, "")</f>
        <v/>
      </c>
      <c r="L110" s="624" t="str">
        <f>IF(AirVision!Y107&lt;&gt;"",AirVision!Y107, "")</f>
        <v/>
      </c>
      <c r="M110" s="624" t="str">
        <f>IF(ISNUMBER(AirVision!AA107),AirVision!AA107, "")</f>
        <v/>
      </c>
      <c r="N110" s="624" t="str">
        <f>IF(AirVision!AB107&lt;&gt;"",AirVision!AB107, "")</f>
        <v/>
      </c>
      <c r="O110" s="624" t="str">
        <f>IF(ISNUMBER(AirVision!AD107),AirVision!AD107, "")</f>
        <v/>
      </c>
      <c r="P110" s="624" t="str">
        <f>IF(AirVision!AE107&lt;&gt;"",AirVision!AE107, "")</f>
        <v/>
      </c>
      <c r="Q110" s="624">
        <f t="shared" si="38"/>
        <v>1</v>
      </c>
      <c r="R110" s="624" t="str">
        <f>IF(D110&lt;&gt;"",(VLOOKUP(D110,'Flags&amp;Qualifiers'!$S$2:$U$55,3)),"")</f>
        <v/>
      </c>
      <c r="S110" s="624" t="b">
        <f>ISNUMBER(SEARCH('Flags&amp;Qualifiers'!$S$5,D110))</f>
        <v>0</v>
      </c>
      <c r="T110" s="624">
        <f t="shared" si="39"/>
        <v>0</v>
      </c>
      <c r="U110" s="624" t="str">
        <f>IF(D110&lt;&gt;"",(VLOOKUP(D110,'Flags&amp;Qualifiers'!$S$2:$T$55,2)),"")</f>
        <v/>
      </c>
      <c r="V110" s="7">
        <f t="shared" si="40"/>
        <v>1</v>
      </c>
      <c r="W110" s="7">
        <f t="shared" si="41"/>
        <v>0</v>
      </c>
      <c r="X110" s="861" t="str">
        <f t="shared" si="42"/>
        <v>NULL</v>
      </c>
      <c r="Y110" s="557" t="str">
        <f t="shared" si="43"/>
        <v/>
      </c>
      <c r="Z110" s="862">
        <f t="shared" si="46"/>
        <v>104</v>
      </c>
      <c r="AA110" s="633">
        <f t="shared" si="47"/>
        <v>0</v>
      </c>
      <c r="AB110" s="7" t="str">
        <f t="shared" si="53"/>
        <v>INVALID</v>
      </c>
      <c r="AC110" s="861" t="str">
        <f t="shared" si="54"/>
        <v/>
      </c>
      <c r="AD110" s="861" t="e">
        <f t="shared" si="59"/>
        <v>#DIV/0!</v>
      </c>
      <c r="AE110" s="861">
        <f t="shared" si="60"/>
        <v>0</v>
      </c>
      <c r="AF110" s="862">
        <f t="shared" si="48"/>
        <v>300</v>
      </c>
      <c r="AG110" s="862">
        <f t="shared" si="49"/>
        <v>201</v>
      </c>
      <c r="AH110" s="865">
        <f t="shared" si="50"/>
        <v>0.374</v>
      </c>
      <c r="AI110" s="862">
        <f t="shared" si="51"/>
        <v>0.11600000000000001</v>
      </c>
      <c r="AJ110" s="862" t="e">
        <f t="shared" si="52"/>
        <v>#VALUE!</v>
      </c>
      <c r="AK110" s="632" t="str">
        <f t="shared" si="57"/>
        <v/>
      </c>
      <c r="AL110" s="866" t="str">
        <f t="shared" si="37"/>
        <v/>
      </c>
      <c r="AM110" s="867">
        <f t="shared" si="44"/>
        <v>0</v>
      </c>
      <c r="AN110" s="633" t="str">
        <f t="shared" si="58"/>
        <v>YES</v>
      </c>
      <c r="AO110" s="511" t="s">
        <v>382</v>
      </c>
      <c r="AP110" s="127">
        <f>VLOOKUP(AO110,'Flags&amp;Qualifiers'!$B$2:$C$49,2)</f>
        <v>0</v>
      </c>
      <c r="AQ110" s="127">
        <f>VLOOKUP(AO110,'Flags&amp;Qualifiers'!$B$2:$D$49,3)</f>
        <v>0</v>
      </c>
      <c r="AR110" s="127">
        <f>VLOOKUP(AO110,'Flags&amp;Qualifiers'!$B$2:$E$49,4)</f>
        <v>0</v>
      </c>
      <c r="AS110" s="968">
        <f>COUNTIF(AC110:AC126,"&gt;0")</f>
        <v>0</v>
      </c>
      <c r="AT110" s="856" t="str">
        <f t="shared" si="45"/>
        <v>no</v>
      </c>
    </row>
    <row r="111" spans="1:46" s="7" customFormat="1" ht="11.25" customHeight="1" x14ac:dyDescent="0.2">
      <c r="A111" s="621">
        <f>(AirVision!A108)</f>
        <v>0</v>
      </c>
      <c r="B111" s="622">
        <f>(AirVision!B108)</f>
        <v>0</v>
      </c>
      <c r="C111" s="623" t="str">
        <f>IF(ISNUMBER(AirVision!I108),AirVision!I108, "")</f>
        <v/>
      </c>
      <c r="D111" s="624" t="str">
        <f>IF(AirVision!J108&lt;&gt;"",AirVision!J108, "")</f>
        <v/>
      </c>
      <c r="E111" s="624" t="str">
        <f>IF(ISNUMBER(AirVision!C108),AirVision!C108, "")</f>
        <v/>
      </c>
      <c r="F111" s="624" t="str">
        <f>IF(AirVision!D108&lt;&gt;"",AirVision!D108, "")</f>
        <v/>
      </c>
      <c r="G111" s="624" t="str">
        <f>IF(ISNUMBER(AirVision!F108),AirVision!F108, "")</f>
        <v/>
      </c>
      <c r="H111" s="624" t="str">
        <f>IF(AirVision!G108&lt;&gt;"",AirVision!G108, "")</f>
        <v/>
      </c>
      <c r="I111" s="624" t="str">
        <f>IF(ISNUMBER(AirVision!U108),AirVision!U108, "")</f>
        <v/>
      </c>
      <c r="J111" s="624" t="str">
        <f>IF(AirVision!V108&lt;&gt;"",AirVision!V108, "")</f>
        <v/>
      </c>
      <c r="K111" s="624" t="str">
        <f>IF(ISNUMBER(AirVision!X108),AirVision!X108, "")</f>
        <v/>
      </c>
      <c r="L111" s="624" t="str">
        <f>IF(AirVision!Y108&lt;&gt;"",AirVision!Y108, "")</f>
        <v/>
      </c>
      <c r="M111" s="624" t="str">
        <f>IF(ISNUMBER(AirVision!AA108),AirVision!AA108, "")</f>
        <v/>
      </c>
      <c r="N111" s="624" t="str">
        <f>IF(AirVision!AB108&lt;&gt;"",AirVision!AB108, "")</f>
        <v/>
      </c>
      <c r="O111" s="624" t="str">
        <f>IF(ISNUMBER(AirVision!AD108),AirVision!AD108, "")</f>
        <v/>
      </c>
      <c r="P111" s="624" t="str">
        <f>IF(AirVision!AE108&lt;&gt;"",AirVision!AE108, "")</f>
        <v/>
      </c>
      <c r="Q111" s="624">
        <f t="shared" si="38"/>
        <v>1</v>
      </c>
      <c r="R111" s="624" t="str">
        <f>IF(D111&lt;&gt;"",(VLOOKUP(D111,'Flags&amp;Qualifiers'!$S$2:$U$55,3)),"")</f>
        <v/>
      </c>
      <c r="S111" s="624" t="b">
        <f>ISNUMBER(SEARCH('Flags&amp;Qualifiers'!$S$5,D111))</f>
        <v>0</v>
      </c>
      <c r="T111" s="624">
        <f t="shared" si="39"/>
        <v>0</v>
      </c>
      <c r="U111" s="624" t="str">
        <f>IF(D111&lt;&gt;"",(VLOOKUP(D111,'Flags&amp;Qualifiers'!$S$2:$T$55,2)),"")</f>
        <v/>
      </c>
      <c r="V111" s="7">
        <f t="shared" si="40"/>
        <v>1</v>
      </c>
      <c r="W111" s="7">
        <f t="shared" si="41"/>
        <v>0</v>
      </c>
      <c r="X111" s="861" t="str">
        <f t="shared" si="42"/>
        <v>NULL</v>
      </c>
      <c r="Y111" s="557" t="str">
        <f t="shared" si="43"/>
        <v/>
      </c>
      <c r="Z111" s="862">
        <f t="shared" si="46"/>
        <v>105</v>
      </c>
      <c r="AA111" s="633">
        <f t="shared" si="47"/>
        <v>0</v>
      </c>
      <c r="AB111" s="7" t="str">
        <f t="shared" si="53"/>
        <v>INVALID</v>
      </c>
      <c r="AC111" s="861" t="str">
        <f t="shared" si="54"/>
        <v/>
      </c>
      <c r="AD111" s="861" t="e">
        <f t="shared" si="59"/>
        <v>#DIV/0!</v>
      </c>
      <c r="AE111" s="861">
        <f t="shared" si="60"/>
        <v>0</v>
      </c>
      <c r="AF111" s="862">
        <f t="shared" si="48"/>
        <v>300</v>
      </c>
      <c r="AG111" s="862">
        <f t="shared" si="49"/>
        <v>201</v>
      </c>
      <c r="AH111" s="865">
        <f t="shared" si="50"/>
        <v>0.374</v>
      </c>
      <c r="AI111" s="862">
        <f t="shared" si="51"/>
        <v>0.11600000000000001</v>
      </c>
      <c r="AJ111" s="862" t="e">
        <f t="shared" si="52"/>
        <v>#VALUE!</v>
      </c>
      <c r="AK111" s="632" t="str">
        <f t="shared" si="57"/>
        <v/>
      </c>
      <c r="AL111" s="866" t="str">
        <f t="shared" si="37"/>
        <v/>
      </c>
      <c r="AM111" s="867">
        <f t="shared" si="44"/>
        <v>0</v>
      </c>
      <c r="AN111" s="633" t="str">
        <f t="shared" si="58"/>
        <v>YES</v>
      </c>
      <c r="AO111" s="511" t="s">
        <v>382</v>
      </c>
      <c r="AP111" s="127">
        <f>VLOOKUP(AO111,'Flags&amp;Qualifiers'!$B$2:$C$49,2)</f>
        <v>0</v>
      </c>
      <c r="AQ111" s="127">
        <f>VLOOKUP(AO111,'Flags&amp;Qualifiers'!$B$2:$D$49,3)</f>
        <v>0</v>
      </c>
      <c r="AR111" s="127">
        <f>VLOOKUP(AO111,'Flags&amp;Qualifiers'!$B$2:$E$49,4)</f>
        <v>0</v>
      </c>
      <c r="AS111" s="968"/>
      <c r="AT111" s="856" t="str">
        <f t="shared" si="45"/>
        <v>no</v>
      </c>
    </row>
    <row r="112" spans="1:46" s="7" customFormat="1" ht="11.25" customHeight="1" x14ac:dyDescent="0.2">
      <c r="A112" s="621">
        <f>(AirVision!A109)</f>
        <v>0</v>
      </c>
      <c r="B112" s="622">
        <f>(AirVision!B109)</f>
        <v>0</v>
      </c>
      <c r="C112" s="623" t="str">
        <f>IF(ISNUMBER(AirVision!I109),AirVision!I109, "")</f>
        <v/>
      </c>
      <c r="D112" s="624" t="str">
        <f>IF(AirVision!J109&lt;&gt;"",AirVision!J109, "")</f>
        <v/>
      </c>
      <c r="E112" s="624" t="str">
        <f>IF(ISNUMBER(AirVision!C109),AirVision!C109, "")</f>
        <v/>
      </c>
      <c r="F112" s="624" t="str">
        <f>IF(AirVision!D109&lt;&gt;"",AirVision!D109, "")</f>
        <v/>
      </c>
      <c r="G112" s="624" t="str">
        <f>IF(ISNUMBER(AirVision!F109),AirVision!F109, "")</f>
        <v/>
      </c>
      <c r="H112" s="624" t="str">
        <f>IF(AirVision!G109&lt;&gt;"",AirVision!G109, "")</f>
        <v/>
      </c>
      <c r="I112" s="624" t="str">
        <f>IF(ISNUMBER(AirVision!U109),AirVision!U109, "")</f>
        <v/>
      </c>
      <c r="J112" s="624" t="str">
        <f>IF(AirVision!V109&lt;&gt;"",AirVision!V109, "")</f>
        <v/>
      </c>
      <c r="K112" s="624" t="str">
        <f>IF(ISNUMBER(AirVision!X109),AirVision!X109, "")</f>
        <v/>
      </c>
      <c r="L112" s="624" t="str">
        <f>IF(AirVision!Y109&lt;&gt;"",AirVision!Y109, "")</f>
        <v/>
      </c>
      <c r="M112" s="624" t="str">
        <f>IF(ISNUMBER(AirVision!AA109),AirVision!AA109, "")</f>
        <v/>
      </c>
      <c r="N112" s="624" t="str">
        <f>IF(AirVision!AB109&lt;&gt;"",AirVision!AB109, "")</f>
        <v/>
      </c>
      <c r="O112" s="624" t="str">
        <f>IF(ISNUMBER(AirVision!AD109),AirVision!AD109, "")</f>
        <v/>
      </c>
      <c r="P112" s="624" t="str">
        <f>IF(AirVision!AE109&lt;&gt;"",AirVision!AE109, "")</f>
        <v/>
      </c>
      <c r="Q112" s="624">
        <f t="shared" si="38"/>
        <v>1</v>
      </c>
      <c r="R112" s="624" t="str">
        <f>IF(D112&lt;&gt;"",(VLOOKUP(D112,'Flags&amp;Qualifiers'!$S$2:$U$55,3)),"")</f>
        <v/>
      </c>
      <c r="S112" s="624" t="b">
        <f>ISNUMBER(SEARCH('Flags&amp;Qualifiers'!$S$5,D112))</f>
        <v>0</v>
      </c>
      <c r="T112" s="624">
        <f t="shared" si="39"/>
        <v>0</v>
      </c>
      <c r="U112" s="624" t="str">
        <f>IF(D112&lt;&gt;"",(VLOOKUP(D112,'Flags&amp;Qualifiers'!$S$2:$T$55,2)),"")</f>
        <v/>
      </c>
      <c r="V112" s="7">
        <f t="shared" si="40"/>
        <v>1</v>
      </c>
      <c r="W112" s="7">
        <f t="shared" si="41"/>
        <v>0</v>
      </c>
      <c r="X112" s="861" t="str">
        <f t="shared" si="42"/>
        <v>NULL</v>
      </c>
      <c r="Y112" s="557" t="str">
        <f t="shared" si="43"/>
        <v/>
      </c>
      <c r="Z112" s="862">
        <f t="shared" si="46"/>
        <v>106</v>
      </c>
      <c r="AA112" s="633">
        <f t="shared" si="47"/>
        <v>0</v>
      </c>
      <c r="AB112" s="7" t="str">
        <f t="shared" si="53"/>
        <v>INVALID</v>
      </c>
      <c r="AC112" s="861" t="str">
        <f t="shared" si="54"/>
        <v/>
      </c>
      <c r="AD112" s="861" t="e">
        <f t="shared" si="59"/>
        <v>#DIV/0!</v>
      </c>
      <c r="AE112" s="861">
        <f t="shared" si="60"/>
        <v>0</v>
      </c>
      <c r="AF112" s="862">
        <f t="shared" si="48"/>
        <v>300</v>
      </c>
      <c r="AG112" s="862">
        <f t="shared" si="49"/>
        <v>201</v>
      </c>
      <c r="AH112" s="865">
        <f t="shared" si="50"/>
        <v>0.374</v>
      </c>
      <c r="AI112" s="862">
        <f t="shared" si="51"/>
        <v>0.11600000000000001</v>
      </c>
      <c r="AJ112" s="862" t="e">
        <f t="shared" si="52"/>
        <v>#VALUE!</v>
      </c>
      <c r="AK112" s="632" t="str">
        <f t="shared" si="57"/>
        <v/>
      </c>
      <c r="AL112" s="866" t="str">
        <f t="shared" si="37"/>
        <v/>
      </c>
      <c r="AM112" s="867">
        <f t="shared" si="44"/>
        <v>0</v>
      </c>
      <c r="AN112" s="633" t="str">
        <f t="shared" si="58"/>
        <v>YES</v>
      </c>
      <c r="AO112" s="511" t="s">
        <v>382</v>
      </c>
      <c r="AP112" s="127">
        <f>VLOOKUP(AO112,'Flags&amp;Qualifiers'!$B$2:$C$49,2)</f>
        <v>0</v>
      </c>
      <c r="AQ112" s="127">
        <f>VLOOKUP(AO112,'Flags&amp;Qualifiers'!$B$2:$D$49,3)</f>
        <v>0</v>
      </c>
      <c r="AR112" s="127">
        <f>VLOOKUP(AO112,'Flags&amp;Qualifiers'!$B$2:$E$49,4)</f>
        <v>0</v>
      </c>
      <c r="AS112" s="968"/>
      <c r="AT112" s="856" t="str">
        <f t="shared" si="45"/>
        <v>no</v>
      </c>
    </row>
    <row r="113" spans="1:46" s="7" customFormat="1" ht="11.25" customHeight="1" x14ac:dyDescent="0.2">
      <c r="A113" s="621">
        <f>(AirVision!A110)</f>
        <v>0</v>
      </c>
      <c r="B113" s="622">
        <f>(AirVision!B110)</f>
        <v>0</v>
      </c>
      <c r="C113" s="623" t="str">
        <f>IF(ISNUMBER(AirVision!I110),AirVision!I110, "")</f>
        <v/>
      </c>
      <c r="D113" s="624" t="str">
        <f>IF(AirVision!J110&lt;&gt;"",AirVision!J110, "")</f>
        <v/>
      </c>
      <c r="E113" s="624" t="str">
        <f>IF(ISNUMBER(AirVision!C110),AirVision!C110, "")</f>
        <v/>
      </c>
      <c r="F113" s="624" t="str">
        <f>IF(AirVision!D110&lt;&gt;"",AirVision!D110, "")</f>
        <v/>
      </c>
      <c r="G113" s="624" t="str">
        <f>IF(ISNUMBER(AirVision!F110),AirVision!F110, "")</f>
        <v/>
      </c>
      <c r="H113" s="624" t="str">
        <f>IF(AirVision!G110&lt;&gt;"",AirVision!G110, "")</f>
        <v/>
      </c>
      <c r="I113" s="624" t="str">
        <f>IF(ISNUMBER(AirVision!U110),AirVision!U110, "")</f>
        <v/>
      </c>
      <c r="J113" s="624" t="str">
        <f>IF(AirVision!V110&lt;&gt;"",AirVision!V110, "")</f>
        <v/>
      </c>
      <c r="K113" s="624" t="str">
        <f>IF(ISNUMBER(AirVision!X110),AirVision!X110, "")</f>
        <v/>
      </c>
      <c r="L113" s="624" t="str">
        <f>IF(AirVision!Y110&lt;&gt;"",AirVision!Y110, "")</f>
        <v/>
      </c>
      <c r="M113" s="624" t="str">
        <f>IF(ISNUMBER(AirVision!AA110),AirVision!AA110, "")</f>
        <v/>
      </c>
      <c r="N113" s="624" t="str">
        <f>IF(AirVision!AB110&lt;&gt;"",AirVision!AB110, "")</f>
        <v/>
      </c>
      <c r="O113" s="624" t="str">
        <f>IF(ISNUMBER(AirVision!AD110),AirVision!AD110, "")</f>
        <v/>
      </c>
      <c r="P113" s="624" t="str">
        <f>IF(AirVision!AE110&lt;&gt;"",AirVision!AE110, "")</f>
        <v/>
      </c>
      <c r="Q113" s="624">
        <f t="shared" si="38"/>
        <v>1</v>
      </c>
      <c r="R113" s="624" t="str">
        <f>IF(D113&lt;&gt;"",(VLOOKUP(D113,'Flags&amp;Qualifiers'!$S$2:$U$55,3)),"")</f>
        <v/>
      </c>
      <c r="S113" s="624" t="b">
        <f>ISNUMBER(SEARCH('Flags&amp;Qualifiers'!$S$5,D113))</f>
        <v>0</v>
      </c>
      <c r="T113" s="624">
        <f t="shared" si="39"/>
        <v>0</v>
      </c>
      <c r="U113" s="624" t="str">
        <f>IF(D113&lt;&gt;"",(VLOOKUP(D113,'Flags&amp;Qualifiers'!$S$2:$T$55,2)),"")</f>
        <v/>
      </c>
      <c r="V113" s="7">
        <f t="shared" si="40"/>
        <v>1</v>
      </c>
      <c r="W113" s="7">
        <f t="shared" si="41"/>
        <v>0</v>
      </c>
      <c r="X113" s="861" t="str">
        <f t="shared" si="42"/>
        <v>NULL</v>
      </c>
      <c r="Y113" s="557" t="str">
        <f t="shared" si="43"/>
        <v/>
      </c>
      <c r="Z113" s="862">
        <f t="shared" si="46"/>
        <v>107</v>
      </c>
      <c r="AA113" s="633">
        <f t="shared" si="47"/>
        <v>0</v>
      </c>
      <c r="AB113" s="7" t="str">
        <f t="shared" si="53"/>
        <v>INVALID</v>
      </c>
      <c r="AC113" s="861" t="str">
        <f t="shared" si="54"/>
        <v/>
      </c>
      <c r="AD113" s="861" t="e">
        <f t="shared" si="59"/>
        <v>#DIV/0!</v>
      </c>
      <c r="AE113" s="861">
        <f t="shared" si="60"/>
        <v>0</v>
      </c>
      <c r="AF113" s="862">
        <f t="shared" si="48"/>
        <v>300</v>
      </c>
      <c r="AG113" s="862">
        <f t="shared" si="49"/>
        <v>201</v>
      </c>
      <c r="AH113" s="865">
        <f t="shared" si="50"/>
        <v>0.374</v>
      </c>
      <c r="AI113" s="862">
        <f t="shared" si="51"/>
        <v>0.11600000000000001</v>
      </c>
      <c r="AJ113" s="862" t="e">
        <f t="shared" si="52"/>
        <v>#VALUE!</v>
      </c>
      <c r="AK113" s="632" t="str">
        <f t="shared" si="57"/>
        <v/>
      </c>
      <c r="AL113" s="866" t="str">
        <f t="shared" si="37"/>
        <v/>
      </c>
      <c r="AM113" s="867">
        <f t="shared" si="44"/>
        <v>0</v>
      </c>
      <c r="AN113" s="633" t="str">
        <f t="shared" si="58"/>
        <v>YES</v>
      </c>
      <c r="AO113" s="511" t="s">
        <v>382</v>
      </c>
      <c r="AP113" s="127">
        <f>VLOOKUP(AO113,'Flags&amp;Qualifiers'!$B$2:$C$49,2)</f>
        <v>0</v>
      </c>
      <c r="AQ113" s="127">
        <f>VLOOKUP(AO113,'Flags&amp;Qualifiers'!$B$2:$D$49,3)</f>
        <v>0</v>
      </c>
      <c r="AR113" s="127">
        <f>VLOOKUP(AO113,'Flags&amp;Qualifiers'!$B$2:$E$49,4)</f>
        <v>0</v>
      </c>
      <c r="AS113" s="968"/>
      <c r="AT113" s="856" t="str">
        <f t="shared" si="45"/>
        <v>no</v>
      </c>
    </row>
    <row r="114" spans="1:46" s="7" customFormat="1" ht="11.25" customHeight="1" x14ac:dyDescent="0.2">
      <c r="A114" s="621">
        <f>(AirVision!A111)</f>
        <v>0</v>
      </c>
      <c r="B114" s="622">
        <f>(AirVision!B111)</f>
        <v>0</v>
      </c>
      <c r="C114" s="623" t="str">
        <f>IF(ISNUMBER(AirVision!I111),AirVision!I111, "")</f>
        <v/>
      </c>
      <c r="D114" s="624" t="str">
        <f>IF(AirVision!J111&lt;&gt;"",AirVision!J111, "")</f>
        <v/>
      </c>
      <c r="E114" s="624" t="str">
        <f>IF(ISNUMBER(AirVision!C111),AirVision!C111, "")</f>
        <v/>
      </c>
      <c r="F114" s="624" t="str">
        <f>IF(AirVision!D111&lt;&gt;"",AirVision!D111, "")</f>
        <v/>
      </c>
      <c r="G114" s="624" t="str">
        <f>IF(ISNUMBER(AirVision!F111),AirVision!F111, "")</f>
        <v/>
      </c>
      <c r="H114" s="624" t="str">
        <f>IF(AirVision!G111&lt;&gt;"",AirVision!G111, "")</f>
        <v/>
      </c>
      <c r="I114" s="624" t="str">
        <f>IF(ISNUMBER(AirVision!U111),AirVision!U111, "")</f>
        <v/>
      </c>
      <c r="J114" s="624" t="str">
        <f>IF(AirVision!V111&lt;&gt;"",AirVision!V111, "")</f>
        <v/>
      </c>
      <c r="K114" s="624" t="str">
        <f>IF(ISNUMBER(AirVision!X111),AirVision!X111, "")</f>
        <v/>
      </c>
      <c r="L114" s="624" t="str">
        <f>IF(AirVision!Y111&lt;&gt;"",AirVision!Y111, "")</f>
        <v/>
      </c>
      <c r="M114" s="624" t="str">
        <f>IF(ISNUMBER(AirVision!AA111),AirVision!AA111, "")</f>
        <v/>
      </c>
      <c r="N114" s="624" t="str">
        <f>IF(AirVision!AB111&lt;&gt;"",AirVision!AB111, "")</f>
        <v/>
      </c>
      <c r="O114" s="624" t="str">
        <f>IF(ISNUMBER(AirVision!AD111),AirVision!AD111, "")</f>
        <v/>
      </c>
      <c r="P114" s="624" t="str">
        <f>IF(AirVision!AE111&lt;&gt;"",AirVision!AE111, "")</f>
        <v/>
      </c>
      <c r="Q114" s="624">
        <f t="shared" si="38"/>
        <v>1</v>
      </c>
      <c r="R114" s="624" t="str">
        <f>IF(D114&lt;&gt;"",(VLOOKUP(D114,'Flags&amp;Qualifiers'!$S$2:$U$55,3)),"")</f>
        <v/>
      </c>
      <c r="S114" s="624" t="b">
        <f>ISNUMBER(SEARCH('Flags&amp;Qualifiers'!$S$5,D114))</f>
        <v>0</v>
      </c>
      <c r="T114" s="624">
        <f t="shared" si="39"/>
        <v>0</v>
      </c>
      <c r="U114" s="624" t="str">
        <f>IF(D114&lt;&gt;"",(VLOOKUP(D114,'Flags&amp;Qualifiers'!$S$2:$T$55,2)),"")</f>
        <v/>
      </c>
      <c r="V114" s="7">
        <f t="shared" si="40"/>
        <v>1</v>
      </c>
      <c r="W114" s="7">
        <f t="shared" si="41"/>
        <v>0</v>
      </c>
      <c r="X114" s="861" t="str">
        <f t="shared" si="42"/>
        <v>NULL</v>
      </c>
      <c r="Y114" s="557" t="str">
        <f t="shared" si="43"/>
        <v/>
      </c>
      <c r="Z114" s="862">
        <f t="shared" si="46"/>
        <v>108</v>
      </c>
      <c r="AA114" s="633">
        <f t="shared" si="47"/>
        <v>0</v>
      </c>
      <c r="AB114" s="7" t="str">
        <f t="shared" si="53"/>
        <v>INVALID</v>
      </c>
      <c r="AC114" s="861" t="str">
        <f t="shared" si="54"/>
        <v/>
      </c>
      <c r="AD114" s="861" t="e">
        <f t="shared" si="59"/>
        <v>#DIV/0!</v>
      </c>
      <c r="AE114" s="861">
        <f t="shared" si="60"/>
        <v>0</v>
      </c>
      <c r="AF114" s="862">
        <f t="shared" si="48"/>
        <v>300</v>
      </c>
      <c r="AG114" s="862">
        <f t="shared" si="49"/>
        <v>201</v>
      </c>
      <c r="AH114" s="865">
        <f t="shared" si="50"/>
        <v>0.374</v>
      </c>
      <c r="AI114" s="862">
        <f t="shared" si="51"/>
        <v>0.11600000000000001</v>
      </c>
      <c r="AJ114" s="862" t="e">
        <f t="shared" si="52"/>
        <v>#VALUE!</v>
      </c>
      <c r="AK114" s="632" t="str">
        <f t="shared" si="57"/>
        <v/>
      </c>
      <c r="AL114" s="866" t="str">
        <f t="shared" si="37"/>
        <v/>
      </c>
      <c r="AM114" s="867">
        <f t="shared" si="44"/>
        <v>0</v>
      </c>
      <c r="AN114" s="633" t="str">
        <f t="shared" si="58"/>
        <v>YES</v>
      </c>
      <c r="AO114" s="511" t="s">
        <v>382</v>
      </c>
      <c r="AP114" s="127">
        <f>VLOOKUP(AO114,'Flags&amp;Qualifiers'!$B$2:$C$49,2)</f>
        <v>0</v>
      </c>
      <c r="AQ114" s="127">
        <f>VLOOKUP(AO114,'Flags&amp;Qualifiers'!$B$2:$D$49,3)</f>
        <v>0</v>
      </c>
      <c r="AR114" s="127">
        <f>VLOOKUP(AO114,'Flags&amp;Qualifiers'!$B$2:$E$49,4)</f>
        <v>0</v>
      </c>
      <c r="AS114" s="968"/>
      <c r="AT114" s="856" t="str">
        <f t="shared" si="45"/>
        <v>no</v>
      </c>
    </row>
    <row r="115" spans="1:46" s="7" customFormat="1" ht="11.25" customHeight="1" x14ac:dyDescent="0.2">
      <c r="A115" s="621">
        <f>(AirVision!A112)</f>
        <v>0</v>
      </c>
      <c r="B115" s="622">
        <f>(AirVision!B112)</f>
        <v>0</v>
      </c>
      <c r="C115" s="623" t="str">
        <f>IF(ISNUMBER(AirVision!I112),AirVision!I112, "")</f>
        <v/>
      </c>
      <c r="D115" s="624" t="str">
        <f>IF(AirVision!J112&lt;&gt;"",AirVision!J112, "")</f>
        <v/>
      </c>
      <c r="E115" s="624" t="str">
        <f>IF(ISNUMBER(AirVision!C112),AirVision!C112, "")</f>
        <v/>
      </c>
      <c r="F115" s="624" t="str">
        <f>IF(AirVision!D112&lt;&gt;"",AirVision!D112, "")</f>
        <v/>
      </c>
      <c r="G115" s="624" t="str">
        <f>IF(ISNUMBER(AirVision!F112),AirVision!F112, "")</f>
        <v/>
      </c>
      <c r="H115" s="624" t="str">
        <f>IF(AirVision!G112&lt;&gt;"",AirVision!G112, "")</f>
        <v/>
      </c>
      <c r="I115" s="624" t="str">
        <f>IF(ISNUMBER(AirVision!U112),AirVision!U112, "")</f>
        <v/>
      </c>
      <c r="J115" s="624" t="str">
        <f>IF(AirVision!V112&lt;&gt;"",AirVision!V112, "")</f>
        <v/>
      </c>
      <c r="K115" s="624" t="str">
        <f>IF(ISNUMBER(AirVision!X112),AirVision!X112, "")</f>
        <v/>
      </c>
      <c r="L115" s="624" t="str">
        <f>IF(AirVision!Y112&lt;&gt;"",AirVision!Y112, "")</f>
        <v/>
      </c>
      <c r="M115" s="624" t="str">
        <f>IF(ISNUMBER(AirVision!AA112),AirVision!AA112, "")</f>
        <v/>
      </c>
      <c r="N115" s="624" t="str">
        <f>IF(AirVision!AB112&lt;&gt;"",AirVision!AB112, "")</f>
        <v/>
      </c>
      <c r="O115" s="624" t="str">
        <f>IF(ISNUMBER(AirVision!AD112),AirVision!AD112, "")</f>
        <v/>
      </c>
      <c r="P115" s="624" t="str">
        <f>IF(AirVision!AE112&lt;&gt;"",AirVision!AE112, "")</f>
        <v/>
      </c>
      <c r="Q115" s="624">
        <f t="shared" si="38"/>
        <v>1</v>
      </c>
      <c r="R115" s="624" t="str">
        <f>IF(D115&lt;&gt;"",(VLOOKUP(D115,'Flags&amp;Qualifiers'!$S$2:$U$55,3)),"")</f>
        <v/>
      </c>
      <c r="S115" s="624" t="b">
        <f>ISNUMBER(SEARCH('Flags&amp;Qualifiers'!$S$5,D115))</f>
        <v>0</v>
      </c>
      <c r="T115" s="624">
        <f t="shared" si="39"/>
        <v>0</v>
      </c>
      <c r="U115" s="624" t="str">
        <f>IF(D115&lt;&gt;"",(VLOOKUP(D115,'Flags&amp;Qualifiers'!$S$2:$T$55,2)),"")</f>
        <v/>
      </c>
      <c r="V115" s="7">
        <f t="shared" si="40"/>
        <v>1</v>
      </c>
      <c r="W115" s="7">
        <f t="shared" si="41"/>
        <v>0</v>
      </c>
      <c r="X115" s="861" t="str">
        <f t="shared" si="42"/>
        <v>NULL</v>
      </c>
      <c r="Y115" s="557" t="str">
        <f t="shared" si="43"/>
        <v/>
      </c>
      <c r="Z115" s="862">
        <f t="shared" si="46"/>
        <v>109</v>
      </c>
      <c r="AA115" s="633">
        <f t="shared" si="47"/>
        <v>0</v>
      </c>
      <c r="AB115" s="7" t="str">
        <f t="shared" si="53"/>
        <v>INVALID</v>
      </c>
      <c r="AC115" s="861" t="str">
        <f t="shared" si="54"/>
        <v/>
      </c>
      <c r="AD115" s="861" t="e">
        <f t="shared" si="59"/>
        <v>#DIV/0!</v>
      </c>
      <c r="AE115" s="861">
        <f t="shared" si="60"/>
        <v>0</v>
      </c>
      <c r="AF115" s="862">
        <f t="shared" si="48"/>
        <v>300</v>
      </c>
      <c r="AG115" s="862">
        <f t="shared" si="49"/>
        <v>201</v>
      </c>
      <c r="AH115" s="865">
        <f t="shared" si="50"/>
        <v>0.374</v>
      </c>
      <c r="AI115" s="862">
        <f t="shared" si="51"/>
        <v>0.11600000000000001</v>
      </c>
      <c r="AJ115" s="862" t="e">
        <f t="shared" si="52"/>
        <v>#VALUE!</v>
      </c>
      <c r="AK115" s="632" t="str">
        <f t="shared" si="57"/>
        <v/>
      </c>
      <c r="AL115" s="866" t="str">
        <f t="shared" si="37"/>
        <v/>
      </c>
      <c r="AM115" s="867">
        <f t="shared" si="44"/>
        <v>0</v>
      </c>
      <c r="AN115" s="633" t="str">
        <f t="shared" si="58"/>
        <v>YES</v>
      </c>
      <c r="AO115" s="511" t="s">
        <v>382</v>
      </c>
      <c r="AP115" s="127">
        <f>VLOOKUP(AO115,'Flags&amp;Qualifiers'!$B$2:$C$49,2)</f>
        <v>0</v>
      </c>
      <c r="AQ115" s="127">
        <f>VLOOKUP(AO115,'Flags&amp;Qualifiers'!$B$2:$D$49,3)</f>
        <v>0</v>
      </c>
      <c r="AR115" s="127">
        <f>VLOOKUP(AO115,'Flags&amp;Qualifiers'!$B$2:$E$49,4)</f>
        <v>0</v>
      </c>
      <c r="AS115" s="968"/>
      <c r="AT115" s="856" t="str">
        <f t="shared" si="45"/>
        <v>no</v>
      </c>
    </row>
    <row r="116" spans="1:46" s="7" customFormat="1" ht="11.25" customHeight="1" x14ac:dyDescent="0.2">
      <c r="A116" s="621">
        <f>(AirVision!A113)</f>
        <v>0</v>
      </c>
      <c r="B116" s="622">
        <f>(AirVision!B113)</f>
        <v>0</v>
      </c>
      <c r="C116" s="623" t="str">
        <f>IF(ISNUMBER(AirVision!I113),AirVision!I113, "")</f>
        <v/>
      </c>
      <c r="D116" s="624" t="str">
        <f>IF(AirVision!J113&lt;&gt;"",AirVision!J113, "")</f>
        <v/>
      </c>
      <c r="E116" s="624" t="str">
        <f>IF(ISNUMBER(AirVision!C113),AirVision!C113, "")</f>
        <v/>
      </c>
      <c r="F116" s="624" t="str">
        <f>IF(AirVision!D113&lt;&gt;"",AirVision!D113, "")</f>
        <v/>
      </c>
      <c r="G116" s="624" t="str">
        <f>IF(ISNUMBER(AirVision!F113),AirVision!F113, "")</f>
        <v/>
      </c>
      <c r="H116" s="624" t="str">
        <f>IF(AirVision!G113&lt;&gt;"",AirVision!G113, "")</f>
        <v/>
      </c>
      <c r="I116" s="624" t="str">
        <f>IF(ISNUMBER(AirVision!U113),AirVision!U113, "")</f>
        <v/>
      </c>
      <c r="J116" s="624" t="str">
        <f>IF(AirVision!V113&lt;&gt;"",AirVision!V113, "")</f>
        <v/>
      </c>
      <c r="K116" s="624" t="str">
        <f>IF(ISNUMBER(AirVision!X113),AirVision!X113, "")</f>
        <v/>
      </c>
      <c r="L116" s="624" t="str">
        <f>IF(AirVision!Y113&lt;&gt;"",AirVision!Y113, "")</f>
        <v/>
      </c>
      <c r="M116" s="624" t="str">
        <f>IF(ISNUMBER(AirVision!AA113),AirVision!AA113, "")</f>
        <v/>
      </c>
      <c r="N116" s="624" t="str">
        <f>IF(AirVision!AB113&lt;&gt;"",AirVision!AB113, "")</f>
        <v/>
      </c>
      <c r="O116" s="624" t="str">
        <f>IF(ISNUMBER(AirVision!AD113),AirVision!AD113, "")</f>
        <v/>
      </c>
      <c r="P116" s="624" t="str">
        <f>IF(AirVision!AE113&lt;&gt;"",AirVision!AE113, "")</f>
        <v/>
      </c>
      <c r="Q116" s="624">
        <f t="shared" si="38"/>
        <v>1</v>
      </c>
      <c r="R116" s="624" t="str">
        <f>IF(D116&lt;&gt;"",(VLOOKUP(D116,'Flags&amp;Qualifiers'!$S$2:$U$55,3)),"")</f>
        <v/>
      </c>
      <c r="S116" s="624" t="b">
        <f>ISNUMBER(SEARCH('Flags&amp;Qualifiers'!$S$5,D116))</f>
        <v>0</v>
      </c>
      <c r="T116" s="624">
        <f t="shared" si="39"/>
        <v>0</v>
      </c>
      <c r="U116" s="624" t="str">
        <f>IF(D116&lt;&gt;"",(VLOOKUP(D116,'Flags&amp;Qualifiers'!$S$2:$T$55,2)),"")</f>
        <v/>
      </c>
      <c r="V116" s="7">
        <f t="shared" si="40"/>
        <v>1</v>
      </c>
      <c r="W116" s="7">
        <f t="shared" si="41"/>
        <v>0</v>
      </c>
      <c r="X116" s="861" t="str">
        <f t="shared" si="42"/>
        <v>NULL</v>
      </c>
      <c r="Y116" s="557" t="str">
        <f t="shared" si="43"/>
        <v/>
      </c>
      <c r="Z116" s="862">
        <f t="shared" si="46"/>
        <v>110</v>
      </c>
      <c r="AA116" s="633">
        <f t="shared" si="47"/>
        <v>0</v>
      </c>
      <c r="AB116" s="7" t="str">
        <f t="shared" si="53"/>
        <v>INVALID</v>
      </c>
      <c r="AC116" s="861" t="str">
        <f t="shared" si="54"/>
        <v/>
      </c>
      <c r="AD116" s="861" t="e">
        <f t="shared" si="59"/>
        <v>#DIV/0!</v>
      </c>
      <c r="AE116" s="861">
        <f t="shared" si="60"/>
        <v>0</v>
      </c>
      <c r="AF116" s="862">
        <f t="shared" si="48"/>
        <v>300</v>
      </c>
      <c r="AG116" s="862">
        <f t="shared" si="49"/>
        <v>201</v>
      </c>
      <c r="AH116" s="865">
        <f t="shared" si="50"/>
        <v>0.374</v>
      </c>
      <c r="AI116" s="862">
        <f t="shared" si="51"/>
        <v>0.11600000000000001</v>
      </c>
      <c r="AJ116" s="862" t="e">
        <f t="shared" si="52"/>
        <v>#VALUE!</v>
      </c>
      <c r="AK116" s="632" t="str">
        <f t="shared" si="57"/>
        <v/>
      </c>
      <c r="AL116" s="866" t="str">
        <f t="shared" si="37"/>
        <v/>
      </c>
      <c r="AM116" s="867">
        <f t="shared" si="44"/>
        <v>0</v>
      </c>
      <c r="AN116" s="633" t="str">
        <f t="shared" si="58"/>
        <v>YES</v>
      </c>
      <c r="AO116" s="511" t="s">
        <v>382</v>
      </c>
      <c r="AP116" s="127">
        <f>VLOOKUP(AO116,'Flags&amp;Qualifiers'!$B$2:$C$49,2)</f>
        <v>0</v>
      </c>
      <c r="AQ116" s="127">
        <f>VLOOKUP(AO116,'Flags&amp;Qualifiers'!$B$2:$D$49,3)</f>
        <v>0</v>
      </c>
      <c r="AR116" s="127">
        <f>VLOOKUP(AO116,'Flags&amp;Qualifiers'!$B$2:$E$49,4)</f>
        <v>0</v>
      </c>
      <c r="AS116" s="968"/>
      <c r="AT116" s="856" t="str">
        <f t="shared" si="45"/>
        <v>no</v>
      </c>
    </row>
    <row r="117" spans="1:46" s="7" customFormat="1" ht="11.25" customHeight="1" x14ac:dyDescent="0.2">
      <c r="A117" s="621">
        <f>(AirVision!A114)</f>
        <v>0</v>
      </c>
      <c r="B117" s="622">
        <f>(AirVision!B114)</f>
        <v>0</v>
      </c>
      <c r="C117" s="623" t="str">
        <f>IF(ISNUMBER(AirVision!I114),AirVision!I114, "")</f>
        <v/>
      </c>
      <c r="D117" s="624" t="str">
        <f>IF(AirVision!J114&lt;&gt;"",AirVision!J114, "")</f>
        <v/>
      </c>
      <c r="E117" s="624" t="str">
        <f>IF(ISNUMBER(AirVision!C114),AirVision!C114, "")</f>
        <v/>
      </c>
      <c r="F117" s="624" t="str">
        <f>IF(AirVision!D114&lt;&gt;"",AirVision!D114, "")</f>
        <v/>
      </c>
      <c r="G117" s="624" t="str">
        <f>IF(ISNUMBER(AirVision!F114),AirVision!F114, "")</f>
        <v/>
      </c>
      <c r="H117" s="624" t="str">
        <f>IF(AirVision!G114&lt;&gt;"",AirVision!G114, "")</f>
        <v/>
      </c>
      <c r="I117" s="624" t="str">
        <f>IF(ISNUMBER(AirVision!U114),AirVision!U114, "")</f>
        <v/>
      </c>
      <c r="J117" s="624" t="str">
        <f>IF(AirVision!V114&lt;&gt;"",AirVision!V114, "")</f>
        <v/>
      </c>
      <c r="K117" s="624" t="str">
        <f>IF(ISNUMBER(AirVision!X114),AirVision!X114, "")</f>
        <v/>
      </c>
      <c r="L117" s="624" t="str">
        <f>IF(AirVision!Y114&lt;&gt;"",AirVision!Y114, "")</f>
        <v/>
      </c>
      <c r="M117" s="624" t="str">
        <f>IF(ISNUMBER(AirVision!AA114),AirVision!AA114, "")</f>
        <v/>
      </c>
      <c r="N117" s="624" t="str">
        <f>IF(AirVision!AB114&lt;&gt;"",AirVision!AB114, "")</f>
        <v/>
      </c>
      <c r="O117" s="624" t="str">
        <f>IF(ISNUMBER(AirVision!AD114),AirVision!AD114, "")</f>
        <v/>
      </c>
      <c r="P117" s="624" t="str">
        <f>IF(AirVision!AE114&lt;&gt;"",AirVision!AE114, "")</f>
        <v/>
      </c>
      <c r="Q117" s="624">
        <f t="shared" si="38"/>
        <v>1</v>
      </c>
      <c r="R117" s="624" t="str">
        <f>IF(D117&lt;&gt;"",(VLOOKUP(D117,'Flags&amp;Qualifiers'!$S$2:$U$55,3)),"")</f>
        <v/>
      </c>
      <c r="S117" s="624" t="b">
        <f>ISNUMBER(SEARCH('Flags&amp;Qualifiers'!$S$5,D117))</f>
        <v>0</v>
      </c>
      <c r="T117" s="624">
        <f t="shared" si="39"/>
        <v>0</v>
      </c>
      <c r="U117" s="624" t="str">
        <f>IF(D117&lt;&gt;"",(VLOOKUP(D117,'Flags&amp;Qualifiers'!$S$2:$T$55,2)),"")</f>
        <v/>
      </c>
      <c r="V117" s="7">
        <f t="shared" si="40"/>
        <v>1</v>
      </c>
      <c r="W117" s="7">
        <f t="shared" si="41"/>
        <v>0</v>
      </c>
      <c r="X117" s="861" t="str">
        <f t="shared" si="42"/>
        <v>NULL</v>
      </c>
      <c r="Y117" s="557" t="str">
        <f t="shared" si="43"/>
        <v/>
      </c>
      <c r="Z117" s="862">
        <f t="shared" si="46"/>
        <v>111</v>
      </c>
      <c r="AA117" s="633">
        <f t="shared" si="47"/>
        <v>0</v>
      </c>
      <c r="AB117" s="7" t="str">
        <f t="shared" si="53"/>
        <v>INVALID</v>
      </c>
      <c r="AC117" s="861" t="str">
        <f t="shared" si="54"/>
        <v/>
      </c>
      <c r="AD117" s="861" t="e">
        <f t="shared" si="59"/>
        <v>#DIV/0!</v>
      </c>
      <c r="AE117" s="861">
        <f t="shared" si="60"/>
        <v>0</v>
      </c>
      <c r="AF117" s="862">
        <f t="shared" si="48"/>
        <v>300</v>
      </c>
      <c r="AG117" s="862">
        <f t="shared" si="49"/>
        <v>201</v>
      </c>
      <c r="AH117" s="865">
        <f t="shared" si="50"/>
        <v>0.374</v>
      </c>
      <c r="AI117" s="862">
        <f t="shared" si="51"/>
        <v>0.11600000000000001</v>
      </c>
      <c r="AJ117" s="862" t="e">
        <f t="shared" si="52"/>
        <v>#VALUE!</v>
      </c>
      <c r="AK117" s="632" t="str">
        <f t="shared" si="57"/>
        <v/>
      </c>
      <c r="AL117" s="866" t="str">
        <f t="shared" si="37"/>
        <v/>
      </c>
      <c r="AM117" s="867">
        <f t="shared" si="44"/>
        <v>0</v>
      </c>
      <c r="AN117" s="633" t="str">
        <f t="shared" si="58"/>
        <v>YES</v>
      </c>
      <c r="AO117" s="511" t="s">
        <v>382</v>
      </c>
      <c r="AP117" s="127">
        <f>VLOOKUP(AO117,'Flags&amp;Qualifiers'!$B$2:$C$49,2)</f>
        <v>0</v>
      </c>
      <c r="AQ117" s="127">
        <f>VLOOKUP(AO117,'Flags&amp;Qualifiers'!$B$2:$D$49,3)</f>
        <v>0</v>
      </c>
      <c r="AR117" s="127">
        <f>VLOOKUP(AO117,'Flags&amp;Qualifiers'!$B$2:$E$49,4)</f>
        <v>0</v>
      </c>
      <c r="AS117" s="968"/>
      <c r="AT117" s="856" t="str">
        <f t="shared" si="45"/>
        <v>no</v>
      </c>
    </row>
    <row r="118" spans="1:46" s="7" customFormat="1" ht="11.25" customHeight="1" x14ac:dyDescent="0.2">
      <c r="A118" s="621">
        <f>(AirVision!A115)</f>
        <v>0</v>
      </c>
      <c r="B118" s="622">
        <f>(AirVision!B115)</f>
        <v>0</v>
      </c>
      <c r="C118" s="623" t="str">
        <f>IF(ISNUMBER(AirVision!I115),AirVision!I115, "")</f>
        <v/>
      </c>
      <c r="D118" s="624" t="str">
        <f>IF(AirVision!J115&lt;&gt;"",AirVision!J115, "")</f>
        <v/>
      </c>
      <c r="E118" s="624" t="str">
        <f>IF(ISNUMBER(AirVision!C115),AirVision!C115, "")</f>
        <v/>
      </c>
      <c r="F118" s="624" t="str">
        <f>IF(AirVision!D115&lt;&gt;"",AirVision!D115, "")</f>
        <v/>
      </c>
      <c r="G118" s="624" t="str">
        <f>IF(ISNUMBER(AirVision!F115),AirVision!F115, "")</f>
        <v/>
      </c>
      <c r="H118" s="624" t="str">
        <f>IF(AirVision!G115&lt;&gt;"",AirVision!G115, "")</f>
        <v/>
      </c>
      <c r="I118" s="624" t="str">
        <f>IF(ISNUMBER(AirVision!U115),AirVision!U115, "")</f>
        <v/>
      </c>
      <c r="J118" s="624" t="str">
        <f>IF(AirVision!V115&lt;&gt;"",AirVision!V115, "")</f>
        <v/>
      </c>
      <c r="K118" s="624" t="str">
        <f>IF(ISNUMBER(AirVision!X115),AirVision!X115, "")</f>
        <v/>
      </c>
      <c r="L118" s="624" t="str">
        <f>IF(AirVision!Y115&lt;&gt;"",AirVision!Y115, "")</f>
        <v/>
      </c>
      <c r="M118" s="624" t="str">
        <f>IF(ISNUMBER(AirVision!AA115),AirVision!AA115, "")</f>
        <v/>
      </c>
      <c r="N118" s="624" t="str">
        <f>IF(AirVision!AB115&lt;&gt;"",AirVision!AB115, "")</f>
        <v/>
      </c>
      <c r="O118" s="624" t="str">
        <f>IF(ISNUMBER(AirVision!AD115),AirVision!AD115, "")</f>
        <v/>
      </c>
      <c r="P118" s="624" t="str">
        <f>IF(AirVision!AE115&lt;&gt;"",AirVision!AE115, "")</f>
        <v/>
      </c>
      <c r="Q118" s="624">
        <f t="shared" si="38"/>
        <v>1</v>
      </c>
      <c r="R118" s="624" t="str">
        <f>IF(D118&lt;&gt;"",(VLOOKUP(D118,'Flags&amp;Qualifiers'!$S$2:$U$55,3)),"")</f>
        <v/>
      </c>
      <c r="S118" s="624" t="b">
        <f>ISNUMBER(SEARCH('Flags&amp;Qualifiers'!$S$5,D118))</f>
        <v>0</v>
      </c>
      <c r="T118" s="624">
        <f t="shared" si="39"/>
        <v>0</v>
      </c>
      <c r="U118" s="624" t="str">
        <f>IF(D118&lt;&gt;"",(VLOOKUP(D118,'Flags&amp;Qualifiers'!$S$2:$T$55,2)),"")</f>
        <v/>
      </c>
      <c r="V118" s="7">
        <f t="shared" si="40"/>
        <v>1</v>
      </c>
      <c r="W118" s="7">
        <f t="shared" si="41"/>
        <v>0</v>
      </c>
      <c r="X118" s="861" t="str">
        <f t="shared" si="42"/>
        <v>NULL</v>
      </c>
      <c r="Y118" s="557" t="str">
        <f t="shared" si="43"/>
        <v/>
      </c>
      <c r="Z118" s="862">
        <f t="shared" si="46"/>
        <v>112</v>
      </c>
      <c r="AA118" s="633">
        <f t="shared" si="47"/>
        <v>0</v>
      </c>
      <c r="AB118" s="7" t="str">
        <f t="shared" si="53"/>
        <v>INVALID</v>
      </c>
      <c r="AC118" s="861" t="str">
        <f t="shared" si="54"/>
        <v/>
      </c>
      <c r="AD118" s="861" t="e">
        <f t="shared" si="59"/>
        <v>#DIV/0!</v>
      </c>
      <c r="AE118" s="861">
        <f t="shared" si="60"/>
        <v>0</v>
      </c>
      <c r="AF118" s="862">
        <f t="shared" si="48"/>
        <v>300</v>
      </c>
      <c r="AG118" s="862">
        <f t="shared" si="49"/>
        <v>201</v>
      </c>
      <c r="AH118" s="865">
        <f t="shared" si="50"/>
        <v>0.374</v>
      </c>
      <c r="AI118" s="862">
        <f t="shared" si="51"/>
        <v>0.11600000000000001</v>
      </c>
      <c r="AJ118" s="862" t="e">
        <f t="shared" si="52"/>
        <v>#VALUE!</v>
      </c>
      <c r="AK118" s="632" t="str">
        <f t="shared" si="57"/>
        <v/>
      </c>
      <c r="AL118" s="866" t="str">
        <f t="shared" si="37"/>
        <v/>
      </c>
      <c r="AM118" s="867">
        <f t="shared" si="44"/>
        <v>0</v>
      </c>
      <c r="AN118" s="633" t="str">
        <f t="shared" si="58"/>
        <v>YES</v>
      </c>
      <c r="AO118" s="511" t="s">
        <v>382</v>
      </c>
      <c r="AP118" s="127">
        <f>VLOOKUP(AO118,'Flags&amp;Qualifiers'!$B$2:$C$49,2)</f>
        <v>0</v>
      </c>
      <c r="AQ118" s="127">
        <f>VLOOKUP(AO118,'Flags&amp;Qualifiers'!$B$2:$D$49,3)</f>
        <v>0</v>
      </c>
      <c r="AR118" s="127">
        <f>VLOOKUP(AO118,'Flags&amp;Qualifiers'!$B$2:$E$49,4)</f>
        <v>0</v>
      </c>
      <c r="AS118" s="968"/>
      <c r="AT118" s="856" t="str">
        <f t="shared" si="45"/>
        <v>no</v>
      </c>
    </row>
    <row r="119" spans="1:46" s="7" customFormat="1" ht="11.25" customHeight="1" x14ac:dyDescent="0.2">
      <c r="A119" s="621">
        <f>(AirVision!A116)</f>
        <v>0</v>
      </c>
      <c r="B119" s="622">
        <f>(AirVision!B116)</f>
        <v>0</v>
      </c>
      <c r="C119" s="623" t="str">
        <f>IF(ISNUMBER(AirVision!I116),AirVision!I116, "")</f>
        <v/>
      </c>
      <c r="D119" s="624" t="str">
        <f>IF(AirVision!J116&lt;&gt;"",AirVision!J116, "")</f>
        <v/>
      </c>
      <c r="E119" s="624" t="str">
        <f>IF(ISNUMBER(AirVision!C116),AirVision!C116, "")</f>
        <v/>
      </c>
      <c r="F119" s="624" t="str">
        <f>IF(AirVision!D116&lt;&gt;"",AirVision!D116, "")</f>
        <v/>
      </c>
      <c r="G119" s="624" t="str">
        <f>IF(ISNUMBER(AirVision!F116),AirVision!F116, "")</f>
        <v/>
      </c>
      <c r="H119" s="624" t="str">
        <f>IF(AirVision!G116&lt;&gt;"",AirVision!G116, "")</f>
        <v/>
      </c>
      <c r="I119" s="624" t="str">
        <f>IF(ISNUMBER(AirVision!U116),AirVision!U116, "")</f>
        <v/>
      </c>
      <c r="J119" s="624" t="str">
        <f>IF(AirVision!V116&lt;&gt;"",AirVision!V116, "")</f>
        <v/>
      </c>
      <c r="K119" s="624" t="str">
        <f>IF(ISNUMBER(AirVision!X116),AirVision!X116, "")</f>
        <v/>
      </c>
      <c r="L119" s="624" t="str">
        <f>IF(AirVision!Y116&lt;&gt;"",AirVision!Y116, "")</f>
        <v/>
      </c>
      <c r="M119" s="624" t="str">
        <f>IF(ISNUMBER(AirVision!AA116),AirVision!AA116, "")</f>
        <v/>
      </c>
      <c r="N119" s="624" t="str">
        <f>IF(AirVision!AB116&lt;&gt;"",AirVision!AB116, "")</f>
        <v/>
      </c>
      <c r="O119" s="624" t="str">
        <f>IF(ISNUMBER(AirVision!AD116),AirVision!AD116, "")</f>
        <v/>
      </c>
      <c r="P119" s="624" t="str">
        <f>IF(AirVision!AE116&lt;&gt;"",AirVision!AE116, "")</f>
        <v/>
      </c>
      <c r="Q119" s="624">
        <f t="shared" si="38"/>
        <v>1</v>
      </c>
      <c r="R119" s="624" t="str">
        <f>IF(D119&lt;&gt;"",(VLOOKUP(D119,'Flags&amp;Qualifiers'!$S$2:$U$55,3)),"")</f>
        <v/>
      </c>
      <c r="S119" s="624" t="b">
        <f>ISNUMBER(SEARCH('Flags&amp;Qualifiers'!$S$5,D119))</f>
        <v>0</v>
      </c>
      <c r="T119" s="624">
        <f t="shared" si="39"/>
        <v>0</v>
      </c>
      <c r="U119" s="624" t="str">
        <f>IF(D119&lt;&gt;"",(VLOOKUP(D119,'Flags&amp;Qualifiers'!$S$2:$T$55,2)),"")</f>
        <v/>
      </c>
      <c r="V119" s="7">
        <f t="shared" si="40"/>
        <v>1</v>
      </c>
      <c r="W119" s="7">
        <f t="shared" si="41"/>
        <v>0</v>
      </c>
      <c r="X119" s="861" t="str">
        <f t="shared" si="42"/>
        <v>NULL</v>
      </c>
      <c r="Y119" s="557" t="str">
        <f t="shared" si="43"/>
        <v/>
      </c>
      <c r="Z119" s="862">
        <f t="shared" si="46"/>
        <v>113</v>
      </c>
      <c r="AA119" s="633">
        <f t="shared" si="47"/>
        <v>0</v>
      </c>
      <c r="AB119" s="7" t="str">
        <f t="shared" si="53"/>
        <v>INVALID</v>
      </c>
      <c r="AC119" s="861" t="str">
        <f t="shared" si="54"/>
        <v/>
      </c>
      <c r="AD119" s="861" t="e">
        <f t="shared" si="59"/>
        <v>#DIV/0!</v>
      </c>
      <c r="AE119" s="861">
        <f t="shared" si="60"/>
        <v>0</v>
      </c>
      <c r="AF119" s="862">
        <f t="shared" si="48"/>
        <v>300</v>
      </c>
      <c r="AG119" s="862">
        <f t="shared" si="49"/>
        <v>201</v>
      </c>
      <c r="AH119" s="865">
        <f t="shared" si="50"/>
        <v>0.374</v>
      </c>
      <c r="AI119" s="862">
        <f t="shared" si="51"/>
        <v>0.11600000000000001</v>
      </c>
      <c r="AJ119" s="862" t="e">
        <f t="shared" si="52"/>
        <v>#VALUE!</v>
      </c>
      <c r="AK119" s="632" t="str">
        <f t="shared" si="57"/>
        <v/>
      </c>
      <c r="AL119" s="866" t="str">
        <f t="shared" si="37"/>
        <v/>
      </c>
      <c r="AM119" s="867">
        <f t="shared" si="44"/>
        <v>0</v>
      </c>
      <c r="AN119" s="633" t="str">
        <f t="shared" si="58"/>
        <v>YES</v>
      </c>
      <c r="AO119" s="511" t="s">
        <v>382</v>
      </c>
      <c r="AP119" s="127">
        <f>VLOOKUP(AO119,'Flags&amp;Qualifiers'!$B$2:$C$49,2)</f>
        <v>0</v>
      </c>
      <c r="AQ119" s="127">
        <f>VLOOKUP(AO119,'Flags&amp;Qualifiers'!$B$2:$D$49,3)</f>
        <v>0</v>
      </c>
      <c r="AR119" s="127">
        <f>VLOOKUP(AO119,'Flags&amp;Qualifiers'!$B$2:$E$49,4)</f>
        <v>0</v>
      </c>
      <c r="AS119" s="968"/>
      <c r="AT119" s="856" t="str">
        <f t="shared" si="45"/>
        <v>no</v>
      </c>
    </row>
    <row r="120" spans="1:46" s="7" customFormat="1" ht="11.25" customHeight="1" x14ac:dyDescent="0.2">
      <c r="A120" s="621">
        <f>(AirVision!A117)</f>
        <v>0</v>
      </c>
      <c r="B120" s="622">
        <f>(AirVision!B117)</f>
        <v>0</v>
      </c>
      <c r="C120" s="623" t="str">
        <f>IF(ISNUMBER(AirVision!I117),AirVision!I117, "")</f>
        <v/>
      </c>
      <c r="D120" s="624" t="str">
        <f>IF(AirVision!J117&lt;&gt;"",AirVision!J117, "")</f>
        <v/>
      </c>
      <c r="E120" s="624" t="str">
        <f>IF(ISNUMBER(AirVision!C117),AirVision!C117, "")</f>
        <v/>
      </c>
      <c r="F120" s="624" t="str">
        <f>IF(AirVision!D117&lt;&gt;"",AirVision!D117, "")</f>
        <v/>
      </c>
      <c r="G120" s="624" t="str">
        <f>IF(ISNUMBER(AirVision!F117),AirVision!F117, "")</f>
        <v/>
      </c>
      <c r="H120" s="624" t="str">
        <f>IF(AirVision!G117&lt;&gt;"",AirVision!G117, "")</f>
        <v/>
      </c>
      <c r="I120" s="624" t="str">
        <f>IF(ISNUMBER(AirVision!U117),AirVision!U117, "")</f>
        <v/>
      </c>
      <c r="J120" s="624" t="str">
        <f>IF(AirVision!V117&lt;&gt;"",AirVision!V117, "")</f>
        <v/>
      </c>
      <c r="K120" s="624" t="str">
        <f>IF(ISNUMBER(AirVision!X117),AirVision!X117, "")</f>
        <v/>
      </c>
      <c r="L120" s="624" t="str">
        <f>IF(AirVision!Y117&lt;&gt;"",AirVision!Y117, "")</f>
        <v/>
      </c>
      <c r="M120" s="624" t="str">
        <f>IF(ISNUMBER(AirVision!AA117),AirVision!AA117, "")</f>
        <v/>
      </c>
      <c r="N120" s="624" t="str">
        <f>IF(AirVision!AB117&lt;&gt;"",AirVision!AB117, "")</f>
        <v/>
      </c>
      <c r="O120" s="624" t="str">
        <f>IF(ISNUMBER(AirVision!AD117),AirVision!AD117, "")</f>
        <v/>
      </c>
      <c r="P120" s="624" t="str">
        <f>IF(AirVision!AE117&lt;&gt;"",AirVision!AE117, "")</f>
        <v/>
      </c>
      <c r="Q120" s="624">
        <f t="shared" si="38"/>
        <v>1</v>
      </c>
      <c r="R120" s="624" t="str">
        <f>IF(D120&lt;&gt;"",(VLOOKUP(D120,'Flags&amp;Qualifiers'!$S$2:$U$55,3)),"")</f>
        <v/>
      </c>
      <c r="S120" s="624" t="b">
        <f>ISNUMBER(SEARCH('Flags&amp;Qualifiers'!$S$5,D120))</f>
        <v>0</v>
      </c>
      <c r="T120" s="624">
        <f t="shared" si="39"/>
        <v>0</v>
      </c>
      <c r="U120" s="624" t="str">
        <f>IF(D120&lt;&gt;"",(VLOOKUP(D120,'Flags&amp;Qualifiers'!$S$2:$T$55,2)),"")</f>
        <v/>
      </c>
      <c r="V120" s="7">
        <f t="shared" si="40"/>
        <v>1</v>
      </c>
      <c r="W120" s="7">
        <f t="shared" si="41"/>
        <v>0</v>
      </c>
      <c r="X120" s="861" t="str">
        <f t="shared" si="42"/>
        <v>NULL</v>
      </c>
      <c r="Y120" s="557" t="str">
        <f t="shared" si="43"/>
        <v/>
      </c>
      <c r="Z120" s="862">
        <f t="shared" si="46"/>
        <v>114</v>
      </c>
      <c r="AA120" s="633">
        <f t="shared" si="47"/>
        <v>0</v>
      </c>
      <c r="AB120" s="7" t="str">
        <f t="shared" si="53"/>
        <v>INVALID</v>
      </c>
      <c r="AC120" s="861" t="str">
        <f t="shared" si="54"/>
        <v/>
      </c>
      <c r="AD120" s="861" t="e">
        <f t="shared" si="59"/>
        <v>#DIV/0!</v>
      </c>
      <c r="AE120" s="861">
        <f t="shared" si="60"/>
        <v>0</v>
      </c>
      <c r="AF120" s="862">
        <f t="shared" si="48"/>
        <v>300</v>
      </c>
      <c r="AG120" s="862">
        <f t="shared" si="49"/>
        <v>201</v>
      </c>
      <c r="AH120" s="865">
        <f t="shared" si="50"/>
        <v>0.374</v>
      </c>
      <c r="AI120" s="862">
        <f t="shared" si="51"/>
        <v>0.11600000000000001</v>
      </c>
      <c r="AJ120" s="862" t="e">
        <f t="shared" si="52"/>
        <v>#VALUE!</v>
      </c>
      <c r="AK120" s="632" t="str">
        <f t="shared" si="57"/>
        <v/>
      </c>
      <c r="AL120" s="866" t="str">
        <f t="shared" si="37"/>
        <v/>
      </c>
      <c r="AM120" s="867">
        <f t="shared" si="44"/>
        <v>0</v>
      </c>
      <c r="AN120" s="633" t="str">
        <f t="shared" si="58"/>
        <v>YES</v>
      </c>
      <c r="AO120" s="511" t="s">
        <v>382</v>
      </c>
      <c r="AP120" s="127">
        <f>VLOOKUP(AO120,'Flags&amp;Qualifiers'!$B$2:$C$49,2)</f>
        <v>0</v>
      </c>
      <c r="AQ120" s="127">
        <f>VLOOKUP(AO120,'Flags&amp;Qualifiers'!$B$2:$D$49,3)</f>
        <v>0</v>
      </c>
      <c r="AR120" s="127">
        <f>VLOOKUP(AO120,'Flags&amp;Qualifiers'!$B$2:$E$49,4)</f>
        <v>0</v>
      </c>
      <c r="AS120" s="968"/>
      <c r="AT120" s="856" t="str">
        <f t="shared" si="45"/>
        <v>no</v>
      </c>
    </row>
    <row r="121" spans="1:46" s="7" customFormat="1" ht="11.25" customHeight="1" x14ac:dyDescent="0.2">
      <c r="A121" s="621">
        <f>(AirVision!A118)</f>
        <v>0</v>
      </c>
      <c r="B121" s="622">
        <f>(AirVision!B118)</f>
        <v>0</v>
      </c>
      <c r="C121" s="623" t="str">
        <f>IF(ISNUMBER(AirVision!I118),AirVision!I118, "")</f>
        <v/>
      </c>
      <c r="D121" s="624" t="str">
        <f>IF(AirVision!J118&lt;&gt;"",AirVision!J118, "")</f>
        <v/>
      </c>
      <c r="E121" s="624" t="str">
        <f>IF(ISNUMBER(AirVision!C118),AirVision!C118, "")</f>
        <v/>
      </c>
      <c r="F121" s="624" t="str">
        <f>IF(AirVision!D118&lt;&gt;"",AirVision!D118, "")</f>
        <v/>
      </c>
      <c r="G121" s="624" t="str">
        <f>IF(ISNUMBER(AirVision!F118),AirVision!F118, "")</f>
        <v/>
      </c>
      <c r="H121" s="624" t="str">
        <f>IF(AirVision!G118&lt;&gt;"",AirVision!G118, "")</f>
        <v/>
      </c>
      <c r="I121" s="624" t="str">
        <f>IF(ISNUMBER(AirVision!U118),AirVision!U118, "")</f>
        <v/>
      </c>
      <c r="J121" s="624" t="str">
        <f>IF(AirVision!V118&lt;&gt;"",AirVision!V118, "")</f>
        <v/>
      </c>
      <c r="K121" s="624" t="str">
        <f>IF(ISNUMBER(AirVision!X118),AirVision!X118, "")</f>
        <v/>
      </c>
      <c r="L121" s="624" t="str">
        <f>IF(AirVision!Y118&lt;&gt;"",AirVision!Y118, "")</f>
        <v/>
      </c>
      <c r="M121" s="624" t="str">
        <f>IF(ISNUMBER(AirVision!AA118),AirVision!AA118, "")</f>
        <v/>
      </c>
      <c r="N121" s="624" t="str">
        <f>IF(AirVision!AB118&lt;&gt;"",AirVision!AB118, "")</f>
        <v/>
      </c>
      <c r="O121" s="624" t="str">
        <f>IF(ISNUMBER(AirVision!AD118),AirVision!AD118, "")</f>
        <v/>
      </c>
      <c r="P121" s="624" t="str">
        <f>IF(AirVision!AE118&lt;&gt;"",AirVision!AE118, "")</f>
        <v/>
      </c>
      <c r="Q121" s="624">
        <f t="shared" si="38"/>
        <v>1</v>
      </c>
      <c r="R121" s="624" t="str">
        <f>IF(D121&lt;&gt;"",(VLOOKUP(D121,'Flags&amp;Qualifiers'!$S$2:$U$55,3)),"")</f>
        <v/>
      </c>
      <c r="S121" s="624" t="b">
        <f>ISNUMBER(SEARCH('Flags&amp;Qualifiers'!$S$5,D121))</f>
        <v>0</v>
      </c>
      <c r="T121" s="624">
        <f t="shared" si="39"/>
        <v>0</v>
      </c>
      <c r="U121" s="624" t="str">
        <f>IF(D121&lt;&gt;"",(VLOOKUP(D121,'Flags&amp;Qualifiers'!$S$2:$T$55,2)),"")</f>
        <v/>
      </c>
      <c r="V121" s="7">
        <f t="shared" si="40"/>
        <v>1</v>
      </c>
      <c r="W121" s="7">
        <f t="shared" si="41"/>
        <v>0</v>
      </c>
      <c r="X121" s="861" t="str">
        <f t="shared" si="42"/>
        <v>NULL</v>
      </c>
      <c r="Y121" s="557" t="str">
        <f t="shared" si="43"/>
        <v/>
      </c>
      <c r="Z121" s="862">
        <f t="shared" si="46"/>
        <v>115</v>
      </c>
      <c r="AA121" s="633">
        <f t="shared" si="47"/>
        <v>0</v>
      </c>
      <c r="AB121" s="7" t="str">
        <f t="shared" si="53"/>
        <v>INVALID</v>
      </c>
      <c r="AC121" s="861" t="str">
        <f t="shared" si="54"/>
        <v/>
      </c>
      <c r="AD121" s="861" t="e">
        <f t="shared" si="59"/>
        <v>#DIV/0!</v>
      </c>
      <c r="AE121" s="861">
        <f t="shared" si="60"/>
        <v>0</v>
      </c>
      <c r="AF121" s="862">
        <f t="shared" si="48"/>
        <v>300</v>
      </c>
      <c r="AG121" s="862">
        <f t="shared" si="49"/>
        <v>201</v>
      </c>
      <c r="AH121" s="865">
        <f t="shared" si="50"/>
        <v>0.374</v>
      </c>
      <c r="AI121" s="862">
        <f t="shared" si="51"/>
        <v>0.11600000000000001</v>
      </c>
      <c r="AJ121" s="862" t="e">
        <f t="shared" si="52"/>
        <v>#VALUE!</v>
      </c>
      <c r="AK121" s="632" t="str">
        <f t="shared" si="57"/>
        <v/>
      </c>
      <c r="AL121" s="866" t="str">
        <f t="shared" si="37"/>
        <v/>
      </c>
      <c r="AM121" s="867">
        <f t="shared" si="44"/>
        <v>0</v>
      </c>
      <c r="AN121" s="633" t="str">
        <f t="shared" si="58"/>
        <v>YES</v>
      </c>
      <c r="AO121" s="511" t="s">
        <v>382</v>
      </c>
      <c r="AP121" s="127">
        <f>VLOOKUP(AO121,'Flags&amp;Qualifiers'!$B$2:$C$49,2)</f>
        <v>0</v>
      </c>
      <c r="AQ121" s="127">
        <f>VLOOKUP(AO121,'Flags&amp;Qualifiers'!$B$2:$D$49,3)</f>
        <v>0</v>
      </c>
      <c r="AR121" s="127">
        <f>VLOOKUP(AO121,'Flags&amp;Qualifiers'!$B$2:$E$49,4)</f>
        <v>0</v>
      </c>
      <c r="AS121" s="968"/>
      <c r="AT121" s="856" t="str">
        <f t="shared" si="45"/>
        <v>no</v>
      </c>
    </row>
    <row r="122" spans="1:46" s="7" customFormat="1" ht="11.25" customHeight="1" x14ac:dyDescent="0.2">
      <c r="A122" s="621">
        <f>(AirVision!A119)</f>
        <v>0</v>
      </c>
      <c r="B122" s="622">
        <f>(AirVision!B119)</f>
        <v>0</v>
      </c>
      <c r="C122" s="623" t="str">
        <f>IF(ISNUMBER(AirVision!I119),AirVision!I119, "")</f>
        <v/>
      </c>
      <c r="D122" s="624" t="str">
        <f>IF(AirVision!J119&lt;&gt;"",AirVision!J119, "")</f>
        <v/>
      </c>
      <c r="E122" s="624" t="str">
        <f>IF(ISNUMBER(AirVision!C119),AirVision!C119, "")</f>
        <v/>
      </c>
      <c r="F122" s="624" t="str">
        <f>IF(AirVision!D119&lt;&gt;"",AirVision!D119, "")</f>
        <v/>
      </c>
      <c r="G122" s="624" t="str">
        <f>IF(ISNUMBER(AirVision!F119),AirVision!F119, "")</f>
        <v/>
      </c>
      <c r="H122" s="624" t="str">
        <f>IF(AirVision!G119&lt;&gt;"",AirVision!G119, "")</f>
        <v/>
      </c>
      <c r="I122" s="624" t="str">
        <f>IF(ISNUMBER(AirVision!U119),AirVision!U119, "")</f>
        <v/>
      </c>
      <c r="J122" s="624" t="str">
        <f>IF(AirVision!V119&lt;&gt;"",AirVision!V119, "")</f>
        <v/>
      </c>
      <c r="K122" s="624" t="str">
        <f>IF(ISNUMBER(AirVision!X119),AirVision!X119, "")</f>
        <v/>
      </c>
      <c r="L122" s="624" t="str">
        <f>IF(AirVision!Y119&lt;&gt;"",AirVision!Y119, "")</f>
        <v/>
      </c>
      <c r="M122" s="624" t="str">
        <f>IF(ISNUMBER(AirVision!AA119),AirVision!AA119, "")</f>
        <v/>
      </c>
      <c r="N122" s="624" t="str">
        <f>IF(AirVision!AB119&lt;&gt;"",AirVision!AB119, "")</f>
        <v/>
      </c>
      <c r="O122" s="624" t="str">
        <f>IF(ISNUMBER(AirVision!AD119),AirVision!AD119, "")</f>
        <v/>
      </c>
      <c r="P122" s="624" t="str">
        <f>IF(AirVision!AE119&lt;&gt;"",AirVision!AE119, "")</f>
        <v/>
      </c>
      <c r="Q122" s="624">
        <f t="shared" si="38"/>
        <v>1</v>
      </c>
      <c r="R122" s="624" t="str">
        <f>IF(D122&lt;&gt;"",(VLOOKUP(D122,'Flags&amp;Qualifiers'!$S$2:$U$55,3)),"")</f>
        <v/>
      </c>
      <c r="S122" s="624" t="b">
        <f>ISNUMBER(SEARCH('Flags&amp;Qualifiers'!$S$5,D122))</f>
        <v>0</v>
      </c>
      <c r="T122" s="624">
        <f t="shared" si="39"/>
        <v>0</v>
      </c>
      <c r="U122" s="624" t="str">
        <f>IF(D122&lt;&gt;"",(VLOOKUP(D122,'Flags&amp;Qualifiers'!$S$2:$T$55,2)),"")</f>
        <v/>
      </c>
      <c r="V122" s="7">
        <f t="shared" si="40"/>
        <v>1</v>
      </c>
      <c r="W122" s="7">
        <f t="shared" si="41"/>
        <v>0</v>
      </c>
      <c r="X122" s="861" t="str">
        <f t="shared" si="42"/>
        <v>NULL</v>
      </c>
      <c r="Y122" s="557" t="str">
        <f t="shared" si="43"/>
        <v/>
      </c>
      <c r="Z122" s="862">
        <f t="shared" si="46"/>
        <v>116</v>
      </c>
      <c r="AA122" s="633">
        <f t="shared" si="47"/>
        <v>0</v>
      </c>
      <c r="AB122" s="7" t="str">
        <f t="shared" si="53"/>
        <v>INVALID</v>
      </c>
      <c r="AC122" s="861" t="str">
        <f t="shared" si="54"/>
        <v/>
      </c>
      <c r="AD122" s="861" t="e">
        <f t="shared" si="59"/>
        <v>#DIV/0!</v>
      </c>
      <c r="AE122" s="861">
        <f t="shared" si="60"/>
        <v>0</v>
      </c>
      <c r="AF122" s="862">
        <f t="shared" si="48"/>
        <v>300</v>
      </c>
      <c r="AG122" s="862">
        <f t="shared" si="49"/>
        <v>201</v>
      </c>
      <c r="AH122" s="865">
        <f t="shared" si="50"/>
        <v>0.374</v>
      </c>
      <c r="AI122" s="862">
        <f t="shared" si="51"/>
        <v>0.11600000000000001</v>
      </c>
      <c r="AJ122" s="862" t="e">
        <f t="shared" si="52"/>
        <v>#VALUE!</v>
      </c>
      <c r="AK122" s="632" t="str">
        <f t="shared" si="57"/>
        <v/>
      </c>
      <c r="AL122" s="866" t="str">
        <f t="shared" si="37"/>
        <v/>
      </c>
      <c r="AM122" s="867">
        <f t="shared" si="44"/>
        <v>0</v>
      </c>
      <c r="AN122" s="633" t="str">
        <f t="shared" si="58"/>
        <v>YES</v>
      </c>
      <c r="AO122" s="511" t="s">
        <v>382</v>
      </c>
      <c r="AP122" s="127">
        <f>VLOOKUP(AO122,'Flags&amp;Qualifiers'!$B$2:$C$49,2)</f>
        <v>0</v>
      </c>
      <c r="AQ122" s="127">
        <f>VLOOKUP(AO122,'Flags&amp;Qualifiers'!$B$2:$D$49,3)</f>
        <v>0</v>
      </c>
      <c r="AR122" s="127">
        <f>VLOOKUP(AO122,'Flags&amp;Qualifiers'!$B$2:$E$49,4)</f>
        <v>0</v>
      </c>
      <c r="AS122" s="968"/>
      <c r="AT122" s="856" t="str">
        <f t="shared" si="45"/>
        <v>no</v>
      </c>
    </row>
    <row r="123" spans="1:46" s="7" customFormat="1" ht="11.25" customHeight="1" x14ac:dyDescent="0.2">
      <c r="A123" s="621">
        <f>(AirVision!A120)</f>
        <v>0</v>
      </c>
      <c r="B123" s="622">
        <f>(AirVision!B120)</f>
        <v>0</v>
      </c>
      <c r="C123" s="623" t="str">
        <f>IF(ISNUMBER(AirVision!I120),AirVision!I120, "")</f>
        <v/>
      </c>
      <c r="D123" s="624" t="str">
        <f>IF(AirVision!J120&lt;&gt;"",AirVision!J120, "")</f>
        <v/>
      </c>
      <c r="E123" s="624" t="str">
        <f>IF(ISNUMBER(AirVision!C120),AirVision!C120, "")</f>
        <v/>
      </c>
      <c r="F123" s="624" t="str">
        <f>IF(AirVision!D120&lt;&gt;"",AirVision!D120, "")</f>
        <v/>
      </c>
      <c r="G123" s="624" t="str">
        <f>IF(ISNUMBER(AirVision!F120),AirVision!F120, "")</f>
        <v/>
      </c>
      <c r="H123" s="624" t="str">
        <f>IF(AirVision!G120&lt;&gt;"",AirVision!G120, "")</f>
        <v/>
      </c>
      <c r="I123" s="624" t="str">
        <f>IF(ISNUMBER(AirVision!U120),AirVision!U120, "")</f>
        <v/>
      </c>
      <c r="J123" s="624" t="str">
        <f>IF(AirVision!V120&lt;&gt;"",AirVision!V120, "")</f>
        <v/>
      </c>
      <c r="K123" s="624" t="str">
        <f>IF(ISNUMBER(AirVision!X120),AirVision!X120, "")</f>
        <v/>
      </c>
      <c r="L123" s="624" t="str">
        <f>IF(AirVision!Y120&lt;&gt;"",AirVision!Y120, "")</f>
        <v/>
      </c>
      <c r="M123" s="624" t="str">
        <f>IF(ISNUMBER(AirVision!AA120),AirVision!AA120, "")</f>
        <v/>
      </c>
      <c r="N123" s="624" t="str">
        <f>IF(AirVision!AB120&lt;&gt;"",AirVision!AB120, "")</f>
        <v/>
      </c>
      <c r="O123" s="624" t="str">
        <f>IF(ISNUMBER(AirVision!AD120),AirVision!AD120, "")</f>
        <v/>
      </c>
      <c r="P123" s="624" t="str">
        <f>IF(AirVision!AE120&lt;&gt;"",AirVision!AE120, "")</f>
        <v/>
      </c>
      <c r="Q123" s="624">
        <f t="shared" si="38"/>
        <v>1</v>
      </c>
      <c r="R123" s="624" t="str">
        <f>IF(D123&lt;&gt;"",(VLOOKUP(D123,'Flags&amp;Qualifiers'!$S$2:$U$55,3)),"")</f>
        <v/>
      </c>
      <c r="S123" s="624" t="b">
        <f>ISNUMBER(SEARCH('Flags&amp;Qualifiers'!$S$5,D123))</f>
        <v>0</v>
      </c>
      <c r="T123" s="624">
        <f t="shared" si="39"/>
        <v>0</v>
      </c>
      <c r="U123" s="624" t="str">
        <f>IF(D123&lt;&gt;"",(VLOOKUP(D123,'Flags&amp;Qualifiers'!$S$2:$T$55,2)),"")</f>
        <v/>
      </c>
      <c r="V123" s="7">
        <f t="shared" si="40"/>
        <v>1</v>
      </c>
      <c r="W123" s="7">
        <f t="shared" si="41"/>
        <v>0</v>
      </c>
      <c r="X123" s="861" t="str">
        <f t="shared" si="42"/>
        <v>NULL</v>
      </c>
      <c r="Y123" s="557" t="str">
        <f t="shared" si="43"/>
        <v/>
      </c>
      <c r="Z123" s="862">
        <f t="shared" si="46"/>
        <v>117</v>
      </c>
      <c r="AA123" s="633">
        <f t="shared" si="47"/>
        <v>0</v>
      </c>
      <c r="AB123" s="7" t="str">
        <f t="shared" si="53"/>
        <v>INVALID</v>
      </c>
      <c r="AC123" s="861" t="str">
        <f t="shared" si="54"/>
        <v/>
      </c>
      <c r="AD123" s="861" t="e">
        <f t="shared" si="59"/>
        <v>#DIV/0!</v>
      </c>
      <c r="AE123" s="861">
        <f t="shared" si="60"/>
        <v>0</v>
      </c>
      <c r="AF123" s="862">
        <f t="shared" si="48"/>
        <v>300</v>
      </c>
      <c r="AG123" s="862">
        <f t="shared" si="49"/>
        <v>201</v>
      </c>
      <c r="AH123" s="865">
        <f t="shared" si="50"/>
        <v>0.374</v>
      </c>
      <c r="AI123" s="862">
        <f t="shared" si="51"/>
        <v>0.11600000000000001</v>
      </c>
      <c r="AJ123" s="862" t="e">
        <f t="shared" si="52"/>
        <v>#VALUE!</v>
      </c>
      <c r="AK123" s="632" t="str">
        <f t="shared" si="57"/>
        <v/>
      </c>
      <c r="AL123" s="866" t="str">
        <f t="shared" si="37"/>
        <v/>
      </c>
      <c r="AM123" s="867">
        <f t="shared" si="44"/>
        <v>0</v>
      </c>
      <c r="AN123" s="633" t="str">
        <f t="shared" si="58"/>
        <v>YES</v>
      </c>
      <c r="AO123" s="511" t="s">
        <v>382</v>
      </c>
      <c r="AP123" s="127">
        <f>VLOOKUP(AO123,'Flags&amp;Qualifiers'!$B$2:$C$49,2)</f>
        <v>0</v>
      </c>
      <c r="AQ123" s="127">
        <f>VLOOKUP(AO123,'Flags&amp;Qualifiers'!$B$2:$D$49,3)</f>
        <v>0</v>
      </c>
      <c r="AR123" s="127">
        <f>VLOOKUP(AO123,'Flags&amp;Qualifiers'!$B$2:$E$49,4)</f>
        <v>0</v>
      </c>
      <c r="AS123" s="968"/>
      <c r="AT123" s="856" t="str">
        <f t="shared" si="45"/>
        <v>no</v>
      </c>
    </row>
    <row r="124" spans="1:46" s="7" customFormat="1" ht="11.25" customHeight="1" x14ac:dyDescent="0.2">
      <c r="A124" s="621">
        <f>(AirVision!A121)</f>
        <v>0</v>
      </c>
      <c r="B124" s="622">
        <f>(AirVision!B121)</f>
        <v>0</v>
      </c>
      <c r="C124" s="623" t="str">
        <f>IF(ISNUMBER(AirVision!I121),AirVision!I121, "")</f>
        <v/>
      </c>
      <c r="D124" s="624" t="str">
        <f>IF(AirVision!J121&lt;&gt;"",AirVision!J121, "")</f>
        <v/>
      </c>
      <c r="E124" s="624" t="str">
        <f>IF(ISNUMBER(AirVision!C121),AirVision!C121, "")</f>
        <v/>
      </c>
      <c r="F124" s="624" t="str">
        <f>IF(AirVision!D121&lt;&gt;"",AirVision!D121, "")</f>
        <v/>
      </c>
      <c r="G124" s="624" t="str">
        <f>IF(ISNUMBER(AirVision!F121),AirVision!F121, "")</f>
        <v/>
      </c>
      <c r="H124" s="624" t="str">
        <f>IF(AirVision!G121&lt;&gt;"",AirVision!G121, "")</f>
        <v/>
      </c>
      <c r="I124" s="624" t="str">
        <f>IF(ISNUMBER(AirVision!U121),AirVision!U121, "")</f>
        <v/>
      </c>
      <c r="J124" s="624" t="str">
        <f>IF(AirVision!V121&lt;&gt;"",AirVision!V121, "")</f>
        <v/>
      </c>
      <c r="K124" s="624" t="str">
        <f>IF(ISNUMBER(AirVision!X121),AirVision!X121, "")</f>
        <v/>
      </c>
      <c r="L124" s="624" t="str">
        <f>IF(AirVision!Y121&lt;&gt;"",AirVision!Y121, "")</f>
        <v/>
      </c>
      <c r="M124" s="624" t="str">
        <f>IF(ISNUMBER(AirVision!AA121),AirVision!AA121, "")</f>
        <v/>
      </c>
      <c r="N124" s="624" t="str">
        <f>IF(AirVision!AB121&lt;&gt;"",AirVision!AB121, "")</f>
        <v/>
      </c>
      <c r="O124" s="624" t="str">
        <f>IF(ISNUMBER(AirVision!AD121),AirVision!AD121, "")</f>
        <v/>
      </c>
      <c r="P124" s="624" t="str">
        <f>IF(AirVision!AE121&lt;&gt;"",AirVision!AE121, "")</f>
        <v/>
      </c>
      <c r="Q124" s="624">
        <f t="shared" si="38"/>
        <v>1</v>
      </c>
      <c r="R124" s="624" t="str">
        <f>IF(D124&lt;&gt;"",(VLOOKUP(D124,'Flags&amp;Qualifiers'!$S$2:$U$55,3)),"")</f>
        <v/>
      </c>
      <c r="S124" s="624" t="b">
        <f>ISNUMBER(SEARCH('Flags&amp;Qualifiers'!$S$5,D124))</f>
        <v>0</v>
      </c>
      <c r="T124" s="624">
        <f t="shared" si="39"/>
        <v>0</v>
      </c>
      <c r="U124" s="624" t="str">
        <f>IF(D124&lt;&gt;"",(VLOOKUP(D124,'Flags&amp;Qualifiers'!$S$2:$T$55,2)),"")</f>
        <v/>
      </c>
      <c r="V124" s="7">
        <f t="shared" si="40"/>
        <v>1</v>
      </c>
      <c r="W124" s="7">
        <f t="shared" si="41"/>
        <v>0</v>
      </c>
      <c r="X124" s="861" t="str">
        <f t="shared" si="42"/>
        <v>NULL</v>
      </c>
      <c r="Y124" s="557" t="str">
        <f t="shared" si="43"/>
        <v/>
      </c>
      <c r="Z124" s="862">
        <f t="shared" si="46"/>
        <v>118</v>
      </c>
      <c r="AA124" s="633">
        <f t="shared" si="47"/>
        <v>0</v>
      </c>
      <c r="AB124" s="7" t="str">
        <f t="shared" si="53"/>
        <v>INVALID</v>
      </c>
      <c r="AC124" s="861" t="str">
        <f t="shared" si="54"/>
        <v/>
      </c>
      <c r="AD124" s="861" t="e">
        <f t="shared" si="59"/>
        <v>#DIV/0!</v>
      </c>
      <c r="AE124" s="861">
        <f t="shared" si="60"/>
        <v>0</v>
      </c>
      <c r="AF124" s="862">
        <f t="shared" si="48"/>
        <v>300</v>
      </c>
      <c r="AG124" s="862">
        <f t="shared" si="49"/>
        <v>201</v>
      </c>
      <c r="AH124" s="865">
        <f t="shared" si="50"/>
        <v>0.374</v>
      </c>
      <c r="AI124" s="862">
        <f t="shared" si="51"/>
        <v>0.11600000000000001</v>
      </c>
      <c r="AJ124" s="862" t="e">
        <f t="shared" si="52"/>
        <v>#VALUE!</v>
      </c>
      <c r="AK124" s="632" t="str">
        <f t="shared" si="57"/>
        <v/>
      </c>
      <c r="AL124" s="866" t="str">
        <f t="shared" si="37"/>
        <v/>
      </c>
      <c r="AM124" s="867">
        <f t="shared" si="44"/>
        <v>0</v>
      </c>
      <c r="AN124" s="633" t="str">
        <f t="shared" si="58"/>
        <v>YES</v>
      </c>
      <c r="AO124" s="511" t="s">
        <v>382</v>
      </c>
      <c r="AP124" s="127">
        <f>VLOOKUP(AO124,'Flags&amp;Qualifiers'!$B$2:$C$49,2)</f>
        <v>0</v>
      </c>
      <c r="AQ124" s="127">
        <f>VLOOKUP(AO124,'Flags&amp;Qualifiers'!$B$2:$D$49,3)</f>
        <v>0</v>
      </c>
      <c r="AR124" s="127">
        <f>VLOOKUP(AO124,'Flags&amp;Qualifiers'!$B$2:$E$49,4)</f>
        <v>0</v>
      </c>
      <c r="AS124" s="968"/>
      <c r="AT124" s="856" t="str">
        <f t="shared" si="45"/>
        <v>no</v>
      </c>
    </row>
    <row r="125" spans="1:46" s="7" customFormat="1" ht="11.25" customHeight="1" x14ac:dyDescent="0.2">
      <c r="A125" s="621">
        <f>(AirVision!A122)</f>
        <v>0</v>
      </c>
      <c r="B125" s="622">
        <f>(AirVision!B122)</f>
        <v>0</v>
      </c>
      <c r="C125" s="623" t="str">
        <f>IF(ISNUMBER(AirVision!I122),AirVision!I122, "")</f>
        <v/>
      </c>
      <c r="D125" s="624" t="str">
        <f>IF(AirVision!J122&lt;&gt;"",AirVision!J122, "")</f>
        <v/>
      </c>
      <c r="E125" s="624" t="str">
        <f>IF(ISNUMBER(AirVision!C122),AirVision!C122, "")</f>
        <v/>
      </c>
      <c r="F125" s="624" t="str">
        <f>IF(AirVision!D122&lt;&gt;"",AirVision!D122, "")</f>
        <v/>
      </c>
      <c r="G125" s="624" t="str">
        <f>IF(ISNUMBER(AirVision!F122),AirVision!F122, "")</f>
        <v/>
      </c>
      <c r="H125" s="624" t="str">
        <f>IF(AirVision!G122&lt;&gt;"",AirVision!G122, "")</f>
        <v/>
      </c>
      <c r="I125" s="624" t="str">
        <f>IF(ISNUMBER(AirVision!U122),AirVision!U122, "")</f>
        <v/>
      </c>
      <c r="J125" s="624" t="str">
        <f>IF(AirVision!V122&lt;&gt;"",AirVision!V122, "")</f>
        <v/>
      </c>
      <c r="K125" s="624" t="str">
        <f>IF(ISNUMBER(AirVision!X122),AirVision!X122, "")</f>
        <v/>
      </c>
      <c r="L125" s="624" t="str">
        <f>IF(AirVision!Y122&lt;&gt;"",AirVision!Y122, "")</f>
        <v/>
      </c>
      <c r="M125" s="624" t="str">
        <f>IF(ISNUMBER(AirVision!AA122),AirVision!AA122, "")</f>
        <v/>
      </c>
      <c r="N125" s="624" t="str">
        <f>IF(AirVision!AB122&lt;&gt;"",AirVision!AB122, "")</f>
        <v/>
      </c>
      <c r="O125" s="624" t="str">
        <f>IF(ISNUMBER(AirVision!AD122),AirVision!AD122, "")</f>
        <v/>
      </c>
      <c r="P125" s="624" t="str">
        <f>IF(AirVision!AE122&lt;&gt;"",AirVision!AE122, "")</f>
        <v/>
      </c>
      <c r="Q125" s="624">
        <f t="shared" si="38"/>
        <v>1</v>
      </c>
      <c r="R125" s="624" t="str">
        <f>IF(D125&lt;&gt;"",(VLOOKUP(D125,'Flags&amp;Qualifiers'!$S$2:$U$55,3)),"")</f>
        <v/>
      </c>
      <c r="S125" s="624" t="b">
        <f>ISNUMBER(SEARCH('Flags&amp;Qualifiers'!$S$5,D125))</f>
        <v>0</v>
      </c>
      <c r="T125" s="624">
        <f t="shared" si="39"/>
        <v>0</v>
      </c>
      <c r="U125" s="624" t="str">
        <f>IF(D125&lt;&gt;"",(VLOOKUP(D125,'Flags&amp;Qualifiers'!$S$2:$T$55,2)),"")</f>
        <v/>
      </c>
      <c r="V125" s="7">
        <f t="shared" si="40"/>
        <v>1</v>
      </c>
      <c r="W125" s="7">
        <f t="shared" si="41"/>
        <v>0</v>
      </c>
      <c r="X125" s="861" t="str">
        <f t="shared" si="42"/>
        <v>NULL</v>
      </c>
      <c r="Y125" s="557" t="str">
        <f t="shared" si="43"/>
        <v/>
      </c>
      <c r="Z125" s="862">
        <f t="shared" si="46"/>
        <v>119</v>
      </c>
      <c r="AA125" s="633">
        <f t="shared" si="47"/>
        <v>0</v>
      </c>
      <c r="AB125" s="7" t="str">
        <f t="shared" si="53"/>
        <v>INVALID</v>
      </c>
      <c r="AC125" s="861" t="str">
        <f t="shared" si="54"/>
        <v/>
      </c>
      <c r="AD125" s="861" t="e">
        <f t="shared" si="59"/>
        <v>#DIV/0!</v>
      </c>
      <c r="AE125" s="861">
        <f t="shared" si="60"/>
        <v>0</v>
      </c>
      <c r="AF125" s="862">
        <f t="shared" si="48"/>
        <v>300</v>
      </c>
      <c r="AG125" s="862">
        <f t="shared" si="49"/>
        <v>201</v>
      </c>
      <c r="AH125" s="865">
        <f t="shared" si="50"/>
        <v>0.374</v>
      </c>
      <c r="AI125" s="862">
        <f t="shared" si="51"/>
        <v>0.11600000000000001</v>
      </c>
      <c r="AJ125" s="862" t="e">
        <f t="shared" si="52"/>
        <v>#VALUE!</v>
      </c>
      <c r="AK125" s="632" t="str">
        <f t="shared" si="57"/>
        <v/>
      </c>
      <c r="AL125" s="866" t="str">
        <f t="shared" si="37"/>
        <v/>
      </c>
      <c r="AM125" s="867">
        <f t="shared" si="44"/>
        <v>0</v>
      </c>
      <c r="AN125" s="633" t="str">
        <f t="shared" si="58"/>
        <v>YES</v>
      </c>
      <c r="AO125" s="511" t="s">
        <v>382</v>
      </c>
      <c r="AP125" s="127">
        <f>VLOOKUP(AO125,'Flags&amp;Qualifiers'!$B$2:$C$49,2)</f>
        <v>0</v>
      </c>
      <c r="AQ125" s="127">
        <f>VLOOKUP(AO125,'Flags&amp;Qualifiers'!$B$2:$D$49,3)</f>
        <v>0</v>
      </c>
      <c r="AR125" s="127">
        <f>VLOOKUP(AO125,'Flags&amp;Qualifiers'!$B$2:$E$49,4)</f>
        <v>0</v>
      </c>
      <c r="AS125" s="968"/>
      <c r="AT125" s="856" t="str">
        <f t="shared" si="45"/>
        <v>no</v>
      </c>
    </row>
    <row r="126" spans="1:46" s="7" customFormat="1" ht="11.25" customHeight="1" x14ac:dyDescent="0.2">
      <c r="A126" s="621">
        <f>(AirVision!A123)</f>
        <v>0</v>
      </c>
      <c r="B126" s="622">
        <f>(AirVision!B123)</f>
        <v>0</v>
      </c>
      <c r="C126" s="623" t="str">
        <f>IF(ISNUMBER(AirVision!I123),AirVision!I123, "")</f>
        <v/>
      </c>
      <c r="D126" s="624" t="str">
        <f>IF(AirVision!J123&lt;&gt;"",AirVision!J123, "")</f>
        <v/>
      </c>
      <c r="E126" s="624" t="str">
        <f>IF(ISNUMBER(AirVision!C123),AirVision!C123, "")</f>
        <v/>
      </c>
      <c r="F126" s="624" t="str">
        <f>IF(AirVision!D123&lt;&gt;"",AirVision!D123, "")</f>
        <v/>
      </c>
      <c r="G126" s="624" t="str">
        <f>IF(ISNUMBER(AirVision!F123),AirVision!F123, "")</f>
        <v/>
      </c>
      <c r="H126" s="624" t="str">
        <f>IF(AirVision!G123&lt;&gt;"",AirVision!G123, "")</f>
        <v/>
      </c>
      <c r="I126" s="624" t="str">
        <f>IF(ISNUMBER(AirVision!U123),AirVision!U123, "")</f>
        <v/>
      </c>
      <c r="J126" s="624" t="str">
        <f>IF(AirVision!V123&lt;&gt;"",AirVision!V123, "")</f>
        <v/>
      </c>
      <c r="K126" s="624" t="str">
        <f>IF(ISNUMBER(AirVision!X123),AirVision!X123, "")</f>
        <v/>
      </c>
      <c r="L126" s="624" t="str">
        <f>IF(AirVision!Y123&lt;&gt;"",AirVision!Y123, "")</f>
        <v/>
      </c>
      <c r="M126" s="624" t="str">
        <f>IF(ISNUMBER(AirVision!AA123),AirVision!AA123, "")</f>
        <v/>
      </c>
      <c r="N126" s="624" t="str">
        <f>IF(AirVision!AB123&lt;&gt;"",AirVision!AB123, "")</f>
        <v/>
      </c>
      <c r="O126" s="624" t="str">
        <f>IF(ISNUMBER(AirVision!AD123),AirVision!AD123, "")</f>
        <v/>
      </c>
      <c r="P126" s="624" t="str">
        <f>IF(AirVision!AE123&lt;&gt;"",AirVision!AE123, "")</f>
        <v/>
      </c>
      <c r="Q126" s="624">
        <f t="shared" si="38"/>
        <v>1</v>
      </c>
      <c r="R126" s="624" t="str">
        <f>IF(D126&lt;&gt;"",(VLOOKUP(D126,'Flags&amp;Qualifiers'!$S$2:$U$55,3)),"")</f>
        <v/>
      </c>
      <c r="S126" s="624" t="b">
        <f>ISNUMBER(SEARCH('Flags&amp;Qualifiers'!$S$5,D126))</f>
        <v>0</v>
      </c>
      <c r="T126" s="624">
        <f t="shared" si="39"/>
        <v>0</v>
      </c>
      <c r="U126" s="624" t="str">
        <f>IF(D126&lt;&gt;"",(VLOOKUP(D126,'Flags&amp;Qualifiers'!$S$2:$T$55,2)),"")</f>
        <v/>
      </c>
      <c r="V126" s="7">
        <f t="shared" si="40"/>
        <v>1</v>
      </c>
      <c r="W126" s="7">
        <f t="shared" si="41"/>
        <v>0</v>
      </c>
      <c r="X126" s="861" t="str">
        <f t="shared" si="42"/>
        <v>NULL</v>
      </c>
      <c r="Y126" s="557" t="str">
        <f t="shared" si="43"/>
        <v/>
      </c>
      <c r="Z126" s="862">
        <f t="shared" si="46"/>
        <v>120</v>
      </c>
      <c r="AA126" s="633">
        <f t="shared" si="47"/>
        <v>0</v>
      </c>
      <c r="AB126" s="7" t="str">
        <f t="shared" si="53"/>
        <v>INVALID</v>
      </c>
      <c r="AC126" s="861" t="str">
        <f t="shared" si="54"/>
        <v/>
      </c>
      <c r="AD126" s="861" t="e">
        <f t="shared" si="59"/>
        <v>#DIV/0!</v>
      </c>
      <c r="AE126" s="861">
        <f t="shared" si="60"/>
        <v>0</v>
      </c>
      <c r="AF126" s="862">
        <f t="shared" si="48"/>
        <v>300</v>
      </c>
      <c r="AG126" s="862">
        <f t="shared" si="49"/>
        <v>201</v>
      </c>
      <c r="AH126" s="865">
        <f t="shared" si="50"/>
        <v>0.374</v>
      </c>
      <c r="AI126" s="862">
        <f t="shared" si="51"/>
        <v>0.11600000000000001</v>
      </c>
      <c r="AJ126" s="862" t="e">
        <f t="shared" si="52"/>
        <v>#VALUE!</v>
      </c>
      <c r="AK126" s="632" t="str">
        <f t="shared" si="57"/>
        <v/>
      </c>
      <c r="AL126" s="866" t="str">
        <f t="shared" si="37"/>
        <v/>
      </c>
      <c r="AM126" s="867">
        <f t="shared" si="44"/>
        <v>0</v>
      </c>
      <c r="AN126" s="633" t="str">
        <f t="shared" si="58"/>
        <v>YES</v>
      </c>
      <c r="AO126" s="511" t="s">
        <v>382</v>
      </c>
      <c r="AP126" s="127">
        <f>VLOOKUP(AO126,'Flags&amp;Qualifiers'!$B$2:$C$49,2)</f>
        <v>0</v>
      </c>
      <c r="AQ126" s="127">
        <f>VLOOKUP(AO126,'Flags&amp;Qualifiers'!$B$2:$D$49,3)</f>
        <v>0</v>
      </c>
      <c r="AR126" s="127">
        <f>VLOOKUP(AO126,'Flags&amp;Qualifiers'!$B$2:$E$49,4)</f>
        <v>0</v>
      </c>
      <c r="AS126" s="968"/>
      <c r="AT126" s="856" t="str">
        <f t="shared" si="45"/>
        <v>no</v>
      </c>
    </row>
    <row r="127" spans="1:46" s="7" customFormat="1" ht="11.25" customHeight="1" x14ac:dyDescent="0.2">
      <c r="A127" s="621">
        <f>(AirVision!A124)</f>
        <v>0</v>
      </c>
      <c r="B127" s="622">
        <f>(AirVision!B124)</f>
        <v>0</v>
      </c>
      <c r="C127" s="623" t="str">
        <f>IF(ISNUMBER(AirVision!I124),AirVision!I124, "")</f>
        <v/>
      </c>
      <c r="D127" s="624" t="str">
        <f>IF(AirVision!J124&lt;&gt;"",AirVision!J124, "")</f>
        <v/>
      </c>
      <c r="E127" s="624" t="str">
        <f>IF(ISNUMBER(AirVision!C124),AirVision!C124, "")</f>
        <v/>
      </c>
      <c r="F127" s="624" t="str">
        <f>IF(AirVision!D124&lt;&gt;"",AirVision!D124, "")</f>
        <v/>
      </c>
      <c r="G127" s="624" t="str">
        <f>IF(ISNUMBER(AirVision!F124),AirVision!F124, "")</f>
        <v/>
      </c>
      <c r="H127" s="624" t="str">
        <f>IF(AirVision!G124&lt;&gt;"",AirVision!G124, "")</f>
        <v/>
      </c>
      <c r="I127" s="624" t="str">
        <f>IF(ISNUMBER(AirVision!U124),AirVision!U124, "")</f>
        <v/>
      </c>
      <c r="J127" s="624" t="str">
        <f>IF(AirVision!V124&lt;&gt;"",AirVision!V124, "")</f>
        <v/>
      </c>
      <c r="K127" s="624" t="str">
        <f>IF(ISNUMBER(AirVision!X124),AirVision!X124, "")</f>
        <v/>
      </c>
      <c r="L127" s="624" t="str">
        <f>IF(AirVision!Y124&lt;&gt;"",AirVision!Y124, "")</f>
        <v/>
      </c>
      <c r="M127" s="624" t="str">
        <f>IF(ISNUMBER(AirVision!AA124),AirVision!AA124, "")</f>
        <v/>
      </c>
      <c r="N127" s="624" t="str">
        <f>IF(AirVision!AB124&lt;&gt;"",AirVision!AB124, "")</f>
        <v/>
      </c>
      <c r="O127" s="624" t="str">
        <f>IF(ISNUMBER(AirVision!AD124),AirVision!AD124, "")</f>
        <v/>
      </c>
      <c r="P127" s="624" t="str">
        <f>IF(AirVision!AE124&lt;&gt;"",AirVision!AE124, "")</f>
        <v/>
      </c>
      <c r="Q127" s="624">
        <f t="shared" si="38"/>
        <v>1</v>
      </c>
      <c r="R127" s="624" t="str">
        <f>IF(D127&lt;&gt;"",(VLOOKUP(D127,'Flags&amp;Qualifiers'!$S$2:$U$55,3)),"")</f>
        <v/>
      </c>
      <c r="S127" s="624" t="b">
        <f>ISNUMBER(SEARCH('Flags&amp;Qualifiers'!$S$5,D127))</f>
        <v>0</v>
      </c>
      <c r="T127" s="624">
        <f t="shared" si="39"/>
        <v>0</v>
      </c>
      <c r="U127" s="624" t="str">
        <f>IF(D127&lt;&gt;"",(VLOOKUP(D127,'Flags&amp;Qualifiers'!$S$2:$T$55,2)),"")</f>
        <v/>
      </c>
      <c r="V127" s="7">
        <f t="shared" si="40"/>
        <v>1</v>
      </c>
      <c r="W127" s="7">
        <f t="shared" si="41"/>
        <v>0</v>
      </c>
      <c r="X127" s="861" t="str">
        <f t="shared" si="42"/>
        <v>NULL</v>
      </c>
      <c r="Y127" s="557" t="str">
        <f t="shared" si="43"/>
        <v/>
      </c>
      <c r="Z127" s="862">
        <f t="shared" si="46"/>
        <v>121</v>
      </c>
      <c r="AA127" s="633">
        <f t="shared" si="47"/>
        <v>0</v>
      </c>
      <c r="AB127" s="7" t="str">
        <f t="shared" si="53"/>
        <v>INVALID</v>
      </c>
      <c r="AC127" s="861" t="str">
        <f t="shared" si="54"/>
        <v/>
      </c>
      <c r="AD127" s="861" t="e">
        <f t="shared" ref="AD127:AD150" si="61">AVERAGE($X$127:$X$150)</f>
        <v>#DIV/0!</v>
      </c>
      <c r="AE127" s="861">
        <f t="shared" ref="AE127:AE150" si="62">MAX($X$127:$X$150)</f>
        <v>0</v>
      </c>
      <c r="AF127" s="862">
        <f t="shared" si="48"/>
        <v>300</v>
      </c>
      <c r="AG127" s="862">
        <f t="shared" si="49"/>
        <v>201</v>
      </c>
      <c r="AH127" s="865">
        <f t="shared" si="50"/>
        <v>0.374</v>
      </c>
      <c r="AI127" s="862">
        <f t="shared" si="51"/>
        <v>0.11600000000000001</v>
      </c>
      <c r="AJ127" s="862" t="e">
        <f t="shared" si="52"/>
        <v>#VALUE!</v>
      </c>
      <c r="AK127" s="632" t="str">
        <f t="shared" si="57"/>
        <v/>
      </c>
      <c r="AL127" s="866" t="str">
        <f t="shared" si="37"/>
        <v/>
      </c>
      <c r="AM127" s="867">
        <f t="shared" si="44"/>
        <v>0</v>
      </c>
      <c r="AN127" s="633" t="str">
        <f t="shared" si="58"/>
        <v>YES</v>
      </c>
      <c r="AO127" s="511" t="s">
        <v>382</v>
      </c>
      <c r="AP127" s="127">
        <f>VLOOKUP(AO127,'Flags&amp;Qualifiers'!$B$2:$C$49,2)</f>
        <v>0</v>
      </c>
      <c r="AQ127" s="127">
        <f>VLOOKUP(AO127,'Flags&amp;Qualifiers'!$B$2:$D$49,3)</f>
        <v>0</v>
      </c>
      <c r="AR127" s="127">
        <f>VLOOKUP(AO127,'Flags&amp;Qualifiers'!$B$2:$E$49,4)</f>
        <v>0</v>
      </c>
      <c r="AS127" s="968"/>
      <c r="AT127" s="856" t="str">
        <f t="shared" si="45"/>
        <v>no</v>
      </c>
    </row>
    <row r="128" spans="1:46" s="7" customFormat="1" ht="11.25" customHeight="1" x14ac:dyDescent="0.2">
      <c r="A128" s="621">
        <f>(AirVision!A125)</f>
        <v>0</v>
      </c>
      <c r="B128" s="622">
        <f>(AirVision!B125)</f>
        <v>0</v>
      </c>
      <c r="C128" s="623" t="str">
        <f>IF(ISNUMBER(AirVision!I125),AirVision!I125, "")</f>
        <v/>
      </c>
      <c r="D128" s="624" t="str">
        <f>IF(AirVision!J125&lt;&gt;"",AirVision!J125, "")</f>
        <v/>
      </c>
      <c r="E128" s="624" t="str">
        <f>IF(ISNUMBER(AirVision!C125),AirVision!C125, "")</f>
        <v/>
      </c>
      <c r="F128" s="624" t="str">
        <f>IF(AirVision!D125&lt;&gt;"",AirVision!D125, "")</f>
        <v/>
      </c>
      <c r="G128" s="624" t="str">
        <f>IF(ISNUMBER(AirVision!F125),AirVision!F125, "")</f>
        <v/>
      </c>
      <c r="H128" s="624" t="str">
        <f>IF(AirVision!G125&lt;&gt;"",AirVision!G125, "")</f>
        <v/>
      </c>
      <c r="I128" s="624" t="str">
        <f>IF(ISNUMBER(AirVision!U125),AirVision!U125, "")</f>
        <v/>
      </c>
      <c r="J128" s="624" t="str">
        <f>IF(AirVision!V125&lt;&gt;"",AirVision!V125, "")</f>
        <v/>
      </c>
      <c r="K128" s="624" t="str">
        <f>IF(ISNUMBER(AirVision!X125),AirVision!X125, "")</f>
        <v/>
      </c>
      <c r="L128" s="624" t="str">
        <f>IF(AirVision!Y125&lt;&gt;"",AirVision!Y125, "")</f>
        <v/>
      </c>
      <c r="M128" s="624" t="str">
        <f>IF(ISNUMBER(AirVision!AA125),AirVision!AA125, "")</f>
        <v/>
      </c>
      <c r="N128" s="624" t="str">
        <f>IF(AirVision!AB125&lt;&gt;"",AirVision!AB125, "")</f>
        <v/>
      </c>
      <c r="O128" s="624" t="str">
        <f>IF(ISNUMBER(AirVision!AD125),AirVision!AD125, "")</f>
        <v/>
      </c>
      <c r="P128" s="624" t="str">
        <f>IF(AirVision!AE125&lt;&gt;"",AirVision!AE125, "")</f>
        <v/>
      </c>
      <c r="Q128" s="624">
        <f t="shared" si="38"/>
        <v>1</v>
      </c>
      <c r="R128" s="624" t="str">
        <f>IF(D128&lt;&gt;"",(VLOOKUP(D128,'Flags&amp;Qualifiers'!$S$2:$U$55,3)),"")</f>
        <v/>
      </c>
      <c r="S128" s="624" t="b">
        <f>ISNUMBER(SEARCH('Flags&amp;Qualifiers'!$S$5,D128))</f>
        <v>0</v>
      </c>
      <c r="T128" s="624">
        <f t="shared" si="39"/>
        <v>0</v>
      </c>
      <c r="U128" s="624" t="str">
        <f>IF(D128&lt;&gt;"",(VLOOKUP(D128,'Flags&amp;Qualifiers'!$S$2:$T$55,2)),"")</f>
        <v/>
      </c>
      <c r="V128" s="7">
        <f t="shared" si="40"/>
        <v>1</v>
      </c>
      <c r="W128" s="7">
        <f t="shared" si="41"/>
        <v>0</v>
      </c>
      <c r="X128" s="861" t="str">
        <f t="shared" si="42"/>
        <v>NULL</v>
      </c>
      <c r="Y128" s="557" t="str">
        <f t="shared" si="43"/>
        <v/>
      </c>
      <c r="Z128" s="862">
        <f t="shared" si="46"/>
        <v>122</v>
      </c>
      <c r="AA128" s="633">
        <f t="shared" si="47"/>
        <v>0</v>
      </c>
      <c r="AB128" s="7" t="str">
        <f t="shared" si="53"/>
        <v>INVALID</v>
      </c>
      <c r="AC128" s="861" t="str">
        <f t="shared" si="54"/>
        <v/>
      </c>
      <c r="AD128" s="861" t="e">
        <f t="shared" si="61"/>
        <v>#DIV/0!</v>
      </c>
      <c r="AE128" s="861">
        <f t="shared" si="62"/>
        <v>0</v>
      </c>
      <c r="AF128" s="862">
        <f t="shared" si="48"/>
        <v>300</v>
      </c>
      <c r="AG128" s="862">
        <f t="shared" si="49"/>
        <v>201</v>
      </c>
      <c r="AH128" s="865">
        <f t="shared" si="50"/>
        <v>0.374</v>
      </c>
      <c r="AI128" s="862">
        <f t="shared" si="51"/>
        <v>0.11600000000000001</v>
      </c>
      <c r="AJ128" s="862" t="e">
        <f t="shared" si="52"/>
        <v>#VALUE!</v>
      </c>
      <c r="AK128" s="632" t="str">
        <f t="shared" si="57"/>
        <v/>
      </c>
      <c r="AL128" s="866" t="str">
        <f t="shared" si="37"/>
        <v/>
      </c>
      <c r="AM128" s="867">
        <f t="shared" si="44"/>
        <v>0</v>
      </c>
      <c r="AN128" s="633" t="str">
        <f t="shared" si="58"/>
        <v>YES</v>
      </c>
      <c r="AO128" s="511" t="s">
        <v>382</v>
      </c>
      <c r="AP128" s="127">
        <f>VLOOKUP(AO128,'Flags&amp;Qualifiers'!$B$2:$C$49,2)</f>
        <v>0</v>
      </c>
      <c r="AQ128" s="127">
        <f>VLOOKUP(AO128,'Flags&amp;Qualifiers'!$B$2:$D$49,3)</f>
        <v>0</v>
      </c>
      <c r="AR128" s="127">
        <f>VLOOKUP(AO128,'Flags&amp;Qualifiers'!$B$2:$E$49,4)</f>
        <v>0</v>
      </c>
      <c r="AS128" s="968"/>
      <c r="AT128" s="856" t="str">
        <f t="shared" si="45"/>
        <v>no</v>
      </c>
    </row>
    <row r="129" spans="1:46" s="7" customFormat="1" ht="11.25" customHeight="1" x14ac:dyDescent="0.2">
      <c r="A129" s="621">
        <f>(AirVision!A126)</f>
        <v>0</v>
      </c>
      <c r="B129" s="622">
        <f>(AirVision!B126)</f>
        <v>0</v>
      </c>
      <c r="C129" s="623" t="str">
        <f>IF(ISNUMBER(AirVision!I126),AirVision!I126, "")</f>
        <v/>
      </c>
      <c r="D129" s="624" t="str">
        <f>IF(AirVision!J126&lt;&gt;"",AirVision!J126, "")</f>
        <v/>
      </c>
      <c r="E129" s="624" t="str">
        <f>IF(ISNUMBER(AirVision!C126),AirVision!C126, "")</f>
        <v/>
      </c>
      <c r="F129" s="624" t="str">
        <f>IF(AirVision!D126&lt;&gt;"",AirVision!D126, "")</f>
        <v/>
      </c>
      <c r="G129" s="624" t="str">
        <f>IF(ISNUMBER(AirVision!F126),AirVision!F126, "")</f>
        <v/>
      </c>
      <c r="H129" s="624" t="str">
        <f>IF(AirVision!G126&lt;&gt;"",AirVision!G126, "")</f>
        <v/>
      </c>
      <c r="I129" s="624" t="str">
        <f>IF(ISNUMBER(AirVision!U126),AirVision!U126, "")</f>
        <v/>
      </c>
      <c r="J129" s="624" t="str">
        <f>IF(AirVision!V126&lt;&gt;"",AirVision!V126, "")</f>
        <v/>
      </c>
      <c r="K129" s="624" t="str">
        <f>IF(ISNUMBER(AirVision!X126),AirVision!X126, "")</f>
        <v/>
      </c>
      <c r="L129" s="624" t="str">
        <f>IF(AirVision!Y126&lt;&gt;"",AirVision!Y126, "")</f>
        <v/>
      </c>
      <c r="M129" s="624" t="str">
        <f>IF(ISNUMBER(AirVision!AA126),AirVision!AA126, "")</f>
        <v/>
      </c>
      <c r="N129" s="624" t="str">
        <f>IF(AirVision!AB126&lt;&gt;"",AirVision!AB126, "")</f>
        <v/>
      </c>
      <c r="O129" s="624" t="str">
        <f>IF(ISNUMBER(AirVision!AD126),AirVision!AD126, "")</f>
        <v/>
      </c>
      <c r="P129" s="624" t="str">
        <f>IF(AirVision!AE126&lt;&gt;"",AirVision!AE126, "")</f>
        <v/>
      </c>
      <c r="Q129" s="624">
        <f t="shared" si="38"/>
        <v>1</v>
      </c>
      <c r="R129" s="624" t="str">
        <f>IF(D129&lt;&gt;"",(VLOOKUP(D129,'Flags&amp;Qualifiers'!$S$2:$U$55,3)),"")</f>
        <v/>
      </c>
      <c r="S129" s="624" t="b">
        <f>ISNUMBER(SEARCH('Flags&amp;Qualifiers'!$S$5,D129))</f>
        <v>0</v>
      </c>
      <c r="T129" s="624">
        <f t="shared" si="39"/>
        <v>0</v>
      </c>
      <c r="U129" s="624" t="str">
        <f>IF(D129&lt;&gt;"",(VLOOKUP(D129,'Flags&amp;Qualifiers'!$S$2:$T$55,2)),"")</f>
        <v/>
      </c>
      <c r="V129" s="7">
        <f t="shared" si="40"/>
        <v>1</v>
      </c>
      <c r="W129" s="7">
        <f t="shared" si="41"/>
        <v>0</v>
      </c>
      <c r="X129" s="861" t="str">
        <f t="shared" si="42"/>
        <v>NULL</v>
      </c>
      <c r="Y129" s="557" t="str">
        <f t="shared" si="43"/>
        <v/>
      </c>
      <c r="Z129" s="862">
        <f t="shared" si="46"/>
        <v>123</v>
      </c>
      <c r="AA129" s="633">
        <f t="shared" si="47"/>
        <v>0</v>
      </c>
      <c r="AB129" s="7" t="str">
        <f t="shared" si="53"/>
        <v>INVALID</v>
      </c>
      <c r="AC129" s="861" t="str">
        <f t="shared" si="54"/>
        <v/>
      </c>
      <c r="AD129" s="861" t="e">
        <f t="shared" si="61"/>
        <v>#DIV/0!</v>
      </c>
      <c r="AE129" s="861">
        <f t="shared" si="62"/>
        <v>0</v>
      </c>
      <c r="AF129" s="862">
        <f t="shared" si="48"/>
        <v>300</v>
      </c>
      <c r="AG129" s="862">
        <f t="shared" si="49"/>
        <v>201</v>
      </c>
      <c r="AH129" s="865">
        <f t="shared" si="50"/>
        <v>0.374</v>
      </c>
      <c r="AI129" s="862">
        <f t="shared" si="51"/>
        <v>0.11600000000000001</v>
      </c>
      <c r="AJ129" s="862" t="e">
        <f t="shared" si="52"/>
        <v>#VALUE!</v>
      </c>
      <c r="AK129" s="632" t="str">
        <f t="shared" si="57"/>
        <v/>
      </c>
      <c r="AL129" s="866" t="str">
        <f t="shared" si="37"/>
        <v/>
      </c>
      <c r="AM129" s="867">
        <f t="shared" si="44"/>
        <v>0</v>
      </c>
      <c r="AN129" s="633" t="str">
        <f t="shared" si="58"/>
        <v>YES</v>
      </c>
      <c r="AO129" s="511" t="s">
        <v>382</v>
      </c>
      <c r="AP129" s="127">
        <f>VLOOKUP(AO129,'Flags&amp;Qualifiers'!$B$2:$C$49,2)</f>
        <v>0</v>
      </c>
      <c r="AQ129" s="127">
        <f>VLOOKUP(AO129,'Flags&amp;Qualifiers'!$B$2:$D$49,3)</f>
        <v>0</v>
      </c>
      <c r="AR129" s="127">
        <f>VLOOKUP(AO129,'Flags&amp;Qualifiers'!$B$2:$E$49,4)</f>
        <v>0</v>
      </c>
      <c r="AS129" s="968"/>
      <c r="AT129" s="856" t="str">
        <f t="shared" si="45"/>
        <v>no</v>
      </c>
    </row>
    <row r="130" spans="1:46" s="7" customFormat="1" ht="11.25" customHeight="1" x14ac:dyDescent="0.2">
      <c r="A130" s="621">
        <f>(AirVision!A127)</f>
        <v>0</v>
      </c>
      <c r="B130" s="622">
        <f>(AirVision!B127)</f>
        <v>0</v>
      </c>
      <c r="C130" s="623" t="str">
        <f>IF(ISNUMBER(AirVision!I127),AirVision!I127, "")</f>
        <v/>
      </c>
      <c r="D130" s="624" t="str">
        <f>IF(AirVision!J127&lt;&gt;"",AirVision!J127, "")</f>
        <v/>
      </c>
      <c r="E130" s="624" t="str">
        <f>IF(ISNUMBER(AirVision!C127),AirVision!C127, "")</f>
        <v/>
      </c>
      <c r="F130" s="624" t="str">
        <f>IF(AirVision!D127&lt;&gt;"",AirVision!D127, "")</f>
        <v/>
      </c>
      <c r="G130" s="624" t="str">
        <f>IF(ISNUMBER(AirVision!F127),AirVision!F127, "")</f>
        <v/>
      </c>
      <c r="H130" s="624" t="str">
        <f>IF(AirVision!G127&lt;&gt;"",AirVision!G127, "")</f>
        <v/>
      </c>
      <c r="I130" s="624" t="str">
        <f>IF(ISNUMBER(AirVision!U127),AirVision!U127, "")</f>
        <v/>
      </c>
      <c r="J130" s="624" t="str">
        <f>IF(AirVision!V127&lt;&gt;"",AirVision!V127, "")</f>
        <v/>
      </c>
      <c r="K130" s="624" t="str">
        <f>IF(ISNUMBER(AirVision!X127),AirVision!X127, "")</f>
        <v/>
      </c>
      <c r="L130" s="624" t="str">
        <f>IF(AirVision!Y127&lt;&gt;"",AirVision!Y127, "")</f>
        <v/>
      </c>
      <c r="M130" s="624" t="str">
        <f>IF(ISNUMBER(AirVision!AA127),AirVision!AA127, "")</f>
        <v/>
      </c>
      <c r="N130" s="624" t="str">
        <f>IF(AirVision!AB127&lt;&gt;"",AirVision!AB127, "")</f>
        <v/>
      </c>
      <c r="O130" s="624" t="str">
        <f>IF(ISNUMBER(AirVision!AD127),AirVision!AD127, "")</f>
        <v/>
      </c>
      <c r="P130" s="624" t="str">
        <f>IF(AirVision!AE127&lt;&gt;"",AirVision!AE127, "")</f>
        <v/>
      </c>
      <c r="Q130" s="624">
        <f t="shared" si="38"/>
        <v>1</v>
      </c>
      <c r="R130" s="624" t="str">
        <f>IF(D130&lt;&gt;"",(VLOOKUP(D130,'Flags&amp;Qualifiers'!$S$2:$U$55,3)),"")</f>
        <v/>
      </c>
      <c r="S130" s="624" t="b">
        <f>ISNUMBER(SEARCH('Flags&amp;Qualifiers'!$S$5,D130))</f>
        <v>0</v>
      </c>
      <c r="T130" s="624">
        <f t="shared" si="39"/>
        <v>0</v>
      </c>
      <c r="U130" s="624" t="str">
        <f>IF(D130&lt;&gt;"",(VLOOKUP(D130,'Flags&amp;Qualifiers'!$S$2:$T$55,2)),"")</f>
        <v/>
      </c>
      <c r="V130" s="7">
        <f t="shared" si="40"/>
        <v>1</v>
      </c>
      <c r="W130" s="7">
        <f t="shared" si="41"/>
        <v>0</v>
      </c>
      <c r="X130" s="861" t="str">
        <f t="shared" si="42"/>
        <v>NULL</v>
      </c>
      <c r="Y130" s="557" t="str">
        <f t="shared" si="43"/>
        <v/>
      </c>
      <c r="Z130" s="862">
        <f t="shared" si="46"/>
        <v>124</v>
      </c>
      <c r="AA130" s="633">
        <f t="shared" si="47"/>
        <v>0</v>
      </c>
      <c r="AB130" s="7" t="str">
        <f t="shared" si="53"/>
        <v>INVALID</v>
      </c>
      <c r="AC130" s="861" t="str">
        <f t="shared" si="54"/>
        <v/>
      </c>
      <c r="AD130" s="861" t="e">
        <f t="shared" si="61"/>
        <v>#DIV/0!</v>
      </c>
      <c r="AE130" s="861">
        <f t="shared" si="62"/>
        <v>0</v>
      </c>
      <c r="AF130" s="862">
        <f t="shared" si="48"/>
        <v>300</v>
      </c>
      <c r="AG130" s="862">
        <f t="shared" si="49"/>
        <v>201</v>
      </c>
      <c r="AH130" s="865">
        <f t="shared" si="50"/>
        <v>0.374</v>
      </c>
      <c r="AI130" s="862">
        <f t="shared" si="51"/>
        <v>0.11600000000000001</v>
      </c>
      <c r="AJ130" s="862" t="e">
        <f t="shared" si="52"/>
        <v>#VALUE!</v>
      </c>
      <c r="AK130" s="632" t="str">
        <f t="shared" si="57"/>
        <v/>
      </c>
      <c r="AL130" s="866" t="str">
        <f t="shared" si="37"/>
        <v/>
      </c>
      <c r="AM130" s="867">
        <f t="shared" si="44"/>
        <v>0</v>
      </c>
      <c r="AN130" s="633" t="str">
        <f t="shared" si="58"/>
        <v>YES</v>
      </c>
      <c r="AO130" s="511" t="s">
        <v>382</v>
      </c>
      <c r="AP130" s="127">
        <f>VLOOKUP(AO130,'Flags&amp;Qualifiers'!$B$2:$C$49,2)</f>
        <v>0</v>
      </c>
      <c r="AQ130" s="127">
        <f>VLOOKUP(AO130,'Flags&amp;Qualifiers'!$B$2:$D$49,3)</f>
        <v>0</v>
      </c>
      <c r="AR130" s="127">
        <f>VLOOKUP(AO130,'Flags&amp;Qualifiers'!$B$2:$E$49,4)</f>
        <v>0</v>
      </c>
      <c r="AS130" s="968"/>
      <c r="AT130" s="856" t="str">
        <f t="shared" si="45"/>
        <v>no</v>
      </c>
    </row>
    <row r="131" spans="1:46" s="7" customFormat="1" ht="11.25" customHeight="1" x14ac:dyDescent="0.2">
      <c r="A131" s="621">
        <f>(AirVision!A128)</f>
        <v>0</v>
      </c>
      <c r="B131" s="622">
        <f>(AirVision!B128)</f>
        <v>0</v>
      </c>
      <c r="C131" s="623" t="str">
        <f>IF(ISNUMBER(AirVision!I128),AirVision!I128, "")</f>
        <v/>
      </c>
      <c r="D131" s="624" t="str">
        <f>IF(AirVision!J128&lt;&gt;"",AirVision!J128, "")</f>
        <v/>
      </c>
      <c r="E131" s="624" t="str">
        <f>IF(ISNUMBER(AirVision!C128),AirVision!C128, "")</f>
        <v/>
      </c>
      <c r="F131" s="624" t="str">
        <f>IF(AirVision!D128&lt;&gt;"",AirVision!D128, "")</f>
        <v/>
      </c>
      <c r="G131" s="624" t="str">
        <f>IF(ISNUMBER(AirVision!F128),AirVision!F128, "")</f>
        <v/>
      </c>
      <c r="H131" s="624" t="str">
        <f>IF(AirVision!G128&lt;&gt;"",AirVision!G128, "")</f>
        <v/>
      </c>
      <c r="I131" s="624" t="str">
        <f>IF(ISNUMBER(AirVision!U128),AirVision!U128, "")</f>
        <v/>
      </c>
      <c r="J131" s="624" t="str">
        <f>IF(AirVision!V128&lt;&gt;"",AirVision!V128, "")</f>
        <v/>
      </c>
      <c r="K131" s="624" t="str">
        <f>IF(ISNUMBER(AirVision!X128),AirVision!X128, "")</f>
        <v/>
      </c>
      <c r="L131" s="624" t="str">
        <f>IF(AirVision!Y128&lt;&gt;"",AirVision!Y128, "")</f>
        <v/>
      </c>
      <c r="M131" s="624" t="str">
        <f>IF(ISNUMBER(AirVision!AA128),AirVision!AA128, "")</f>
        <v/>
      </c>
      <c r="N131" s="624" t="str">
        <f>IF(AirVision!AB128&lt;&gt;"",AirVision!AB128, "")</f>
        <v/>
      </c>
      <c r="O131" s="624" t="str">
        <f>IF(ISNUMBER(AirVision!AD128),AirVision!AD128, "")</f>
        <v/>
      </c>
      <c r="P131" s="624" t="str">
        <f>IF(AirVision!AE128&lt;&gt;"",AirVision!AE128, "")</f>
        <v/>
      </c>
      <c r="Q131" s="624">
        <f t="shared" si="38"/>
        <v>1</v>
      </c>
      <c r="R131" s="624" t="str">
        <f>IF(D131&lt;&gt;"",(VLOOKUP(D131,'Flags&amp;Qualifiers'!$S$2:$U$55,3)),"")</f>
        <v/>
      </c>
      <c r="S131" s="624" t="b">
        <f>ISNUMBER(SEARCH('Flags&amp;Qualifiers'!$S$5,D131))</f>
        <v>0</v>
      </c>
      <c r="T131" s="624">
        <f t="shared" si="39"/>
        <v>0</v>
      </c>
      <c r="U131" s="624" t="str">
        <f>IF(D131&lt;&gt;"",(VLOOKUP(D131,'Flags&amp;Qualifiers'!$S$2:$T$55,2)),"")</f>
        <v/>
      </c>
      <c r="V131" s="7">
        <f t="shared" si="40"/>
        <v>1</v>
      </c>
      <c r="W131" s="7">
        <f t="shared" si="41"/>
        <v>0</v>
      </c>
      <c r="X131" s="861" t="str">
        <f t="shared" si="42"/>
        <v>NULL</v>
      </c>
      <c r="Y131" s="557" t="str">
        <f t="shared" si="43"/>
        <v/>
      </c>
      <c r="Z131" s="862">
        <f t="shared" si="46"/>
        <v>125</v>
      </c>
      <c r="AA131" s="633">
        <f t="shared" si="47"/>
        <v>0</v>
      </c>
      <c r="AB131" s="7" t="str">
        <f t="shared" si="53"/>
        <v>INVALID</v>
      </c>
      <c r="AC131" s="861" t="str">
        <f t="shared" si="54"/>
        <v/>
      </c>
      <c r="AD131" s="861" t="e">
        <f t="shared" si="61"/>
        <v>#DIV/0!</v>
      </c>
      <c r="AE131" s="861">
        <f t="shared" si="62"/>
        <v>0</v>
      </c>
      <c r="AF131" s="862">
        <f t="shared" si="48"/>
        <v>300</v>
      </c>
      <c r="AG131" s="862">
        <f t="shared" si="49"/>
        <v>201</v>
      </c>
      <c r="AH131" s="865">
        <f t="shared" si="50"/>
        <v>0.374</v>
      </c>
      <c r="AI131" s="862">
        <f t="shared" si="51"/>
        <v>0.11600000000000001</v>
      </c>
      <c r="AJ131" s="862" t="e">
        <f t="shared" si="52"/>
        <v>#VALUE!</v>
      </c>
      <c r="AK131" s="632" t="str">
        <f t="shared" si="57"/>
        <v/>
      </c>
      <c r="AL131" s="866" t="str">
        <f t="shared" si="37"/>
        <v/>
      </c>
      <c r="AM131" s="867">
        <f t="shared" si="44"/>
        <v>0</v>
      </c>
      <c r="AN131" s="633" t="str">
        <f t="shared" si="58"/>
        <v>YES</v>
      </c>
      <c r="AO131" s="511" t="s">
        <v>382</v>
      </c>
      <c r="AP131" s="127">
        <f>VLOOKUP(AO131,'Flags&amp;Qualifiers'!$B$2:$C$49,2)</f>
        <v>0</v>
      </c>
      <c r="AQ131" s="127">
        <f>VLOOKUP(AO131,'Flags&amp;Qualifiers'!$B$2:$D$49,3)</f>
        <v>0</v>
      </c>
      <c r="AR131" s="127">
        <f>VLOOKUP(AO131,'Flags&amp;Qualifiers'!$B$2:$E$49,4)</f>
        <v>0</v>
      </c>
      <c r="AS131" s="968"/>
      <c r="AT131" s="856" t="str">
        <f t="shared" si="45"/>
        <v>no</v>
      </c>
    </row>
    <row r="132" spans="1:46" s="7" customFormat="1" ht="11.25" customHeight="1" x14ac:dyDescent="0.2">
      <c r="A132" s="621">
        <f>(AirVision!A129)</f>
        <v>0</v>
      </c>
      <c r="B132" s="622">
        <f>(AirVision!B129)</f>
        <v>0</v>
      </c>
      <c r="C132" s="623" t="str">
        <f>IF(ISNUMBER(AirVision!I129),AirVision!I129, "")</f>
        <v/>
      </c>
      <c r="D132" s="624" t="str">
        <f>IF(AirVision!J129&lt;&gt;"",AirVision!J129, "")</f>
        <v/>
      </c>
      <c r="E132" s="624" t="str">
        <f>IF(ISNUMBER(AirVision!C129),AirVision!C129, "")</f>
        <v/>
      </c>
      <c r="F132" s="624" t="str">
        <f>IF(AirVision!D129&lt;&gt;"",AirVision!D129, "")</f>
        <v/>
      </c>
      <c r="G132" s="624" t="str">
        <f>IF(ISNUMBER(AirVision!F129),AirVision!F129, "")</f>
        <v/>
      </c>
      <c r="H132" s="624" t="str">
        <f>IF(AirVision!G129&lt;&gt;"",AirVision!G129, "")</f>
        <v/>
      </c>
      <c r="I132" s="624" t="str">
        <f>IF(ISNUMBER(AirVision!U129),AirVision!U129, "")</f>
        <v/>
      </c>
      <c r="J132" s="624" t="str">
        <f>IF(AirVision!V129&lt;&gt;"",AirVision!V129, "")</f>
        <v/>
      </c>
      <c r="K132" s="624" t="str">
        <f>IF(ISNUMBER(AirVision!X129),AirVision!X129, "")</f>
        <v/>
      </c>
      <c r="L132" s="624" t="str">
        <f>IF(AirVision!Y129&lt;&gt;"",AirVision!Y129, "")</f>
        <v/>
      </c>
      <c r="M132" s="624" t="str">
        <f>IF(ISNUMBER(AirVision!AA129),AirVision!AA129, "")</f>
        <v/>
      </c>
      <c r="N132" s="624" t="str">
        <f>IF(AirVision!AB129&lt;&gt;"",AirVision!AB129, "")</f>
        <v/>
      </c>
      <c r="O132" s="624" t="str">
        <f>IF(ISNUMBER(AirVision!AD129),AirVision!AD129, "")</f>
        <v/>
      </c>
      <c r="P132" s="624" t="str">
        <f>IF(AirVision!AE129&lt;&gt;"",AirVision!AE129, "")</f>
        <v/>
      </c>
      <c r="Q132" s="624">
        <f t="shared" si="38"/>
        <v>1</v>
      </c>
      <c r="R132" s="624" t="str">
        <f>IF(D132&lt;&gt;"",(VLOOKUP(D132,'Flags&amp;Qualifiers'!$S$2:$U$55,3)),"")</f>
        <v/>
      </c>
      <c r="S132" s="624" t="b">
        <f>ISNUMBER(SEARCH('Flags&amp;Qualifiers'!$S$5,D132))</f>
        <v>0</v>
      </c>
      <c r="T132" s="624">
        <f t="shared" si="39"/>
        <v>0</v>
      </c>
      <c r="U132" s="624" t="str">
        <f>IF(D132&lt;&gt;"",(VLOOKUP(D132,'Flags&amp;Qualifiers'!$S$2:$T$55,2)),"")</f>
        <v/>
      </c>
      <c r="V132" s="7">
        <f t="shared" si="40"/>
        <v>1</v>
      </c>
      <c r="W132" s="7">
        <f t="shared" si="41"/>
        <v>0</v>
      </c>
      <c r="X132" s="861" t="str">
        <f t="shared" si="42"/>
        <v>NULL</v>
      </c>
      <c r="Y132" s="557" t="str">
        <f t="shared" si="43"/>
        <v/>
      </c>
      <c r="Z132" s="862">
        <f t="shared" si="46"/>
        <v>126</v>
      </c>
      <c r="AA132" s="633">
        <f t="shared" si="47"/>
        <v>0</v>
      </c>
      <c r="AB132" s="7" t="str">
        <f t="shared" si="53"/>
        <v>INVALID</v>
      </c>
      <c r="AC132" s="861" t="str">
        <f t="shared" si="54"/>
        <v/>
      </c>
      <c r="AD132" s="861" t="e">
        <f t="shared" si="61"/>
        <v>#DIV/0!</v>
      </c>
      <c r="AE132" s="861">
        <f t="shared" si="62"/>
        <v>0</v>
      </c>
      <c r="AF132" s="862">
        <f t="shared" si="48"/>
        <v>300</v>
      </c>
      <c r="AG132" s="862">
        <f t="shared" si="49"/>
        <v>201</v>
      </c>
      <c r="AH132" s="865">
        <f t="shared" si="50"/>
        <v>0.374</v>
      </c>
      <c r="AI132" s="862">
        <f t="shared" si="51"/>
        <v>0.11600000000000001</v>
      </c>
      <c r="AJ132" s="862" t="e">
        <f t="shared" si="52"/>
        <v>#VALUE!</v>
      </c>
      <c r="AK132" s="632" t="str">
        <f t="shared" si="57"/>
        <v/>
      </c>
      <c r="AL132" s="866" t="str">
        <f t="shared" si="37"/>
        <v/>
      </c>
      <c r="AM132" s="867">
        <f t="shared" si="44"/>
        <v>0</v>
      </c>
      <c r="AN132" s="633" t="str">
        <f t="shared" si="58"/>
        <v>YES</v>
      </c>
      <c r="AO132" s="511" t="s">
        <v>382</v>
      </c>
      <c r="AP132" s="127">
        <f>VLOOKUP(AO132,'Flags&amp;Qualifiers'!$B$2:$C$49,2)</f>
        <v>0</v>
      </c>
      <c r="AQ132" s="127">
        <f>VLOOKUP(AO132,'Flags&amp;Qualifiers'!$B$2:$D$49,3)</f>
        <v>0</v>
      </c>
      <c r="AR132" s="127">
        <f>VLOOKUP(AO132,'Flags&amp;Qualifiers'!$B$2:$E$49,4)</f>
        <v>0</v>
      </c>
      <c r="AS132" s="968"/>
      <c r="AT132" s="856" t="str">
        <f t="shared" si="45"/>
        <v>no</v>
      </c>
    </row>
    <row r="133" spans="1:46" s="7" customFormat="1" ht="11.25" customHeight="1" x14ac:dyDescent="0.2">
      <c r="A133" s="621">
        <f>(AirVision!A130)</f>
        <v>0</v>
      </c>
      <c r="B133" s="622">
        <f>(AirVision!B130)</f>
        <v>0</v>
      </c>
      <c r="C133" s="623" t="str">
        <f>IF(ISNUMBER(AirVision!I130),AirVision!I130, "")</f>
        <v/>
      </c>
      <c r="D133" s="624" t="str">
        <f>IF(AirVision!J130&lt;&gt;"",AirVision!J130, "")</f>
        <v/>
      </c>
      <c r="E133" s="624" t="str">
        <f>IF(ISNUMBER(AirVision!C130),AirVision!C130, "")</f>
        <v/>
      </c>
      <c r="F133" s="624" t="str">
        <f>IF(AirVision!D130&lt;&gt;"",AirVision!D130, "")</f>
        <v/>
      </c>
      <c r="G133" s="624" t="str">
        <f>IF(ISNUMBER(AirVision!F130),AirVision!F130, "")</f>
        <v/>
      </c>
      <c r="H133" s="624" t="str">
        <f>IF(AirVision!G130&lt;&gt;"",AirVision!G130, "")</f>
        <v/>
      </c>
      <c r="I133" s="624" t="str">
        <f>IF(ISNUMBER(AirVision!U130),AirVision!U130, "")</f>
        <v/>
      </c>
      <c r="J133" s="624" t="str">
        <f>IF(AirVision!V130&lt;&gt;"",AirVision!V130, "")</f>
        <v/>
      </c>
      <c r="K133" s="624" t="str">
        <f>IF(ISNUMBER(AirVision!X130),AirVision!X130, "")</f>
        <v/>
      </c>
      <c r="L133" s="624" t="str">
        <f>IF(AirVision!Y130&lt;&gt;"",AirVision!Y130, "")</f>
        <v/>
      </c>
      <c r="M133" s="624" t="str">
        <f>IF(ISNUMBER(AirVision!AA130),AirVision!AA130, "")</f>
        <v/>
      </c>
      <c r="N133" s="624" t="str">
        <f>IF(AirVision!AB130&lt;&gt;"",AirVision!AB130, "")</f>
        <v/>
      </c>
      <c r="O133" s="624" t="str">
        <f>IF(ISNUMBER(AirVision!AD130),AirVision!AD130, "")</f>
        <v/>
      </c>
      <c r="P133" s="624" t="str">
        <f>IF(AirVision!AE130&lt;&gt;"",AirVision!AE130, "")</f>
        <v/>
      </c>
      <c r="Q133" s="624">
        <f t="shared" si="38"/>
        <v>1</v>
      </c>
      <c r="R133" s="624" t="str">
        <f>IF(D133&lt;&gt;"",(VLOOKUP(D133,'Flags&amp;Qualifiers'!$S$2:$U$55,3)),"")</f>
        <v/>
      </c>
      <c r="S133" s="624" t="b">
        <f>ISNUMBER(SEARCH('Flags&amp;Qualifiers'!$S$5,D133))</f>
        <v>0</v>
      </c>
      <c r="T133" s="624">
        <f t="shared" si="39"/>
        <v>0</v>
      </c>
      <c r="U133" s="624" t="str">
        <f>IF(D133&lt;&gt;"",(VLOOKUP(D133,'Flags&amp;Qualifiers'!$S$2:$T$55,2)),"")</f>
        <v/>
      </c>
      <c r="V133" s="7">
        <f t="shared" si="40"/>
        <v>1</v>
      </c>
      <c r="W133" s="7">
        <f t="shared" si="41"/>
        <v>0</v>
      </c>
      <c r="X133" s="861" t="str">
        <f t="shared" si="42"/>
        <v>NULL</v>
      </c>
      <c r="Y133" s="557" t="str">
        <f t="shared" si="43"/>
        <v/>
      </c>
      <c r="Z133" s="862">
        <f t="shared" si="46"/>
        <v>127</v>
      </c>
      <c r="AA133" s="633">
        <f t="shared" si="47"/>
        <v>0</v>
      </c>
      <c r="AB133" s="7" t="str">
        <f t="shared" si="53"/>
        <v>INVALID</v>
      </c>
      <c r="AC133" s="861" t="str">
        <f t="shared" si="54"/>
        <v/>
      </c>
      <c r="AD133" s="861" t="e">
        <f t="shared" si="61"/>
        <v>#DIV/0!</v>
      </c>
      <c r="AE133" s="861">
        <f t="shared" si="62"/>
        <v>0</v>
      </c>
      <c r="AF133" s="862">
        <f t="shared" si="48"/>
        <v>300</v>
      </c>
      <c r="AG133" s="862">
        <f t="shared" si="49"/>
        <v>201</v>
      </c>
      <c r="AH133" s="865">
        <f t="shared" si="50"/>
        <v>0.374</v>
      </c>
      <c r="AI133" s="862">
        <f t="shared" si="51"/>
        <v>0.11600000000000001</v>
      </c>
      <c r="AJ133" s="862" t="e">
        <f t="shared" si="52"/>
        <v>#VALUE!</v>
      </c>
      <c r="AK133" s="632" t="str">
        <f t="shared" si="57"/>
        <v/>
      </c>
      <c r="AL133" s="866" t="str">
        <f t="shared" si="37"/>
        <v/>
      </c>
      <c r="AM133" s="867">
        <f t="shared" si="44"/>
        <v>0</v>
      </c>
      <c r="AN133" s="633" t="str">
        <f t="shared" si="58"/>
        <v>YES</v>
      </c>
      <c r="AO133" s="511" t="s">
        <v>382</v>
      </c>
      <c r="AP133" s="127">
        <f>VLOOKUP(AO133,'Flags&amp;Qualifiers'!$B$2:$C$49,2)</f>
        <v>0</v>
      </c>
      <c r="AQ133" s="127">
        <f>VLOOKUP(AO133,'Flags&amp;Qualifiers'!$B$2:$D$49,3)</f>
        <v>0</v>
      </c>
      <c r="AR133" s="127">
        <f>VLOOKUP(AO133,'Flags&amp;Qualifiers'!$B$2:$E$49,4)</f>
        <v>0</v>
      </c>
      <c r="AS133" s="968"/>
      <c r="AT133" s="856" t="str">
        <f t="shared" si="45"/>
        <v>no</v>
      </c>
    </row>
    <row r="134" spans="1:46" s="7" customFormat="1" ht="11.25" customHeight="1" x14ac:dyDescent="0.2">
      <c r="A134" s="621">
        <f>(AirVision!A131)</f>
        <v>0</v>
      </c>
      <c r="B134" s="622">
        <f>(AirVision!B131)</f>
        <v>0</v>
      </c>
      <c r="C134" s="623" t="str">
        <f>IF(ISNUMBER(AirVision!I131),AirVision!I131, "")</f>
        <v/>
      </c>
      <c r="D134" s="624" t="str">
        <f>IF(AirVision!J131&lt;&gt;"",AirVision!J131, "")</f>
        <v/>
      </c>
      <c r="E134" s="624" t="str">
        <f>IF(ISNUMBER(AirVision!C131),AirVision!C131, "")</f>
        <v/>
      </c>
      <c r="F134" s="624" t="str">
        <f>IF(AirVision!D131&lt;&gt;"",AirVision!D131, "")</f>
        <v/>
      </c>
      <c r="G134" s="624" t="str">
        <f>IF(ISNUMBER(AirVision!F131),AirVision!F131, "")</f>
        <v/>
      </c>
      <c r="H134" s="624" t="str">
        <f>IF(AirVision!G131&lt;&gt;"",AirVision!G131, "")</f>
        <v/>
      </c>
      <c r="I134" s="624" t="str">
        <f>IF(ISNUMBER(AirVision!U131),AirVision!U131, "")</f>
        <v/>
      </c>
      <c r="J134" s="624" t="str">
        <f>IF(AirVision!V131&lt;&gt;"",AirVision!V131, "")</f>
        <v/>
      </c>
      <c r="K134" s="624" t="str">
        <f>IF(ISNUMBER(AirVision!X131),AirVision!X131, "")</f>
        <v/>
      </c>
      <c r="L134" s="624" t="str">
        <f>IF(AirVision!Y131&lt;&gt;"",AirVision!Y131, "")</f>
        <v/>
      </c>
      <c r="M134" s="624" t="str">
        <f>IF(ISNUMBER(AirVision!AA131),AirVision!AA131, "")</f>
        <v/>
      </c>
      <c r="N134" s="624" t="str">
        <f>IF(AirVision!AB131&lt;&gt;"",AirVision!AB131, "")</f>
        <v/>
      </c>
      <c r="O134" s="624" t="str">
        <f>IF(ISNUMBER(AirVision!AD131),AirVision!AD131, "")</f>
        <v/>
      </c>
      <c r="P134" s="624" t="str">
        <f>IF(AirVision!AE131&lt;&gt;"",AirVision!AE131, "")</f>
        <v/>
      </c>
      <c r="Q134" s="624">
        <f t="shared" si="38"/>
        <v>1</v>
      </c>
      <c r="R134" s="624" t="str">
        <f>IF(D134&lt;&gt;"",(VLOOKUP(D134,'Flags&amp;Qualifiers'!$S$2:$U$55,3)),"")</f>
        <v/>
      </c>
      <c r="S134" s="624" t="b">
        <f>ISNUMBER(SEARCH('Flags&amp;Qualifiers'!$S$5,D134))</f>
        <v>0</v>
      </c>
      <c r="T134" s="624">
        <f t="shared" si="39"/>
        <v>0</v>
      </c>
      <c r="U134" s="624" t="str">
        <f>IF(D134&lt;&gt;"",(VLOOKUP(D134,'Flags&amp;Qualifiers'!$S$2:$T$55,2)),"")</f>
        <v/>
      </c>
      <c r="V134" s="7">
        <f t="shared" si="40"/>
        <v>1</v>
      </c>
      <c r="W134" s="7">
        <f t="shared" si="41"/>
        <v>0</v>
      </c>
      <c r="X134" s="861" t="str">
        <f t="shared" si="42"/>
        <v>NULL</v>
      </c>
      <c r="Y134" s="557" t="str">
        <f t="shared" si="43"/>
        <v/>
      </c>
      <c r="Z134" s="862">
        <f t="shared" si="46"/>
        <v>128</v>
      </c>
      <c r="AA134" s="633">
        <f t="shared" si="47"/>
        <v>0</v>
      </c>
      <c r="AB134" s="7" t="str">
        <f t="shared" si="53"/>
        <v>INVALID</v>
      </c>
      <c r="AC134" s="861" t="str">
        <f t="shared" si="54"/>
        <v/>
      </c>
      <c r="AD134" s="861" t="e">
        <f t="shared" si="61"/>
        <v>#DIV/0!</v>
      </c>
      <c r="AE134" s="861">
        <f t="shared" si="62"/>
        <v>0</v>
      </c>
      <c r="AF134" s="862">
        <f t="shared" si="48"/>
        <v>300</v>
      </c>
      <c r="AG134" s="862">
        <f t="shared" si="49"/>
        <v>201</v>
      </c>
      <c r="AH134" s="865">
        <f t="shared" si="50"/>
        <v>0.374</v>
      </c>
      <c r="AI134" s="862">
        <f t="shared" si="51"/>
        <v>0.11600000000000001</v>
      </c>
      <c r="AJ134" s="862" t="e">
        <f t="shared" si="52"/>
        <v>#VALUE!</v>
      </c>
      <c r="AK134" s="632" t="str">
        <f t="shared" si="57"/>
        <v/>
      </c>
      <c r="AL134" s="866" t="str">
        <f t="shared" si="37"/>
        <v/>
      </c>
      <c r="AM134" s="867">
        <f t="shared" si="44"/>
        <v>0</v>
      </c>
      <c r="AN134" s="633" t="str">
        <f t="shared" si="58"/>
        <v>YES</v>
      </c>
      <c r="AO134" s="511" t="s">
        <v>382</v>
      </c>
      <c r="AP134" s="127">
        <f>VLOOKUP(AO134,'Flags&amp;Qualifiers'!$B$2:$C$49,2)</f>
        <v>0</v>
      </c>
      <c r="AQ134" s="127">
        <f>VLOOKUP(AO134,'Flags&amp;Qualifiers'!$B$2:$D$49,3)</f>
        <v>0</v>
      </c>
      <c r="AR134" s="127">
        <f>VLOOKUP(AO134,'Flags&amp;Qualifiers'!$B$2:$E$49,4)</f>
        <v>0</v>
      </c>
      <c r="AS134" s="968">
        <f>COUNTIF(AC134:AC150,"&gt;0")</f>
        <v>0</v>
      </c>
      <c r="AT134" s="856" t="str">
        <f t="shared" si="45"/>
        <v>no</v>
      </c>
    </row>
    <row r="135" spans="1:46" s="7" customFormat="1" ht="11.25" customHeight="1" x14ac:dyDescent="0.2">
      <c r="A135" s="621">
        <f>(AirVision!A132)</f>
        <v>0</v>
      </c>
      <c r="B135" s="622">
        <f>(AirVision!B132)</f>
        <v>0</v>
      </c>
      <c r="C135" s="623" t="str">
        <f>IF(ISNUMBER(AirVision!I132),AirVision!I132, "")</f>
        <v/>
      </c>
      <c r="D135" s="624" t="str">
        <f>IF(AirVision!J132&lt;&gt;"",AirVision!J132, "")</f>
        <v/>
      </c>
      <c r="E135" s="624" t="str">
        <f>IF(ISNUMBER(AirVision!C132),AirVision!C132, "")</f>
        <v/>
      </c>
      <c r="F135" s="624" t="str">
        <f>IF(AirVision!D132&lt;&gt;"",AirVision!D132, "")</f>
        <v/>
      </c>
      <c r="G135" s="624" t="str">
        <f>IF(ISNUMBER(AirVision!F132),AirVision!F132, "")</f>
        <v/>
      </c>
      <c r="H135" s="624" t="str">
        <f>IF(AirVision!G132&lt;&gt;"",AirVision!G132, "")</f>
        <v/>
      </c>
      <c r="I135" s="624" t="str">
        <f>IF(ISNUMBER(AirVision!U132),AirVision!U132, "")</f>
        <v/>
      </c>
      <c r="J135" s="624" t="str">
        <f>IF(AirVision!V132&lt;&gt;"",AirVision!V132, "")</f>
        <v/>
      </c>
      <c r="K135" s="624" t="str">
        <f>IF(ISNUMBER(AirVision!X132),AirVision!X132, "")</f>
        <v/>
      </c>
      <c r="L135" s="624" t="str">
        <f>IF(AirVision!Y132&lt;&gt;"",AirVision!Y132, "")</f>
        <v/>
      </c>
      <c r="M135" s="624" t="str">
        <f>IF(ISNUMBER(AirVision!AA132),AirVision!AA132, "")</f>
        <v/>
      </c>
      <c r="N135" s="624" t="str">
        <f>IF(AirVision!AB132&lt;&gt;"",AirVision!AB132, "")</f>
        <v/>
      </c>
      <c r="O135" s="624" t="str">
        <f>IF(ISNUMBER(AirVision!AD132),AirVision!AD132, "")</f>
        <v/>
      </c>
      <c r="P135" s="624" t="str">
        <f>IF(AirVision!AE132&lt;&gt;"",AirVision!AE132, "")</f>
        <v/>
      </c>
      <c r="Q135" s="624">
        <f t="shared" si="38"/>
        <v>1</v>
      </c>
      <c r="R135" s="624" t="str">
        <f>IF(D135&lt;&gt;"",(VLOOKUP(D135,'Flags&amp;Qualifiers'!$S$2:$U$55,3)),"")</f>
        <v/>
      </c>
      <c r="S135" s="624" t="b">
        <f>ISNUMBER(SEARCH('Flags&amp;Qualifiers'!$S$5,D135))</f>
        <v>0</v>
      </c>
      <c r="T135" s="624">
        <f t="shared" si="39"/>
        <v>0</v>
      </c>
      <c r="U135" s="624" t="str">
        <f>IF(D135&lt;&gt;"",(VLOOKUP(D135,'Flags&amp;Qualifiers'!$S$2:$T$55,2)),"")</f>
        <v/>
      </c>
      <c r="V135" s="7">
        <f t="shared" si="40"/>
        <v>1</v>
      </c>
      <c r="W135" s="7">
        <f t="shared" si="41"/>
        <v>0</v>
      </c>
      <c r="X135" s="861" t="str">
        <f t="shared" si="42"/>
        <v>NULL</v>
      </c>
      <c r="Y135" s="557" t="str">
        <f t="shared" si="43"/>
        <v/>
      </c>
      <c r="Z135" s="862">
        <f t="shared" si="46"/>
        <v>129</v>
      </c>
      <c r="AA135" s="633">
        <f t="shared" si="47"/>
        <v>0</v>
      </c>
      <c r="AB135" s="7" t="str">
        <f t="shared" si="53"/>
        <v>INVALID</v>
      </c>
      <c r="AC135" s="861" t="str">
        <f t="shared" si="54"/>
        <v/>
      </c>
      <c r="AD135" s="861" t="e">
        <f t="shared" si="61"/>
        <v>#DIV/0!</v>
      </c>
      <c r="AE135" s="861">
        <f t="shared" si="62"/>
        <v>0</v>
      </c>
      <c r="AF135" s="862">
        <f t="shared" si="48"/>
        <v>300</v>
      </c>
      <c r="AG135" s="862">
        <f t="shared" si="49"/>
        <v>201</v>
      </c>
      <c r="AH135" s="865">
        <f t="shared" si="50"/>
        <v>0.374</v>
      </c>
      <c r="AI135" s="862">
        <f t="shared" si="51"/>
        <v>0.11600000000000001</v>
      </c>
      <c r="AJ135" s="862" t="e">
        <f t="shared" si="52"/>
        <v>#VALUE!</v>
      </c>
      <c r="AK135" s="632" t="str">
        <f t="shared" si="57"/>
        <v/>
      </c>
      <c r="AL135" s="866" t="str">
        <f t="shared" ref="AL135:AL198" si="63">IF(ISNUMBER(E135),(CONVERT(E135,"C","F")), "")</f>
        <v/>
      </c>
      <c r="AM135" s="867">
        <f t="shared" si="44"/>
        <v>0</v>
      </c>
      <c r="AN135" s="633" t="str">
        <f t="shared" si="58"/>
        <v>YES</v>
      </c>
      <c r="AO135" s="511" t="s">
        <v>382</v>
      </c>
      <c r="AP135" s="127">
        <f>VLOOKUP(AO135,'Flags&amp;Qualifiers'!$B$2:$C$49,2)</f>
        <v>0</v>
      </c>
      <c r="AQ135" s="127">
        <f>VLOOKUP(AO135,'Flags&amp;Qualifiers'!$B$2:$D$49,3)</f>
        <v>0</v>
      </c>
      <c r="AR135" s="127">
        <f>VLOOKUP(AO135,'Flags&amp;Qualifiers'!$B$2:$E$49,4)</f>
        <v>0</v>
      </c>
      <c r="AS135" s="968"/>
      <c r="AT135" s="856" t="str">
        <f t="shared" si="45"/>
        <v>no</v>
      </c>
    </row>
    <row r="136" spans="1:46" s="7" customFormat="1" ht="11.25" customHeight="1" x14ac:dyDescent="0.2">
      <c r="A136" s="621">
        <f>(AirVision!A133)</f>
        <v>0</v>
      </c>
      <c r="B136" s="622">
        <f>(AirVision!B133)</f>
        <v>0</v>
      </c>
      <c r="C136" s="623" t="str">
        <f>IF(ISNUMBER(AirVision!I133),AirVision!I133, "")</f>
        <v/>
      </c>
      <c r="D136" s="624" t="str">
        <f>IF(AirVision!J133&lt;&gt;"",AirVision!J133, "")</f>
        <v/>
      </c>
      <c r="E136" s="624" t="str">
        <f>IF(ISNUMBER(AirVision!C133),AirVision!C133, "")</f>
        <v/>
      </c>
      <c r="F136" s="624" t="str">
        <f>IF(AirVision!D133&lt;&gt;"",AirVision!D133, "")</f>
        <v/>
      </c>
      <c r="G136" s="624" t="str">
        <f>IF(ISNUMBER(AirVision!F133),AirVision!F133, "")</f>
        <v/>
      </c>
      <c r="H136" s="624" t="str">
        <f>IF(AirVision!G133&lt;&gt;"",AirVision!G133, "")</f>
        <v/>
      </c>
      <c r="I136" s="624" t="str">
        <f>IF(ISNUMBER(AirVision!U133),AirVision!U133, "")</f>
        <v/>
      </c>
      <c r="J136" s="624" t="str">
        <f>IF(AirVision!V133&lt;&gt;"",AirVision!V133, "")</f>
        <v/>
      </c>
      <c r="K136" s="624" t="str">
        <f>IF(ISNUMBER(AirVision!X133),AirVision!X133, "")</f>
        <v/>
      </c>
      <c r="L136" s="624" t="str">
        <f>IF(AirVision!Y133&lt;&gt;"",AirVision!Y133, "")</f>
        <v/>
      </c>
      <c r="M136" s="624" t="str">
        <f>IF(ISNUMBER(AirVision!AA133),AirVision!AA133, "")</f>
        <v/>
      </c>
      <c r="N136" s="624" t="str">
        <f>IF(AirVision!AB133&lt;&gt;"",AirVision!AB133, "")</f>
        <v/>
      </c>
      <c r="O136" s="624" t="str">
        <f>IF(ISNUMBER(AirVision!AD133),AirVision!AD133, "")</f>
        <v/>
      </c>
      <c r="P136" s="624" t="str">
        <f>IF(AirVision!AE133&lt;&gt;"",AirVision!AE133, "")</f>
        <v/>
      </c>
      <c r="Q136" s="624">
        <f t="shared" ref="Q136:Q199" si="64">COUNTBLANK(C136)</f>
        <v>1</v>
      </c>
      <c r="R136" s="624" t="str">
        <f>IF(D136&lt;&gt;"",(VLOOKUP(D136,'Flags&amp;Qualifiers'!$S$2:$U$55,3)),"")</f>
        <v/>
      </c>
      <c r="S136" s="624" t="b">
        <f>ISNUMBER(SEARCH('Flags&amp;Qualifiers'!$S$5,D136))</f>
        <v>0</v>
      </c>
      <c r="T136" s="624">
        <f t="shared" ref="T136:T199" si="65">COUNTIF(S136,TRUE)</f>
        <v>0</v>
      </c>
      <c r="U136" s="624" t="str">
        <f>IF(D136&lt;&gt;"",(VLOOKUP(D136,'Flags&amp;Qualifiers'!$S$2:$T$55,2)),"")</f>
        <v/>
      </c>
      <c r="V136" s="7">
        <f t="shared" ref="V136:V199" si="66">SUM(Q136,T136)</f>
        <v>1</v>
      </c>
      <c r="W136" s="7">
        <f t="shared" ref="W136:W199" si="67">SUM(R136)</f>
        <v>0</v>
      </c>
      <c r="X136" s="861" t="str">
        <f t="shared" ref="X136:X199" si="68">IF(OR(V136&gt;0,ISTEXT(AP136)),"NULL",TRUNC(C136*0.001,3))</f>
        <v>NULL</v>
      </c>
      <c r="Y136" s="557" t="str">
        <f t="shared" ref="Y136:Y199" si="69">IF(X136&lt;0.005,"MDL","")</f>
        <v/>
      </c>
      <c r="Z136" s="862">
        <f t="shared" si="46"/>
        <v>130</v>
      </c>
      <c r="AA136" s="633">
        <f t="shared" si="47"/>
        <v>0</v>
      </c>
      <c r="AB136" s="7" t="str">
        <f t="shared" si="53"/>
        <v>INVALID</v>
      </c>
      <c r="AC136" s="861" t="str">
        <f t="shared" si="54"/>
        <v/>
      </c>
      <c r="AD136" s="861" t="e">
        <f t="shared" si="61"/>
        <v>#DIV/0!</v>
      </c>
      <c r="AE136" s="861">
        <f t="shared" si="62"/>
        <v>0</v>
      </c>
      <c r="AF136" s="862">
        <f t="shared" si="48"/>
        <v>300</v>
      </c>
      <c r="AG136" s="862">
        <f t="shared" si="49"/>
        <v>201</v>
      </c>
      <c r="AH136" s="865">
        <f t="shared" si="50"/>
        <v>0.374</v>
      </c>
      <c r="AI136" s="862">
        <f t="shared" si="51"/>
        <v>0.11600000000000001</v>
      </c>
      <c r="AJ136" s="862" t="e">
        <f t="shared" si="52"/>
        <v>#VALUE!</v>
      </c>
      <c r="AK136" s="632" t="str">
        <f t="shared" si="57"/>
        <v/>
      </c>
      <c r="AL136" s="866" t="str">
        <f t="shared" si="63"/>
        <v/>
      </c>
      <c r="AM136" s="867">
        <f t="shared" ref="AM136:AM199" si="70">B136-B135</f>
        <v>0</v>
      </c>
      <c r="AN136" s="633" t="str">
        <f t="shared" si="58"/>
        <v>YES</v>
      </c>
      <c r="AO136" s="511" t="s">
        <v>382</v>
      </c>
      <c r="AP136" s="127">
        <f>VLOOKUP(AO136,'Flags&amp;Qualifiers'!$B$2:$C$49,2)</f>
        <v>0</v>
      </c>
      <c r="AQ136" s="127">
        <f>VLOOKUP(AO136,'Flags&amp;Qualifiers'!$B$2:$D$49,3)</f>
        <v>0</v>
      </c>
      <c r="AR136" s="127">
        <f>VLOOKUP(AO136,'Flags&amp;Qualifiers'!$B$2:$E$49,4)</f>
        <v>0</v>
      </c>
      <c r="AS136" s="968"/>
      <c r="AT136" s="856" t="str">
        <f t="shared" ref="AT136:AT199" si="71">IF(AND(AN136="YES",AO136="-"),"no","")</f>
        <v>no</v>
      </c>
    </row>
    <row r="137" spans="1:46" s="7" customFormat="1" ht="11.25" customHeight="1" x14ac:dyDescent="0.2">
      <c r="A137" s="621">
        <f>(AirVision!A134)</f>
        <v>0</v>
      </c>
      <c r="B137" s="622">
        <f>(AirVision!B134)</f>
        <v>0</v>
      </c>
      <c r="C137" s="623" t="str">
        <f>IF(ISNUMBER(AirVision!I134),AirVision!I134, "")</f>
        <v/>
      </c>
      <c r="D137" s="624" t="str">
        <f>IF(AirVision!J134&lt;&gt;"",AirVision!J134, "")</f>
        <v/>
      </c>
      <c r="E137" s="624" t="str">
        <f>IF(ISNUMBER(AirVision!C134),AirVision!C134, "")</f>
        <v/>
      </c>
      <c r="F137" s="624" t="str">
        <f>IF(AirVision!D134&lt;&gt;"",AirVision!D134, "")</f>
        <v/>
      </c>
      <c r="G137" s="624" t="str">
        <f>IF(ISNUMBER(AirVision!F134),AirVision!F134, "")</f>
        <v/>
      </c>
      <c r="H137" s="624" t="str">
        <f>IF(AirVision!G134&lt;&gt;"",AirVision!G134, "")</f>
        <v/>
      </c>
      <c r="I137" s="624" t="str">
        <f>IF(ISNUMBER(AirVision!U134),AirVision!U134, "")</f>
        <v/>
      </c>
      <c r="J137" s="624" t="str">
        <f>IF(AirVision!V134&lt;&gt;"",AirVision!V134, "")</f>
        <v/>
      </c>
      <c r="K137" s="624" t="str">
        <f>IF(ISNUMBER(AirVision!X134),AirVision!X134, "")</f>
        <v/>
      </c>
      <c r="L137" s="624" t="str">
        <f>IF(AirVision!Y134&lt;&gt;"",AirVision!Y134, "")</f>
        <v/>
      </c>
      <c r="M137" s="624" t="str">
        <f>IF(ISNUMBER(AirVision!AA134),AirVision!AA134, "")</f>
        <v/>
      </c>
      <c r="N137" s="624" t="str">
        <f>IF(AirVision!AB134&lt;&gt;"",AirVision!AB134, "")</f>
        <v/>
      </c>
      <c r="O137" s="624" t="str">
        <f>IF(ISNUMBER(AirVision!AD134),AirVision!AD134, "")</f>
        <v/>
      </c>
      <c r="P137" s="624" t="str">
        <f>IF(AirVision!AE134&lt;&gt;"",AirVision!AE134, "")</f>
        <v/>
      </c>
      <c r="Q137" s="624">
        <f t="shared" si="64"/>
        <v>1</v>
      </c>
      <c r="R137" s="624" t="str">
        <f>IF(D137&lt;&gt;"",(VLOOKUP(D137,'Flags&amp;Qualifiers'!$S$2:$U$55,3)),"")</f>
        <v/>
      </c>
      <c r="S137" s="624" t="b">
        <f>ISNUMBER(SEARCH('Flags&amp;Qualifiers'!$S$5,D137))</f>
        <v>0</v>
      </c>
      <c r="T137" s="624">
        <f t="shared" si="65"/>
        <v>0</v>
      </c>
      <c r="U137" s="624" t="str">
        <f>IF(D137&lt;&gt;"",(VLOOKUP(D137,'Flags&amp;Qualifiers'!$S$2:$T$55,2)),"")</f>
        <v/>
      </c>
      <c r="V137" s="7">
        <f t="shared" si="66"/>
        <v>1</v>
      </c>
      <c r="W137" s="7">
        <f t="shared" si="67"/>
        <v>0</v>
      </c>
      <c r="X137" s="861" t="str">
        <f t="shared" si="68"/>
        <v>NULL</v>
      </c>
      <c r="Y137" s="557" t="str">
        <f t="shared" si="69"/>
        <v/>
      </c>
      <c r="Z137" s="862">
        <f t="shared" ref="Z137:Z200" si="72">IF(C137=C136,Z136+1,1)</f>
        <v>131</v>
      </c>
      <c r="AA137" s="633">
        <f t="shared" ref="AA137:AA200" si="73">IF(OR(X136="NULL",X137="NULL"),0, (X137-X136))</f>
        <v>0</v>
      </c>
      <c r="AB137" s="7" t="str">
        <f t="shared" si="53"/>
        <v>INVALID</v>
      </c>
      <c r="AC137" s="861" t="str">
        <f t="shared" si="54"/>
        <v/>
      </c>
      <c r="AD137" s="861" t="e">
        <f t="shared" si="61"/>
        <v>#DIV/0!</v>
      </c>
      <c r="AE137" s="861">
        <f t="shared" si="62"/>
        <v>0</v>
      </c>
      <c r="AF137" s="862">
        <f t="shared" ref="AF137:AF200" si="74">IF(AC137&lt;0.0599,50,IF(AND(AC137&gt;0.0599,AC137&lt;0.0759),100,IF(AND(AC137&gt;0.0759,AC137&lt;0.0959),150,IF(AND(AC137&gt;0.0959,AC137&lt;0.1159),200,300))))</f>
        <v>300</v>
      </c>
      <c r="AG137" s="862">
        <f t="shared" ref="AG137:AG200" si="75">IF(AC137&lt;0.0599,0,IF(AND(AC137&gt;0.0599,AC137&lt;0.0759),51,IF(AND(AC137&gt;0.0759,AC137&lt;0.0959),101,IF(AND(AC137&gt;0.0959,AC137&lt;0.1159),151,201))))</f>
        <v>201</v>
      </c>
      <c r="AH137" s="865">
        <f t="shared" ref="AH137:AH200" si="76">IF(AC137&lt;0.0599,0.059,IF(AND(AC137&gt;0.0599,AC137&lt;0.0759),0.075,IF(AND(AC137&gt;0.0759,AC137&lt;0.0959),0.095,IF(AND(AC137&gt;0.0959,AC137&lt;0.1159),0.115,0.374))))</f>
        <v>0.374</v>
      </c>
      <c r="AI137" s="862">
        <f t="shared" ref="AI137:AI200" si="77">IF(AC137&lt;0.0599,0,IF(AND(AC137&gt;0.0599,AC137&lt;0.0759),0.06,IF(AND(AC137&gt;0.0759,AC137&lt;0.0959),0.076,IF(AND(AC137&gt;0.0959,AC137&lt;0.1159),0.096,0.116))))</f>
        <v>0.11600000000000001</v>
      </c>
      <c r="AJ137" s="862" t="e">
        <f t="shared" ref="AJ137:AJ200" si="78">(((AF137-AG137)/(AH137-AI137))*(AC137-AI137))+AG137</f>
        <v>#VALUE!</v>
      </c>
      <c r="AK137" s="632" t="str">
        <f t="shared" si="57"/>
        <v/>
      </c>
      <c r="AL137" s="866" t="str">
        <f t="shared" si="63"/>
        <v/>
      </c>
      <c r="AM137" s="867">
        <f t="shared" si="70"/>
        <v>0</v>
      </c>
      <c r="AN137" s="633" t="str">
        <f t="shared" si="58"/>
        <v>YES</v>
      </c>
      <c r="AO137" s="511" t="s">
        <v>382</v>
      </c>
      <c r="AP137" s="127">
        <f>VLOOKUP(AO137,'Flags&amp;Qualifiers'!$B$2:$C$49,2)</f>
        <v>0</v>
      </c>
      <c r="AQ137" s="127">
        <f>VLOOKUP(AO137,'Flags&amp;Qualifiers'!$B$2:$D$49,3)</f>
        <v>0</v>
      </c>
      <c r="AR137" s="127">
        <f>VLOOKUP(AO137,'Flags&amp;Qualifiers'!$B$2:$E$49,4)</f>
        <v>0</v>
      </c>
      <c r="AS137" s="968"/>
      <c r="AT137" s="856" t="str">
        <f t="shared" si="71"/>
        <v>no</v>
      </c>
    </row>
    <row r="138" spans="1:46" s="7" customFormat="1" ht="11.25" customHeight="1" x14ac:dyDescent="0.2">
      <c r="A138" s="621">
        <f>(AirVision!A135)</f>
        <v>0</v>
      </c>
      <c r="B138" s="622">
        <f>(AirVision!B135)</f>
        <v>0</v>
      </c>
      <c r="C138" s="623" t="str">
        <f>IF(ISNUMBER(AirVision!I135),AirVision!I135, "")</f>
        <v/>
      </c>
      <c r="D138" s="624" t="str">
        <f>IF(AirVision!J135&lt;&gt;"",AirVision!J135, "")</f>
        <v/>
      </c>
      <c r="E138" s="624" t="str">
        <f>IF(ISNUMBER(AirVision!C135),AirVision!C135, "")</f>
        <v/>
      </c>
      <c r="F138" s="624" t="str">
        <f>IF(AirVision!D135&lt;&gt;"",AirVision!D135, "")</f>
        <v/>
      </c>
      <c r="G138" s="624" t="str">
        <f>IF(ISNUMBER(AirVision!F135),AirVision!F135, "")</f>
        <v/>
      </c>
      <c r="H138" s="624" t="str">
        <f>IF(AirVision!G135&lt;&gt;"",AirVision!G135, "")</f>
        <v/>
      </c>
      <c r="I138" s="624" t="str">
        <f>IF(ISNUMBER(AirVision!U135),AirVision!U135, "")</f>
        <v/>
      </c>
      <c r="J138" s="624" t="str">
        <f>IF(AirVision!V135&lt;&gt;"",AirVision!V135, "")</f>
        <v/>
      </c>
      <c r="K138" s="624" t="str">
        <f>IF(ISNUMBER(AirVision!X135),AirVision!X135, "")</f>
        <v/>
      </c>
      <c r="L138" s="624" t="str">
        <f>IF(AirVision!Y135&lt;&gt;"",AirVision!Y135, "")</f>
        <v/>
      </c>
      <c r="M138" s="624" t="str">
        <f>IF(ISNUMBER(AirVision!AA135),AirVision!AA135, "")</f>
        <v/>
      </c>
      <c r="N138" s="624" t="str">
        <f>IF(AirVision!AB135&lt;&gt;"",AirVision!AB135, "")</f>
        <v/>
      </c>
      <c r="O138" s="624" t="str">
        <f>IF(ISNUMBER(AirVision!AD135),AirVision!AD135, "")</f>
        <v/>
      </c>
      <c r="P138" s="624" t="str">
        <f>IF(AirVision!AE135&lt;&gt;"",AirVision!AE135, "")</f>
        <v/>
      </c>
      <c r="Q138" s="624">
        <f t="shared" si="64"/>
        <v>1</v>
      </c>
      <c r="R138" s="624" t="str">
        <f>IF(D138&lt;&gt;"",(VLOOKUP(D138,'Flags&amp;Qualifiers'!$S$2:$U$55,3)),"")</f>
        <v/>
      </c>
      <c r="S138" s="624" t="b">
        <f>ISNUMBER(SEARCH('Flags&amp;Qualifiers'!$S$5,D138))</f>
        <v>0</v>
      </c>
      <c r="T138" s="624">
        <f t="shared" si="65"/>
        <v>0</v>
      </c>
      <c r="U138" s="624" t="str">
        <f>IF(D138&lt;&gt;"",(VLOOKUP(D138,'Flags&amp;Qualifiers'!$S$2:$T$55,2)),"")</f>
        <v/>
      </c>
      <c r="V138" s="7">
        <f t="shared" si="66"/>
        <v>1</v>
      </c>
      <c r="W138" s="7">
        <f t="shared" si="67"/>
        <v>0</v>
      </c>
      <c r="X138" s="861" t="str">
        <f t="shared" si="68"/>
        <v>NULL</v>
      </c>
      <c r="Y138" s="557" t="str">
        <f t="shared" si="69"/>
        <v/>
      </c>
      <c r="Z138" s="862">
        <f t="shared" si="72"/>
        <v>132</v>
      </c>
      <c r="AA138" s="633">
        <f t="shared" si="73"/>
        <v>0</v>
      </c>
      <c r="AB138" s="7" t="str">
        <f t="shared" si="53"/>
        <v>INVALID</v>
      </c>
      <c r="AC138" s="861" t="str">
        <f t="shared" si="54"/>
        <v/>
      </c>
      <c r="AD138" s="861" t="e">
        <f t="shared" si="61"/>
        <v>#DIV/0!</v>
      </c>
      <c r="AE138" s="861">
        <f t="shared" si="62"/>
        <v>0</v>
      </c>
      <c r="AF138" s="862">
        <f t="shared" si="74"/>
        <v>300</v>
      </c>
      <c r="AG138" s="862">
        <f t="shared" si="75"/>
        <v>201</v>
      </c>
      <c r="AH138" s="865">
        <f t="shared" si="76"/>
        <v>0.374</v>
      </c>
      <c r="AI138" s="862">
        <f t="shared" si="77"/>
        <v>0.11600000000000001</v>
      </c>
      <c r="AJ138" s="862" t="e">
        <f t="shared" si="78"/>
        <v>#VALUE!</v>
      </c>
      <c r="AK138" s="632" t="str">
        <f t="shared" si="57"/>
        <v/>
      </c>
      <c r="AL138" s="866" t="str">
        <f t="shared" si="63"/>
        <v/>
      </c>
      <c r="AM138" s="867">
        <f t="shared" si="70"/>
        <v>0</v>
      </c>
      <c r="AN138" s="633" t="str">
        <f t="shared" si="58"/>
        <v>YES</v>
      </c>
      <c r="AO138" s="511" t="s">
        <v>382</v>
      </c>
      <c r="AP138" s="127">
        <f>VLOOKUP(AO138,'Flags&amp;Qualifiers'!$B$2:$C$49,2)</f>
        <v>0</v>
      </c>
      <c r="AQ138" s="127">
        <f>VLOOKUP(AO138,'Flags&amp;Qualifiers'!$B$2:$D$49,3)</f>
        <v>0</v>
      </c>
      <c r="AR138" s="127">
        <f>VLOOKUP(AO138,'Flags&amp;Qualifiers'!$B$2:$E$49,4)</f>
        <v>0</v>
      </c>
      <c r="AS138" s="968"/>
      <c r="AT138" s="856" t="str">
        <f t="shared" si="71"/>
        <v>no</v>
      </c>
    </row>
    <row r="139" spans="1:46" s="7" customFormat="1" ht="11.25" customHeight="1" x14ac:dyDescent="0.2">
      <c r="A139" s="621">
        <f>(AirVision!A136)</f>
        <v>0</v>
      </c>
      <c r="B139" s="622">
        <f>(AirVision!B136)</f>
        <v>0</v>
      </c>
      <c r="C139" s="623" t="str">
        <f>IF(ISNUMBER(AirVision!I136),AirVision!I136, "")</f>
        <v/>
      </c>
      <c r="D139" s="624" t="str">
        <f>IF(AirVision!J136&lt;&gt;"",AirVision!J136, "")</f>
        <v/>
      </c>
      <c r="E139" s="624" t="str">
        <f>IF(ISNUMBER(AirVision!C136),AirVision!C136, "")</f>
        <v/>
      </c>
      <c r="F139" s="624" t="str">
        <f>IF(AirVision!D136&lt;&gt;"",AirVision!D136, "")</f>
        <v/>
      </c>
      <c r="G139" s="624" t="str">
        <f>IF(ISNUMBER(AirVision!F136),AirVision!F136, "")</f>
        <v/>
      </c>
      <c r="H139" s="624" t="str">
        <f>IF(AirVision!G136&lt;&gt;"",AirVision!G136, "")</f>
        <v/>
      </c>
      <c r="I139" s="624" t="str">
        <f>IF(ISNUMBER(AirVision!U136),AirVision!U136, "")</f>
        <v/>
      </c>
      <c r="J139" s="624" t="str">
        <f>IF(AirVision!V136&lt;&gt;"",AirVision!V136, "")</f>
        <v/>
      </c>
      <c r="K139" s="624" t="str">
        <f>IF(ISNUMBER(AirVision!X136),AirVision!X136, "")</f>
        <v/>
      </c>
      <c r="L139" s="624" t="str">
        <f>IF(AirVision!Y136&lt;&gt;"",AirVision!Y136, "")</f>
        <v/>
      </c>
      <c r="M139" s="624" t="str">
        <f>IF(ISNUMBER(AirVision!AA136),AirVision!AA136, "")</f>
        <v/>
      </c>
      <c r="N139" s="624" t="str">
        <f>IF(AirVision!AB136&lt;&gt;"",AirVision!AB136, "")</f>
        <v/>
      </c>
      <c r="O139" s="624" t="str">
        <f>IF(ISNUMBER(AirVision!AD136),AirVision!AD136, "")</f>
        <v/>
      </c>
      <c r="P139" s="624" t="str">
        <f>IF(AirVision!AE136&lt;&gt;"",AirVision!AE136, "")</f>
        <v/>
      </c>
      <c r="Q139" s="624">
        <f t="shared" si="64"/>
        <v>1</v>
      </c>
      <c r="R139" s="624" t="str">
        <f>IF(D139&lt;&gt;"",(VLOOKUP(D139,'Flags&amp;Qualifiers'!$S$2:$U$55,3)),"")</f>
        <v/>
      </c>
      <c r="S139" s="624" t="b">
        <f>ISNUMBER(SEARCH('Flags&amp;Qualifiers'!$S$5,D139))</f>
        <v>0</v>
      </c>
      <c r="T139" s="624">
        <f t="shared" si="65"/>
        <v>0</v>
      </c>
      <c r="U139" s="624" t="str">
        <f>IF(D139&lt;&gt;"",(VLOOKUP(D139,'Flags&amp;Qualifiers'!$S$2:$T$55,2)),"")</f>
        <v/>
      </c>
      <c r="V139" s="7">
        <f t="shared" si="66"/>
        <v>1</v>
      </c>
      <c r="W139" s="7">
        <f t="shared" si="67"/>
        <v>0</v>
      </c>
      <c r="X139" s="861" t="str">
        <f t="shared" si="68"/>
        <v>NULL</v>
      </c>
      <c r="Y139" s="557" t="str">
        <f t="shared" si="69"/>
        <v/>
      </c>
      <c r="Z139" s="862">
        <f t="shared" si="72"/>
        <v>133</v>
      </c>
      <c r="AA139" s="633">
        <f t="shared" si="73"/>
        <v>0</v>
      </c>
      <c r="AB139" s="7" t="str">
        <f t="shared" si="53"/>
        <v>INVALID</v>
      </c>
      <c r="AC139" s="861" t="str">
        <f t="shared" si="54"/>
        <v/>
      </c>
      <c r="AD139" s="861" t="e">
        <f t="shared" si="61"/>
        <v>#DIV/0!</v>
      </c>
      <c r="AE139" s="861">
        <f t="shared" si="62"/>
        <v>0</v>
      </c>
      <c r="AF139" s="862">
        <f t="shared" si="74"/>
        <v>300</v>
      </c>
      <c r="AG139" s="862">
        <f t="shared" si="75"/>
        <v>201</v>
      </c>
      <c r="AH139" s="865">
        <f t="shared" si="76"/>
        <v>0.374</v>
      </c>
      <c r="AI139" s="862">
        <f t="shared" si="77"/>
        <v>0.11600000000000001</v>
      </c>
      <c r="AJ139" s="862" t="e">
        <f t="shared" si="78"/>
        <v>#VALUE!</v>
      </c>
      <c r="AK139" s="632" t="str">
        <f t="shared" si="57"/>
        <v/>
      </c>
      <c r="AL139" s="866" t="str">
        <f t="shared" si="63"/>
        <v/>
      </c>
      <c r="AM139" s="867">
        <f t="shared" si="70"/>
        <v>0</v>
      </c>
      <c r="AN139" s="633" t="str">
        <f t="shared" si="58"/>
        <v>YES</v>
      </c>
      <c r="AO139" s="511" t="s">
        <v>382</v>
      </c>
      <c r="AP139" s="127">
        <f>VLOOKUP(AO139,'Flags&amp;Qualifiers'!$B$2:$C$49,2)</f>
        <v>0</v>
      </c>
      <c r="AQ139" s="127">
        <f>VLOOKUP(AO139,'Flags&amp;Qualifiers'!$B$2:$D$49,3)</f>
        <v>0</v>
      </c>
      <c r="AR139" s="127">
        <f>VLOOKUP(AO139,'Flags&amp;Qualifiers'!$B$2:$E$49,4)</f>
        <v>0</v>
      </c>
      <c r="AS139" s="968"/>
      <c r="AT139" s="856" t="str">
        <f t="shared" si="71"/>
        <v>no</v>
      </c>
    </row>
    <row r="140" spans="1:46" s="7" customFormat="1" ht="11.25" customHeight="1" x14ac:dyDescent="0.2">
      <c r="A140" s="621">
        <f>(AirVision!A137)</f>
        <v>0</v>
      </c>
      <c r="B140" s="622">
        <f>(AirVision!B137)</f>
        <v>0</v>
      </c>
      <c r="C140" s="623" t="str">
        <f>IF(ISNUMBER(AirVision!I137),AirVision!I137, "")</f>
        <v/>
      </c>
      <c r="D140" s="624" t="str">
        <f>IF(AirVision!J137&lt;&gt;"",AirVision!J137, "")</f>
        <v/>
      </c>
      <c r="E140" s="624" t="str">
        <f>IF(ISNUMBER(AirVision!C137),AirVision!C137, "")</f>
        <v/>
      </c>
      <c r="F140" s="624" t="str">
        <f>IF(AirVision!D137&lt;&gt;"",AirVision!D137, "")</f>
        <v/>
      </c>
      <c r="G140" s="624" t="str">
        <f>IF(ISNUMBER(AirVision!F137),AirVision!F137, "")</f>
        <v/>
      </c>
      <c r="H140" s="624" t="str">
        <f>IF(AirVision!G137&lt;&gt;"",AirVision!G137, "")</f>
        <v/>
      </c>
      <c r="I140" s="624" t="str">
        <f>IF(ISNUMBER(AirVision!U137),AirVision!U137, "")</f>
        <v/>
      </c>
      <c r="J140" s="624" t="str">
        <f>IF(AirVision!V137&lt;&gt;"",AirVision!V137, "")</f>
        <v/>
      </c>
      <c r="K140" s="624" t="str">
        <f>IF(ISNUMBER(AirVision!X137),AirVision!X137, "")</f>
        <v/>
      </c>
      <c r="L140" s="624" t="str">
        <f>IF(AirVision!Y137&lt;&gt;"",AirVision!Y137, "")</f>
        <v/>
      </c>
      <c r="M140" s="624" t="str">
        <f>IF(ISNUMBER(AirVision!AA137),AirVision!AA137, "")</f>
        <v/>
      </c>
      <c r="N140" s="624" t="str">
        <f>IF(AirVision!AB137&lt;&gt;"",AirVision!AB137, "")</f>
        <v/>
      </c>
      <c r="O140" s="624" t="str">
        <f>IF(ISNUMBER(AirVision!AD137),AirVision!AD137, "")</f>
        <v/>
      </c>
      <c r="P140" s="624" t="str">
        <f>IF(AirVision!AE137&lt;&gt;"",AirVision!AE137, "")</f>
        <v/>
      </c>
      <c r="Q140" s="624">
        <f t="shared" si="64"/>
        <v>1</v>
      </c>
      <c r="R140" s="624" t="str">
        <f>IF(D140&lt;&gt;"",(VLOOKUP(D140,'Flags&amp;Qualifiers'!$S$2:$U$55,3)),"")</f>
        <v/>
      </c>
      <c r="S140" s="624" t="b">
        <f>ISNUMBER(SEARCH('Flags&amp;Qualifiers'!$S$5,D140))</f>
        <v>0</v>
      </c>
      <c r="T140" s="624">
        <f t="shared" si="65"/>
        <v>0</v>
      </c>
      <c r="U140" s="624" t="str">
        <f>IF(D140&lt;&gt;"",(VLOOKUP(D140,'Flags&amp;Qualifiers'!$S$2:$T$55,2)),"")</f>
        <v/>
      </c>
      <c r="V140" s="7">
        <f t="shared" si="66"/>
        <v>1</v>
      </c>
      <c r="W140" s="7">
        <f t="shared" si="67"/>
        <v>0</v>
      </c>
      <c r="X140" s="861" t="str">
        <f t="shared" si="68"/>
        <v>NULL</v>
      </c>
      <c r="Y140" s="557" t="str">
        <f t="shared" si="69"/>
        <v/>
      </c>
      <c r="Z140" s="862">
        <f t="shared" si="72"/>
        <v>134</v>
      </c>
      <c r="AA140" s="633">
        <f t="shared" si="73"/>
        <v>0</v>
      </c>
      <c r="AB140" s="7" t="str">
        <f t="shared" si="53"/>
        <v>INVALID</v>
      </c>
      <c r="AC140" s="861" t="str">
        <f t="shared" si="54"/>
        <v/>
      </c>
      <c r="AD140" s="861" t="e">
        <f t="shared" si="61"/>
        <v>#DIV/0!</v>
      </c>
      <c r="AE140" s="861">
        <f t="shared" si="62"/>
        <v>0</v>
      </c>
      <c r="AF140" s="862">
        <f t="shared" si="74"/>
        <v>300</v>
      </c>
      <c r="AG140" s="862">
        <f t="shared" si="75"/>
        <v>201</v>
      </c>
      <c r="AH140" s="865">
        <f t="shared" si="76"/>
        <v>0.374</v>
      </c>
      <c r="AI140" s="862">
        <f t="shared" si="77"/>
        <v>0.11600000000000001</v>
      </c>
      <c r="AJ140" s="862" t="e">
        <f t="shared" si="78"/>
        <v>#VALUE!</v>
      </c>
      <c r="AK140" s="632" t="str">
        <f t="shared" si="57"/>
        <v/>
      </c>
      <c r="AL140" s="866" t="str">
        <f t="shared" si="63"/>
        <v/>
      </c>
      <c r="AM140" s="867">
        <f t="shared" si="70"/>
        <v>0</v>
      </c>
      <c r="AN140" s="633" t="str">
        <f t="shared" si="58"/>
        <v>YES</v>
      </c>
      <c r="AO140" s="511" t="s">
        <v>382</v>
      </c>
      <c r="AP140" s="127">
        <f>VLOOKUP(AO140,'Flags&amp;Qualifiers'!$B$2:$C$49,2)</f>
        <v>0</v>
      </c>
      <c r="AQ140" s="127">
        <f>VLOOKUP(AO140,'Flags&amp;Qualifiers'!$B$2:$D$49,3)</f>
        <v>0</v>
      </c>
      <c r="AR140" s="127">
        <f>VLOOKUP(AO140,'Flags&amp;Qualifiers'!$B$2:$E$49,4)</f>
        <v>0</v>
      </c>
      <c r="AS140" s="968"/>
      <c r="AT140" s="856" t="str">
        <f t="shared" si="71"/>
        <v>no</v>
      </c>
    </row>
    <row r="141" spans="1:46" s="7" customFormat="1" ht="11.25" customHeight="1" x14ac:dyDescent="0.2">
      <c r="A141" s="621">
        <f>(AirVision!A138)</f>
        <v>0</v>
      </c>
      <c r="B141" s="622">
        <f>(AirVision!B138)</f>
        <v>0</v>
      </c>
      <c r="C141" s="623" t="str">
        <f>IF(ISNUMBER(AirVision!I138),AirVision!I138, "")</f>
        <v/>
      </c>
      <c r="D141" s="624" t="str">
        <f>IF(AirVision!J138&lt;&gt;"",AirVision!J138, "")</f>
        <v/>
      </c>
      <c r="E141" s="624" t="str">
        <f>IF(ISNUMBER(AirVision!C138),AirVision!C138, "")</f>
        <v/>
      </c>
      <c r="F141" s="624" t="str">
        <f>IF(AirVision!D138&lt;&gt;"",AirVision!D138, "")</f>
        <v/>
      </c>
      <c r="G141" s="624" t="str">
        <f>IF(ISNUMBER(AirVision!F138),AirVision!F138, "")</f>
        <v/>
      </c>
      <c r="H141" s="624" t="str">
        <f>IF(AirVision!G138&lt;&gt;"",AirVision!G138, "")</f>
        <v/>
      </c>
      <c r="I141" s="624" t="str">
        <f>IF(ISNUMBER(AirVision!U138),AirVision!U138, "")</f>
        <v/>
      </c>
      <c r="J141" s="624" t="str">
        <f>IF(AirVision!V138&lt;&gt;"",AirVision!V138, "")</f>
        <v/>
      </c>
      <c r="K141" s="624" t="str">
        <f>IF(ISNUMBER(AirVision!X138),AirVision!X138, "")</f>
        <v/>
      </c>
      <c r="L141" s="624" t="str">
        <f>IF(AirVision!Y138&lt;&gt;"",AirVision!Y138, "")</f>
        <v/>
      </c>
      <c r="M141" s="624" t="str">
        <f>IF(ISNUMBER(AirVision!AA138),AirVision!AA138, "")</f>
        <v/>
      </c>
      <c r="N141" s="624" t="str">
        <f>IF(AirVision!AB138&lt;&gt;"",AirVision!AB138, "")</f>
        <v/>
      </c>
      <c r="O141" s="624" t="str">
        <f>IF(ISNUMBER(AirVision!AD138),AirVision!AD138, "")</f>
        <v/>
      </c>
      <c r="P141" s="624" t="str">
        <f>IF(AirVision!AE138&lt;&gt;"",AirVision!AE138, "")</f>
        <v/>
      </c>
      <c r="Q141" s="624">
        <f t="shared" si="64"/>
        <v>1</v>
      </c>
      <c r="R141" s="624" t="str">
        <f>IF(D141&lt;&gt;"",(VLOOKUP(D141,'Flags&amp;Qualifiers'!$S$2:$U$55,3)),"")</f>
        <v/>
      </c>
      <c r="S141" s="624" t="b">
        <f>ISNUMBER(SEARCH('Flags&amp;Qualifiers'!$S$5,D141))</f>
        <v>0</v>
      </c>
      <c r="T141" s="624">
        <f t="shared" si="65"/>
        <v>0</v>
      </c>
      <c r="U141" s="624" t="str">
        <f>IF(D141&lt;&gt;"",(VLOOKUP(D141,'Flags&amp;Qualifiers'!$S$2:$T$55,2)),"")</f>
        <v/>
      </c>
      <c r="V141" s="7">
        <f t="shared" si="66"/>
        <v>1</v>
      </c>
      <c r="W141" s="7">
        <f t="shared" si="67"/>
        <v>0</v>
      </c>
      <c r="X141" s="861" t="str">
        <f t="shared" si="68"/>
        <v>NULL</v>
      </c>
      <c r="Y141" s="557" t="str">
        <f t="shared" si="69"/>
        <v/>
      </c>
      <c r="Z141" s="862">
        <f t="shared" si="72"/>
        <v>135</v>
      </c>
      <c r="AA141" s="633">
        <f t="shared" si="73"/>
        <v>0</v>
      </c>
      <c r="AB141" s="7" t="str">
        <f t="shared" si="53"/>
        <v>INVALID</v>
      </c>
      <c r="AC141" s="861" t="str">
        <f t="shared" si="54"/>
        <v/>
      </c>
      <c r="AD141" s="861" t="e">
        <f t="shared" si="61"/>
        <v>#DIV/0!</v>
      </c>
      <c r="AE141" s="861">
        <f t="shared" si="62"/>
        <v>0</v>
      </c>
      <c r="AF141" s="862">
        <f t="shared" si="74"/>
        <v>300</v>
      </c>
      <c r="AG141" s="862">
        <f t="shared" si="75"/>
        <v>201</v>
      </c>
      <c r="AH141" s="865">
        <f t="shared" si="76"/>
        <v>0.374</v>
      </c>
      <c r="AI141" s="862">
        <f t="shared" si="77"/>
        <v>0.11600000000000001</v>
      </c>
      <c r="AJ141" s="862" t="e">
        <f t="shared" si="78"/>
        <v>#VALUE!</v>
      </c>
      <c r="AK141" s="632" t="str">
        <f t="shared" si="57"/>
        <v/>
      </c>
      <c r="AL141" s="866" t="str">
        <f t="shared" si="63"/>
        <v/>
      </c>
      <c r="AM141" s="867">
        <f t="shared" si="70"/>
        <v>0</v>
      </c>
      <c r="AN141" s="633" t="str">
        <f t="shared" si="58"/>
        <v>YES</v>
      </c>
      <c r="AO141" s="511" t="s">
        <v>382</v>
      </c>
      <c r="AP141" s="127">
        <f>VLOOKUP(AO141,'Flags&amp;Qualifiers'!$B$2:$C$49,2)</f>
        <v>0</v>
      </c>
      <c r="AQ141" s="127">
        <f>VLOOKUP(AO141,'Flags&amp;Qualifiers'!$B$2:$D$49,3)</f>
        <v>0</v>
      </c>
      <c r="AR141" s="127">
        <f>VLOOKUP(AO141,'Flags&amp;Qualifiers'!$B$2:$E$49,4)</f>
        <v>0</v>
      </c>
      <c r="AS141" s="968"/>
      <c r="AT141" s="856" t="str">
        <f t="shared" si="71"/>
        <v>no</v>
      </c>
    </row>
    <row r="142" spans="1:46" s="7" customFormat="1" ht="11.25" customHeight="1" x14ac:dyDescent="0.2">
      <c r="A142" s="621">
        <f>(AirVision!A139)</f>
        <v>0</v>
      </c>
      <c r="B142" s="622">
        <f>(AirVision!B139)</f>
        <v>0</v>
      </c>
      <c r="C142" s="623" t="str">
        <f>IF(ISNUMBER(AirVision!I139),AirVision!I139, "")</f>
        <v/>
      </c>
      <c r="D142" s="624" t="str">
        <f>IF(AirVision!J139&lt;&gt;"",AirVision!J139, "")</f>
        <v/>
      </c>
      <c r="E142" s="624" t="str">
        <f>IF(ISNUMBER(AirVision!C139),AirVision!C139, "")</f>
        <v/>
      </c>
      <c r="F142" s="624" t="str">
        <f>IF(AirVision!D139&lt;&gt;"",AirVision!D139, "")</f>
        <v/>
      </c>
      <c r="G142" s="624" t="str">
        <f>IF(ISNUMBER(AirVision!F139),AirVision!F139, "")</f>
        <v/>
      </c>
      <c r="H142" s="624" t="str">
        <f>IF(AirVision!G139&lt;&gt;"",AirVision!G139, "")</f>
        <v/>
      </c>
      <c r="I142" s="624" t="str">
        <f>IF(ISNUMBER(AirVision!U139),AirVision!U139, "")</f>
        <v/>
      </c>
      <c r="J142" s="624" t="str">
        <f>IF(AirVision!V139&lt;&gt;"",AirVision!V139, "")</f>
        <v/>
      </c>
      <c r="K142" s="624" t="str">
        <f>IF(ISNUMBER(AirVision!X139),AirVision!X139, "")</f>
        <v/>
      </c>
      <c r="L142" s="624" t="str">
        <f>IF(AirVision!Y139&lt;&gt;"",AirVision!Y139, "")</f>
        <v/>
      </c>
      <c r="M142" s="624" t="str">
        <f>IF(ISNUMBER(AirVision!AA139),AirVision!AA139, "")</f>
        <v/>
      </c>
      <c r="N142" s="624" t="str">
        <f>IF(AirVision!AB139&lt;&gt;"",AirVision!AB139, "")</f>
        <v/>
      </c>
      <c r="O142" s="624" t="str">
        <f>IF(ISNUMBER(AirVision!AD139),AirVision!AD139, "")</f>
        <v/>
      </c>
      <c r="P142" s="624" t="str">
        <f>IF(AirVision!AE139&lt;&gt;"",AirVision!AE139, "")</f>
        <v/>
      </c>
      <c r="Q142" s="624">
        <f t="shared" si="64"/>
        <v>1</v>
      </c>
      <c r="R142" s="624" t="str">
        <f>IF(D142&lt;&gt;"",(VLOOKUP(D142,'Flags&amp;Qualifiers'!$S$2:$U$55,3)),"")</f>
        <v/>
      </c>
      <c r="S142" s="624" t="b">
        <f>ISNUMBER(SEARCH('Flags&amp;Qualifiers'!$S$5,D142))</f>
        <v>0</v>
      </c>
      <c r="T142" s="624">
        <f t="shared" si="65"/>
        <v>0</v>
      </c>
      <c r="U142" s="624" t="str">
        <f>IF(D142&lt;&gt;"",(VLOOKUP(D142,'Flags&amp;Qualifiers'!$S$2:$T$55,2)),"")</f>
        <v/>
      </c>
      <c r="V142" s="7">
        <f t="shared" si="66"/>
        <v>1</v>
      </c>
      <c r="W142" s="7">
        <f t="shared" si="67"/>
        <v>0</v>
      </c>
      <c r="X142" s="861" t="str">
        <f t="shared" si="68"/>
        <v>NULL</v>
      </c>
      <c r="Y142" s="557" t="str">
        <f t="shared" si="69"/>
        <v/>
      </c>
      <c r="Z142" s="862">
        <f t="shared" si="72"/>
        <v>136</v>
      </c>
      <c r="AA142" s="633">
        <f t="shared" si="73"/>
        <v>0</v>
      </c>
      <c r="AB142" s="7" t="str">
        <f t="shared" ref="AB142:AB205" si="79">IF(X142="NULL","INVALID",AVERAGE(X135:X142))</f>
        <v>INVALID</v>
      </c>
      <c r="AC142" s="861" t="str">
        <f t="shared" si="54"/>
        <v/>
      </c>
      <c r="AD142" s="861" t="e">
        <f t="shared" si="61"/>
        <v>#DIV/0!</v>
      </c>
      <c r="AE142" s="861">
        <f t="shared" si="62"/>
        <v>0</v>
      </c>
      <c r="AF142" s="862">
        <f t="shared" si="74"/>
        <v>300</v>
      </c>
      <c r="AG142" s="862">
        <f t="shared" si="75"/>
        <v>201</v>
      </c>
      <c r="AH142" s="865">
        <f t="shared" si="76"/>
        <v>0.374</v>
      </c>
      <c r="AI142" s="862">
        <f t="shared" si="77"/>
        <v>0.11600000000000001</v>
      </c>
      <c r="AJ142" s="862" t="e">
        <f t="shared" si="78"/>
        <v>#VALUE!</v>
      </c>
      <c r="AK142" s="632" t="str">
        <f t="shared" si="57"/>
        <v/>
      </c>
      <c r="AL142" s="866" t="str">
        <f t="shared" si="63"/>
        <v/>
      </c>
      <c r="AM142" s="867">
        <f t="shared" si="70"/>
        <v>0</v>
      </c>
      <c r="AN142" s="633" t="str">
        <f t="shared" si="58"/>
        <v>YES</v>
      </c>
      <c r="AO142" s="511" t="s">
        <v>382</v>
      </c>
      <c r="AP142" s="127">
        <f>VLOOKUP(AO142,'Flags&amp;Qualifiers'!$B$2:$C$49,2)</f>
        <v>0</v>
      </c>
      <c r="AQ142" s="127">
        <f>VLOOKUP(AO142,'Flags&amp;Qualifiers'!$B$2:$D$49,3)</f>
        <v>0</v>
      </c>
      <c r="AR142" s="127">
        <f>VLOOKUP(AO142,'Flags&amp;Qualifiers'!$B$2:$E$49,4)</f>
        <v>0</v>
      </c>
      <c r="AS142" s="968"/>
      <c r="AT142" s="856" t="str">
        <f t="shared" si="71"/>
        <v>no</v>
      </c>
    </row>
    <row r="143" spans="1:46" s="7" customFormat="1" ht="11.25" customHeight="1" x14ac:dyDescent="0.2">
      <c r="A143" s="621">
        <f>(AirVision!A140)</f>
        <v>0</v>
      </c>
      <c r="B143" s="622">
        <f>(AirVision!B140)</f>
        <v>0</v>
      </c>
      <c r="C143" s="623" t="str">
        <f>IF(ISNUMBER(AirVision!I140),AirVision!I140, "")</f>
        <v/>
      </c>
      <c r="D143" s="624" t="str">
        <f>IF(AirVision!J140&lt;&gt;"",AirVision!J140, "")</f>
        <v/>
      </c>
      <c r="E143" s="624" t="str">
        <f>IF(ISNUMBER(AirVision!C140),AirVision!C140, "")</f>
        <v/>
      </c>
      <c r="F143" s="624" t="str">
        <f>IF(AirVision!D140&lt;&gt;"",AirVision!D140, "")</f>
        <v/>
      </c>
      <c r="G143" s="624" t="str">
        <f>IF(ISNUMBER(AirVision!F140),AirVision!F140, "")</f>
        <v/>
      </c>
      <c r="H143" s="624" t="str">
        <f>IF(AirVision!G140&lt;&gt;"",AirVision!G140, "")</f>
        <v/>
      </c>
      <c r="I143" s="624" t="str">
        <f>IF(ISNUMBER(AirVision!U140),AirVision!U140, "")</f>
        <v/>
      </c>
      <c r="J143" s="624" t="str">
        <f>IF(AirVision!V140&lt;&gt;"",AirVision!V140, "")</f>
        <v/>
      </c>
      <c r="K143" s="624" t="str">
        <f>IF(ISNUMBER(AirVision!X140),AirVision!X140, "")</f>
        <v/>
      </c>
      <c r="L143" s="624" t="str">
        <f>IF(AirVision!Y140&lt;&gt;"",AirVision!Y140, "")</f>
        <v/>
      </c>
      <c r="M143" s="624" t="str">
        <f>IF(ISNUMBER(AirVision!AA140),AirVision!AA140, "")</f>
        <v/>
      </c>
      <c r="N143" s="624" t="str">
        <f>IF(AirVision!AB140&lt;&gt;"",AirVision!AB140, "")</f>
        <v/>
      </c>
      <c r="O143" s="624" t="str">
        <f>IF(ISNUMBER(AirVision!AD140),AirVision!AD140, "")</f>
        <v/>
      </c>
      <c r="P143" s="624" t="str">
        <f>IF(AirVision!AE140&lt;&gt;"",AirVision!AE140, "")</f>
        <v/>
      </c>
      <c r="Q143" s="624">
        <f t="shared" si="64"/>
        <v>1</v>
      </c>
      <c r="R143" s="624" t="str">
        <f>IF(D143&lt;&gt;"",(VLOOKUP(D143,'Flags&amp;Qualifiers'!$S$2:$U$55,3)),"")</f>
        <v/>
      </c>
      <c r="S143" s="624" t="b">
        <f>ISNUMBER(SEARCH('Flags&amp;Qualifiers'!$S$5,D143))</f>
        <v>0</v>
      </c>
      <c r="T143" s="624">
        <f t="shared" si="65"/>
        <v>0</v>
      </c>
      <c r="U143" s="624" t="str">
        <f>IF(D143&lt;&gt;"",(VLOOKUP(D143,'Flags&amp;Qualifiers'!$S$2:$T$55,2)),"")</f>
        <v/>
      </c>
      <c r="V143" s="7">
        <f t="shared" si="66"/>
        <v>1</v>
      </c>
      <c r="W143" s="7">
        <f t="shared" si="67"/>
        <v>0</v>
      </c>
      <c r="X143" s="861" t="str">
        <f t="shared" si="68"/>
        <v>NULL</v>
      </c>
      <c r="Y143" s="557" t="str">
        <f t="shared" si="69"/>
        <v/>
      </c>
      <c r="Z143" s="862">
        <f t="shared" si="72"/>
        <v>137</v>
      </c>
      <c r="AA143" s="633">
        <f t="shared" si="73"/>
        <v>0</v>
      </c>
      <c r="AB143" s="7" t="str">
        <f t="shared" si="79"/>
        <v>INVALID</v>
      </c>
      <c r="AC143" s="861" t="str">
        <f t="shared" ref="AC143:AC206" si="80">IF(ISNUMBER(AB143),TRUNC(AB143,3), "")</f>
        <v/>
      </c>
      <c r="AD143" s="861" t="e">
        <f t="shared" si="61"/>
        <v>#DIV/0!</v>
      </c>
      <c r="AE143" s="861">
        <f t="shared" si="62"/>
        <v>0</v>
      </c>
      <c r="AF143" s="862">
        <f t="shared" si="74"/>
        <v>300</v>
      </c>
      <c r="AG143" s="862">
        <f t="shared" si="75"/>
        <v>201</v>
      </c>
      <c r="AH143" s="865">
        <f t="shared" si="76"/>
        <v>0.374</v>
      </c>
      <c r="AI143" s="862">
        <f t="shared" si="77"/>
        <v>0.11600000000000001</v>
      </c>
      <c r="AJ143" s="862" t="e">
        <f t="shared" si="78"/>
        <v>#VALUE!</v>
      </c>
      <c r="AK143" s="632" t="str">
        <f t="shared" si="57"/>
        <v/>
      </c>
      <c r="AL143" s="866" t="str">
        <f t="shared" si="63"/>
        <v/>
      </c>
      <c r="AM143" s="867">
        <f t="shared" si="70"/>
        <v>0</v>
      </c>
      <c r="AN143" s="633" t="str">
        <f t="shared" si="58"/>
        <v>YES</v>
      </c>
      <c r="AO143" s="511" t="s">
        <v>382</v>
      </c>
      <c r="AP143" s="127">
        <f>VLOOKUP(AO143,'Flags&amp;Qualifiers'!$B$2:$C$49,2)</f>
        <v>0</v>
      </c>
      <c r="AQ143" s="127">
        <f>VLOOKUP(AO143,'Flags&amp;Qualifiers'!$B$2:$D$49,3)</f>
        <v>0</v>
      </c>
      <c r="AR143" s="127">
        <f>VLOOKUP(AO143,'Flags&amp;Qualifiers'!$B$2:$E$49,4)</f>
        <v>0</v>
      </c>
      <c r="AS143" s="968"/>
      <c r="AT143" s="856" t="str">
        <f t="shared" si="71"/>
        <v>no</v>
      </c>
    </row>
    <row r="144" spans="1:46" s="7" customFormat="1" ht="11.25" customHeight="1" x14ac:dyDescent="0.2">
      <c r="A144" s="621">
        <f>(AirVision!A141)</f>
        <v>0</v>
      </c>
      <c r="B144" s="622">
        <f>(AirVision!B141)</f>
        <v>0</v>
      </c>
      <c r="C144" s="623" t="str">
        <f>IF(ISNUMBER(AirVision!I141),AirVision!I141, "")</f>
        <v/>
      </c>
      <c r="D144" s="624" t="str">
        <f>IF(AirVision!J141&lt;&gt;"",AirVision!J141, "")</f>
        <v/>
      </c>
      <c r="E144" s="624" t="str">
        <f>IF(ISNUMBER(AirVision!C141),AirVision!C141, "")</f>
        <v/>
      </c>
      <c r="F144" s="624" t="str">
        <f>IF(AirVision!D141&lt;&gt;"",AirVision!D141, "")</f>
        <v/>
      </c>
      <c r="G144" s="624" t="str">
        <f>IF(ISNUMBER(AirVision!F141),AirVision!F141, "")</f>
        <v/>
      </c>
      <c r="H144" s="624" t="str">
        <f>IF(AirVision!G141&lt;&gt;"",AirVision!G141, "")</f>
        <v/>
      </c>
      <c r="I144" s="624" t="str">
        <f>IF(ISNUMBER(AirVision!U141),AirVision!U141, "")</f>
        <v/>
      </c>
      <c r="J144" s="624" t="str">
        <f>IF(AirVision!V141&lt;&gt;"",AirVision!V141, "")</f>
        <v/>
      </c>
      <c r="K144" s="624" t="str">
        <f>IF(ISNUMBER(AirVision!X141),AirVision!X141, "")</f>
        <v/>
      </c>
      <c r="L144" s="624" t="str">
        <f>IF(AirVision!Y141&lt;&gt;"",AirVision!Y141, "")</f>
        <v/>
      </c>
      <c r="M144" s="624" t="str">
        <f>IF(ISNUMBER(AirVision!AA141),AirVision!AA141, "")</f>
        <v/>
      </c>
      <c r="N144" s="624" t="str">
        <f>IF(AirVision!AB141&lt;&gt;"",AirVision!AB141, "")</f>
        <v/>
      </c>
      <c r="O144" s="624" t="str">
        <f>IF(ISNUMBER(AirVision!AD141),AirVision!AD141, "")</f>
        <v/>
      </c>
      <c r="P144" s="624" t="str">
        <f>IF(AirVision!AE141&lt;&gt;"",AirVision!AE141, "")</f>
        <v/>
      </c>
      <c r="Q144" s="624">
        <f t="shared" si="64"/>
        <v>1</v>
      </c>
      <c r="R144" s="624" t="str">
        <f>IF(D144&lt;&gt;"",(VLOOKUP(D144,'Flags&amp;Qualifiers'!$S$2:$U$55,3)),"")</f>
        <v/>
      </c>
      <c r="S144" s="624" t="b">
        <f>ISNUMBER(SEARCH('Flags&amp;Qualifiers'!$S$5,D144))</f>
        <v>0</v>
      </c>
      <c r="T144" s="624">
        <f t="shared" si="65"/>
        <v>0</v>
      </c>
      <c r="U144" s="624" t="str">
        <f>IF(D144&lt;&gt;"",(VLOOKUP(D144,'Flags&amp;Qualifiers'!$S$2:$T$55,2)),"")</f>
        <v/>
      </c>
      <c r="V144" s="7">
        <f t="shared" si="66"/>
        <v>1</v>
      </c>
      <c r="W144" s="7">
        <f t="shared" si="67"/>
        <v>0</v>
      </c>
      <c r="X144" s="861" t="str">
        <f t="shared" si="68"/>
        <v>NULL</v>
      </c>
      <c r="Y144" s="557" t="str">
        <f t="shared" si="69"/>
        <v/>
      </c>
      <c r="Z144" s="862">
        <f t="shared" si="72"/>
        <v>138</v>
      </c>
      <c r="AA144" s="633">
        <f t="shared" si="73"/>
        <v>0</v>
      </c>
      <c r="AB144" s="7" t="str">
        <f t="shared" si="79"/>
        <v>INVALID</v>
      </c>
      <c r="AC144" s="861" t="str">
        <f t="shared" si="80"/>
        <v/>
      </c>
      <c r="AD144" s="861" t="e">
        <f t="shared" si="61"/>
        <v>#DIV/0!</v>
      </c>
      <c r="AE144" s="861">
        <f t="shared" si="62"/>
        <v>0</v>
      </c>
      <c r="AF144" s="862">
        <f t="shared" si="74"/>
        <v>300</v>
      </c>
      <c r="AG144" s="862">
        <f t="shared" si="75"/>
        <v>201</v>
      </c>
      <c r="AH144" s="865">
        <f t="shared" si="76"/>
        <v>0.374</v>
      </c>
      <c r="AI144" s="862">
        <f t="shared" si="77"/>
        <v>0.11600000000000001</v>
      </c>
      <c r="AJ144" s="862" t="e">
        <f t="shared" si="78"/>
        <v>#VALUE!</v>
      </c>
      <c r="AK144" s="632" t="str">
        <f t="shared" si="57"/>
        <v/>
      </c>
      <c r="AL144" s="866" t="str">
        <f t="shared" si="63"/>
        <v/>
      </c>
      <c r="AM144" s="867">
        <f t="shared" si="70"/>
        <v>0</v>
      </c>
      <c r="AN144" s="633" t="str">
        <f t="shared" si="58"/>
        <v>YES</v>
      </c>
      <c r="AO144" s="511" t="s">
        <v>382</v>
      </c>
      <c r="AP144" s="127">
        <f>VLOOKUP(AO144,'Flags&amp;Qualifiers'!$B$2:$C$49,2)</f>
        <v>0</v>
      </c>
      <c r="AQ144" s="127">
        <f>VLOOKUP(AO144,'Flags&amp;Qualifiers'!$B$2:$D$49,3)</f>
        <v>0</v>
      </c>
      <c r="AR144" s="127">
        <f>VLOOKUP(AO144,'Flags&amp;Qualifiers'!$B$2:$E$49,4)</f>
        <v>0</v>
      </c>
      <c r="AS144" s="968"/>
      <c r="AT144" s="856" t="str">
        <f t="shared" si="71"/>
        <v>no</v>
      </c>
    </row>
    <row r="145" spans="1:46" s="7" customFormat="1" ht="11.25" customHeight="1" x14ac:dyDescent="0.2">
      <c r="A145" s="621">
        <f>(AirVision!A142)</f>
        <v>0</v>
      </c>
      <c r="B145" s="622">
        <f>(AirVision!B142)</f>
        <v>0</v>
      </c>
      <c r="C145" s="623" t="str">
        <f>IF(ISNUMBER(AirVision!I142),AirVision!I142, "")</f>
        <v/>
      </c>
      <c r="D145" s="624" t="str">
        <f>IF(AirVision!J142&lt;&gt;"",AirVision!J142, "")</f>
        <v/>
      </c>
      <c r="E145" s="624" t="str">
        <f>IF(ISNUMBER(AirVision!C142),AirVision!C142, "")</f>
        <v/>
      </c>
      <c r="F145" s="624" t="str">
        <f>IF(AirVision!D142&lt;&gt;"",AirVision!D142, "")</f>
        <v/>
      </c>
      <c r="G145" s="624" t="str">
        <f>IF(ISNUMBER(AirVision!F142),AirVision!F142, "")</f>
        <v/>
      </c>
      <c r="H145" s="624" t="str">
        <f>IF(AirVision!G142&lt;&gt;"",AirVision!G142, "")</f>
        <v/>
      </c>
      <c r="I145" s="624" t="str">
        <f>IF(ISNUMBER(AirVision!U142),AirVision!U142, "")</f>
        <v/>
      </c>
      <c r="J145" s="624" t="str">
        <f>IF(AirVision!V142&lt;&gt;"",AirVision!V142, "")</f>
        <v/>
      </c>
      <c r="K145" s="624" t="str">
        <f>IF(ISNUMBER(AirVision!X142),AirVision!X142, "")</f>
        <v/>
      </c>
      <c r="L145" s="624" t="str">
        <f>IF(AirVision!Y142&lt;&gt;"",AirVision!Y142, "")</f>
        <v/>
      </c>
      <c r="M145" s="624" t="str">
        <f>IF(ISNUMBER(AirVision!AA142),AirVision!AA142, "")</f>
        <v/>
      </c>
      <c r="N145" s="624" t="str">
        <f>IF(AirVision!AB142&lt;&gt;"",AirVision!AB142, "")</f>
        <v/>
      </c>
      <c r="O145" s="624" t="str">
        <f>IF(ISNUMBER(AirVision!AD142),AirVision!AD142, "")</f>
        <v/>
      </c>
      <c r="P145" s="624" t="str">
        <f>IF(AirVision!AE142&lt;&gt;"",AirVision!AE142, "")</f>
        <v/>
      </c>
      <c r="Q145" s="624">
        <f t="shared" si="64"/>
        <v>1</v>
      </c>
      <c r="R145" s="624" t="str">
        <f>IF(D145&lt;&gt;"",(VLOOKUP(D145,'Flags&amp;Qualifiers'!$S$2:$U$55,3)),"")</f>
        <v/>
      </c>
      <c r="S145" s="624" t="b">
        <f>ISNUMBER(SEARCH('Flags&amp;Qualifiers'!$S$5,D145))</f>
        <v>0</v>
      </c>
      <c r="T145" s="624">
        <f t="shared" si="65"/>
        <v>0</v>
      </c>
      <c r="U145" s="624" t="str">
        <f>IF(D145&lt;&gt;"",(VLOOKUP(D145,'Flags&amp;Qualifiers'!$S$2:$T$55,2)),"")</f>
        <v/>
      </c>
      <c r="V145" s="7">
        <f t="shared" si="66"/>
        <v>1</v>
      </c>
      <c r="W145" s="7">
        <f t="shared" si="67"/>
        <v>0</v>
      </c>
      <c r="X145" s="861" t="str">
        <f t="shared" si="68"/>
        <v>NULL</v>
      </c>
      <c r="Y145" s="557" t="str">
        <f t="shared" si="69"/>
        <v/>
      </c>
      <c r="Z145" s="862">
        <f t="shared" si="72"/>
        <v>139</v>
      </c>
      <c r="AA145" s="633">
        <f t="shared" si="73"/>
        <v>0</v>
      </c>
      <c r="AB145" s="7" t="str">
        <f t="shared" si="79"/>
        <v>INVALID</v>
      </c>
      <c r="AC145" s="861" t="str">
        <f t="shared" si="80"/>
        <v/>
      </c>
      <c r="AD145" s="861" t="e">
        <f t="shared" si="61"/>
        <v>#DIV/0!</v>
      </c>
      <c r="AE145" s="861">
        <f t="shared" si="62"/>
        <v>0</v>
      </c>
      <c r="AF145" s="862">
        <f t="shared" si="74"/>
        <v>300</v>
      </c>
      <c r="AG145" s="862">
        <f t="shared" si="75"/>
        <v>201</v>
      </c>
      <c r="AH145" s="865">
        <f t="shared" si="76"/>
        <v>0.374</v>
      </c>
      <c r="AI145" s="862">
        <f t="shared" si="77"/>
        <v>0.11600000000000001</v>
      </c>
      <c r="AJ145" s="862" t="e">
        <f t="shared" si="78"/>
        <v>#VALUE!</v>
      </c>
      <c r="AK145" s="632" t="str">
        <f t="shared" si="57"/>
        <v/>
      </c>
      <c r="AL145" s="866" t="str">
        <f t="shared" si="63"/>
        <v/>
      </c>
      <c r="AM145" s="867">
        <f t="shared" si="70"/>
        <v>0</v>
      </c>
      <c r="AN145" s="633" t="str">
        <f t="shared" si="58"/>
        <v>YES</v>
      </c>
      <c r="AO145" s="511" t="s">
        <v>382</v>
      </c>
      <c r="AP145" s="127">
        <f>VLOOKUP(AO145,'Flags&amp;Qualifiers'!$B$2:$C$49,2)</f>
        <v>0</v>
      </c>
      <c r="AQ145" s="127">
        <f>VLOOKUP(AO145,'Flags&amp;Qualifiers'!$B$2:$D$49,3)</f>
        <v>0</v>
      </c>
      <c r="AR145" s="127">
        <f>VLOOKUP(AO145,'Flags&amp;Qualifiers'!$B$2:$E$49,4)</f>
        <v>0</v>
      </c>
      <c r="AS145" s="968"/>
      <c r="AT145" s="856" t="str">
        <f t="shared" si="71"/>
        <v>no</v>
      </c>
    </row>
    <row r="146" spans="1:46" s="7" customFormat="1" ht="11.25" customHeight="1" x14ac:dyDescent="0.2">
      <c r="A146" s="621">
        <f>(AirVision!A143)</f>
        <v>0</v>
      </c>
      <c r="B146" s="622">
        <f>(AirVision!B143)</f>
        <v>0</v>
      </c>
      <c r="C146" s="623" t="str">
        <f>IF(ISNUMBER(AirVision!I143),AirVision!I143, "")</f>
        <v/>
      </c>
      <c r="D146" s="624" t="str">
        <f>IF(AirVision!J143&lt;&gt;"",AirVision!J143, "")</f>
        <v/>
      </c>
      <c r="E146" s="624" t="str">
        <f>IF(ISNUMBER(AirVision!C143),AirVision!C143, "")</f>
        <v/>
      </c>
      <c r="F146" s="624" t="str">
        <f>IF(AirVision!D143&lt;&gt;"",AirVision!D143, "")</f>
        <v/>
      </c>
      <c r="G146" s="624" t="str">
        <f>IF(ISNUMBER(AirVision!F143),AirVision!F143, "")</f>
        <v/>
      </c>
      <c r="H146" s="624" t="str">
        <f>IF(AirVision!G143&lt;&gt;"",AirVision!G143, "")</f>
        <v/>
      </c>
      <c r="I146" s="624" t="str">
        <f>IF(ISNUMBER(AirVision!U143),AirVision!U143, "")</f>
        <v/>
      </c>
      <c r="J146" s="624" t="str">
        <f>IF(AirVision!V143&lt;&gt;"",AirVision!V143, "")</f>
        <v/>
      </c>
      <c r="K146" s="624" t="str">
        <f>IF(ISNUMBER(AirVision!X143),AirVision!X143, "")</f>
        <v/>
      </c>
      <c r="L146" s="624" t="str">
        <f>IF(AirVision!Y143&lt;&gt;"",AirVision!Y143, "")</f>
        <v/>
      </c>
      <c r="M146" s="624" t="str">
        <f>IF(ISNUMBER(AirVision!AA143),AirVision!AA143, "")</f>
        <v/>
      </c>
      <c r="N146" s="624" t="str">
        <f>IF(AirVision!AB143&lt;&gt;"",AirVision!AB143, "")</f>
        <v/>
      </c>
      <c r="O146" s="624" t="str">
        <f>IF(ISNUMBER(AirVision!AD143),AirVision!AD143, "")</f>
        <v/>
      </c>
      <c r="P146" s="624" t="str">
        <f>IF(AirVision!AE143&lt;&gt;"",AirVision!AE143, "")</f>
        <v/>
      </c>
      <c r="Q146" s="624">
        <f t="shared" si="64"/>
        <v>1</v>
      </c>
      <c r="R146" s="624" t="str">
        <f>IF(D146&lt;&gt;"",(VLOOKUP(D146,'Flags&amp;Qualifiers'!$S$2:$U$55,3)),"")</f>
        <v/>
      </c>
      <c r="S146" s="624" t="b">
        <f>ISNUMBER(SEARCH('Flags&amp;Qualifiers'!$S$5,D146))</f>
        <v>0</v>
      </c>
      <c r="T146" s="624">
        <f t="shared" si="65"/>
        <v>0</v>
      </c>
      <c r="U146" s="624" t="str">
        <f>IF(D146&lt;&gt;"",(VLOOKUP(D146,'Flags&amp;Qualifiers'!$S$2:$T$55,2)),"")</f>
        <v/>
      </c>
      <c r="V146" s="7">
        <f t="shared" si="66"/>
        <v>1</v>
      </c>
      <c r="W146" s="7">
        <f t="shared" si="67"/>
        <v>0</v>
      </c>
      <c r="X146" s="861" t="str">
        <f t="shared" si="68"/>
        <v>NULL</v>
      </c>
      <c r="Y146" s="557" t="str">
        <f t="shared" si="69"/>
        <v/>
      </c>
      <c r="Z146" s="862">
        <f t="shared" si="72"/>
        <v>140</v>
      </c>
      <c r="AA146" s="633">
        <f t="shared" si="73"/>
        <v>0</v>
      </c>
      <c r="AB146" s="7" t="str">
        <f t="shared" si="79"/>
        <v>INVALID</v>
      </c>
      <c r="AC146" s="861" t="str">
        <f t="shared" si="80"/>
        <v/>
      </c>
      <c r="AD146" s="861" t="e">
        <f t="shared" si="61"/>
        <v>#DIV/0!</v>
      </c>
      <c r="AE146" s="861">
        <f t="shared" si="62"/>
        <v>0</v>
      </c>
      <c r="AF146" s="862">
        <f t="shared" si="74"/>
        <v>300</v>
      </c>
      <c r="AG146" s="862">
        <f t="shared" si="75"/>
        <v>201</v>
      </c>
      <c r="AH146" s="865">
        <f t="shared" si="76"/>
        <v>0.374</v>
      </c>
      <c r="AI146" s="862">
        <f t="shared" si="77"/>
        <v>0.11600000000000001</v>
      </c>
      <c r="AJ146" s="862" t="e">
        <f t="shared" si="78"/>
        <v>#VALUE!</v>
      </c>
      <c r="AK146" s="632" t="str">
        <f t="shared" si="57"/>
        <v/>
      </c>
      <c r="AL146" s="866" t="str">
        <f t="shared" si="63"/>
        <v/>
      </c>
      <c r="AM146" s="867">
        <f t="shared" si="70"/>
        <v>0</v>
      </c>
      <c r="AN146" s="633" t="str">
        <f t="shared" si="58"/>
        <v>YES</v>
      </c>
      <c r="AO146" s="511" t="s">
        <v>382</v>
      </c>
      <c r="AP146" s="127">
        <f>VLOOKUP(AO146,'Flags&amp;Qualifiers'!$B$2:$C$49,2)</f>
        <v>0</v>
      </c>
      <c r="AQ146" s="127">
        <f>VLOOKUP(AO146,'Flags&amp;Qualifiers'!$B$2:$D$49,3)</f>
        <v>0</v>
      </c>
      <c r="AR146" s="127">
        <f>VLOOKUP(AO146,'Flags&amp;Qualifiers'!$B$2:$E$49,4)</f>
        <v>0</v>
      </c>
      <c r="AS146" s="968"/>
      <c r="AT146" s="856" t="str">
        <f t="shared" si="71"/>
        <v>no</v>
      </c>
    </row>
    <row r="147" spans="1:46" s="7" customFormat="1" ht="11.25" customHeight="1" x14ac:dyDescent="0.2">
      <c r="A147" s="621">
        <f>(AirVision!A144)</f>
        <v>0</v>
      </c>
      <c r="B147" s="622">
        <f>(AirVision!B144)</f>
        <v>0</v>
      </c>
      <c r="C147" s="623" t="str">
        <f>IF(ISNUMBER(AirVision!I144),AirVision!I144, "")</f>
        <v/>
      </c>
      <c r="D147" s="624" t="str">
        <f>IF(AirVision!J144&lt;&gt;"",AirVision!J144, "")</f>
        <v/>
      </c>
      <c r="E147" s="624" t="str">
        <f>IF(ISNUMBER(AirVision!C144),AirVision!C144, "")</f>
        <v/>
      </c>
      <c r="F147" s="624" t="str">
        <f>IF(AirVision!D144&lt;&gt;"",AirVision!D144, "")</f>
        <v/>
      </c>
      <c r="G147" s="624" t="str">
        <f>IF(ISNUMBER(AirVision!F144),AirVision!F144, "")</f>
        <v/>
      </c>
      <c r="H147" s="624" t="str">
        <f>IF(AirVision!G144&lt;&gt;"",AirVision!G144, "")</f>
        <v/>
      </c>
      <c r="I147" s="624" t="str">
        <f>IF(ISNUMBER(AirVision!U144),AirVision!U144, "")</f>
        <v/>
      </c>
      <c r="J147" s="624" t="str">
        <f>IF(AirVision!V144&lt;&gt;"",AirVision!V144, "")</f>
        <v/>
      </c>
      <c r="K147" s="624" t="str">
        <f>IF(ISNUMBER(AirVision!X144),AirVision!X144, "")</f>
        <v/>
      </c>
      <c r="L147" s="624" t="str">
        <f>IF(AirVision!Y144&lt;&gt;"",AirVision!Y144, "")</f>
        <v/>
      </c>
      <c r="M147" s="624" t="str">
        <f>IF(ISNUMBER(AirVision!AA144),AirVision!AA144, "")</f>
        <v/>
      </c>
      <c r="N147" s="624" t="str">
        <f>IF(AirVision!AB144&lt;&gt;"",AirVision!AB144, "")</f>
        <v/>
      </c>
      <c r="O147" s="624" t="str">
        <f>IF(ISNUMBER(AirVision!AD144),AirVision!AD144, "")</f>
        <v/>
      </c>
      <c r="P147" s="624" t="str">
        <f>IF(AirVision!AE144&lt;&gt;"",AirVision!AE144, "")</f>
        <v/>
      </c>
      <c r="Q147" s="624">
        <f t="shared" si="64"/>
        <v>1</v>
      </c>
      <c r="R147" s="624" t="str">
        <f>IF(D147&lt;&gt;"",(VLOOKUP(D147,'Flags&amp;Qualifiers'!$S$2:$U$55,3)),"")</f>
        <v/>
      </c>
      <c r="S147" s="624" t="b">
        <f>ISNUMBER(SEARCH('Flags&amp;Qualifiers'!$S$5,D147))</f>
        <v>0</v>
      </c>
      <c r="T147" s="624">
        <f t="shared" si="65"/>
        <v>0</v>
      </c>
      <c r="U147" s="624" t="str">
        <f>IF(D147&lt;&gt;"",(VLOOKUP(D147,'Flags&amp;Qualifiers'!$S$2:$T$55,2)),"")</f>
        <v/>
      </c>
      <c r="V147" s="7">
        <f t="shared" si="66"/>
        <v>1</v>
      </c>
      <c r="W147" s="7">
        <f t="shared" si="67"/>
        <v>0</v>
      </c>
      <c r="X147" s="861" t="str">
        <f t="shared" si="68"/>
        <v>NULL</v>
      </c>
      <c r="Y147" s="557" t="str">
        <f t="shared" si="69"/>
        <v/>
      </c>
      <c r="Z147" s="862">
        <f t="shared" si="72"/>
        <v>141</v>
      </c>
      <c r="AA147" s="633">
        <f t="shared" si="73"/>
        <v>0</v>
      </c>
      <c r="AB147" s="7" t="str">
        <f t="shared" si="79"/>
        <v>INVALID</v>
      </c>
      <c r="AC147" s="861" t="str">
        <f t="shared" si="80"/>
        <v/>
      </c>
      <c r="AD147" s="861" t="e">
        <f t="shared" si="61"/>
        <v>#DIV/0!</v>
      </c>
      <c r="AE147" s="861">
        <f t="shared" si="62"/>
        <v>0</v>
      </c>
      <c r="AF147" s="862">
        <f t="shared" si="74"/>
        <v>300</v>
      </c>
      <c r="AG147" s="862">
        <f t="shared" si="75"/>
        <v>201</v>
      </c>
      <c r="AH147" s="865">
        <f t="shared" si="76"/>
        <v>0.374</v>
      </c>
      <c r="AI147" s="862">
        <f t="shared" si="77"/>
        <v>0.11600000000000001</v>
      </c>
      <c r="AJ147" s="862" t="e">
        <f t="shared" si="78"/>
        <v>#VALUE!</v>
      </c>
      <c r="AK147" s="632" t="str">
        <f t="shared" si="57"/>
        <v/>
      </c>
      <c r="AL147" s="866" t="str">
        <f t="shared" si="63"/>
        <v/>
      </c>
      <c r="AM147" s="867">
        <f t="shared" si="70"/>
        <v>0</v>
      </c>
      <c r="AN147" s="633" t="str">
        <f t="shared" si="58"/>
        <v>YES</v>
      </c>
      <c r="AO147" s="511" t="s">
        <v>382</v>
      </c>
      <c r="AP147" s="127">
        <f>VLOOKUP(AO147,'Flags&amp;Qualifiers'!$B$2:$C$49,2)</f>
        <v>0</v>
      </c>
      <c r="AQ147" s="127">
        <f>VLOOKUP(AO147,'Flags&amp;Qualifiers'!$B$2:$D$49,3)</f>
        <v>0</v>
      </c>
      <c r="AR147" s="127">
        <f>VLOOKUP(AO147,'Flags&amp;Qualifiers'!$B$2:$E$49,4)</f>
        <v>0</v>
      </c>
      <c r="AS147" s="968"/>
      <c r="AT147" s="856" t="str">
        <f t="shared" si="71"/>
        <v>no</v>
      </c>
    </row>
    <row r="148" spans="1:46" s="7" customFormat="1" ht="11.25" customHeight="1" x14ac:dyDescent="0.2">
      <c r="A148" s="621">
        <f>(AirVision!A145)</f>
        <v>0</v>
      </c>
      <c r="B148" s="622">
        <f>(AirVision!B145)</f>
        <v>0</v>
      </c>
      <c r="C148" s="623" t="str">
        <f>IF(ISNUMBER(AirVision!I145),AirVision!I145, "")</f>
        <v/>
      </c>
      <c r="D148" s="624" t="str">
        <f>IF(AirVision!J145&lt;&gt;"",AirVision!J145, "")</f>
        <v/>
      </c>
      <c r="E148" s="624" t="str">
        <f>IF(ISNUMBER(AirVision!C145),AirVision!C145, "")</f>
        <v/>
      </c>
      <c r="F148" s="624" t="str">
        <f>IF(AirVision!D145&lt;&gt;"",AirVision!D145, "")</f>
        <v/>
      </c>
      <c r="G148" s="624" t="str">
        <f>IF(ISNUMBER(AirVision!F145),AirVision!F145, "")</f>
        <v/>
      </c>
      <c r="H148" s="624" t="str">
        <f>IF(AirVision!G145&lt;&gt;"",AirVision!G145, "")</f>
        <v/>
      </c>
      <c r="I148" s="624" t="str">
        <f>IF(ISNUMBER(AirVision!U145),AirVision!U145, "")</f>
        <v/>
      </c>
      <c r="J148" s="624" t="str">
        <f>IF(AirVision!V145&lt;&gt;"",AirVision!V145, "")</f>
        <v/>
      </c>
      <c r="K148" s="624" t="str">
        <f>IF(ISNUMBER(AirVision!X145),AirVision!X145, "")</f>
        <v/>
      </c>
      <c r="L148" s="624" t="str">
        <f>IF(AirVision!Y145&lt;&gt;"",AirVision!Y145, "")</f>
        <v/>
      </c>
      <c r="M148" s="624" t="str">
        <f>IF(ISNUMBER(AirVision!AA145),AirVision!AA145, "")</f>
        <v/>
      </c>
      <c r="N148" s="624" t="str">
        <f>IF(AirVision!AB145&lt;&gt;"",AirVision!AB145, "")</f>
        <v/>
      </c>
      <c r="O148" s="624" t="str">
        <f>IF(ISNUMBER(AirVision!AD145),AirVision!AD145, "")</f>
        <v/>
      </c>
      <c r="P148" s="624" t="str">
        <f>IF(AirVision!AE145&lt;&gt;"",AirVision!AE145, "")</f>
        <v/>
      </c>
      <c r="Q148" s="624">
        <f t="shared" si="64"/>
        <v>1</v>
      </c>
      <c r="R148" s="624" t="str">
        <f>IF(D148&lt;&gt;"",(VLOOKUP(D148,'Flags&amp;Qualifiers'!$S$2:$U$55,3)),"")</f>
        <v/>
      </c>
      <c r="S148" s="624" t="b">
        <f>ISNUMBER(SEARCH('Flags&amp;Qualifiers'!$S$5,D148))</f>
        <v>0</v>
      </c>
      <c r="T148" s="624">
        <f t="shared" si="65"/>
        <v>0</v>
      </c>
      <c r="U148" s="624" t="str">
        <f>IF(D148&lt;&gt;"",(VLOOKUP(D148,'Flags&amp;Qualifiers'!$S$2:$T$55,2)),"")</f>
        <v/>
      </c>
      <c r="V148" s="7">
        <f t="shared" si="66"/>
        <v>1</v>
      </c>
      <c r="W148" s="7">
        <f t="shared" si="67"/>
        <v>0</v>
      </c>
      <c r="X148" s="861" t="str">
        <f t="shared" si="68"/>
        <v>NULL</v>
      </c>
      <c r="Y148" s="557" t="str">
        <f t="shared" si="69"/>
        <v/>
      </c>
      <c r="Z148" s="862">
        <f t="shared" si="72"/>
        <v>142</v>
      </c>
      <c r="AA148" s="633">
        <f t="shared" si="73"/>
        <v>0</v>
      </c>
      <c r="AB148" s="7" t="str">
        <f t="shared" si="79"/>
        <v>INVALID</v>
      </c>
      <c r="AC148" s="861" t="str">
        <f t="shared" si="80"/>
        <v/>
      </c>
      <c r="AD148" s="861" t="e">
        <f t="shared" si="61"/>
        <v>#DIV/0!</v>
      </c>
      <c r="AE148" s="861">
        <f t="shared" si="62"/>
        <v>0</v>
      </c>
      <c r="AF148" s="862">
        <f t="shared" si="74"/>
        <v>300</v>
      </c>
      <c r="AG148" s="862">
        <f t="shared" si="75"/>
        <v>201</v>
      </c>
      <c r="AH148" s="865">
        <f t="shared" si="76"/>
        <v>0.374</v>
      </c>
      <c r="AI148" s="862">
        <f t="shared" si="77"/>
        <v>0.11600000000000001</v>
      </c>
      <c r="AJ148" s="862" t="e">
        <f t="shared" si="78"/>
        <v>#VALUE!</v>
      </c>
      <c r="AK148" s="632" t="str">
        <f t="shared" si="57"/>
        <v/>
      </c>
      <c r="AL148" s="866" t="str">
        <f t="shared" si="63"/>
        <v/>
      </c>
      <c r="AM148" s="867">
        <f t="shared" si="70"/>
        <v>0</v>
      </c>
      <c r="AN148" s="633" t="str">
        <f t="shared" si="58"/>
        <v>YES</v>
      </c>
      <c r="AO148" s="511" t="s">
        <v>382</v>
      </c>
      <c r="AP148" s="127">
        <f>VLOOKUP(AO148,'Flags&amp;Qualifiers'!$B$2:$C$49,2)</f>
        <v>0</v>
      </c>
      <c r="AQ148" s="127">
        <f>VLOOKUP(AO148,'Flags&amp;Qualifiers'!$B$2:$D$49,3)</f>
        <v>0</v>
      </c>
      <c r="AR148" s="127">
        <f>VLOOKUP(AO148,'Flags&amp;Qualifiers'!$B$2:$E$49,4)</f>
        <v>0</v>
      </c>
      <c r="AS148" s="968"/>
      <c r="AT148" s="856" t="str">
        <f t="shared" si="71"/>
        <v>no</v>
      </c>
    </row>
    <row r="149" spans="1:46" s="7" customFormat="1" ht="11.25" customHeight="1" x14ac:dyDescent="0.2">
      <c r="A149" s="621">
        <f>(AirVision!A146)</f>
        <v>0</v>
      </c>
      <c r="B149" s="622">
        <f>(AirVision!B146)</f>
        <v>0</v>
      </c>
      <c r="C149" s="623" t="str">
        <f>IF(ISNUMBER(AirVision!I146),AirVision!I146, "")</f>
        <v/>
      </c>
      <c r="D149" s="624" t="str">
        <f>IF(AirVision!J146&lt;&gt;"",AirVision!J146, "")</f>
        <v/>
      </c>
      <c r="E149" s="624" t="str">
        <f>IF(ISNUMBER(AirVision!C146),AirVision!C146, "")</f>
        <v/>
      </c>
      <c r="F149" s="624" t="str">
        <f>IF(AirVision!D146&lt;&gt;"",AirVision!D146, "")</f>
        <v/>
      </c>
      <c r="G149" s="624" t="str">
        <f>IF(ISNUMBER(AirVision!F146),AirVision!F146, "")</f>
        <v/>
      </c>
      <c r="H149" s="624" t="str">
        <f>IF(AirVision!G146&lt;&gt;"",AirVision!G146, "")</f>
        <v/>
      </c>
      <c r="I149" s="624" t="str">
        <f>IF(ISNUMBER(AirVision!U146),AirVision!U146, "")</f>
        <v/>
      </c>
      <c r="J149" s="624" t="str">
        <f>IF(AirVision!V146&lt;&gt;"",AirVision!V146, "")</f>
        <v/>
      </c>
      <c r="K149" s="624" t="str">
        <f>IF(ISNUMBER(AirVision!X146),AirVision!X146, "")</f>
        <v/>
      </c>
      <c r="L149" s="624" t="str">
        <f>IF(AirVision!Y146&lt;&gt;"",AirVision!Y146, "")</f>
        <v/>
      </c>
      <c r="M149" s="624" t="str">
        <f>IF(ISNUMBER(AirVision!AA146),AirVision!AA146, "")</f>
        <v/>
      </c>
      <c r="N149" s="624" t="str">
        <f>IF(AirVision!AB146&lt;&gt;"",AirVision!AB146, "")</f>
        <v/>
      </c>
      <c r="O149" s="624" t="str">
        <f>IF(ISNUMBER(AirVision!AD146),AirVision!AD146, "")</f>
        <v/>
      </c>
      <c r="P149" s="624" t="str">
        <f>IF(AirVision!AE146&lt;&gt;"",AirVision!AE146, "")</f>
        <v/>
      </c>
      <c r="Q149" s="624">
        <f t="shared" si="64"/>
        <v>1</v>
      </c>
      <c r="R149" s="624" t="str">
        <f>IF(D149&lt;&gt;"",(VLOOKUP(D149,'Flags&amp;Qualifiers'!$S$2:$U$55,3)),"")</f>
        <v/>
      </c>
      <c r="S149" s="624" t="b">
        <f>ISNUMBER(SEARCH('Flags&amp;Qualifiers'!$S$5,D149))</f>
        <v>0</v>
      </c>
      <c r="T149" s="624">
        <f t="shared" si="65"/>
        <v>0</v>
      </c>
      <c r="U149" s="624" t="str">
        <f>IF(D149&lt;&gt;"",(VLOOKUP(D149,'Flags&amp;Qualifiers'!$S$2:$T$55,2)),"")</f>
        <v/>
      </c>
      <c r="V149" s="7">
        <f t="shared" si="66"/>
        <v>1</v>
      </c>
      <c r="W149" s="7">
        <f t="shared" si="67"/>
        <v>0</v>
      </c>
      <c r="X149" s="861" t="str">
        <f t="shared" si="68"/>
        <v>NULL</v>
      </c>
      <c r="Y149" s="557" t="str">
        <f t="shared" si="69"/>
        <v/>
      </c>
      <c r="Z149" s="862">
        <f t="shared" si="72"/>
        <v>143</v>
      </c>
      <c r="AA149" s="633">
        <f t="shared" si="73"/>
        <v>0</v>
      </c>
      <c r="AB149" s="7" t="str">
        <f t="shared" si="79"/>
        <v>INVALID</v>
      </c>
      <c r="AC149" s="861" t="str">
        <f t="shared" si="80"/>
        <v/>
      </c>
      <c r="AD149" s="861" t="e">
        <f t="shared" si="61"/>
        <v>#DIV/0!</v>
      </c>
      <c r="AE149" s="861">
        <f t="shared" si="62"/>
        <v>0</v>
      </c>
      <c r="AF149" s="862">
        <f t="shared" si="74"/>
        <v>300</v>
      </c>
      <c r="AG149" s="862">
        <f t="shared" si="75"/>
        <v>201</v>
      </c>
      <c r="AH149" s="865">
        <f t="shared" si="76"/>
        <v>0.374</v>
      </c>
      <c r="AI149" s="862">
        <f t="shared" si="77"/>
        <v>0.11600000000000001</v>
      </c>
      <c r="AJ149" s="862" t="e">
        <f t="shared" si="78"/>
        <v>#VALUE!</v>
      </c>
      <c r="AK149" s="632" t="str">
        <f t="shared" si="57"/>
        <v/>
      </c>
      <c r="AL149" s="866" t="str">
        <f t="shared" si="63"/>
        <v/>
      </c>
      <c r="AM149" s="867">
        <f t="shared" si="70"/>
        <v>0</v>
      </c>
      <c r="AN149" s="633" t="str">
        <f t="shared" si="58"/>
        <v>YES</v>
      </c>
      <c r="AO149" s="511" t="s">
        <v>382</v>
      </c>
      <c r="AP149" s="127">
        <f>VLOOKUP(AO149,'Flags&amp;Qualifiers'!$B$2:$C$49,2)</f>
        <v>0</v>
      </c>
      <c r="AQ149" s="127">
        <f>VLOOKUP(AO149,'Flags&amp;Qualifiers'!$B$2:$D$49,3)</f>
        <v>0</v>
      </c>
      <c r="AR149" s="127">
        <f>VLOOKUP(AO149,'Flags&amp;Qualifiers'!$B$2:$E$49,4)</f>
        <v>0</v>
      </c>
      <c r="AS149" s="968"/>
      <c r="AT149" s="856" t="str">
        <f t="shared" si="71"/>
        <v>no</v>
      </c>
    </row>
    <row r="150" spans="1:46" s="7" customFormat="1" ht="11.25" customHeight="1" x14ac:dyDescent="0.2">
      <c r="A150" s="621">
        <f>(AirVision!A147)</f>
        <v>0</v>
      </c>
      <c r="B150" s="622">
        <f>(AirVision!B147)</f>
        <v>0</v>
      </c>
      <c r="C150" s="623" t="str">
        <f>IF(ISNUMBER(AirVision!I147),AirVision!I147, "")</f>
        <v/>
      </c>
      <c r="D150" s="624" t="str">
        <f>IF(AirVision!J147&lt;&gt;"",AirVision!J147, "")</f>
        <v/>
      </c>
      <c r="E150" s="624" t="str">
        <f>IF(ISNUMBER(AirVision!C147),AirVision!C147, "")</f>
        <v/>
      </c>
      <c r="F150" s="624" t="str">
        <f>IF(AirVision!D147&lt;&gt;"",AirVision!D147, "")</f>
        <v/>
      </c>
      <c r="G150" s="624" t="str">
        <f>IF(ISNUMBER(AirVision!F147),AirVision!F147, "")</f>
        <v/>
      </c>
      <c r="H150" s="624" t="str">
        <f>IF(AirVision!G147&lt;&gt;"",AirVision!G147, "")</f>
        <v/>
      </c>
      <c r="I150" s="624" t="str">
        <f>IF(ISNUMBER(AirVision!U147),AirVision!U147, "")</f>
        <v/>
      </c>
      <c r="J150" s="624" t="str">
        <f>IF(AirVision!V147&lt;&gt;"",AirVision!V147, "")</f>
        <v/>
      </c>
      <c r="K150" s="624" t="str">
        <f>IF(ISNUMBER(AirVision!X147),AirVision!X147, "")</f>
        <v/>
      </c>
      <c r="L150" s="624" t="str">
        <f>IF(AirVision!Y147&lt;&gt;"",AirVision!Y147, "")</f>
        <v/>
      </c>
      <c r="M150" s="624" t="str">
        <f>IF(ISNUMBER(AirVision!AA147),AirVision!AA147, "")</f>
        <v/>
      </c>
      <c r="N150" s="624" t="str">
        <f>IF(AirVision!AB147&lt;&gt;"",AirVision!AB147, "")</f>
        <v/>
      </c>
      <c r="O150" s="624" t="str">
        <f>IF(ISNUMBER(AirVision!AD147),AirVision!AD147, "")</f>
        <v/>
      </c>
      <c r="P150" s="624" t="str">
        <f>IF(AirVision!AE147&lt;&gt;"",AirVision!AE147, "")</f>
        <v/>
      </c>
      <c r="Q150" s="624">
        <f t="shared" si="64"/>
        <v>1</v>
      </c>
      <c r="R150" s="624" t="str">
        <f>IF(D150&lt;&gt;"",(VLOOKUP(D150,'Flags&amp;Qualifiers'!$S$2:$U$55,3)),"")</f>
        <v/>
      </c>
      <c r="S150" s="624" t="b">
        <f>ISNUMBER(SEARCH('Flags&amp;Qualifiers'!$S$5,D150))</f>
        <v>0</v>
      </c>
      <c r="T150" s="624">
        <f t="shared" si="65"/>
        <v>0</v>
      </c>
      <c r="U150" s="624" t="str">
        <f>IF(D150&lt;&gt;"",(VLOOKUP(D150,'Flags&amp;Qualifiers'!$S$2:$T$55,2)),"")</f>
        <v/>
      </c>
      <c r="V150" s="7">
        <f t="shared" si="66"/>
        <v>1</v>
      </c>
      <c r="W150" s="7">
        <f t="shared" si="67"/>
        <v>0</v>
      </c>
      <c r="X150" s="861" t="str">
        <f t="shared" si="68"/>
        <v>NULL</v>
      </c>
      <c r="Y150" s="557" t="str">
        <f t="shared" si="69"/>
        <v/>
      </c>
      <c r="Z150" s="862">
        <f t="shared" si="72"/>
        <v>144</v>
      </c>
      <c r="AA150" s="633">
        <f t="shared" si="73"/>
        <v>0</v>
      </c>
      <c r="AB150" s="7" t="str">
        <f t="shared" si="79"/>
        <v>INVALID</v>
      </c>
      <c r="AC150" s="861" t="str">
        <f t="shared" si="80"/>
        <v/>
      </c>
      <c r="AD150" s="861" t="e">
        <f t="shared" si="61"/>
        <v>#DIV/0!</v>
      </c>
      <c r="AE150" s="861">
        <f t="shared" si="62"/>
        <v>0</v>
      </c>
      <c r="AF150" s="862">
        <f t="shared" si="74"/>
        <v>300</v>
      </c>
      <c r="AG150" s="862">
        <f t="shared" si="75"/>
        <v>201</v>
      </c>
      <c r="AH150" s="865">
        <f t="shared" si="76"/>
        <v>0.374</v>
      </c>
      <c r="AI150" s="862">
        <f t="shared" si="77"/>
        <v>0.11600000000000001</v>
      </c>
      <c r="AJ150" s="862" t="e">
        <f t="shared" si="78"/>
        <v>#VALUE!</v>
      </c>
      <c r="AK150" s="632" t="str">
        <f t="shared" si="57"/>
        <v/>
      </c>
      <c r="AL150" s="866" t="str">
        <f t="shared" si="63"/>
        <v/>
      </c>
      <c r="AM150" s="867">
        <f t="shared" si="70"/>
        <v>0</v>
      </c>
      <c r="AN150" s="633" t="str">
        <f t="shared" si="58"/>
        <v>YES</v>
      </c>
      <c r="AO150" s="511" t="s">
        <v>382</v>
      </c>
      <c r="AP150" s="127">
        <f>VLOOKUP(AO150,'Flags&amp;Qualifiers'!$B$2:$C$49,2)</f>
        <v>0</v>
      </c>
      <c r="AQ150" s="127">
        <f>VLOOKUP(AO150,'Flags&amp;Qualifiers'!$B$2:$D$49,3)</f>
        <v>0</v>
      </c>
      <c r="AR150" s="127">
        <f>VLOOKUP(AO150,'Flags&amp;Qualifiers'!$B$2:$E$49,4)</f>
        <v>0</v>
      </c>
      <c r="AS150" s="968"/>
      <c r="AT150" s="856" t="str">
        <f t="shared" si="71"/>
        <v>no</v>
      </c>
    </row>
    <row r="151" spans="1:46" s="7" customFormat="1" ht="11.25" customHeight="1" x14ac:dyDescent="0.2">
      <c r="A151" s="621">
        <f>(AirVision!A148)</f>
        <v>0</v>
      </c>
      <c r="B151" s="622">
        <f>(AirVision!B148)</f>
        <v>0</v>
      </c>
      <c r="C151" s="623" t="str">
        <f>IF(ISNUMBER(AirVision!I148),AirVision!I148, "")</f>
        <v/>
      </c>
      <c r="D151" s="624" t="str">
        <f>IF(AirVision!J148&lt;&gt;"",AirVision!J148, "")</f>
        <v/>
      </c>
      <c r="E151" s="624" t="str">
        <f>IF(ISNUMBER(AirVision!C148),AirVision!C148, "")</f>
        <v/>
      </c>
      <c r="F151" s="624" t="str">
        <f>IF(AirVision!D148&lt;&gt;"",AirVision!D148, "")</f>
        <v/>
      </c>
      <c r="G151" s="624" t="str">
        <f>IF(ISNUMBER(AirVision!F148),AirVision!F148, "")</f>
        <v/>
      </c>
      <c r="H151" s="624" t="str">
        <f>IF(AirVision!G148&lt;&gt;"",AirVision!G148, "")</f>
        <v/>
      </c>
      <c r="I151" s="624" t="str">
        <f>IF(ISNUMBER(AirVision!U148),AirVision!U148, "")</f>
        <v/>
      </c>
      <c r="J151" s="624" t="str">
        <f>IF(AirVision!V148&lt;&gt;"",AirVision!V148, "")</f>
        <v/>
      </c>
      <c r="K151" s="624" t="str">
        <f>IF(ISNUMBER(AirVision!X148),AirVision!X148, "")</f>
        <v/>
      </c>
      <c r="L151" s="624" t="str">
        <f>IF(AirVision!Y148&lt;&gt;"",AirVision!Y148, "")</f>
        <v/>
      </c>
      <c r="M151" s="624" t="str">
        <f>IF(ISNUMBER(AirVision!AA148),AirVision!AA148, "")</f>
        <v/>
      </c>
      <c r="N151" s="624" t="str">
        <f>IF(AirVision!AB148&lt;&gt;"",AirVision!AB148, "")</f>
        <v/>
      </c>
      <c r="O151" s="624" t="str">
        <f>IF(ISNUMBER(AirVision!AD148),AirVision!AD148, "")</f>
        <v/>
      </c>
      <c r="P151" s="624" t="str">
        <f>IF(AirVision!AE148&lt;&gt;"",AirVision!AE148, "")</f>
        <v/>
      </c>
      <c r="Q151" s="624">
        <f t="shared" si="64"/>
        <v>1</v>
      </c>
      <c r="R151" s="624" t="str">
        <f>IF(D151&lt;&gt;"",(VLOOKUP(D151,'Flags&amp;Qualifiers'!$S$2:$U$55,3)),"")</f>
        <v/>
      </c>
      <c r="S151" s="624" t="b">
        <f>ISNUMBER(SEARCH('Flags&amp;Qualifiers'!$S$5,D151))</f>
        <v>0</v>
      </c>
      <c r="T151" s="624">
        <f t="shared" si="65"/>
        <v>0</v>
      </c>
      <c r="U151" s="624" t="str">
        <f>IF(D151&lt;&gt;"",(VLOOKUP(D151,'Flags&amp;Qualifiers'!$S$2:$T$55,2)),"")</f>
        <v/>
      </c>
      <c r="V151" s="7">
        <f t="shared" si="66"/>
        <v>1</v>
      </c>
      <c r="W151" s="7">
        <f t="shared" si="67"/>
        <v>0</v>
      </c>
      <c r="X151" s="861" t="str">
        <f t="shared" si="68"/>
        <v>NULL</v>
      </c>
      <c r="Y151" s="557" t="str">
        <f t="shared" si="69"/>
        <v/>
      </c>
      <c r="Z151" s="862">
        <f t="shared" si="72"/>
        <v>145</v>
      </c>
      <c r="AA151" s="633">
        <f t="shared" si="73"/>
        <v>0</v>
      </c>
      <c r="AB151" s="7" t="str">
        <f t="shared" si="79"/>
        <v>INVALID</v>
      </c>
      <c r="AC151" s="861" t="str">
        <f t="shared" si="80"/>
        <v/>
      </c>
      <c r="AD151" s="861" t="e">
        <f t="shared" ref="AD151:AD174" si="81">AVERAGE($X$151:$X$174)</f>
        <v>#DIV/0!</v>
      </c>
      <c r="AE151" s="861">
        <f t="shared" ref="AE151:AE174" si="82">MAX($X$151:$X$174)</f>
        <v>0</v>
      </c>
      <c r="AF151" s="862">
        <f t="shared" si="74"/>
        <v>300</v>
      </c>
      <c r="AG151" s="862">
        <f t="shared" si="75"/>
        <v>201</v>
      </c>
      <c r="AH151" s="865">
        <f t="shared" si="76"/>
        <v>0.374</v>
      </c>
      <c r="AI151" s="862">
        <f t="shared" si="77"/>
        <v>0.11600000000000001</v>
      </c>
      <c r="AJ151" s="862" t="e">
        <f t="shared" si="78"/>
        <v>#VALUE!</v>
      </c>
      <c r="AK151" s="632" t="str">
        <f t="shared" si="57"/>
        <v/>
      </c>
      <c r="AL151" s="866" t="str">
        <f t="shared" si="63"/>
        <v/>
      </c>
      <c r="AM151" s="867">
        <f t="shared" si="70"/>
        <v>0</v>
      </c>
      <c r="AN151" s="633" t="str">
        <f t="shared" si="58"/>
        <v>YES</v>
      </c>
      <c r="AO151" s="511" t="s">
        <v>382</v>
      </c>
      <c r="AP151" s="127">
        <f>VLOOKUP(AO151,'Flags&amp;Qualifiers'!$B$2:$C$49,2)</f>
        <v>0</v>
      </c>
      <c r="AQ151" s="127">
        <f>VLOOKUP(AO151,'Flags&amp;Qualifiers'!$B$2:$D$49,3)</f>
        <v>0</v>
      </c>
      <c r="AR151" s="127">
        <f>VLOOKUP(AO151,'Flags&amp;Qualifiers'!$B$2:$E$49,4)</f>
        <v>0</v>
      </c>
      <c r="AS151" s="968"/>
      <c r="AT151" s="856" t="str">
        <f t="shared" si="71"/>
        <v>no</v>
      </c>
    </row>
    <row r="152" spans="1:46" s="7" customFormat="1" ht="11.25" customHeight="1" x14ac:dyDescent="0.2">
      <c r="A152" s="621">
        <f>(AirVision!A149)</f>
        <v>0</v>
      </c>
      <c r="B152" s="622">
        <f>(AirVision!B149)</f>
        <v>0</v>
      </c>
      <c r="C152" s="623" t="str">
        <f>IF(ISNUMBER(AirVision!I149),AirVision!I149, "")</f>
        <v/>
      </c>
      <c r="D152" s="624" t="str">
        <f>IF(AirVision!J149&lt;&gt;"",AirVision!J149, "")</f>
        <v/>
      </c>
      <c r="E152" s="624" t="str">
        <f>IF(ISNUMBER(AirVision!C149),AirVision!C149, "")</f>
        <v/>
      </c>
      <c r="F152" s="624" t="str">
        <f>IF(AirVision!D149&lt;&gt;"",AirVision!D149, "")</f>
        <v/>
      </c>
      <c r="G152" s="624" t="str">
        <f>IF(ISNUMBER(AirVision!F149),AirVision!F149, "")</f>
        <v/>
      </c>
      <c r="H152" s="624" t="str">
        <f>IF(AirVision!G149&lt;&gt;"",AirVision!G149, "")</f>
        <v/>
      </c>
      <c r="I152" s="624" t="str">
        <f>IF(ISNUMBER(AirVision!U149),AirVision!U149, "")</f>
        <v/>
      </c>
      <c r="J152" s="624" t="str">
        <f>IF(AirVision!V149&lt;&gt;"",AirVision!V149, "")</f>
        <v/>
      </c>
      <c r="K152" s="624" t="str">
        <f>IF(ISNUMBER(AirVision!X149),AirVision!X149, "")</f>
        <v/>
      </c>
      <c r="L152" s="624" t="str">
        <f>IF(AirVision!Y149&lt;&gt;"",AirVision!Y149, "")</f>
        <v/>
      </c>
      <c r="M152" s="624" t="str">
        <f>IF(ISNUMBER(AirVision!AA149),AirVision!AA149, "")</f>
        <v/>
      </c>
      <c r="N152" s="624" t="str">
        <f>IF(AirVision!AB149&lt;&gt;"",AirVision!AB149, "")</f>
        <v/>
      </c>
      <c r="O152" s="624" t="str">
        <f>IF(ISNUMBER(AirVision!AD149),AirVision!AD149, "")</f>
        <v/>
      </c>
      <c r="P152" s="624" t="str">
        <f>IF(AirVision!AE149&lt;&gt;"",AirVision!AE149, "")</f>
        <v/>
      </c>
      <c r="Q152" s="624">
        <f t="shared" si="64"/>
        <v>1</v>
      </c>
      <c r="R152" s="624" t="str">
        <f>IF(D152&lt;&gt;"",(VLOOKUP(D152,'Flags&amp;Qualifiers'!$S$2:$U$55,3)),"")</f>
        <v/>
      </c>
      <c r="S152" s="624" t="b">
        <f>ISNUMBER(SEARCH('Flags&amp;Qualifiers'!$S$5,D152))</f>
        <v>0</v>
      </c>
      <c r="T152" s="624">
        <f t="shared" si="65"/>
        <v>0</v>
      </c>
      <c r="U152" s="624" t="str">
        <f>IF(D152&lt;&gt;"",(VLOOKUP(D152,'Flags&amp;Qualifiers'!$S$2:$T$55,2)),"")</f>
        <v/>
      </c>
      <c r="V152" s="7">
        <f t="shared" si="66"/>
        <v>1</v>
      </c>
      <c r="W152" s="7">
        <f t="shared" si="67"/>
        <v>0</v>
      </c>
      <c r="X152" s="861" t="str">
        <f t="shared" si="68"/>
        <v>NULL</v>
      </c>
      <c r="Y152" s="557" t="str">
        <f t="shared" si="69"/>
        <v/>
      </c>
      <c r="Z152" s="862">
        <f t="shared" si="72"/>
        <v>146</v>
      </c>
      <c r="AA152" s="633">
        <f t="shared" si="73"/>
        <v>0</v>
      </c>
      <c r="AB152" s="7" t="str">
        <f t="shared" si="79"/>
        <v>INVALID</v>
      </c>
      <c r="AC152" s="861" t="str">
        <f t="shared" si="80"/>
        <v/>
      </c>
      <c r="AD152" s="861" t="e">
        <f t="shared" si="81"/>
        <v>#DIV/0!</v>
      </c>
      <c r="AE152" s="861">
        <f t="shared" si="82"/>
        <v>0</v>
      </c>
      <c r="AF152" s="862">
        <f t="shared" si="74"/>
        <v>300</v>
      </c>
      <c r="AG152" s="862">
        <f t="shared" si="75"/>
        <v>201</v>
      </c>
      <c r="AH152" s="865">
        <f t="shared" si="76"/>
        <v>0.374</v>
      </c>
      <c r="AI152" s="862">
        <f t="shared" si="77"/>
        <v>0.11600000000000001</v>
      </c>
      <c r="AJ152" s="862" t="e">
        <f t="shared" si="78"/>
        <v>#VALUE!</v>
      </c>
      <c r="AK152" s="632" t="str">
        <f t="shared" si="57"/>
        <v/>
      </c>
      <c r="AL152" s="866" t="str">
        <f t="shared" si="63"/>
        <v/>
      </c>
      <c r="AM152" s="867">
        <f t="shared" si="70"/>
        <v>0</v>
      </c>
      <c r="AN152" s="633" t="str">
        <f t="shared" si="58"/>
        <v>YES</v>
      </c>
      <c r="AO152" s="511" t="s">
        <v>382</v>
      </c>
      <c r="AP152" s="127">
        <f>VLOOKUP(AO152,'Flags&amp;Qualifiers'!$B$2:$C$49,2)</f>
        <v>0</v>
      </c>
      <c r="AQ152" s="127">
        <f>VLOOKUP(AO152,'Flags&amp;Qualifiers'!$B$2:$D$49,3)</f>
        <v>0</v>
      </c>
      <c r="AR152" s="127">
        <f>VLOOKUP(AO152,'Flags&amp;Qualifiers'!$B$2:$E$49,4)</f>
        <v>0</v>
      </c>
      <c r="AS152" s="968"/>
      <c r="AT152" s="856" t="str">
        <f t="shared" si="71"/>
        <v>no</v>
      </c>
    </row>
    <row r="153" spans="1:46" s="7" customFormat="1" ht="11.25" customHeight="1" x14ac:dyDescent="0.2">
      <c r="A153" s="621">
        <f>(AirVision!A150)</f>
        <v>0</v>
      </c>
      <c r="B153" s="622">
        <f>(AirVision!B150)</f>
        <v>0</v>
      </c>
      <c r="C153" s="623" t="str">
        <f>IF(ISNUMBER(AirVision!I150),AirVision!I150, "")</f>
        <v/>
      </c>
      <c r="D153" s="624" t="str">
        <f>IF(AirVision!J150&lt;&gt;"",AirVision!J150, "")</f>
        <v/>
      </c>
      <c r="E153" s="624" t="str">
        <f>IF(ISNUMBER(AirVision!C150),AirVision!C150, "")</f>
        <v/>
      </c>
      <c r="F153" s="624" t="str">
        <f>IF(AirVision!D150&lt;&gt;"",AirVision!D150, "")</f>
        <v/>
      </c>
      <c r="G153" s="624" t="str">
        <f>IF(ISNUMBER(AirVision!F150),AirVision!F150, "")</f>
        <v/>
      </c>
      <c r="H153" s="624" t="str">
        <f>IF(AirVision!G150&lt;&gt;"",AirVision!G150, "")</f>
        <v/>
      </c>
      <c r="I153" s="624" t="str">
        <f>IF(ISNUMBER(AirVision!U150),AirVision!U150, "")</f>
        <v/>
      </c>
      <c r="J153" s="624" t="str">
        <f>IF(AirVision!V150&lt;&gt;"",AirVision!V150, "")</f>
        <v/>
      </c>
      <c r="K153" s="624" t="str">
        <f>IF(ISNUMBER(AirVision!X150),AirVision!X150, "")</f>
        <v/>
      </c>
      <c r="L153" s="624" t="str">
        <f>IF(AirVision!Y150&lt;&gt;"",AirVision!Y150, "")</f>
        <v/>
      </c>
      <c r="M153" s="624" t="str">
        <f>IF(ISNUMBER(AirVision!AA150),AirVision!AA150, "")</f>
        <v/>
      </c>
      <c r="N153" s="624" t="str">
        <f>IF(AirVision!AB150&lt;&gt;"",AirVision!AB150, "")</f>
        <v/>
      </c>
      <c r="O153" s="624" t="str">
        <f>IF(ISNUMBER(AirVision!AD150),AirVision!AD150, "")</f>
        <v/>
      </c>
      <c r="P153" s="624" t="str">
        <f>IF(AirVision!AE150&lt;&gt;"",AirVision!AE150, "")</f>
        <v/>
      </c>
      <c r="Q153" s="624">
        <f t="shared" si="64"/>
        <v>1</v>
      </c>
      <c r="R153" s="624" t="str">
        <f>IF(D153&lt;&gt;"",(VLOOKUP(D153,'Flags&amp;Qualifiers'!$S$2:$U$55,3)),"")</f>
        <v/>
      </c>
      <c r="S153" s="624" t="b">
        <f>ISNUMBER(SEARCH('Flags&amp;Qualifiers'!$S$5,D153))</f>
        <v>0</v>
      </c>
      <c r="T153" s="624">
        <f t="shared" si="65"/>
        <v>0</v>
      </c>
      <c r="U153" s="624" t="str">
        <f>IF(D153&lt;&gt;"",(VLOOKUP(D153,'Flags&amp;Qualifiers'!$S$2:$T$55,2)),"")</f>
        <v/>
      </c>
      <c r="V153" s="7">
        <f t="shared" si="66"/>
        <v>1</v>
      </c>
      <c r="W153" s="7">
        <f t="shared" si="67"/>
        <v>0</v>
      </c>
      <c r="X153" s="861" t="str">
        <f t="shared" si="68"/>
        <v>NULL</v>
      </c>
      <c r="Y153" s="557" t="str">
        <f t="shared" si="69"/>
        <v/>
      </c>
      <c r="Z153" s="862">
        <f t="shared" si="72"/>
        <v>147</v>
      </c>
      <c r="AA153" s="633">
        <f t="shared" si="73"/>
        <v>0</v>
      </c>
      <c r="AB153" s="7" t="str">
        <f t="shared" si="79"/>
        <v>INVALID</v>
      </c>
      <c r="AC153" s="861" t="str">
        <f t="shared" si="80"/>
        <v/>
      </c>
      <c r="AD153" s="861" t="e">
        <f t="shared" si="81"/>
        <v>#DIV/0!</v>
      </c>
      <c r="AE153" s="861">
        <f t="shared" si="82"/>
        <v>0</v>
      </c>
      <c r="AF153" s="862">
        <f t="shared" si="74"/>
        <v>300</v>
      </c>
      <c r="AG153" s="862">
        <f t="shared" si="75"/>
        <v>201</v>
      </c>
      <c r="AH153" s="865">
        <f t="shared" si="76"/>
        <v>0.374</v>
      </c>
      <c r="AI153" s="862">
        <f t="shared" si="77"/>
        <v>0.11600000000000001</v>
      </c>
      <c r="AJ153" s="862" t="e">
        <f t="shared" si="78"/>
        <v>#VALUE!</v>
      </c>
      <c r="AK153" s="632" t="str">
        <f t="shared" si="57"/>
        <v/>
      </c>
      <c r="AL153" s="866" t="str">
        <f t="shared" si="63"/>
        <v/>
      </c>
      <c r="AM153" s="867">
        <f t="shared" si="70"/>
        <v>0</v>
      </c>
      <c r="AN153" s="633" t="str">
        <f t="shared" si="58"/>
        <v>YES</v>
      </c>
      <c r="AO153" s="511" t="s">
        <v>382</v>
      </c>
      <c r="AP153" s="127">
        <f>VLOOKUP(AO153,'Flags&amp;Qualifiers'!$B$2:$C$49,2)</f>
        <v>0</v>
      </c>
      <c r="AQ153" s="127">
        <f>VLOOKUP(AO153,'Flags&amp;Qualifiers'!$B$2:$D$49,3)</f>
        <v>0</v>
      </c>
      <c r="AR153" s="127">
        <f>VLOOKUP(AO153,'Flags&amp;Qualifiers'!$B$2:$E$49,4)</f>
        <v>0</v>
      </c>
      <c r="AS153" s="968"/>
      <c r="AT153" s="856" t="str">
        <f t="shared" si="71"/>
        <v>no</v>
      </c>
    </row>
    <row r="154" spans="1:46" s="7" customFormat="1" ht="11.25" customHeight="1" x14ac:dyDescent="0.2">
      <c r="A154" s="621">
        <f>(AirVision!A151)</f>
        <v>0</v>
      </c>
      <c r="B154" s="622">
        <f>(AirVision!B151)</f>
        <v>0</v>
      </c>
      <c r="C154" s="623" t="str">
        <f>IF(ISNUMBER(AirVision!I151),AirVision!I151, "")</f>
        <v/>
      </c>
      <c r="D154" s="624" t="str">
        <f>IF(AirVision!J151&lt;&gt;"",AirVision!J151, "")</f>
        <v/>
      </c>
      <c r="E154" s="624" t="str">
        <f>IF(ISNUMBER(AirVision!C151),AirVision!C151, "")</f>
        <v/>
      </c>
      <c r="F154" s="624" t="str">
        <f>IF(AirVision!D151&lt;&gt;"",AirVision!D151, "")</f>
        <v/>
      </c>
      <c r="G154" s="624" t="str">
        <f>IF(ISNUMBER(AirVision!F151),AirVision!F151, "")</f>
        <v/>
      </c>
      <c r="H154" s="624" t="str">
        <f>IF(AirVision!G151&lt;&gt;"",AirVision!G151, "")</f>
        <v/>
      </c>
      <c r="I154" s="624" t="str">
        <f>IF(ISNUMBER(AirVision!U151),AirVision!U151, "")</f>
        <v/>
      </c>
      <c r="J154" s="624" t="str">
        <f>IF(AirVision!V151&lt;&gt;"",AirVision!V151, "")</f>
        <v/>
      </c>
      <c r="K154" s="624" t="str">
        <f>IF(ISNUMBER(AirVision!X151),AirVision!X151, "")</f>
        <v/>
      </c>
      <c r="L154" s="624" t="str">
        <f>IF(AirVision!Y151&lt;&gt;"",AirVision!Y151, "")</f>
        <v/>
      </c>
      <c r="M154" s="624" t="str">
        <f>IF(ISNUMBER(AirVision!AA151),AirVision!AA151, "")</f>
        <v/>
      </c>
      <c r="N154" s="624" t="str">
        <f>IF(AirVision!AB151&lt;&gt;"",AirVision!AB151, "")</f>
        <v/>
      </c>
      <c r="O154" s="624" t="str">
        <f>IF(ISNUMBER(AirVision!AD151),AirVision!AD151, "")</f>
        <v/>
      </c>
      <c r="P154" s="624" t="str">
        <f>IF(AirVision!AE151&lt;&gt;"",AirVision!AE151, "")</f>
        <v/>
      </c>
      <c r="Q154" s="624">
        <f t="shared" si="64"/>
        <v>1</v>
      </c>
      <c r="R154" s="624" t="str">
        <f>IF(D154&lt;&gt;"",(VLOOKUP(D154,'Flags&amp;Qualifiers'!$S$2:$U$55,3)),"")</f>
        <v/>
      </c>
      <c r="S154" s="624" t="b">
        <f>ISNUMBER(SEARCH('Flags&amp;Qualifiers'!$S$5,D154))</f>
        <v>0</v>
      </c>
      <c r="T154" s="624">
        <f t="shared" si="65"/>
        <v>0</v>
      </c>
      <c r="U154" s="624" t="str">
        <f>IF(D154&lt;&gt;"",(VLOOKUP(D154,'Flags&amp;Qualifiers'!$S$2:$T$55,2)),"")</f>
        <v/>
      </c>
      <c r="V154" s="7">
        <f t="shared" si="66"/>
        <v>1</v>
      </c>
      <c r="W154" s="7">
        <f t="shared" si="67"/>
        <v>0</v>
      </c>
      <c r="X154" s="861" t="str">
        <f t="shared" si="68"/>
        <v>NULL</v>
      </c>
      <c r="Y154" s="557" t="str">
        <f t="shared" si="69"/>
        <v/>
      </c>
      <c r="Z154" s="862">
        <f t="shared" si="72"/>
        <v>148</v>
      </c>
      <c r="AA154" s="633">
        <f t="shared" si="73"/>
        <v>0</v>
      </c>
      <c r="AB154" s="7" t="str">
        <f t="shared" si="79"/>
        <v>INVALID</v>
      </c>
      <c r="AC154" s="861" t="str">
        <f t="shared" si="80"/>
        <v/>
      </c>
      <c r="AD154" s="861" t="e">
        <f t="shared" si="81"/>
        <v>#DIV/0!</v>
      </c>
      <c r="AE154" s="861">
        <f t="shared" si="82"/>
        <v>0</v>
      </c>
      <c r="AF154" s="862">
        <f t="shared" si="74"/>
        <v>300</v>
      </c>
      <c r="AG154" s="862">
        <f t="shared" si="75"/>
        <v>201</v>
      </c>
      <c r="AH154" s="865">
        <f t="shared" si="76"/>
        <v>0.374</v>
      </c>
      <c r="AI154" s="862">
        <f t="shared" si="77"/>
        <v>0.11600000000000001</v>
      </c>
      <c r="AJ154" s="862" t="e">
        <f t="shared" si="78"/>
        <v>#VALUE!</v>
      </c>
      <c r="AK154" s="632" t="str">
        <f t="shared" si="57"/>
        <v/>
      </c>
      <c r="AL154" s="866" t="str">
        <f t="shared" si="63"/>
        <v/>
      </c>
      <c r="AM154" s="867">
        <f t="shared" si="70"/>
        <v>0</v>
      </c>
      <c r="AN154" s="633" t="str">
        <f t="shared" si="58"/>
        <v>YES</v>
      </c>
      <c r="AO154" s="511" t="s">
        <v>382</v>
      </c>
      <c r="AP154" s="127">
        <f>VLOOKUP(AO154,'Flags&amp;Qualifiers'!$B$2:$C$49,2)</f>
        <v>0</v>
      </c>
      <c r="AQ154" s="127">
        <f>VLOOKUP(AO154,'Flags&amp;Qualifiers'!$B$2:$D$49,3)</f>
        <v>0</v>
      </c>
      <c r="AR154" s="127">
        <f>VLOOKUP(AO154,'Flags&amp;Qualifiers'!$B$2:$E$49,4)</f>
        <v>0</v>
      </c>
      <c r="AS154" s="968"/>
      <c r="AT154" s="856" t="str">
        <f t="shared" si="71"/>
        <v>no</v>
      </c>
    </row>
    <row r="155" spans="1:46" s="7" customFormat="1" ht="11.25" customHeight="1" x14ac:dyDescent="0.2">
      <c r="A155" s="621">
        <f>(AirVision!A152)</f>
        <v>0</v>
      </c>
      <c r="B155" s="622">
        <f>(AirVision!B152)</f>
        <v>0</v>
      </c>
      <c r="C155" s="623" t="str">
        <f>IF(ISNUMBER(AirVision!I152),AirVision!I152, "")</f>
        <v/>
      </c>
      <c r="D155" s="624" t="str">
        <f>IF(AirVision!J152&lt;&gt;"",AirVision!J152, "")</f>
        <v/>
      </c>
      <c r="E155" s="624" t="str">
        <f>IF(ISNUMBER(AirVision!C152),AirVision!C152, "")</f>
        <v/>
      </c>
      <c r="F155" s="624" t="str">
        <f>IF(AirVision!D152&lt;&gt;"",AirVision!D152, "")</f>
        <v/>
      </c>
      <c r="G155" s="624" t="str">
        <f>IF(ISNUMBER(AirVision!F152),AirVision!F152, "")</f>
        <v/>
      </c>
      <c r="H155" s="624" t="str">
        <f>IF(AirVision!G152&lt;&gt;"",AirVision!G152, "")</f>
        <v/>
      </c>
      <c r="I155" s="624" t="str">
        <f>IF(ISNUMBER(AirVision!U152),AirVision!U152, "")</f>
        <v/>
      </c>
      <c r="J155" s="624" t="str">
        <f>IF(AirVision!V152&lt;&gt;"",AirVision!V152, "")</f>
        <v/>
      </c>
      <c r="K155" s="624" t="str">
        <f>IF(ISNUMBER(AirVision!X152),AirVision!X152, "")</f>
        <v/>
      </c>
      <c r="L155" s="624" t="str">
        <f>IF(AirVision!Y152&lt;&gt;"",AirVision!Y152, "")</f>
        <v/>
      </c>
      <c r="M155" s="624" t="str">
        <f>IF(ISNUMBER(AirVision!AA152),AirVision!AA152, "")</f>
        <v/>
      </c>
      <c r="N155" s="624" t="str">
        <f>IF(AirVision!AB152&lt;&gt;"",AirVision!AB152, "")</f>
        <v/>
      </c>
      <c r="O155" s="624" t="str">
        <f>IF(ISNUMBER(AirVision!AD152),AirVision!AD152, "")</f>
        <v/>
      </c>
      <c r="P155" s="624" t="str">
        <f>IF(AirVision!AE152&lt;&gt;"",AirVision!AE152, "")</f>
        <v/>
      </c>
      <c r="Q155" s="624">
        <f t="shared" si="64"/>
        <v>1</v>
      </c>
      <c r="R155" s="624" t="str">
        <f>IF(D155&lt;&gt;"",(VLOOKUP(D155,'Flags&amp;Qualifiers'!$S$2:$U$55,3)),"")</f>
        <v/>
      </c>
      <c r="S155" s="624" t="b">
        <f>ISNUMBER(SEARCH('Flags&amp;Qualifiers'!$S$5,D155))</f>
        <v>0</v>
      </c>
      <c r="T155" s="624">
        <f t="shared" si="65"/>
        <v>0</v>
      </c>
      <c r="U155" s="624" t="str">
        <f>IF(D155&lt;&gt;"",(VLOOKUP(D155,'Flags&amp;Qualifiers'!$S$2:$T$55,2)),"")</f>
        <v/>
      </c>
      <c r="V155" s="7">
        <f t="shared" si="66"/>
        <v>1</v>
      </c>
      <c r="W155" s="7">
        <f t="shared" si="67"/>
        <v>0</v>
      </c>
      <c r="X155" s="861" t="str">
        <f t="shared" si="68"/>
        <v>NULL</v>
      </c>
      <c r="Y155" s="557" t="str">
        <f t="shared" si="69"/>
        <v/>
      </c>
      <c r="Z155" s="862">
        <f t="shared" si="72"/>
        <v>149</v>
      </c>
      <c r="AA155" s="633">
        <f t="shared" si="73"/>
        <v>0</v>
      </c>
      <c r="AB155" s="7" t="str">
        <f t="shared" si="79"/>
        <v>INVALID</v>
      </c>
      <c r="AC155" s="861" t="str">
        <f t="shared" si="80"/>
        <v/>
      </c>
      <c r="AD155" s="861" t="e">
        <f t="shared" si="81"/>
        <v>#DIV/0!</v>
      </c>
      <c r="AE155" s="861">
        <f t="shared" si="82"/>
        <v>0</v>
      </c>
      <c r="AF155" s="862">
        <f t="shared" si="74"/>
        <v>300</v>
      </c>
      <c r="AG155" s="862">
        <f t="shared" si="75"/>
        <v>201</v>
      </c>
      <c r="AH155" s="865">
        <f t="shared" si="76"/>
        <v>0.374</v>
      </c>
      <c r="AI155" s="862">
        <f t="shared" si="77"/>
        <v>0.11600000000000001</v>
      </c>
      <c r="AJ155" s="862" t="e">
        <f t="shared" si="78"/>
        <v>#VALUE!</v>
      </c>
      <c r="AK155" s="632" t="str">
        <f t="shared" si="57"/>
        <v/>
      </c>
      <c r="AL155" s="866" t="str">
        <f t="shared" si="63"/>
        <v/>
      </c>
      <c r="AM155" s="867">
        <f t="shared" si="70"/>
        <v>0</v>
      </c>
      <c r="AN155" s="633" t="str">
        <f t="shared" si="58"/>
        <v>YES</v>
      </c>
      <c r="AO155" s="511" t="s">
        <v>382</v>
      </c>
      <c r="AP155" s="127">
        <f>VLOOKUP(AO155,'Flags&amp;Qualifiers'!$B$2:$C$49,2)</f>
        <v>0</v>
      </c>
      <c r="AQ155" s="127">
        <f>VLOOKUP(AO155,'Flags&amp;Qualifiers'!$B$2:$D$49,3)</f>
        <v>0</v>
      </c>
      <c r="AR155" s="127">
        <f>VLOOKUP(AO155,'Flags&amp;Qualifiers'!$B$2:$E$49,4)</f>
        <v>0</v>
      </c>
      <c r="AS155" s="968"/>
      <c r="AT155" s="856" t="str">
        <f t="shared" si="71"/>
        <v>no</v>
      </c>
    </row>
    <row r="156" spans="1:46" s="7" customFormat="1" ht="11.25" customHeight="1" x14ac:dyDescent="0.2">
      <c r="A156" s="621">
        <f>(AirVision!A153)</f>
        <v>0</v>
      </c>
      <c r="B156" s="622">
        <f>(AirVision!B153)</f>
        <v>0</v>
      </c>
      <c r="C156" s="623" t="str">
        <f>IF(ISNUMBER(AirVision!I153),AirVision!I153, "")</f>
        <v/>
      </c>
      <c r="D156" s="624" t="str">
        <f>IF(AirVision!J153&lt;&gt;"",AirVision!J153, "")</f>
        <v/>
      </c>
      <c r="E156" s="624" t="str">
        <f>IF(ISNUMBER(AirVision!C153),AirVision!C153, "")</f>
        <v/>
      </c>
      <c r="F156" s="624" t="str">
        <f>IF(AirVision!D153&lt;&gt;"",AirVision!D153, "")</f>
        <v/>
      </c>
      <c r="G156" s="624" t="str">
        <f>IF(ISNUMBER(AirVision!F153),AirVision!F153, "")</f>
        <v/>
      </c>
      <c r="H156" s="624" t="str">
        <f>IF(AirVision!G153&lt;&gt;"",AirVision!G153, "")</f>
        <v/>
      </c>
      <c r="I156" s="624" t="str">
        <f>IF(ISNUMBER(AirVision!U153),AirVision!U153, "")</f>
        <v/>
      </c>
      <c r="J156" s="624" t="str">
        <f>IF(AirVision!V153&lt;&gt;"",AirVision!V153, "")</f>
        <v/>
      </c>
      <c r="K156" s="624" t="str">
        <f>IF(ISNUMBER(AirVision!X153),AirVision!X153, "")</f>
        <v/>
      </c>
      <c r="L156" s="624" t="str">
        <f>IF(AirVision!Y153&lt;&gt;"",AirVision!Y153, "")</f>
        <v/>
      </c>
      <c r="M156" s="624" t="str">
        <f>IF(ISNUMBER(AirVision!AA153),AirVision!AA153, "")</f>
        <v/>
      </c>
      <c r="N156" s="624" t="str">
        <f>IF(AirVision!AB153&lt;&gt;"",AirVision!AB153, "")</f>
        <v/>
      </c>
      <c r="O156" s="624" t="str">
        <f>IF(ISNUMBER(AirVision!AD153),AirVision!AD153, "")</f>
        <v/>
      </c>
      <c r="P156" s="624" t="str">
        <f>IF(AirVision!AE153&lt;&gt;"",AirVision!AE153, "")</f>
        <v/>
      </c>
      <c r="Q156" s="624">
        <f t="shared" si="64"/>
        <v>1</v>
      </c>
      <c r="R156" s="624" t="str">
        <f>IF(D156&lt;&gt;"",(VLOOKUP(D156,'Flags&amp;Qualifiers'!$S$2:$U$55,3)),"")</f>
        <v/>
      </c>
      <c r="S156" s="624" t="b">
        <f>ISNUMBER(SEARCH('Flags&amp;Qualifiers'!$S$5,D156))</f>
        <v>0</v>
      </c>
      <c r="T156" s="624">
        <f t="shared" si="65"/>
        <v>0</v>
      </c>
      <c r="U156" s="624" t="str">
        <f>IF(D156&lt;&gt;"",(VLOOKUP(D156,'Flags&amp;Qualifiers'!$S$2:$T$55,2)),"")</f>
        <v/>
      </c>
      <c r="V156" s="7">
        <f t="shared" si="66"/>
        <v>1</v>
      </c>
      <c r="W156" s="7">
        <f t="shared" si="67"/>
        <v>0</v>
      </c>
      <c r="X156" s="861" t="str">
        <f t="shared" si="68"/>
        <v>NULL</v>
      </c>
      <c r="Y156" s="557" t="str">
        <f t="shared" si="69"/>
        <v/>
      </c>
      <c r="Z156" s="862">
        <f t="shared" si="72"/>
        <v>150</v>
      </c>
      <c r="AA156" s="633">
        <f t="shared" si="73"/>
        <v>0</v>
      </c>
      <c r="AB156" s="7" t="str">
        <f t="shared" si="79"/>
        <v>INVALID</v>
      </c>
      <c r="AC156" s="861" t="str">
        <f t="shared" si="80"/>
        <v/>
      </c>
      <c r="AD156" s="861" t="e">
        <f t="shared" si="81"/>
        <v>#DIV/0!</v>
      </c>
      <c r="AE156" s="861">
        <f t="shared" si="82"/>
        <v>0</v>
      </c>
      <c r="AF156" s="862">
        <f t="shared" si="74"/>
        <v>300</v>
      </c>
      <c r="AG156" s="862">
        <f t="shared" si="75"/>
        <v>201</v>
      </c>
      <c r="AH156" s="865">
        <f t="shared" si="76"/>
        <v>0.374</v>
      </c>
      <c r="AI156" s="862">
        <f t="shared" si="77"/>
        <v>0.11600000000000001</v>
      </c>
      <c r="AJ156" s="862" t="e">
        <f t="shared" si="78"/>
        <v>#VALUE!</v>
      </c>
      <c r="AK156" s="632" t="str">
        <f t="shared" si="57"/>
        <v/>
      </c>
      <c r="AL156" s="866" t="str">
        <f t="shared" si="63"/>
        <v/>
      </c>
      <c r="AM156" s="867">
        <f t="shared" si="70"/>
        <v>0</v>
      </c>
      <c r="AN156" s="633" t="str">
        <f t="shared" si="58"/>
        <v>YES</v>
      </c>
      <c r="AO156" s="511" t="s">
        <v>382</v>
      </c>
      <c r="AP156" s="127">
        <f>VLOOKUP(AO156,'Flags&amp;Qualifiers'!$B$2:$C$49,2)</f>
        <v>0</v>
      </c>
      <c r="AQ156" s="127">
        <f>VLOOKUP(AO156,'Flags&amp;Qualifiers'!$B$2:$D$49,3)</f>
        <v>0</v>
      </c>
      <c r="AR156" s="127">
        <f>VLOOKUP(AO156,'Flags&amp;Qualifiers'!$B$2:$E$49,4)</f>
        <v>0</v>
      </c>
      <c r="AS156" s="968"/>
      <c r="AT156" s="856" t="str">
        <f t="shared" si="71"/>
        <v>no</v>
      </c>
    </row>
    <row r="157" spans="1:46" s="7" customFormat="1" ht="11.25" customHeight="1" x14ac:dyDescent="0.2">
      <c r="A157" s="621">
        <f>(AirVision!A154)</f>
        <v>0</v>
      </c>
      <c r="B157" s="622">
        <f>(AirVision!B154)</f>
        <v>0</v>
      </c>
      <c r="C157" s="623" t="str">
        <f>IF(ISNUMBER(AirVision!I154),AirVision!I154, "")</f>
        <v/>
      </c>
      <c r="D157" s="624" t="str">
        <f>IF(AirVision!J154&lt;&gt;"",AirVision!J154, "")</f>
        <v/>
      </c>
      <c r="E157" s="624" t="str">
        <f>IF(ISNUMBER(AirVision!C154),AirVision!C154, "")</f>
        <v/>
      </c>
      <c r="F157" s="624" t="str">
        <f>IF(AirVision!D154&lt;&gt;"",AirVision!D154, "")</f>
        <v/>
      </c>
      <c r="G157" s="624" t="str">
        <f>IF(ISNUMBER(AirVision!F154),AirVision!F154, "")</f>
        <v/>
      </c>
      <c r="H157" s="624" t="str">
        <f>IF(AirVision!G154&lt;&gt;"",AirVision!G154, "")</f>
        <v/>
      </c>
      <c r="I157" s="624" t="str">
        <f>IF(ISNUMBER(AirVision!U154),AirVision!U154, "")</f>
        <v/>
      </c>
      <c r="J157" s="624" t="str">
        <f>IF(AirVision!V154&lt;&gt;"",AirVision!V154, "")</f>
        <v/>
      </c>
      <c r="K157" s="624" t="str">
        <f>IF(ISNUMBER(AirVision!X154),AirVision!X154, "")</f>
        <v/>
      </c>
      <c r="L157" s="624" t="str">
        <f>IF(AirVision!Y154&lt;&gt;"",AirVision!Y154, "")</f>
        <v/>
      </c>
      <c r="M157" s="624" t="str">
        <f>IF(ISNUMBER(AirVision!AA154),AirVision!AA154, "")</f>
        <v/>
      </c>
      <c r="N157" s="624" t="str">
        <f>IF(AirVision!AB154&lt;&gt;"",AirVision!AB154, "")</f>
        <v/>
      </c>
      <c r="O157" s="624" t="str">
        <f>IF(ISNUMBER(AirVision!AD154),AirVision!AD154, "")</f>
        <v/>
      </c>
      <c r="P157" s="624" t="str">
        <f>IF(AirVision!AE154&lt;&gt;"",AirVision!AE154, "")</f>
        <v/>
      </c>
      <c r="Q157" s="624">
        <f t="shared" si="64"/>
        <v>1</v>
      </c>
      <c r="R157" s="624" t="str">
        <f>IF(D157&lt;&gt;"",(VLOOKUP(D157,'Flags&amp;Qualifiers'!$S$2:$U$55,3)),"")</f>
        <v/>
      </c>
      <c r="S157" s="624" t="b">
        <f>ISNUMBER(SEARCH('Flags&amp;Qualifiers'!$S$5,D157))</f>
        <v>0</v>
      </c>
      <c r="T157" s="624">
        <f t="shared" si="65"/>
        <v>0</v>
      </c>
      <c r="U157" s="624" t="str">
        <f>IF(D157&lt;&gt;"",(VLOOKUP(D157,'Flags&amp;Qualifiers'!$S$2:$T$55,2)),"")</f>
        <v/>
      </c>
      <c r="V157" s="7">
        <f t="shared" si="66"/>
        <v>1</v>
      </c>
      <c r="W157" s="7">
        <f t="shared" si="67"/>
        <v>0</v>
      </c>
      <c r="X157" s="861" t="str">
        <f t="shared" si="68"/>
        <v>NULL</v>
      </c>
      <c r="Y157" s="557" t="str">
        <f t="shared" si="69"/>
        <v/>
      </c>
      <c r="Z157" s="862">
        <f t="shared" si="72"/>
        <v>151</v>
      </c>
      <c r="AA157" s="633">
        <f t="shared" si="73"/>
        <v>0</v>
      </c>
      <c r="AB157" s="7" t="str">
        <f t="shared" si="79"/>
        <v>INVALID</v>
      </c>
      <c r="AC157" s="861" t="str">
        <f t="shared" si="80"/>
        <v/>
      </c>
      <c r="AD157" s="861" t="e">
        <f t="shared" si="81"/>
        <v>#DIV/0!</v>
      </c>
      <c r="AE157" s="861">
        <f t="shared" si="82"/>
        <v>0</v>
      </c>
      <c r="AF157" s="862">
        <f t="shared" si="74"/>
        <v>300</v>
      </c>
      <c r="AG157" s="862">
        <f t="shared" si="75"/>
        <v>201</v>
      </c>
      <c r="AH157" s="865">
        <f t="shared" si="76"/>
        <v>0.374</v>
      </c>
      <c r="AI157" s="862">
        <f t="shared" si="77"/>
        <v>0.11600000000000001</v>
      </c>
      <c r="AJ157" s="862" t="e">
        <f t="shared" si="78"/>
        <v>#VALUE!</v>
      </c>
      <c r="AK157" s="632" t="str">
        <f t="shared" si="57"/>
        <v/>
      </c>
      <c r="AL157" s="866" t="str">
        <f t="shared" si="63"/>
        <v/>
      </c>
      <c r="AM157" s="867">
        <f t="shared" si="70"/>
        <v>0</v>
      </c>
      <c r="AN157" s="633" t="str">
        <f t="shared" si="58"/>
        <v>YES</v>
      </c>
      <c r="AO157" s="511" t="s">
        <v>382</v>
      </c>
      <c r="AP157" s="127">
        <f>VLOOKUP(AO157,'Flags&amp;Qualifiers'!$B$2:$C$49,2)</f>
        <v>0</v>
      </c>
      <c r="AQ157" s="127">
        <f>VLOOKUP(AO157,'Flags&amp;Qualifiers'!$B$2:$D$49,3)</f>
        <v>0</v>
      </c>
      <c r="AR157" s="127">
        <f>VLOOKUP(AO157,'Flags&amp;Qualifiers'!$B$2:$E$49,4)</f>
        <v>0</v>
      </c>
      <c r="AS157" s="968"/>
      <c r="AT157" s="856" t="str">
        <f t="shared" si="71"/>
        <v>no</v>
      </c>
    </row>
    <row r="158" spans="1:46" s="7" customFormat="1" ht="11.25" customHeight="1" x14ac:dyDescent="0.2">
      <c r="A158" s="621">
        <f>(AirVision!A155)</f>
        <v>0</v>
      </c>
      <c r="B158" s="622">
        <f>(AirVision!B155)</f>
        <v>0</v>
      </c>
      <c r="C158" s="623" t="str">
        <f>IF(ISNUMBER(AirVision!I155),AirVision!I155, "")</f>
        <v/>
      </c>
      <c r="D158" s="624" t="str">
        <f>IF(AirVision!J155&lt;&gt;"",AirVision!J155, "")</f>
        <v/>
      </c>
      <c r="E158" s="624" t="str">
        <f>IF(ISNUMBER(AirVision!C155),AirVision!C155, "")</f>
        <v/>
      </c>
      <c r="F158" s="624" t="str">
        <f>IF(AirVision!D155&lt;&gt;"",AirVision!D155, "")</f>
        <v/>
      </c>
      <c r="G158" s="624" t="str">
        <f>IF(ISNUMBER(AirVision!F155),AirVision!F155, "")</f>
        <v/>
      </c>
      <c r="H158" s="624" t="str">
        <f>IF(AirVision!G155&lt;&gt;"",AirVision!G155, "")</f>
        <v/>
      </c>
      <c r="I158" s="624" t="str">
        <f>IF(ISNUMBER(AirVision!U155),AirVision!U155, "")</f>
        <v/>
      </c>
      <c r="J158" s="624" t="str">
        <f>IF(AirVision!V155&lt;&gt;"",AirVision!V155, "")</f>
        <v/>
      </c>
      <c r="K158" s="624" t="str">
        <f>IF(ISNUMBER(AirVision!X155),AirVision!X155, "")</f>
        <v/>
      </c>
      <c r="L158" s="624" t="str">
        <f>IF(AirVision!Y155&lt;&gt;"",AirVision!Y155, "")</f>
        <v/>
      </c>
      <c r="M158" s="624" t="str">
        <f>IF(ISNUMBER(AirVision!AA155),AirVision!AA155, "")</f>
        <v/>
      </c>
      <c r="N158" s="624" t="str">
        <f>IF(AirVision!AB155&lt;&gt;"",AirVision!AB155, "")</f>
        <v/>
      </c>
      <c r="O158" s="624" t="str">
        <f>IF(ISNUMBER(AirVision!AD155),AirVision!AD155, "")</f>
        <v/>
      </c>
      <c r="P158" s="624" t="str">
        <f>IF(AirVision!AE155&lt;&gt;"",AirVision!AE155, "")</f>
        <v/>
      </c>
      <c r="Q158" s="624">
        <f t="shared" si="64"/>
        <v>1</v>
      </c>
      <c r="R158" s="624" t="str">
        <f>IF(D158&lt;&gt;"",(VLOOKUP(D158,'Flags&amp;Qualifiers'!$S$2:$U$55,3)),"")</f>
        <v/>
      </c>
      <c r="S158" s="624" t="b">
        <f>ISNUMBER(SEARCH('Flags&amp;Qualifiers'!$S$5,D158))</f>
        <v>0</v>
      </c>
      <c r="T158" s="624">
        <f t="shared" si="65"/>
        <v>0</v>
      </c>
      <c r="U158" s="624" t="str">
        <f>IF(D158&lt;&gt;"",(VLOOKUP(D158,'Flags&amp;Qualifiers'!$S$2:$T$55,2)),"")</f>
        <v/>
      </c>
      <c r="V158" s="7">
        <f t="shared" si="66"/>
        <v>1</v>
      </c>
      <c r="W158" s="7">
        <f t="shared" si="67"/>
        <v>0</v>
      </c>
      <c r="X158" s="861" t="str">
        <f t="shared" si="68"/>
        <v>NULL</v>
      </c>
      <c r="Y158" s="557" t="str">
        <f t="shared" si="69"/>
        <v/>
      </c>
      <c r="Z158" s="862">
        <f t="shared" si="72"/>
        <v>152</v>
      </c>
      <c r="AA158" s="633">
        <f t="shared" si="73"/>
        <v>0</v>
      </c>
      <c r="AB158" s="7" t="str">
        <f t="shared" si="79"/>
        <v>INVALID</v>
      </c>
      <c r="AC158" s="861" t="str">
        <f t="shared" si="80"/>
        <v/>
      </c>
      <c r="AD158" s="861" t="e">
        <f t="shared" si="81"/>
        <v>#DIV/0!</v>
      </c>
      <c r="AE158" s="861">
        <f t="shared" si="82"/>
        <v>0</v>
      </c>
      <c r="AF158" s="862">
        <f t="shared" si="74"/>
        <v>300</v>
      </c>
      <c r="AG158" s="862">
        <f t="shared" si="75"/>
        <v>201</v>
      </c>
      <c r="AH158" s="865">
        <f t="shared" si="76"/>
        <v>0.374</v>
      </c>
      <c r="AI158" s="862">
        <f t="shared" si="77"/>
        <v>0.11600000000000001</v>
      </c>
      <c r="AJ158" s="862" t="e">
        <f t="shared" si="78"/>
        <v>#VALUE!</v>
      </c>
      <c r="AK158" s="632" t="str">
        <f t="shared" si="57"/>
        <v/>
      </c>
      <c r="AL158" s="866" t="str">
        <f t="shared" si="63"/>
        <v/>
      </c>
      <c r="AM158" s="867">
        <f t="shared" si="70"/>
        <v>0</v>
      </c>
      <c r="AN158" s="633" t="str">
        <f t="shared" si="58"/>
        <v>YES</v>
      </c>
      <c r="AO158" s="511" t="s">
        <v>382</v>
      </c>
      <c r="AP158" s="127">
        <f>VLOOKUP(AO158,'Flags&amp;Qualifiers'!$B$2:$C$49,2)</f>
        <v>0</v>
      </c>
      <c r="AQ158" s="127">
        <f>VLOOKUP(AO158,'Flags&amp;Qualifiers'!$B$2:$D$49,3)</f>
        <v>0</v>
      </c>
      <c r="AR158" s="127">
        <f>VLOOKUP(AO158,'Flags&amp;Qualifiers'!$B$2:$E$49,4)</f>
        <v>0</v>
      </c>
      <c r="AS158" s="968">
        <f>COUNTIF(AC158:AC174,"&gt;0")</f>
        <v>0</v>
      </c>
      <c r="AT158" s="856" t="str">
        <f t="shared" si="71"/>
        <v>no</v>
      </c>
    </row>
    <row r="159" spans="1:46" s="7" customFormat="1" ht="11.25" customHeight="1" x14ac:dyDescent="0.2">
      <c r="A159" s="621">
        <f>(AirVision!A156)</f>
        <v>0</v>
      </c>
      <c r="B159" s="622">
        <f>(AirVision!B156)</f>
        <v>0</v>
      </c>
      <c r="C159" s="623" t="str">
        <f>IF(ISNUMBER(AirVision!I156),AirVision!I156, "")</f>
        <v/>
      </c>
      <c r="D159" s="624" t="str">
        <f>IF(AirVision!J156&lt;&gt;"",AirVision!J156, "")</f>
        <v/>
      </c>
      <c r="E159" s="624" t="str">
        <f>IF(ISNUMBER(AirVision!C156),AirVision!C156, "")</f>
        <v/>
      </c>
      <c r="F159" s="624" t="str">
        <f>IF(AirVision!D156&lt;&gt;"",AirVision!D156, "")</f>
        <v/>
      </c>
      <c r="G159" s="624" t="str">
        <f>IF(ISNUMBER(AirVision!F156),AirVision!F156, "")</f>
        <v/>
      </c>
      <c r="H159" s="624" t="str">
        <f>IF(AirVision!G156&lt;&gt;"",AirVision!G156, "")</f>
        <v/>
      </c>
      <c r="I159" s="624" t="str">
        <f>IF(ISNUMBER(AirVision!U156),AirVision!U156, "")</f>
        <v/>
      </c>
      <c r="J159" s="624" t="str">
        <f>IF(AirVision!V156&lt;&gt;"",AirVision!V156, "")</f>
        <v/>
      </c>
      <c r="K159" s="624" t="str">
        <f>IF(ISNUMBER(AirVision!X156),AirVision!X156, "")</f>
        <v/>
      </c>
      <c r="L159" s="624" t="str">
        <f>IF(AirVision!Y156&lt;&gt;"",AirVision!Y156, "")</f>
        <v/>
      </c>
      <c r="M159" s="624" t="str">
        <f>IF(ISNUMBER(AirVision!AA156),AirVision!AA156, "")</f>
        <v/>
      </c>
      <c r="N159" s="624" t="str">
        <f>IF(AirVision!AB156&lt;&gt;"",AirVision!AB156, "")</f>
        <v/>
      </c>
      <c r="O159" s="624" t="str">
        <f>IF(ISNUMBER(AirVision!AD156),AirVision!AD156, "")</f>
        <v/>
      </c>
      <c r="P159" s="624" t="str">
        <f>IF(AirVision!AE156&lt;&gt;"",AirVision!AE156, "")</f>
        <v/>
      </c>
      <c r="Q159" s="624">
        <f t="shared" si="64"/>
        <v>1</v>
      </c>
      <c r="R159" s="624" t="str">
        <f>IF(D159&lt;&gt;"",(VLOOKUP(D159,'Flags&amp;Qualifiers'!$S$2:$U$55,3)),"")</f>
        <v/>
      </c>
      <c r="S159" s="624" t="b">
        <f>ISNUMBER(SEARCH('Flags&amp;Qualifiers'!$S$5,D159))</f>
        <v>0</v>
      </c>
      <c r="T159" s="624">
        <f t="shared" si="65"/>
        <v>0</v>
      </c>
      <c r="U159" s="624" t="str">
        <f>IF(D159&lt;&gt;"",(VLOOKUP(D159,'Flags&amp;Qualifiers'!$S$2:$T$55,2)),"")</f>
        <v/>
      </c>
      <c r="V159" s="7">
        <f t="shared" si="66"/>
        <v>1</v>
      </c>
      <c r="W159" s="7">
        <f t="shared" si="67"/>
        <v>0</v>
      </c>
      <c r="X159" s="861" t="str">
        <f t="shared" si="68"/>
        <v>NULL</v>
      </c>
      <c r="Y159" s="557" t="str">
        <f t="shared" si="69"/>
        <v/>
      </c>
      <c r="Z159" s="862">
        <f t="shared" si="72"/>
        <v>153</v>
      </c>
      <c r="AA159" s="633">
        <f t="shared" si="73"/>
        <v>0</v>
      </c>
      <c r="AB159" s="7" t="str">
        <f t="shared" si="79"/>
        <v>INVALID</v>
      </c>
      <c r="AC159" s="861" t="str">
        <f t="shared" si="80"/>
        <v/>
      </c>
      <c r="AD159" s="861" t="e">
        <f t="shared" si="81"/>
        <v>#DIV/0!</v>
      </c>
      <c r="AE159" s="861">
        <f t="shared" si="82"/>
        <v>0</v>
      </c>
      <c r="AF159" s="862">
        <f t="shared" si="74"/>
        <v>300</v>
      </c>
      <c r="AG159" s="862">
        <f t="shared" si="75"/>
        <v>201</v>
      </c>
      <c r="AH159" s="865">
        <f t="shared" si="76"/>
        <v>0.374</v>
      </c>
      <c r="AI159" s="862">
        <f t="shared" si="77"/>
        <v>0.11600000000000001</v>
      </c>
      <c r="AJ159" s="862" t="e">
        <f t="shared" si="78"/>
        <v>#VALUE!</v>
      </c>
      <c r="AK159" s="632" t="str">
        <f t="shared" ref="AK159:AK222" si="83">IF(ISNUMBER(K159),_xlfn.STDEV.S(K136:K159),"")</f>
        <v/>
      </c>
      <c r="AL159" s="866" t="str">
        <f t="shared" si="63"/>
        <v/>
      </c>
      <c r="AM159" s="867">
        <f t="shared" si="70"/>
        <v>0</v>
      </c>
      <c r="AN159" s="633" t="str">
        <f t="shared" ref="AN159:AN222" si="84">IF(OR(V159&gt;0,W159&gt;0,X159&gt;0.07,X159&lt;0.005,Y159="MDL",Z159&gt;5,AA159&gt;0.014,AA159&lt;-0.014,AK159&gt;2.15),"YES", "")</f>
        <v>YES</v>
      </c>
      <c r="AO159" s="511" t="s">
        <v>382</v>
      </c>
      <c r="AP159" s="127">
        <f>VLOOKUP(AO159,'Flags&amp;Qualifiers'!$B$2:$C$49,2)</f>
        <v>0</v>
      </c>
      <c r="AQ159" s="127">
        <f>VLOOKUP(AO159,'Flags&amp;Qualifiers'!$B$2:$D$49,3)</f>
        <v>0</v>
      </c>
      <c r="AR159" s="127">
        <f>VLOOKUP(AO159,'Flags&amp;Qualifiers'!$B$2:$E$49,4)</f>
        <v>0</v>
      </c>
      <c r="AS159" s="968"/>
      <c r="AT159" s="856" t="str">
        <f t="shared" si="71"/>
        <v>no</v>
      </c>
    </row>
    <row r="160" spans="1:46" s="7" customFormat="1" ht="11.25" customHeight="1" x14ac:dyDescent="0.2">
      <c r="A160" s="621">
        <f>(AirVision!A157)</f>
        <v>0</v>
      </c>
      <c r="B160" s="622">
        <f>(AirVision!B157)</f>
        <v>0</v>
      </c>
      <c r="C160" s="623" t="str">
        <f>IF(ISNUMBER(AirVision!I157),AirVision!I157, "")</f>
        <v/>
      </c>
      <c r="D160" s="624" t="str">
        <f>IF(AirVision!J157&lt;&gt;"",AirVision!J157, "")</f>
        <v/>
      </c>
      <c r="E160" s="624" t="str">
        <f>IF(ISNUMBER(AirVision!C157),AirVision!C157, "")</f>
        <v/>
      </c>
      <c r="F160" s="624" t="str">
        <f>IF(AirVision!D157&lt;&gt;"",AirVision!D157, "")</f>
        <v/>
      </c>
      <c r="G160" s="624" t="str">
        <f>IF(ISNUMBER(AirVision!F157),AirVision!F157, "")</f>
        <v/>
      </c>
      <c r="H160" s="624" t="str">
        <f>IF(AirVision!G157&lt;&gt;"",AirVision!G157, "")</f>
        <v/>
      </c>
      <c r="I160" s="624" t="str">
        <f>IF(ISNUMBER(AirVision!U157),AirVision!U157, "")</f>
        <v/>
      </c>
      <c r="J160" s="624" t="str">
        <f>IF(AirVision!V157&lt;&gt;"",AirVision!V157, "")</f>
        <v/>
      </c>
      <c r="K160" s="624" t="str">
        <f>IF(ISNUMBER(AirVision!X157),AirVision!X157, "")</f>
        <v/>
      </c>
      <c r="L160" s="624" t="str">
        <f>IF(AirVision!Y157&lt;&gt;"",AirVision!Y157, "")</f>
        <v/>
      </c>
      <c r="M160" s="624" t="str">
        <f>IF(ISNUMBER(AirVision!AA157),AirVision!AA157, "")</f>
        <v/>
      </c>
      <c r="N160" s="624" t="str">
        <f>IF(AirVision!AB157&lt;&gt;"",AirVision!AB157, "")</f>
        <v/>
      </c>
      <c r="O160" s="624" t="str">
        <f>IF(ISNUMBER(AirVision!AD157),AirVision!AD157, "")</f>
        <v/>
      </c>
      <c r="P160" s="624" t="str">
        <f>IF(AirVision!AE157&lt;&gt;"",AirVision!AE157, "")</f>
        <v/>
      </c>
      <c r="Q160" s="624">
        <f t="shared" si="64"/>
        <v>1</v>
      </c>
      <c r="R160" s="624" t="str">
        <f>IF(D160&lt;&gt;"",(VLOOKUP(D160,'Flags&amp;Qualifiers'!$S$2:$U$55,3)),"")</f>
        <v/>
      </c>
      <c r="S160" s="624" t="b">
        <f>ISNUMBER(SEARCH('Flags&amp;Qualifiers'!$S$5,D160))</f>
        <v>0</v>
      </c>
      <c r="T160" s="624">
        <f t="shared" si="65"/>
        <v>0</v>
      </c>
      <c r="U160" s="624" t="str">
        <f>IF(D160&lt;&gt;"",(VLOOKUP(D160,'Flags&amp;Qualifiers'!$S$2:$T$55,2)),"")</f>
        <v/>
      </c>
      <c r="V160" s="7">
        <f t="shared" si="66"/>
        <v>1</v>
      </c>
      <c r="W160" s="7">
        <f t="shared" si="67"/>
        <v>0</v>
      </c>
      <c r="X160" s="861" t="str">
        <f t="shared" si="68"/>
        <v>NULL</v>
      </c>
      <c r="Y160" s="557" t="str">
        <f t="shared" si="69"/>
        <v/>
      </c>
      <c r="Z160" s="862">
        <f t="shared" si="72"/>
        <v>154</v>
      </c>
      <c r="AA160" s="633">
        <f t="shared" si="73"/>
        <v>0</v>
      </c>
      <c r="AB160" s="7" t="str">
        <f t="shared" si="79"/>
        <v>INVALID</v>
      </c>
      <c r="AC160" s="861" t="str">
        <f t="shared" si="80"/>
        <v/>
      </c>
      <c r="AD160" s="861" t="e">
        <f t="shared" si="81"/>
        <v>#DIV/0!</v>
      </c>
      <c r="AE160" s="861">
        <f t="shared" si="82"/>
        <v>0</v>
      </c>
      <c r="AF160" s="862">
        <f t="shared" si="74"/>
        <v>300</v>
      </c>
      <c r="AG160" s="862">
        <f t="shared" si="75"/>
        <v>201</v>
      </c>
      <c r="AH160" s="865">
        <f t="shared" si="76"/>
        <v>0.374</v>
      </c>
      <c r="AI160" s="862">
        <f t="shared" si="77"/>
        <v>0.11600000000000001</v>
      </c>
      <c r="AJ160" s="862" t="e">
        <f t="shared" si="78"/>
        <v>#VALUE!</v>
      </c>
      <c r="AK160" s="632" t="str">
        <f t="shared" si="83"/>
        <v/>
      </c>
      <c r="AL160" s="866" t="str">
        <f t="shared" si="63"/>
        <v/>
      </c>
      <c r="AM160" s="867">
        <f t="shared" si="70"/>
        <v>0</v>
      </c>
      <c r="AN160" s="633" t="str">
        <f t="shared" si="84"/>
        <v>YES</v>
      </c>
      <c r="AO160" s="511" t="s">
        <v>382</v>
      </c>
      <c r="AP160" s="127">
        <f>VLOOKUP(AO160,'Flags&amp;Qualifiers'!$B$2:$C$49,2)</f>
        <v>0</v>
      </c>
      <c r="AQ160" s="127">
        <f>VLOOKUP(AO160,'Flags&amp;Qualifiers'!$B$2:$D$49,3)</f>
        <v>0</v>
      </c>
      <c r="AR160" s="127">
        <f>VLOOKUP(AO160,'Flags&amp;Qualifiers'!$B$2:$E$49,4)</f>
        <v>0</v>
      </c>
      <c r="AS160" s="968"/>
      <c r="AT160" s="856" t="str">
        <f t="shared" si="71"/>
        <v>no</v>
      </c>
    </row>
    <row r="161" spans="1:46" s="7" customFormat="1" ht="11.25" customHeight="1" x14ac:dyDescent="0.2">
      <c r="A161" s="621">
        <f>(AirVision!A158)</f>
        <v>0</v>
      </c>
      <c r="B161" s="622">
        <f>(AirVision!B158)</f>
        <v>0</v>
      </c>
      <c r="C161" s="623" t="str">
        <f>IF(ISNUMBER(AirVision!I158),AirVision!I158, "")</f>
        <v/>
      </c>
      <c r="D161" s="624" t="str">
        <f>IF(AirVision!J158&lt;&gt;"",AirVision!J158, "")</f>
        <v/>
      </c>
      <c r="E161" s="624" t="str">
        <f>IF(ISNUMBER(AirVision!C158),AirVision!C158, "")</f>
        <v/>
      </c>
      <c r="F161" s="624" t="str">
        <f>IF(AirVision!D158&lt;&gt;"",AirVision!D158, "")</f>
        <v/>
      </c>
      <c r="G161" s="624" t="str">
        <f>IF(ISNUMBER(AirVision!F158),AirVision!F158, "")</f>
        <v/>
      </c>
      <c r="H161" s="624" t="str">
        <f>IF(AirVision!G158&lt;&gt;"",AirVision!G158, "")</f>
        <v/>
      </c>
      <c r="I161" s="624" t="str">
        <f>IF(ISNUMBER(AirVision!U158),AirVision!U158, "")</f>
        <v/>
      </c>
      <c r="J161" s="624" t="str">
        <f>IF(AirVision!V158&lt;&gt;"",AirVision!V158, "")</f>
        <v/>
      </c>
      <c r="K161" s="624" t="str">
        <f>IF(ISNUMBER(AirVision!X158),AirVision!X158, "")</f>
        <v/>
      </c>
      <c r="L161" s="624" t="str">
        <f>IF(AirVision!Y158&lt;&gt;"",AirVision!Y158, "")</f>
        <v/>
      </c>
      <c r="M161" s="624" t="str">
        <f>IF(ISNUMBER(AirVision!AA158),AirVision!AA158, "")</f>
        <v/>
      </c>
      <c r="N161" s="624" t="str">
        <f>IF(AirVision!AB158&lt;&gt;"",AirVision!AB158, "")</f>
        <v/>
      </c>
      <c r="O161" s="624" t="str">
        <f>IF(ISNUMBER(AirVision!AD158),AirVision!AD158, "")</f>
        <v/>
      </c>
      <c r="P161" s="624" t="str">
        <f>IF(AirVision!AE158&lt;&gt;"",AirVision!AE158, "")</f>
        <v/>
      </c>
      <c r="Q161" s="624">
        <f t="shared" si="64"/>
        <v>1</v>
      </c>
      <c r="R161" s="624" t="str">
        <f>IF(D161&lt;&gt;"",(VLOOKUP(D161,'Flags&amp;Qualifiers'!$S$2:$U$55,3)),"")</f>
        <v/>
      </c>
      <c r="S161" s="624" t="b">
        <f>ISNUMBER(SEARCH('Flags&amp;Qualifiers'!$S$5,D161))</f>
        <v>0</v>
      </c>
      <c r="T161" s="624">
        <f t="shared" si="65"/>
        <v>0</v>
      </c>
      <c r="U161" s="624" t="str">
        <f>IF(D161&lt;&gt;"",(VLOOKUP(D161,'Flags&amp;Qualifiers'!$S$2:$T$55,2)),"")</f>
        <v/>
      </c>
      <c r="V161" s="7">
        <f t="shared" si="66"/>
        <v>1</v>
      </c>
      <c r="W161" s="7">
        <f t="shared" si="67"/>
        <v>0</v>
      </c>
      <c r="X161" s="861" t="str">
        <f t="shared" si="68"/>
        <v>NULL</v>
      </c>
      <c r="Y161" s="557" t="str">
        <f t="shared" si="69"/>
        <v/>
      </c>
      <c r="Z161" s="862">
        <f t="shared" si="72"/>
        <v>155</v>
      </c>
      <c r="AA161" s="633">
        <f t="shared" si="73"/>
        <v>0</v>
      </c>
      <c r="AB161" s="7" t="str">
        <f t="shared" si="79"/>
        <v>INVALID</v>
      </c>
      <c r="AC161" s="861" t="str">
        <f t="shared" si="80"/>
        <v/>
      </c>
      <c r="AD161" s="861" t="e">
        <f t="shared" si="81"/>
        <v>#DIV/0!</v>
      </c>
      <c r="AE161" s="861">
        <f t="shared" si="82"/>
        <v>0</v>
      </c>
      <c r="AF161" s="862">
        <f t="shared" si="74"/>
        <v>300</v>
      </c>
      <c r="AG161" s="862">
        <f t="shared" si="75"/>
        <v>201</v>
      </c>
      <c r="AH161" s="865">
        <f t="shared" si="76"/>
        <v>0.374</v>
      </c>
      <c r="AI161" s="862">
        <f t="shared" si="77"/>
        <v>0.11600000000000001</v>
      </c>
      <c r="AJ161" s="862" t="e">
        <f t="shared" si="78"/>
        <v>#VALUE!</v>
      </c>
      <c r="AK161" s="632" t="str">
        <f t="shared" si="83"/>
        <v/>
      </c>
      <c r="AL161" s="866" t="str">
        <f t="shared" si="63"/>
        <v/>
      </c>
      <c r="AM161" s="867">
        <f t="shared" si="70"/>
        <v>0</v>
      </c>
      <c r="AN161" s="633" t="str">
        <f t="shared" si="84"/>
        <v>YES</v>
      </c>
      <c r="AO161" s="511" t="s">
        <v>382</v>
      </c>
      <c r="AP161" s="127">
        <f>VLOOKUP(AO161,'Flags&amp;Qualifiers'!$B$2:$C$49,2)</f>
        <v>0</v>
      </c>
      <c r="AQ161" s="127">
        <f>VLOOKUP(AO161,'Flags&amp;Qualifiers'!$B$2:$D$49,3)</f>
        <v>0</v>
      </c>
      <c r="AR161" s="127">
        <f>VLOOKUP(AO161,'Flags&amp;Qualifiers'!$B$2:$E$49,4)</f>
        <v>0</v>
      </c>
      <c r="AS161" s="968"/>
      <c r="AT161" s="856" t="str">
        <f t="shared" si="71"/>
        <v>no</v>
      </c>
    </row>
    <row r="162" spans="1:46" s="7" customFormat="1" ht="11.25" customHeight="1" x14ac:dyDescent="0.2">
      <c r="A162" s="621">
        <f>(AirVision!A159)</f>
        <v>0</v>
      </c>
      <c r="B162" s="622">
        <f>(AirVision!B159)</f>
        <v>0</v>
      </c>
      <c r="C162" s="623" t="str">
        <f>IF(ISNUMBER(AirVision!I159),AirVision!I159, "")</f>
        <v/>
      </c>
      <c r="D162" s="624" t="str">
        <f>IF(AirVision!J159&lt;&gt;"",AirVision!J159, "")</f>
        <v/>
      </c>
      <c r="E162" s="624" t="str">
        <f>IF(ISNUMBER(AirVision!C159),AirVision!C159, "")</f>
        <v/>
      </c>
      <c r="F162" s="624" t="str">
        <f>IF(AirVision!D159&lt;&gt;"",AirVision!D159, "")</f>
        <v/>
      </c>
      <c r="G162" s="624" t="str">
        <f>IF(ISNUMBER(AirVision!F159),AirVision!F159, "")</f>
        <v/>
      </c>
      <c r="H162" s="624" t="str">
        <f>IF(AirVision!G159&lt;&gt;"",AirVision!G159, "")</f>
        <v/>
      </c>
      <c r="I162" s="624" t="str">
        <f>IF(ISNUMBER(AirVision!U159),AirVision!U159, "")</f>
        <v/>
      </c>
      <c r="J162" s="624" t="str">
        <f>IF(AirVision!V159&lt;&gt;"",AirVision!V159, "")</f>
        <v/>
      </c>
      <c r="K162" s="624" t="str">
        <f>IF(ISNUMBER(AirVision!X159),AirVision!X159, "")</f>
        <v/>
      </c>
      <c r="L162" s="624" t="str">
        <f>IF(AirVision!Y159&lt;&gt;"",AirVision!Y159, "")</f>
        <v/>
      </c>
      <c r="M162" s="624" t="str">
        <f>IF(ISNUMBER(AirVision!AA159),AirVision!AA159, "")</f>
        <v/>
      </c>
      <c r="N162" s="624" t="str">
        <f>IF(AirVision!AB159&lt;&gt;"",AirVision!AB159, "")</f>
        <v/>
      </c>
      <c r="O162" s="624" t="str">
        <f>IF(ISNUMBER(AirVision!AD159),AirVision!AD159, "")</f>
        <v/>
      </c>
      <c r="P162" s="624" t="str">
        <f>IF(AirVision!AE159&lt;&gt;"",AirVision!AE159, "")</f>
        <v/>
      </c>
      <c r="Q162" s="624">
        <f t="shared" si="64"/>
        <v>1</v>
      </c>
      <c r="R162" s="624" t="str">
        <f>IF(D162&lt;&gt;"",(VLOOKUP(D162,'Flags&amp;Qualifiers'!$S$2:$U$55,3)),"")</f>
        <v/>
      </c>
      <c r="S162" s="624" t="b">
        <f>ISNUMBER(SEARCH('Flags&amp;Qualifiers'!$S$5,D162))</f>
        <v>0</v>
      </c>
      <c r="T162" s="624">
        <f t="shared" si="65"/>
        <v>0</v>
      </c>
      <c r="U162" s="624" t="str">
        <f>IF(D162&lt;&gt;"",(VLOOKUP(D162,'Flags&amp;Qualifiers'!$S$2:$T$55,2)),"")</f>
        <v/>
      </c>
      <c r="V162" s="7">
        <f t="shared" si="66"/>
        <v>1</v>
      </c>
      <c r="W162" s="7">
        <f t="shared" si="67"/>
        <v>0</v>
      </c>
      <c r="X162" s="861" t="str">
        <f t="shared" si="68"/>
        <v>NULL</v>
      </c>
      <c r="Y162" s="557" t="str">
        <f t="shared" si="69"/>
        <v/>
      </c>
      <c r="Z162" s="862">
        <f t="shared" si="72"/>
        <v>156</v>
      </c>
      <c r="AA162" s="633">
        <f t="shared" si="73"/>
        <v>0</v>
      </c>
      <c r="AB162" s="7" t="str">
        <f t="shared" si="79"/>
        <v>INVALID</v>
      </c>
      <c r="AC162" s="861" t="str">
        <f t="shared" si="80"/>
        <v/>
      </c>
      <c r="AD162" s="861" t="e">
        <f t="shared" si="81"/>
        <v>#DIV/0!</v>
      </c>
      <c r="AE162" s="861">
        <f t="shared" si="82"/>
        <v>0</v>
      </c>
      <c r="AF162" s="862">
        <f t="shared" si="74"/>
        <v>300</v>
      </c>
      <c r="AG162" s="862">
        <f t="shared" si="75"/>
        <v>201</v>
      </c>
      <c r="AH162" s="865">
        <f t="shared" si="76"/>
        <v>0.374</v>
      </c>
      <c r="AI162" s="862">
        <f t="shared" si="77"/>
        <v>0.11600000000000001</v>
      </c>
      <c r="AJ162" s="862" t="e">
        <f t="shared" si="78"/>
        <v>#VALUE!</v>
      </c>
      <c r="AK162" s="632" t="str">
        <f t="shared" si="83"/>
        <v/>
      </c>
      <c r="AL162" s="866" t="str">
        <f t="shared" si="63"/>
        <v/>
      </c>
      <c r="AM162" s="867">
        <f t="shared" si="70"/>
        <v>0</v>
      </c>
      <c r="AN162" s="633" t="str">
        <f t="shared" si="84"/>
        <v>YES</v>
      </c>
      <c r="AO162" s="511" t="s">
        <v>382</v>
      </c>
      <c r="AP162" s="127">
        <f>VLOOKUP(AO162,'Flags&amp;Qualifiers'!$B$2:$C$49,2)</f>
        <v>0</v>
      </c>
      <c r="AQ162" s="127">
        <f>VLOOKUP(AO162,'Flags&amp;Qualifiers'!$B$2:$D$49,3)</f>
        <v>0</v>
      </c>
      <c r="AR162" s="127">
        <f>VLOOKUP(AO162,'Flags&amp;Qualifiers'!$B$2:$E$49,4)</f>
        <v>0</v>
      </c>
      <c r="AS162" s="968"/>
      <c r="AT162" s="856" t="str">
        <f t="shared" si="71"/>
        <v>no</v>
      </c>
    </row>
    <row r="163" spans="1:46" s="7" customFormat="1" ht="11.25" customHeight="1" x14ac:dyDescent="0.2">
      <c r="A163" s="621">
        <f>(AirVision!A160)</f>
        <v>0</v>
      </c>
      <c r="B163" s="622">
        <f>(AirVision!B160)</f>
        <v>0</v>
      </c>
      <c r="C163" s="623" t="str">
        <f>IF(ISNUMBER(AirVision!I160),AirVision!I160, "")</f>
        <v/>
      </c>
      <c r="D163" s="624" t="str">
        <f>IF(AirVision!J160&lt;&gt;"",AirVision!J160, "")</f>
        <v/>
      </c>
      <c r="E163" s="624" t="str">
        <f>IF(ISNUMBER(AirVision!C160),AirVision!C160, "")</f>
        <v/>
      </c>
      <c r="F163" s="624" t="str">
        <f>IF(AirVision!D160&lt;&gt;"",AirVision!D160, "")</f>
        <v/>
      </c>
      <c r="G163" s="624" t="str">
        <f>IF(ISNUMBER(AirVision!F160),AirVision!F160, "")</f>
        <v/>
      </c>
      <c r="H163" s="624" t="str">
        <f>IF(AirVision!G160&lt;&gt;"",AirVision!G160, "")</f>
        <v/>
      </c>
      <c r="I163" s="624" t="str">
        <f>IF(ISNUMBER(AirVision!U160),AirVision!U160, "")</f>
        <v/>
      </c>
      <c r="J163" s="624" t="str">
        <f>IF(AirVision!V160&lt;&gt;"",AirVision!V160, "")</f>
        <v/>
      </c>
      <c r="K163" s="624" t="str">
        <f>IF(ISNUMBER(AirVision!X160),AirVision!X160, "")</f>
        <v/>
      </c>
      <c r="L163" s="624" t="str">
        <f>IF(AirVision!Y160&lt;&gt;"",AirVision!Y160, "")</f>
        <v/>
      </c>
      <c r="M163" s="624" t="str">
        <f>IF(ISNUMBER(AirVision!AA160),AirVision!AA160, "")</f>
        <v/>
      </c>
      <c r="N163" s="624" t="str">
        <f>IF(AirVision!AB160&lt;&gt;"",AirVision!AB160, "")</f>
        <v/>
      </c>
      <c r="O163" s="624" t="str">
        <f>IF(ISNUMBER(AirVision!AD160),AirVision!AD160, "")</f>
        <v/>
      </c>
      <c r="P163" s="624" t="str">
        <f>IF(AirVision!AE160&lt;&gt;"",AirVision!AE160, "")</f>
        <v/>
      </c>
      <c r="Q163" s="624">
        <f t="shared" si="64"/>
        <v>1</v>
      </c>
      <c r="R163" s="624" t="str">
        <f>IF(D163&lt;&gt;"",(VLOOKUP(D163,'Flags&amp;Qualifiers'!$S$2:$U$55,3)),"")</f>
        <v/>
      </c>
      <c r="S163" s="624" t="b">
        <f>ISNUMBER(SEARCH('Flags&amp;Qualifiers'!$S$5,D163))</f>
        <v>0</v>
      </c>
      <c r="T163" s="624">
        <f t="shared" si="65"/>
        <v>0</v>
      </c>
      <c r="U163" s="624" t="str">
        <f>IF(D163&lt;&gt;"",(VLOOKUP(D163,'Flags&amp;Qualifiers'!$S$2:$T$55,2)),"")</f>
        <v/>
      </c>
      <c r="V163" s="7">
        <f t="shared" si="66"/>
        <v>1</v>
      </c>
      <c r="W163" s="7">
        <f t="shared" si="67"/>
        <v>0</v>
      </c>
      <c r="X163" s="861" t="str">
        <f t="shared" si="68"/>
        <v>NULL</v>
      </c>
      <c r="Y163" s="557" t="str">
        <f t="shared" si="69"/>
        <v/>
      </c>
      <c r="Z163" s="862">
        <f t="shared" si="72"/>
        <v>157</v>
      </c>
      <c r="AA163" s="633">
        <f t="shared" si="73"/>
        <v>0</v>
      </c>
      <c r="AB163" s="7" t="str">
        <f t="shared" si="79"/>
        <v>INVALID</v>
      </c>
      <c r="AC163" s="861" t="str">
        <f t="shared" si="80"/>
        <v/>
      </c>
      <c r="AD163" s="861" t="e">
        <f t="shared" si="81"/>
        <v>#DIV/0!</v>
      </c>
      <c r="AE163" s="861">
        <f t="shared" si="82"/>
        <v>0</v>
      </c>
      <c r="AF163" s="862">
        <f t="shared" si="74"/>
        <v>300</v>
      </c>
      <c r="AG163" s="862">
        <f t="shared" si="75"/>
        <v>201</v>
      </c>
      <c r="AH163" s="865">
        <f t="shared" si="76"/>
        <v>0.374</v>
      </c>
      <c r="AI163" s="862">
        <f t="shared" si="77"/>
        <v>0.11600000000000001</v>
      </c>
      <c r="AJ163" s="862" t="e">
        <f t="shared" si="78"/>
        <v>#VALUE!</v>
      </c>
      <c r="AK163" s="632" t="str">
        <f t="shared" si="83"/>
        <v/>
      </c>
      <c r="AL163" s="866" t="str">
        <f t="shared" si="63"/>
        <v/>
      </c>
      <c r="AM163" s="867">
        <f t="shared" si="70"/>
        <v>0</v>
      </c>
      <c r="AN163" s="633" t="str">
        <f t="shared" si="84"/>
        <v>YES</v>
      </c>
      <c r="AO163" s="511" t="s">
        <v>382</v>
      </c>
      <c r="AP163" s="127">
        <f>VLOOKUP(AO163,'Flags&amp;Qualifiers'!$B$2:$C$49,2)</f>
        <v>0</v>
      </c>
      <c r="AQ163" s="127">
        <f>VLOOKUP(AO163,'Flags&amp;Qualifiers'!$B$2:$D$49,3)</f>
        <v>0</v>
      </c>
      <c r="AR163" s="127">
        <f>VLOOKUP(AO163,'Flags&amp;Qualifiers'!$B$2:$E$49,4)</f>
        <v>0</v>
      </c>
      <c r="AS163" s="968"/>
      <c r="AT163" s="856" t="str">
        <f t="shared" si="71"/>
        <v>no</v>
      </c>
    </row>
    <row r="164" spans="1:46" s="7" customFormat="1" ht="11.25" customHeight="1" x14ac:dyDescent="0.2">
      <c r="A164" s="621">
        <f>(AirVision!A161)</f>
        <v>0</v>
      </c>
      <c r="B164" s="622">
        <f>(AirVision!B161)</f>
        <v>0</v>
      </c>
      <c r="C164" s="623" t="str">
        <f>IF(ISNUMBER(AirVision!I161),AirVision!I161, "")</f>
        <v/>
      </c>
      <c r="D164" s="624" t="str">
        <f>IF(AirVision!J161&lt;&gt;"",AirVision!J161, "")</f>
        <v/>
      </c>
      <c r="E164" s="624" t="str">
        <f>IF(ISNUMBER(AirVision!C161),AirVision!C161, "")</f>
        <v/>
      </c>
      <c r="F164" s="624" t="str">
        <f>IF(AirVision!D161&lt;&gt;"",AirVision!D161, "")</f>
        <v/>
      </c>
      <c r="G164" s="624" t="str">
        <f>IF(ISNUMBER(AirVision!F161),AirVision!F161, "")</f>
        <v/>
      </c>
      <c r="H164" s="624" t="str">
        <f>IF(AirVision!G161&lt;&gt;"",AirVision!G161, "")</f>
        <v/>
      </c>
      <c r="I164" s="624" t="str">
        <f>IF(ISNUMBER(AirVision!U161),AirVision!U161, "")</f>
        <v/>
      </c>
      <c r="J164" s="624" t="str">
        <f>IF(AirVision!V161&lt;&gt;"",AirVision!V161, "")</f>
        <v/>
      </c>
      <c r="K164" s="624" t="str">
        <f>IF(ISNUMBER(AirVision!X161),AirVision!X161, "")</f>
        <v/>
      </c>
      <c r="L164" s="624" t="str">
        <f>IF(AirVision!Y161&lt;&gt;"",AirVision!Y161, "")</f>
        <v/>
      </c>
      <c r="M164" s="624" t="str">
        <f>IF(ISNUMBER(AirVision!AA161),AirVision!AA161, "")</f>
        <v/>
      </c>
      <c r="N164" s="624" t="str">
        <f>IF(AirVision!AB161&lt;&gt;"",AirVision!AB161, "")</f>
        <v/>
      </c>
      <c r="O164" s="624" t="str">
        <f>IF(ISNUMBER(AirVision!AD161),AirVision!AD161, "")</f>
        <v/>
      </c>
      <c r="P164" s="624" t="str">
        <f>IF(AirVision!AE161&lt;&gt;"",AirVision!AE161, "")</f>
        <v/>
      </c>
      <c r="Q164" s="624">
        <f t="shared" si="64"/>
        <v>1</v>
      </c>
      <c r="R164" s="624" t="str">
        <f>IF(D164&lt;&gt;"",(VLOOKUP(D164,'Flags&amp;Qualifiers'!$S$2:$U$55,3)),"")</f>
        <v/>
      </c>
      <c r="S164" s="624" t="b">
        <f>ISNUMBER(SEARCH('Flags&amp;Qualifiers'!$S$5,D164))</f>
        <v>0</v>
      </c>
      <c r="T164" s="624">
        <f t="shared" si="65"/>
        <v>0</v>
      </c>
      <c r="U164" s="624" t="str">
        <f>IF(D164&lt;&gt;"",(VLOOKUP(D164,'Flags&amp;Qualifiers'!$S$2:$T$55,2)),"")</f>
        <v/>
      </c>
      <c r="V164" s="7">
        <f t="shared" si="66"/>
        <v>1</v>
      </c>
      <c r="W164" s="7">
        <f t="shared" si="67"/>
        <v>0</v>
      </c>
      <c r="X164" s="861" t="str">
        <f t="shared" si="68"/>
        <v>NULL</v>
      </c>
      <c r="Y164" s="557" t="str">
        <f t="shared" si="69"/>
        <v/>
      </c>
      <c r="Z164" s="862">
        <f t="shared" si="72"/>
        <v>158</v>
      </c>
      <c r="AA164" s="633">
        <f t="shared" si="73"/>
        <v>0</v>
      </c>
      <c r="AB164" s="7" t="str">
        <f t="shared" si="79"/>
        <v>INVALID</v>
      </c>
      <c r="AC164" s="861" t="str">
        <f t="shared" si="80"/>
        <v/>
      </c>
      <c r="AD164" s="861" t="e">
        <f t="shared" si="81"/>
        <v>#DIV/0!</v>
      </c>
      <c r="AE164" s="861">
        <f t="shared" si="82"/>
        <v>0</v>
      </c>
      <c r="AF164" s="862">
        <f t="shared" si="74"/>
        <v>300</v>
      </c>
      <c r="AG164" s="862">
        <f t="shared" si="75"/>
        <v>201</v>
      </c>
      <c r="AH164" s="865">
        <f t="shared" si="76"/>
        <v>0.374</v>
      </c>
      <c r="AI164" s="862">
        <f t="shared" si="77"/>
        <v>0.11600000000000001</v>
      </c>
      <c r="AJ164" s="862" t="e">
        <f t="shared" si="78"/>
        <v>#VALUE!</v>
      </c>
      <c r="AK164" s="632" t="str">
        <f t="shared" si="83"/>
        <v/>
      </c>
      <c r="AL164" s="866" t="str">
        <f t="shared" si="63"/>
        <v/>
      </c>
      <c r="AM164" s="867">
        <f t="shared" si="70"/>
        <v>0</v>
      </c>
      <c r="AN164" s="633" t="str">
        <f t="shared" si="84"/>
        <v>YES</v>
      </c>
      <c r="AO164" s="511" t="s">
        <v>382</v>
      </c>
      <c r="AP164" s="127">
        <f>VLOOKUP(AO164,'Flags&amp;Qualifiers'!$B$2:$C$49,2)</f>
        <v>0</v>
      </c>
      <c r="AQ164" s="127">
        <f>VLOOKUP(AO164,'Flags&amp;Qualifiers'!$B$2:$D$49,3)</f>
        <v>0</v>
      </c>
      <c r="AR164" s="127">
        <f>VLOOKUP(AO164,'Flags&amp;Qualifiers'!$B$2:$E$49,4)</f>
        <v>0</v>
      </c>
      <c r="AS164" s="968"/>
      <c r="AT164" s="856" t="str">
        <f t="shared" si="71"/>
        <v>no</v>
      </c>
    </row>
    <row r="165" spans="1:46" s="7" customFormat="1" ht="11.25" customHeight="1" x14ac:dyDescent="0.2">
      <c r="A165" s="621">
        <f>(AirVision!A162)</f>
        <v>0</v>
      </c>
      <c r="B165" s="622">
        <f>(AirVision!B162)</f>
        <v>0</v>
      </c>
      <c r="C165" s="623" t="str">
        <f>IF(ISNUMBER(AirVision!I162),AirVision!I162, "")</f>
        <v/>
      </c>
      <c r="D165" s="624" t="str">
        <f>IF(AirVision!J162&lt;&gt;"",AirVision!J162, "")</f>
        <v/>
      </c>
      <c r="E165" s="624" t="str">
        <f>IF(ISNUMBER(AirVision!C162),AirVision!C162, "")</f>
        <v/>
      </c>
      <c r="F165" s="624" t="str">
        <f>IF(AirVision!D162&lt;&gt;"",AirVision!D162, "")</f>
        <v/>
      </c>
      <c r="G165" s="624" t="str">
        <f>IF(ISNUMBER(AirVision!F162),AirVision!F162, "")</f>
        <v/>
      </c>
      <c r="H165" s="624" t="str">
        <f>IF(AirVision!G162&lt;&gt;"",AirVision!G162, "")</f>
        <v/>
      </c>
      <c r="I165" s="624" t="str">
        <f>IF(ISNUMBER(AirVision!U162),AirVision!U162, "")</f>
        <v/>
      </c>
      <c r="J165" s="624" t="str">
        <f>IF(AirVision!V162&lt;&gt;"",AirVision!V162, "")</f>
        <v/>
      </c>
      <c r="K165" s="624" t="str">
        <f>IF(ISNUMBER(AirVision!X162),AirVision!X162, "")</f>
        <v/>
      </c>
      <c r="L165" s="624" t="str">
        <f>IF(AirVision!Y162&lt;&gt;"",AirVision!Y162, "")</f>
        <v/>
      </c>
      <c r="M165" s="624" t="str">
        <f>IF(ISNUMBER(AirVision!AA162),AirVision!AA162, "")</f>
        <v/>
      </c>
      <c r="N165" s="624" t="str">
        <f>IF(AirVision!AB162&lt;&gt;"",AirVision!AB162, "")</f>
        <v/>
      </c>
      <c r="O165" s="624" t="str">
        <f>IF(ISNUMBER(AirVision!AD162),AirVision!AD162, "")</f>
        <v/>
      </c>
      <c r="P165" s="624" t="str">
        <f>IF(AirVision!AE162&lt;&gt;"",AirVision!AE162, "")</f>
        <v/>
      </c>
      <c r="Q165" s="624">
        <f t="shared" si="64"/>
        <v>1</v>
      </c>
      <c r="R165" s="624" t="str">
        <f>IF(D165&lt;&gt;"",(VLOOKUP(D165,'Flags&amp;Qualifiers'!$S$2:$U$55,3)),"")</f>
        <v/>
      </c>
      <c r="S165" s="624" t="b">
        <f>ISNUMBER(SEARCH('Flags&amp;Qualifiers'!$S$5,D165))</f>
        <v>0</v>
      </c>
      <c r="T165" s="624">
        <f t="shared" si="65"/>
        <v>0</v>
      </c>
      <c r="U165" s="624" t="str">
        <f>IF(D165&lt;&gt;"",(VLOOKUP(D165,'Flags&amp;Qualifiers'!$S$2:$T$55,2)),"")</f>
        <v/>
      </c>
      <c r="V165" s="7">
        <f t="shared" si="66"/>
        <v>1</v>
      </c>
      <c r="W165" s="7">
        <f t="shared" si="67"/>
        <v>0</v>
      </c>
      <c r="X165" s="861" t="str">
        <f t="shared" si="68"/>
        <v>NULL</v>
      </c>
      <c r="Y165" s="557" t="str">
        <f t="shared" si="69"/>
        <v/>
      </c>
      <c r="Z165" s="862">
        <f t="shared" si="72"/>
        <v>159</v>
      </c>
      <c r="AA165" s="633">
        <f t="shared" si="73"/>
        <v>0</v>
      </c>
      <c r="AB165" s="7" t="str">
        <f t="shared" si="79"/>
        <v>INVALID</v>
      </c>
      <c r="AC165" s="861" t="str">
        <f t="shared" si="80"/>
        <v/>
      </c>
      <c r="AD165" s="861" t="e">
        <f t="shared" si="81"/>
        <v>#DIV/0!</v>
      </c>
      <c r="AE165" s="861">
        <f t="shared" si="82"/>
        <v>0</v>
      </c>
      <c r="AF165" s="862">
        <f t="shared" si="74"/>
        <v>300</v>
      </c>
      <c r="AG165" s="862">
        <f t="shared" si="75"/>
        <v>201</v>
      </c>
      <c r="AH165" s="865">
        <f t="shared" si="76"/>
        <v>0.374</v>
      </c>
      <c r="AI165" s="862">
        <f t="shared" si="77"/>
        <v>0.11600000000000001</v>
      </c>
      <c r="AJ165" s="862" t="e">
        <f t="shared" si="78"/>
        <v>#VALUE!</v>
      </c>
      <c r="AK165" s="632" t="str">
        <f t="shared" si="83"/>
        <v/>
      </c>
      <c r="AL165" s="866" t="str">
        <f t="shared" si="63"/>
        <v/>
      </c>
      <c r="AM165" s="867">
        <f t="shared" si="70"/>
        <v>0</v>
      </c>
      <c r="AN165" s="633" t="str">
        <f t="shared" si="84"/>
        <v>YES</v>
      </c>
      <c r="AO165" s="511" t="s">
        <v>382</v>
      </c>
      <c r="AP165" s="127">
        <f>VLOOKUP(AO165,'Flags&amp;Qualifiers'!$B$2:$C$49,2)</f>
        <v>0</v>
      </c>
      <c r="AQ165" s="127">
        <f>VLOOKUP(AO165,'Flags&amp;Qualifiers'!$B$2:$D$49,3)</f>
        <v>0</v>
      </c>
      <c r="AR165" s="127">
        <f>VLOOKUP(AO165,'Flags&amp;Qualifiers'!$B$2:$E$49,4)</f>
        <v>0</v>
      </c>
      <c r="AS165" s="968"/>
      <c r="AT165" s="856" t="str">
        <f t="shared" si="71"/>
        <v>no</v>
      </c>
    </row>
    <row r="166" spans="1:46" s="7" customFormat="1" ht="11.25" customHeight="1" x14ac:dyDescent="0.2">
      <c r="A166" s="621">
        <f>(AirVision!A163)</f>
        <v>0</v>
      </c>
      <c r="B166" s="622">
        <f>(AirVision!B163)</f>
        <v>0</v>
      </c>
      <c r="C166" s="623" t="str">
        <f>IF(ISNUMBER(AirVision!I163),AirVision!I163, "")</f>
        <v/>
      </c>
      <c r="D166" s="624" t="str">
        <f>IF(AirVision!J163&lt;&gt;"",AirVision!J163, "")</f>
        <v/>
      </c>
      <c r="E166" s="624" t="str">
        <f>IF(ISNUMBER(AirVision!C163),AirVision!C163, "")</f>
        <v/>
      </c>
      <c r="F166" s="624" t="str">
        <f>IF(AirVision!D163&lt;&gt;"",AirVision!D163, "")</f>
        <v/>
      </c>
      <c r="G166" s="624" t="str">
        <f>IF(ISNUMBER(AirVision!F163),AirVision!F163, "")</f>
        <v/>
      </c>
      <c r="H166" s="624" t="str">
        <f>IF(AirVision!G163&lt;&gt;"",AirVision!G163, "")</f>
        <v/>
      </c>
      <c r="I166" s="624" t="str">
        <f>IF(ISNUMBER(AirVision!U163),AirVision!U163, "")</f>
        <v/>
      </c>
      <c r="J166" s="624" t="str">
        <f>IF(AirVision!V163&lt;&gt;"",AirVision!V163, "")</f>
        <v/>
      </c>
      <c r="K166" s="624" t="str">
        <f>IF(ISNUMBER(AirVision!X163),AirVision!X163, "")</f>
        <v/>
      </c>
      <c r="L166" s="624" t="str">
        <f>IF(AirVision!Y163&lt;&gt;"",AirVision!Y163, "")</f>
        <v/>
      </c>
      <c r="M166" s="624" t="str">
        <f>IF(ISNUMBER(AirVision!AA163),AirVision!AA163, "")</f>
        <v/>
      </c>
      <c r="N166" s="624" t="str">
        <f>IF(AirVision!AB163&lt;&gt;"",AirVision!AB163, "")</f>
        <v/>
      </c>
      <c r="O166" s="624" t="str">
        <f>IF(ISNUMBER(AirVision!AD163),AirVision!AD163, "")</f>
        <v/>
      </c>
      <c r="P166" s="624" t="str">
        <f>IF(AirVision!AE163&lt;&gt;"",AirVision!AE163, "")</f>
        <v/>
      </c>
      <c r="Q166" s="624">
        <f t="shared" si="64"/>
        <v>1</v>
      </c>
      <c r="R166" s="624" t="str">
        <f>IF(D166&lt;&gt;"",(VLOOKUP(D166,'Flags&amp;Qualifiers'!$S$2:$U$55,3)),"")</f>
        <v/>
      </c>
      <c r="S166" s="624" t="b">
        <f>ISNUMBER(SEARCH('Flags&amp;Qualifiers'!$S$5,D166))</f>
        <v>0</v>
      </c>
      <c r="T166" s="624">
        <f t="shared" si="65"/>
        <v>0</v>
      </c>
      <c r="U166" s="624" t="str">
        <f>IF(D166&lt;&gt;"",(VLOOKUP(D166,'Flags&amp;Qualifiers'!$S$2:$T$55,2)),"")</f>
        <v/>
      </c>
      <c r="V166" s="7">
        <f t="shared" si="66"/>
        <v>1</v>
      </c>
      <c r="W166" s="7">
        <f t="shared" si="67"/>
        <v>0</v>
      </c>
      <c r="X166" s="861" t="str">
        <f t="shared" si="68"/>
        <v>NULL</v>
      </c>
      <c r="Y166" s="557" t="str">
        <f t="shared" si="69"/>
        <v/>
      </c>
      <c r="Z166" s="862">
        <f t="shared" si="72"/>
        <v>160</v>
      </c>
      <c r="AA166" s="633">
        <f t="shared" si="73"/>
        <v>0</v>
      </c>
      <c r="AB166" s="7" t="str">
        <f t="shared" si="79"/>
        <v>INVALID</v>
      </c>
      <c r="AC166" s="861" t="str">
        <f t="shared" si="80"/>
        <v/>
      </c>
      <c r="AD166" s="861" t="e">
        <f t="shared" si="81"/>
        <v>#DIV/0!</v>
      </c>
      <c r="AE166" s="861">
        <f t="shared" si="82"/>
        <v>0</v>
      </c>
      <c r="AF166" s="862">
        <f t="shared" si="74"/>
        <v>300</v>
      </c>
      <c r="AG166" s="862">
        <f t="shared" si="75"/>
        <v>201</v>
      </c>
      <c r="AH166" s="865">
        <f t="shared" si="76"/>
        <v>0.374</v>
      </c>
      <c r="AI166" s="862">
        <f t="shared" si="77"/>
        <v>0.11600000000000001</v>
      </c>
      <c r="AJ166" s="862" t="e">
        <f t="shared" si="78"/>
        <v>#VALUE!</v>
      </c>
      <c r="AK166" s="632" t="str">
        <f t="shared" si="83"/>
        <v/>
      </c>
      <c r="AL166" s="866" t="str">
        <f t="shared" si="63"/>
        <v/>
      </c>
      <c r="AM166" s="867">
        <f t="shared" si="70"/>
        <v>0</v>
      </c>
      <c r="AN166" s="633" t="str">
        <f t="shared" si="84"/>
        <v>YES</v>
      </c>
      <c r="AO166" s="511" t="s">
        <v>382</v>
      </c>
      <c r="AP166" s="127">
        <f>VLOOKUP(AO166,'Flags&amp;Qualifiers'!$B$2:$C$49,2)</f>
        <v>0</v>
      </c>
      <c r="AQ166" s="127">
        <f>VLOOKUP(AO166,'Flags&amp;Qualifiers'!$B$2:$D$49,3)</f>
        <v>0</v>
      </c>
      <c r="AR166" s="127">
        <f>VLOOKUP(AO166,'Flags&amp;Qualifiers'!$B$2:$E$49,4)</f>
        <v>0</v>
      </c>
      <c r="AS166" s="968"/>
      <c r="AT166" s="856" t="str">
        <f t="shared" si="71"/>
        <v>no</v>
      </c>
    </row>
    <row r="167" spans="1:46" s="7" customFormat="1" ht="11.25" customHeight="1" x14ac:dyDescent="0.2">
      <c r="A167" s="621">
        <f>(AirVision!A164)</f>
        <v>0</v>
      </c>
      <c r="B167" s="622">
        <f>(AirVision!B164)</f>
        <v>0</v>
      </c>
      <c r="C167" s="623" t="str">
        <f>IF(ISNUMBER(AirVision!I164),AirVision!I164, "")</f>
        <v/>
      </c>
      <c r="D167" s="624" t="str">
        <f>IF(AirVision!J164&lt;&gt;"",AirVision!J164, "")</f>
        <v/>
      </c>
      <c r="E167" s="624" t="str">
        <f>IF(ISNUMBER(AirVision!C164),AirVision!C164, "")</f>
        <v/>
      </c>
      <c r="F167" s="624" t="str">
        <f>IF(AirVision!D164&lt;&gt;"",AirVision!D164, "")</f>
        <v/>
      </c>
      <c r="G167" s="624" t="str">
        <f>IF(ISNUMBER(AirVision!F164),AirVision!F164, "")</f>
        <v/>
      </c>
      <c r="H167" s="624" t="str">
        <f>IF(AirVision!G164&lt;&gt;"",AirVision!G164, "")</f>
        <v/>
      </c>
      <c r="I167" s="624" t="str">
        <f>IF(ISNUMBER(AirVision!U164),AirVision!U164, "")</f>
        <v/>
      </c>
      <c r="J167" s="624" t="str">
        <f>IF(AirVision!V164&lt;&gt;"",AirVision!V164, "")</f>
        <v/>
      </c>
      <c r="K167" s="624" t="str">
        <f>IF(ISNUMBER(AirVision!X164),AirVision!X164, "")</f>
        <v/>
      </c>
      <c r="L167" s="624" t="str">
        <f>IF(AirVision!Y164&lt;&gt;"",AirVision!Y164, "")</f>
        <v/>
      </c>
      <c r="M167" s="624" t="str">
        <f>IF(ISNUMBER(AirVision!AA164),AirVision!AA164, "")</f>
        <v/>
      </c>
      <c r="N167" s="624" t="str">
        <f>IF(AirVision!AB164&lt;&gt;"",AirVision!AB164, "")</f>
        <v/>
      </c>
      <c r="O167" s="624" t="str">
        <f>IF(ISNUMBER(AirVision!AD164),AirVision!AD164, "")</f>
        <v/>
      </c>
      <c r="P167" s="624" t="str">
        <f>IF(AirVision!AE164&lt;&gt;"",AirVision!AE164, "")</f>
        <v/>
      </c>
      <c r="Q167" s="624">
        <f t="shared" si="64"/>
        <v>1</v>
      </c>
      <c r="R167" s="624" t="str">
        <f>IF(D167&lt;&gt;"",(VLOOKUP(D167,'Flags&amp;Qualifiers'!$S$2:$U$55,3)),"")</f>
        <v/>
      </c>
      <c r="S167" s="624" t="b">
        <f>ISNUMBER(SEARCH('Flags&amp;Qualifiers'!$S$5,D167))</f>
        <v>0</v>
      </c>
      <c r="T167" s="624">
        <f t="shared" si="65"/>
        <v>0</v>
      </c>
      <c r="U167" s="624" t="str">
        <f>IF(D167&lt;&gt;"",(VLOOKUP(D167,'Flags&amp;Qualifiers'!$S$2:$T$55,2)),"")</f>
        <v/>
      </c>
      <c r="V167" s="7">
        <f t="shared" si="66"/>
        <v>1</v>
      </c>
      <c r="W167" s="7">
        <f t="shared" si="67"/>
        <v>0</v>
      </c>
      <c r="X167" s="861" t="str">
        <f t="shared" si="68"/>
        <v>NULL</v>
      </c>
      <c r="Y167" s="557" t="str">
        <f t="shared" si="69"/>
        <v/>
      </c>
      <c r="Z167" s="862">
        <f t="shared" si="72"/>
        <v>161</v>
      </c>
      <c r="AA167" s="633">
        <f t="shared" si="73"/>
        <v>0</v>
      </c>
      <c r="AB167" s="7" t="str">
        <f t="shared" si="79"/>
        <v>INVALID</v>
      </c>
      <c r="AC167" s="861" t="str">
        <f t="shared" si="80"/>
        <v/>
      </c>
      <c r="AD167" s="861" t="e">
        <f t="shared" si="81"/>
        <v>#DIV/0!</v>
      </c>
      <c r="AE167" s="861">
        <f t="shared" si="82"/>
        <v>0</v>
      </c>
      <c r="AF167" s="862">
        <f t="shared" si="74"/>
        <v>300</v>
      </c>
      <c r="AG167" s="862">
        <f t="shared" si="75"/>
        <v>201</v>
      </c>
      <c r="AH167" s="865">
        <f t="shared" si="76"/>
        <v>0.374</v>
      </c>
      <c r="AI167" s="862">
        <f t="shared" si="77"/>
        <v>0.11600000000000001</v>
      </c>
      <c r="AJ167" s="862" t="e">
        <f t="shared" si="78"/>
        <v>#VALUE!</v>
      </c>
      <c r="AK167" s="632" t="str">
        <f t="shared" si="83"/>
        <v/>
      </c>
      <c r="AL167" s="866" t="str">
        <f t="shared" si="63"/>
        <v/>
      </c>
      <c r="AM167" s="867">
        <f t="shared" si="70"/>
        <v>0</v>
      </c>
      <c r="AN167" s="633" t="str">
        <f t="shared" si="84"/>
        <v>YES</v>
      </c>
      <c r="AO167" s="511" t="s">
        <v>382</v>
      </c>
      <c r="AP167" s="127">
        <f>VLOOKUP(AO167,'Flags&amp;Qualifiers'!$B$2:$C$49,2)</f>
        <v>0</v>
      </c>
      <c r="AQ167" s="127">
        <f>VLOOKUP(AO167,'Flags&amp;Qualifiers'!$B$2:$D$49,3)</f>
        <v>0</v>
      </c>
      <c r="AR167" s="127">
        <f>VLOOKUP(AO167,'Flags&amp;Qualifiers'!$B$2:$E$49,4)</f>
        <v>0</v>
      </c>
      <c r="AS167" s="968"/>
      <c r="AT167" s="856" t="str">
        <f t="shared" si="71"/>
        <v>no</v>
      </c>
    </row>
    <row r="168" spans="1:46" s="7" customFormat="1" ht="11.25" customHeight="1" x14ac:dyDescent="0.2">
      <c r="A168" s="621">
        <f>(AirVision!A165)</f>
        <v>0</v>
      </c>
      <c r="B168" s="622">
        <f>(AirVision!B165)</f>
        <v>0</v>
      </c>
      <c r="C168" s="623" t="str">
        <f>IF(ISNUMBER(AirVision!I165),AirVision!I165, "")</f>
        <v/>
      </c>
      <c r="D168" s="624" t="str">
        <f>IF(AirVision!J165&lt;&gt;"",AirVision!J165, "")</f>
        <v/>
      </c>
      <c r="E168" s="624" t="str">
        <f>IF(ISNUMBER(AirVision!C165),AirVision!C165, "")</f>
        <v/>
      </c>
      <c r="F168" s="624" t="str">
        <f>IF(AirVision!D165&lt;&gt;"",AirVision!D165, "")</f>
        <v/>
      </c>
      <c r="G168" s="624" t="str">
        <f>IF(ISNUMBER(AirVision!F165),AirVision!F165, "")</f>
        <v/>
      </c>
      <c r="H168" s="624" t="str">
        <f>IF(AirVision!G165&lt;&gt;"",AirVision!G165, "")</f>
        <v/>
      </c>
      <c r="I168" s="624" t="str">
        <f>IF(ISNUMBER(AirVision!U165),AirVision!U165, "")</f>
        <v/>
      </c>
      <c r="J168" s="624" t="str">
        <f>IF(AirVision!V165&lt;&gt;"",AirVision!V165, "")</f>
        <v/>
      </c>
      <c r="K168" s="624" t="str">
        <f>IF(ISNUMBER(AirVision!X165),AirVision!X165, "")</f>
        <v/>
      </c>
      <c r="L168" s="624" t="str">
        <f>IF(AirVision!Y165&lt;&gt;"",AirVision!Y165, "")</f>
        <v/>
      </c>
      <c r="M168" s="624" t="str">
        <f>IF(ISNUMBER(AirVision!AA165),AirVision!AA165, "")</f>
        <v/>
      </c>
      <c r="N168" s="624" t="str">
        <f>IF(AirVision!AB165&lt;&gt;"",AirVision!AB165, "")</f>
        <v/>
      </c>
      <c r="O168" s="624" t="str">
        <f>IF(ISNUMBER(AirVision!AD165),AirVision!AD165, "")</f>
        <v/>
      </c>
      <c r="P168" s="624" t="str">
        <f>IF(AirVision!AE165&lt;&gt;"",AirVision!AE165, "")</f>
        <v/>
      </c>
      <c r="Q168" s="624">
        <f t="shared" si="64"/>
        <v>1</v>
      </c>
      <c r="R168" s="624" t="str">
        <f>IF(D168&lt;&gt;"",(VLOOKUP(D168,'Flags&amp;Qualifiers'!$S$2:$U$55,3)),"")</f>
        <v/>
      </c>
      <c r="S168" s="624" t="b">
        <f>ISNUMBER(SEARCH('Flags&amp;Qualifiers'!$S$5,D168))</f>
        <v>0</v>
      </c>
      <c r="T168" s="624">
        <f t="shared" si="65"/>
        <v>0</v>
      </c>
      <c r="U168" s="624" t="str">
        <f>IF(D168&lt;&gt;"",(VLOOKUP(D168,'Flags&amp;Qualifiers'!$S$2:$T$55,2)),"")</f>
        <v/>
      </c>
      <c r="V168" s="7">
        <f t="shared" si="66"/>
        <v>1</v>
      </c>
      <c r="W168" s="7">
        <f t="shared" si="67"/>
        <v>0</v>
      </c>
      <c r="X168" s="861" t="str">
        <f t="shared" si="68"/>
        <v>NULL</v>
      </c>
      <c r="Y168" s="557" t="str">
        <f t="shared" si="69"/>
        <v/>
      </c>
      <c r="Z168" s="862">
        <f t="shared" si="72"/>
        <v>162</v>
      </c>
      <c r="AA168" s="633">
        <f t="shared" si="73"/>
        <v>0</v>
      </c>
      <c r="AB168" s="7" t="str">
        <f t="shared" si="79"/>
        <v>INVALID</v>
      </c>
      <c r="AC168" s="861" t="str">
        <f t="shared" si="80"/>
        <v/>
      </c>
      <c r="AD168" s="861" t="e">
        <f t="shared" si="81"/>
        <v>#DIV/0!</v>
      </c>
      <c r="AE168" s="861">
        <f t="shared" si="82"/>
        <v>0</v>
      </c>
      <c r="AF168" s="862">
        <f t="shared" si="74"/>
        <v>300</v>
      </c>
      <c r="AG168" s="862">
        <f t="shared" si="75"/>
        <v>201</v>
      </c>
      <c r="AH168" s="865">
        <f t="shared" si="76"/>
        <v>0.374</v>
      </c>
      <c r="AI168" s="862">
        <f t="shared" si="77"/>
        <v>0.11600000000000001</v>
      </c>
      <c r="AJ168" s="862" t="e">
        <f t="shared" si="78"/>
        <v>#VALUE!</v>
      </c>
      <c r="AK168" s="632" t="str">
        <f t="shared" si="83"/>
        <v/>
      </c>
      <c r="AL168" s="866" t="str">
        <f t="shared" si="63"/>
        <v/>
      </c>
      <c r="AM168" s="867">
        <f t="shared" si="70"/>
        <v>0</v>
      </c>
      <c r="AN168" s="633" t="str">
        <f t="shared" si="84"/>
        <v>YES</v>
      </c>
      <c r="AO168" s="511" t="s">
        <v>382</v>
      </c>
      <c r="AP168" s="127">
        <f>VLOOKUP(AO168,'Flags&amp;Qualifiers'!$B$2:$C$49,2)</f>
        <v>0</v>
      </c>
      <c r="AQ168" s="127">
        <f>VLOOKUP(AO168,'Flags&amp;Qualifiers'!$B$2:$D$49,3)</f>
        <v>0</v>
      </c>
      <c r="AR168" s="127">
        <f>VLOOKUP(AO168,'Flags&amp;Qualifiers'!$B$2:$E$49,4)</f>
        <v>0</v>
      </c>
      <c r="AS168" s="968"/>
      <c r="AT168" s="856" t="str">
        <f t="shared" si="71"/>
        <v>no</v>
      </c>
    </row>
    <row r="169" spans="1:46" s="7" customFormat="1" ht="11.25" customHeight="1" x14ac:dyDescent="0.2">
      <c r="A169" s="621">
        <f>(AirVision!A166)</f>
        <v>0</v>
      </c>
      <c r="B169" s="622">
        <f>(AirVision!B166)</f>
        <v>0</v>
      </c>
      <c r="C169" s="623" t="str">
        <f>IF(ISNUMBER(AirVision!I166),AirVision!I166, "")</f>
        <v/>
      </c>
      <c r="D169" s="624" t="str">
        <f>IF(AirVision!J166&lt;&gt;"",AirVision!J166, "")</f>
        <v/>
      </c>
      <c r="E169" s="624" t="str">
        <f>IF(ISNUMBER(AirVision!C166),AirVision!C166, "")</f>
        <v/>
      </c>
      <c r="F169" s="624" t="str">
        <f>IF(AirVision!D166&lt;&gt;"",AirVision!D166, "")</f>
        <v/>
      </c>
      <c r="G169" s="624" t="str">
        <f>IF(ISNUMBER(AirVision!F166),AirVision!F166, "")</f>
        <v/>
      </c>
      <c r="H169" s="624" t="str">
        <f>IF(AirVision!G166&lt;&gt;"",AirVision!G166, "")</f>
        <v/>
      </c>
      <c r="I169" s="624" t="str">
        <f>IF(ISNUMBER(AirVision!U166),AirVision!U166, "")</f>
        <v/>
      </c>
      <c r="J169" s="624" t="str">
        <f>IF(AirVision!V166&lt;&gt;"",AirVision!V166, "")</f>
        <v/>
      </c>
      <c r="K169" s="624" t="str">
        <f>IF(ISNUMBER(AirVision!X166),AirVision!X166, "")</f>
        <v/>
      </c>
      <c r="L169" s="624" t="str">
        <f>IF(AirVision!Y166&lt;&gt;"",AirVision!Y166, "")</f>
        <v/>
      </c>
      <c r="M169" s="624" t="str">
        <f>IF(ISNUMBER(AirVision!AA166),AirVision!AA166, "")</f>
        <v/>
      </c>
      <c r="N169" s="624" t="str">
        <f>IF(AirVision!AB166&lt;&gt;"",AirVision!AB166, "")</f>
        <v/>
      </c>
      <c r="O169" s="624" t="str">
        <f>IF(ISNUMBER(AirVision!AD166),AirVision!AD166, "")</f>
        <v/>
      </c>
      <c r="P169" s="624" t="str">
        <f>IF(AirVision!AE166&lt;&gt;"",AirVision!AE166, "")</f>
        <v/>
      </c>
      <c r="Q169" s="624">
        <f t="shared" si="64"/>
        <v>1</v>
      </c>
      <c r="R169" s="624" t="str">
        <f>IF(D169&lt;&gt;"",(VLOOKUP(D169,'Flags&amp;Qualifiers'!$S$2:$U$55,3)),"")</f>
        <v/>
      </c>
      <c r="S169" s="624" t="b">
        <f>ISNUMBER(SEARCH('Flags&amp;Qualifiers'!$S$5,D169))</f>
        <v>0</v>
      </c>
      <c r="T169" s="624">
        <f t="shared" si="65"/>
        <v>0</v>
      </c>
      <c r="U169" s="624" t="str">
        <f>IF(D169&lt;&gt;"",(VLOOKUP(D169,'Flags&amp;Qualifiers'!$S$2:$T$55,2)),"")</f>
        <v/>
      </c>
      <c r="V169" s="7">
        <f t="shared" si="66"/>
        <v>1</v>
      </c>
      <c r="W169" s="7">
        <f t="shared" si="67"/>
        <v>0</v>
      </c>
      <c r="X169" s="861" t="str">
        <f t="shared" si="68"/>
        <v>NULL</v>
      </c>
      <c r="Y169" s="557" t="str">
        <f t="shared" si="69"/>
        <v/>
      </c>
      <c r="Z169" s="862">
        <f t="shared" si="72"/>
        <v>163</v>
      </c>
      <c r="AA169" s="633">
        <f t="shared" si="73"/>
        <v>0</v>
      </c>
      <c r="AB169" s="7" t="str">
        <f t="shared" si="79"/>
        <v>INVALID</v>
      </c>
      <c r="AC169" s="861" t="str">
        <f t="shared" si="80"/>
        <v/>
      </c>
      <c r="AD169" s="861" t="e">
        <f t="shared" si="81"/>
        <v>#DIV/0!</v>
      </c>
      <c r="AE169" s="861">
        <f t="shared" si="82"/>
        <v>0</v>
      </c>
      <c r="AF169" s="862">
        <f t="shared" si="74"/>
        <v>300</v>
      </c>
      <c r="AG169" s="862">
        <f t="shared" si="75"/>
        <v>201</v>
      </c>
      <c r="AH169" s="865">
        <f t="shared" si="76"/>
        <v>0.374</v>
      </c>
      <c r="AI169" s="862">
        <f t="shared" si="77"/>
        <v>0.11600000000000001</v>
      </c>
      <c r="AJ169" s="862" t="e">
        <f t="shared" si="78"/>
        <v>#VALUE!</v>
      </c>
      <c r="AK169" s="632" t="str">
        <f t="shared" si="83"/>
        <v/>
      </c>
      <c r="AL169" s="866" t="str">
        <f t="shared" si="63"/>
        <v/>
      </c>
      <c r="AM169" s="867">
        <f t="shared" si="70"/>
        <v>0</v>
      </c>
      <c r="AN169" s="633" t="str">
        <f t="shared" si="84"/>
        <v>YES</v>
      </c>
      <c r="AO169" s="511" t="s">
        <v>382</v>
      </c>
      <c r="AP169" s="127">
        <f>VLOOKUP(AO169,'Flags&amp;Qualifiers'!$B$2:$C$49,2)</f>
        <v>0</v>
      </c>
      <c r="AQ169" s="127">
        <f>VLOOKUP(AO169,'Flags&amp;Qualifiers'!$B$2:$D$49,3)</f>
        <v>0</v>
      </c>
      <c r="AR169" s="127">
        <f>VLOOKUP(AO169,'Flags&amp;Qualifiers'!$B$2:$E$49,4)</f>
        <v>0</v>
      </c>
      <c r="AS169" s="968"/>
      <c r="AT169" s="856" t="str">
        <f t="shared" si="71"/>
        <v>no</v>
      </c>
    </row>
    <row r="170" spans="1:46" s="7" customFormat="1" ht="11.25" customHeight="1" x14ac:dyDescent="0.2">
      <c r="A170" s="621">
        <f>(AirVision!A167)</f>
        <v>0</v>
      </c>
      <c r="B170" s="622">
        <f>(AirVision!B167)</f>
        <v>0</v>
      </c>
      <c r="C170" s="623" t="str">
        <f>IF(ISNUMBER(AirVision!I167),AirVision!I167, "")</f>
        <v/>
      </c>
      <c r="D170" s="624" t="str">
        <f>IF(AirVision!J167&lt;&gt;"",AirVision!J167, "")</f>
        <v/>
      </c>
      <c r="E170" s="624" t="str">
        <f>IF(ISNUMBER(AirVision!C167),AirVision!C167, "")</f>
        <v/>
      </c>
      <c r="F170" s="624" t="str">
        <f>IF(AirVision!D167&lt;&gt;"",AirVision!D167, "")</f>
        <v/>
      </c>
      <c r="G170" s="624" t="str">
        <f>IF(ISNUMBER(AirVision!F167),AirVision!F167, "")</f>
        <v/>
      </c>
      <c r="H170" s="624" t="str">
        <f>IF(AirVision!G167&lt;&gt;"",AirVision!G167, "")</f>
        <v/>
      </c>
      <c r="I170" s="624" t="str">
        <f>IF(ISNUMBER(AirVision!U167),AirVision!U167, "")</f>
        <v/>
      </c>
      <c r="J170" s="624" t="str">
        <f>IF(AirVision!V167&lt;&gt;"",AirVision!V167, "")</f>
        <v/>
      </c>
      <c r="K170" s="624" t="str">
        <f>IF(ISNUMBER(AirVision!X167),AirVision!X167, "")</f>
        <v/>
      </c>
      <c r="L170" s="624" t="str">
        <f>IF(AirVision!Y167&lt;&gt;"",AirVision!Y167, "")</f>
        <v/>
      </c>
      <c r="M170" s="624" t="str">
        <f>IF(ISNUMBER(AirVision!AA167),AirVision!AA167, "")</f>
        <v/>
      </c>
      <c r="N170" s="624" t="str">
        <f>IF(AirVision!AB167&lt;&gt;"",AirVision!AB167, "")</f>
        <v/>
      </c>
      <c r="O170" s="624" t="str">
        <f>IF(ISNUMBER(AirVision!AD167),AirVision!AD167, "")</f>
        <v/>
      </c>
      <c r="P170" s="624" t="str">
        <f>IF(AirVision!AE167&lt;&gt;"",AirVision!AE167, "")</f>
        <v/>
      </c>
      <c r="Q170" s="624">
        <f t="shared" si="64"/>
        <v>1</v>
      </c>
      <c r="R170" s="624" t="str">
        <f>IF(D170&lt;&gt;"",(VLOOKUP(D170,'Flags&amp;Qualifiers'!$S$2:$U$55,3)),"")</f>
        <v/>
      </c>
      <c r="S170" s="624" t="b">
        <f>ISNUMBER(SEARCH('Flags&amp;Qualifiers'!$S$5,D170))</f>
        <v>0</v>
      </c>
      <c r="T170" s="624">
        <f t="shared" si="65"/>
        <v>0</v>
      </c>
      <c r="U170" s="624" t="str">
        <f>IF(D170&lt;&gt;"",(VLOOKUP(D170,'Flags&amp;Qualifiers'!$S$2:$T$55,2)),"")</f>
        <v/>
      </c>
      <c r="V170" s="7">
        <f t="shared" si="66"/>
        <v>1</v>
      </c>
      <c r="W170" s="7">
        <f t="shared" si="67"/>
        <v>0</v>
      </c>
      <c r="X170" s="861" t="str">
        <f t="shared" si="68"/>
        <v>NULL</v>
      </c>
      <c r="Y170" s="557" t="str">
        <f t="shared" si="69"/>
        <v/>
      </c>
      <c r="Z170" s="862">
        <f t="shared" si="72"/>
        <v>164</v>
      </c>
      <c r="AA170" s="633">
        <f t="shared" si="73"/>
        <v>0</v>
      </c>
      <c r="AB170" s="7" t="str">
        <f t="shared" si="79"/>
        <v>INVALID</v>
      </c>
      <c r="AC170" s="861" t="str">
        <f t="shared" si="80"/>
        <v/>
      </c>
      <c r="AD170" s="861" t="e">
        <f t="shared" si="81"/>
        <v>#DIV/0!</v>
      </c>
      <c r="AE170" s="861">
        <f t="shared" si="82"/>
        <v>0</v>
      </c>
      <c r="AF170" s="862">
        <f t="shared" si="74"/>
        <v>300</v>
      </c>
      <c r="AG170" s="862">
        <f t="shared" si="75"/>
        <v>201</v>
      </c>
      <c r="AH170" s="865">
        <f t="shared" si="76"/>
        <v>0.374</v>
      </c>
      <c r="AI170" s="862">
        <f t="shared" si="77"/>
        <v>0.11600000000000001</v>
      </c>
      <c r="AJ170" s="862" t="e">
        <f t="shared" si="78"/>
        <v>#VALUE!</v>
      </c>
      <c r="AK170" s="632" t="str">
        <f t="shared" si="83"/>
        <v/>
      </c>
      <c r="AL170" s="866" t="str">
        <f t="shared" si="63"/>
        <v/>
      </c>
      <c r="AM170" s="867">
        <f t="shared" si="70"/>
        <v>0</v>
      </c>
      <c r="AN170" s="633" t="str">
        <f t="shared" si="84"/>
        <v>YES</v>
      </c>
      <c r="AO170" s="511" t="s">
        <v>382</v>
      </c>
      <c r="AP170" s="127">
        <f>VLOOKUP(AO170,'Flags&amp;Qualifiers'!$B$2:$C$49,2)</f>
        <v>0</v>
      </c>
      <c r="AQ170" s="127">
        <f>VLOOKUP(AO170,'Flags&amp;Qualifiers'!$B$2:$D$49,3)</f>
        <v>0</v>
      </c>
      <c r="AR170" s="127">
        <f>VLOOKUP(AO170,'Flags&amp;Qualifiers'!$B$2:$E$49,4)</f>
        <v>0</v>
      </c>
      <c r="AS170" s="968"/>
      <c r="AT170" s="856" t="str">
        <f t="shared" si="71"/>
        <v>no</v>
      </c>
    </row>
    <row r="171" spans="1:46" s="7" customFormat="1" ht="11.25" customHeight="1" x14ac:dyDescent="0.2">
      <c r="A171" s="621">
        <f>(AirVision!A168)</f>
        <v>0</v>
      </c>
      <c r="B171" s="622">
        <f>(AirVision!B168)</f>
        <v>0</v>
      </c>
      <c r="C171" s="623" t="str">
        <f>IF(ISNUMBER(AirVision!I168),AirVision!I168, "")</f>
        <v/>
      </c>
      <c r="D171" s="624" t="str">
        <f>IF(AirVision!J168&lt;&gt;"",AirVision!J168, "")</f>
        <v/>
      </c>
      <c r="E171" s="624" t="str">
        <f>IF(ISNUMBER(AirVision!C168),AirVision!C168, "")</f>
        <v/>
      </c>
      <c r="F171" s="624" t="str">
        <f>IF(AirVision!D168&lt;&gt;"",AirVision!D168, "")</f>
        <v/>
      </c>
      <c r="G171" s="624" t="str">
        <f>IF(ISNUMBER(AirVision!F168),AirVision!F168, "")</f>
        <v/>
      </c>
      <c r="H171" s="624" t="str">
        <f>IF(AirVision!G168&lt;&gt;"",AirVision!G168, "")</f>
        <v/>
      </c>
      <c r="I171" s="624" t="str">
        <f>IF(ISNUMBER(AirVision!U168),AirVision!U168, "")</f>
        <v/>
      </c>
      <c r="J171" s="624" t="str">
        <f>IF(AirVision!V168&lt;&gt;"",AirVision!V168, "")</f>
        <v/>
      </c>
      <c r="K171" s="624" t="str">
        <f>IF(ISNUMBER(AirVision!X168),AirVision!X168, "")</f>
        <v/>
      </c>
      <c r="L171" s="624" t="str">
        <f>IF(AirVision!Y168&lt;&gt;"",AirVision!Y168, "")</f>
        <v/>
      </c>
      <c r="M171" s="624" t="str">
        <f>IF(ISNUMBER(AirVision!AA168),AirVision!AA168, "")</f>
        <v/>
      </c>
      <c r="N171" s="624" t="str">
        <f>IF(AirVision!AB168&lt;&gt;"",AirVision!AB168, "")</f>
        <v/>
      </c>
      <c r="O171" s="624" t="str">
        <f>IF(ISNUMBER(AirVision!AD168),AirVision!AD168, "")</f>
        <v/>
      </c>
      <c r="P171" s="624" t="str">
        <f>IF(AirVision!AE168&lt;&gt;"",AirVision!AE168, "")</f>
        <v/>
      </c>
      <c r="Q171" s="624">
        <f t="shared" si="64"/>
        <v>1</v>
      </c>
      <c r="R171" s="624" t="str">
        <f>IF(D171&lt;&gt;"",(VLOOKUP(D171,'Flags&amp;Qualifiers'!$S$2:$U$55,3)),"")</f>
        <v/>
      </c>
      <c r="S171" s="624" t="b">
        <f>ISNUMBER(SEARCH('Flags&amp;Qualifiers'!$S$5,D171))</f>
        <v>0</v>
      </c>
      <c r="T171" s="624">
        <f t="shared" si="65"/>
        <v>0</v>
      </c>
      <c r="U171" s="624" t="str">
        <f>IF(D171&lt;&gt;"",(VLOOKUP(D171,'Flags&amp;Qualifiers'!$S$2:$T$55,2)),"")</f>
        <v/>
      </c>
      <c r="V171" s="7">
        <f t="shared" si="66"/>
        <v>1</v>
      </c>
      <c r="W171" s="7">
        <f t="shared" si="67"/>
        <v>0</v>
      </c>
      <c r="X171" s="861" t="str">
        <f t="shared" si="68"/>
        <v>NULL</v>
      </c>
      <c r="Y171" s="557" t="str">
        <f t="shared" si="69"/>
        <v/>
      </c>
      <c r="Z171" s="862">
        <f t="shared" si="72"/>
        <v>165</v>
      </c>
      <c r="AA171" s="633">
        <f t="shared" si="73"/>
        <v>0</v>
      </c>
      <c r="AB171" s="7" t="str">
        <f t="shared" si="79"/>
        <v>INVALID</v>
      </c>
      <c r="AC171" s="861" t="str">
        <f t="shared" si="80"/>
        <v/>
      </c>
      <c r="AD171" s="861" t="e">
        <f t="shared" si="81"/>
        <v>#DIV/0!</v>
      </c>
      <c r="AE171" s="861">
        <f t="shared" si="82"/>
        <v>0</v>
      </c>
      <c r="AF171" s="862">
        <f t="shared" si="74"/>
        <v>300</v>
      </c>
      <c r="AG171" s="862">
        <f t="shared" si="75"/>
        <v>201</v>
      </c>
      <c r="AH171" s="865">
        <f t="shared" si="76"/>
        <v>0.374</v>
      </c>
      <c r="AI171" s="862">
        <f t="shared" si="77"/>
        <v>0.11600000000000001</v>
      </c>
      <c r="AJ171" s="862" t="e">
        <f t="shared" si="78"/>
        <v>#VALUE!</v>
      </c>
      <c r="AK171" s="632" t="str">
        <f t="shared" si="83"/>
        <v/>
      </c>
      <c r="AL171" s="866" t="str">
        <f t="shared" si="63"/>
        <v/>
      </c>
      <c r="AM171" s="867">
        <f t="shared" si="70"/>
        <v>0</v>
      </c>
      <c r="AN171" s="633" t="str">
        <f t="shared" si="84"/>
        <v>YES</v>
      </c>
      <c r="AO171" s="511" t="s">
        <v>382</v>
      </c>
      <c r="AP171" s="127">
        <f>VLOOKUP(AO171,'Flags&amp;Qualifiers'!$B$2:$C$49,2)</f>
        <v>0</v>
      </c>
      <c r="AQ171" s="127">
        <f>VLOOKUP(AO171,'Flags&amp;Qualifiers'!$B$2:$D$49,3)</f>
        <v>0</v>
      </c>
      <c r="AR171" s="127">
        <f>VLOOKUP(AO171,'Flags&amp;Qualifiers'!$B$2:$E$49,4)</f>
        <v>0</v>
      </c>
      <c r="AS171" s="968"/>
      <c r="AT171" s="856" t="str">
        <f t="shared" si="71"/>
        <v>no</v>
      </c>
    </row>
    <row r="172" spans="1:46" s="7" customFormat="1" ht="11.25" customHeight="1" x14ac:dyDescent="0.2">
      <c r="A172" s="621">
        <f>(AirVision!A169)</f>
        <v>0</v>
      </c>
      <c r="B172" s="622">
        <f>(AirVision!B169)</f>
        <v>0</v>
      </c>
      <c r="C172" s="623" t="str">
        <f>IF(ISNUMBER(AirVision!I169),AirVision!I169, "")</f>
        <v/>
      </c>
      <c r="D172" s="624" t="str">
        <f>IF(AirVision!J169&lt;&gt;"",AirVision!J169, "")</f>
        <v/>
      </c>
      <c r="E172" s="624" t="str">
        <f>IF(ISNUMBER(AirVision!C169),AirVision!C169, "")</f>
        <v/>
      </c>
      <c r="F172" s="624" t="str">
        <f>IF(AirVision!D169&lt;&gt;"",AirVision!D169, "")</f>
        <v/>
      </c>
      <c r="G172" s="624" t="str">
        <f>IF(ISNUMBER(AirVision!F169),AirVision!F169, "")</f>
        <v/>
      </c>
      <c r="H172" s="624" t="str">
        <f>IF(AirVision!G169&lt;&gt;"",AirVision!G169, "")</f>
        <v/>
      </c>
      <c r="I172" s="624" t="str">
        <f>IF(ISNUMBER(AirVision!U169),AirVision!U169, "")</f>
        <v/>
      </c>
      <c r="J172" s="624" t="str">
        <f>IF(AirVision!V169&lt;&gt;"",AirVision!V169, "")</f>
        <v/>
      </c>
      <c r="K172" s="624" t="str">
        <f>IF(ISNUMBER(AirVision!X169),AirVision!X169, "")</f>
        <v/>
      </c>
      <c r="L172" s="624" t="str">
        <f>IF(AirVision!Y169&lt;&gt;"",AirVision!Y169, "")</f>
        <v/>
      </c>
      <c r="M172" s="624" t="str">
        <f>IF(ISNUMBER(AirVision!AA169),AirVision!AA169, "")</f>
        <v/>
      </c>
      <c r="N172" s="624" t="str">
        <f>IF(AirVision!AB169&lt;&gt;"",AirVision!AB169, "")</f>
        <v/>
      </c>
      <c r="O172" s="624" t="str">
        <f>IF(ISNUMBER(AirVision!AD169),AirVision!AD169, "")</f>
        <v/>
      </c>
      <c r="P172" s="624" t="str">
        <f>IF(AirVision!AE169&lt;&gt;"",AirVision!AE169, "")</f>
        <v/>
      </c>
      <c r="Q172" s="624">
        <f t="shared" si="64"/>
        <v>1</v>
      </c>
      <c r="R172" s="624" t="str">
        <f>IF(D172&lt;&gt;"",(VLOOKUP(D172,'Flags&amp;Qualifiers'!$S$2:$U$55,3)),"")</f>
        <v/>
      </c>
      <c r="S172" s="624" t="b">
        <f>ISNUMBER(SEARCH('Flags&amp;Qualifiers'!$S$5,D172))</f>
        <v>0</v>
      </c>
      <c r="T172" s="624">
        <f t="shared" si="65"/>
        <v>0</v>
      </c>
      <c r="U172" s="624" t="str">
        <f>IF(D172&lt;&gt;"",(VLOOKUP(D172,'Flags&amp;Qualifiers'!$S$2:$T$55,2)),"")</f>
        <v/>
      </c>
      <c r="V172" s="7">
        <f t="shared" si="66"/>
        <v>1</v>
      </c>
      <c r="W172" s="7">
        <f t="shared" si="67"/>
        <v>0</v>
      </c>
      <c r="X172" s="861" t="str">
        <f t="shared" si="68"/>
        <v>NULL</v>
      </c>
      <c r="Y172" s="557" t="str">
        <f t="shared" si="69"/>
        <v/>
      </c>
      <c r="Z172" s="862">
        <f t="shared" si="72"/>
        <v>166</v>
      </c>
      <c r="AA172" s="633">
        <f t="shared" si="73"/>
        <v>0</v>
      </c>
      <c r="AB172" s="7" t="str">
        <f t="shared" si="79"/>
        <v>INVALID</v>
      </c>
      <c r="AC172" s="861" t="str">
        <f t="shared" si="80"/>
        <v/>
      </c>
      <c r="AD172" s="861" t="e">
        <f t="shared" si="81"/>
        <v>#DIV/0!</v>
      </c>
      <c r="AE172" s="861">
        <f t="shared" si="82"/>
        <v>0</v>
      </c>
      <c r="AF172" s="862">
        <f t="shared" si="74"/>
        <v>300</v>
      </c>
      <c r="AG172" s="862">
        <f t="shared" si="75"/>
        <v>201</v>
      </c>
      <c r="AH172" s="865">
        <f t="shared" si="76"/>
        <v>0.374</v>
      </c>
      <c r="AI172" s="862">
        <f t="shared" si="77"/>
        <v>0.11600000000000001</v>
      </c>
      <c r="AJ172" s="862" t="e">
        <f t="shared" si="78"/>
        <v>#VALUE!</v>
      </c>
      <c r="AK172" s="632" t="str">
        <f t="shared" si="83"/>
        <v/>
      </c>
      <c r="AL172" s="866" t="str">
        <f t="shared" si="63"/>
        <v/>
      </c>
      <c r="AM172" s="867">
        <f t="shared" si="70"/>
        <v>0</v>
      </c>
      <c r="AN172" s="633" t="str">
        <f t="shared" si="84"/>
        <v>YES</v>
      </c>
      <c r="AO172" s="511" t="s">
        <v>382</v>
      </c>
      <c r="AP172" s="127">
        <f>VLOOKUP(AO172,'Flags&amp;Qualifiers'!$B$2:$C$49,2)</f>
        <v>0</v>
      </c>
      <c r="AQ172" s="127">
        <f>VLOOKUP(AO172,'Flags&amp;Qualifiers'!$B$2:$D$49,3)</f>
        <v>0</v>
      </c>
      <c r="AR172" s="127">
        <f>VLOOKUP(AO172,'Flags&amp;Qualifiers'!$B$2:$E$49,4)</f>
        <v>0</v>
      </c>
      <c r="AS172" s="968"/>
      <c r="AT172" s="856" t="str">
        <f t="shared" si="71"/>
        <v>no</v>
      </c>
    </row>
    <row r="173" spans="1:46" s="7" customFormat="1" ht="11.25" customHeight="1" x14ac:dyDescent="0.2">
      <c r="A173" s="621">
        <f>(AirVision!A170)</f>
        <v>0</v>
      </c>
      <c r="B173" s="622">
        <f>(AirVision!B170)</f>
        <v>0</v>
      </c>
      <c r="C173" s="623" t="str">
        <f>IF(ISNUMBER(AirVision!I170),AirVision!I170, "")</f>
        <v/>
      </c>
      <c r="D173" s="624" t="str">
        <f>IF(AirVision!J170&lt;&gt;"",AirVision!J170, "")</f>
        <v/>
      </c>
      <c r="E173" s="624" t="str">
        <f>IF(ISNUMBER(AirVision!C170),AirVision!C170, "")</f>
        <v/>
      </c>
      <c r="F173" s="624" t="str">
        <f>IF(AirVision!D170&lt;&gt;"",AirVision!D170, "")</f>
        <v/>
      </c>
      <c r="G173" s="624" t="str">
        <f>IF(ISNUMBER(AirVision!F170),AirVision!F170, "")</f>
        <v/>
      </c>
      <c r="H173" s="624" t="str">
        <f>IF(AirVision!G170&lt;&gt;"",AirVision!G170, "")</f>
        <v/>
      </c>
      <c r="I173" s="624" t="str">
        <f>IF(ISNUMBER(AirVision!U170),AirVision!U170, "")</f>
        <v/>
      </c>
      <c r="J173" s="624" t="str">
        <f>IF(AirVision!V170&lt;&gt;"",AirVision!V170, "")</f>
        <v/>
      </c>
      <c r="K173" s="624" t="str">
        <f>IF(ISNUMBER(AirVision!X170),AirVision!X170, "")</f>
        <v/>
      </c>
      <c r="L173" s="624" t="str">
        <f>IF(AirVision!Y170&lt;&gt;"",AirVision!Y170, "")</f>
        <v/>
      </c>
      <c r="M173" s="624" t="str">
        <f>IF(ISNUMBER(AirVision!AA170),AirVision!AA170, "")</f>
        <v/>
      </c>
      <c r="N173" s="624" t="str">
        <f>IF(AirVision!AB170&lt;&gt;"",AirVision!AB170, "")</f>
        <v/>
      </c>
      <c r="O173" s="624" t="str">
        <f>IF(ISNUMBER(AirVision!AD170),AirVision!AD170, "")</f>
        <v/>
      </c>
      <c r="P173" s="624" t="str">
        <f>IF(AirVision!AE170&lt;&gt;"",AirVision!AE170, "")</f>
        <v/>
      </c>
      <c r="Q173" s="624">
        <f t="shared" si="64"/>
        <v>1</v>
      </c>
      <c r="R173" s="624" t="str">
        <f>IF(D173&lt;&gt;"",(VLOOKUP(D173,'Flags&amp;Qualifiers'!$S$2:$U$55,3)),"")</f>
        <v/>
      </c>
      <c r="S173" s="624" t="b">
        <f>ISNUMBER(SEARCH('Flags&amp;Qualifiers'!$S$5,D173))</f>
        <v>0</v>
      </c>
      <c r="T173" s="624">
        <f t="shared" si="65"/>
        <v>0</v>
      </c>
      <c r="U173" s="624" t="str">
        <f>IF(D173&lt;&gt;"",(VLOOKUP(D173,'Flags&amp;Qualifiers'!$S$2:$T$55,2)),"")</f>
        <v/>
      </c>
      <c r="V173" s="7">
        <f t="shared" si="66"/>
        <v>1</v>
      </c>
      <c r="W173" s="7">
        <f t="shared" si="67"/>
        <v>0</v>
      </c>
      <c r="X173" s="861" t="str">
        <f t="shared" si="68"/>
        <v>NULL</v>
      </c>
      <c r="Y173" s="557" t="str">
        <f t="shared" si="69"/>
        <v/>
      </c>
      <c r="Z173" s="862">
        <f t="shared" si="72"/>
        <v>167</v>
      </c>
      <c r="AA173" s="633">
        <f t="shared" si="73"/>
        <v>0</v>
      </c>
      <c r="AB173" s="7" t="str">
        <f t="shared" si="79"/>
        <v>INVALID</v>
      </c>
      <c r="AC173" s="861" t="str">
        <f t="shared" si="80"/>
        <v/>
      </c>
      <c r="AD173" s="861" t="e">
        <f t="shared" si="81"/>
        <v>#DIV/0!</v>
      </c>
      <c r="AE173" s="861">
        <f t="shared" si="82"/>
        <v>0</v>
      </c>
      <c r="AF173" s="862">
        <f t="shared" si="74"/>
        <v>300</v>
      </c>
      <c r="AG173" s="862">
        <f t="shared" si="75"/>
        <v>201</v>
      </c>
      <c r="AH173" s="865">
        <f t="shared" si="76"/>
        <v>0.374</v>
      </c>
      <c r="AI173" s="862">
        <f t="shared" si="77"/>
        <v>0.11600000000000001</v>
      </c>
      <c r="AJ173" s="862" t="e">
        <f t="shared" si="78"/>
        <v>#VALUE!</v>
      </c>
      <c r="AK173" s="632" t="str">
        <f t="shared" si="83"/>
        <v/>
      </c>
      <c r="AL173" s="866" t="str">
        <f t="shared" si="63"/>
        <v/>
      </c>
      <c r="AM173" s="867">
        <f t="shared" si="70"/>
        <v>0</v>
      </c>
      <c r="AN173" s="633" t="str">
        <f t="shared" si="84"/>
        <v>YES</v>
      </c>
      <c r="AO173" s="511" t="s">
        <v>382</v>
      </c>
      <c r="AP173" s="127">
        <f>VLOOKUP(AO173,'Flags&amp;Qualifiers'!$B$2:$C$49,2)</f>
        <v>0</v>
      </c>
      <c r="AQ173" s="127">
        <f>VLOOKUP(AO173,'Flags&amp;Qualifiers'!$B$2:$D$49,3)</f>
        <v>0</v>
      </c>
      <c r="AR173" s="127">
        <f>VLOOKUP(AO173,'Flags&amp;Qualifiers'!$B$2:$E$49,4)</f>
        <v>0</v>
      </c>
      <c r="AS173" s="968"/>
      <c r="AT173" s="856" t="str">
        <f t="shared" si="71"/>
        <v>no</v>
      </c>
    </row>
    <row r="174" spans="1:46" s="7" customFormat="1" ht="11.25" customHeight="1" x14ac:dyDescent="0.2">
      <c r="A174" s="621">
        <f>(AirVision!A171)</f>
        <v>0</v>
      </c>
      <c r="B174" s="622">
        <f>(AirVision!B171)</f>
        <v>0</v>
      </c>
      <c r="C174" s="623" t="str">
        <f>IF(ISNUMBER(AirVision!I171),AirVision!I171, "")</f>
        <v/>
      </c>
      <c r="D174" s="624" t="str">
        <f>IF(AirVision!J171&lt;&gt;"",AirVision!J171, "")</f>
        <v/>
      </c>
      <c r="E174" s="624" t="str">
        <f>IF(ISNUMBER(AirVision!C171),AirVision!C171, "")</f>
        <v/>
      </c>
      <c r="F174" s="624" t="str">
        <f>IF(AirVision!D171&lt;&gt;"",AirVision!D171, "")</f>
        <v/>
      </c>
      <c r="G174" s="624" t="str">
        <f>IF(ISNUMBER(AirVision!F171),AirVision!F171, "")</f>
        <v/>
      </c>
      <c r="H174" s="624" t="str">
        <f>IF(AirVision!G171&lt;&gt;"",AirVision!G171, "")</f>
        <v/>
      </c>
      <c r="I174" s="624" t="str">
        <f>IF(ISNUMBER(AirVision!U171),AirVision!U171, "")</f>
        <v/>
      </c>
      <c r="J174" s="624" t="str">
        <f>IF(AirVision!V171&lt;&gt;"",AirVision!V171, "")</f>
        <v/>
      </c>
      <c r="K174" s="624" t="str">
        <f>IF(ISNUMBER(AirVision!X171),AirVision!X171, "")</f>
        <v/>
      </c>
      <c r="L174" s="624" t="str">
        <f>IF(AirVision!Y171&lt;&gt;"",AirVision!Y171, "")</f>
        <v/>
      </c>
      <c r="M174" s="624" t="str">
        <f>IF(ISNUMBER(AirVision!AA171),AirVision!AA171, "")</f>
        <v/>
      </c>
      <c r="N174" s="624" t="str">
        <f>IF(AirVision!AB171&lt;&gt;"",AirVision!AB171, "")</f>
        <v/>
      </c>
      <c r="O174" s="624" t="str">
        <f>IF(ISNUMBER(AirVision!AD171),AirVision!AD171, "")</f>
        <v/>
      </c>
      <c r="P174" s="624" t="str">
        <f>IF(AirVision!AE171&lt;&gt;"",AirVision!AE171, "")</f>
        <v/>
      </c>
      <c r="Q174" s="624">
        <f t="shared" si="64"/>
        <v>1</v>
      </c>
      <c r="R174" s="624" t="str">
        <f>IF(D174&lt;&gt;"",(VLOOKUP(D174,'Flags&amp;Qualifiers'!$S$2:$U$55,3)),"")</f>
        <v/>
      </c>
      <c r="S174" s="624" t="b">
        <f>ISNUMBER(SEARCH('Flags&amp;Qualifiers'!$S$5,D174))</f>
        <v>0</v>
      </c>
      <c r="T174" s="624">
        <f t="shared" si="65"/>
        <v>0</v>
      </c>
      <c r="U174" s="624" t="str">
        <f>IF(D174&lt;&gt;"",(VLOOKUP(D174,'Flags&amp;Qualifiers'!$S$2:$T$55,2)),"")</f>
        <v/>
      </c>
      <c r="V174" s="7">
        <f t="shared" si="66"/>
        <v>1</v>
      </c>
      <c r="W174" s="7">
        <f t="shared" si="67"/>
        <v>0</v>
      </c>
      <c r="X174" s="861" t="str">
        <f t="shared" si="68"/>
        <v>NULL</v>
      </c>
      <c r="Y174" s="557" t="str">
        <f t="shared" si="69"/>
        <v/>
      </c>
      <c r="Z174" s="862">
        <f t="shared" si="72"/>
        <v>168</v>
      </c>
      <c r="AA174" s="633">
        <f t="shared" si="73"/>
        <v>0</v>
      </c>
      <c r="AB174" s="7" t="str">
        <f t="shared" si="79"/>
        <v>INVALID</v>
      </c>
      <c r="AC174" s="861" t="str">
        <f t="shared" si="80"/>
        <v/>
      </c>
      <c r="AD174" s="861" t="e">
        <f t="shared" si="81"/>
        <v>#DIV/0!</v>
      </c>
      <c r="AE174" s="861">
        <f t="shared" si="82"/>
        <v>0</v>
      </c>
      <c r="AF174" s="862">
        <f t="shared" si="74"/>
        <v>300</v>
      </c>
      <c r="AG174" s="862">
        <f t="shared" si="75"/>
        <v>201</v>
      </c>
      <c r="AH174" s="865">
        <f t="shared" si="76"/>
        <v>0.374</v>
      </c>
      <c r="AI174" s="862">
        <f t="shared" si="77"/>
        <v>0.11600000000000001</v>
      </c>
      <c r="AJ174" s="862" t="e">
        <f t="shared" si="78"/>
        <v>#VALUE!</v>
      </c>
      <c r="AK174" s="632" t="str">
        <f t="shared" si="83"/>
        <v/>
      </c>
      <c r="AL174" s="866" t="str">
        <f t="shared" si="63"/>
        <v/>
      </c>
      <c r="AM174" s="867">
        <f t="shared" si="70"/>
        <v>0</v>
      </c>
      <c r="AN174" s="633" t="str">
        <f t="shared" si="84"/>
        <v>YES</v>
      </c>
      <c r="AO174" s="511" t="s">
        <v>382</v>
      </c>
      <c r="AP174" s="127">
        <f>VLOOKUP(AO174,'Flags&amp;Qualifiers'!$B$2:$C$49,2)</f>
        <v>0</v>
      </c>
      <c r="AQ174" s="127">
        <f>VLOOKUP(AO174,'Flags&amp;Qualifiers'!$B$2:$D$49,3)</f>
        <v>0</v>
      </c>
      <c r="AR174" s="127">
        <f>VLOOKUP(AO174,'Flags&amp;Qualifiers'!$B$2:$E$49,4)</f>
        <v>0</v>
      </c>
      <c r="AS174" s="968"/>
      <c r="AT174" s="856" t="str">
        <f t="shared" si="71"/>
        <v>no</v>
      </c>
    </row>
    <row r="175" spans="1:46" s="7" customFormat="1" ht="11.25" customHeight="1" x14ac:dyDescent="0.2">
      <c r="A175" s="621">
        <f>(AirVision!A172)</f>
        <v>0</v>
      </c>
      <c r="B175" s="622">
        <f>(AirVision!B172)</f>
        <v>0</v>
      </c>
      <c r="C175" s="623" t="str">
        <f>IF(ISNUMBER(AirVision!I172),AirVision!I172, "")</f>
        <v/>
      </c>
      <c r="D175" s="624" t="str">
        <f>IF(AirVision!J172&lt;&gt;"",AirVision!J172, "")</f>
        <v/>
      </c>
      <c r="E175" s="624" t="str">
        <f>IF(ISNUMBER(AirVision!C172),AirVision!C172, "")</f>
        <v/>
      </c>
      <c r="F175" s="624" t="str">
        <f>IF(AirVision!D172&lt;&gt;"",AirVision!D172, "")</f>
        <v/>
      </c>
      <c r="G175" s="624" t="str">
        <f>IF(ISNUMBER(AirVision!F172),AirVision!F172, "")</f>
        <v/>
      </c>
      <c r="H175" s="624" t="str">
        <f>IF(AirVision!G172&lt;&gt;"",AirVision!G172, "")</f>
        <v/>
      </c>
      <c r="I175" s="624" t="str">
        <f>IF(ISNUMBER(AirVision!U172),AirVision!U172, "")</f>
        <v/>
      </c>
      <c r="J175" s="624" t="str">
        <f>IF(AirVision!V172&lt;&gt;"",AirVision!V172, "")</f>
        <v/>
      </c>
      <c r="K175" s="624" t="str">
        <f>IF(ISNUMBER(AirVision!X172),AirVision!X172, "")</f>
        <v/>
      </c>
      <c r="L175" s="624" t="str">
        <f>IF(AirVision!Y172&lt;&gt;"",AirVision!Y172, "")</f>
        <v/>
      </c>
      <c r="M175" s="624" t="str">
        <f>IF(ISNUMBER(AirVision!AA172),AirVision!AA172, "")</f>
        <v/>
      </c>
      <c r="N175" s="624" t="str">
        <f>IF(AirVision!AB172&lt;&gt;"",AirVision!AB172, "")</f>
        <v/>
      </c>
      <c r="O175" s="624" t="str">
        <f>IF(ISNUMBER(AirVision!AD172),AirVision!AD172, "")</f>
        <v/>
      </c>
      <c r="P175" s="624" t="str">
        <f>IF(AirVision!AE172&lt;&gt;"",AirVision!AE172, "")</f>
        <v/>
      </c>
      <c r="Q175" s="624">
        <f t="shared" si="64"/>
        <v>1</v>
      </c>
      <c r="R175" s="624" t="str">
        <f>IF(D175&lt;&gt;"",(VLOOKUP(D175,'Flags&amp;Qualifiers'!$S$2:$U$55,3)),"")</f>
        <v/>
      </c>
      <c r="S175" s="624" t="b">
        <f>ISNUMBER(SEARCH('Flags&amp;Qualifiers'!$S$5,D175))</f>
        <v>0</v>
      </c>
      <c r="T175" s="624">
        <f t="shared" si="65"/>
        <v>0</v>
      </c>
      <c r="U175" s="624" t="str">
        <f>IF(D175&lt;&gt;"",(VLOOKUP(D175,'Flags&amp;Qualifiers'!$S$2:$T$55,2)),"")</f>
        <v/>
      </c>
      <c r="V175" s="7">
        <f t="shared" si="66"/>
        <v>1</v>
      </c>
      <c r="W175" s="7">
        <f t="shared" si="67"/>
        <v>0</v>
      </c>
      <c r="X175" s="861" t="str">
        <f t="shared" si="68"/>
        <v>NULL</v>
      </c>
      <c r="Y175" s="557" t="str">
        <f t="shared" si="69"/>
        <v/>
      </c>
      <c r="Z175" s="862">
        <f t="shared" si="72"/>
        <v>169</v>
      </c>
      <c r="AA175" s="633">
        <f t="shared" si="73"/>
        <v>0</v>
      </c>
      <c r="AB175" s="7" t="str">
        <f t="shared" si="79"/>
        <v>INVALID</v>
      </c>
      <c r="AC175" s="861" t="str">
        <f t="shared" si="80"/>
        <v/>
      </c>
      <c r="AD175" s="861" t="e">
        <f t="shared" ref="AD175:AD198" si="85">AVERAGE($X$175:$X$198)</f>
        <v>#DIV/0!</v>
      </c>
      <c r="AE175" s="861">
        <f t="shared" ref="AE175:AE198" si="86">MAX($X$175:$X$198)</f>
        <v>0</v>
      </c>
      <c r="AF175" s="862">
        <f t="shared" si="74"/>
        <v>300</v>
      </c>
      <c r="AG175" s="862">
        <f t="shared" si="75"/>
        <v>201</v>
      </c>
      <c r="AH175" s="865">
        <f t="shared" si="76"/>
        <v>0.374</v>
      </c>
      <c r="AI175" s="862">
        <f t="shared" si="77"/>
        <v>0.11600000000000001</v>
      </c>
      <c r="AJ175" s="862" t="e">
        <f t="shared" si="78"/>
        <v>#VALUE!</v>
      </c>
      <c r="AK175" s="632" t="str">
        <f t="shared" si="83"/>
        <v/>
      </c>
      <c r="AL175" s="866" t="str">
        <f t="shared" si="63"/>
        <v/>
      </c>
      <c r="AM175" s="867">
        <f t="shared" si="70"/>
        <v>0</v>
      </c>
      <c r="AN175" s="633" t="str">
        <f t="shared" si="84"/>
        <v>YES</v>
      </c>
      <c r="AO175" s="511" t="s">
        <v>382</v>
      </c>
      <c r="AP175" s="127">
        <f>VLOOKUP(AO175,'Flags&amp;Qualifiers'!$B$2:$C$49,2)</f>
        <v>0</v>
      </c>
      <c r="AQ175" s="127">
        <f>VLOOKUP(AO175,'Flags&amp;Qualifiers'!$B$2:$D$49,3)</f>
        <v>0</v>
      </c>
      <c r="AR175" s="127">
        <f>VLOOKUP(AO175,'Flags&amp;Qualifiers'!$B$2:$E$49,4)</f>
        <v>0</v>
      </c>
      <c r="AS175" s="968"/>
      <c r="AT175" s="856" t="str">
        <f t="shared" si="71"/>
        <v>no</v>
      </c>
    </row>
    <row r="176" spans="1:46" s="7" customFormat="1" ht="11.25" customHeight="1" x14ac:dyDescent="0.2">
      <c r="A176" s="621">
        <f>(AirVision!A173)</f>
        <v>0</v>
      </c>
      <c r="B176" s="622">
        <f>(AirVision!B173)</f>
        <v>0</v>
      </c>
      <c r="C176" s="623" t="str">
        <f>IF(ISNUMBER(AirVision!I173),AirVision!I173, "")</f>
        <v/>
      </c>
      <c r="D176" s="624" t="str">
        <f>IF(AirVision!J173&lt;&gt;"",AirVision!J173, "")</f>
        <v/>
      </c>
      <c r="E176" s="624" t="str">
        <f>IF(ISNUMBER(AirVision!C173),AirVision!C173, "")</f>
        <v/>
      </c>
      <c r="F176" s="624" t="str">
        <f>IF(AirVision!D173&lt;&gt;"",AirVision!D173, "")</f>
        <v/>
      </c>
      <c r="G176" s="624" t="str">
        <f>IF(ISNUMBER(AirVision!F173),AirVision!F173, "")</f>
        <v/>
      </c>
      <c r="H176" s="624" t="str">
        <f>IF(AirVision!G173&lt;&gt;"",AirVision!G173, "")</f>
        <v/>
      </c>
      <c r="I176" s="624" t="str">
        <f>IF(ISNUMBER(AirVision!U173),AirVision!U173, "")</f>
        <v/>
      </c>
      <c r="J176" s="624" t="str">
        <f>IF(AirVision!V173&lt;&gt;"",AirVision!V173, "")</f>
        <v/>
      </c>
      <c r="K176" s="624" t="str">
        <f>IF(ISNUMBER(AirVision!X173),AirVision!X173, "")</f>
        <v/>
      </c>
      <c r="L176" s="624" t="str">
        <f>IF(AirVision!Y173&lt;&gt;"",AirVision!Y173, "")</f>
        <v/>
      </c>
      <c r="M176" s="624" t="str">
        <f>IF(ISNUMBER(AirVision!AA173),AirVision!AA173, "")</f>
        <v/>
      </c>
      <c r="N176" s="624" t="str">
        <f>IF(AirVision!AB173&lt;&gt;"",AirVision!AB173, "")</f>
        <v/>
      </c>
      <c r="O176" s="624" t="str">
        <f>IF(ISNUMBER(AirVision!AD173),AirVision!AD173, "")</f>
        <v/>
      </c>
      <c r="P176" s="624" t="str">
        <f>IF(AirVision!AE173&lt;&gt;"",AirVision!AE173, "")</f>
        <v/>
      </c>
      <c r="Q176" s="624">
        <f t="shared" si="64"/>
        <v>1</v>
      </c>
      <c r="R176" s="624" t="str">
        <f>IF(D176&lt;&gt;"",(VLOOKUP(D176,'Flags&amp;Qualifiers'!$S$2:$U$55,3)),"")</f>
        <v/>
      </c>
      <c r="S176" s="624" t="b">
        <f>ISNUMBER(SEARCH('Flags&amp;Qualifiers'!$S$5,D176))</f>
        <v>0</v>
      </c>
      <c r="T176" s="624">
        <f t="shared" si="65"/>
        <v>0</v>
      </c>
      <c r="U176" s="624" t="str">
        <f>IF(D176&lt;&gt;"",(VLOOKUP(D176,'Flags&amp;Qualifiers'!$S$2:$T$55,2)),"")</f>
        <v/>
      </c>
      <c r="V176" s="7">
        <f t="shared" si="66"/>
        <v>1</v>
      </c>
      <c r="W176" s="7">
        <f t="shared" si="67"/>
        <v>0</v>
      </c>
      <c r="X176" s="861" t="str">
        <f t="shared" si="68"/>
        <v>NULL</v>
      </c>
      <c r="Y176" s="557" t="str">
        <f t="shared" si="69"/>
        <v/>
      </c>
      <c r="Z176" s="862">
        <f t="shared" si="72"/>
        <v>170</v>
      </c>
      <c r="AA176" s="633">
        <f t="shared" si="73"/>
        <v>0</v>
      </c>
      <c r="AB176" s="7" t="str">
        <f t="shared" si="79"/>
        <v>INVALID</v>
      </c>
      <c r="AC176" s="861" t="str">
        <f t="shared" si="80"/>
        <v/>
      </c>
      <c r="AD176" s="861" t="e">
        <f t="shared" si="85"/>
        <v>#DIV/0!</v>
      </c>
      <c r="AE176" s="861">
        <f t="shared" si="86"/>
        <v>0</v>
      </c>
      <c r="AF176" s="862">
        <f t="shared" si="74"/>
        <v>300</v>
      </c>
      <c r="AG176" s="862">
        <f t="shared" si="75"/>
        <v>201</v>
      </c>
      <c r="AH176" s="865">
        <f t="shared" si="76"/>
        <v>0.374</v>
      </c>
      <c r="AI176" s="862">
        <f t="shared" si="77"/>
        <v>0.11600000000000001</v>
      </c>
      <c r="AJ176" s="862" t="e">
        <f t="shared" si="78"/>
        <v>#VALUE!</v>
      </c>
      <c r="AK176" s="632" t="str">
        <f t="shared" si="83"/>
        <v/>
      </c>
      <c r="AL176" s="866" t="str">
        <f t="shared" si="63"/>
        <v/>
      </c>
      <c r="AM176" s="867">
        <f t="shared" si="70"/>
        <v>0</v>
      </c>
      <c r="AN176" s="633" t="str">
        <f t="shared" si="84"/>
        <v>YES</v>
      </c>
      <c r="AO176" s="511" t="s">
        <v>382</v>
      </c>
      <c r="AP176" s="127">
        <f>VLOOKUP(AO176,'Flags&amp;Qualifiers'!$B$2:$C$49,2)</f>
        <v>0</v>
      </c>
      <c r="AQ176" s="127">
        <f>VLOOKUP(AO176,'Flags&amp;Qualifiers'!$B$2:$D$49,3)</f>
        <v>0</v>
      </c>
      <c r="AR176" s="127">
        <f>VLOOKUP(AO176,'Flags&amp;Qualifiers'!$B$2:$E$49,4)</f>
        <v>0</v>
      </c>
      <c r="AS176" s="968"/>
      <c r="AT176" s="856" t="str">
        <f t="shared" si="71"/>
        <v>no</v>
      </c>
    </row>
    <row r="177" spans="1:46" s="7" customFormat="1" ht="11.25" customHeight="1" x14ac:dyDescent="0.2">
      <c r="A177" s="621">
        <f>(AirVision!A174)</f>
        <v>0</v>
      </c>
      <c r="B177" s="622">
        <f>(AirVision!B174)</f>
        <v>0</v>
      </c>
      <c r="C177" s="623" t="str">
        <f>IF(ISNUMBER(AirVision!I174),AirVision!I174, "")</f>
        <v/>
      </c>
      <c r="D177" s="624" t="str">
        <f>IF(AirVision!J174&lt;&gt;"",AirVision!J174, "")</f>
        <v/>
      </c>
      <c r="E177" s="624" t="str">
        <f>IF(ISNUMBER(AirVision!C174),AirVision!C174, "")</f>
        <v/>
      </c>
      <c r="F177" s="624" t="str">
        <f>IF(AirVision!D174&lt;&gt;"",AirVision!D174, "")</f>
        <v/>
      </c>
      <c r="G177" s="624" t="str">
        <f>IF(ISNUMBER(AirVision!F174),AirVision!F174, "")</f>
        <v/>
      </c>
      <c r="H177" s="624" t="str">
        <f>IF(AirVision!G174&lt;&gt;"",AirVision!G174, "")</f>
        <v/>
      </c>
      <c r="I177" s="624" t="str">
        <f>IF(ISNUMBER(AirVision!U174),AirVision!U174, "")</f>
        <v/>
      </c>
      <c r="J177" s="624" t="str">
        <f>IF(AirVision!V174&lt;&gt;"",AirVision!V174, "")</f>
        <v/>
      </c>
      <c r="K177" s="624" t="str">
        <f>IF(ISNUMBER(AirVision!X174),AirVision!X174, "")</f>
        <v/>
      </c>
      <c r="L177" s="624" t="str">
        <f>IF(AirVision!Y174&lt;&gt;"",AirVision!Y174, "")</f>
        <v/>
      </c>
      <c r="M177" s="624" t="str">
        <f>IF(ISNUMBER(AirVision!AA174),AirVision!AA174, "")</f>
        <v/>
      </c>
      <c r="N177" s="624" t="str">
        <f>IF(AirVision!AB174&lt;&gt;"",AirVision!AB174, "")</f>
        <v/>
      </c>
      <c r="O177" s="624" t="str">
        <f>IF(ISNUMBER(AirVision!AD174),AirVision!AD174, "")</f>
        <v/>
      </c>
      <c r="P177" s="624" t="str">
        <f>IF(AirVision!AE174&lt;&gt;"",AirVision!AE174, "")</f>
        <v/>
      </c>
      <c r="Q177" s="624">
        <f t="shared" si="64"/>
        <v>1</v>
      </c>
      <c r="R177" s="624" t="str">
        <f>IF(D177&lt;&gt;"",(VLOOKUP(D177,'Flags&amp;Qualifiers'!$S$2:$U$55,3)),"")</f>
        <v/>
      </c>
      <c r="S177" s="624" t="b">
        <f>ISNUMBER(SEARCH('Flags&amp;Qualifiers'!$S$5,D177))</f>
        <v>0</v>
      </c>
      <c r="T177" s="624">
        <f t="shared" si="65"/>
        <v>0</v>
      </c>
      <c r="U177" s="624" t="str">
        <f>IF(D177&lt;&gt;"",(VLOOKUP(D177,'Flags&amp;Qualifiers'!$S$2:$T$55,2)),"")</f>
        <v/>
      </c>
      <c r="V177" s="7">
        <f t="shared" si="66"/>
        <v>1</v>
      </c>
      <c r="W177" s="7">
        <f t="shared" si="67"/>
        <v>0</v>
      </c>
      <c r="X177" s="861" t="str">
        <f t="shared" si="68"/>
        <v>NULL</v>
      </c>
      <c r="Y177" s="557" t="str">
        <f t="shared" si="69"/>
        <v/>
      </c>
      <c r="Z177" s="862">
        <f t="shared" si="72"/>
        <v>171</v>
      </c>
      <c r="AA177" s="633">
        <f t="shared" si="73"/>
        <v>0</v>
      </c>
      <c r="AB177" s="7" t="str">
        <f t="shared" si="79"/>
        <v>INVALID</v>
      </c>
      <c r="AC177" s="861" t="str">
        <f t="shared" si="80"/>
        <v/>
      </c>
      <c r="AD177" s="861" t="e">
        <f t="shared" si="85"/>
        <v>#DIV/0!</v>
      </c>
      <c r="AE177" s="861">
        <f t="shared" si="86"/>
        <v>0</v>
      </c>
      <c r="AF177" s="862">
        <f t="shared" si="74"/>
        <v>300</v>
      </c>
      <c r="AG177" s="862">
        <f t="shared" si="75"/>
        <v>201</v>
      </c>
      <c r="AH177" s="865">
        <f t="shared" si="76"/>
        <v>0.374</v>
      </c>
      <c r="AI177" s="862">
        <f t="shared" si="77"/>
        <v>0.11600000000000001</v>
      </c>
      <c r="AJ177" s="862" t="e">
        <f t="shared" si="78"/>
        <v>#VALUE!</v>
      </c>
      <c r="AK177" s="632" t="str">
        <f t="shared" si="83"/>
        <v/>
      </c>
      <c r="AL177" s="866" t="str">
        <f t="shared" si="63"/>
        <v/>
      </c>
      <c r="AM177" s="867">
        <f t="shared" si="70"/>
        <v>0</v>
      </c>
      <c r="AN177" s="633" t="str">
        <f t="shared" si="84"/>
        <v>YES</v>
      </c>
      <c r="AO177" s="511" t="s">
        <v>382</v>
      </c>
      <c r="AP177" s="127">
        <f>VLOOKUP(AO177,'Flags&amp;Qualifiers'!$B$2:$C$49,2)</f>
        <v>0</v>
      </c>
      <c r="AQ177" s="127">
        <f>VLOOKUP(AO177,'Flags&amp;Qualifiers'!$B$2:$D$49,3)</f>
        <v>0</v>
      </c>
      <c r="AR177" s="127">
        <f>VLOOKUP(AO177,'Flags&amp;Qualifiers'!$B$2:$E$49,4)</f>
        <v>0</v>
      </c>
      <c r="AS177" s="968"/>
      <c r="AT177" s="856" t="str">
        <f t="shared" si="71"/>
        <v>no</v>
      </c>
    </row>
    <row r="178" spans="1:46" s="7" customFormat="1" ht="11.25" customHeight="1" x14ac:dyDescent="0.2">
      <c r="A178" s="621">
        <f>(AirVision!A175)</f>
        <v>0</v>
      </c>
      <c r="B178" s="622">
        <f>(AirVision!B175)</f>
        <v>0</v>
      </c>
      <c r="C178" s="623" t="str">
        <f>IF(ISNUMBER(AirVision!I175),AirVision!I175, "")</f>
        <v/>
      </c>
      <c r="D178" s="624" t="str">
        <f>IF(AirVision!J175&lt;&gt;"",AirVision!J175, "")</f>
        <v/>
      </c>
      <c r="E178" s="624" t="str">
        <f>IF(ISNUMBER(AirVision!C175),AirVision!C175, "")</f>
        <v/>
      </c>
      <c r="F178" s="624" t="str">
        <f>IF(AirVision!D175&lt;&gt;"",AirVision!D175, "")</f>
        <v/>
      </c>
      <c r="G178" s="624" t="str">
        <f>IF(ISNUMBER(AirVision!F175),AirVision!F175, "")</f>
        <v/>
      </c>
      <c r="H178" s="624" t="str">
        <f>IF(AirVision!G175&lt;&gt;"",AirVision!G175, "")</f>
        <v/>
      </c>
      <c r="I178" s="624" t="str">
        <f>IF(ISNUMBER(AirVision!U175),AirVision!U175, "")</f>
        <v/>
      </c>
      <c r="J178" s="624" t="str">
        <f>IF(AirVision!V175&lt;&gt;"",AirVision!V175, "")</f>
        <v/>
      </c>
      <c r="K178" s="624" t="str">
        <f>IF(ISNUMBER(AirVision!X175),AirVision!X175, "")</f>
        <v/>
      </c>
      <c r="L178" s="624" t="str">
        <f>IF(AirVision!Y175&lt;&gt;"",AirVision!Y175, "")</f>
        <v/>
      </c>
      <c r="M178" s="624" t="str">
        <f>IF(ISNUMBER(AirVision!AA175),AirVision!AA175, "")</f>
        <v/>
      </c>
      <c r="N178" s="624" t="str">
        <f>IF(AirVision!AB175&lt;&gt;"",AirVision!AB175, "")</f>
        <v/>
      </c>
      <c r="O178" s="624" t="str">
        <f>IF(ISNUMBER(AirVision!AD175),AirVision!AD175, "")</f>
        <v/>
      </c>
      <c r="P178" s="624" t="str">
        <f>IF(AirVision!AE175&lt;&gt;"",AirVision!AE175, "")</f>
        <v/>
      </c>
      <c r="Q178" s="624">
        <f t="shared" si="64"/>
        <v>1</v>
      </c>
      <c r="R178" s="624" t="str">
        <f>IF(D178&lt;&gt;"",(VLOOKUP(D178,'Flags&amp;Qualifiers'!$S$2:$U$55,3)),"")</f>
        <v/>
      </c>
      <c r="S178" s="624" t="b">
        <f>ISNUMBER(SEARCH('Flags&amp;Qualifiers'!$S$5,D178))</f>
        <v>0</v>
      </c>
      <c r="T178" s="624">
        <f t="shared" si="65"/>
        <v>0</v>
      </c>
      <c r="U178" s="624" t="str">
        <f>IF(D178&lt;&gt;"",(VLOOKUP(D178,'Flags&amp;Qualifiers'!$S$2:$T$55,2)),"")</f>
        <v/>
      </c>
      <c r="V178" s="7">
        <f t="shared" si="66"/>
        <v>1</v>
      </c>
      <c r="W178" s="7">
        <f t="shared" si="67"/>
        <v>0</v>
      </c>
      <c r="X178" s="861" t="str">
        <f t="shared" si="68"/>
        <v>NULL</v>
      </c>
      <c r="Y178" s="557" t="str">
        <f t="shared" si="69"/>
        <v/>
      </c>
      <c r="Z178" s="862">
        <f t="shared" si="72"/>
        <v>172</v>
      </c>
      <c r="AA178" s="633">
        <f t="shared" si="73"/>
        <v>0</v>
      </c>
      <c r="AB178" s="7" t="str">
        <f t="shared" si="79"/>
        <v>INVALID</v>
      </c>
      <c r="AC178" s="861" t="str">
        <f t="shared" si="80"/>
        <v/>
      </c>
      <c r="AD178" s="861" t="e">
        <f t="shared" si="85"/>
        <v>#DIV/0!</v>
      </c>
      <c r="AE178" s="861">
        <f t="shared" si="86"/>
        <v>0</v>
      </c>
      <c r="AF178" s="862">
        <f t="shared" si="74"/>
        <v>300</v>
      </c>
      <c r="AG178" s="862">
        <f t="shared" si="75"/>
        <v>201</v>
      </c>
      <c r="AH178" s="865">
        <f t="shared" si="76"/>
        <v>0.374</v>
      </c>
      <c r="AI178" s="862">
        <f t="shared" si="77"/>
        <v>0.11600000000000001</v>
      </c>
      <c r="AJ178" s="862" t="e">
        <f t="shared" si="78"/>
        <v>#VALUE!</v>
      </c>
      <c r="AK178" s="632" t="str">
        <f t="shared" si="83"/>
        <v/>
      </c>
      <c r="AL178" s="866" t="str">
        <f t="shared" si="63"/>
        <v/>
      </c>
      <c r="AM178" s="867">
        <f t="shared" si="70"/>
        <v>0</v>
      </c>
      <c r="AN178" s="633" t="str">
        <f t="shared" si="84"/>
        <v>YES</v>
      </c>
      <c r="AO178" s="511" t="s">
        <v>382</v>
      </c>
      <c r="AP178" s="127">
        <f>VLOOKUP(AO178,'Flags&amp;Qualifiers'!$B$2:$C$49,2)</f>
        <v>0</v>
      </c>
      <c r="AQ178" s="127">
        <f>VLOOKUP(AO178,'Flags&amp;Qualifiers'!$B$2:$D$49,3)</f>
        <v>0</v>
      </c>
      <c r="AR178" s="127">
        <f>VLOOKUP(AO178,'Flags&amp;Qualifiers'!$B$2:$E$49,4)</f>
        <v>0</v>
      </c>
      <c r="AS178" s="968"/>
      <c r="AT178" s="856" t="str">
        <f t="shared" si="71"/>
        <v>no</v>
      </c>
    </row>
    <row r="179" spans="1:46" s="7" customFormat="1" ht="11.25" customHeight="1" x14ac:dyDescent="0.2">
      <c r="A179" s="621">
        <f>(AirVision!A176)</f>
        <v>0</v>
      </c>
      <c r="B179" s="622">
        <f>(AirVision!B176)</f>
        <v>0</v>
      </c>
      <c r="C179" s="623" t="str">
        <f>IF(ISNUMBER(AirVision!I176),AirVision!I176, "")</f>
        <v/>
      </c>
      <c r="D179" s="624" t="str">
        <f>IF(AirVision!J176&lt;&gt;"",AirVision!J176, "")</f>
        <v/>
      </c>
      <c r="E179" s="624" t="str">
        <f>IF(ISNUMBER(AirVision!C176),AirVision!C176, "")</f>
        <v/>
      </c>
      <c r="F179" s="624" t="str">
        <f>IF(AirVision!D176&lt;&gt;"",AirVision!D176, "")</f>
        <v/>
      </c>
      <c r="G179" s="624" t="str">
        <f>IF(ISNUMBER(AirVision!F176),AirVision!F176, "")</f>
        <v/>
      </c>
      <c r="H179" s="624" t="str">
        <f>IF(AirVision!G176&lt;&gt;"",AirVision!G176, "")</f>
        <v/>
      </c>
      <c r="I179" s="624" t="str">
        <f>IF(ISNUMBER(AirVision!U176),AirVision!U176, "")</f>
        <v/>
      </c>
      <c r="J179" s="624" t="str">
        <f>IF(AirVision!V176&lt;&gt;"",AirVision!V176, "")</f>
        <v/>
      </c>
      <c r="K179" s="624" t="str">
        <f>IF(ISNUMBER(AirVision!X176),AirVision!X176, "")</f>
        <v/>
      </c>
      <c r="L179" s="624" t="str">
        <f>IF(AirVision!Y176&lt;&gt;"",AirVision!Y176, "")</f>
        <v/>
      </c>
      <c r="M179" s="624" t="str">
        <f>IF(ISNUMBER(AirVision!AA176),AirVision!AA176, "")</f>
        <v/>
      </c>
      <c r="N179" s="624" t="str">
        <f>IF(AirVision!AB176&lt;&gt;"",AirVision!AB176, "")</f>
        <v/>
      </c>
      <c r="O179" s="624" t="str">
        <f>IF(ISNUMBER(AirVision!AD176),AirVision!AD176, "")</f>
        <v/>
      </c>
      <c r="P179" s="624" t="str">
        <f>IF(AirVision!AE176&lt;&gt;"",AirVision!AE176, "")</f>
        <v/>
      </c>
      <c r="Q179" s="624">
        <f t="shared" si="64"/>
        <v>1</v>
      </c>
      <c r="R179" s="624" t="str">
        <f>IF(D179&lt;&gt;"",(VLOOKUP(D179,'Flags&amp;Qualifiers'!$S$2:$U$55,3)),"")</f>
        <v/>
      </c>
      <c r="S179" s="624" t="b">
        <f>ISNUMBER(SEARCH('Flags&amp;Qualifiers'!$S$5,D179))</f>
        <v>0</v>
      </c>
      <c r="T179" s="624">
        <f t="shared" si="65"/>
        <v>0</v>
      </c>
      <c r="U179" s="624" t="str">
        <f>IF(D179&lt;&gt;"",(VLOOKUP(D179,'Flags&amp;Qualifiers'!$S$2:$T$55,2)),"")</f>
        <v/>
      </c>
      <c r="V179" s="7">
        <f t="shared" si="66"/>
        <v>1</v>
      </c>
      <c r="W179" s="7">
        <f t="shared" si="67"/>
        <v>0</v>
      </c>
      <c r="X179" s="861" t="str">
        <f t="shared" si="68"/>
        <v>NULL</v>
      </c>
      <c r="Y179" s="557" t="str">
        <f t="shared" si="69"/>
        <v/>
      </c>
      <c r="Z179" s="862">
        <f t="shared" si="72"/>
        <v>173</v>
      </c>
      <c r="AA179" s="633">
        <f t="shared" si="73"/>
        <v>0</v>
      </c>
      <c r="AB179" s="7" t="str">
        <f t="shared" si="79"/>
        <v>INVALID</v>
      </c>
      <c r="AC179" s="861" t="str">
        <f t="shared" si="80"/>
        <v/>
      </c>
      <c r="AD179" s="861" t="e">
        <f t="shared" si="85"/>
        <v>#DIV/0!</v>
      </c>
      <c r="AE179" s="861">
        <f t="shared" si="86"/>
        <v>0</v>
      </c>
      <c r="AF179" s="862">
        <f t="shared" si="74"/>
        <v>300</v>
      </c>
      <c r="AG179" s="862">
        <f t="shared" si="75"/>
        <v>201</v>
      </c>
      <c r="AH179" s="865">
        <f t="shared" si="76"/>
        <v>0.374</v>
      </c>
      <c r="AI179" s="862">
        <f t="shared" si="77"/>
        <v>0.11600000000000001</v>
      </c>
      <c r="AJ179" s="862" t="e">
        <f t="shared" si="78"/>
        <v>#VALUE!</v>
      </c>
      <c r="AK179" s="632" t="str">
        <f t="shared" si="83"/>
        <v/>
      </c>
      <c r="AL179" s="866" t="str">
        <f t="shared" si="63"/>
        <v/>
      </c>
      <c r="AM179" s="867">
        <f t="shared" si="70"/>
        <v>0</v>
      </c>
      <c r="AN179" s="633" t="str">
        <f t="shared" si="84"/>
        <v>YES</v>
      </c>
      <c r="AO179" s="511" t="s">
        <v>382</v>
      </c>
      <c r="AP179" s="127">
        <f>VLOOKUP(AO179,'Flags&amp;Qualifiers'!$B$2:$C$49,2)</f>
        <v>0</v>
      </c>
      <c r="AQ179" s="127">
        <f>VLOOKUP(AO179,'Flags&amp;Qualifiers'!$B$2:$D$49,3)</f>
        <v>0</v>
      </c>
      <c r="AR179" s="127">
        <f>VLOOKUP(AO179,'Flags&amp;Qualifiers'!$B$2:$E$49,4)</f>
        <v>0</v>
      </c>
      <c r="AS179" s="968"/>
      <c r="AT179" s="856" t="str">
        <f t="shared" si="71"/>
        <v>no</v>
      </c>
    </row>
    <row r="180" spans="1:46" s="7" customFormat="1" ht="11.25" customHeight="1" x14ac:dyDescent="0.2">
      <c r="A180" s="621">
        <f>(AirVision!A177)</f>
        <v>0</v>
      </c>
      <c r="B180" s="622">
        <f>(AirVision!B177)</f>
        <v>0</v>
      </c>
      <c r="C180" s="623" t="str">
        <f>IF(ISNUMBER(AirVision!I177),AirVision!I177, "")</f>
        <v/>
      </c>
      <c r="D180" s="624" t="str">
        <f>IF(AirVision!J177&lt;&gt;"",AirVision!J177, "")</f>
        <v/>
      </c>
      <c r="E180" s="624" t="str">
        <f>IF(ISNUMBER(AirVision!C177),AirVision!C177, "")</f>
        <v/>
      </c>
      <c r="F180" s="624" t="str">
        <f>IF(AirVision!D177&lt;&gt;"",AirVision!D177, "")</f>
        <v/>
      </c>
      <c r="G180" s="624" t="str">
        <f>IF(ISNUMBER(AirVision!F177),AirVision!F177, "")</f>
        <v/>
      </c>
      <c r="H180" s="624" t="str">
        <f>IF(AirVision!G177&lt;&gt;"",AirVision!G177, "")</f>
        <v/>
      </c>
      <c r="I180" s="624" t="str">
        <f>IF(ISNUMBER(AirVision!U177),AirVision!U177, "")</f>
        <v/>
      </c>
      <c r="J180" s="624" t="str">
        <f>IF(AirVision!V177&lt;&gt;"",AirVision!V177, "")</f>
        <v/>
      </c>
      <c r="K180" s="624" t="str">
        <f>IF(ISNUMBER(AirVision!X177),AirVision!X177, "")</f>
        <v/>
      </c>
      <c r="L180" s="624" t="str">
        <f>IF(AirVision!Y177&lt;&gt;"",AirVision!Y177, "")</f>
        <v/>
      </c>
      <c r="M180" s="624" t="str">
        <f>IF(ISNUMBER(AirVision!AA177),AirVision!AA177, "")</f>
        <v/>
      </c>
      <c r="N180" s="624" t="str">
        <f>IF(AirVision!AB177&lt;&gt;"",AirVision!AB177, "")</f>
        <v/>
      </c>
      <c r="O180" s="624" t="str">
        <f>IF(ISNUMBER(AirVision!AD177),AirVision!AD177, "")</f>
        <v/>
      </c>
      <c r="P180" s="624" t="str">
        <f>IF(AirVision!AE177&lt;&gt;"",AirVision!AE177, "")</f>
        <v/>
      </c>
      <c r="Q180" s="624">
        <f t="shared" si="64"/>
        <v>1</v>
      </c>
      <c r="R180" s="624" t="str">
        <f>IF(D180&lt;&gt;"",(VLOOKUP(D180,'Flags&amp;Qualifiers'!$S$2:$U$55,3)),"")</f>
        <v/>
      </c>
      <c r="S180" s="624" t="b">
        <f>ISNUMBER(SEARCH('Flags&amp;Qualifiers'!$S$5,D180))</f>
        <v>0</v>
      </c>
      <c r="T180" s="624">
        <f t="shared" si="65"/>
        <v>0</v>
      </c>
      <c r="U180" s="624" t="str">
        <f>IF(D180&lt;&gt;"",(VLOOKUP(D180,'Flags&amp;Qualifiers'!$S$2:$T$55,2)),"")</f>
        <v/>
      </c>
      <c r="V180" s="7">
        <f t="shared" si="66"/>
        <v>1</v>
      </c>
      <c r="W180" s="7">
        <f t="shared" si="67"/>
        <v>0</v>
      </c>
      <c r="X180" s="861" t="str">
        <f t="shared" si="68"/>
        <v>NULL</v>
      </c>
      <c r="Y180" s="557" t="str">
        <f t="shared" si="69"/>
        <v/>
      </c>
      <c r="Z180" s="862">
        <f t="shared" si="72"/>
        <v>174</v>
      </c>
      <c r="AA180" s="633">
        <f t="shared" si="73"/>
        <v>0</v>
      </c>
      <c r="AB180" s="7" t="str">
        <f t="shared" si="79"/>
        <v>INVALID</v>
      </c>
      <c r="AC180" s="861" t="str">
        <f t="shared" si="80"/>
        <v/>
      </c>
      <c r="AD180" s="861" t="e">
        <f t="shared" si="85"/>
        <v>#DIV/0!</v>
      </c>
      <c r="AE180" s="861">
        <f t="shared" si="86"/>
        <v>0</v>
      </c>
      <c r="AF180" s="862">
        <f t="shared" si="74"/>
        <v>300</v>
      </c>
      <c r="AG180" s="862">
        <f t="shared" si="75"/>
        <v>201</v>
      </c>
      <c r="AH180" s="865">
        <f t="shared" si="76"/>
        <v>0.374</v>
      </c>
      <c r="AI180" s="862">
        <f t="shared" si="77"/>
        <v>0.11600000000000001</v>
      </c>
      <c r="AJ180" s="862" t="e">
        <f t="shared" si="78"/>
        <v>#VALUE!</v>
      </c>
      <c r="AK180" s="632" t="str">
        <f t="shared" si="83"/>
        <v/>
      </c>
      <c r="AL180" s="866" t="str">
        <f t="shared" si="63"/>
        <v/>
      </c>
      <c r="AM180" s="867">
        <f t="shared" si="70"/>
        <v>0</v>
      </c>
      <c r="AN180" s="633" t="str">
        <f t="shared" si="84"/>
        <v>YES</v>
      </c>
      <c r="AO180" s="511" t="s">
        <v>382</v>
      </c>
      <c r="AP180" s="127">
        <f>VLOOKUP(AO180,'Flags&amp;Qualifiers'!$B$2:$C$49,2)</f>
        <v>0</v>
      </c>
      <c r="AQ180" s="127">
        <f>VLOOKUP(AO180,'Flags&amp;Qualifiers'!$B$2:$D$49,3)</f>
        <v>0</v>
      </c>
      <c r="AR180" s="127">
        <f>VLOOKUP(AO180,'Flags&amp;Qualifiers'!$B$2:$E$49,4)</f>
        <v>0</v>
      </c>
      <c r="AS180" s="968"/>
      <c r="AT180" s="856" t="str">
        <f t="shared" si="71"/>
        <v>no</v>
      </c>
    </row>
    <row r="181" spans="1:46" s="7" customFormat="1" ht="11.25" customHeight="1" x14ac:dyDescent="0.2">
      <c r="A181" s="621">
        <f>(AirVision!A178)</f>
        <v>0</v>
      </c>
      <c r="B181" s="622">
        <f>(AirVision!B178)</f>
        <v>0</v>
      </c>
      <c r="C181" s="623" t="str">
        <f>IF(ISNUMBER(AirVision!I178),AirVision!I178, "")</f>
        <v/>
      </c>
      <c r="D181" s="624" t="str">
        <f>IF(AirVision!J178&lt;&gt;"",AirVision!J178, "")</f>
        <v/>
      </c>
      <c r="E181" s="624" t="str">
        <f>IF(ISNUMBER(AirVision!C178),AirVision!C178, "")</f>
        <v/>
      </c>
      <c r="F181" s="624" t="str">
        <f>IF(AirVision!D178&lt;&gt;"",AirVision!D178, "")</f>
        <v/>
      </c>
      <c r="G181" s="624" t="str">
        <f>IF(ISNUMBER(AirVision!F178),AirVision!F178, "")</f>
        <v/>
      </c>
      <c r="H181" s="624" t="str">
        <f>IF(AirVision!G178&lt;&gt;"",AirVision!G178, "")</f>
        <v/>
      </c>
      <c r="I181" s="624" t="str">
        <f>IF(ISNUMBER(AirVision!U178),AirVision!U178, "")</f>
        <v/>
      </c>
      <c r="J181" s="624" t="str">
        <f>IF(AirVision!V178&lt;&gt;"",AirVision!V178, "")</f>
        <v/>
      </c>
      <c r="K181" s="624" t="str">
        <f>IF(ISNUMBER(AirVision!X178),AirVision!X178, "")</f>
        <v/>
      </c>
      <c r="L181" s="624" t="str">
        <f>IF(AirVision!Y178&lt;&gt;"",AirVision!Y178, "")</f>
        <v/>
      </c>
      <c r="M181" s="624" t="str">
        <f>IF(ISNUMBER(AirVision!AA178),AirVision!AA178, "")</f>
        <v/>
      </c>
      <c r="N181" s="624" t="str">
        <f>IF(AirVision!AB178&lt;&gt;"",AirVision!AB178, "")</f>
        <v/>
      </c>
      <c r="O181" s="624" t="str">
        <f>IF(ISNUMBER(AirVision!AD178),AirVision!AD178, "")</f>
        <v/>
      </c>
      <c r="P181" s="624" t="str">
        <f>IF(AirVision!AE178&lt;&gt;"",AirVision!AE178, "")</f>
        <v/>
      </c>
      <c r="Q181" s="624">
        <f t="shared" si="64"/>
        <v>1</v>
      </c>
      <c r="R181" s="624" t="str">
        <f>IF(D181&lt;&gt;"",(VLOOKUP(D181,'Flags&amp;Qualifiers'!$S$2:$U$55,3)),"")</f>
        <v/>
      </c>
      <c r="S181" s="624" t="b">
        <f>ISNUMBER(SEARCH('Flags&amp;Qualifiers'!$S$5,D181))</f>
        <v>0</v>
      </c>
      <c r="T181" s="624">
        <f t="shared" si="65"/>
        <v>0</v>
      </c>
      <c r="U181" s="624" t="str">
        <f>IF(D181&lt;&gt;"",(VLOOKUP(D181,'Flags&amp;Qualifiers'!$S$2:$T$55,2)),"")</f>
        <v/>
      </c>
      <c r="V181" s="7">
        <f t="shared" si="66"/>
        <v>1</v>
      </c>
      <c r="W181" s="7">
        <f t="shared" si="67"/>
        <v>0</v>
      </c>
      <c r="X181" s="861" t="str">
        <f t="shared" si="68"/>
        <v>NULL</v>
      </c>
      <c r="Y181" s="557" t="str">
        <f t="shared" si="69"/>
        <v/>
      </c>
      <c r="Z181" s="862">
        <f t="shared" si="72"/>
        <v>175</v>
      </c>
      <c r="AA181" s="633">
        <f t="shared" si="73"/>
        <v>0</v>
      </c>
      <c r="AB181" s="7" t="str">
        <f t="shared" si="79"/>
        <v>INVALID</v>
      </c>
      <c r="AC181" s="861" t="str">
        <f t="shared" si="80"/>
        <v/>
      </c>
      <c r="AD181" s="861" t="e">
        <f t="shared" si="85"/>
        <v>#DIV/0!</v>
      </c>
      <c r="AE181" s="861">
        <f t="shared" si="86"/>
        <v>0</v>
      </c>
      <c r="AF181" s="862">
        <f t="shared" si="74"/>
        <v>300</v>
      </c>
      <c r="AG181" s="862">
        <f t="shared" si="75"/>
        <v>201</v>
      </c>
      <c r="AH181" s="865">
        <f t="shared" si="76"/>
        <v>0.374</v>
      </c>
      <c r="AI181" s="862">
        <f t="shared" si="77"/>
        <v>0.11600000000000001</v>
      </c>
      <c r="AJ181" s="862" t="e">
        <f t="shared" si="78"/>
        <v>#VALUE!</v>
      </c>
      <c r="AK181" s="632" t="str">
        <f t="shared" si="83"/>
        <v/>
      </c>
      <c r="AL181" s="866" t="str">
        <f t="shared" si="63"/>
        <v/>
      </c>
      <c r="AM181" s="867">
        <f t="shared" si="70"/>
        <v>0</v>
      </c>
      <c r="AN181" s="633" t="str">
        <f t="shared" si="84"/>
        <v>YES</v>
      </c>
      <c r="AO181" s="511" t="s">
        <v>382</v>
      </c>
      <c r="AP181" s="127">
        <f>VLOOKUP(AO181,'Flags&amp;Qualifiers'!$B$2:$C$49,2)</f>
        <v>0</v>
      </c>
      <c r="AQ181" s="127">
        <f>VLOOKUP(AO181,'Flags&amp;Qualifiers'!$B$2:$D$49,3)</f>
        <v>0</v>
      </c>
      <c r="AR181" s="127">
        <f>VLOOKUP(AO181,'Flags&amp;Qualifiers'!$B$2:$E$49,4)</f>
        <v>0</v>
      </c>
      <c r="AS181" s="968"/>
      <c r="AT181" s="856" t="str">
        <f t="shared" si="71"/>
        <v>no</v>
      </c>
    </row>
    <row r="182" spans="1:46" s="7" customFormat="1" ht="11.25" customHeight="1" x14ac:dyDescent="0.2">
      <c r="A182" s="621">
        <f>(AirVision!A179)</f>
        <v>0</v>
      </c>
      <c r="B182" s="622">
        <f>(AirVision!B179)</f>
        <v>0</v>
      </c>
      <c r="C182" s="623" t="str">
        <f>IF(ISNUMBER(AirVision!I179),AirVision!I179, "")</f>
        <v/>
      </c>
      <c r="D182" s="624" t="str">
        <f>IF(AirVision!J179&lt;&gt;"",AirVision!J179, "")</f>
        <v/>
      </c>
      <c r="E182" s="624" t="str">
        <f>IF(ISNUMBER(AirVision!C179),AirVision!C179, "")</f>
        <v/>
      </c>
      <c r="F182" s="624" t="str">
        <f>IF(AirVision!D179&lt;&gt;"",AirVision!D179, "")</f>
        <v/>
      </c>
      <c r="G182" s="624" t="str">
        <f>IF(ISNUMBER(AirVision!F179),AirVision!F179, "")</f>
        <v/>
      </c>
      <c r="H182" s="624" t="str">
        <f>IF(AirVision!G179&lt;&gt;"",AirVision!G179, "")</f>
        <v/>
      </c>
      <c r="I182" s="624" t="str">
        <f>IF(ISNUMBER(AirVision!U179),AirVision!U179, "")</f>
        <v/>
      </c>
      <c r="J182" s="624" t="str">
        <f>IF(AirVision!V179&lt;&gt;"",AirVision!V179, "")</f>
        <v/>
      </c>
      <c r="K182" s="624" t="str">
        <f>IF(ISNUMBER(AirVision!X179),AirVision!X179, "")</f>
        <v/>
      </c>
      <c r="L182" s="624" t="str">
        <f>IF(AirVision!Y179&lt;&gt;"",AirVision!Y179, "")</f>
        <v/>
      </c>
      <c r="M182" s="624" t="str">
        <f>IF(ISNUMBER(AirVision!AA179),AirVision!AA179, "")</f>
        <v/>
      </c>
      <c r="N182" s="624" t="str">
        <f>IF(AirVision!AB179&lt;&gt;"",AirVision!AB179, "")</f>
        <v/>
      </c>
      <c r="O182" s="624" t="str">
        <f>IF(ISNUMBER(AirVision!AD179),AirVision!AD179, "")</f>
        <v/>
      </c>
      <c r="P182" s="624" t="str">
        <f>IF(AirVision!AE179&lt;&gt;"",AirVision!AE179, "")</f>
        <v/>
      </c>
      <c r="Q182" s="624">
        <f t="shared" si="64"/>
        <v>1</v>
      </c>
      <c r="R182" s="624" t="str">
        <f>IF(D182&lt;&gt;"",(VLOOKUP(D182,'Flags&amp;Qualifiers'!$S$2:$U$55,3)),"")</f>
        <v/>
      </c>
      <c r="S182" s="624" t="b">
        <f>ISNUMBER(SEARCH('Flags&amp;Qualifiers'!$S$5,D182))</f>
        <v>0</v>
      </c>
      <c r="T182" s="624">
        <f t="shared" si="65"/>
        <v>0</v>
      </c>
      <c r="U182" s="624" t="str">
        <f>IF(D182&lt;&gt;"",(VLOOKUP(D182,'Flags&amp;Qualifiers'!$S$2:$T$55,2)),"")</f>
        <v/>
      </c>
      <c r="V182" s="7">
        <f t="shared" si="66"/>
        <v>1</v>
      </c>
      <c r="W182" s="7">
        <f t="shared" si="67"/>
        <v>0</v>
      </c>
      <c r="X182" s="861" t="str">
        <f t="shared" si="68"/>
        <v>NULL</v>
      </c>
      <c r="Y182" s="557" t="str">
        <f t="shared" si="69"/>
        <v/>
      </c>
      <c r="Z182" s="862">
        <f t="shared" si="72"/>
        <v>176</v>
      </c>
      <c r="AA182" s="633">
        <f t="shared" si="73"/>
        <v>0</v>
      </c>
      <c r="AB182" s="7" t="str">
        <f t="shared" si="79"/>
        <v>INVALID</v>
      </c>
      <c r="AC182" s="861" t="str">
        <f t="shared" si="80"/>
        <v/>
      </c>
      <c r="AD182" s="861" t="e">
        <f t="shared" si="85"/>
        <v>#DIV/0!</v>
      </c>
      <c r="AE182" s="861">
        <f t="shared" si="86"/>
        <v>0</v>
      </c>
      <c r="AF182" s="862">
        <f t="shared" si="74"/>
        <v>300</v>
      </c>
      <c r="AG182" s="862">
        <f t="shared" si="75"/>
        <v>201</v>
      </c>
      <c r="AH182" s="865">
        <f t="shared" si="76"/>
        <v>0.374</v>
      </c>
      <c r="AI182" s="862">
        <f t="shared" si="77"/>
        <v>0.11600000000000001</v>
      </c>
      <c r="AJ182" s="862" t="e">
        <f t="shared" si="78"/>
        <v>#VALUE!</v>
      </c>
      <c r="AK182" s="632" t="str">
        <f t="shared" si="83"/>
        <v/>
      </c>
      <c r="AL182" s="866" t="str">
        <f t="shared" si="63"/>
        <v/>
      </c>
      <c r="AM182" s="867">
        <f t="shared" si="70"/>
        <v>0</v>
      </c>
      <c r="AN182" s="633" t="str">
        <f t="shared" si="84"/>
        <v>YES</v>
      </c>
      <c r="AO182" s="511" t="s">
        <v>382</v>
      </c>
      <c r="AP182" s="127">
        <f>VLOOKUP(AO182,'Flags&amp;Qualifiers'!$B$2:$C$49,2)</f>
        <v>0</v>
      </c>
      <c r="AQ182" s="127">
        <f>VLOOKUP(AO182,'Flags&amp;Qualifiers'!$B$2:$D$49,3)</f>
        <v>0</v>
      </c>
      <c r="AR182" s="127">
        <f>VLOOKUP(AO182,'Flags&amp;Qualifiers'!$B$2:$E$49,4)</f>
        <v>0</v>
      </c>
      <c r="AS182" s="968">
        <f>COUNTIF(AC182:AC198,"&gt;0")</f>
        <v>0</v>
      </c>
      <c r="AT182" s="856" t="str">
        <f t="shared" si="71"/>
        <v>no</v>
      </c>
    </row>
    <row r="183" spans="1:46" s="7" customFormat="1" ht="11.25" customHeight="1" x14ac:dyDescent="0.2">
      <c r="A183" s="621">
        <f>(AirVision!A180)</f>
        <v>0</v>
      </c>
      <c r="B183" s="622">
        <f>(AirVision!B180)</f>
        <v>0</v>
      </c>
      <c r="C183" s="623" t="str">
        <f>IF(ISNUMBER(AirVision!I180),AirVision!I180, "")</f>
        <v/>
      </c>
      <c r="D183" s="624" t="str">
        <f>IF(AirVision!J180&lt;&gt;"",AirVision!J180, "")</f>
        <v/>
      </c>
      <c r="E183" s="624" t="str">
        <f>IF(ISNUMBER(AirVision!C180),AirVision!C180, "")</f>
        <v/>
      </c>
      <c r="F183" s="624" t="str">
        <f>IF(AirVision!D180&lt;&gt;"",AirVision!D180, "")</f>
        <v/>
      </c>
      <c r="G183" s="624" t="str">
        <f>IF(ISNUMBER(AirVision!F180),AirVision!F180, "")</f>
        <v/>
      </c>
      <c r="H183" s="624" t="str">
        <f>IF(AirVision!G180&lt;&gt;"",AirVision!G180, "")</f>
        <v/>
      </c>
      <c r="I183" s="624" t="str">
        <f>IF(ISNUMBER(AirVision!U180),AirVision!U180, "")</f>
        <v/>
      </c>
      <c r="J183" s="624" t="str">
        <f>IF(AirVision!V180&lt;&gt;"",AirVision!V180, "")</f>
        <v/>
      </c>
      <c r="K183" s="624" t="str">
        <f>IF(ISNUMBER(AirVision!X180),AirVision!X180, "")</f>
        <v/>
      </c>
      <c r="L183" s="624" t="str">
        <f>IF(AirVision!Y180&lt;&gt;"",AirVision!Y180, "")</f>
        <v/>
      </c>
      <c r="M183" s="624" t="str">
        <f>IF(ISNUMBER(AirVision!AA180),AirVision!AA180, "")</f>
        <v/>
      </c>
      <c r="N183" s="624" t="str">
        <f>IF(AirVision!AB180&lt;&gt;"",AirVision!AB180, "")</f>
        <v/>
      </c>
      <c r="O183" s="624" t="str">
        <f>IF(ISNUMBER(AirVision!AD180),AirVision!AD180, "")</f>
        <v/>
      </c>
      <c r="P183" s="624" t="str">
        <f>IF(AirVision!AE180&lt;&gt;"",AirVision!AE180, "")</f>
        <v/>
      </c>
      <c r="Q183" s="624">
        <f t="shared" si="64"/>
        <v>1</v>
      </c>
      <c r="R183" s="624" t="str">
        <f>IF(D183&lt;&gt;"",(VLOOKUP(D183,'Flags&amp;Qualifiers'!$S$2:$U$55,3)),"")</f>
        <v/>
      </c>
      <c r="S183" s="624" t="b">
        <f>ISNUMBER(SEARCH('Flags&amp;Qualifiers'!$S$5,D183))</f>
        <v>0</v>
      </c>
      <c r="T183" s="624">
        <f t="shared" si="65"/>
        <v>0</v>
      </c>
      <c r="U183" s="624" t="str">
        <f>IF(D183&lt;&gt;"",(VLOOKUP(D183,'Flags&amp;Qualifiers'!$S$2:$T$55,2)),"")</f>
        <v/>
      </c>
      <c r="V183" s="7">
        <f t="shared" si="66"/>
        <v>1</v>
      </c>
      <c r="W183" s="7">
        <f t="shared" si="67"/>
        <v>0</v>
      </c>
      <c r="X183" s="861" t="str">
        <f t="shared" si="68"/>
        <v>NULL</v>
      </c>
      <c r="Y183" s="557" t="str">
        <f t="shared" si="69"/>
        <v/>
      </c>
      <c r="Z183" s="862">
        <f t="shared" si="72"/>
        <v>177</v>
      </c>
      <c r="AA183" s="633">
        <f t="shared" si="73"/>
        <v>0</v>
      </c>
      <c r="AB183" s="7" t="str">
        <f t="shared" si="79"/>
        <v>INVALID</v>
      </c>
      <c r="AC183" s="861" t="str">
        <f t="shared" si="80"/>
        <v/>
      </c>
      <c r="AD183" s="861" t="e">
        <f t="shared" si="85"/>
        <v>#DIV/0!</v>
      </c>
      <c r="AE183" s="861">
        <f t="shared" si="86"/>
        <v>0</v>
      </c>
      <c r="AF183" s="862">
        <f t="shared" si="74"/>
        <v>300</v>
      </c>
      <c r="AG183" s="862">
        <f t="shared" si="75"/>
        <v>201</v>
      </c>
      <c r="AH183" s="865">
        <f t="shared" si="76"/>
        <v>0.374</v>
      </c>
      <c r="AI183" s="862">
        <f t="shared" si="77"/>
        <v>0.11600000000000001</v>
      </c>
      <c r="AJ183" s="862" t="e">
        <f t="shared" si="78"/>
        <v>#VALUE!</v>
      </c>
      <c r="AK183" s="632" t="str">
        <f t="shared" si="83"/>
        <v/>
      </c>
      <c r="AL183" s="866" t="str">
        <f t="shared" si="63"/>
        <v/>
      </c>
      <c r="AM183" s="867">
        <f t="shared" si="70"/>
        <v>0</v>
      </c>
      <c r="AN183" s="633" t="str">
        <f t="shared" si="84"/>
        <v>YES</v>
      </c>
      <c r="AO183" s="511" t="s">
        <v>382</v>
      </c>
      <c r="AP183" s="127">
        <f>VLOOKUP(AO183,'Flags&amp;Qualifiers'!$B$2:$C$49,2)</f>
        <v>0</v>
      </c>
      <c r="AQ183" s="127">
        <f>VLOOKUP(AO183,'Flags&amp;Qualifiers'!$B$2:$D$49,3)</f>
        <v>0</v>
      </c>
      <c r="AR183" s="127">
        <f>VLOOKUP(AO183,'Flags&amp;Qualifiers'!$B$2:$E$49,4)</f>
        <v>0</v>
      </c>
      <c r="AS183" s="968"/>
      <c r="AT183" s="856" t="str">
        <f t="shared" si="71"/>
        <v>no</v>
      </c>
    </row>
    <row r="184" spans="1:46" s="7" customFormat="1" ht="11.25" customHeight="1" x14ac:dyDescent="0.2">
      <c r="A184" s="621">
        <f>(AirVision!A181)</f>
        <v>0</v>
      </c>
      <c r="B184" s="622">
        <f>(AirVision!B181)</f>
        <v>0</v>
      </c>
      <c r="C184" s="623" t="str">
        <f>IF(ISNUMBER(AirVision!I181),AirVision!I181, "")</f>
        <v/>
      </c>
      <c r="D184" s="624" t="str">
        <f>IF(AirVision!J181&lt;&gt;"",AirVision!J181, "")</f>
        <v/>
      </c>
      <c r="E184" s="624" t="str">
        <f>IF(ISNUMBER(AirVision!C181),AirVision!C181, "")</f>
        <v/>
      </c>
      <c r="F184" s="624" t="str">
        <f>IF(AirVision!D181&lt;&gt;"",AirVision!D181, "")</f>
        <v/>
      </c>
      <c r="G184" s="624" t="str">
        <f>IF(ISNUMBER(AirVision!F181),AirVision!F181, "")</f>
        <v/>
      </c>
      <c r="H184" s="624" t="str">
        <f>IF(AirVision!G181&lt;&gt;"",AirVision!G181, "")</f>
        <v/>
      </c>
      <c r="I184" s="624" t="str">
        <f>IF(ISNUMBER(AirVision!U181),AirVision!U181, "")</f>
        <v/>
      </c>
      <c r="J184" s="624" t="str">
        <f>IF(AirVision!V181&lt;&gt;"",AirVision!V181, "")</f>
        <v/>
      </c>
      <c r="K184" s="624" t="str">
        <f>IF(ISNUMBER(AirVision!X181),AirVision!X181, "")</f>
        <v/>
      </c>
      <c r="L184" s="624" t="str">
        <f>IF(AirVision!Y181&lt;&gt;"",AirVision!Y181, "")</f>
        <v/>
      </c>
      <c r="M184" s="624" t="str">
        <f>IF(ISNUMBER(AirVision!AA181),AirVision!AA181, "")</f>
        <v/>
      </c>
      <c r="N184" s="624" t="str">
        <f>IF(AirVision!AB181&lt;&gt;"",AirVision!AB181, "")</f>
        <v/>
      </c>
      <c r="O184" s="624" t="str">
        <f>IF(ISNUMBER(AirVision!AD181),AirVision!AD181, "")</f>
        <v/>
      </c>
      <c r="P184" s="624" t="str">
        <f>IF(AirVision!AE181&lt;&gt;"",AirVision!AE181, "")</f>
        <v/>
      </c>
      <c r="Q184" s="624">
        <f t="shared" si="64"/>
        <v>1</v>
      </c>
      <c r="R184" s="624" t="str">
        <f>IF(D184&lt;&gt;"",(VLOOKUP(D184,'Flags&amp;Qualifiers'!$S$2:$U$55,3)),"")</f>
        <v/>
      </c>
      <c r="S184" s="624" t="b">
        <f>ISNUMBER(SEARCH('Flags&amp;Qualifiers'!$S$5,D184))</f>
        <v>0</v>
      </c>
      <c r="T184" s="624">
        <f t="shared" si="65"/>
        <v>0</v>
      </c>
      <c r="U184" s="624" t="str">
        <f>IF(D184&lt;&gt;"",(VLOOKUP(D184,'Flags&amp;Qualifiers'!$S$2:$T$55,2)),"")</f>
        <v/>
      </c>
      <c r="V184" s="7">
        <f t="shared" si="66"/>
        <v>1</v>
      </c>
      <c r="W184" s="7">
        <f t="shared" si="67"/>
        <v>0</v>
      </c>
      <c r="X184" s="861" t="str">
        <f t="shared" si="68"/>
        <v>NULL</v>
      </c>
      <c r="Y184" s="557" t="str">
        <f t="shared" si="69"/>
        <v/>
      </c>
      <c r="Z184" s="862">
        <f t="shared" si="72"/>
        <v>178</v>
      </c>
      <c r="AA184" s="633">
        <f t="shared" si="73"/>
        <v>0</v>
      </c>
      <c r="AB184" s="7" t="str">
        <f t="shared" si="79"/>
        <v>INVALID</v>
      </c>
      <c r="AC184" s="861" t="str">
        <f t="shared" si="80"/>
        <v/>
      </c>
      <c r="AD184" s="861" t="e">
        <f t="shared" si="85"/>
        <v>#DIV/0!</v>
      </c>
      <c r="AE184" s="861">
        <f t="shared" si="86"/>
        <v>0</v>
      </c>
      <c r="AF184" s="862">
        <f t="shared" si="74"/>
        <v>300</v>
      </c>
      <c r="AG184" s="862">
        <f t="shared" si="75"/>
        <v>201</v>
      </c>
      <c r="AH184" s="865">
        <f t="shared" si="76"/>
        <v>0.374</v>
      </c>
      <c r="AI184" s="862">
        <f t="shared" si="77"/>
        <v>0.11600000000000001</v>
      </c>
      <c r="AJ184" s="862" t="e">
        <f t="shared" si="78"/>
        <v>#VALUE!</v>
      </c>
      <c r="AK184" s="632" t="str">
        <f t="shared" si="83"/>
        <v/>
      </c>
      <c r="AL184" s="866" t="str">
        <f t="shared" si="63"/>
        <v/>
      </c>
      <c r="AM184" s="867">
        <f t="shared" si="70"/>
        <v>0</v>
      </c>
      <c r="AN184" s="633" t="str">
        <f t="shared" si="84"/>
        <v>YES</v>
      </c>
      <c r="AO184" s="511" t="s">
        <v>382</v>
      </c>
      <c r="AP184" s="127">
        <f>VLOOKUP(AO184,'Flags&amp;Qualifiers'!$B$2:$C$49,2)</f>
        <v>0</v>
      </c>
      <c r="AQ184" s="127">
        <f>VLOOKUP(AO184,'Flags&amp;Qualifiers'!$B$2:$D$49,3)</f>
        <v>0</v>
      </c>
      <c r="AR184" s="127">
        <f>VLOOKUP(AO184,'Flags&amp;Qualifiers'!$B$2:$E$49,4)</f>
        <v>0</v>
      </c>
      <c r="AS184" s="968"/>
      <c r="AT184" s="856" t="str">
        <f t="shared" si="71"/>
        <v>no</v>
      </c>
    </row>
    <row r="185" spans="1:46" s="7" customFormat="1" ht="11.25" customHeight="1" x14ac:dyDescent="0.2">
      <c r="A185" s="621">
        <f>(AirVision!A182)</f>
        <v>0</v>
      </c>
      <c r="B185" s="622">
        <f>(AirVision!B182)</f>
        <v>0</v>
      </c>
      <c r="C185" s="623" t="str">
        <f>IF(ISNUMBER(AirVision!I182),AirVision!I182, "")</f>
        <v/>
      </c>
      <c r="D185" s="624" t="str">
        <f>IF(AirVision!J182&lt;&gt;"",AirVision!J182, "")</f>
        <v/>
      </c>
      <c r="E185" s="624" t="str">
        <f>IF(ISNUMBER(AirVision!C182),AirVision!C182, "")</f>
        <v/>
      </c>
      <c r="F185" s="624" t="str">
        <f>IF(AirVision!D182&lt;&gt;"",AirVision!D182, "")</f>
        <v/>
      </c>
      <c r="G185" s="624" t="str">
        <f>IF(ISNUMBER(AirVision!F182),AirVision!F182, "")</f>
        <v/>
      </c>
      <c r="H185" s="624" t="str">
        <f>IF(AirVision!G182&lt;&gt;"",AirVision!G182, "")</f>
        <v/>
      </c>
      <c r="I185" s="624" t="str">
        <f>IF(ISNUMBER(AirVision!U182),AirVision!U182, "")</f>
        <v/>
      </c>
      <c r="J185" s="624" t="str">
        <f>IF(AirVision!V182&lt;&gt;"",AirVision!V182, "")</f>
        <v/>
      </c>
      <c r="K185" s="624" t="str">
        <f>IF(ISNUMBER(AirVision!X182),AirVision!X182, "")</f>
        <v/>
      </c>
      <c r="L185" s="624" t="str">
        <f>IF(AirVision!Y182&lt;&gt;"",AirVision!Y182, "")</f>
        <v/>
      </c>
      <c r="M185" s="624" t="str">
        <f>IF(ISNUMBER(AirVision!AA182),AirVision!AA182, "")</f>
        <v/>
      </c>
      <c r="N185" s="624" t="str">
        <f>IF(AirVision!AB182&lt;&gt;"",AirVision!AB182, "")</f>
        <v/>
      </c>
      <c r="O185" s="624" t="str">
        <f>IF(ISNUMBER(AirVision!AD182),AirVision!AD182, "")</f>
        <v/>
      </c>
      <c r="P185" s="624" t="str">
        <f>IF(AirVision!AE182&lt;&gt;"",AirVision!AE182, "")</f>
        <v/>
      </c>
      <c r="Q185" s="624">
        <f t="shared" si="64"/>
        <v>1</v>
      </c>
      <c r="R185" s="624" t="str">
        <f>IF(D185&lt;&gt;"",(VLOOKUP(D185,'Flags&amp;Qualifiers'!$S$2:$U$55,3)),"")</f>
        <v/>
      </c>
      <c r="S185" s="624" t="b">
        <f>ISNUMBER(SEARCH('Flags&amp;Qualifiers'!$S$5,D185))</f>
        <v>0</v>
      </c>
      <c r="T185" s="624">
        <f t="shared" si="65"/>
        <v>0</v>
      </c>
      <c r="U185" s="624" t="str">
        <f>IF(D185&lt;&gt;"",(VLOOKUP(D185,'Flags&amp;Qualifiers'!$S$2:$T$55,2)),"")</f>
        <v/>
      </c>
      <c r="V185" s="7">
        <f t="shared" si="66"/>
        <v>1</v>
      </c>
      <c r="W185" s="7">
        <f t="shared" si="67"/>
        <v>0</v>
      </c>
      <c r="X185" s="861" t="str">
        <f t="shared" si="68"/>
        <v>NULL</v>
      </c>
      <c r="Y185" s="557" t="str">
        <f t="shared" si="69"/>
        <v/>
      </c>
      <c r="Z185" s="862">
        <f t="shared" si="72"/>
        <v>179</v>
      </c>
      <c r="AA185" s="633">
        <f t="shared" si="73"/>
        <v>0</v>
      </c>
      <c r="AB185" s="7" t="str">
        <f t="shared" si="79"/>
        <v>INVALID</v>
      </c>
      <c r="AC185" s="861" t="str">
        <f t="shared" si="80"/>
        <v/>
      </c>
      <c r="AD185" s="861" t="e">
        <f t="shared" si="85"/>
        <v>#DIV/0!</v>
      </c>
      <c r="AE185" s="861">
        <f t="shared" si="86"/>
        <v>0</v>
      </c>
      <c r="AF185" s="862">
        <f t="shared" si="74"/>
        <v>300</v>
      </c>
      <c r="AG185" s="862">
        <f t="shared" si="75"/>
        <v>201</v>
      </c>
      <c r="AH185" s="865">
        <f t="shared" si="76"/>
        <v>0.374</v>
      </c>
      <c r="AI185" s="862">
        <f t="shared" si="77"/>
        <v>0.11600000000000001</v>
      </c>
      <c r="AJ185" s="862" t="e">
        <f t="shared" si="78"/>
        <v>#VALUE!</v>
      </c>
      <c r="AK185" s="632" t="str">
        <f t="shared" si="83"/>
        <v/>
      </c>
      <c r="AL185" s="866" t="str">
        <f t="shared" si="63"/>
        <v/>
      </c>
      <c r="AM185" s="867">
        <f t="shared" si="70"/>
        <v>0</v>
      </c>
      <c r="AN185" s="633" t="str">
        <f t="shared" si="84"/>
        <v>YES</v>
      </c>
      <c r="AO185" s="511" t="s">
        <v>382</v>
      </c>
      <c r="AP185" s="127">
        <f>VLOOKUP(AO185,'Flags&amp;Qualifiers'!$B$2:$C$49,2)</f>
        <v>0</v>
      </c>
      <c r="AQ185" s="127">
        <f>VLOOKUP(AO185,'Flags&amp;Qualifiers'!$B$2:$D$49,3)</f>
        <v>0</v>
      </c>
      <c r="AR185" s="127">
        <f>VLOOKUP(AO185,'Flags&amp;Qualifiers'!$B$2:$E$49,4)</f>
        <v>0</v>
      </c>
      <c r="AS185" s="968"/>
      <c r="AT185" s="856" t="str">
        <f t="shared" si="71"/>
        <v>no</v>
      </c>
    </row>
    <row r="186" spans="1:46" s="7" customFormat="1" ht="11.25" customHeight="1" x14ac:dyDescent="0.2">
      <c r="A186" s="621">
        <f>(AirVision!A183)</f>
        <v>0</v>
      </c>
      <c r="B186" s="622">
        <f>(AirVision!B183)</f>
        <v>0</v>
      </c>
      <c r="C186" s="623" t="str">
        <f>IF(ISNUMBER(AirVision!I183),AirVision!I183, "")</f>
        <v/>
      </c>
      <c r="D186" s="624" t="str">
        <f>IF(AirVision!J183&lt;&gt;"",AirVision!J183, "")</f>
        <v/>
      </c>
      <c r="E186" s="624" t="str">
        <f>IF(ISNUMBER(AirVision!C183),AirVision!C183, "")</f>
        <v/>
      </c>
      <c r="F186" s="624" t="str">
        <f>IF(AirVision!D183&lt;&gt;"",AirVision!D183, "")</f>
        <v/>
      </c>
      <c r="G186" s="624" t="str">
        <f>IF(ISNUMBER(AirVision!F183),AirVision!F183, "")</f>
        <v/>
      </c>
      <c r="H186" s="624" t="str">
        <f>IF(AirVision!G183&lt;&gt;"",AirVision!G183, "")</f>
        <v/>
      </c>
      <c r="I186" s="624" t="str">
        <f>IF(ISNUMBER(AirVision!U183),AirVision!U183, "")</f>
        <v/>
      </c>
      <c r="J186" s="624" t="str">
        <f>IF(AirVision!V183&lt;&gt;"",AirVision!V183, "")</f>
        <v/>
      </c>
      <c r="K186" s="624" t="str">
        <f>IF(ISNUMBER(AirVision!X183),AirVision!X183, "")</f>
        <v/>
      </c>
      <c r="L186" s="624" t="str">
        <f>IF(AirVision!Y183&lt;&gt;"",AirVision!Y183, "")</f>
        <v/>
      </c>
      <c r="M186" s="624" t="str">
        <f>IF(ISNUMBER(AirVision!AA183),AirVision!AA183, "")</f>
        <v/>
      </c>
      <c r="N186" s="624" t="str">
        <f>IF(AirVision!AB183&lt;&gt;"",AirVision!AB183, "")</f>
        <v/>
      </c>
      <c r="O186" s="624" t="str">
        <f>IF(ISNUMBER(AirVision!AD183),AirVision!AD183, "")</f>
        <v/>
      </c>
      <c r="P186" s="624" t="str">
        <f>IF(AirVision!AE183&lt;&gt;"",AirVision!AE183, "")</f>
        <v/>
      </c>
      <c r="Q186" s="624">
        <f t="shared" si="64"/>
        <v>1</v>
      </c>
      <c r="R186" s="624" t="str">
        <f>IF(D186&lt;&gt;"",(VLOOKUP(D186,'Flags&amp;Qualifiers'!$S$2:$U$55,3)),"")</f>
        <v/>
      </c>
      <c r="S186" s="624" t="b">
        <f>ISNUMBER(SEARCH('Flags&amp;Qualifiers'!$S$5,D186))</f>
        <v>0</v>
      </c>
      <c r="T186" s="624">
        <f t="shared" si="65"/>
        <v>0</v>
      </c>
      <c r="U186" s="624" t="str">
        <f>IF(D186&lt;&gt;"",(VLOOKUP(D186,'Flags&amp;Qualifiers'!$S$2:$T$55,2)),"")</f>
        <v/>
      </c>
      <c r="V186" s="7">
        <f t="shared" si="66"/>
        <v>1</v>
      </c>
      <c r="W186" s="7">
        <f t="shared" si="67"/>
        <v>0</v>
      </c>
      <c r="X186" s="861" t="str">
        <f t="shared" si="68"/>
        <v>NULL</v>
      </c>
      <c r="Y186" s="557" t="str">
        <f t="shared" si="69"/>
        <v/>
      </c>
      <c r="Z186" s="862">
        <f t="shared" si="72"/>
        <v>180</v>
      </c>
      <c r="AA186" s="633">
        <f t="shared" si="73"/>
        <v>0</v>
      </c>
      <c r="AB186" s="7" t="str">
        <f t="shared" si="79"/>
        <v>INVALID</v>
      </c>
      <c r="AC186" s="861" t="str">
        <f t="shared" si="80"/>
        <v/>
      </c>
      <c r="AD186" s="861" t="e">
        <f t="shared" si="85"/>
        <v>#DIV/0!</v>
      </c>
      <c r="AE186" s="861">
        <f t="shared" si="86"/>
        <v>0</v>
      </c>
      <c r="AF186" s="862">
        <f t="shared" si="74"/>
        <v>300</v>
      </c>
      <c r="AG186" s="862">
        <f t="shared" si="75"/>
        <v>201</v>
      </c>
      <c r="AH186" s="865">
        <f t="shared" si="76"/>
        <v>0.374</v>
      </c>
      <c r="AI186" s="862">
        <f t="shared" si="77"/>
        <v>0.11600000000000001</v>
      </c>
      <c r="AJ186" s="862" t="e">
        <f t="shared" si="78"/>
        <v>#VALUE!</v>
      </c>
      <c r="AK186" s="632" t="str">
        <f t="shared" si="83"/>
        <v/>
      </c>
      <c r="AL186" s="866" t="str">
        <f t="shared" si="63"/>
        <v/>
      </c>
      <c r="AM186" s="867">
        <f t="shared" si="70"/>
        <v>0</v>
      </c>
      <c r="AN186" s="633" t="str">
        <f t="shared" si="84"/>
        <v>YES</v>
      </c>
      <c r="AO186" s="511" t="s">
        <v>382</v>
      </c>
      <c r="AP186" s="127">
        <f>VLOOKUP(AO186,'Flags&amp;Qualifiers'!$B$2:$C$49,2)</f>
        <v>0</v>
      </c>
      <c r="AQ186" s="127">
        <f>VLOOKUP(AO186,'Flags&amp;Qualifiers'!$B$2:$D$49,3)</f>
        <v>0</v>
      </c>
      <c r="AR186" s="127">
        <f>VLOOKUP(AO186,'Flags&amp;Qualifiers'!$B$2:$E$49,4)</f>
        <v>0</v>
      </c>
      <c r="AS186" s="968"/>
      <c r="AT186" s="856" t="str">
        <f t="shared" si="71"/>
        <v>no</v>
      </c>
    </row>
    <row r="187" spans="1:46" s="7" customFormat="1" ht="11.25" customHeight="1" x14ac:dyDescent="0.2">
      <c r="A187" s="621">
        <f>(AirVision!A184)</f>
        <v>0</v>
      </c>
      <c r="B187" s="622">
        <f>(AirVision!B184)</f>
        <v>0</v>
      </c>
      <c r="C187" s="623" t="str">
        <f>IF(ISNUMBER(AirVision!I184),AirVision!I184, "")</f>
        <v/>
      </c>
      <c r="D187" s="624" t="str">
        <f>IF(AirVision!J184&lt;&gt;"",AirVision!J184, "")</f>
        <v/>
      </c>
      <c r="E187" s="624" t="str">
        <f>IF(ISNUMBER(AirVision!C184),AirVision!C184, "")</f>
        <v/>
      </c>
      <c r="F187" s="624" t="str">
        <f>IF(AirVision!D184&lt;&gt;"",AirVision!D184, "")</f>
        <v/>
      </c>
      <c r="G187" s="624" t="str">
        <f>IF(ISNUMBER(AirVision!F184),AirVision!F184, "")</f>
        <v/>
      </c>
      <c r="H187" s="624" t="str">
        <f>IF(AirVision!G184&lt;&gt;"",AirVision!G184, "")</f>
        <v/>
      </c>
      <c r="I187" s="624" t="str">
        <f>IF(ISNUMBER(AirVision!U184),AirVision!U184, "")</f>
        <v/>
      </c>
      <c r="J187" s="624" t="str">
        <f>IF(AirVision!V184&lt;&gt;"",AirVision!V184, "")</f>
        <v/>
      </c>
      <c r="K187" s="624" t="str">
        <f>IF(ISNUMBER(AirVision!X184),AirVision!X184, "")</f>
        <v/>
      </c>
      <c r="L187" s="624" t="str">
        <f>IF(AirVision!Y184&lt;&gt;"",AirVision!Y184, "")</f>
        <v/>
      </c>
      <c r="M187" s="624" t="str">
        <f>IF(ISNUMBER(AirVision!AA184),AirVision!AA184, "")</f>
        <v/>
      </c>
      <c r="N187" s="624" t="str">
        <f>IF(AirVision!AB184&lt;&gt;"",AirVision!AB184, "")</f>
        <v/>
      </c>
      <c r="O187" s="624" t="str">
        <f>IF(ISNUMBER(AirVision!AD184),AirVision!AD184, "")</f>
        <v/>
      </c>
      <c r="P187" s="624" t="str">
        <f>IF(AirVision!AE184&lt;&gt;"",AirVision!AE184, "")</f>
        <v/>
      </c>
      <c r="Q187" s="624">
        <f t="shared" si="64"/>
        <v>1</v>
      </c>
      <c r="R187" s="624" t="str">
        <f>IF(D187&lt;&gt;"",(VLOOKUP(D187,'Flags&amp;Qualifiers'!$S$2:$U$55,3)),"")</f>
        <v/>
      </c>
      <c r="S187" s="624" t="b">
        <f>ISNUMBER(SEARCH('Flags&amp;Qualifiers'!$S$5,D187))</f>
        <v>0</v>
      </c>
      <c r="T187" s="624">
        <f t="shared" si="65"/>
        <v>0</v>
      </c>
      <c r="U187" s="624" t="str">
        <f>IF(D187&lt;&gt;"",(VLOOKUP(D187,'Flags&amp;Qualifiers'!$S$2:$T$55,2)),"")</f>
        <v/>
      </c>
      <c r="V187" s="7">
        <f t="shared" si="66"/>
        <v>1</v>
      </c>
      <c r="W187" s="7">
        <f t="shared" si="67"/>
        <v>0</v>
      </c>
      <c r="X187" s="861" t="str">
        <f t="shared" si="68"/>
        <v>NULL</v>
      </c>
      <c r="Y187" s="557" t="str">
        <f t="shared" si="69"/>
        <v/>
      </c>
      <c r="Z187" s="862">
        <f t="shared" si="72"/>
        <v>181</v>
      </c>
      <c r="AA187" s="633">
        <f t="shared" si="73"/>
        <v>0</v>
      </c>
      <c r="AB187" s="7" t="str">
        <f t="shared" si="79"/>
        <v>INVALID</v>
      </c>
      <c r="AC187" s="861" t="str">
        <f t="shared" si="80"/>
        <v/>
      </c>
      <c r="AD187" s="861" t="e">
        <f t="shared" si="85"/>
        <v>#DIV/0!</v>
      </c>
      <c r="AE187" s="861">
        <f t="shared" si="86"/>
        <v>0</v>
      </c>
      <c r="AF187" s="862">
        <f t="shared" si="74"/>
        <v>300</v>
      </c>
      <c r="AG187" s="862">
        <f t="shared" si="75"/>
        <v>201</v>
      </c>
      <c r="AH187" s="865">
        <f t="shared" si="76"/>
        <v>0.374</v>
      </c>
      <c r="AI187" s="862">
        <f t="shared" si="77"/>
        <v>0.11600000000000001</v>
      </c>
      <c r="AJ187" s="862" t="e">
        <f t="shared" si="78"/>
        <v>#VALUE!</v>
      </c>
      <c r="AK187" s="632" t="str">
        <f t="shared" si="83"/>
        <v/>
      </c>
      <c r="AL187" s="866" t="str">
        <f t="shared" si="63"/>
        <v/>
      </c>
      <c r="AM187" s="867">
        <f t="shared" si="70"/>
        <v>0</v>
      </c>
      <c r="AN187" s="633" t="str">
        <f t="shared" si="84"/>
        <v>YES</v>
      </c>
      <c r="AO187" s="511" t="s">
        <v>382</v>
      </c>
      <c r="AP187" s="127">
        <f>VLOOKUP(AO187,'Flags&amp;Qualifiers'!$B$2:$C$49,2)</f>
        <v>0</v>
      </c>
      <c r="AQ187" s="127">
        <f>VLOOKUP(AO187,'Flags&amp;Qualifiers'!$B$2:$D$49,3)</f>
        <v>0</v>
      </c>
      <c r="AR187" s="127">
        <f>VLOOKUP(AO187,'Flags&amp;Qualifiers'!$B$2:$E$49,4)</f>
        <v>0</v>
      </c>
      <c r="AS187" s="968"/>
      <c r="AT187" s="856" t="str">
        <f t="shared" si="71"/>
        <v>no</v>
      </c>
    </row>
    <row r="188" spans="1:46" s="7" customFormat="1" ht="11.25" customHeight="1" x14ac:dyDescent="0.2">
      <c r="A188" s="621">
        <f>(AirVision!A185)</f>
        <v>0</v>
      </c>
      <c r="B188" s="622">
        <f>(AirVision!B185)</f>
        <v>0</v>
      </c>
      <c r="C188" s="623" t="str">
        <f>IF(ISNUMBER(AirVision!I185),AirVision!I185, "")</f>
        <v/>
      </c>
      <c r="D188" s="624" t="str">
        <f>IF(AirVision!J185&lt;&gt;"",AirVision!J185, "")</f>
        <v/>
      </c>
      <c r="E188" s="624" t="str">
        <f>IF(ISNUMBER(AirVision!C185),AirVision!C185, "")</f>
        <v/>
      </c>
      <c r="F188" s="624" t="str">
        <f>IF(AirVision!D185&lt;&gt;"",AirVision!D185, "")</f>
        <v/>
      </c>
      <c r="G188" s="624" t="str">
        <f>IF(ISNUMBER(AirVision!F185),AirVision!F185, "")</f>
        <v/>
      </c>
      <c r="H188" s="624" t="str">
        <f>IF(AirVision!G185&lt;&gt;"",AirVision!G185, "")</f>
        <v/>
      </c>
      <c r="I188" s="624" t="str">
        <f>IF(ISNUMBER(AirVision!U185),AirVision!U185, "")</f>
        <v/>
      </c>
      <c r="J188" s="624" t="str">
        <f>IF(AirVision!V185&lt;&gt;"",AirVision!V185, "")</f>
        <v/>
      </c>
      <c r="K188" s="624" t="str">
        <f>IF(ISNUMBER(AirVision!X185),AirVision!X185, "")</f>
        <v/>
      </c>
      <c r="L188" s="624" t="str">
        <f>IF(AirVision!Y185&lt;&gt;"",AirVision!Y185, "")</f>
        <v/>
      </c>
      <c r="M188" s="624" t="str">
        <f>IF(ISNUMBER(AirVision!AA185),AirVision!AA185, "")</f>
        <v/>
      </c>
      <c r="N188" s="624" t="str">
        <f>IF(AirVision!AB185&lt;&gt;"",AirVision!AB185, "")</f>
        <v/>
      </c>
      <c r="O188" s="624" t="str">
        <f>IF(ISNUMBER(AirVision!AD185),AirVision!AD185, "")</f>
        <v/>
      </c>
      <c r="P188" s="624" t="str">
        <f>IF(AirVision!AE185&lt;&gt;"",AirVision!AE185, "")</f>
        <v/>
      </c>
      <c r="Q188" s="624">
        <f t="shared" si="64"/>
        <v>1</v>
      </c>
      <c r="R188" s="624" t="str">
        <f>IF(D188&lt;&gt;"",(VLOOKUP(D188,'Flags&amp;Qualifiers'!$S$2:$U$55,3)),"")</f>
        <v/>
      </c>
      <c r="S188" s="624" t="b">
        <f>ISNUMBER(SEARCH('Flags&amp;Qualifiers'!$S$5,D188))</f>
        <v>0</v>
      </c>
      <c r="T188" s="624">
        <f t="shared" si="65"/>
        <v>0</v>
      </c>
      <c r="U188" s="624" t="str">
        <f>IF(D188&lt;&gt;"",(VLOOKUP(D188,'Flags&amp;Qualifiers'!$S$2:$T$55,2)),"")</f>
        <v/>
      </c>
      <c r="V188" s="7">
        <f t="shared" si="66"/>
        <v>1</v>
      </c>
      <c r="W188" s="7">
        <f t="shared" si="67"/>
        <v>0</v>
      </c>
      <c r="X188" s="861" t="str">
        <f t="shared" si="68"/>
        <v>NULL</v>
      </c>
      <c r="Y188" s="557" t="str">
        <f t="shared" si="69"/>
        <v/>
      </c>
      <c r="Z188" s="862">
        <f t="shared" si="72"/>
        <v>182</v>
      </c>
      <c r="AA188" s="633">
        <f t="shared" si="73"/>
        <v>0</v>
      </c>
      <c r="AB188" s="7" t="str">
        <f t="shared" si="79"/>
        <v>INVALID</v>
      </c>
      <c r="AC188" s="861" t="str">
        <f t="shared" si="80"/>
        <v/>
      </c>
      <c r="AD188" s="861" t="e">
        <f t="shared" si="85"/>
        <v>#DIV/0!</v>
      </c>
      <c r="AE188" s="861">
        <f t="shared" si="86"/>
        <v>0</v>
      </c>
      <c r="AF188" s="862">
        <f t="shared" si="74"/>
        <v>300</v>
      </c>
      <c r="AG188" s="862">
        <f t="shared" si="75"/>
        <v>201</v>
      </c>
      <c r="AH188" s="865">
        <f t="shared" si="76"/>
        <v>0.374</v>
      </c>
      <c r="AI188" s="862">
        <f t="shared" si="77"/>
        <v>0.11600000000000001</v>
      </c>
      <c r="AJ188" s="862" t="e">
        <f t="shared" si="78"/>
        <v>#VALUE!</v>
      </c>
      <c r="AK188" s="632" t="str">
        <f t="shared" si="83"/>
        <v/>
      </c>
      <c r="AL188" s="866" t="str">
        <f t="shared" si="63"/>
        <v/>
      </c>
      <c r="AM188" s="867">
        <f t="shared" si="70"/>
        <v>0</v>
      </c>
      <c r="AN188" s="633" t="str">
        <f t="shared" si="84"/>
        <v>YES</v>
      </c>
      <c r="AO188" s="511" t="s">
        <v>382</v>
      </c>
      <c r="AP188" s="127">
        <f>VLOOKUP(AO188,'Flags&amp;Qualifiers'!$B$2:$C$49,2)</f>
        <v>0</v>
      </c>
      <c r="AQ188" s="127">
        <f>VLOOKUP(AO188,'Flags&amp;Qualifiers'!$B$2:$D$49,3)</f>
        <v>0</v>
      </c>
      <c r="AR188" s="127">
        <f>VLOOKUP(AO188,'Flags&amp;Qualifiers'!$B$2:$E$49,4)</f>
        <v>0</v>
      </c>
      <c r="AS188" s="968"/>
      <c r="AT188" s="856" t="str">
        <f t="shared" si="71"/>
        <v>no</v>
      </c>
    </row>
    <row r="189" spans="1:46" s="7" customFormat="1" ht="11.25" customHeight="1" x14ac:dyDescent="0.2">
      <c r="A189" s="621">
        <f>(AirVision!A186)</f>
        <v>0</v>
      </c>
      <c r="B189" s="622">
        <f>(AirVision!B186)</f>
        <v>0</v>
      </c>
      <c r="C189" s="623" t="str">
        <f>IF(ISNUMBER(AirVision!I186),AirVision!I186, "")</f>
        <v/>
      </c>
      <c r="D189" s="624" t="str">
        <f>IF(AirVision!J186&lt;&gt;"",AirVision!J186, "")</f>
        <v/>
      </c>
      <c r="E189" s="624" t="str">
        <f>IF(ISNUMBER(AirVision!C186),AirVision!C186, "")</f>
        <v/>
      </c>
      <c r="F189" s="624" t="str">
        <f>IF(AirVision!D186&lt;&gt;"",AirVision!D186, "")</f>
        <v/>
      </c>
      <c r="G189" s="624" t="str">
        <f>IF(ISNUMBER(AirVision!F186),AirVision!F186, "")</f>
        <v/>
      </c>
      <c r="H189" s="624" t="str">
        <f>IF(AirVision!G186&lt;&gt;"",AirVision!G186, "")</f>
        <v/>
      </c>
      <c r="I189" s="624" t="str">
        <f>IF(ISNUMBER(AirVision!U186),AirVision!U186, "")</f>
        <v/>
      </c>
      <c r="J189" s="624" t="str">
        <f>IF(AirVision!V186&lt;&gt;"",AirVision!V186, "")</f>
        <v/>
      </c>
      <c r="K189" s="624" t="str">
        <f>IF(ISNUMBER(AirVision!X186),AirVision!X186, "")</f>
        <v/>
      </c>
      <c r="L189" s="624" t="str">
        <f>IF(AirVision!Y186&lt;&gt;"",AirVision!Y186, "")</f>
        <v/>
      </c>
      <c r="M189" s="624" t="str">
        <f>IF(ISNUMBER(AirVision!AA186),AirVision!AA186, "")</f>
        <v/>
      </c>
      <c r="N189" s="624" t="str">
        <f>IF(AirVision!AB186&lt;&gt;"",AirVision!AB186, "")</f>
        <v/>
      </c>
      <c r="O189" s="624" t="str">
        <f>IF(ISNUMBER(AirVision!AD186),AirVision!AD186, "")</f>
        <v/>
      </c>
      <c r="P189" s="624" t="str">
        <f>IF(AirVision!AE186&lt;&gt;"",AirVision!AE186, "")</f>
        <v/>
      </c>
      <c r="Q189" s="624">
        <f t="shared" si="64"/>
        <v>1</v>
      </c>
      <c r="R189" s="624" t="str">
        <f>IF(D189&lt;&gt;"",(VLOOKUP(D189,'Flags&amp;Qualifiers'!$S$2:$U$55,3)),"")</f>
        <v/>
      </c>
      <c r="S189" s="624" t="b">
        <f>ISNUMBER(SEARCH('Flags&amp;Qualifiers'!$S$5,D189))</f>
        <v>0</v>
      </c>
      <c r="T189" s="624">
        <f t="shared" si="65"/>
        <v>0</v>
      </c>
      <c r="U189" s="624" t="str">
        <f>IF(D189&lt;&gt;"",(VLOOKUP(D189,'Flags&amp;Qualifiers'!$S$2:$T$55,2)),"")</f>
        <v/>
      </c>
      <c r="V189" s="7">
        <f t="shared" si="66"/>
        <v>1</v>
      </c>
      <c r="W189" s="7">
        <f t="shared" si="67"/>
        <v>0</v>
      </c>
      <c r="X189" s="861" t="str">
        <f t="shared" si="68"/>
        <v>NULL</v>
      </c>
      <c r="Y189" s="557" t="str">
        <f t="shared" si="69"/>
        <v/>
      </c>
      <c r="Z189" s="862">
        <f t="shared" si="72"/>
        <v>183</v>
      </c>
      <c r="AA189" s="633">
        <f t="shared" si="73"/>
        <v>0</v>
      </c>
      <c r="AB189" s="7" t="str">
        <f t="shared" si="79"/>
        <v>INVALID</v>
      </c>
      <c r="AC189" s="861" t="str">
        <f t="shared" si="80"/>
        <v/>
      </c>
      <c r="AD189" s="861" t="e">
        <f t="shared" si="85"/>
        <v>#DIV/0!</v>
      </c>
      <c r="AE189" s="861">
        <f t="shared" si="86"/>
        <v>0</v>
      </c>
      <c r="AF189" s="862">
        <f t="shared" si="74"/>
        <v>300</v>
      </c>
      <c r="AG189" s="862">
        <f t="shared" si="75"/>
        <v>201</v>
      </c>
      <c r="AH189" s="865">
        <f t="shared" si="76"/>
        <v>0.374</v>
      </c>
      <c r="AI189" s="862">
        <f t="shared" si="77"/>
        <v>0.11600000000000001</v>
      </c>
      <c r="AJ189" s="862" t="e">
        <f t="shared" si="78"/>
        <v>#VALUE!</v>
      </c>
      <c r="AK189" s="632" t="str">
        <f t="shared" si="83"/>
        <v/>
      </c>
      <c r="AL189" s="866" t="str">
        <f t="shared" si="63"/>
        <v/>
      </c>
      <c r="AM189" s="867">
        <f t="shared" si="70"/>
        <v>0</v>
      </c>
      <c r="AN189" s="633" t="str">
        <f t="shared" si="84"/>
        <v>YES</v>
      </c>
      <c r="AO189" s="511" t="s">
        <v>382</v>
      </c>
      <c r="AP189" s="127">
        <f>VLOOKUP(AO189,'Flags&amp;Qualifiers'!$B$2:$C$49,2)</f>
        <v>0</v>
      </c>
      <c r="AQ189" s="127">
        <f>VLOOKUP(AO189,'Flags&amp;Qualifiers'!$B$2:$D$49,3)</f>
        <v>0</v>
      </c>
      <c r="AR189" s="127">
        <f>VLOOKUP(AO189,'Flags&amp;Qualifiers'!$B$2:$E$49,4)</f>
        <v>0</v>
      </c>
      <c r="AS189" s="968"/>
      <c r="AT189" s="856" t="str">
        <f t="shared" si="71"/>
        <v>no</v>
      </c>
    </row>
    <row r="190" spans="1:46" s="7" customFormat="1" ht="11.25" customHeight="1" x14ac:dyDescent="0.2">
      <c r="A190" s="621">
        <f>(AirVision!A187)</f>
        <v>0</v>
      </c>
      <c r="B190" s="622">
        <f>(AirVision!B187)</f>
        <v>0</v>
      </c>
      <c r="C190" s="623" t="str">
        <f>IF(ISNUMBER(AirVision!I187),AirVision!I187, "")</f>
        <v/>
      </c>
      <c r="D190" s="624" t="str">
        <f>IF(AirVision!J187&lt;&gt;"",AirVision!J187, "")</f>
        <v/>
      </c>
      <c r="E190" s="624" t="str">
        <f>IF(ISNUMBER(AirVision!C187),AirVision!C187, "")</f>
        <v/>
      </c>
      <c r="F190" s="624" t="str">
        <f>IF(AirVision!D187&lt;&gt;"",AirVision!D187, "")</f>
        <v/>
      </c>
      <c r="G190" s="624" t="str">
        <f>IF(ISNUMBER(AirVision!F187),AirVision!F187, "")</f>
        <v/>
      </c>
      <c r="H190" s="624" t="str">
        <f>IF(AirVision!G187&lt;&gt;"",AirVision!G187, "")</f>
        <v/>
      </c>
      <c r="I190" s="624" t="str">
        <f>IF(ISNUMBER(AirVision!U187),AirVision!U187, "")</f>
        <v/>
      </c>
      <c r="J190" s="624" t="str">
        <f>IF(AirVision!V187&lt;&gt;"",AirVision!V187, "")</f>
        <v/>
      </c>
      <c r="K190" s="624" t="str">
        <f>IF(ISNUMBER(AirVision!X187),AirVision!X187, "")</f>
        <v/>
      </c>
      <c r="L190" s="624" t="str">
        <f>IF(AirVision!Y187&lt;&gt;"",AirVision!Y187, "")</f>
        <v/>
      </c>
      <c r="M190" s="624" t="str">
        <f>IF(ISNUMBER(AirVision!AA187),AirVision!AA187, "")</f>
        <v/>
      </c>
      <c r="N190" s="624" t="str">
        <f>IF(AirVision!AB187&lt;&gt;"",AirVision!AB187, "")</f>
        <v/>
      </c>
      <c r="O190" s="624" t="str">
        <f>IF(ISNUMBER(AirVision!AD187),AirVision!AD187, "")</f>
        <v/>
      </c>
      <c r="P190" s="624" t="str">
        <f>IF(AirVision!AE187&lt;&gt;"",AirVision!AE187, "")</f>
        <v/>
      </c>
      <c r="Q190" s="624">
        <f t="shared" si="64"/>
        <v>1</v>
      </c>
      <c r="R190" s="624" t="str">
        <f>IF(D190&lt;&gt;"",(VLOOKUP(D190,'Flags&amp;Qualifiers'!$S$2:$U$55,3)),"")</f>
        <v/>
      </c>
      <c r="S190" s="624" t="b">
        <f>ISNUMBER(SEARCH('Flags&amp;Qualifiers'!$S$5,D190))</f>
        <v>0</v>
      </c>
      <c r="T190" s="624">
        <f t="shared" si="65"/>
        <v>0</v>
      </c>
      <c r="U190" s="624" t="str">
        <f>IF(D190&lt;&gt;"",(VLOOKUP(D190,'Flags&amp;Qualifiers'!$S$2:$T$55,2)),"")</f>
        <v/>
      </c>
      <c r="V190" s="7">
        <f t="shared" si="66"/>
        <v>1</v>
      </c>
      <c r="W190" s="7">
        <f t="shared" si="67"/>
        <v>0</v>
      </c>
      <c r="X190" s="861" t="str">
        <f t="shared" si="68"/>
        <v>NULL</v>
      </c>
      <c r="Y190" s="557" t="str">
        <f t="shared" si="69"/>
        <v/>
      </c>
      <c r="Z190" s="862">
        <f t="shared" si="72"/>
        <v>184</v>
      </c>
      <c r="AA190" s="633">
        <f t="shared" si="73"/>
        <v>0</v>
      </c>
      <c r="AB190" s="7" t="str">
        <f t="shared" si="79"/>
        <v>INVALID</v>
      </c>
      <c r="AC190" s="861" t="str">
        <f t="shared" si="80"/>
        <v/>
      </c>
      <c r="AD190" s="861" t="e">
        <f t="shared" si="85"/>
        <v>#DIV/0!</v>
      </c>
      <c r="AE190" s="861">
        <f t="shared" si="86"/>
        <v>0</v>
      </c>
      <c r="AF190" s="862">
        <f t="shared" si="74"/>
        <v>300</v>
      </c>
      <c r="AG190" s="862">
        <f t="shared" si="75"/>
        <v>201</v>
      </c>
      <c r="AH190" s="865">
        <f t="shared" si="76"/>
        <v>0.374</v>
      </c>
      <c r="AI190" s="862">
        <f t="shared" si="77"/>
        <v>0.11600000000000001</v>
      </c>
      <c r="AJ190" s="862" t="e">
        <f t="shared" si="78"/>
        <v>#VALUE!</v>
      </c>
      <c r="AK190" s="632" t="str">
        <f t="shared" si="83"/>
        <v/>
      </c>
      <c r="AL190" s="866" t="str">
        <f t="shared" si="63"/>
        <v/>
      </c>
      <c r="AM190" s="867">
        <f t="shared" si="70"/>
        <v>0</v>
      </c>
      <c r="AN190" s="633" t="str">
        <f t="shared" si="84"/>
        <v>YES</v>
      </c>
      <c r="AO190" s="511" t="s">
        <v>382</v>
      </c>
      <c r="AP190" s="127">
        <f>VLOOKUP(AO190,'Flags&amp;Qualifiers'!$B$2:$C$49,2)</f>
        <v>0</v>
      </c>
      <c r="AQ190" s="127">
        <f>VLOOKUP(AO190,'Flags&amp;Qualifiers'!$B$2:$D$49,3)</f>
        <v>0</v>
      </c>
      <c r="AR190" s="127">
        <f>VLOOKUP(AO190,'Flags&amp;Qualifiers'!$B$2:$E$49,4)</f>
        <v>0</v>
      </c>
      <c r="AS190" s="968"/>
      <c r="AT190" s="856" t="str">
        <f t="shared" si="71"/>
        <v>no</v>
      </c>
    </row>
    <row r="191" spans="1:46" s="7" customFormat="1" ht="11.25" customHeight="1" x14ac:dyDescent="0.2">
      <c r="A191" s="621">
        <f>(AirVision!A188)</f>
        <v>0</v>
      </c>
      <c r="B191" s="622">
        <f>(AirVision!B188)</f>
        <v>0</v>
      </c>
      <c r="C191" s="623" t="str">
        <f>IF(ISNUMBER(AirVision!I188),AirVision!I188, "")</f>
        <v/>
      </c>
      <c r="D191" s="624" t="str">
        <f>IF(AirVision!J188&lt;&gt;"",AirVision!J188, "")</f>
        <v/>
      </c>
      <c r="E191" s="624" t="str">
        <f>IF(ISNUMBER(AirVision!C188),AirVision!C188, "")</f>
        <v/>
      </c>
      <c r="F191" s="624" t="str">
        <f>IF(AirVision!D188&lt;&gt;"",AirVision!D188, "")</f>
        <v/>
      </c>
      <c r="G191" s="624" t="str">
        <f>IF(ISNUMBER(AirVision!F188),AirVision!F188, "")</f>
        <v/>
      </c>
      <c r="H191" s="624" t="str">
        <f>IF(AirVision!G188&lt;&gt;"",AirVision!G188, "")</f>
        <v/>
      </c>
      <c r="I191" s="624" t="str">
        <f>IF(ISNUMBER(AirVision!U188),AirVision!U188, "")</f>
        <v/>
      </c>
      <c r="J191" s="624" t="str">
        <f>IF(AirVision!V188&lt;&gt;"",AirVision!V188, "")</f>
        <v/>
      </c>
      <c r="K191" s="624" t="str">
        <f>IF(ISNUMBER(AirVision!X188),AirVision!X188, "")</f>
        <v/>
      </c>
      <c r="L191" s="624" t="str">
        <f>IF(AirVision!Y188&lt;&gt;"",AirVision!Y188, "")</f>
        <v/>
      </c>
      <c r="M191" s="624" t="str">
        <f>IF(ISNUMBER(AirVision!AA188),AirVision!AA188, "")</f>
        <v/>
      </c>
      <c r="N191" s="624" t="str">
        <f>IF(AirVision!AB188&lt;&gt;"",AirVision!AB188, "")</f>
        <v/>
      </c>
      <c r="O191" s="624" t="str">
        <f>IF(ISNUMBER(AirVision!AD188),AirVision!AD188, "")</f>
        <v/>
      </c>
      <c r="P191" s="624" t="str">
        <f>IF(AirVision!AE188&lt;&gt;"",AirVision!AE188, "")</f>
        <v/>
      </c>
      <c r="Q191" s="624">
        <f t="shared" si="64"/>
        <v>1</v>
      </c>
      <c r="R191" s="624" t="str">
        <f>IF(D191&lt;&gt;"",(VLOOKUP(D191,'Flags&amp;Qualifiers'!$S$2:$U$55,3)),"")</f>
        <v/>
      </c>
      <c r="S191" s="624" t="b">
        <f>ISNUMBER(SEARCH('Flags&amp;Qualifiers'!$S$5,D191))</f>
        <v>0</v>
      </c>
      <c r="T191" s="624">
        <f t="shared" si="65"/>
        <v>0</v>
      </c>
      <c r="U191" s="624" t="str">
        <f>IF(D191&lt;&gt;"",(VLOOKUP(D191,'Flags&amp;Qualifiers'!$S$2:$T$55,2)),"")</f>
        <v/>
      </c>
      <c r="V191" s="7">
        <f t="shared" si="66"/>
        <v>1</v>
      </c>
      <c r="W191" s="7">
        <f t="shared" si="67"/>
        <v>0</v>
      </c>
      <c r="X191" s="861" t="str">
        <f t="shared" si="68"/>
        <v>NULL</v>
      </c>
      <c r="Y191" s="557" t="str">
        <f t="shared" si="69"/>
        <v/>
      </c>
      <c r="Z191" s="862">
        <f t="shared" si="72"/>
        <v>185</v>
      </c>
      <c r="AA191" s="633">
        <f t="shared" si="73"/>
        <v>0</v>
      </c>
      <c r="AB191" s="7" t="str">
        <f t="shared" si="79"/>
        <v>INVALID</v>
      </c>
      <c r="AC191" s="861" t="str">
        <f t="shared" si="80"/>
        <v/>
      </c>
      <c r="AD191" s="861" t="e">
        <f t="shared" si="85"/>
        <v>#DIV/0!</v>
      </c>
      <c r="AE191" s="861">
        <f t="shared" si="86"/>
        <v>0</v>
      </c>
      <c r="AF191" s="862">
        <f t="shared" si="74"/>
        <v>300</v>
      </c>
      <c r="AG191" s="862">
        <f t="shared" si="75"/>
        <v>201</v>
      </c>
      <c r="AH191" s="865">
        <f t="shared" si="76"/>
        <v>0.374</v>
      </c>
      <c r="AI191" s="862">
        <f t="shared" si="77"/>
        <v>0.11600000000000001</v>
      </c>
      <c r="AJ191" s="862" t="e">
        <f t="shared" si="78"/>
        <v>#VALUE!</v>
      </c>
      <c r="AK191" s="632" t="str">
        <f t="shared" si="83"/>
        <v/>
      </c>
      <c r="AL191" s="866" t="str">
        <f t="shared" si="63"/>
        <v/>
      </c>
      <c r="AM191" s="867">
        <f t="shared" si="70"/>
        <v>0</v>
      </c>
      <c r="AN191" s="633" t="str">
        <f t="shared" si="84"/>
        <v>YES</v>
      </c>
      <c r="AO191" s="511" t="s">
        <v>382</v>
      </c>
      <c r="AP191" s="127">
        <f>VLOOKUP(AO191,'Flags&amp;Qualifiers'!$B$2:$C$49,2)</f>
        <v>0</v>
      </c>
      <c r="AQ191" s="127">
        <f>VLOOKUP(AO191,'Flags&amp;Qualifiers'!$B$2:$D$49,3)</f>
        <v>0</v>
      </c>
      <c r="AR191" s="127">
        <f>VLOOKUP(AO191,'Flags&amp;Qualifiers'!$B$2:$E$49,4)</f>
        <v>0</v>
      </c>
      <c r="AS191" s="968"/>
      <c r="AT191" s="856" t="str">
        <f t="shared" si="71"/>
        <v>no</v>
      </c>
    </row>
    <row r="192" spans="1:46" s="7" customFormat="1" ht="11.25" customHeight="1" x14ac:dyDescent="0.2">
      <c r="A192" s="621">
        <f>(AirVision!A189)</f>
        <v>0</v>
      </c>
      <c r="B192" s="622">
        <f>(AirVision!B189)</f>
        <v>0</v>
      </c>
      <c r="C192" s="623" t="str">
        <f>IF(ISNUMBER(AirVision!I189),AirVision!I189, "")</f>
        <v/>
      </c>
      <c r="D192" s="624" t="str">
        <f>IF(AirVision!J189&lt;&gt;"",AirVision!J189, "")</f>
        <v/>
      </c>
      <c r="E192" s="624" t="str">
        <f>IF(ISNUMBER(AirVision!C189),AirVision!C189, "")</f>
        <v/>
      </c>
      <c r="F192" s="624" t="str">
        <f>IF(AirVision!D189&lt;&gt;"",AirVision!D189, "")</f>
        <v/>
      </c>
      <c r="G192" s="624" t="str">
        <f>IF(ISNUMBER(AirVision!F189),AirVision!F189, "")</f>
        <v/>
      </c>
      <c r="H192" s="624" t="str">
        <f>IF(AirVision!G189&lt;&gt;"",AirVision!G189, "")</f>
        <v/>
      </c>
      <c r="I192" s="624" t="str">
        <f>IF(ISNUMBER(AirVision!U189),AirVision!U189, "")</f>
        <v/>
      </c>
      <c r="J192" s="624" t="str">
        <f>IF(AirVision!V189&lt;&gt;"",AirVision!V189, "")</f>
        <v/>
      </c>
      <c r="K192" s="624" t="str">
        <f>IF(ISNUMBER(AirVision!X189),AirVision!X189, "")</f>
        <v/>
      </c>
      <c r="L192" s="624" t="str">
        <f>IF(AirVision!Y189&lt;&gt;"",AirVision!Y189, "")</f>
        <v/>
      </c>
      <c r="M192" s="624" t="str">
        <f>IF(ISNUMBER(AirVision!AA189),AirVision!AA189, "")</f>
        <v/>
      </c>
      <c r="N192" s="624" t="str">
        <f>IF(AirVision!AB189&lt;&gt;"",AirVision!AB189, "")</f>
        <v/>
      </c>
      <c r="O192" s="624" t="str">
        <f>IF(ISNUMBER(AirVision!AD189),AirVision!AD189, "")</f>
        <v/>
      </c>
      <c r="P192" s="624" t="str">
        <f>IF(AirVision!AE189&lt;&gt;"",AirVision!AE189, "")</f>
        <v/>
      </c>
      <c r="Q192" s="624">
        <f t="shared" si="64"/>
        <v>1</v>
      </c>
      <c r="R192" s="624" t="str">
        <f>IF(D192&lt;&gt;"",(VLOOKUP(D192,'Flags&amp;Qualifiers'!$S$2:$U$55,3)),"")</f>
        <v/>
      </c>
      <c r="S192" s="624" t="b">
        <f>ISNUMBER(SEARCH('Flags&amp;Qualifiers'!$S$5,D192))</f>
        <v>0</v>
      </c>
      <c r="T192" s="624">
        <f t="shared" si="65"/>
        <v>0</v>
      </c>
      <c r="U192" s="624" t="str">
        <f>IF(D192&lt;&gt;"",(VLOOKUP(D192,'Flags&amp;Qualifiers'!$S$2:$T$55,2)),"")</f>
        <v/>
      </c>
      <c r="V192" s="7">
        <f t="shared" si="66"/>
        <v>1</v>
      </c>
      <c r="W192" s="7">
        <f t="shared" si="67"/>
        <v>0</v>
      </c>
      <c r="X192" s="861" t="str">
        <f t="shared" si="68"/>
        <v>NULL</v>
      </c>
      <c r="Y192" s="557" t="str">
        <f t="shared" si="69"/>
        <v/>
      </c>
      <c r="Z192" s="862">
        <f t="shared" si="72"/>
        <v>186</v>
      </c>
      <c r="AA192" s="633">
        <f t="shared" si="73"/>
        <v>0</v>
      </c>
      <c r="AB192" s="7" t="str">
        <f t="shared" si="79"/>
        <v>INVALID</v>
      </c>
      <c r="AC192" s="861" t="str">
        <f t="shared" si="80"/>
        <v/>
      </c>
      <c r="AD192" s="861" t="e">
        <f t="shared" si="85"/>
        <v>#DIV/0!</v>
      </c>
      <c r="AE192" s="861">
        <f t="shared" si="86"/>
        <v>0</v>
      </c>
      <c r="AF192" s="862">
        <f t="shared" si="74"/>
        <v>300</v>
      </c>
      <c r="AG192" s="862">
        <f t="shared" si="75"/>
        <v>201</v>
      </c>
      <c r="AH192" s="865">
        <f t="shared" si="76"/>
        <v>0.374</v>
      </c>
      <c r="AI192" s="862">
        <f t="shared" si="77"/>
        <v>0.11600000000000001</v>
      </c>
      <c r="AJ192" s="862" t="e">
        <f t="shared" si="78"/>
        <v>#VALUE!</v>
      </c>
      <c r="AK192" s="632" t="str">
        <f t="shared" si="83"/>
        <v/>
      </c>
      <c r="AL192" s="866" t="str">
        <f t="shared" si="63"/>
        <v/>
      </c>
      <c r="AM192" s="867">
        <f t="shared" si="70"/>
        <v>0</v>
      </c>
      <c r="AN192" s="633" t="str">
        <f t="shared" si="84"/>
        <v>YES</v>
      </c>
      <c r="AO192" s="511" t="s">
        <v>382</v>
      </c>
      <c r="AP192" s="127">
        <f>VLOOKUP(AO192,'Flags&amp;Qualifiers'!$B$2:$C$49,2)</f>
        <v>0</v>
      </c>
      <c r="AQ192" s="127">
        <f>VLOOKUP(AO192,'Flags&amp;Qualifiers'!$B$2:$D$49,3)</f>
        <v>0</v>
      </c>
      <c r="AR192" s="127">
        <f>VLOOKUP(AO192,'Flags&amp;Qualifiers'!$B$2:$E$49,4)</f>
        <v>0</v>
      </c>
      <c r="AS192" s="968"/>
      <c r="AT192" s="856" t="str">
        <f t="shared" si="71"/>
        <v>no</v>
      </c>
    </row>
    <row r="193" spans="1:46" s="7" customFormat="1" ht="11.25" customHeight="1" x14ac:dyDescent="0.2">
      <c r="A193" s="621">
        <f>(AirVision!A190)</f>
        <v>0</v>
      </c>
      <c r="B193" s="622">
        <f>(AirVision!B190)</f>
        <v>0</v>
      </c>
      <c r="C193" s="623" t="str">
        <f>IF(ISNUMBER(AirVision!I190),AirVision!I190, "")</f>
        <v/>
      </c>
      <c r="D193" s="624" t="str">
        <f>IF(AirVision!J190&lt;&gt;"",AirVision!J190, "")</f>
        <v/>
      </c>
      <c r="E193" s="624" t="str">
        <f>IF(ISNUMBER(AirVision!C190),AirVision!C190, "")</f>
        <v/>
      </c>
      <c r="F193" s="624" t="str">
        <f>IF(AirVision!D190&lt;&gt;"",AirVision!D190, "")</f>
        <v/>
      </c>
      <c r="G193" s="624" t="str">
        <f>IF(ISNUMBER(AirVision!F190),AirVision!F190, "")</f>
        <v/>
      </c>
      <c r="H193" s="624" t="str">
        <f>IF(AirVision!G190&lt;&gt;"",AirVision!G190, "")</f>
        <v/>
      </c>
      <c r="I193" s="624" t="str">
        <f>IF(ISNUMBER(AirVision!U190),AirVision!U190, "")</f>
        <v/>
      </c>
      <c r="J193" s="624" t="str">
        <f>IF(AirVision!V190&lt;&gt;"",AirVision!V190, "")</f>
        <v/>
      </c>
      <c r="K193" s="624" t="str">
        <f>IF(ISNUMBER(AirVision!X190),AirVision!X190, "")</f>
        <v/>
      </c>
      <c r="L193" s="624" t="str">
        <f>IF(AirVision!Y190&lt;&gt;"",AirVision!Y190, "")</f>
        <v/>
      </c>
      <c r="M193" s="624" t="str">
        <f>IF(ISNUMBER(AirVision!AA190),AirVision!AA190, "")</f>
        <v/>
      </c>
      <c r="N193" s="624" t="str">
        <f>IF(AirVision!AB190&lt;&gt;"",AirVision!AB190, "")</f>
        <v/>
      </c>
      <c r="O193" s="624" t="str">
        <f>IF(ISNUMBER(AirVision!AD190),AirVision!AD190, "")</f>
        <v/>
      </c>
      <c r="P193" s="624" t="str">
        <f>IF(AirVision!AE190&lt;&gt;"",AirVision!AE190, "")</f>
        <v/>
      </c>
      <c r="Q193" s="624">
        <f t="shared" si="64"/>
        <v>1</v>
      </c>
      <c r="R193" s="624" t="str">
        <f>IF(D193&lt;&gt;"",(VLOOKUP(D193,'Flags&amp;Qualifiers'!$S$2:$U$55,3)),"")</f>
        <v/>
      </c>
      <c r="S193" s="624" t="b">
        <f>ISNUMBER(SEARCH('Flags&amp;Qualifiers'!$S$5,D193))</f>
        <v>0</v>
      </c>
      <c r="T193" s="624">
        <f t="shared" si="65"/>
        <v>0</v>
      </c>
      <c r="U193" s="624" t="str">
        <f>IF(D193&lt;&gt;"",(VLOOKUP(D193,'Flags&amp;Qualifiers'!$S$2:$T$55,2)),"")</f>
        <v/>
      </c>
      <c r="V193" s="7">
        <f t="shared" si="66"/>
        <v>1</v>
      </c>
      <c r="W193" s="7">
        <f t="shared" si="67"/>
        <v>0</v>
      </c>
      <c r="X193" s="861" t="str">
        <f t="shared" si="68"/>
        <v>NULL</v>
      </c>
      <c r="Y193" s="557" t="str">
        <f t="shared" si="69"/>
        <v/>
      </c>
      <c r="Z193" s="862">
        <f t="shared" si="72"/>
        <v>187</v>
      </c>
      <c r="AA193" s="633">
        <f t="shared" si="73"/>
        <v>0</v>
      </c>
      <c r="AB193" s="7" t="str">
        <f t="shared" si="79"/>
        <v>INVALID</v>
      </c>
      <c r="AC193" s="861" t="str">
        <f t="shared" si="80"/>
        <v/>
      </c>
      <c r="AD193" s="861" t="e">
        <f t="shared" si="85"/>
        <v>#DIV/0!</v>
      </c>
      <c r="AE193" s="861">
        <f t="shared" si="86"/>
        <v>0</v>
      </c>
      <c r="AF193" s="862">
        <f t="shared" si="74"/>
        <v>300</v>
      </c>
      <c r="AG193" s="862">
        <f t="shared" si="75"/>
        <v>201</v>
      </c>
      <c r="AH193" s="865">
        <f t="shared" si="76"/>
        <v>0.374</v>
      </c>
      <c r="AI193" s="862">
        <f t="shared" si="77"/>
        <v>0.11600000000000001</v>
      </c>
      <c r="AJ193" s="862" t="e">
        <f t="shared" si="78"/>
        <v>#VALUE!</v>
      </c>
      <c r="AK193" s="632" t="str">
        <f t="shared" si="83"/>
        <v/>
      </c>
      <c r="AL193" s="866" t="str">
        <f t="shared" si="63"/>
        <v/>
      </c>
      <c r="AM193" s="867">
        <f t="shared" si="70"/>
        <v>0</v>
      </c>
      <c r="AN193" s="633" t="str">
        <f t="shared" si="84"/>
        <v>YES</v>
      </c>
      <c r="AO193" s="511" t="s">
        <v>382</v>
      </c>
      <c r="AP193" s="127">
        <f>VLOOKUP(AO193,'Flags&amp;Qualifiers'!$B$2:$C$49,2)</f>
        <v>0</v>
      </c>
      <c r="AQ193" s="127">
        <f>VLOOKUP(AO193,'Flags&amp;Qualifiers'!$B$2:$D$49,3)</f>
        <v>0</v>
      </c>
      <c r="AR193" s="127">
        <f>VLOOKUP(AO193,'Flags&amp;Qualifiers'!$B$2:$E$49,4)</f>
        <v>0</v>
      </c>
      <c r="AS193" s="968"/>
      <c r="AT193" s="856" t="str">
        <f t="shared" si="71"/>
        <v>no</v>
      </c>
    </row>
    <row r="194" spans="1:46" s="7" customFormat="1" ht="11.25" customHeight="1" x14ac:dyDescent="0.2">
      <c r="A194" s="621">
        <f>(AirVision!A191)</f>
        <v>0</v>
      </c>
      <c r="B194" s="622">
        <f>(AirVision!B191)</f>
        <v>0</v>
      </c>
      <c r="C194" s="623" t="str">
        <f>IF(ISNUMBER(AirVision!I191),AirVision!I191, "")</f>
        <v/>
      </c>
      <c r="D194" s="624" t="str">
        <f>IF(AirVision!J191&lt;&gt;"",AirVision!J191, "")</f>
        <v/>
      </c>
      <c r="E194" s="624" t="str">
        <f>IF(ISNUMBER(AirVision!C191),AirVision!C191, "")</f>
        <v/>
      </c>
      <c r="F194" s="624" t="str">
        <f>IF(AirVision!D191&lt;&gt;"",AirVision!D191, "")</f>
        <v/>
      </c>
      <c r="G194" s="624" t="str">
        <f>IF(ISNUMBER(AirVision!F191),AirVision!F191, "")</f>
        <v/>
      </c>
      <c r="H194" s="624" t="str">
        <f>IF(AirVision!G191&lt;&gt;"",AirVision!G191, "")</f>
        <v/>
      </c>
      <c r="I194" s="624" t="str">
        <f>IF(ISNUMBER(AirVision!U191),AirVision!U191, "")</f>
        <v/>
      </c>
      <c r="J194" s="624" t="str">
        <f>IF(AirVision!V191&lt;&gt;"",AirVision!V191, "")</f>
        <v/>
      </c>
      <c r="K194" s="624" t="str">
        <f>IF(ISNUMBER(AirVision!X191),AirVision!X191, "")</f>
        <v/>
      </c>
      <c r="L194" s="624" t="str">
        <f>IF(AirVision!Y191&lt;&gt;"",AirVision!Y191, "")</f>
        <v/>
      </c>
      <c r="M194" s="624" t="str">
        <f>IF(ISNUMBER(AirVision!AA191),AirVision!AA191, "")</f>
        <v/>
      </c>
      <c r="N194" s="624" t="str">
        <f>IF(AirVision!AB191&lt;&gt;"",AirVision!AB191, "")</f>
        <v/>
      </c>
      <c r="O194" s="624" t="str">
        <f>IF(ISNUMBER(AirVision!AD191),AirVision!AD191, "")</f>
        <v/>
      </c>
      <c r="P194" s="624" t="str">
        <f>IF(AirVision!AE191&lt;&gt;"",AirVision!AE191, "")</f>
        <v/>
      </c>
      <c r="Q194" s="624">
        <f t="shared" si="64"/>
        <v>1</v>
      </c>
      <c r="R194" s="624" t="str">
        <f>IF(D194&lt;&gt;"",(VLOOKUP(D194,'Flags&amp;Qualifiers'!$S$2:$U$55,3)),"")</f>
        <v/>
      </c>
      <c r="S194" s="624" t="b">
        <f>ISNUMBER(SEARCH('Flags&amp;Qualifiers'!$S$5,D194))</f>
        <v>0</v>
      </c>
      <c r="T194" s="624">
        <f t="shared" si="65"/>
        <v>0</v>
      </c>
      <c r="U194" s="624" t="str">
        <f>IF(D194&lt;&gt;"",(VLOOKUP(D194,'Flags&amp;Qualifiers'!$S$2:$T$55,2)),"")</f>
        <v/>
      </c>
      <c r="V194" s="7">
        <f t="shared" si="66"/>
        <v>1</v>
      </c>
      <c r="W194" s="7">
        <f t="shared" si="67"/>
        <v>0</v>
      </c>
      <c r="X194" s="861" t="str">
        <f t="shared" si="68"/>
        <v>NULL</v>
      </c>
      <c r="Y194" s="557" t="str">
        <f t="shared" si="69"/>
        <v/>
      </c>
      <c r="Z194" s="862">
        <f t="shared" si="72"/>
        <v>188</v>
      </c>
      <c r="AA194" s="633">
        <f t="shared" si="73"/>
        <v>0</v>
      </c>
      <c r="AB194" s="7" t="str">
        <f t="shared" si="79"/>
        <v>INVALID</v>
      </c>
      <c r="AC194" s="861" t="str">
        <f t="shared" si="80"/>
        <v/>
      </c>
      <c r="AD194" s="861" t="e">
        <f t="shared" si="85"/>
        <v>#DIV/0!</v>
      </c>
      <c r="AE194" s="861">
        <f t="shared" si="86"/>
        <v>0</v>
      </c>
      <c r="AF194" s="862">
        <f t="shared" si="74"/>
        <v>300</v>
      </c>
      <c r="AG194" s="862">
        <f t="shared" si="75"/>
        <v>201</v>
      </c>
      <c r="AH194" s="865">
        <f t="shared" si="76"/>
        <v>0.374</v>
      </c>
      <c r="AI194" s="862">
        <f t="shared" si="77"/>
        <v>0.11600000000000001</v>
      </c>
      <c r="AJ194" s="862" t="e">
        <f t="shared" si="78"/>
        <v>#VALUE!</v>
      </c>
      <c r="AK194" s="632" t="str">
        <f t="shared" si="83"/>
        <v/>
      </c>
      <c r="AL194" s="866" t="str">
        <f t="shared" si="63"/>
        <v/>
      </c>
      <c r="AM194" s="867">
        <f t="shared" si="70"/>
        <v>0</v>
      </c>
      <c r="AN194" s="633" t="str">
        <f t="shared" si="84"/>
        <v>YES</v>
      </c>
      <c r="AO194" s="511" t="s">
        <v>382</v>
      </c>
      <c r="AP194" s="127">
        <f>VLOOKUP(AO194,'Flags&amp;Qualifiers'!$B$2:$C$49,2)</f>
        <v>0</v>
      </c>
      <c r="AQ194" s="127">
        <f>VLOOKUP(AO194,'Flags&amp;Qualifiers'!$B$2:$D$49,3)</f>
        <v>0</v>
      </c>
      <c r="AR194" s="127">
        <f>VLOOKUP(AO194,'Flags&amp;Qualifiers'!$B$2:$E$49,4)</f>
        <v>0</v>
      </c>
      <c r="AS194" s="968"/>
      <c r="AT194" s="856" t="str">
        <f t="shared" si="71"/>
        <v>no</v>
      </c>
    </row>
    <row r="195" spans="1:46" s="7" customFormat="1" ht="11.25" customHeight="1" x14ac:dyDescent="0.2">
      <c r="A195" s="621">
        <f>(AirVision!A192)</f>
        <v>0</v>
      </c>
      <c r="B195" s="622">
        <f>(AirVision!B192)</f>
        <v>0</v>
      </c>
      <c r="C195" s="623" t="str">
        <f>IF(ISNUMBER(AirVision!I192),AirVision!I192, "")</f>
        <v/>
      </c>
      <c r="D195" s="624" t="str">
        <f>IF(AirVision!J192&lt;&gt;"",AirVision!J192, "")</f>
        <v/>
      </c>
      <c r="E195" s="624" t="str">
        <f>IF(ISNUMBER(AirVision!C192),AirVision!C192, "")</f>
        <v/>
      </c>
      <c r="F195" s="624" t="str">
        <f>IF(AirVision!D192&lt;&gt;"",AirVision!D192, "")</f>
        <v/>
      </c>
      <c r="G195" s="624" t="str">
        <f>IF(ISNUMBER(AirVision!F192),AirVision!F192, "")</f>
        <v/>
      </c>
      <c r="H195" s="624" t="str">
        <f>IF(AirVision!G192&lt;&gt;"",AirVision!G192, "")</f>
        <v/>
      </c>
      <c r="I195" s="624" t="str">
        <f>IF(ISNUMBER(AirVision!U192),AirVision!U192, "")</f>
        <v/>
      </c>
      <c r="J195" s="624" t="str">
        <f>IF(AirVision!V192&lt;&gt;"",AirVision!V192, "")</f>
        <v/>
      </c>
      <c r="K195" s="624" t="str">
        <f>IF(ISNUMBER(AirVision!X192),AirVision!X192, "")</f>
        <v/>
      </c>
      <c r="L195" s="624" t="str">
        <f>IF(AirVision!Y192&lt;&gt;"",AirVision!Y192, "")</f>
        <v/>
      </c>
      <c r="M195" s="624" t="str">
        <f>IF(ISNUMBER(AirVision!AA192),AirVision!AA192, "")</f>
        <v/>
      </c>
      <c r="N195" s="624" t="str">
        <f>IF(AirVision!AB192&lt;&gt;"",AirVision!AB192, "")</f>
        <v/>
      </c>
      <c r="O195" s="624" t="str">
        <f>IF(ISNUMBER(AirVision!AD192),AirVision!AD192, "")</f>
        <v/>
      </c>
      <c r="P195" s="624" t="str">
        <f>IF(AirVision!AE192&lt;&gt;"",AirVision!AE192, "")</f>
        <v/>
      </c>
      <c r="Q195" s="624">
        <f t="shared" si="64"/>
        <v>1</v>
      </c>
      <c r="R195" s="624" t="str">
        <f>IF(D195&lt;&gt;"",(VLOOKUP(D195,'Flags&amp;Qualifiers'!$S$2:$U$55,3)),"")</f>
        <v/>
      </c>
      <c r="S195" s="624" t="b">
        <f>ISNUMBER(SEARCH('Flags&amp;Qualifiers'!$S$5,D195))</f>
        <v>0</v>
      </c>
      <c r="T195" s="624">
        <f t="shared" si="65"/>
        <v>0</v>
      </c>
      <c r="U195" s="624" t="str">
        <f>IF(D195&lt;&gt;"",(VLOOKUP(D195,'Flags&amp;Qualifiers'!$S$2:$T$55,2)),"")</f>
        <v/>
      </c>
      <c r="V195" s="7">
        <f t="shared" si="66"/>
        <v>1</v>
      </c>
      <c r="W195" s="7">
        <f t="shared" si="67"/>
        <v>0</v>
      </c>
      <c r="X195" s="861" t="str">
        <f t="shared" si="68"/>
        <v>NULL</v>
      </c>
      <c r="Y195" s="557" t="str">
        <f t="shared" si="69"/>
        <v/>
      </c>
      <c r="Z195" s="862">
        <f t="shared" si="72"/>
        <v>189</v>
      </c>
      <c r="AA195" s="633">
        <f t="shared" si="73"/>
        <v>0</v>
      </c>
      <c r="AB195" s="7" t="str">
        <f t="shared" si="79"/>
        <v>INVALID</v>
      </c>
      <c r="AC195" s="861" t="str">
        <f t="shared" si="80"/>
        <v/>
      </c>
      <c r="AD195" s="861" t="e">
        <f t="shared" si="85"/>
        <v>#DIV/0!</v>
      </c>
      <c r="AE195" s="861">
        <f t="shared" si="86"/>
        <v>0</v>
      </c>
      <c r="AF195" s="862">
        <f t="shared" si="74"/>
        <v>300</v>
      </c>
      <c r="AG195" s="862">
        <f t="shared" si="75"/>
        <v>201</v>
      </c>
      <c r="AH195" s="865">
        <f t="shared" si="76"/>
        <v>0.374</v>
      </c>
      <c r="AI195" s="862">
        <f t="shared" si="77"/>
        <v>0.11600000000000001</v>
      </c>
      <c r="AJ195" s="862" t="e">
        <f t="shared" si="78"/>
        <v>#VALUE!</v>
      </c>
      <c r="AK195" s="632" t="str">
        <f t="shared" si="83"/>
        <v/>
      </c>
      <c r="AL195" s="866" t="str">
        <f t="shared" si="63"/>
        <v/>
      </c>
      <c r="AM195" s="867">
        <f t="shared" si="70"/>
        <v>0</v>
      </c>
      <c r="AN195" s="633" t="str">
        <f t="shared" si="84"/>
        <v>YES</v>
      </c>
      <c r="AO195" s="511" t="s">
        <v>382</v>
      </c>
      <c r="AP195" s="127">
        <f>VLOOKUP(AO195,'Flags&amp;Qualifiers'!$B$2:$C$49,2)</f>
        <v>0</v>
      </c>
      <c r="AQ195" s="127">
        <f>VLOOKUP(AO195,'Flags&amp;Qualifiers'!$B$2:$D$49,3)</f>
        <v>0</v>
      </c>
      <c r="AR195" s="127">
        <f>VLOOKUP(AO195,'Flags&amp;Qualifiers'!$B$2:$E$49,4)</f>
        <v>0</v>
      </c>
      <c r="AS195" s="968"/>
      <c r="AT195" s="856" t="str">
        <f t="shared" si="71"/>
        <v>no</v>
      </c>
    </row>
    <row r="196" spans="1:46" s="7" customFormat="1" ht="11.25" customHeight="1" x14ac:dyDescent="0.2">
      <c r="A196" s="621">
        <f>(AirVision!A193)</f>
        <v>0</v>
      </c>
      <c r="B196" s="622">
        <f>(AirVision!B193)</f>
        <v>0</v>
      </c>
      <c r="C196" s="623" t="str">
        <f>IF(ISNUMBER(AirVision!I193),AirVision!I193, "")</f>
        <v/>
      </c>
      <c r="D196" s="624" t="str">
        <f>IF(AirVision!J193&lt;&gt;"",AirVision!J193, "")</f>
        <v/>
      </c>
      <c r="E196" s="624" t="str">
        <f>IF(ISNUMBER(AirVision!C193),AirVision!C193, "")</f>
        <v/>
      </c>
      <c r="F196" s="624" t="str">
        <f>IF(AirVision!D193&lt;&gt;"",AirVision!D193, "")</f>
        <v/>
      </c>
      <c r="G196" s="624" t="str">
        <f>IF(ISNUMBER(AirVision!F193),AirVision!F193, "")</f>
        <v/>
      </c>
      <c r="H196" s="624" t="str">
        <f>IF(AirVision!G193&lt;&gt;"",AirVision!G193, "")</f>
        <v/>
      </c>
      <c r="I196" s="624" t="str">
        <f>IF(ISNUMBER(AirVision!U193),AirVision!U193, "")</f>
        <v/>
      </c>
      <c r="J196" s="624" t="str">
        <f>IF(AirVision!V193&lt;&gt;"",AirVision!V193, "")</f>
        <v/>
      </c>
      <c r="K196" s="624" t="str">
        <f>IF(ISNUMBER(AirVision!X193),AirVision!X193, "")</f>
        <v/>
      </c>
      <c r="L196" s="624" t="str">
        <f>IF(AirVision!Y193&lt;&gt;"",AirVision!Y193, "")</f>
        <v/>
      </c>
      <c r="M196" s="624" t="str">
        <f>IF(ISNUMBER(AirVision!AA193),AirVision!AA193, "")</f>
        <v/>
      </c>
      <c r="N196" s="624" t="str">
        <f>IF(AirVision!AB193&lt;&gt;"",AirVision!AB193, "")</f>
        <v/>
      </c>
      <c r="O196" s="624" t="str">
        <f>IF(ISNUMBER(AirVision!AD193),AirVision!AD193, "")</f>
        <v/>
      </c>
      <c r="P196" s="624" t="str">
        <f>IF(AirVision!AE193&lt;&gt;"",AirVision!AE193, "")</f>
        <v/>
      </c>
      <c r="Q196" s="624">
        <f t="shared" si="64"/>
        <v>1</v>
      </c>
      <c r="R196" s="624" t="str">
        <f>IF(D196&lt;&gt;"",(VLOOKUP(D196,'Flags&amp;Qualifiers'!$S$2:$U$55,3)),"")</f>
        <v/>
      </c>
      <c r="S196" s="624" t="b">
        <f>ISNUMBER(SEARCH('Flags&amp;Qualifiers'!$S$5,D196))</f>
        <v>0</v>
      </c>
      <c r="T196" s="624">
        <f t="shared" si="65"/>
        <v>0</v>
      </c>
      <c r="U196" s="624" t="str">
        <f>IF(D196&lt;&gt;"",(VLOOKUP(D196,'Flags&amp;Qualifiers'!$S$2:$T$55,2)),"")</f>
        <v/>
      </c>
      <c r="V196" s="7">
        <f t="shared" si="66"/>
        <v>1</v>
      </c>
      <c r="W196" s="7">
        <f t="shared" si="67"/>
        <v>0</v>
      </c>
      <c r="X196" s="861" t="str">
        <f t="shared" si="68"/>
        <v>NULL</v>
      </c>
      <c r="Y196" s="557" t="str">
        <f t="shared" si="69"/>
        <v/>
      </c>
      <c r="Z196" s="862">
        <f t="shared" si="72"/>
        <v>190</v>
      </c>
      <c r="AA196" s="633">
        <f t="shared" si="73"/>
        <v>0</v>
      </c>
      <c r="AB196" s="7" t="str">
        <f t="shared" si="79"/>
        <v>INVALID</v>
      </c>
      <c r="AC196" s="861" t="str">
        <f t="shared" si="80"/>
        <v/>
      </c>
      <c r="AD196" s="861" t="e">
        <f t="shared" si="85"/>
        <v>#DIV/0!</v>
      </c>
      <c r="AE196" s="861">
        <f t="shared" si="86"/>
        <v>0</v>
      </c>
      <c r="AF196" s="862">
        <f t="shared" si="74"/>
        <v>300</v>
      </c>
      <c r="AG196" s="862">
        <f t="shared" si="75"/>
        <v>201</v>
      </c>
      <c r="AH196" s="865">
        <f t="shared" si="76"/>
        <v>0.374</v>
      </c>
      <c r="AI196" s="862">
        <f t="shared" si="77"/>
        <v>0.11600000000000001</v>
      </c>
      <c r="AJ196" s="862" t="e">
        <f t="shared" si="78"/>
        <v>#VALUE!</v>
      </c>
      <c r="AK196" s="632" t="str">
        <f t="shared" si="83"/>
        <v/>
      </c>
      <c r="AL196" s="866" t="str">
        <f t="shared" si="63"/>
        <v/>
      </c>
      <c r="AM196" s="867">
        <f t="shared" si="70"/>
        <v>0</v>
      </c>
      <c r="AN196" s="633" t="str">
        <f t="shared" si="84"/>
        <v>YES</v>
      </c>
      <c r="AO196" s="511" t="s">
        <v>382</v>
      </c>
      <c r="AP196" s="127">
        <f>VLOOKUP(AO196,'Flags&amp;Qualifiers'!$B$2:$C$49,2)</f>
        <v>0</v>
      </c>
      <c r="AQ196" s="127">
        <f>VLOOKUP(AO196,'Flags&amp;Qualifiers'!$B$2:$D$49,3)</f>
        <v>0</v>
      </c>
      <c r="AR196" s="127">
        <f>VLOOKUP(AO196,'Flags&amp;Qualifiers'!$B$2:$E$49,4)</f>
        <v>0</v>
      </c>
      <c r="AS196" s="968"/>
      <c r="AT196" s="856" t="str">
        <f t="shared" si="71"/>
        <v>no</v>
      </c>
    </row>
    <row r="197" spans="1:46" s="7" customFormat="1" ht="11.25" customHeight="1" x14ac:dyDescent="0.2">
      <c r="A197" s="621">
        <f>(AirVision!A194)</f>
        <v>0</v>
      </c>
      <c r="B197" s="622">
        <f>(AirVision!B194)</f>
        <v>0</v>
      </c>
      <c r="C197" s="623" t="str">
        <f>IF(ISNUMBER(AirVision!I194),AirVision!I194, "")</f>
        <v/>
      </c>
      <c r="D197" s="624" t="str">
        <f>IF(AirVision!J194&lt;&gt;"",AirVision!J194, "")</f>
        <v/>
      </c>
      <c r="E197" s="624" t="str">
        <f>IF(ISNUMBER(AirVision!C194),AirVision!C194, "")</f>
        <v/>
      </c>
      <c r="F197" s="624" t="str">
        <f>IF(AirVision!D194&lt;&gt;"",AirVision!D194, "")</f>
        <v/>
      </c>
      <c r="G197" s="624" t="str">
        <f>IF(ISNUMBER(AirVision!F194),AirVision!F194, "")</f>
        <v/>
      </c>
      <c r="H197" s="624" t="str">
        <f>IF(AirVision!G194&lt;&gt;"",AirVision!G194, "")</f>
        <v/>
      </c>
      <c r="I197" s="624" t="str">
        <f>IF(ISNUMBER(AirVision!U194),AirVision!U194, "")</f>
        <v/>
      </c>
      <c r="J197" s="624" t="str">
        <f>IF(AirVision!V194&lt;&gt;"",AirVision!V194, "")</f>
        <v/>
      </c>
      <c r="K197" s="624" t="str">
        <f>IF(ISNUMBER(AirVision!X194),AirVision!X194, "")</f>
        <v/>
      </c>
      <c r="L197" s="624" t="str">
        <f>IF(AirVision!Y194&lt;&gt;"",AirVision!Y194, "")</f>
        <v/>
      </c>
      <c r="M197" s="624" t="str">
        <f>IF(ISNUMBER(AirVision!AA194),AirVision!AA194, "")</f>
        <v/>
      </c>
      <c r="N197" s="624" t="str">
        <f>IF(AirVision!AB194&lt;&gt;"",AirVision!AB194, "")</f>
        <v/>
      </c>
      <c r="O197" s="624" t="str">
        <f>IF(ISNUMBER(AirVision!AD194),AirVision!AD194, "")</f>
        <v/>
      </c>
      <c r="P197" s="624" t="str">
        <f>IF(AirVision!AE194&lt;&gt;"",AirVision!AE194, "")</f>
        <v/>
      </c>
      <c r="Q197" s="624">
        <f t="shared" si="64"/>
        <v>1</v>
      </c>
      <c r="R197" s="624" t="str">
        <f>IF(D197&lt;&gt;"",(VLOOKUP(D197,'Flags&amp;Qualifiers'!$S$2:$U$55,3)),"")</f>
        <v/>
      </c>
      <c r="S197" s="624" t="b">
        <f>ISNUMBER(SEARCH('Flags&amp;Qualifiers'!$S$5,D197))</f>
        <v>0</v>
      </c>
      <c r="T197" s="624">
        <f t="shared" si="65"/>
        <v>0</v>
      </c>
      <c r="U197" s="624" t="str">
        <f>IF(D197&lt;&gt;"",(VLOOKUP(D197,'Flags&amp;Qualifiers'!$S$2:$T$55,2)),"")</f>
        <v/>
      </c>
      <c r="V197" s="7">
        <f t="shared" si="66"/>
        <v>1</v>
      </c>
      <c r="W197" s="7">
        <f t="shared" si="67"/>
        <v>0</v>
      </c>
      <c r="X197" s="861" t="str">
        <f t="shared" si="68"/>
        <v>NULL</v>
      </c>
      <c r="Y197" s="557" t="str">
        <f t="shared" si="69"/>
        <v/>
      </c>
      <c r="Z197" s="862">
        <f t="shared" si="72"/>
        <v>191</v>
      </c>
      <c r="AA197" s="633">
        <f t="shared" si="73"/>
        <v>0</v>
      </c>
      <c r="AB197" s="7" t="str">
        <f t="shared" si="79"/>
        <v>INVALID</v>
      </c>
      <c r="AC197" s="861" t="str">
        <f t="shared" si="80"/>
        <v/>
      </c>
      <c r="AD197" s="861" t="e">
        <f t="shared" si="85"/>
        <v>#DIV/0!</v>
      </c>
      <c r="AE197" s="861">
        <f t="shared" si="86"/>
        <v>0</v>
      </c>
      <c r="AF197" s="862">
        <f t="shared" si="74"/>
        <v>300</v>
      </c>
      <c r="AG197" s="862">
        <f t="shared" si="75"/>
        <v>201</v>
      </c>
      <c r="AH197" s="865">
        <f t="shared" si="76"/>
        <v>0.374</v>
      </c>
      <c r="AI197" s="862">
        <f t="shared" si="77"/>
        <v>0.11600000000000001</v>
      </c>
      <c r="AJ197" s="862" t="e">
        <f t="shared" si="78"/>
        <v>#VALUE!</v>
      </c>
      <c r="AK197" s="632" t="str">
        <f t="shared" si="83"/>
        <v/>
      </c>
      <c r="AL197" s="866" t="str">
        <f t="shared" si="63"/>
        <v/>
      </c>
      <c r="AM197" s="867">
        <f t="shared" si="70"/>
        <v>0</v>
      </c>
      <c r="AN197" s="633" t="str">
        <f t="shared" si="84"/>
        <v>YES</v>
      </c>
      <c r="AO197" s="511" t="s">
        <v>382</v>
      </c>
      <c r="AP197" s="127">
        <f>VLOOKUP(AO197,'Flags&amp;Qualifiers'!$B$2:$C$49,2)</f>
        <v>0</v>
      </c>
      <c r="AQ197" s="127">
        <f>VLOOKUP(AO197,'Flags&amp;Qualifiers'!$B$2:$D$49,3)</f>
        <v>0</v>
      </c>
      <c r="AR197" s="127">
        <f>VLOOKUP(AO197,'Flags&amp;Qualifiers'!$B$2:$E$49,4)</f>
        <v>0</v>
      </c>
      <c r="AS197" s="968"/>
      <c r="AT197" s="856" t="str">
        <f t="shared" si="71"/>
        <v>no</v>
      </c>
    </row>
    <row r="198" spans="1:46" s="7" customFormat="1" ht="11.25" customHeight="1" x14ac:dyDescent="0.2">
      <c r="A198" s="621">
        <f>(AirVision!A195)</f>
        <v>0</v>
      </c>
      <c r="B198" s="622">
        <f>(AirVision!B195)</f>
        <v>0</v>
      </c>
      <c r="C198" s="623" t="str">
        <f>IF(ISNUMBER(AirVision!I195),AirVision!I195, "")</f>
        <v/>
      </c>
      <c r="D198" s="624" t="str">
        <f>IF(AirVision!J195&lt;&gt;"",AirVision!J195, "")</f>
        <v/>
      </c>
      <c r="E198" s="624" t="str">
        <f>IF(ISNUMBER(AirVision!C195),AirVision!C195, "")</f>
        <v/>
      </c>
      <c r="F198" s="624" t="str">
        <f>IF(AirVision!D195&lt;&gt;"",AirVision!D195, "")</f>
        <v/>
      </c>
      <c r="G198" s="624" t="str">
        <f>IF(ISNUMBER(AirVision!F195),AirVision!F195, "")</f>
        <v/>
      </c>
      <c r="H198" s="624" t="str">
        <f>IF(AirVision!G195&lt;&gt;"",AirVision!G195, "")</f>
        <v/>
      </c>
      <c r="I198" s="624" t="str">
        <f>IF(ISNUMBER(AirVision!U195),AirVision!U195, "")</f>
        <v/>
      </c>
      <c r="J198" s="624" t="str">
        <f>IF(AirVision!V195&lt;&gt;"",AirVision!V195, "")</f>
        <v/>
      </c>
      <c r="K198" s="624" t="str">
        <f>IF(ISNUMBER(AirVision!X195),AirVision!X195, "")</f>
        <v/>
      </c>
      <c r="L198" s="624" t="str">
        <f>IF(AirVision!Y195&lt;&gt;"",AirVision!Y195, "")</f>
        <v/>
      </c>
      <c r="M198" s="624" t="str">
        <f>IF(ISNUMBER(AirVision!AA195),AirVision!AA195, "")</f>
        <v/>
      </c>
      <c r="N198" s="624" t="str">
        <f>IF(AirVision!AB195&lt;&gt;"",AirVision!AB195, "")</f>
        <v/>
      </c>
      <c r="O198" s="624" t="str">
        <f>IF(ISNUMBER(AirVision!AD195),AirVision!AD195, "")</f>
        <v/>
      </c>
      <c r="P198" s="624" t="str">
        <f>IF(AirVision!AE195&lt;&gt;"",AirVision!AE195, "")</f>
        <v/>
      </c>
      <c r="Q198" s="624">
        <f t="shared" si="64"/>
        <v>1</v>
      </c>
      <c r="R198" s="624" t="str">
        <f>IF(D198&lt;&gt;"",(VLOOKUP(D198,'Flags&amp;Qualifiers'!$S$2:$U$55,3)),"")</f>
        <v/>
      </c>
      <c r="S198" s="624" t="b">
        <f>ISNUMBER(SEARCH('Flags&amp;Qualifiers'!$S$5,D198))</f>
        <v>0</v>
      </c>
      <c r="T198" s="624">
        <f t="shared" si="65"/>
        <v>0</v>
      </c>
      <c r="U198" s="624" t="str">
        <f>IF(D198&lt;&gt;"",(VLOOKUP(D198,'Flags&amp;Qualifiers'!$S$2:$T$55,2)),"")</f>
        <v/>
      </c>
      <c r="V198" s="7">
        <f t="shared" si="66"/>
        <v>1</v>
      </c>
      <c r="W198" s="7">
        <f t="shared" si="67"/>
        <v>0</v>
      </c>
      <c r="X198" s="861" t="str">
        <f t="shared" si="68"/>
        <v>NULL</v>
      </c>
      <c r="Y198" s="557" t="str">
        <f t="shared" si="69"/>
        <v/>
      </c>
      <c r="Z198" s="862">
        <f t="shared" si="72"/>
        <v>192</v>
      </c>
      <c r="AA198" s="633">
        <f t="shared" si="73"/>
        <v>0</v>
      </c>
      <c r="AB198" s="7" t="str">
        <f t="shared" si="79"/>
        <v>INVALID</v>
      </c>
      <c r="AC198" s="861" t="str">
        <f t="shared" si="80"/>
        <v/>
      </c>
      <c r="AD198" s="861" t="e">
        <f t="shared" si="85"/>
        <v>#DIV/0!</v>
      </c>
      <c r="AE198" s="861">
        <f t="shared" si="86"/>
        <v>0</v>
      </c>
      <c r="AF198" s="862">
        <f t="shared" si="74"/>
        <v>300</v>
      </c>
      <c r="AG198" s="862">
        <f t="shared" si="75"/>
        <v>201</v>
      </c>
      <c r="AH198" s="865">
        <f t="shared" si="76"/>
        <v>0.374</v>
      </c>
      <c r="AI198" s="862">
        <f t="shared" si="77"/>
        <v>0.11600000000000001</v>
      </c>
      <c r="AJ198" s="862" t="e">
        <f t="shared" si="78"/>
        <v>#VALUE!</v>
      </c>
      <c r="AK198" s="632" t="str">
        <f t="shared" si="83"/>
        <v/>
      </c>
      <c r="AL198" s="866" t="str">
        <f t="shared" si="63"/>
        <v/>
      </c>
      <c r="AM198" s="867">
        <f t="shared" si="70"/>
        <v>0</v>
      </c>
      <c r="AN198" s="633" t="str">
        <f t="shared" si="84"/>
        <v>YES</v>
      </c>
      <c r="AO198" s="511" t="s">
        <v>382</v>
      </c>
      <c r="AP198" s="127">
        <f>VLOOKUP(AO198,'Flags&amp;Qualifiers'!$B$2:$C$49,2)</f>
        <v>0</v>
      </c>
      <c r="AQ198" s="127">
        <f>VLOOKUP(AO198,'Flags&amp;Qualifiers'!$B$2:$D$49,3)</f>
        <v>0</v>
      </c>
      <c r="AR198" s="127">
        <f>VLOOKUP(AO198,'Flags&amp;Qualifiers'!$B$2:$E$49,4)</f>
        <v>0</v>
      </c>
      <c r="AS198" s="968"/>
      <c r="AT198" s="856" t="str">
        <f t="shared" si="71"/>
        <v>no</v>
      </c>
    </row>
    <row r="199" spans="1:46" s="7" customFormat="1" ht="11.25" customHeight="1" x14ac:dyDescent="0.2">
      <c r="A199" s="621">
        <f>(AirVision!A196)</f>
        <v>0</v>
      </c>
      <c r="B199" s="622">
        <f>(AirVision!B196)</f>
        <v>0</v>
      </c>
      <c r="C199" s="623" t="str">
        <f>IF(ISNUMBER(AirVision!I196),AirVision!I196, "")</f>
        <v/>
      </c>
      <c r="D199" s="624" t="str">
        <f>IF(AirVision!J196&lt;&gt;"",AirVision!J196, "")</f>
        <v/>
      </c>
      <c r="E199" s="624" t="str">
        <f>IF(ISNUMBER(AirVision!C196),AirVision!C196, "")</f>
        <v/>
      </c>
      <c r="F199" s="624" t="str">
        <f>IF(AirVision!D196&lt;&gt;"",AirVision!D196, "")</f>
        <v/>
      </c>
      <c r="G199" s="624" t="str">
        <f>IF(ISNUMBER(AirVision!F196),AirVision!F196, "")</f>
        <v/>
      </c>
      <c r="H199" s="624" t="str">
        <f>IF(AirVision!G196&lt;&gt;"",AirVision!G196, "")</f>
        <v/>
      </c>
      <c r="I199" s="624" t="str">
        <f>IF(ISNUMBER(AirVision!U196),AirVision!U196, "")</f>
        <v/>
      </c>
      <c r="J199" s="624" t="str">
        <f>IF(AirVision!V196&lt;&gt;"",AirVision!V196, "")</f>
        <v/>
      </c>
      <c r="K199" s="624" t="str">
        <f>IF(ISNUMBER(AirVision!X196),AirVision!X196, "")</f>
        <v/>
      </c>
      <c r="L199" s="624" t="str">
        <f>IF(AirVision!Y196&lt;&gt;"",AirVision!Y196, "")</f>
        <v/>
      </c>
      <c r="M199" s="624" t="str">
        <f>IF(ISNUMBER(AirVision!AA196),AirVision!AA196, "")</f>
        <v/>
      </c>
      <c r="N199" s="624" t="str">
        <f>IF(AirVision!AB196&lt;&gt;"",AirVision!AB196, "")</f>
        <v/>
      </c>
      <c r="O199" s="624" t="str">
        <f>IF(ISNUMBER(AirVision!AD196),AirVision!AD196, "")</f>
        <v/>
      </c>
      <c r="P199" s="624" t="str">
        <f>IF(AirVision!AE196&lt;&gt;"",AirVision!AE196, "")</f>
        <v/>
      </c>
      <c r="Q199" s="624">
        <f t="shared" si="64"/>
        <v>1</v>
      </c>
      <c r="R199" s="624" t="str">
        <f>IF(D199&lt;&gt;"",(VLOOKUP(D199,'Flags&amp;Qualifiers'!$S$2:$U$55,3)),"")</f>
        <v/>
      </c>
      <c r="S199" s="624" t="b">
        <f>ISNUMBER(SEARCH('Flags&amp;Qualifiers'!$S$5,D199))</f>
        <v>0</v>
      </c>
      <c r="T199" s="624">
        <f t="shared" si="65"/>
        <v>0</v>
      </c>
      <c r="U199" s="624" t="str">
        <f>IF(D199&lt;&gt;"",(VLOOKUP(D199,'Flags&amp;Qualifiers'!$S$2:$T$55,2)),"")</f>
        <v/>
      </c>
      <c r="V199" s="7">
        <f t="shared" si="66"/>
        <v>1</v>
      </c>
      <c r="W199" s="7">
        <f t="shared" si="67"/>
        <v>0</v>
      </c>
      <c r="X199" s="861" t="str">
        <f t="shared" si="68"/>
        <v>NULL</v>
      </c>
      <c r="Y199" s="557" t="str">
        <f t="shared" si="69"/>
        <v/>
      </c>
      <c r="Z199" s="862">
        <f t="shared" si="72"/>
        <v>193</v>
      </c>
      <c r="AA199" s="633">
        <f t="shared" si="73"/>
        <v>0</v>
      </c>
      <c r="AB199" s="7" t="str">
        <f t="shared" si="79"/>
        <v>INVALID</v>
      </c>
      <c r="AC199" s="861" t="str">
        <f t="shared" si="80"/>
        <v/>
      </c>
      <c r="AD199" s="861" t="e">
        <f t="shared" ref="AD199:AD222" si="87">AVERAGE($X$199:$X$222)</f>
        <v>#DIV/0!</v>
      </c>
      <c r="AE199" s="861">
        <f t="shared" ref="AE199:AE222" si="88">MAX($X$199:$X$222)</f>
        <v>0</v>
      </c>
      <c r="AF199" s="862">
        <f t="shared" si="74"/>
        <v>300</v>
      </c>
      <c r="AG199" s="862">
        <f t="shared" si="75"/>
        <v>201</v>
      </c>
      <c r="AH199" s="865">
        <f t="shared" si="76"/>
        <v>0.374</v>
      </c>
      <c r="AI199" s="862">
        <f t="shared" si="77"/>
        <v>0.11600000000000001</v>
      </c>
      <c r="AJ199" s="862" t="e">
        <f t="shared" si="78"/>
        <v>#VALUE!</v>
      </c>
      <c r="AK199" s="632" t="str">
        <f t="shared" si="83"/>
        <v/>
      </c>
      <c r="AL199" s="866" t="str">
        <f t="shared" ref="AL199:AL262" si="89">IF(ISNUMBER(E199),(CONVERT(E199,"C","F")), "")</f>
        <v/>
      </c>
      <c r="AM199" s="867">
        <f t="shared" si="70"/>
        <v>0</v>
      </c>
      <c r="AN199" s="633" t="str">
        <f t="shared" si="84"/>
        <v>YES</v>
      </c>
      <c r="AO199" s="511" t="s">
        <v>382</v>
      </c>
      <c r="AP199" s="127">
        <f>VLOOKUP(AO199,'Flags&amp;Qualifiers'!$B$2:$C$49,2)</f>
        <v>0</v>
      </c>
      <c r="AQ199" s="127">
        <f>VLOOKUP(AO199,'Flags&amp;Qualifiers'!$B$2:$D$49,3)</f>
        <v>0</v>
      </c>
      <c r="AR199" s="127">
        <f>VLOOKUP(AO199,'Flags&amp;Qualifiers'!$B$2:$E$49,4)</f>
        <v>0</v>
      </c>
      <c r="AS199" s="968"/>
      <c r="AT199" s="856" t="str">
        <f t="shared" si="71"/>
        <v>no</v>
      </c>
    </row>
    <row r="200" spans="1:46" s="7" customFormat="1" ht="11.25" customHeight="1" x14ac:dyDescent="0.2">
      <c r="A200" s="621">
        <f>(AirVision!A197)</f>
        <v>0</v>
      </c>
      <c r="B200" s="622">
        <f>(AirVision!B197)</f>
        <v>0</v>
      </c>
      <c r="C200" s="623" t="str">
        <f>IF(ISNUMBER(AirVision!I197),AirVision!I197, "")</f>
        <v/>
      </c>
      <c r="D200" s="624" t="str">
        <f>IF(AirVision!J197&lt;&gt;"",AirVision!J197, "")</f>
        <v/>
      </c>
      <c r="E200" s="624" t="str">
        <f>IF(ISNUMBER(AirVision!C197),AirVision!C197, "")</f>
        <v/>
      </c>
      <c r="F200" s="624" t="str">
        <f>IF(AirVision!D197&lt;&gt;"",AirVision!D197, "")</f>
        <v/>
      </c>
      <c r="G200" s="624" t="str">
        <f>IF(ISNUMBER(AirVision!F197),AirVision!F197, "")</f>
        <v/>
      </c>
      <c r="H200" s="624" t="str">
        <f>IF(AirVision!G197&lt;&gt;"",AirVision!G197, "")</f>
        <v/>
      </c>
      <c r="I200" s="624" t="str">
        <f>IF(ISNUMBER(AirVision!U197),AirVision!U197, "")</f>
        <v/>
      </c>
      <c r="J200" s="624" t="str">
        <f>IF(AirVision!V197&lt;&gt;"",AirVision!V197, "")</f>
        <v/>
      </c>
      <c r="K200" s="624" t="str">
        <f>IF(ISNUMBER(AirVision!X197),AirVision!X197, "")</f>
        <v/>
      </c>
      <c r="L200" s="624" t="str">
        <f>IF(AirVision!Y197&lt;&gt;"",AirVision!Y197, "")</f>
        <v/>
      </c>
      <c r="M200" s="624" t="str">
        <f>IF(ISNUMBER(AirVision!AA197),AirVision!AA197, "")</f>
        <v/>
      </c>
      <c r="N200" s="624" t="str">
        <f>IF(AirVision!AB197&lt;&gt;"",AirVision!AB197, "")</f>
        <v/>
      </c>
      <c r="O200" s="624" t="str">
        <f>IF(ISNUMBER(AirVision!AD197),AirVision!AD197, "")</f>
        <v/>
      </c>
      <c r="P200" s="624" t="str">
        <f>IF(AirVision!AE197&lt;&gt;"",AirVision!AE197, "")</f>
        <v/>
      </c>
      <c r="Q200" s="624">
        <f t="shared" ref="Q200:Q263" si="90">COUNTBLANK(C200)</f>
        <v>1</v>
      </c>
      <c r="R200" s="624" t="str">
        <f>IF(D200&lt;&gt;"",(VLOOKUP(D200,'Flags&amp;Qualifiers'!$S$2:$U$55,3)),"")</f>
        <v/>
      </c>
      <c r="S200" s="624" t="b">
        <f>ISNUMBER(SEARCH('Flags&amp;Qualifiers'!$S$5,D200))</f>
        <v>0</v>
      </c>
      <c r="T200" s="624">
        <f t="shared" ref="T200:T263" si="91">COUNTIF(S200,TRUE)</f>
        <v>0</v>
      </c>
      <c r="U200" s="624" t="str">
        <f>IF(D200&lt;&gt;"",(VLOOKUP(D200,'Flags&amp;Qualifiers'!$S$2:$T$55,2)),"")</f>
        <v/>
      </c>
      <c r="V200" s="7">
        <f t="shared" ref="V200:V263" si="92">SUM(Q200,T200)</f>
        <v>1</v>
      </c>
      <c r="W200" s="7">
        <f t="shared" ref="W200:W263" si="93">SUM(R200)</f>
        <v>0</v>
      </c>
      <c r="X200" s="861" t="str">
        <f t="shared" ref="X200:X263" si="94">IF(OR(V200&gt;0,ISTEXT(AP200)),"NULL",TRUNC(C200*0.001,3))</f>
        <v>NULL</v>
      </c>
      <c r="Y200" s="557" t="str">
        <f t="shared" ref="Y200:Y263" si="95">IF(X200&lt;0.005,"MDL","")</f>
        <v/>
      </c>
      <c r="Z200" s="862">
        <f t="shared" si="72"/>
        <v>194</v>
      </c>
      <c r="AA200" s="633">
        <f t="shared" si="73"/>
        <v>0</v>
      </c>
      <c r="AB200" s="7" t="str">
        <f t="shared" si="79"/>
        <v>INVALID</v>
      </c>
      <c r="AC200" s="861" t="str">
        <f t="shared" si="80"/>
        <v/>
      </c>
      <c r="AD200" s="861" t="e">
        <f t="shared" si="87"/>
        <v>#DIV/0!</v>
      </c>
      <c r="AE200" s="861">
        <f t="shared" si="88"/>
        <v>0</v>
      </c>
      <c r="AF200" s="862">
        <f t="shared" si="74"/>
        <v>300</v>
      </c>
      <c r="AG200" s="862">
        <f t="shared" si="75"/>
        <v>201</v>
      </c>
      <c r="AH200" s="865">
        <f t="shared" si="76"/>
        <v>0.374</v>
      </c>
      <c r="AI200" s="862">
        <f t="shared" si="77"/>
        <v>0.11600000000000001</v>
      </c>
      <c r="AJ200" s="862" t="e">
        <f t="shared" si="78"/>
        <v>#VALUE!</v>
      </c>
      <c r="AK200" s="632" t="str">
        <f t="shared" si="83"/>
        <v/>
      </c>
      <c r="AL200" s="866" t="str">
        <f t="shared" si="89"/>
        <v/>
      </c>
      <c r="AM200" s="867">
        <f t="shared" ref="AM200:AM263" si="96">B200-B199</f>
        <v>0</v>
      </c>
      <c r="AN200" s="633" t="str">
        <f t="shared" si="84"/>
        <v>YES</v>
      </c>
      <c r="AO200" s="511" t="s">
        <v>382</v>
      </c>
      <c r="AP200" s="127">
        <f>VLOOKUP(AO200,'Flags&amp;Qualifiers'!$B$2:$C$49,2)</f>
        <v>0</v>
      </c>
      <c r="AQ200" s="127">
        <f>VLOOKUP(AO200,'Flags&amp;Qualifiers'!$B$2:$D$49,3)</f>
        <v>0</v>
      </c>
      <c r="AR200" s="127">
        <f>VLOOKUP(AO200,'Flags&amp;Qualifiers'!$B$2:$E$49,4)</f>
        <v>0</v>
      </c>
      <c r="AS200" s="968"/>
      <c r="AT200" s="856" t="str">
        <f t="shared" ref="AT200:AT263" si="97">IF(AND(AN200="YES",AO200="-"),"no","")</f>
        <v>no</v>
      </c>
    </row>
    <row r="201" spans="1:46" s="7" customFormat="1" ht="11.25" customHeight="1" x14ac:dyDescent="0.2">
      <c r="A201" s="621">
        <f>(AirVision!A198)</f>
        <v>0</v>
      </c>
      <c r="B201" s="622">
        <f>(AirVision!B198)</f>
        <v>0</v>
      </c>
      <c r="C201" s="623" t="str">
        <f>IF(ISNUMBER(AirVision!I198),AirVision!I198, "")</f>
        <v/>
      </c>
      <c r="D201" s="624" t="str">
        <f>IF(AirVision!J198&lt;&gt;"",AirVision!J198, "")</f>
        <v/>
      </c>
      <c r="E201" s="624" t="str">
        <f>IF(ISNUMBER(AirVision!C198),AirVision!C198, "")</f>
        <v/>
      </c>
      <c r="F201" s="624" t="str">
        <f>IF(AirVision!D198&lt;&gt;"",AirVision!D198, "")</f>
        <v/>
      </c>
      <c r="G201" s="624" t="str">
        <f>IF(ISNUMBER(AirVision!F198),AirVision!F198, "")</f>
        <v/>
      </c>
      <c r="H201" s="624" t="str">
        <f>IF(AirVision!G198&lt;&gt;"",AirVision!G198, "")</f>
        <v/>
      </c>
      <c r="I201" s="624" t="str">
        <f>IF(ISNUMBER(AirVision!U198),AirVision!U198, "")</f>
        <v/>
      </c>
      <c r="J201" s="624" t="str">
        <f>IF(AirVision!V198&lt;&gt;"",AirVision!V198, "")</f>
        <v/>
      </c>
      <c r="K201" s="624" t="str">
        <f>IF(ISNUMBER(AirVision!X198),AirVision!X198, "")</f>
        <v/>
      </c>
      <c r="L201" s="624" t="str">
        <f>IF(AirVision!Y198&lt;&gt;"",AirVision!Y198, "")</f>
        <v/>
      </c>
      <c r="M201" s="624" t="str">
        <f>IF(ISNUMBER(AirVision!AA198),AirVision!AA198, "")</f>
        <v/>
      </c>
      <c r="N201" s="624" t="str">
        <f>IF(AirVision!AB198&lt;&gt;"",AirVision!AB198, "")</f>
        <v/>
      </c>
      <c r="O201" s="624" t="str">
        <f>IF(ISNUMBER(AirVision!AD198),AirVision!AD198, "")</f>
        <v/>
      </c>
      <c r="P201" s="624" t="str">
        <f>IF(AirVision!AE198&lt;&gt;"",AirVision!AE198, "")</f>
        <v/>
      </c>
      <c r="Q201" s="624">
        <f t="shared" si="90"/>
        <v>1</v>
      </c>
      <c r="R201" s="624" t="str">
        <f>IF(D201&lt;&gt;"",(VLOOKUP(D201,'Flags&amp;Qualifiers'!$S$2:$U$55,3)),"")</f>
        <v/>
      </c>
      <c r="S201" s="624" t="b">
        <f>ISNUMBER(SEARCH('Flags&amp;Qualifiers'!$S$5,D201))</f>
        <v>0</v>
      </c>
      <c r="T201" s="624">
        <f t="shared" si="91"/>
        <v>0</v>
      </c>
      <c r="U201" s="624" t="str">
        <f>IF(D201&lt;&gt;"",(VLOOKUP(D201,'Flags&amp;Qualifiers'!$S$2:$T$55,2)),"")</f>
        <v/>
      </c>
      <c r="V201" s="7">
        <f t="shared" si="92"/>
        <v>1</v>
      </c>
      <c r="W201" s="7">
        <f t="shared" si="93"/>
        <v>0</v>
      </c>
      <c r="X201" s="861" t="str">
        <f t="shared" si="94"/>
        <v>NULL</v>
      </c>
      <c r="Y201" s="557" t="str">
        <f t="shared" si="95"/>
        <v/>
      </c>
      <c r="Z201" s="862">
        <f t="shared" ref="Z201:Z264" si="98">IF(C201=C200,Z200+1,1)</f>
        <v>195</v>
      </c>
      <c r="AA201" s="633">
        <f t="shared" ref="AA201:AA264" si="99">IF(OR(X200="NULL",X201="NULL"),0, (X201-X200))</f>
        <v>0</v>
      </c>
      <c r="AB201" s="7" t="str">
        <f t="shared" si="79"/>
        <v>INVALID</v>
      </c>
      <c r="AC201" s="861" t="str">
        <f t="shared" si="80"/>
        <v/>
      </c>
      <c r="AD201" s="861" t="e">
        <f t="shared" si="87"/>
        <v>#DIV/0!</v>
      </c>
      <c r="AE201" s="861">
        <f t="shared" si="88"/>
        <v>0</v>
      </c>
      <c r="AF201" s="862">
        <f t="shared" ref="AF201:AF264" si="100">IF(AC201&lt;0.0599,50,IF(AND(AC201&gt;0.0599,AC201&lt;0.0759),100,IF(AND(AC201&gt;0.0759,AC201&lt;0.0959),150,IF(AND(AC201&gt;0.0959,AC201&lt;0.1159),200,300))))</f>
        <v>300</v>
      </c>
      <c r="AG201" s="862">
        <f t="shared" ref="AG201:AG264" si="101">IF(AC201&lt;0.0599,0,IF(AND(AC201&gt;0.0599,AC201&lt;0.0759),51,IF(AND(AC201&gt;0.0759,AC201&lt;0.0959),101,IF(AND(AC201&gt;0.0959,AC201&lt;0.1159),151,201))))</f>
        <v>201</v>
      </c>
      <c r="AH201" s="865">
        <f t="shared" ref="AH201:AH264" si="102">IF(AC201&lt;0.0599,0.059,IF(AND(AC201&gt;0.0599,AC201&lt;0.0759),0.075,IF(AND(AC201&gt;0.0759,AC201&lt;0.0959),0.095,IF(AND(AC201&gt;0.0959,AC201&lt;0.1159),0.115,0.374))))</f>
        <v>0.374</v>
      </c>
      <c r="AI201" s="862">
        <f t="shared" ref="AI201:AI264" si="103">IF(AC201&lt;0.0599,0,IF(AND(AC201&gt;0.0599,AC201&lt;0.0759),0.06,IF(AND(AC201&gt;0.0759,AC201&lt;0.0959),0.076,IF(AND(AC201&gt;0.0959,AC201&lt;0.1159),0.096,0.116))))</f>
        <v>0.11600000000000001</v>
      </c>
      <c r="AJ201" s="862" t="e">
        <f t="shared" ref="AJ201:AJ264" si="104">(((AF201-AG201)/(AH201-AI201))*(AC201-AI201))+AG201</f>
        <v>#VALUE!</v>
      </c>
      <c r="AK201" s="632" t="str">
        <f t="shared" si="83"/>
        <v/>
      </c>
      <c r="AL201" s="866" t="str">
        <f t="shared" si="89"/>
        <v/>
      </c>
      <c r="AM201" s="867">
        <f t="shared" si="96"/>
        <v>0</v>
      </c>
      <c r="AN201" s="633" t="str">
        <f t="shared" si="84"/>
        <v>YES</v>
      </c>
      <c r="AO201" s="511" t="s">
        <v>382</v>
      </c>
      <c r="AP201" s="127">
        <f>VLOOKUP(AO201,'Flags&amp;Qualifiers'!$B$2:$C$49,2)</f>
        <v>0</v>
      </c>
      <c r="AQ201" s="127">
        <f>VLOOKUP(AO201,'Flags&amp;Qualifiers'!$B$2:$D$49,3)</f>
        <v>0</v>
      </c>
      <c r="AR201" s="127">
        <f>VLOOKUP(AO201,'Flags&amp;Qualifiers'!$B$2:$E$49,4)</f>
        <v>0</v>
      </c>
      <c r="AS201" s="968"/>
      <c r="AT201" s="856" t="str">
        <f t="shared" si="97"/>
        <v>no</v>
      </c>
    </row>
    <row r="202" spans="1:46" s="7" customFormat="1" ht="11.25" customHeight="1" x14ac:dyDescent="0.2">
      <c r="A202" s="621">
        <f>(AirVision!A199)</f>
        <v>0</v>
      </c>
      <c r="B202" s="622">
        <f>(AirVision!B199)</f>
        <v>0</v>
      </c>
      <c r="C202" s="623" t="str">
        <f>IF(ISNUMBER(AirVision!I199),AirVision!I199, "")</f>
        <v/>
      </c>
      <c r="D202" s="624" t="str">
        <f>IF(AirVision!J199&lt;&gt;"",AirVision!J199, "")</f>
        <v/>
      </c>
      <c r="E202" s="624" t="str">
        <f>IF(ISNUMBER(AirVision!C199),AirVision!C199, "")</f>
        <v/>
      </c>
      <c r="F202" s="624" t="str">
        <f>IF(AirVision!D199&lt;&gt;"",AirVision!D199, "")</f>
        <v/>
      </c>
      <c r="G202" s="624" t="str">
        <f>IF(ISNUMBER(AirVision!F199),AirVision!F199, "")</f>
        <v/>
      </c>
      <c r="H202" s="624" t="str">
        <f>IF(AirVision!G199&lt;&gt;"",AirVision!G199, "")</f>
        <v/>
      </c>
      <c r="I202" s="624" t="str">
        <f>IF(ISNUMBER(AirVision!U199),AirVision!U199, "")</f>
        <v/>
      </c>
      <c r="J202" s="624" t="str">
        <f>IF(AirVision!V199&lt;&gt;"",AirVision!V199, "")</f>
        <v/>
      </c>
      <c r="K202" s="624" t="str">
        <f>IF(ISNUMBER(AirVision!X199),AirVision!X199, "")</f>
        <v/>
      </c>
      <c r="L202" s="624" t="str">
        <f>IF(AirVision!Y199&lt;&gt;"",AirVision!Y199, "")</f>
        <v/>
      </c>
      <c r="M202" s="624" t="str">
        <f>IF(ISNUMBER(AirVision!AA199),AirVision!AA199, "")</f>
        <v/>
      </c>
      <c r="N202" s="624" t="str">
        <f>IF(AirVision!AB199&lt;&gt;"",AirVision!AB199, "")</f>
        <v/>
      </c>
      <c r="O202" s="624" t="str">
        <f>IF(ISNUMBER(AirVision!AD199),AirVision!AD199, "")</f>
        <v/>
      </c>
      <c r="P202" s="624" t="str">
        <f>IF(AirVision!AE199&lt;&gt;"",AirVision!AE199, "")</f>
        <v/>
      </c>
      <c r="Q202" s="624">
        <f t="shared" si="90"/>
        <v>1</v>
      </c>
      <c r="R202" s="624" t="str">
        <f>IF(D202&lt;&gt;"",(VLOOKUP(D202,'Flags&amp;Qualifiers'!$S$2:$U$55,3)),"")</f>
        <v/>
      </c>
      <c r="S202" s="624" t="b">
        <f>ISNUMBER(SEARCH('Flags&amp;Qualifiers'!$S$5,D202))</f>
        <v>0</v>
      </c>
      <c r="T202" s="624">
        <f t="shared" si="91"/>
        <v>0</v>
      </c>
      <c r="U202" s="624" t="str">
        <f>IF(D202&lt;&gt;"",(VLOOKUP(D202,'Flags&amp;Qualifiers'!$S$2:$T$55,2)),"")</f>
        <v/>
      </c>
      <c r="V202" s="7">
        <f t="shared" si="92"/>
        <v>1</v>
      </c>
      <c r="W202" s="7">
        <f t="shared" si="93"/>
        <v>0</v>
      </c>
      <c r="X202" s="861" t="str">
        <f t="shared" si="94"/>
        <v>NULL</v>
      </c>
      <c r="Y202" s="557" t="str">
        <f t="shared" si="95"/>
        <v/>
      </c>
      <c r="Z202" s="862">
        <f t="shared" si="98"/>
        <v>196</v>
      </c>
      <c r="AA202" s="633">
        <f t="shared" si="99"/>
        <v>0</v>
      </c>
      <c r="AB202" s="7" t="str">
        <f t="shared" si="79"/>
        <v>INVALID</v>
      </c>
      <c r="AC202" s="861" t="str">
        <f t="shared" si="80"/>
        <v/>
      </c>
      <c r="AD202" s="861" t="e">
        <f t="shared" si="87"/>
        <v>#DIV/0!</v>
      </c>
      <c r="AE202" s="861">
        <f t="shared" si="88"/>
        <v>0</v>
      </c>
      <c r="AF202" s="862">
        <f t="shared" si="100"/>
        <v>300</v>
      </c>
      <c r="AG202" s="862">
        <f t="shared" si="101"/>
        <v>201</v>
      </c>
      <c r="AH202" s="865">
        <f t="shared" si="102"/>
        <v>0.374</v>
      </c>
      <c r="AI202" s="862">
        <f t="shared" si="103"/>
        <v>0.11600000000000001</v>
      </c>
      <c r="AJ202" s="862" t="e">
        <f t="shared" si="104"/>
        <v>#VALUE!</v>
      </c>
      <c r="AK202" s="632" t="str">
        <f t="shared" si="83"/>
        <v/>
      </c>
      <c r="AL202" s="866" t="str">
        <f t="shared" si="89"/>
        <v/>
      </c>
      <c r="AM202" s="867">
        <f t="shared" si="96"/>
        <v>0</v>
      </c>
      <c r="AN202" s="633" t="str">
        <f t="shared" si="84"/>
        <v>YES</v>
      </c>
      <c r="AO202" s="511" t="s">
        <v>382</v>
      </c>
      <c r="AP202" s="127">
        <f>VLOOKUP(AO202,'Flags&amp;Qualifiers'!$B$2:$C$49,2)</f>
        <v>0</v>
      </c>
      <c r="AQ202" s="127">
        <f>VLOOKUP(AO202,'Flags&amp;Qualifiers'!$B$2:$D$49,3)</f>
        <v>0</v>
      </c>
      <c r="AR202" s="127">
        <f>VLOOKUP(AO202,'Flags&amp;Qualifiers'!$B$2:$E$49,4)</f>
        <v>0</v>
      </c>
      <c r="AS202" s="968"/>
      <c r="AT202" s="856" t="str">
        <f t="shared" si="97"/>
        <v>no</v>
      </c>
    </row>
    <row r="203" spans="1:46" s="7" customFormat="1" ht="11.25" customHeight="1" x14ac:dyDescent="0.2">
      <c r="A203" s="621">
        <f>(AirVision!A200)</f>
        <v>0</v>
      </c>
      <c r="B203" s="622">
        <f>(AirVision!B200)</f>
        <v>0</v>
      </c>
      <c r="C203" s="623" t="str">
        <f>IF(ISNUMBER(AirVision!I200),AirVision!I200, "")</f>
        <v/>
      </c>
      <c r="D203" s="624" t="str">
        <f>IF(AirVision!J200&lt;&gt;"",AirVision!J200, "")</f>
        <v/>
      </c>
      <c r="E203" s="624" t="str">
        <f>IF(ISNUMBER(AirVision!C200),AirVision!C200, "")</f>
        <v/>
      </c>
      <c r="F203" s="624" t="str">
        <f>IF(AirVision!D200&lt;&gt;"",AirVision!D200, "")</f>
        <v/>
      </c>
      <c r="G203" s="624" t="str">
        <f>IF(ISNUMBER(AirVision!F200),AirVision!F200, "")</f>
        <v/>
      </c>
      <c r="H203" s="624" t="str">
        <f>IF(AirVision!G200&lt;&gt;"",AirVision!G200, "")</f>
        <v/>
      </c>
      <c r="I203" s="624" t="str">
        <f>IF(ISNUMBER(AirVision!U200),AirVision!U200, "")</f>
        <v/>
      </c>
      <c r="J203" s="624" t="str">
        <f>IF(AirVision!V200&lt;&gt;"",AirVision!V200, "")</f>
        <v/>
      </c>
      <c r="K203" s="624" t="str">
        <f>IF(ISNUMBER(AirVision!X200),AirVision!X200, "")</f>
        <v/>
      </c>
      <c r="L203" s="624" t="str">
        <f>IF(AirVision!Y200&lt;&gt;"",AirVision!Y200, "")</f>
        <v/>
      </c>
      <c r="M203" s="624" t="str">
        <f>IF(ISNUMBER(AirVision!AA200),AirVision!AA200, "")</f>
        <v/>
      </c>
      <c r="N203" s="624" t="str">
        <f>IF(AirVision!AB200&lt;&gt;"",AirVision!AB200, "")</f>
        <v/>
      </c>
      <c r="O203" s="624" t="str">
        <f>IF(ISNUMBER(AirVision!AD200),AirVision!AD200, "")</f>
        <v/>
      </c>
      <c r="P203" s="624" t="str">
        <f>IF(AirVision!AE200&lt;&gt;"",AirVision!AE200, "")</f>
        <v/>
      </c>
      <c r="Q203" s="624">
        <f t="shared" si="90"/>
        <v>1</v>
      </c>
      <c r="R203" s="624" t="str">
        <f>IF(D203&lt;&gt;"",(VLOOKUP(D203,'Flags&amp;Qualifiers'!$S$2:$U$55,3)),"")</f>
        <v/>
      </c>
      <c r="S203" s="624" t="b">
        <f>ISNUMBER(SEARCH('Flags&amp;Qualifiers'!$S$5,D203))</f>
        <v>0</v>
      </c>
      <c r="T203" s="624">
        <f t="shared" si="91"/>
        <v>0</v>
      </c>
      <c r="U203" s="624" t="str">
        <f>IF(D203&lt;&gt;"",(VLOOKUP(D203,'Flags&amp;Qualifiers'!$S$2:$T$55,2)),"")</f>
        <v/>
      </c>
      <c r="V203" s="7">
        <f t="shared" si="92"/>
        <v>1</v>
      </c>
      <c r="W203" s="7">
        <f t="shared" si="93"/>
        <v>0</v>
      </c>
      <c r="X203" s="861" t="str">
        <f t="shared" si="94"/>
        <v>NULL</v>
      </c>
      <c r="Y203" s="557" t="str">
        <f t="shared" si="95"/>
        <v/>
      </c>
      <c r="Z203" s="862">
        <f t="shared" si="98"/>
        <v>197</v>
      </c>
      <c r="AA203" s="633">
        <f t="shared" si="99"/>
        <v>0</v>
      </c>
      <c r="AB203" s="7" t="str">
        <f t="shared" si="79"/>
        <v>INVALID</v>
      </c>
      <c r="AC203" s="861" t="str">
        <f t="shared" si="80"/>
        <v/>
      </c>
      <c r="AD203" s="861" t="e">
        <f t="shared" si="87"/>
        <v>#DIV/0!</v>
      </c>
      <c r="AE203" s="861">
        <f t="shared" si="88"/>
        <v>0</v>
      </c>
      <c r="AF203" s="862">
        <f t="shared" si="100"/>
        <v>300</v>
      </c>
      <c r="AG203" s="862">
        <f t="shared" si="101"/>
        <v>201</v>
      </c>
      <c r="AH203" s="865">
        <f t="shared" si="102"/>
        <v>0.374</v>
      </c>
      <c r="AI203" s="862">
        <f t="shared" si="103"/>
        <v>0.11600000000000001</v>
      </c>
      <c r="AJ203" s="862" t="e">
        <f t="shared" si="104"/>
        <v>#VALUE!</v>
      </c>
      <c r="AK203" s="632" t="str">
        <f t="shared" si="83"/>
        <v/>
      </c>
      <c r="AL203" s="866" t="str">
        <f t="shared" si="89"/>
        <v/>
      </c>
      <c r="AM203" s="867">
        <f t="shared" si="96"/>
        <v>0</v>
      </c>
      <c r="AN203" s="633" t="str">
        <f t="shared" si="84"/>
        <v>YES</v>
      </c>
      <c r="AO203" s="511" t="s">
        <v>382</v>
      </c>
      <c r="AP203" s="127">
        <f>VLOOKUP(AO203,'Flags&amp;Qualifiers'!$B$2:$C$49,2)</f>
        <v>0</v>
      </c>
      <c r="AQ203" s="127">
        <f>VLOOKUP(AO203,'Flags&amp;Qualifiers'!$B$2:$D$49,3)</f>
        <v>0</v>
      </c>
      <c r="AR203" s="127">
        <f>VLOOKUP(AO203,'Flags&amp;Qualifiers'!$B$2:$E$49,4)</f>
        <v>0</v>
      </c>
      <c r="AS203" s="968"/>
      <c r="AT203" s="856" t="str">
        <f t="shared" si="97"/>
        <v>no</v>
      </c>
    </row>
    <row r="204" spans="1:46" s="7" customFormat="1" ht="11.25" customHeight="1" x14ac:dyDescent="0.2">
      <c r="A204" s="621">
        <f>(AirVision!A201)</f>
        <v>0</v>
      </c>
      <c r="B204" s="622">
        <f>(AirVision!B201)</f>
        <v>0</v>
      </c>
      <c r="C204" s="623" t="str">
        <f>IF(ISNUMBER(AirVision!I201),AirVision!I201, "")</f>
        <v/>
      </c>
      <c r="D204" s="624" t="str">
        <f>IF(AirVision!J201&lt;&gt;"",AirVision!J201, "")</f>
        <v/>
      </c>
      <c r="E204" s="624" t="str">
        <f>IF(ISNUMBER(AirVision!C201),AirVision!C201, "")</f>
        <v/>
      </c>
      <c r="F204" s="624" t="str">
        <f>IF(AirVision!D201&lt;&gt;"",AirVision!D201, "")</f>
        <v/>
      </c>
      <c r="G204" s="624" t="str">
        <f>IF(ISNUMBER(AirVision!F201),AirVision!F201, "")</f>
        <v/>
      </c>
      <c r="H204" s="624" t="str">
        <f>IF(AirVision!G201&lt;&gt;"",AirVision!G201, "")</f>
        <v/>
      </c>
      <c r="I204" s="624" t="str">
        <f>IF(ISNUMBER(AirVision!U201),AirVision!U201, "")</f>
        <v/>
      </c>
      <c r="J204" s="624" t="str">
        <f>IF(AirVision!V201&lt;&gt;"",AirVision!V201, "")</f>
        <v/>
      </c>
      <c r="K204" s="624" t="str">
        <f>IF(ISNUMBER(AirVision!X201),AirVision!X201, "")</f>
        <v/>
      </c>
      <c r="L204" s="624" t="str">
        <f>IF(AirVision!Y201&lt;&gt;"",AirVision!Y201, "")</f>
        <v/>
      </c>
      <c r="M204" s="624" t="str">
        <f>IF(ISNUMBER(AirVision!AA201),AirVision!AA201, "")</f>
        <v/>
      </c>
      <c r="N204" s="624" t="str">
        <f>IF(AirVision!AB201&lt;&gt;"",AirVision!AB201, "")</f>
        <v/>
      </c>
      <c r="O204" s="624" t="str">
        <f>IF(ISNUMBER(AirVision!AD201),AirVision!AD201, "")</f>
        <v/>
      </c>
      <c r="P204" s="624" t="str">
        <f>IF(AirVision!AE201&lt;&gt;"",AirVision!AE201, "")</f>
        <v/>
      </c>
      <c r="Q204" s="624">
        <f t="shared" si="90"/>
        <v>1</v>
      </c>
      <c r="R204" s="624" t="str">
        <f>IF(D204&lt;&gt;"",(VLOOKUP(D204,'Flags&amp;Qualifiers'!$S$2:$U$55,3)),"")</f>
        <v/>
      </c>
      <c r="S204" s="624" t="b">
        <f>ISNUMBER(SEARCH('Flags&amp;Qualifiers'!$S$5,D204))</f>
        <v>0</v>
      </c>
      <c r="T204" s="624">
        <f t="shared" si="91"/>
        <v>0</v>
      </c>
      <c r="U204" s="624" t="str">
        <f>IF(D204&lt;&gt;"",(VLOOKUP(D204,'Flags&amp;Qualifiers'!$S$2:$T$55,2)),"")</f>
        <v/>
      </c>
      <c r="V204" s="7">
        <f t="shared" si="92"/>
        <v>1</v>
      </c>
      <c r="W204" s="7">
        <f t="shared" si="93"/>
        <v>0</v>
      </c>
      <c r="X204" s="861" t="str">
        <f t="shared" si="94"/>
        <v>NULL</v>
      </c>
      <c r="Y204" s="557" t="str">
        <f t="shared" si="95"/>
        <v/>
      </c>
      <c r="Z204" s="862">
        <f t="shared" si="98"/>
        <v>198</v>
      </c>
      <c r="AA204" s="633">
        <f t="shared" si="99"/>
        <v>0</v>
      </c>
      <c r="AB204" s="7" t="str">
        <f t="shared" si="79"/>
        <v>INVALID</v>
      </c>
      <c r="AC204" s="861" t="str">
        <f t="shared" si="80"/>
        <v/>
      </c>
      <c r="AD204" s="861" t="e">
        <f t="shared" si="87"/>
        <v>#DIV/0!</v>
      </c>
      <c r="AE204" s="861">
        <f t="shared" si="88"/>
        <v>0</v>
      </c>
      <c r="AF204" s="862">
        <f t="shared" si="100"/>
        <v>300</v>
      </c>
      <c r="AG204" s="862">
        <f t="shared" si="101"/>
        <v>201</v>
      </c>
      <c r="AH204" s="865">
        <f t="shared" si="102"/>
        <v>0.374</v>
      </c>
      <c r="AI204" s="862">
        <f t="shared" si="103"/>
        <v>0.11600000000000001</v>
      </c>
      <c r="AJ204" s="862" t="e">
        <f t="shared" si="104"/>
        <v>#VALUE!</v>
      </c>
      <c r="AK204" s="632" t="str">
        <f t="shared" si="83"/>
        <v/>
      </c>
      <c r="AL204" s="866" t="str">
        <f t="shared" si="89"/>
        <v/>
      </c>
      <c r="AM204" s="867">
        <f t="shared" si="96"/>
        <v>0</v>
      </c>
      <c r="AN204" s="633" t="str">
        <f t="shared" si="84"/>
        <v>YES</v>
      </c>
      <c r="AO204" s="511" t="s">
        <v>382</v>
      </c>
      <c r="AP204" s="127">
        <f>VLOOKUP(AO204,'Flags&amp;Qualifiers'!$B$2:$C$49,2)</f>
        <v>0</v>
      </c>
      <c r="AQ204" s="127">
        <f>VLOOKUP(AO204,'Flags&amp;Qualifiers'!$B$2:$D$49,3)</f>
        <v>0</v>
      </c>
      <c r="AR204" s="127">
        <f>VLOOKUP(AO204,'Flags&amp;Qualifiers'!$B$2:$E$49,4)</f>
        <v>0</v>
      </c>
      <c r="AS204" s="968"/>
      <c r="AT204" s="856" t="str">
        <f t="shared" si="97"/>
        <v>no</v>
      </c>
    </row>
    <row r="205" spans="1:46" s="7" customFormat="1" ht="11.25" customHeight="1" x14ac:dyDescent="0.2">
      <c r="A205" s="621">
        <f>(AirVision!A202)</f>
        <v>0</v>
      </c>
      <c r="B205" s="622">
        <f>(AirVision!B202)</f>
        <v>0</v>
      </c>
      <c r="C205" s="623" t="str">
        <f>IF(ISNUMBER(AirVision!I202),AirVision!I202, "")</f>
        <v/>
      </c>
      <c r="D205" s="624" t="str">
        <f>IF(AirVision!J202&lt;&gt;"",AirVision!J202, "")</f>
        <v/>
      </c>
      <c r="E205" s="624" t="str">
        <f>IF(ISNUMBER(AirVision!C202),AirVision!C202, "")</f>
        <v/>
      </c>
      <c r="F205" s="624" t="str">
        <f>IF(AirVision!D202&lt;&gt;"",AirVision!D202, "")</f>
        <v/>
      </c>
      <c r="G205" s="624" t="str">
        <f>IF(ISNUMBER(AirVision!F202),AirVision!F202, "")</f>
        <v/>
      </c>
      <c r="H205" s="624" t="str">
        <f>IF(AirVision!G202&lt;&gt;"",AirVision!G202, "")</f>
        <v/>
      </c>
      <c r="I205" s="624" t="str">
        <f>IF(ISNUMBER(AirVision!U202),AirVision!U202, "")</f>
        <v/>
      </c>
      <c r="J205" s="624" t="str">
        <f>IF(AirVision!V202&lt;&gt;"",AirVision!V202, "")</f>
        <v/>
      </c>
      <c r="K205" s="624" t="str">
        <f>IF(ISNUMBER(AirVision!X202),AirVision!X202, "")</f>
        <v/>
      </c>
      <c r="L205" s="624" t="str">
        <f>IF(AirVision!Y202&lt;&gt;"",AirVision!Y202, "")</f>
        <v/>
      </c>
      <c r="M205" s="624" t="str">
        <f>IF(ISNUMBER(AirVision!AA202),AirVision!AA202, "")</f>
        <v/>
      </c>
      <c r="N205" s="624" t="str">
        <f>IF(AirVision!AB202&lt;&gt;"",AirVision!AB202, "")</f>
        <v/>
      </c>
      <c r="O205" s="624" t="str">
        <f>IF(ISNUMBER(AirVision!AD202),AirVision!AD202, "")</f>
        <v/>
      </c>
      <c r="P205" s="624" t="str">
        <f>IF(AirVision!AE202&lt;&gt;"",AirVision!AE202, "")</f>
        <v/>
      </c>
      <c r="Q205" s="624">
        <f t="shared" si="90"/>
        <v>1</v>
      </c>
      <c r="R205" s="624" t="str">
        <f>IF(D205&lt;&gt;"",(VLOOKUP(D205,'Flags&amp;Qualifiers'!$S$2:$U$55,3)),"")</f>
        <v/>
      </c>
      <c r="S205" s="624" t="b">
        <f>ISNUMBER(SEARCH('Flags&amp;Qualifiers'!$S$5,D205))</f>
        <v>0</v>
      </c>
      <c r="T205" s="624">
        <f t="shared" si="91"/>
        <v>0</v>
      </c>
      <c r="U205" s="624" t="str">
        <f>IF(D205&lt;&gt;"",(VLOOKUP(D205,'Flags&amp;Qualifiers'!$S$2:$T$55,2)),"")</f>
        <v/>
      </c>
      <c r="V205" s="7">
        <f t="shared" si="92"/>
        <v>1</v>
      </c>
      <c r="W205" s="7">
        <f t="shared" si="93"/>
        <v>0</v>
      </c>
      <c r="X205" s="861" t="str">
        <f t="shared" si="94"/>
        <v>NULL</v>
      </c>
      <c r="Y205" s="557" t="str">
        <f t="shared" si="95"/>
        <v/>
      </c>
      <c r="Z205" s="862">
        <f t="shared" si="98"/>
        <v>199</v>
      </c>
      <c r="AA205" s="633">
        <f t="shared" si="99"/>
        <v>0</v>
      </c>
      <c r="AB205" s="7" t="str">
        <f t="shared" si="79"/>
        <v>INVALID</v>
      </c>
      <c r="AC205" s="861" t="str">
        <f t="shared" si="80"/>
        <v/>
      </c>
      <c r="AD205" s="861" t="e">
        <f t="shared" si="87"/>
        <v>#DIV/0!</v>
      </c>
      <c r="AE205" s="861">
        <f t="shared" si="88"/>
        <v>0</v>
      </c>
      <c r="AF205" s="862">
        <f t="shared" si="100"/>
        <v>300</v>
      </c>
      <c r="AG205" s="862">
        <f t="shared" si="101"/>
        <v>201</v>
      </c>
      <c r="AH205" s="865">
        <f t="shared" si="102"/>
        <v>0.374</v>
      </c>
      <c r="AI205" s="862">
        <f t="shared" si="103"/>
        <v>0.11600000000000001</v>
      </c>
      <c r="AJ205" s="862" t="e">
        <f t="shared" si="104"/>
        <v>#VALUE!</v>
      </c>
      <c r="AK205" s="632" t="str">
        <f t="shared" si="83"/>
        <v/>
      </c>
      <c r="AL205" s="866" t="str">
        <f t="shared" si="89"/>
        <v/>
      </c>
      <c r="AM205" s="867">
        <f t="shared" si="96"/>
        <v>0</v>
      </c>
      <c r="AN205" s="633" t="str">
        <f t="shared" si="84"/>
        <v>YES</v>
      </c>
      <c r="AO205" s="511" t="s">
        <v>382</v>
      </c>
      <c r="AP205" s="127">
        <f>VLOOKUP(AO205,'Flags&amp;Qualifiers'!$B$2:$C$49,2)</f>
        <v>0</v>
      </c>
      <c r="AQ205" s="127">
        <f>VLOOKUP(AO205,'Flags&amp;Qualifiers'!$B$2:$D$49,3)</f>
        <v>0</v>
      </c>
      <c r="AR205" s="127">
        <f>VLOOKUP(AO205,'Flags&amp;Qualifiers'!$B$2:$E$49,4)</f>
        <v>0</v>
      </c>
      <c r="AS205" s="968"/>
      <c r="AT205" s="856" t="str">
        <f t="shared" si="97"/>
        <v>no</v>
      </c>
    </row>
    <row r="206" spans="1:46" s="7" customFormat="1" ht="11.25" customHeight="1" x14ac:dyDescent="0.2">
      <c r="A206" s="621">
        <f>(AirVision!A203)</f>
        <v>0</v>
      </c>
      <c r="B206" s="622">
        <f>(AirVision!B203)</f>
        <v>0</v>
      </c>
      <c r="C206" s="623" t="str">
        <f>IF(ISNUMBER(AirVision!I203),AirVision!I203, "")</f>
        <v/>
      </c>
      <c r="D206" s="624" t="str">
        <f>IF(AirVision!J203&lt;&gt;"",AirVision!J203, "")</f>
        <v/>
      </c>
      <c r="E206" s="624" t="str">
        <f>IF(ISNUMBER(AirVision!C203),AirVision!C203, "")</f>
        <v/>
      </c>
      <c r="F206" s="624" t="str">
        <f>IF(AirVision!D203&lt;&gt;"",AirVision!D203, "")</f>
        <v/>
      </c>
      <c r="G206" s="624" t="str">
        <f>IF(ISNUMBER(AirVision!F203),AirVision!F203, "")</f>
        <v/>
      </c>
      <c r="H206" s="624" t="str">
        <f>IF(AirVision!G203&lt;&gt;"",AirVision!G203, "")</f>
        <v/>
      </c>
      <c r="I206" s="624" t="str">
        <f>IF(ISNUMBER(AirVision!U203),AirVision!U203, "")</f>
        <v/>
      </c>
      <c r="J206" s="624" t="str">
        <f>IF(AirVision!V203&lt;&gt;"",AirVision!V203, "")</f>
        <v/>
      </c>
      <c r="K206" s="624" t="str">
        <f>IF(ISNUMBER(AirVision!X203),AirVision!X203, "")</f>
        <v/>
      </c>
      <c r="L206" s="624" t="str">
        <f>IF(AirVision!Y203&lt;&gt;"",AirVision!Y203, "")</f>
        <v/>
      </c>
      <c r="M206" s="624" t="str">
        <f>IF(ISNUMBER(AirVision!AA203),AirVision!AA203, "")</f>
        <v/>
      </c>
      <c r="N206" s="624" t="str">
        <f>IF(AirVision!AB203&lt;&gt;"",AirVision!AB203, "")</f>
        <v/>
      </c>
      <c r="O206" s="624" t="str">
        <f>IF(ISNUMBER(AirVision!AD203),AirVision!AD203, "")</f>
        <v/>
      </c>
      <c r="P206" s="624" t="str">
        <f>IF(AirVision!AE203&lt;&gt;"",AirVision!AE203, "")</f>
        <v/>
      </c>
      <c r="Q206" s="624">
        <f t="shared" si="90"/>
        <v>1</v>
      </c>
      <c r="R206" s="624" t="str">
        <f>IF(D206&lt;&gt;"",(VLOOKUP(D206,'Flags&amp;Qualifiers'!$S$2:$U$55,3)),"")</f>
        <v/>
      </c>
      <c r="S206" s="624" t="b">
        <f>ISNUMBER(SEARCH('Flags&amp;Qualifiers'!$S$5,D206))</f>
        <v>0</v>
      </c>
      <c r="T206" s="624">
        <f t="shared" si="91"/>
        <v>0</v>
      </c>
      <c r="U206" s="624" t="str">
        <f>IF(D206&lt;&gt;"",(VLOOKUP(D206,'Flags&amp;Qualifiers'!$S$2:$T$55,2)),"")</f>
        <v/>
      </c>
      <c r="V206" s="7">
        <f t="shared" si="92"/>
        <v>1</v>
      </c>
      <c r="W206" s="7">
        <f t="shared" si="93"/>
        <v>0</v>
      </c>
      <c r="X206" s="861" t="str">
        <f t="shared" si="94"/>
        <v>NULL</v>
      </c>
      <c r="Y206" s="557" t="str">
        <f t="shared" si="95"/>
        <v/>
      </c>
      <c r="Z206" s="862">
        <f t="shared" si="98"/>
        <v>200</v>
      </c>
      <c r="AA206" s="633">
        <f t="shared" si="99"/>
        <v>0</v>
      </c>
      <c r="AB206" s="7" t="str">
        <f t="shared" ref="AB206:AB269" si="105">IF(X206="NULL","INVALID",AVERAGE(X199:X206))</f>
        <v>INVALID</v>
      </c>
      <c r="AC206" s="861" t="str">
        <f t="shared" si="80"/>
        <v/>
      </c>
      <c r="AD206" s="861" t="e">
        <f t="shared" si="87"/>
        <v>#DIV/0!</v>
      </c>
      <c r="AE206" s="861">
        <f t="shared" si="88"/>
        <v>0</v>
      </c>
      <c r="AF206" s="862">
        <f t="shared" si="100"/>
        <v>300</v>
      </c>
      <c r="AG206" s="862">
        <f t="shared" si="101"/>
        <v>201</v>
      </c>
      <c r="AH206" s="865">
        <f t="shared" si="102"/>
        <v>0.374</v>
      </c>
      <c r="AI206" s="862">
        <f t="shared" si="103"/>
        <v>0.11600000000000001</v>
      </c>
      <c r="AJ206" s="862" t="e">
        <f t="shared" si="104"/>
        <v>#VALUE!</v>
      </c>
      <c r="AK206" s="632" t="str">
        <f t="shared" si="83"/>
        <v/>
      </c>
      <c r="AL206" s="866" t="str">
        <f t="shared" si="89"/>
        <v/>
      </c>
      <c r="AM206" s="867">
        <f t="shared" si="96"/>
        <v>0</v>
      </c>
      <c r="AN206" s="633" t="str">
        <f t="shared" si="84"/>
        <v>YES</v>
      </c>
      <c r="AO206" s="511" t="s">
        <v>382</v>
      </c>
      <c r="AP206" s="127">
        <f>VLOOKUP(AO206,'Flags&amp;Qualifiers'!$B$2:$C$49,2)</f>
        <v>0</v>
      </c>
      <c r="AQ206" s="127">
        <f>VLOOKUP(AO206,'Flags&amp;Qualifiers'!$B$2:$D$49,3)</f>
        <v>0</v>
      </c>
      <c r="AR206" s="127">
        <f>VLOOKUP(AO206,'Flags&amp;Qualifiers'!$B$2:$E$49,4)</f>
        <v>0</v>
      </c>
      <c r="AS206" s="968">
        <f>COUNTIF(AC206:AC222,"&gt;0")</f>
        <v>0</v>
      </c>
      <c r="AT206" s="856" t="str">
        <f t="shared" si="97"/>
        <v>no</v>
      </c>
    </row>
    <row r="207" spans="1:46" s="7" customFormat="1" ht="11.25" customHeight="1" x14ac:dyDescent="0.2">
      <c r="A207" s="621">
        <f>(AirVision!A204)</f>
        <v>0</v>
      </c>
      <c r="B207" s="622">
        <f>(AirVision!B204)</f>
        <v>0</v>
      </c>
      <c r="C207" s="623" t="str">
        <f>IF(ISNUMBER(AirVision!I204),AirVision!I204, "")</f>
        <v/>
      </c>
      <c r="D207" s="624" t="str">
        <f>IF(AirVision!J204&lt;&gt;"",AirVision!J204, "")</f>
        <v/>
      </c>
      <c r="E207" s="624" t="str">
        <f>IF(ISNUMBER(AirVision!C204),AirVision!C204, "")</f>
        <v/>
      </c>
      <c r="F207" s="624" t="str">
        <f>IF(AirVision!D204&lt;&gt;"",AirVision!D204, "")</f>
        <v/>
      </c>
      <c r="G207" s="624" t="str">
        <f>IF(ISNUMBER(AirVision!F204),AirVision!F204, "")</f>
        <v/>
      </c>
      <c r="H207" s="624" t="str">
        <f>IF(AirVision!G204&lt;&gt;"",AirVision!G204, "")</f>
        <v/>
      </c>
      <c r="I207" s="624" t="str">
        <f>IF(ISNUMBER(AirVision!U204),AirVision!U204, "")</f>
        <v/>
      </c>
      <c r="J207" s="624" t="str">
        <f>IF(AirVision!V204&lt;&gt;"",AirVision!V204, "")</f>
        <v/>
      </c>
      <c r="K207" s="624" t="str">
        <f>IF(ISNUMBER(AirVision!X204),AirVision!X204, "")</f>
        <v/>
      </c>
      <c r="L207" s="624" t="str">
        <f>IF(AirVision!Y204&lt;&gt;"",AirVision!Y204, "")</f>
        <v/>
      </c>
      <c r="M207" s="624" t="str">
        <f>IF(ISNUMBER(AirVision!AA204),AirVision!AA204, "")</f>
        <v/>
      </c>
      <c r="N207" s="624" t="str">
        <f>IF(AirVision!AB204&lt;&gt;"",AirVision!AB204, "")</f>
        <v/>
      </c>
      <c r="O207" s="624" t="str">
        <f>IF(ISNUMBER(AirVision!AD204),AirVision!AD204, "")</f>
        <v/>
      </c>
      <c r="P207" s="624" t="str">
        <f>IF(AirVision!AE204&lt;&gt;"",AirVision!AE204, "")</f>
        <v/>
      </c>
      <c r="Q207" s="624">
        <f t="shared" si="90"/>
        <v>1</v>
      </c>
      <c r="R207" s="624" t="str">
        <f>IF(D207&lt;&gt;"",(VLOOKUP(D207,'Flags&amp;Qualifiers'!$S$2:$U$55,3)),"")</f>
        <v/>
      </c>
      <c r="S207" s="624" t="b">
        <f>ISNUMBER(SEARCH('Flags&amp;Qualifiers'!$S$5,D207))</f>
        <v>0</v>
      </c>
      <c r="T207" s="624">
        <f t="shared" si="91"/>
        <v>0</v>
      </c>
      <c r="U207" s="624" t="str">
        <f>IF(D207&lt;&gt;"",(VLOOKUP(D207,'Flags&amp;Qualifiers'!$S$2:$T$55,2)),"")</f>
        <v/>
      </c>
      <c r="V207" s="7">
        <f t="shared" si="92"/>
        <v>1</v>
      </c>
      <c r="W207" s="7">
        <f t="shared" si="93"/>
        <v>0</v>
      </c>
      <c r="X207" s="861" t="str">
        <f t="shared" si="94"/>
        <v>NULL</v>
      </c>
      <c r="Y207" s="557" t="str">
        <f t="shared" si="95"/>
        <v/>
      </c>
      <c r="Z207" s="862">
        <f t="shared" si="98"/>
        <v>201</v>
      </c>
      <c r="AA207" s="633">
        <f t="shared" si="99"/>
        <v>0</v>
      </c>
      <c r="AB207" s="7" t="str">
        <f t="shared" si="105"/>
        <v>INVALID</v>
      </c>
      <c r="AC207" s="861" t="str">
        <f t="shared" ref="AC207:AC270" si="106">IF(ISNUMBER(AB207),TRUNC(AB207,3), "")</f>
        <v/>
      </c>
      <c r="AD207" s="861" t="e">
        <f t="shared" si="87"/>
        <v>#DIV/0!</v>
      </c>
      <c r="AE207" s="861">
        <f t="shared" si="88"/>
        <v>0</v>
      </c>
      <c r="AF207" s="862">
        <f t="shared" si="100"/>
        <v>300</v>
      </c>
      <c r="AG207" s="862">
        <f t="shared" si="101"/>
        <v>201</v>
      </c>
      <c r="AH207" s="865">
        <f t="shared" si="102"/>
        <v>0.374</v>
      </c>
      <c r="AI207" s="862">
        <f t="shared" si="103"/>
        <v>0.11600000000000001</v>
      </c>
      <c r="AJ207" s="862" t="e">
        <f t="shared" si="104"/>
        <v>#VALUE!</v>
      </c>
      <c r="AK207" s="632" t="str">
        <f t="shared" si="83"/>
        <v/>
      </c>
      <c r="AL207" s="866" t="str">
        <f t="shared" si="89"/>
        <v/>
      </c>
      <c r="AM207" s="867">
        <f t="shared" si="96"/>
        <v>0</v>
      </c>
      <c r="AN207" s="633" t="str">
        <f t="shared" si="84"/>
        <v>YES</v>
      </c>
      <c r="AO207" s="511" t="s">
        <v>382</v>
      </c>
      <c r="AP207" s="127">
        <f>VLOOKUP(AO207,'Flags&amp;Qualifiers'!$B$2:$C$49,2)</f>
        <v>0</v>
      </c>
      <c r="AQ207" s="127">
        <f>VLOOKUP(AO207,'Flags&amp;Qualifiers'!$B$2:$D$49,3)</f>
        <v>0</v>
      </c>
      <c r="AR207" s="127">
        <f>VLOOKUP(AO207,'Flags&amp;Qualifiers'!$B$2:$E$49,4)</f>
        <v>0</v>
      </c>
      <c r="AS207" s="968"/>
      <c r="AT207" s="856" t="str">
        <f t="shared" si="97"/>
        <v>no</v>
      </c>
    </row>
    <row r="208" spans="1:46" s="7" customFormat="1" ht="11.25" customHeight="1" x14ac:dyDescent="0.2">
      <c r="A208" s="621">
        <f>(AirVision!A205)</f>
        <v>0</v>
      </c>
      <c r="B208" s="622">
        <f>(AirVision!B205)</f>
        <v>0</v>
      </c>
      <c r="C208" s="623" t="str">
        <f>IF(ISNUMBER(AirVision!I205),AirVision!I205, "")</f>
        <v/>
      </c>
      <c r="D208" s="624" t="str">
        <f>IF(AirVision!J205&lt;&gt;"",AirVision!J205, "")</f>
        <v/>
      </c>
      <c r="E208" s="624" t="str">
        <f>IF(ISNUMBER(AirVision!C205),AirVision!C205, "")</f>
        <v/>
      </c>
      <c r="F208" s="624" t="str">
        <f>IF(AirVision!D205&lt;&gt;"",AirVision!D205, "")</f>
        <v/>
      </c>
      <c r="G208" s="624" t="str">
        <f>IF(ISNUMBER(AirVision!F205),AirVision!F205, "")</f>
        <v/>
      </c>
      <c r="H208" s="624" t="str">
        <f>IF(AirVision!G205&lt;&gt;"",AirVision!G205, "")</f>
        <v/>
      </c>
      <c r="I208" s="624" t="str">
        <f>IF(ISNUMBER(AirVision!U205),AirVision!U205, "")</f>
        <v/>
      </c>
      <c r="J208" s="624" t="str">
        <f>IF(AirVision!V205&lt;&gt;"",AirVision!V205, "")</f>
        <v/>
      </c>
      <c r="K208" s="624" t="str">
        <f>IF(ISNUMBER(AirVision!X205),AirVision!X205, "")</f>
        <v/>
      </c>
      <c r="L208" s="624" t="str">
        <f>IF(AirVision!Y205&lt;&gt;"",AirVision!Y205, "")</f>
        <v/>
      </c>
      <c r="M208" s="624" t="str">
        <f>IF(ISNUMBER(AirVision!AA205),AirVision!AA205, "")</f>
        <v/>
      </c>
      <c r="N208" s="624" t="str">
        <f>IF(AirVision!AB205&lt;&gt;"",AirVision!AB205, "")</f>
        <v/>
      </c>
      <c r="O208" s="624" t="str">
        <f>IF(ISNUMBER(AirVision!AD205),AirVision!AD205, "")</f>
        <v/>
      </c>
      <c r="P208" s="624" t="str">
        <f>IF(AirVision!AE205&lt;&gt;"",AirVision!AE205, "")</f>
        <v/>
      </c>
      <c r="Q208" s="624">
        <f t="shared" si="90"/>
        <v>1</v>
      </c>
      <c r="R208" s="624" t="str">
        <f>IF(D208&lt;&gt;"",(VLOOKUP(D208,'Flags&amp;Qualifiers'!$S$2:$U$55,3)),"")</f>
        <v/>
      </c>
      <c r="S208" s="624" t="b">
        <f>ISNUMBER(SEARCH('Flags&amp;Qualifiers'!$S$5,D208))</f>
        <v>0</v>
      </c>
      <c r="T208" s="624">
        <f t="shared" si="91"/>
        <v>0</v>
      </c>
      <c r="U208" s="624" t="str">
        <f>IF(D208&lt;&gt;"",(VLOOKUP(D208,'Flags&amp;Qualifiers'!$S$2:$T$55,2)),"")</f>
        <v/>
      </c>
      <c r="V208" s="7">
        <f t="shared" si="92"/>
        <v>1</v>
      </c>
      <c r="W208" s="7">
        <f t="shared" si="93"/>
        <v>0</v>
      </c>
      <c r="X208" s="861" t="str">
        <f t="shared" si="94"/>
        <v>NULL</v>
      </c>
      <c r="Y208" s="557" t="str">
        <f t="shared" si="95"/>
        <v/>
      </c>
      <c r="Z208" s="862">
        <f t="shared" si="98"/>
        <v>202</v>
      </c>
      <c r="AA208" s="633">
        <f t="shared" si="99"/>
        <v>0</v>
      </c>
      <c r="AB208" s="7" t="str">
        <f t="shared" si="105"/>
        <v>INVALID</v>
      </c>
      <c r="AC208" s="861" t="str">
        <f t="shared" si="106"/>
        <v/>
      </c>
      <c r="AD208" s="861" t="e">
        <f t="shared" si="87"/>
        <v>#DIV/0!</v>
      </c>
      <c r="AE208" s="861">
        <f t="shared" si="88"/>
        <v>0</v>
      </c>
      <c r="AF208" s="862">
        <f t="shared" si="100"/>
        <v>300</v>
      </c>
      <c r="AG208" s="862">
        <f t="shared" si="101"/>
        <v>201</v>
      </c>
      <c r="AH208" s="865">
        <f t="shared" si="102"/>
        <v>0.374</v>
      </c>
      <c r="AI208" s="862">
        <f t="shared" si="103"/>
        <v>0.11600000000000001</v>
      </c>
      <c r="AJ208" s="862" t="e">
        <f t="shared" si="104"/>
        <v>#VALUE!</v>
      </c>
      <c r="AK208" s="632" t="str">
        <f t="shared" si="83"/>
        <v/>
      </c>
      <c r="AL208" s="866" t="str">
        <f t="shared" si="89"/>
        <v/>
      </c>
      <c r="AM208" s="867">
        <f t="shared" si="96"/>
        <v>0</v>
      </c>
      <c r="AN208" s="633" t="str">
        <f t="shared" si="84"/>
        <v>YES</v>
      </c>
      <c r="AO208" s="511" t="s">
        <v>382</v>
      </c>
      <c r="AP208" s="127">
        <f>VLOOKUP(AO208,'Flags&amp;Qualifiers'!$B$2:$C$49,2)</f>
        <v>0</v>
      </c>
      <c r="AQ208" s="127">
        <f>VLOOKUP(AO208,'Flags&amp;Qualifiers'!$B$2:$D$49,3)</f>
        <v>0</v>
      </c>
      <c r="AR208" s="127">
        <f>VLOOKUP(AO208,'Flags&amp;Qualifiers'!$B$2:$E$49,4)</f>
        <v>0</v>
      </c>
      <c r="AS208" s="968"/>
      <c r="AT208" s="856" t="str">
        <f t="shared" si="97"/>
        <v>no</v>
      </c>
    </row>
    <row r="209" spans="1:46" s="7" customFormat="1" ht="11.25" customHeight="1" x14ac:dyDescent="0.2">
      <c r="A209" s="621">
        <f>(AirVision!A206)</f>
        <v>0</v>
      </c>
      <c r="B209" s="622">
        <f>(AirVision!B206)</f>
        <v>0</v>
      </c>
      <c r="C209" s="623" t="str">
        <f>IF(ISNUMBER(AirVision!I206),AirVision!I206, "")</f>
        <v/>
      </c>
      <c r="D209" s="624" t="str">
        <f>IF(AirVision!J206&lt;&gt;"",AirVision!J206, "")</f>
        <v/>
      </c>
      <c r="E209" s="624" t="str">
        <f>IF(ISNUMBER(AirVision!C206),AirVision!C206, "")</f>
        <v/>
      </c>
      <c r="F209" s="624" t="str">
        <f>IF(AirVision!D206&lt;&gt;"",AirVision!D206, "")</f>
        <v/>
      </c>
      <c r="G209" s="624" t="str">
        <f>IF(ISNUMBER(AirVision!F206),AirVision!F206, "")</f>
        <v/>
      </c>
      <c r="H209" s="624" t="str">
        <f>IF(AirVision!G206&lt;&gt;"",AirVision!G206, "")</f>
        <v/>
      </c>
      <c r="I209" s="624" t="str">
        <f>IF(ISNUMBER(AirVision!U206),AirVision!U206, "")</f>
        <v/>
      </c>
      <c r="J209" s="624" t="str">
        <f>IF(AirVision!V206&lt;&gt;"",AirVision!V206, "")</f>
        <v/>
      </c>
      <c r="K209" s="624" t="str">
        <f>IF(ISNUMBER(AirVision!X206),AirVision!X206, "")</f>
        <v/>
      </c>
      <c r="L209" s="624" t="str">
        <f>IF(AirVision!Y206&lt;&gt;"",AirVision!Y206, "")</f>
        <v/>
      </c>
      <c r="M209" s="624" t="str">
        <f>IF(ISNUMBER(AirVision!AA206),AirVision!AA206, "")</f>
        <v/>
      </c>
      <c r="N209" s="624" t="str">
        <f>IF(AirVision!AB206&lt;&gt;"",AirVision!AB206, "")</f>
        <v/>
      </c>
      <c r="O209" s="624" t="str">
        <f>IF(ISNUMBER(AirVision!AD206),AirVision!AD206, "")</f>
        <v/>
      </c>
      <c r="P209" s="624" t="str">
        <f>IF(AirVision!AE206&lt;&gt;"",AirVision!AE206, "")</f>
        <v/>
      </c>
      <c r="Q209" s="624">
        <f t="shared" si="90"/>
        <v>1</v>
      </c>
      <c r="R209" s="624" t="str">
        <f>IF(D209&lt;&gt;"",(VLOOKUP(D209,'Flags&amp;Qualifiers'!$S$2:$U$55,3)),"")</f>
        <v/>
      </c>
      <c r="S209" s="624" t="b">
        <f>ISNUMBER(SEARCH('Flags&amp;Qualifiers'!$S$5,D209))</f>
        <v>0</v>
      </c>
      <c r="T209" s="624">
        <f t="shared" si="91"/>
        <v>0</v>
      </c>
      <c r="U209" s="624" t="str">
        <f>IF(D209&lt;&gt;"",(VLOOKUP(D209,'Flags&amp;Qualifiers'!$S$2:$T$55,2)),"")</f>
        <v/>
      </c>
      <c r="V209" s="7">
        <f t="shared" si="92"/>
        <v>1</v>
      </c>
      <c r="W209" s="7">
        <f t="shared" si="93"/>
        <v>0</v>
      </c>
      <c r="X209" s="861" t="str">
        <f t="shared" si="94"/>
        <v>NULL</v>
      </c>
      <c r="Y209" s="557" t="str">
        <f t="shared" si="95"/>
        <v/>
      </c>
      <c r="Z209" s="862">
        <f t="shared" si="98"/>
        <v>203</v>
      </c>
      <c r="AA209" s="633">
        <f t="shared" si="99"/>
        <v>0</v>
      </c>
      <c r="AB209" s="7" t="str">
        <f t="shared" si="105"/>
        <v>INVALID</v>
      </c>
      <c r="AC209" s="861" t="str">
        <f t="shared" si="106"/>
        <v/>
      </c>
      <c r="AD209" s="861" t="e">
        <f t="shared" si="87"/>
        <v>#DIV/0!</v>
      </c>
      <c r="AE209" s="861">
        <f t="shared" si="88"/>
        <v>0</v>
      </c>
      <c r="AF209" s="862">
        <f t="shared" si="100"/>
        <v>300</v>
      </c>
      <c r="AG209" s="862">
        <f t="shared" si="101"/>
        <v>201</v>
      </c>
      <c r="AH209" s="865">
        <f t="shared" si="102"/>
        <v>0.374</v>
      </c>
      <c r="AI209" s="862">
        <f t="shared" si="103"/>
        <v>0.11600000000000001</v>
      </c>
      <c r="AJ209" s="862" t="e">
        <f t="shared" si="104"/>
        <v>#VALUE!</v>
      </c>
      <c r="AK209" s="632" t="str">
        <f t="shared" si="83"/>
        <v/>
      </c>
      <c r="AL209" s="866" t="str">
        <f t="shared" si="89"/>
        <v/>
      </c>
      <c r="AM209" s="867">
        <f t="shared" si="96"/>
        <v>0</v>
      </c>
      <c r="AN209" s="633" t="str">
        <f t="shared" si="84"/>
        <v>YES</v>
      </c>
      <c r="AO209" s="511" t="s">
        <v>382</v>
      </c>
      <c r="AP209" s="127">
        <f>VLOOKUP(AO209,'Flags&amp;Qualifiers'!$B$2:$C$49,2)</f>
        <v>0</v>
      </c>
      <c r="AQ209" s="127">
        <f>VLOOKUP(AO209,'Flags&amp;Qualifiers'!$B$2:$D$49,3)</f>
        <v>0</v>
      </c>
      <c r="AR209" s="127">
        <f>VLOOKUP(AO209,'Flags&amp;Qualifiers'!$B$2:$E$49,4)</f>
        <v>0</v>
      </c>
      <c r="AS209" s="968"/>
      <c r="AT209" s="856" t="str">
        <f t="shared" si="97"/>
        <v>no</v>
      </c>
    </row>
    <row r="210" spans="1:46" s="7" customFormat="1" ht="11.25" customHeight="1" x14ac:dyDescent="0.2">
      <c r="A210" s="621">
        <f>(AirVision!A207)</f>
        <v>0</v>
      </c>
      <c r="B210" s="622">
        <f>(AirVision!B207)</f>
        <v>0</v>
      </c>
      <c r="C210" s="623" t="str">
        <f>IF(ISNUMBER(AirVision!I207),AirVision!I207, "")</f>
        <v/>
      </c>
      <c r="D210" s="624" t="str">
        <f>IF(AirVision!J207&lt;&gt;"",AirVision!J207, "")</f>
        <v/>
      </c>
      <c r="E210" s="624" t="str">
        <f>IF(ISNUMBER(AirVision!C207),AirVision!C207, "")</f>
        <v/>
      </c>
      <c r="F210" s="624" t="str">
        <f>IF(AirVision!D207&lt;&gt;"",AirVision!D207, "")</f>
        <v/>
      </c>
      <c r="G210" s="624" t="str">
        <f>IF(ISNUMBER(AirVision!F207),AirVision!F207, "")</f>
        <v/>
      </c>
      <c r="H210" s="624" t="str">
        <f>IF(AirVision!G207&lt;&gt;"",AirVision!G207, "")</f>
        <v/>
      </c>
      <c r="I210" s="624" t="str">
        <f>IF(ISNUMBER(AirVision!U207),AirVision!U207, "")</f>
        <v/>
      </c>
      <c r="J210" s="624" t="str">
        <f>IF(AirVision!V207&lt;&gt;"",AirVision!V207, "")</f>
        <v/>
      </c>
      <c r="K210" s="624" t="str">
        <f>IF(ISNUMBER(AirVision!X207),AirVision!X207, "")</f>
        <v/>
      </c>
      <c r="L210" s="624" t="str">
        <f>IF(AirVision!Y207&lt;&gt;"",AirVision!Y207, "")</f>
        <v/>
      </c>
      <c r="M210" s="624" t="str">
        <f>IF(ISNUMBER(AirVision!AA207),AirVision!AA207, "")</f>
        <v/>
      </c>
      <c r="N210" s="624" t="str">
        <f>IF(AirVision!AB207&lt;&gt;"",AirVision!AB207, "")</f>
        <v/>
      </c>
      <c r="O210" s="624" t="str">
        <f>IF(ISNUMBER(AirVision!AD207),AirVision!AD207, "")</f>
        <v/>
      </c>
      <c r="P210" s="624" t="str">
        <f>IF(AirVision!AE207&lt;&gt;"",AirVision!AE207, "")</f>
        <v/>
      </c>
      <c r="Q210" s="624">
        <f t="shared" si="90"/>
        <v>1</v>
      </c>
      <c r="R210" s="624" t="str">
        <f>IF(D210&lt;&gt;"",(VLOOKUP(D210,'Flags&amp;Qualifiers'!$S$2:$U$55,3)),"")</f>
        <v/>
      </c>
      <c r="S210" s="624" t="b">
        <f>ISNUMBER(SEARCH('Flags&amp;Qualifiers'!$S$5,D210))</f>
        <v>0</v>
      </c>
      <c r="T210" s="624">
        <f t="shared" si="91"/>
        <v>0</v>
      </c>
      <c r="U210" s="624" t="str">
        <f>IF(D210&lt;&gt;"",(VLOOKUP(D210,'Flags&amp;Qualifiers'!$S$2:$T$55,2)),"")</f>
        <v/>
      </c>
      <c r="V210" s="7">
        <f t="shared" si="92"/>
        <v>1</v>
      </c>
      <c r="W210" s="7">
        <f t="shared" si="93"/>
        <v>0</v>
      </c>
      <c r="X210" s="861" t="str">
        <f t="shared" si="94"/>
        <v>NULL</v>
      </c>
      <c r="Y210" s="557" t="str">
        <f t="shared" si="95"/>
        <v/>
      </c>
      <c r="Z210" s="862">
        <f t="shared" si="98"/>
        <v>204</v>
      </c>
      <c r="AA210" s="633">
        <f t="shared" si="99"/>
        <v>0</v>
      </c>
      <c r="AB210" s="7" t="str">
        <f t="shared" si="105"/>
        <v>INVALID</v>
      </c>
      <c r="AC210" s="861" t="str">
        <f t="shared" si="106"/>
        <v/>
      </c>
      <c r="AD210" s="861" t="e">
        <f t="shared" si="87"/>
        <v>#DIV/0!</v>
      </c>
      <c r="AE210" s="861">
        <f t="shared" si="88"/>
        <v>0</v>
      </c>
      <c r="AF210" s="862">
        <f t="shared" si="100"/>
        <v>300</v>
      </c>
      <c r="AG210" s="862">
        <f t="shared" si="101"/>
        <v>201</v>
      </c>
      <c r="AH210" s="865">
        <f t="shared" si="102"/>
        <v>0.374</v>
      </c>
      <c r="AI210" s="862">
        <f t="shared" si="103"/>
        <v>0.11600000000000001</v>
      </c>
      <c r="AJ210" s="862" t="e">
        <f t="shared" si="104"/>
        <v>#VALUE!</v>
      </c>
      <c r="AK210" s="632" t="str">
        <f t="shared" si="83"/>
        <v/>
      </c>
      <c r="AL210" s="866" t="str">
        <f t="shared" si="89"/>
        <v/>
      </c>
      <c r="AM210" s="867">
        <f t="shared" si="96"/>
        <v>0</v>
      </c>
      <c r="AN210" s="633" t="str">
        <f t="shared" si="84"/>
        <v>YES</v>
      </c>
      <c r="AO210" s="511" t="s">
        <v>382</v>
      </c>
      <c r="AP210" s="127">
        <f>VLOOKUP(AO210,'Flags&amp;Qualifiers'!$B$2:$C$49,2)</f>
        <v>0</v>
      </c>
      <c r="AQ210" s="127">
        <f>VLOOKUP(AO210,'Flags&amp;Qualifiers'!$B$2:$D$49,3)</f>
        <v>0</v>
      </c>
      <c r="AR210" s="127">
        <f>VLOOKUP(AO210,'Flags&amp;Qualifiers'!$B$2:$E$49,4)</f>
        <v>0</v>
      </c>
      <c r="AS210" s="968"/>
      <c r="AT210" s="856" t="str">
        <f t="shared" si="97"/>
        <v>no</v>
      </c>
    </row>
    <row r="211" spans="1:46" s="7" customFormat="1" ht="11.25" customHeight="1" x14ac:dyDescent="0.2">
      <c r="A211" s="621">
        <f>(AirVision!A208)</f>
        <v>0</v>
      </c>
      <c r="B211" s="622">
        <f>(AirVision!B208)</f>
        <v>0</v>
      </c>
      <c r="C211" s="623" t="str">
        <f>IF(ISNUMBER(AirVision!I208),AirVision!I208, "")</f>
        <v/>
      </c>
      <c r="D211" s="624" t="str">
        <f>IF(AirVision!J208&lt;&gt;"",AirVision!J208, "")</f>
        <v/>
      </c>
      <c r="E211" s="624" t="str">
        <f>IF(ISNUMBER(AirVision!C208),AirVision!C208, "")</f>
        <v/>
      </c>
      <c r="F211" s="624" t="str">
        <f>IF(AirVision!D208&lt;&gt;"",AirVision!D208, "")</f>
        <v/>
      </c>
      <c r="G211" s="624" t="str">
        <f>IF(ISNUMBER(AirVision!F208),AirVision!F208, "")</f>
        <v/>
      </c>
      <c r="H211" s="624" t="str">
        <f>IF(AirVision!G208&lt;&gt;"",AirVision!G208, "")</f>
        <v/>
      </c>
      <c r="I211" s="624" t="str">
        <f>IF(ISNUMBER(AirVision!U208),AirVision!U208, "")</f>
        <v/>
      </c>
      <c r="J211" s="624" t="str">
        <f>IF(AirVision!V208&lt;&gt;"",AirVision!V208, "")</f>
        <v/>
      </c>
      <c r="K211" s="624" t="str">
        <f>IF(ISNUMBER(AirVision!X208),AirVision!X208, "")</f>
        <v/>
      </c>
      <c r="L211" s="624" t="str">
        <f>IF(AirVision!Y208&lt;&gt;"",AirVision!Y208, "")</f>
        <v/>
      </c>
      <c r="M211" s="624" t="str">
        <f>IF(ISNUMBER(AirVision!AA208),AirVision!AA208, "")</f>
        <v/>
      </c>
      <c r="N211" s="624" t="str">
        <f>IF(AirVision!AB208&lt;&gt;"",AirVision!AB208, "")</f>
        <v/>
      </c>
      <c r="O211" s="624" t="str">
        <f>IF(ISNUMBER(AirVision!AD208),AirVision!AD208, "")</f>
        <v/>
      </c>
      <c r="P211" s="624" t="str">
        <f>IF(AirVision!AE208&lt;&gt;"",AirVision!AE208, "")</f>
        <v/>
      </c>
      <c r="Q211" s="624">
        <f t="shared" si="90"/>
        <v>1</v>
      </c>
      <c r="R211" s="624" t="str">
        <f>IF(D211&lt;&gt;"",(VLOOKUP(D211,'Flags&amp;Qualifiers'!$S$2:$U$55,3)),"")</f>
        <v/>
      </c>
      <c r="S211" s="624" t="b">
        <f>ISNUMBER(SEARCH('Flags&amp;Qualifiers'!$S$5,D211))</f>
        <v>0</v>
      </c>
      <c r="T211" s="624">
        <f t="shared" si="91"/>
        <v>0</v>
      </c>
      <c r="U211" s="624" t="str">
        <f>IF(D211&lt;&gt;"",(VLOOKUP(D211,'Flags&amp;Qualifiers'!$S$2:$T$55,2)),"")</f>
        <v/>
      </c>
      <c r="V211" s="7">
        <f t="shared" si="92"/>
        <v>1</v>
      </c>
      <c r="W211" s="7">
        <f t="shared" si="93"/>
        <v>0</v>
      </c>
      <c r="X211" s="861" t="str">
        <f t="shared" si="94"/>
        <v>NULL</v>
      </c>
      <c r="Y211" s="557" t="str">
        <f t="shared" si="95"/>
        <v/>
      </c>
      <c r="Z211" s="862">
        <f t="shared" si="98"/>
        <v>205</v>
      </c>
      <c r="AA211" s="633">
        <f t="shared" si="99"/>
        <v>0</v>
      </c>
      <c r="AB211" s="7" t="str">
        <f t="shared" si="105"/>
        <v>INVALID</v>
      </c>
      <c r="AC211" s="861" t="str">
        <f t="shared" si="106"/>
        <v/>
      </c>
      <c r="AD211" s="861" t="e">
        <f t="shared" si="87"/>
        <v>#DIV/0!</v>
      </c>
      <c r="AE211" s="861">
        <f t="shared" si="88"/>
        <v>0</v>
      </c>
      <c r="AF211" s="862">
        <f t="shared" si="100"/>
        <v>300</v>
      </c>
      <c r="AG211" s="862">
        <f t="shared" si="101"/>
        <v>201</v>
      </c>
      <c r="AH211" s="865">
        <f t="shared" si="102"/>
        <v>0.374</v>
      </c>
      <c r="AI211" s="862">
        <f t="shared" si="103"/>
        <v>0.11600000000000001</v>
      </c>
      <c r="AJ211" s="862" t="e">
        <f t="shared" si="104"/>
        <v>#VALUE!</v>
      </c>
      <c r="AK211" s="632" t="str">
        <f t="shared" si="83"/>
        <v/>
      </c>
      <c r="AL211" s="866" t="str">
        <f t="shared" si="89"/>
        <v/>
      </c>
      <c r="AM211" s="867">
        <f t="shared" si="96"/>
        <v>0</v>
      </c>
      <c r="AN211" s="633" t="str">
        <f t="shared" si="84"/>
        <v>YES</v>
      </c>
      <c r="AO211" s="511" t="s">
        <v>382</v>
      </c>
      <c r="AP211" s="127">
        <f>VLOOKUP(AO211,'Flags&amp;Qualifiers'!$B$2:$C$49,2)</f>
        <v>0</v>
      </c>
      <c r="AQ211" s="127">
        <f>VLOOKUP(AO211,'Flags&amp;Qualifiers'!$B$2:$D$49,3)</f>
        <v>0</v>
      </c>
      <c r="AR211" s="127">
        <f>VLOOKUP(AO211,'Flags&amp;Qualifiers'!$B$2:$E$49,4)</f>
        <v>0</v>
      </c>
      <c r="AS211" s="968"/>
      <c r="AT211" s="856" t="str">
        <f t="shared" si="97"/>
        <v>no</v>
      </c>
    </row>
    <row r="212" spans="1:46" s="7" customFormat="1" ht="11.25" customHeight="1" x14ac:dyDescent="0.2">
      <c r="A212" s="621">
        <f>(AirVision!A209)</f>
        <v>0</v>
      </c>
      <c r="B212" s="622">
        <f>(AirVision!B209)</f>
        <v>0</v>
      </c>
      <c r="C212" s="623" t="str">
        <f>IF(ISNUMBER(AirVision!I209),AirVision!I209, "")</f>
        <v/>
      </c>
      <c r="D212" s="624" t="str">
        <f>IF(AirVision!J209&lt;&gt;"",AirVision!J209, "")</f>
        <v/>
      </c>
      <c r="E212" s="624" t="str">
        <f>IF(ISNUMBER(AirVision!C209),AirVision!C209, "")</f>
        <v/>
      </c>
      <c r="F212" s="624" t="str">
        <f>IF(AirVision!D209&lt;&gt;"",AirVision!D209, "")</f>
        <v/>
      </c>
      <c r="G212" s="624" t="str">
        <f>IF(ISNUMBER(AirVision!F209),AirVision!F209, "")</f>
        <v/>
      </c>
      <c r="H212" s="624" t="str">
        <f>IF(AirVision!G209&lt;&gt;"",AirVision!G209, "")</f>
        <v/>
      </c>
      <c r="I212" s="624" t="str">
        <f>IF(ISNUMBER(AirVision!U209),AirVision!U209, "")</f>
        <v/>
      </c>
      <c r="J212" s="624" t="str">
        <f>IF(AirVision!V209&lt;&gt;"",AirVision!V209, "")</f>
        <v/>
      </c>
      <c r="K212" s="624" t="str">
        <f>IF(ISNUMBER(AirVision!X209),AirVision!X209, "")</f>
        <v/>
      </c>
      <c r="L212" s="624" t="str">
        <f>IF(AirVision!Y209&lt;&gt;"",AirVision!Y209, "")</f>
        <v/>
      </c>
      <c r="M212" s="624" t="str">
        <f>IF(ISNUMBER(AirVision!AA209),AirVision!AA209, "")</f>
        <v/>
      </c>
      <c r="N212" s="624" t="str">
        <f>IF(AirVision!AB209&lt;&gt;"",AirVision!AB209, "")</f>
        <v/>
      </c>
      <c r="O212" s="624" t="str">
        <f>IF(ISNUMBER(AirVision!AD209),AirVision!AD209, "")</f>
        <v/>
      </c>
      <c r="P212" s="624" t="str">
        <f>IF(AirVision!AE209&lt;&gt;"",AirVision!AE209, "")</f>
        <v/>
      </c>
      <c r="Q212" s="624">
        <f t="shared" si="90"/>
        <v>1</v>
      </c>
      <c r="R212" s="624" t="str">
        <f>IF(D212&lt;&gt;"",(VLOOKUP(D212,'Flags&amp;Qualifiers'!$S$2:$U$55,3)),"")</f>
        <v/>
      </c>
      <c r="S212" s="624" t="b">
        <f>ISNUMBER(SEARCH('Flags&amp;Qualifiers'!$S$5,D212))</f>
        <v>0</v>
      </c>
      <c r="T212" s="624">
        <f t="shared" si="91"/>
        <v>0</v>
      </c>
      <c r="U212" s="624" t="str">
        <f>IF(D212&lt;&gt;"",(VLOOKUP(D212,'Flags&amp;Qualifiers'!$S$2:$T$55,2)),"")</f>
        <v/>
      </c>
      <c r="V212" s="7">
        <f t="shared" si="92"/>
        <v>1</v>
      </c>
      <c r="W212" s="7">
        <f t="shared" si="93"/>
        <v>0</v>
      </c>
      <c r="X212" s="861" t="str">
        <f t="shared" si="94"/>
        <v>NULL</v>
      </c>
      <c r="Y212" s="557" t="str">
        <f t="shared" si="95"/>
        <v/>
      </c>
      <c r="Z212" s="862">
        <f t="shared" si="98"/>
        <v>206</v>
      </c>
      <c r="AA212" s="633">
        <f t="shared" si="99"/>
        <v>0</v>
      </c>
      <c r="AB212" s="7" t="str">
        <f t="shared" si="105"/>
        <v>INVALID</v>
      </c>
      <c r="AC212" s="861" t="str">
        <f t="shared" si="106"/>
        <v/>
      </c>
      <c r="AD212" s="861" t="e">
        <f t="shared" si="87"/>
        <v>#DIV/0!</v>
      </c>
      <c r="AE212" s="861">
        <f t="shared" si="88"/>
        <v>0</v>
      </c>
      <c r="AF212" s="862">
        <f t="shared" si="100"/>
        <v>300</v>
      </c>
      <c r="AG212" s="862">
        <f t="shared" si="101"/>
        <v>201</v>
      </c>
      <c r="AH212" s="865">
        <f t="shared" si="102"/>
        <v>0.374</v>
      </c>
      <c r="AI212" s="862">
        <f t="shared" si="103"/>
        <v>0.11600000000000001</v>
      </c>
      <c r="AJ212" s="862" t="e">
        <f t="shared" si="104"/>
        <v>#VALUE!</v>
      </c>
      <c r="AK212" s="632" t="str">
        <f t="shared" si="83"/>
        <v/>
      </c>
      <c r="AL212" s="866" t="str">
        <f t="shared" si="89"/>
        <v/>
      </c>
      <c r="AM212" s="867">
        <f t="shared" si="96"/>
        <v>0</v>
      </c>
      <c r="AN212" s="633" t="str">
        <f t="shared" si="84"/>
        <v>YES</v>
      </c>
      <c r="AO212" s="511" t="s">
        <v>382</v>
      </c>
      <c r="AP212" s="127">
        <f>VLOOKUP(AO212,'Flags&amp;Qualifiers'!$B$2:$C$49,2)</f>
        <v>0</v>
      </c>
      <c r="AQ212" s="127">
        <f>VLOOKUP(AO212,'Flags&amp;Qualifiers'!$B$2:$D$49,3)</f>
        <v>0</v>
      </c>
      <c r="AR212" s="127">
        <f>VLOOKUP(AO212,'Flags&amp;Qualifiers'!$B$2:$E$49,4)</f>
        <v>0</v>
      </c>
      <c r="AS212" s="968"/>
      <c r="AT212" s="856" t="str">
        <f t="shared" si="97"/>
        <v>no</v>
      </c>
    </row>
    <row r="213" spans="1:46" s="7" customFormat="1" ht="11.25" customHeight="1" x14ac:dyDescent="0.2">
      <c r="A213" s="621">
        <f>(AirVision!A210)</f>
        <v>0</v>
      </c>
      <c r="B213" s="622">
        <f>(AirVision!B210)</f>
        <v>0</v>
      </c>
      <c r="C213" s="623" t="str">
        <f>IF(ISNUMBER(AirVision!I210),AirVision!I210, "")</f>
        <v/>
      </c>
      <c r="D213" s="624" t="str">
        <f>IF(AirVision!J210&lt;&gt;"",AirVision!J210, "")</f>
        <v/>
      </c>
      <c r="E213" s="624" t="str">
        <f>IF(ISNUMBER(AirVision!C210),AirVision!C210, "")</f>
        <v/>
      </c>
      <c r="F213" s="624" t="str">
        <f>IF(AirVision!D210&lt;&gt;"",AirVision!D210, "")</f>
        <v/>
      </c>
      <c r="G213" s="624" t="str">
        <f>IF(ISNUMBER(AirVision!F210),AirVision!F210, "")</f>
        <v/>
      </c>
      <c r="H213" s="624" t="str">
        <f>IF(AirVision!G210&lt;&gt;"",AirVision!G210, "")</f>
        <v/>
      </c>
      <c r="I213" s="624" t="str">
        <f>IF(ISNUMBER(AirVision!U210),AirVision!U210, "")</f>
        <v/>
      </c>
      <c r="J213" s="624" t="str">
        <f>IF(AirVision!V210&lt;&gt;"",AirVision!V210, "")</f>
        <v/>
      </c>
      <c r="K213" s="624" t="str">
        <f>IF(ISNUMBER(AirVision!X210),AirVision!X210, "")</f>
        <v/>
      </c>
      <c r="L213" s="624" t="str">
        <f>IF(AirVision!Y210&lt;&gt;"",AirVision!Y210, "")</f>
        <v/>
      </c>
      <c r="M213" s="624" t="str">
        <f>IF(ISNUMBER(AirVision!AA210),AirVision!AA210, "")</f>
        <v/>
      </c>
      <c r="N213" s="624" t="str">
        <f>IF(AirVision!AB210&lt;&gt;"",AirVision!AB210, "")</f>
        <v/>
      </c>
      <c r="O213" s="624" t="str">
        <f>IF(ISNUMBER(AirVision!AD210),AirVision!AD210, "")</f>
        <v/>
      </c>
      <c r="P213" s="624" t="str">
        <f>IF(AirVision!AE210&lt;&gt;"",AirVision!AE210, "")</f>
        <v/>
      </c>
      <c r="Q213" s="624">
        <f t="shared" si="90"/>
        <v>1</v>
      </c>
      <c r="R213" s="624" t="str">
        <f>IF(D213&lt;&gt;"",(VLOOKUP(D213,'Flags&amp;Qualifiers'!$S$2:$U$55,3)),"")</f>
        <v/>
      </c>
      <c r="S213" s="624" t="b">
        <f>ISNUMBER(SEARCH('Flags&amp;Qualifiers'!$S$5,D213))</f>
        <v>0</v>
      </c>
      <c r="T213" s="624">
        <f t="shared" si="91"/>
        <v>0</v>
      </c>
      <c r="U213" s="624" t="str">
        <f>IF(D213&lt;&gt;"",(VLOOKUP(D213,'Flags&amp;Qualifiers'!$S$2:$T$55,2)),"")</f>
        <v/>
      </c>
      <c r="V213" s="7">
        <f t="shared" si="92"/>
        <v>1</v>
      </c>
      <c r="W213" s="7">
        <f t="shared" si="93"/>
        <v>0</v>
      </c>
      <c r="X213" s="861" t="str">
        <f t="shared" si="94"/>
        <v>NULL</v>
      </c>
      <c r="Y213" s="557" t="str">
        <f t="shared" si="95"/>
        <v/>
      </c>
      <c r="Z213" s="862">
        <f t="shared" si="98"/>
        <v>207</v>
      </c>
      <c r="AA213" s="633">
        <f t="shared" si="99"/>
        <v>0</v>
      </c>
      <c r="AB213" s="7" t="str">
        <f t="shared" si="105"/>
        <v>INVALID</v>
      </c>
      <c r="AC213" s="861" t="str">
        <f t="shared" si="106"/>
        <v/>
      </c>
      <c r="AD213" s="861" t="e">
        <f t="shared" si="87"/>
        <v>#DIV/0!</v>
      </c>
      <c r="AE213" s="861">
        <f t="shared" si="88"/>
        <v>0</v>
      </c>
      <c r="AF213" s="862">
        <f t="shared" si="100"/>
        <v>300</v>
      </c>
      <c r="AG213" s="862">
        <f t="shared" si="101"/>
        <v>201</v>
      </c>
      <c r="AH213" s="865">
        <f t="shared" si="102"/>
        <v>0.374</v>
      </c>
      <c r="AI213" s="862">
        <f t="shared" si="103"/>
        <v>0.11600000000000001</v>
      </c>
      <c r="AJ213" s="862" t="e">
        <f t="shared" si="104"/>
        <v>#VALUE!</v>
      </c>
      <c r="AK213" s="632" t="str">
        <f t="shared" si="83"/>
        <v/>
      </c>
      <c r="AL213" s="866" t="str">
        <f t="shared" si="89"/>
        <v/>
      </c>
      <c r="AM213" s="867">
        <f t="shared" si="96"/>
        <v>0</v>
      </c>
      <c r="AN213" s="633" t="str">
        <f t="shared" si="84"/>
        <v>YES</v>
      </c>
      <c r="AO213" s="511" t="s">
        <v>382</v>
      </c>
      <c r="AP213" s="127">
        <f>VLOOKUP(AO213,'Flags&amp;Qualifiers'!$B$2:$C$49,2)</f>
        <v>0</v>
      </c>
      <c r="AQ213" s="127">
        <f>VLOOKUP(AO213,'Flags&amp;Qualifiers'!$B$2:$D$49,3)</f>
        <v>0</v>
      </c>
      <c r="AR213" s="127">
        <f>VLOOKUP(AO213,'Flags&amp;Qualifiers'!$B$2:$E$49,4)</f>
        <v>0</v>
      </c>
      <c r="AS213" s="968"/>
      <c r="AT213" s="856" t="str">
        <f t="shared" si="97"/>
        <v>no</v>
      </c>
    </row>
    <row r="214" spans="1:46" s="7" customFormat="1" ht="11.25" customHeight="1" x14ac:dyDescent="0.2">
      <c r="A214" s="621">
        <f>(AirVision!A211)</f>
        <v>0</v>
      </c>
      <c r="B214" s="622">
        <f>(AirVision!B211)</f>
        <v>0</v>
      </c>
      <c r="C214" s="623" t="str">
        <f>IF(ISNUMBER(AirVision!I211),AirVision!I211, "")</f>
        <v/>
      </c>
      <c r="D214" s="624" t="str">
        <f>IF(AirVision!J211&lt;&gt;"",AirVision!J211, "")</f>
        <v/>
      </c>
      <c r="E214" s="624" t="str">
        <f>IF(ISNUMBER(AirVision!C211),AirVision!C211, "")</f>
        <v/>
      </c>
      <c r="F214" s="624" t="str">
        <f>IF(AirVision!D211&lt;&gt;"",AirVision!D211, "")</f>
        <v/>
      </c>
      <c r="G214" s="624" t="str">
        <f>IF(ISNUMBER(AirVision!F211),AirVision!F211, "")</f>
        <v/>
      </c>
      <c r="H214" s="624" t="str">
        <f>IF(AirVision!G211&lt;&gt;"",AirVision!G211, "")</f>
        <v/>
      </c>
      <c r="I214" s="624" t="str">
        <f>IF(ISNUMBER(AirVision!U211),AirVision!U211, "")</f>
        <v/>
      </c>
      <c r="J214" s="624" t="str">
        <f>IF(AirVision!V211&lt;&gt;"",AirVision!V211, "")</f>
        <v/>
      </c>
      <c r="K214" s="624" t="str">
        <f>IF(ISNUMBER(AirVision!X211),AirVision!X211, "")</f>
        <v/>
      </c>
      <c r="L214" s="624" t="str">
        <f>IF(AirVision!Y211&lt;&gt;"",AirVision!Y211, "")</f>
        <v/>
      </c>
      <c r="M214" s="624" t="str">
        <f>IF(ISNUMBER(AirVision!AA211),AirVision!AA211, "")</f>
        <v/>
      </c>
      <c r="N214" s="624" t="str">
        <f>IF(AirVision!AB211&lt;&gt;"",AirVision!AB211, "")</f>
        <v/>
      </c>
      <c r="O214" s="624" t="str">
        <f>IF(ISNUMBER(AirVision!AD211),AirVision!AD211, "")</f>
        <v/>
      </c>
      <c r="P214" s="624" t="str">
        <f>IF(AirVision!AE211&lt;&gt;"",AirVision!AE211, "")</f>
        <v/>
      </c>
      <c r="Q214" s="624">
        <f t="shared" si="90"/>
        <v>1</v>
      </c>
      <c r="R214" s="624" t="str">
        <f>IF(D214&lt;&gt;"",(VLOOKUP(D214,'Flags&amp;Qualifiers'!$S$2:$U$55,3)),"")</f>
        <v/>
      </c>
      <c r="S214" s="624" t="b">
        <f>ISNUMBER(SEARCH('Flags&amp;Qualifiers'!$S$5,D214))</f>
        <v>0</v>
      </c>
      <c r="T214" s="624">
        <f t="shared" si="91"/>
        <v>0</v>
      </c>
      <c r="U214" s="624" t="str">
        <f>IF(D214&lt;&gt;"",(VLOOKUP(D214,'Flags&amp;Qualifiers'!$S$2:$T$55,2)),"")</f>
        <v/>
      </c>
      <c r="V214" s="7">
        <f t="shared" si="92"/>
        <v>1</v>
      </c>
      <c r="W214" s="7">
        <f t="shared" si="93"/>
        <v>0</v>
      </c>
      <c r="X214" s="861" t="str">
        <f t="shared" si="94"/>
        <v>NULL</v>
      </c>
      <c r="Y214" s="557" t="str">
        <f t="shared" si="95"/>
        <v/>
      </c>
      <c r="Z214" s="862">
        <f t="shared" si="98"/>
        <v>208</v>
      </c>
      <c r="AA214" s="633">
        <f t="shared" si="99"/>
        <v>0</v>
      </c>
      <c r="AB214" s="7" t="str">
        <f t="shared" si="105"/>
        <v>INVALID</v>
      </c>
      <c r="AC214" s="861" t="str">
        <f t="shared" si="106"/>
        <v/>
      </c>
      <c r="AD214" s="861" t="e">
        <f t="shared" si="87"/>
        <v>#DIV/0!</v>
      </c>
      <c r="AE214" s="861">
        <f t="shared" si="88"/>
        <v>0</v>
      </c>
      <c r="AF214" s="862">
        <f t="shared" si="100"/>
        <v>300</v>
      </c>
      <c r="AG214" s="862">
        <f t="shared" si="101"/>
        <v>201</v>
      </c>
      <c r="AH214" s="865">
        <f t="shared" si="102"/>
        <v>0.374</v>
      </c>
      <c r="AI214" s="862">
        <f t="shared" si="103"/>
        <v>0.11600000000000001</v>
      </c>
      <c r="AJ214" s="862" t="e">
        <f t="shared" si="104"/>
        <v>#VALUE!</v>
      </c>
      <c r="AK214" s="632" t="str">
        <f t="shared" si="83"/>
        <v/>
      </c>
      <c r="AL214" s="866" t="str">
        <f t="shared" si="89"/>
        <v/>
      </c>
      <c r="AM214" s="867">
        <f t="shared" si="96"/>
        <v>0</v>
      </c>
      <c r="AN214" s="633" t="str">
        <f t="shared" si="84"/>
        <v>YES</v>
      </c>
      <c r="AO214" s="511" t="s">
        <v>382</v>
      </c>
      <c r="AP214" s="127">
        <f>VLOOKUP(AO214,'Flags&amp;Qualifiers'!$B$2:$C$49,2)</f>
        <v>0</v>
      </c>
      <c r="AQ214" s="127">
        <f>VLOOKUP(AO214,'Flags&amp;Qualifiers'!$B$2:$D$49,3)</f>
        <v>0</v>
      </c>
      <c r="AR214" s="127">
        <f>VLOOKUP(AO214,'Flags&amp;Qualifiers'!$B$2:$E$49,4)</f>
        <v>0</v>
      </c>
      <c r="AS214" s="968"/>
      <c r="AT214" s="856" t="str">
        <f t="shared" si="97"/>
        <v>no</v>
      </c>
    </row>
    <row r="215" spans="1:46" s="7" customFormat="1" ht="11.25" customHeight="1" x14ac:dyDescent="0.2">
      <c r="A215" s="621">
        <f>(AirVision!A212)</f>
        <v>0</v>
      </c>
      <c r="B215" s="622">
        <f>(AirVision!B212)</f>
        <v>0</v>
      </c>
      <c r="C215" s="623" t="str">
        <f>IF(ISNUMBER(AirVision!I212),AirVision!I212, "")</f>
        <v/>
      </c>
      <c r="D215" s="624" t="str">
        <f>IF(AirVision!J212&lt;&gt;"",AirVision!J212, "")</f>
        <v/>
      </c>
      <c r="E215" s="624" t="str">
        <f>IF(ISNUMBER(AirVision!C212),AirVision!C212, "")</f>
        <v/>
      </c>
      <c r="F215" s="624" t="str">
        <f>IF(AirVision!D212&lt;&gt;"",AirVision!D212, "")</f>
        <v/>
      </c>
      <c r="G215" s="624" t="str">
        <f>IF(ISNUMBER(AirVision!F212),AirVision!F212, "")</f>
        <v/>
      </c>
      <c r="H215" s="624" t="str">
        <f>IF(AirVision!G212&lt;&gt;"",AirVision!G212, "")</f>
        <v/>
      </c>
      <c r="I215" s="624" t="str">
        <f>IF(ISNUMBER(AirVision!U212),AirVision!U212, "")</f>
        <v/>
      </c>
      <c r="J215" s="624" t="str">
        <f>IF(AirVision!V212&lt;&gt;"",AirVision!V212, "")</f>
        <v/>
      </c>
      <c r="K215" s="624" t="str">
        <f>IF(ISNUMBER(AirVision!X212),AirVision!X212, "")</f>
        <v/>
      </c>
      <c r="L215" s="624" t="str">
        <f>IF(AirVision!Y212&lt;&gt;"",AirVision!Y212, "")</f>
        <v/>
      </c>
      <c r="M215" s="624" t="str">
        <f>IF(ISNUMBER(AirVision!AA212),AirVision!AA212, "")</f>
        <v/>
      </c>
      <c r="N215" s="624" t="str">
        <f>IF(AirVision!AB212&lt;&gt;"",AirVision!AB212, "")</f>
        <v/>
      </c>
      <c r="O215" s="624" t="str">
        <f>IF(ISNUMBER(AirVision!AD212),AirVision!AD212, "")</f>
        <v/>
      </c>
      <c r="P215" s="624" t="str">
        <f>IF(AirVision!AE212&lt;&gt;"",AirVision!AE212, "")</f>
        <v/>
      </c>
      <c r="Q215" s="624">
        <f t="shared" si="90"/>
        <v>1</v>
      </c>
      <c r="R215" s="624" t="str">
        <f>IF(D215&lt;&gt;"",(VLOOKUP(D215,'Flags&amp;Qualifiers'!$S$2:$U$55,3)),"")</f>
        <v/>
      </c>
      <c r="S215" s="624" t="b">
        <f>ISNUMBER(SEARCH('Flags&amp;Qualifiers'!$S$5,D215))</f>
        <v>0</v>
      </c>
      <c r="T215" s="624">
        <f t="shared" si="91"/>
        <v>0</v>
      </c>
      <c r="U215" s="624" t="str">
        <f>IF(D215&lt;&gt;"",(VLOOKUP(D215,'Flags&amp;Qualifiers'!$S$2:$T$55,2)),"")</f>
        <v/>
      </c>
      <c r="V215" s="7">
        <f t="shared" si="92"/>
        <v>1</v>
      </c>
      <c r="W215" s="7">
        <f t="shared" si="93"/>
        <v>0</v>
      </c>
      <c r="X215" s="861" t="str">
        <f t="shared" si="94"/>
        <v>NULL</v>
      </c>
      <c r="Y215" s="557" t="str">
        <f t="shared" si="95"/>
        <v/>
      </c>
      <c r="Z215" s="862">
        <f t="shared" si="98"/>
        <v>209</v>
      </c>
      <c r="AA215" s="633">
        <f t="shared" si="99"/>
        <v>0</v>
      </c>
      <c r="AB215" s="7" t="str">
        <f t="shared" si="105"/>
        <v>INVALID</v>
      </c>
      <c r="AC215" s="861" t="str">
        <f t="shared" si="106"/>
        <v/>
      </c>
      <c r="AD215" s="861" t="e">
        <f t="shared" si="87"/>
        <v>#DIV/0!</v>
      </c>
      <c r="AE215" s="861">
        <f t="shared" si="88"/>
        <v>0</v>
      </c>
      <c r="AF215" s="862">
        <f t="shared" si="100"/>
        <v>300</v>
      </c>
      <c r="AG215" s="862">
        <f t="shared" si="101"/>
        <v>201</v>
      </c>
      <c r="AH215" s="865">
        <f t="shared" si="102"/>
        <v>0.374</v>
      </c>
      <c r="AI215" s="862">
        <f t="shared" si="103"/>
        <v>0.11600000000000001</v>
      </c>
      <c r="AJ215" s="862" t="e">
        <f t="shared" si="104"/>
        <v>#VALUE!</v>
      </c>
      <c r="AK215" s="632" t="str">
        <f t="shared" si="83"/>
        <v/>
      </c>
      <c r="AL215" s="866" t="str">
        <f t="shared" si="89"/>
        <v/>
      </c>
      <c r="AM215" s="867">
        <f t="shared" si="96"/>
        <v>0</v>
      </c>
      <c r="AN215" s="633" t="str">
        <f t="shared" si="84"/>
        <v>YES</v>
      </c>
      <c r="AO215" s="511" t="s">
        <v>382</v>
      </c>
      <c r="AP215" s="127">
        <f>VLOOKUP(AO215,'Flags&amp;Qualifiers'!$B$2:$C$49,2)</f>
        <v>0</v>
      </c>
      <c r="AQ215" s="127">
        <f>VLOOKUP(AO215,'Flags&amp;Qualifiers'!$B$2:$D$49,3)</f>
        <v>0</v>
      </c>
      <c r="AR215" s="127">
        <f>VLOOKUP(AO215,'Flags&amp;Qualifiers'!$B$2:$E$49,4)</f>
        <v>0</v>
      </c>
      <c r="AS215" s="968"/>
      <c r="AT215" s="856" t="str">
        <f t="shared" si="97"/>
        <v>no</v>
      </c>
    </row>
    <row r="216" spans="1:46" s="7" customFormat="1" ht="11.25" customHeight="1" x14ac:dyDescent="0.2">
      <c r="A216" s="621">
        <f>(AirVision!A213)</f>
        <v>0</v>
      </c>
      <c r="B216" s="622">
        <f>(AirVision!B213)</f>
        <v>0</v>
      </c>
      <c r="C216" s="623" t="str">
        <f>IF(ISNUMBER(AirVision!I213),AirVision!I213, "")</f>
        <v/>
      </c>
      <c r="D216" s="624" t="str">
        <f>IF(AirVision!J213&lt;&gt;"",AirVision!J213, "")</f>
        <v/>
      </c>
      <c r="E216" s="624" t="str">
        <f>IF(ISNUMBER(AirVision!C213),AirVision!C213, "")</f>
        <v/>
      </c>
      <c r="F216" s="624" t="str">
        <f>IF(AirVision!D213&lt;&gt;"",AirVision!D213, "")</f>
        <v/>
      </c>
      <c r="G216" s="624" t="str">
        <f>IF(ISNUMBER(AirVision!F213),AirVision!F213, "")</f>
        <v/>
      </c>
      <c r="H216" s="624" t="str">
        <f>IF(AirVision!G213&lt;&gt;"",AirVision!G213, "")</f>
        <v/>
      </c>
      <c r="I216" s="624" t="str">
        <f>IF(ISNUMBER(AirVision!U213),AirVision!U213, "")</f>
        <v/>
      </c>
      <c r="J216" s="624" t="str">
        <f>IF(AirVision!V213&lt;&gt;"",AirVision!V213, "")</f>
        <v/>
      </c>
      <c r="K216" s="624" t="str">
        <f>IF(ISNUMBER(AirVision!X213),AirVision!X213, "")</f>
        <v/>
      </c>
      <c r="L216" s="624" t="str">
        <f>IF(AirVision!Y213&lt;&gt;"",AirVision!Y213, "")</f>
        <v/>
      </c>
      <c r="M216" s="624" t="str">
        <f>IF(ISNUMBER(AirVision!AA213),AirVision!AA213, "")</f>
        <v/>
      </c>
      <c r="N216" s="624" t="str">
        <f>IF(AirVision!AB213&lt;&gt;"",AirVision!AB213, "")</f>
        <v/>
      </c>
      <c r="O216" s="624" t="str">
        <f>IF(ISNUMBER(AirVision!AD213),AirVision!AD213, "")</f>
        <v/>
      </c>
      <c r="P216" s="624" t="str">
        <f>IF(AirVision!AE213&lt;&gt;"",AirVision!AE213, "")</f>
        <v/>
      </c>
      <c r="Q216" s="624">
        <f t="shared" si="90"/>
        <v>1</v>
      </c>
      <c r="R216" s="624" t="str">
        <f>IF(D216&lt;&gt;"",(VLOOKUP(D216,'Flags&amp;Qualifiers'!$S$2:$U$55,3)),"")</f>
        <v/>
      </c>
      <c r="S216" s="624" t="b">
        <f>ISNUMBER(SEARCH('Flags&amp;Qualifiers'!$S$5,D216))</f>
        <v>0</v>
      </c>
      <c r="T216" s="624">
        <f t="shared" si="91"/>
        <v>0</v>
      </c>
      <c r="U216" s="624" t="str">
        <f>IF(D216&lt;&gt;"",(VLOOKUP(D216,'Flags&amp;Qualifiers'!$S$2:$T$55,2)),"")</f>
        <v/>
      </c>
      <c r="V216" s="7">
        <f t="shared" si="92"/>
        <v>1</v>
      </c>
      <c r="W216" s="7">
        <f t="shared" si="93"/>
        <v>0</v>
      </c>
      <c r="X216" s="861" t="str">
        <f t="shared" si="94"/>
        <v>NULL</v>
      </c>
      <c r="Y216" s="557" t="str">
        <f t="shared" si="95"/>
        <v/>
      </c>
      <c r="Z216" s="862">
        <f t="shared" si="98"/>
        <v>210</v>
      </c>
      <c r="AA216" s="633">
        <f t="shared" si="99"/>
        <v>0</v>
      </c>
      <c r="AB216" s="7" t="str">
        <f t="shared" si="105"/>
        <v>INVALID</v>
      </c>
      <c r="AC216" s="861" t="str">
        <f t="shared" si="106"/>
        <v/>
      </c>
      <c r="AD216" s="861" t="e">
        <f t="shared" si="87"/>
        <v>#DIV/0!</v>
      </c>
      <c r="AE216" s="861">
        <f t="shared" si="88"/>
        <v>0</v>
      </c>
      <c r="AF216" s="862">
        <f t="shared" si="100"/>
        <v>300</v>
      </c>
      <c r="AG216" s="862">
        <f t="shared" si="101"/>
        <v>201</v>
      </c>
      <c r="AH216" s="865">
        <f t="shared" si="102"/>
        <v>0.374</v>
      </c>
      <c r="AI216" s="862">
        <f t="shared" si="103"/>
        <v>0.11600000000000001</v>
      </c>
      <c r="AJ216" s="862" t="e">
        <f t="shared" si="104"/>
        <v>#VALUE!</v>
      </c>
      <c r="AK216" s="632" t="str">
        <f t="shared" si="83"/>
        <v/>
      </c>
      <c r="AL216" s="866" t="str">
        <f t="shared" si="89"/>
        <v/>
      </c>
      <c r="AM216" s="867">
        <f t="shared" si="96"/>
        <v>0</v>
      </c>
      <c r="AN216" s="633" t="str">
        <f t="shared" si="84"/>
        <v>YES</v>
      </c>
      <c r="AO216" s="511" t="s">
        <v>382</v>
      </c>
      <c r="AP216" s="127">
        <f>VLOOKUP(AO216,'Flags&amp;Qualifiers'!$B$2:$C$49,2)</f>
        <v>0</v>
      </c>
      <c r="AQ216" s="127">
        <f>VLOOKUP(AO216,'Flags&amp;Qualifiers'!$B$2:$D$49,3)</f>
        <v>0</v>
      </c>
      <c r="AR216" s="127">
        <f>VLOOKUP(AO216,'Flags&amp;Qualifiers'!$B$2:$E$49,4)</f>
        <v>0</v>
      </c>
      <c r="AS216" s="968"/>
      <c r="AT216" s="856" t="str">
        <f t="shared" si="97"/>
        <v>no</v>
      </c>
    </row>
    <row r="217" spans="1:46" s="7" customFormat="1" ht="11.25" customHeight="1" x14ac:dyDescent="0.2">
      <c r="A217" s="621">
        <f>(AirVision!A214)</f>
        <v>0</v>
      </c>
      <c r="B217" s="622">
        <f>(AirVision!B214)</f>
        <v>0</v>
      </c>
      <c r="C217" s="623" t="str">
        <f>IF(ISNUMBER(AirVision!I214),AirVision!I214, "")</f>
        <v/>
      </c>
      <c r="D217" s="624" t="str">
        <f>IF(AirVision!J214&lt;&gt;"",AirVision!J214, "")</f>
        <v/>
      </c>
      <c r="E217" s="624" t="str">
        <f>IF(ISNUMBER(AirVision!C214),AirVision!C214, "")</f>
        <v/>
      </c>
      <c r="F217" s="624" t="str">
        <f>IF(AirVision!D214&lt;&gt;"",AirVision!D214, "")</f>
        <v/>
      </c>
      <c r="G217" s="624" t="str">
        <f>IF(ISNUMBER(AirVision!F214),AirVision!F214, "")</f>
        <v/>
      </c>
      <c r="H217" s="624" t="str">
        <f>IF(AirVision!G214&lt;&gt;"",AirVision!G214, "")</f>
        <v/>
      </c>
      <c r="I217" s="624" t="str">
        <f>IF(ISNUMBER(AirVision!U214),AirVision!U214, "")</f>
        <v/>
      </c>
      <c r="J217" s="624" t="str">
        <f>IF(AirVision!V214&lt;&gt;"",AirVision!V214, "")</f>
        <v/>
      </c>
      <c r="K217" s="624" t="str">
        <f>IF(ISNUMBER(AirVision!X214),AirVision!X214, "")</f>
        <v/>
      </c>
      <c r="L217" s="624" t="str">
        <f>IF(AirVision!Y214&lt;&gt;"",AirVision!Y214, "")</f>
        <v/>
      </c>
      <c r="M217" s="624" t="str">
        <f>IF(ISNUMBER(AirVision!AA214),AirVision!AA214, "")</f>
        <v/>
      </c>
      <c r="N217" s="624" t="str">
        <f>IF(AirVision!AB214&lt;&gt;"",AirVision!AB214, "")</f>
        <v/>
      </c>
      <c r="O217" s="624" t="str">
        <f>IF(ISNUMBER(AirVision!AD214),AirVision!AD214, "")</f>
        <v/>
      </c>
      <c r="P217" s="624" t="str">
        <f>IF(AirVision!AE214&lt;&gt;"",AirVision!AE214, "")</f>
        <v/>
      </c>
      <c r="Q217" s="624">
        <f t="shared" si="90"/>
        <v>1</v>
      </c>
      <c r="R217" s="624" t="str">
        <f>IF(D217&lt;&gt;"",(VLOOKUP(D217,'Flags&amp;Qualifiers'!$S$2:$U$55,3)),"")</f>
        <v/>
      </c>
      <c r="S217" s="624" t="b">
        <f>ISNUMBER(SEARCH('Flags&amp;Qualifiers'!$S$5,D217))</f>
        <v>0</v>
      </c>
      <c r="T217" s="624">
        <f t="shared" si="91"/>
        <v>0</v>
      </c>
      <c r="U217" s="624" t="str">
        <f>IF(D217&lt;&gt;"",(VLOOKUP(D217,'Flags&amp;Qualifiers'!$S$2:$T$55,2)),"")</f>
        <v/>
      </c>
      <c r="V217" s="7">
        <f t="shared" si="92"/>
        <v>1</v>
      </c>
      <c r="W217" s="7">
        <f t="shared" si="93"/>
        <v>0</v>
      </c>
      <c r="X217" s="861" t="str">
        <f t="shared" si="94"/>
        <v>NULL</v>
      </c>
      <c r="Y217" s="557" t="str">
        <f t="shared" si="95"/>
        <v/>
      </c>
      <c r="Z217" s="862">
        <f t="shared" si="98"/>
        <v>211</v>
      </c>
      <c r="AA217" s="633">
        <f t="shared" si="99"/>
        <v>0</v>
      </c>
      <c r="AB217" s="7" t="str">
        <f t="shared" si="105"/>
        <v>INVALID</v>
      </c>
      <c r="AC217" s="861" t="str">
        <f t="shared" si="106"/>
        <v/>
      </c>
      <c r="AD217" s="861" t="e">
        <f t="shared" si="87"/>
        <v>#DIV/0!</v>
      </c>
      <c r="AE217" s="861">
        <f t="shared" si="88"/>
        <v>0</v>
      </c>
      <c r="AF217" s="862">
        <f t="shared" si="100"/>
        <v>300</v>
      </c>
      <c r="AG217" s="862">
        <f t="shared" si="101"/>
        <v>201</v>
      </c>
      <c r="AH217" s="865">
        <f t="shared" si="102"/>
        <v>0.374</v>
      </c>
      <c r="AI217" s="862">
        <f t="shared" si="103"/>
        <v>0.11600000000000001</v>
      </c>
      <c r="AJ217" s="862" t="e">
        <f t="shared" si="104"/>
        <v>#VALUE!</v>
      </c>
      <c r="AK217" s="632" t="str">
        <f t="shared" si="83"/>
        <v/>
      </c>
      <c r="AL217" s="866" t="str">
        <f t="shared" si="89"/>
        <v/>
      </c>
      <c r="AM217" s="867">
        <f t="shared" si="96"/>
        <v>0</v>
      </c>
      <c r="AN217" s="633" t="str">
        <f t="shared" si="84"/>
        <v>YES</v>
      </c>
      <c r="AO217" s="511" t="s">
        <v>382</v>
      </c>
      <c r="AP217" s="127">
        <f>VLOOKUP(AO217,'Flags&amp;Qualifiers'!$B$2:$C$49,2)</f>
        <v>0</v>
      </c>
      <c r="AQ217" s="127">
        <f>VLOOKUP(AO217,'Flags&amp;Qualifiers'!$B$2:$D$49,3)</f>
        <v>0</v>
      </c>
      <c r="AR217" s="127">
        <f>VLOOKUP(AO217,'Flags&amp;Qualifiers'!$B$2:$E$49,4)</f>
        <v>0</v>
      </c>
      <c r="AS217" s="968"/>
      <c r="AT217" s="856" t="str">
        <f t="shared" si="97"/>
        <v>no</v>
      </c>
    </row>
    <row r="218" spans="1:46" s="7" customFormat="1" ht="11.25" customHeight="1" x14ac:dyDescent="0.2">
      <c r="A218" s="621">
        <f>(AirVision!A215)</f>
        <v>0</v>
      </c>
      <c r="B218" s="622">
        <f>(AirVision!B215)</f>
        <v>0</v>
      </c>
      <c r="C218" s="623" t="str">
        <f>IF(ISNUMBER(AirVision!I215),AirVision!I215, "")</f>
        <v/>
      </c>
      <c r="D218" s="624" t="str">
        <f>IF(AirVision!J215&lt;&gt;"",AirVision!J215, "")</f>
        <v/>
      </c>
      <c r="E218" s="624" t="str">
        <f>IF(ISNUMBER(AirVision!C215),AirVision!C215, "")</f>
        <v/>
      </c>
      <c r="F218" s="624" t="str">
        <f>IF(AirVision!D215&lt;&gt;"",AirVision!D215, "")</f>
        <v/>
      </c>
      <c r="G218" s="624" t="str">
        <f>IF(ISNUMBER(AirVision!F215),AirVision!F215, "")</f>
        <v/>
      </c>
      <c r="H218" s="624" t="str">
        <f>IF(AirVision!G215&lt;&gt;"",AirVision!G215, "")</f>
        <v/>
      </c>
      <c r="I218" s="624" t="str">
        <f>IF(ISNUMBER(AirVision!U215),AirVision!U215, "")</f>
        <v/>
      </c>
      <c r="J218" s="624" t="str">
        <f>IF(AirVision!V215&lt;&gt;"",AirVision!V215, "")</f>
        <v/>
      </c>
      <c r="K218" s="624" t="str">
        <f>IF(ISNUMBER(AirVision!X215),AirVision!X215, "")</f>
        <v/>
      </c>
      <c r="L218" s="624" t="str">
        <f>IF(AirVision!Y215&lt;&gt;"",AirVision!Y215, "")</f>
        <v/>
      </c>
      <c r="M218" s="624" t="str">
        <f>IF(ISNUMBER(AirVision!AA215),AirVision!AA215, "")</f>
        <v/>
      </c>
      <c r="N218" s="624" t="str">
        <f>IF(AirVision!AB215&lt;&gt;"",AirVision!AB215, "")</f>
        <v/>
      </c>
      <c r="O218" s="624" t="str">
        <f>IF(ISNUMBER(AirVision!AD215),AirVision!AD215, "")</f>
        <v/>
      </c>
      <c r="P218" s="624" t="str">
        <f>IF(AirVision!AE215&lt;&gt;"",AirVision!AE215, "")</f>
        <v/>
      </c>
      <c r="Q218" s="624">
        <f t="shared" si="90"/>
        <v>1</v>
      </c>
      <c r="R218" s="624" t="str">
        <f>IF(D218&lt;&gt;"",(VLOOKUP(D218,'Flags&amp;Qualifiers'!$S$2:$U$55,3)),"")</f>
        <v/>
      </c>
      <c r="S218" s="624" t="b">
        <f>ISNUMBER(SEARCH('Flags&amp;Qualifiers'!$S$5,D218))</f>
        <v>0</v>
      </c>
      <c r="T218" s="624">
        <f t="shared" si="91"/>
        <v>0</v>
      </c>
      <c r="U218" s="624" t="str">
        <f>IF(D218&lt;&gt;"",(VLOOKUP(D218,'Flags&amp;Qualifiers'!$S$2:$T$55,2)),"")</f>
        <v/>
      </c>
      <c r="V218" s="7">
        <f t="shared" si="92"/>
        <v>1</v>
      </c>
      <c r="W218" s="7">
        <f t="shared" si="93"/>
        <v>0</v>
      </c>
      <c r="X218" s="861" t="str">
        <f t="shared" si="94"/>
        <v>NULL</v>
      </c>
      <c r="Y218" s="557" t="str">
        <f t="shared" si="95"/>
        <v/>
      </c>
      <c r="Z218" s="862">
        <f t="shared" si="98"/>
        <v>212</v>
      </c>
      <c r="AA218" s="633">
        <f t="shared" si="99"/>
        <v>0</v>
      </c>
      <c r="AB218" s="7" t="str">
        <f t="shared" si="105"/>
        <v>INVALID</v>
      </c>
      <c r="AC218" s="861" t="str">
        <f t="shared" si="106"/>
        <v/>
      </c>
      <c r="AD218" s="861" t="e">
        <f t="shared" si="87"/>
        <v>#DIV/0!</v>
      </c>
      <c r="AE218" s="861">
        <f t="shared" si="88"/>
        <v>0</v>
      </c>
      <c r="AF218" s="862">
        <f t="shared" si="100"/>
        <v>300</v>
      </c>
      <c r="AG218" s="862">
        <f t="shared" si="101"/>
        <v>201</v>
      </c>
      <c r="AH218" s="865">
        <f t="shared" si="102"/>
        <v>0.374</v>
      </c>
      <c r="AI218" s="862">
        <f t="shared" si="103"/>
        <v>0.11600000000000001</v>
      </c>
      <c r="AJ218" s="862" t="e">
        <f t="shared" si="104"/>
        <v>#VALUE!</v>
      </c>
      <c r="AK218" s="632" t="str">
        <f t="shared" si="83"/>
        <v/>
      </c>
      <c r="AL218" s="866" t="str">
        <f t="shared" si="89"/>
        <v/>
      </c>
      <c r="AM218" s="867">
        <f t="shared" si="96"/>
        <v>0</v>
      </c>
      <c r="AN218" s="633" t="str">
        <f t="shared" si="84"/>
        <v>YES</v>
      </c>
      <c r="AO218" s="511" t="s">
        <v>382</v>
      </c>
      <c r="AP218" s="127">
        <f>VLOOKUP(AO218,'Flags&amp;Qualifiers'!$B$2:$C$49,2)</f>
        <v>0</v>
      </c>
      <c r="AQ218" s="127">
        <f>VLOOKUP(AO218,'Flags&amp;Qualifiers'!$B$2:$D$49,3)</f>
        <v>0</v>
      </c>
      <c r="AR218" s="127">
        <f>VLOOKUP(AO218,'Flags&amp;Qualifiers'!$B$2:$E$49,4)</f>
        <v>0</v>
      </c>
      <c r="AS218" s="968"/>
      <c r="AT218" s="856" t="str">
        <f t="shared" si="97"/>
        <v>no</v>
      </c>
    </row>
    <row r="219" spans="1:46" s="7" customFormat="1" ht="11.25" customHeight="1" x14ac:dyDescent="0.2">
      <c r="A219" s="621">
        <f>(AirVision!A216)</f>
        <v>0</v>
      </c>
      <c r="B219" s="622">
        <f>(AirVision!B216)</f>
        <v>0</v>
      </c>
      <c r="C219" s="623" t="str">
        <f>IF(ISNUMBER(AirVision!I216),AirVision!I216, "")</f>
        <v/>
      </c>
      <c r="D219" s="624" t="str">
        <f>IF(AirVision!J216&lt;&gt;"",AirVision!J216, "")</f>
        <v/>
      </c>
      <c r="E219" s="624" t="str">
        <f>IF(ISNUMBER(AirVision!C216),AirVision!C216, "")</f>
        <v/>
      </c>
      <c r="F219" s="624" t="str">
        <f>IF(AirVision!D216&lt;&gt;"",AirVision!D216, "")</f>
        <v/>
      </c>
      <c r="G219" s="624" t="str">
        <f>IF(ISNUMBER(AirVision!F216),AirVision!F216, "")</f>
        <v/>
      </c>
      <c r="H219" s="624" t="str">
        <f>IF(AirVision!G216&lt;&gt;"",AirVision!G216, "")</f>
        <v/>
      </c>
      <c r="I219" s="624" t="str">
        <f>IF(ISNUMBER(AirVision!U216),AirVision!U216, "")</f>
        <v/>
      </c>
      <c r="J219" s="624" t="str">
        <f>IF(AirVision!V216&lt;&gt;"",AirVision!V216, "")</f>
        <v/>
      </c>
      <c r="K219" s="624" t="str">
        <f>IF(ISNUMBER(AirVision!X216),AirVision!X216, "")</f>
        <v/>
      </c>
      <c r="L219" s="624" t="str">
        <f>IF(AirVision!Y216&lt;&gt;"",AirVision!Y216, "")</f>
        <v/>
      </c>
      <c r="M219" s="624" t="str">
        <f>IF(ISNUMBER(AirVision!AA216),AirVision!AA216, "")</f>
        <v/>
      </c>
      <c r="N219" s="624" t="str">
        <f>IF(AirVision!AB216&lt;&gt;"",AirVision!AB216, "")</f>
        <v/>
      </c>
      <c r="O219" s="624" t="str">
        <f>IF(ISNUMBER(AirVision!AD216),AirVision!AD216, "")</f>
        <v/>
      </c>
      <c r="P219" s="624" t="str">
        <f>IF(AirVision!AE216&lt;&gt;"",AirVision!AE216, "")</f>
        <v/>
      </c>
      <c r="Q219" s="624">
        <f t="shared" si="90"/>
        <v>1</v>
      </c>
      <c r="R219" s="624" t="str">
        <f>IF(D219&lt;&gt;"",(VLOOKUP(D219,'Flags&amp;Qualifiers'!$S$2:$U$55,3)),"")</f>
        <v/>
      </c>
      <c r="S219" s="624" t="b">
        <f>ISNUMBER(SEARCH('Flags&amp;Qualifiers'!$S$5,D219))</f>
        <v>0</v>
      </c>
      <c r="T219" s="624">
        <f t="shared" si="91"/>
        <v>0</v>
      </c>
      <c r="U219" s="624" t="str">
        <f>IF(D219&lt;&gt;"",(VLOOKUP(D219,'Flags&amp;Qualifiers'!$S$2:$T$55,2)),"")</f>
        <v/>
      </c>
      <c r="V219" s="7">
        <f t="shared" si="92"/>
        <v>1</v>
      </c>
      <c r="W219" s="7">
        <f t="shared" si="93"/>
        <v>0</v>
      </c>
      <c r="X219" s="861" t="str">
        <f t="shared" si="94"/>
        <v>NULL</v>
      </c>
      <c r="Y219" s="557" t="str">
        <f t="shared" si="95"/>
        <v/>
      </c>
      <c r="Z219" s="862">
        <f t="shared" si="98"/>
        <v>213</v>
      </c>
      <c r="AA219" s="633">
        <f t="shared" si="99"/>
        <v>0</v>
      </c>
      <c r="AB219" s="7" t="str">
        <f t="shared" si="105"/>
        <v>INVALID</v>
      </c>
      <c r="AC219" s="861" t="str">
        <f t="shared" si="106"/>
        <v/>
      </c>
      <c r="AD219" s="861" t="e">
        <f t="shared" si="87"/>
        <v>#DIV/0!</v>
      </c>
      <c r="AE219" s="861">
        <f t="shared" si="88"/>
        <v>0</v>
      </c>
      <c r="AF219" s="862">
        <f t="shared" si="100"/>
        <v>300</v>
      </c>
      <c r="AG219" s="862">
        <f t="shared" si="101"/>
        <v>201</v>
      </c>
      <c r="AH219" s="865">
        <f t="shared" si="102"/>
        <v>0.374</v>
      </c>
      <c r="AI219" s="862">
        <f t="shared" si="103"/>
        <v>0.11600000000000001</v>
      </c>
      <c r="AJ219" s="862" t="e">
        <f t="shared" si="104"/>
        <v>#VALUE!</v>
      </c>
      <c r="AK219" s="632" t="str">
        <f t="shared" si="83"/>
        <v/>
      </c>
      <c r="AL219" s="866" t="str">
        <f t="shared" si="89"/>
        <v/>
      </c>
      <c r="AM219" s="867">
        <f t="shared" si="96"/>
        <v>0</v>
      </c>
      <c r="AN219" s="633" t="str">
        <f t="shared" si="84"/>
        <v>YES</v>
      </c>
      <c r="AO219" s="511" t="s">
        <v>382</v>
      </c>
      <c r="AP219" s="127">
        <f>VLOOKUP(AO219,'Flags&amp;Qualifiers'!$B$2:$C$49,2)</f>
        <v>0</v>
      </c>
      <c r="AQ219" s="127">
        <f>VLOOKUP(AO219,'Flags&amp;Qualifiers'!$B$2:$D$49,3)</f>
        <v>0</v>
      </c>
      <c r="AR219" s="127">
        <f>VLOOKUP(AO219,'Flags&amp;Qualifiers'!$B$2:$E$49,4)</f>
        <v>0</v>
      </c>
      <c r="AS219" s="968"/>
      <c r="AT219" s="856" t="str">
        <f t="shared" si="97"/>
        <v>no</v>
      </c>
    </row>
    <row r="220" spans="1:46" s="7" customFormat="1" ht="11.25" customHeight="1" x14ac:dyDescent="0.2">
      <c r="A220" s="621">
        <f>(AirVision!A217)</f>
        <v>0</v>
      </c>
      <c r="B220" s="622">
        <f>(AirVision!B217)</f>
        <v>0</v>
      </c>
      <c r="C220" s="623" t="str">
        <f>IF(ISNUMBER(AirVision!I217),AirVision!I217, "")</f>
        <v/>
      </c>
      <c r="D220" s="624" t="str">
        <f>IF(AirVision!J217&lt;&gt;"",AirVision!J217, "")</f>
        <v/>
      </c>
      <c r="E220" s="624" t="str">
        <f>IF(ISNUMBER(AirVision!C217),AirVision!C217, "")</f>
        <v/>
      </c>
      <c r="F220" s="624" t="str">
        <f>IF(AirVision!D217&lt;&gt;"",AirVision!D217, "")</f>
        <v/>
      </c>
      <c r="G220" s="624" t="str">
        <f>IF(ISNUMBER(AirVision!F217),AirVision!F217, "")</f>
        <v/>
      </c>
      <c r="H220" s="624" t="str">
        <f>IF(AirVision!G217&lt;&gt;"",AirVision!G217, "")</f>
        <v/>
      </c>
      <c r="I220" s="624" t="str">
        <f>IF(ISNUMBER(AirVision!U217),AirVision!U217, "")</f>
        <v/>
      </c>
      <c r="J220" s="624" t="str">
        <f>IF(AirVision!V217&lt;&gt;"",AirVision!V217, "")</f>
        <v/>
      </c>
      <c r="K220" s="624" t="str">
        <f>IF(ISNUMBER(AirVision!X217),AirVision!X217, "")</f>
        <v/>
      </c>
      <c r="L220" s="624" t="str">
        <f>IF(AirVision!Y217&lt;&gt;"",AirVision!Y217, "")</f>
        <v/>
      </c>
      <c r="M220" s="624" t="str">
        <f>IF(ISNUMBER(AirVision!AA217),AirVision!AA217, "")</f>
        <v/>
      </c>
      <c r="N220" s="624" t="str">
        <f>IF(AirVision!AB217&lt;&gt;"",AirVision!AB217, "")</f>
        <v/>
      </c>
      <c r="O220" s="624" t="str">
        <f>IF(ISNUMBER(AirVision!AD217),AirVision!AD217, "")</f>
        <v/>
      </c>
      <c r="P220" s="624" t="str">
        <f>IF(AirVision!AE217&lt;&gt;"",AirVision!AE217, "")</f>
        <v/>
      </c>
      <c r="Q220" s="624">
        <f t="shared" si="90"/>
        <v>1</v>
      </c>
      <c r="R220" s="624" t="str">
        <f>IF(D220&lt;&gt;"",(VLOOKUP(D220,'Flags&amp;Qualifiers'!$S$2:$U$55,3)),"")</f>
        <v/>
      </c>
      <c r="S220" s="624" t="b">
        <f>ISNUMBER(SEARCH('Flags&amp;Qualifiers'!$S$5,D220))</f>
        <v>0</v>
      </c>
      <c r="T220" s="624">
        <f t="shared" si="91"/>
        <v>0</v>
      </c>
      <c r="U220" s="624" t="str">
        <f>IF(D220&lt;&gt;"",(VLOOKUP(D220,'Flags&amp;Qualifiers'!$S$2:$T$55,2)),"")</f>
        <v/>
      </c>
      <c r="V220" s="7">
        <f t="shared" si="92"/>
        <v>1</v>
      </c>
      <c r="W220" s="7">
        <f t="shared" si="93"/>
        <v>0</v>
      </c>
      <c r="X220" s="861" t="str">
        <f t="shared" si="94"/>
        <v>NULL</v>
      </c>
      <c r="Y220" s="557" t="str">
        <f t="shared" si="95"/>
        <v/>
      </c>
      <c r="Z220" s="862">
        <f t="shared" si="98"/>
        <v>214</v>
      </c>
      <c r="AA220" s="633">
        <f t="shared" si="99"/>
        <v>0</v>
      </c>
      <c r="AB220" s="7" t="str">
        <f t="shared" si="105"/>
        <v>INVALID</v>
      </c>
      <c r="AC220" s="861" t="str">
        <f t="shared" si="106"/>
        <v/>
      </c>
      <c r="AD220" s="861" t="e">
        <f t="shared" si="87"/>
        <v>#DIV/0!</v>
      </c>
      <c r="AE220" s="861">
        <f t="shared" si="88"/>
        <v>0</v>
      </c>
      <c r="AF220" s="862">
        <f t="shared" si="100"/>
        <v>300</v>
      </c>
      <c r="AG220" s="862">
        <f t="shared" si="101"/>
        <v>201</v>
      </c>
      <c r="AH220" s="865">
        <f t="shared" si="102"/>
        <v>0.374</v>
      </c>
      <c r="AI220" s="862">
        <f t="shared" si="103"/>
        <v>0.11600000000000001</v>
      </c>
      <c r="AJ220" s="862" t="e">
        <f t="shared" si="104"/>
        <v>#VALUE!</v>
      </c>
      <c r="AK220" s="632" t="str">
        <f t="shared" si="83"/>
        <v/>
      </c>
      <c r="AL220" s="866" t="str">
        <f t="shared" si="89"/>
        <v/>
      </c>
      <c r="AM220" s="867">
        <f t="shared" si="96"/>
        <v>0</v>
      </c>
      <c r="AN220" s="633" t="str">
        <f t="shared" si="84"/>
        <v>YES</v>
      </c>
      <c r="AO220" s="511" t="s">
        <v>382</v>
      </c>
      <c r="AP220" s="127">
        <f>VLOOKUP(AO220,'Flags&amp;Qualifiers'!$B$2:$C$49,2)</f>
        <v>0</v>
      </c>
      <c r="AQ220" s="127">
        <f>VLOOKUP(AO220,'Flags&amp;Qualifiers'!$B$2:$D$49,3)</f>
        <v>0</v>
      </c>
      <c r="AR220" s="127">
        <f>VLOOKUP(AO220,'Flags&amp;Qualifiers'!$B$2:$E$49,4)</f>
        <v>0</v>
      </c>
      <c r="AS220" s="968"/>
      <c r="AT220" s="856" t="str">
        <f t="shared" si="97"/>
        <v>no</v>
      </c>
    </row>
    <row r="221" spans="1:46" s="7" customFormat="1" ht="11.25" customHeight="1" x14ac:dyDescent="0.2">
      <c r="A221" s="621">
        <f>(AirVision!A218)</f>
        <v>0</v>
      </c>
      <c r="B221" s="622">
        <f>(AirVision!B218)</f>
        <v>0</v>
      </c>
      <c r="C221" s="623" t="str">
        <f>IF(ISNUMBER(AirVision!I218),AirVision!I218, "")</f>
        <v/>
      </c>
      <c r="D221" s="624" t="str">
        <f>IF(AirVision!J218&lt;&gt;"",AirVision!J218, "")</f>
        <v/>
      </c>
      <c r="E221" s="624" t="str">
        <f>IF(ISNUMBER(AirVision!C218),AirVision!C218, "")</f>
        <v/>
      </c>
      <c r="F221" s="624" t="str">
        <f>IF(AirVision!D218&lt;&gt;"",AirVision!D218, "")</f>
        <v/>
      </c>
      <c r="G221" s="624" t="str">
        <f>IF(ISNUMBER(AirVision!F218),AirVision!F218, "")</f>
        <v/>
      </c>
      <c r="H221" s="624" t="str">
        <f>IF(AirVision!G218&lt;&gt;"",AirVision!G218, "")</f>
        <v/>
      </c>
      <c r="I221" s="624" t="str">
        <f>IF(ISNUMBER(AirVision!U218),AirVision!U218, "")</f>
        <v/>
      </c>
      <c r="J221" s="624" t="str">
        <f>IF(AirVision!V218&lt;&gt;"",AirVision!V218, "")</f>
        <v/>
      </c>
      <c r="K221" s="624" t="str">
        <f>IF(ISNUMBER(AirVision!X218),AirVision!X218, "")</f>
        <v/>
      </c>
      <c r="L221" s="624" t="str">
        <f>IF(AirVision!Y218&lt;&gt;"",AirVision!Y218, "")</f>
        <v/>
      </c>
      <c r="M221" s="624" t="str">
        <f>IF(ISNUMBER(AirVision!AA218),AirVision!AA218, "")</f>
        <v/>
      </c>
      <c r="N221" s="624" t="str">
        <f>IF(AirVision!AB218&lt;&gt;"",AirVision!AB218, "")</f>
        <v/>
      </c>
      <c r="O221" s="624" t="str">
        <f>IF(ISNUMBER(AirVision!AD218),AirVision!AD218, "")</f>
        <v/>
      </c>
      <c r="P221" s="624" t="str">
        <f>IF(AirVision!AE218&lt;&gt;"",AirVision!AE218, "")</f>
        <v/>
      </c>
      <c r="Q221" s="624">
        <f t="shared" si="90"/>
        <v>1</v>
      </c>
      <c r="R221" s="624" t="str">
        <f>IF(D221&lt;&gt;"",(VLOOKUP(D221,'Flags&amp;Qualifiers'!$S$2:$U$55,3)),"")</f>
        <v/>
      </c>
      <c r="S221" s="624" t="b">
        <f>ISNUMBER(SEARCH('Flags&amp;Qualifiers'!$S$5,D221))</f>
        <v>0</v>
      </c>
      <c r="T221" s="624">
        <f t="shared" si="91"/>
        <v>0</v>
      </c>
      <c r="U221" s="624" t="str">
        <f>IF(D221&lt;&gt;"",(VLOOKUP(D221,'Flags&amp;Qualifiers'!$S$2:$T$55,2)),"")</f>
        <v/>
      </c>
      <c r="V221" s="7">
        <f t="shared" si="92"/>
        <v>1</v>
      </c>
      <c r="W221" s="7">
        <f t="shared" si="93"/>
        <v>0</v>
      </c>
      <c r="X221" s="861" t="str">
        <f t="shared" si="94"/>
        <v>NULL</v>
      </c>
      <c r="Y221" s="557" t="str">
        <f t="shared" si="95"/>
        <v/>
      </c>
      <c r="Z221" s="862">
        <f t="shared" si="98"/>
        <v>215</v>
      </c>
      <c r="AA221" s="633">
        <f t="shared" si="99"/>
        <v>0</v>
      </c>
      <c r="AB221" s="7" t="str">
        <f t="shared" si="105"/>
        <v>INVALID</v>
      </c>
      <c r="AC221" s="861" t="str">
        <f t="shared" si="106"/>
        <v/>
      </c>
      <c r="AD221" s="861" t="e">
        <f t="shared" si="87"/>
        <v>#DIV/0!</v>
      </c>
      <c r="AE221" s="861">
        <f t="shared" si="88"/>
        <v>0</v>
      </c>
      <c r="AF221" s="862">
        <f t="shared" si="100"/>
        <v>300</v>
      </c>
      <c r="AG221" s="862">
        <f t="shared" si="101"/>
        <v>201</v>
      </c>
      <c r="AH221" s="865">
        <f t="shared" si="102"/>
        <v>0.374</v>
      </c>
      <c r="AI221" s="862">
        <f t="shared" si="103"/>
        <v>0.11600000000000001</v>
      </c>
      <c r="AJ221" s="862" t="e">
        <f t="shared" si="104"/>
        <v>#VALUE!</v>
      </c>
      <c r="AK221" s="632" t="str">
        <f t="shared" si="83"/>
        <v/>
      </c>
      <c r="AL221" s="866" t="str">
        <f t="shared" si="89"/>
        <v/>
      </c>
      <c r="AM221" s="867">
        <f t="shared" si="96"/>
        <v>0</v>
      </c>
      <c r="AN221" s="633" t="str">
        <f t="shared" si="84"/>
        <v>YES</v>
      </c>
      <c r="AO221" s="511" t="s">
        <v>382</v>
      </c>
      <c r="AP221" s="127">
        <f>VLOOKUP(AO221,'Flags&amp;Qualifiers'!$B$2:$C$49,2)</f>
        <v>0</v>
      </c>
      <c r="AQ221" s="127">
        <f>VLOOKUP(AO221,'Flags&amp;Qualifiers'!$B$2:$D$49,3)</f>
        <v>0</v>
      </c>
      <c r="AR221" s="127">
        <f>VLOOKUP(AO221,'Flags&amp;Qualifiers'!$B$2:$E$49,4)</f>
        <v>0</v>
      </c>
      <c r="AS221" s="968"/>
      <c r="AT221" s="856" t="str">
        <f t="shared" si="97"/>
        <v>no</v>
      </c>
    </row>
    <row r="222" spans="1:46" s="7" customFormat="1" ht="11.25" customHeight="1" x14ac:dyDescent="0.2">
      <c r="A222" s="621">
        <f>(AirVision!A219)</f>
        <v>0</v>
      </c>
      <c r="B222" s="622">
        <f>(AirVision!B219)</f>
        <v>0</v>
      </c>
      <c r="C222" s="623" t="str">
        <f>IF(ISNUMBER(AirVision!I219),AirVision!I219, "")</f>
        <v/>
      </c>
      <c r="D222" s="624" t="str">
        <f>IF(AirVision!J219&lt;&gt;"",AirVision!J219, "")</f>
        <v/>
      </c>
      <c r="E222" s="624" t="str">
        <f>IF(ISNUMBER(AirVision!C219),AirVision!C219, "")</f>
        <v/>
      </c>
      <c r="F222" s="624" t="str">
        <f>IF(AirVision!D219&lt;&gt;"",AirVision!D219, "")</f>
        <v/>
      </c>
      <c r="G222" s="624" t="str">
        <f>IF(ISNUMBER(AirVision!F219),AirVision!F219, "")</f>
        <v/>
      </c>
      <c r="H222" s="624" t="str">
        <f>IF(AirVision!G219&lt;&gt;"",AirVision!G219, "")</f>
        <v/>
      </c>
      <c r="I222" s="624" t="str">
        <f>IF(ISNUMBER(AirVision!U219),AirVision!U219, "")</f>
        <v/>
      </c>
      <c r="J222" s="624" t="str">
        <f>IF(AirVision!V219&lt;&gt;"",AirVision!V219, "")</f>
        <v/>
      </c>
      <c r="K222" s="624" t="str">
        <f>IF(ISNUMBER(AirVision!X219),AirVision!X219, "")</f>
        <v/>
      </c>
      <c r="L222" s="624" t="str">
        <f>IF(AirVision!Y219&lt;&gt;"",AirVision!Y219, "")</f>
        <v/>
      </c>
      <c r="M222" s="624" t="str">
        <f>IF(ISNUMBER(AirVision!AA219),AirVision!AA219, "")</f>
        <v/>
      </c>
      <c r="N222" s="624" t="str">
        <f>IF(AirVision!AB219&lt;&gt;"",AirVision!AB219, "")</f>
        <v/>
      </c>
      <c r="O222" s="624" t="str">
        <f>IF(ISNUMBER(AirVision!AD219),AirVision!AD219, "")</f>
        <v/>
      </c>
      <c r="P222" s="624" t="str">
        <f>IF(AirVision!AE219&lt;&gt;"",AirVision!AE219, "")</f>
        <v/>
      </c>
      <c r="Q222" s="624">
        <f t="shared" si="90"/>
        <v>1</v>
      </c>
      <c r="R222" s="624" t="str">
        <f>IF(D222&lt;&gt;"",(VLOOKUP(D222,'Flags&amp;Qualifiers'!$S$2:$U$55,3)),"")</f>
        <v/>
      </c>
      <c r="S222" s="624" t="b">
        <f>ISNUMBER(SEARCH('Flags&amp;Qualifiers'!$S$5,D222))</f>
        <v>0</v>
      </c>
      <c r="T222" s="624">
        <f t="shared" si="91"/>
        <v>0</v>
      </c>
      <c r="U222" s="624" t="str">
        <f>IF(D222&lt;&gt;"",(VLOOKUP(D222,'Flags&amp;Qualifiers'!$S$2:$T$55,2)),"")</f>
        <v/>
      </c>
      <c r="V222" s="7">
        <f t="shared" si="92"/>
        <v>1</v>
      </c>
      <c r="W222" s="7">
        <f t="shared" si="93"/>
        <v>0</v>
      </c>
      <c r="X222" s="861" t="str">
        <f t="shared" si="94"/>
        <v>NULL</v>
      </c>
      <c r="Y222" s="557" t="str">
        <f t="shared" si="95"/>
        <v/>
      </c>
      <c r="Z222" s="862">
        <f t="shared" si="98"/>
        <v>216</v>
      </c>
      <c r="AA222" s="633">
        <f t="shared" si="99"/>
        <v>0</v>
      </c>
      <c r="AB222" s="7" t="str">
        <f t="shared" si="105"/>
        <v>INVALID</v>
      </c>
      <c r="AC222" s="861" t="str">
        <f t="shared" si="106"/>
        <v/>
      </c>
      <c r="AD222" s="861" t="e">
        <f t="shared" si="87"/>
        <v>#DIV/0!</v>
      </c>
      <c r="AE222" s="861">
        <f t="shared" si="88"/>
        <v>0</v>
      </c>
      <c r="AF222" s="862">
        <f t="shared" si="100"/>
        <v>300</v>
      </c>
      <c r="AG222" s="862">
        <f t="shared" si="101"/>
        <v>201</v>
      </c>
      <c r="AH222" s="865">
        <f t="shared" si="102"/>
        <v>0.374</v>
      </c>
      <c r="AI222" s="862">
        <f t="shared" si="103"/>
        <v>0.11600000000000001</v>
      </c>
      <c r="AJ222" s="862" t="e">
        <f t="shared" si="104"/>
        <v>#VALUE!</v>
      </c>
      <c r="AK222" s="632" t="str">
        <f t="shared" si="83"/>
        <v/>
      </c>
      <c r="AL222" s="866" t="str">
        <f t="shared" si="89"/>
        <v/>
      </c>
      <c r="AM222" s="867">
        <f t="shared" si="96"/>
        <v>0</v>
      </c>
      <c r="AN222" s="633" t="str">
        <f t="shared" si="84"/>
        <v>YES</v>
      </c>
      <c r="AO222" s="511" t="s">
        <v>382</v>
      </c>
      <c r="AP222" s="127">
        <f>VLOOKUP(AO222,'Flags&amp;Qualifiers'!$B$2:$C$49,2)</f>
        <v>0</v>
      </c>
      <c r="AQ222" s="127">
        <f>VLOOKUP(AO222,'Flags&amp;Qualifiers'!$B$2:$D$49,3)</f>
        <v>0</v>
      </c>
      <c r="AR222" s="127">
        <f>VLOOKUP(AO222,'Flags&amp;Qualifiers'!$B$2:$E$49,4)</f>
        <v>0</v>
      </c>
      <c r="AS222" s="968"/>
      <c r="AT222" s="856" t="str">
        <f t="shared" si="97"/>
        <v>no</v>
      </c>
    </row>
    <row r="223" spans="1:46" s="7" customFormat="1" ht="11.25" customHeight="1" x14ac:dyDescent="0.2">
      <c r="A223" s="621">
        <f>(AirVision!A220)</f>
        <v>0</v>
      </c>
      <c r="B223" s="622">
        <f>(AirVision!B220)</f>
        <v>0</v>
      </c>
      <c r="C223" s="623" t="str">
        <f>IF(ISNUMBER(AirVision!I220),AirVision!I220, "")</f>
        <v/>
      </c>
      <c r="D223" s="624" t="str">
        <f>IF(AirVision!J220&lt;&gt;"",AirVision!J220, "")</f>
        <v/>
      </c>
      <c r="E223" s="624" t="str">
        <f>IF(ISNUMBER(AirVision!C220),AirVision!C220, "")</f>
        <v/>
      </c>
      <c r="F223" s="624" t="str">
        <f>IF(AirVision!D220&lt;&gt;"",AirVision!D220, "")</f>
        <v/>
      </c>
      <c r="G223" s="624" t="str">
        <f>IF(ISNUMBER(AirVision!F220),AirVision!F220, "")</f>
        <v/>
      </c>
      <c r="H223" s="624" t="str">
        <f>IF(AirVision!G220&lt;&gt;"",AirVision!G220, "")</f>
        <v/>
      </c>
      <c r="I223" s="624" t="str">
        <f>IF(ISNUMBER(AirVision!U220),AirVision!U220, "")</f>
        <v/>
      </c>
      <c r="J223" s="624" t="str">
        <f>IF(AirVision!V220&lt;&gt;"",AirVision!V220, "")</f>
        <v/>
      </c>
      <c r="K223" s="624" t="str">
        <f>IF(ISNUMBER(AirVision!X220),AirVision!X220, "")</f>
        <v/>
      </c>
      <c r="L223" s="624" t="str">
        <f>IF(AirVision!Y220&lt;&gt;"",AirVision!Y220, "")</f>
        <v/>
      </c>
      <c r="M223" s="624" t="str">
        <f>IF(ISNUMBER(AirVision!AA220),AirVision!AA220, "")</f>
        <v/>
      </c>
      <c r="N223" s="624" t="str">
        <f>IF(AirVision!AB220&lt;&gt;"",AirVision!AB220, "")</f>
        <v/>
      </c>
      <c r="O223" s="624" t="str">
        <f>IF(ISNUMBER(AirVision!AD220),AirVision!AD220, "")</f>
        <v/>
      </c>
      <c r="P223" s="624" t="str">
        <f>IF(AirVision!AE220&lt;&gt;"",AirVision!AE220, "")</f>
        <v/>
      </c>
      <c r="Q223" s="624">
        <f t="shared" si="90"/>
        <v>1</v>
      </c>
      <c r="R223" s="624" t="str">
        <f>IF(D223&lt;&gt;"",(VLOOKUP(D223,'Flags&amp;Qualifiers'!$S$2:$U$55,3)),"")</f>
        <v/>
      </c>
      <c r="S223" s="624" t="b">
        <f>ISNUMBER(SEARCH('Flags&amp;Qualifiers'!$S$5,D223))</f>
        <v>0</v>
      </c>
      <c r="T223" s="624">
        <f t="shared" si="91"/>
        <v>0</v>
      </c>
      <c r="U223" s="624" t="str">
        <f>IF(D223&lt;&gt;"",(VLOOKUP(D223,'Flags&amp;Qualifiers'!$S$2:$T$55,2)),"")</f>
        <v/>
      </c>
      <c r="V223" s="7">
        <f t="shared" si="92"/>
        <v>1</v>
      </c>
      <c r="W223" s="7">
        <f t="shared" si="93"/>
        <v>0</v>
      </c>
      <c r="X223" s="861" t="str">
        <f t="shared" si="94"/>
        <v>NULL</v>
      </c>
      <c r="Y223" s="557" t="str">
        <f t="shared" si="95"/>
        <v/>
      </c>
      <c r="Z223" s="862">
        <f t="shared" si="98"/>
        <v>217</v>
      </c>
      <c r="AA223" s="633">
        <f t="shared" si="99"/>
        <v>0</v>
      </c>
      <c r="AB223" s="7" t="str">
        <f t="shared" si="105"/>
        <v>INVALID</v>
      </c>
      <c r="AC223" s="861" t="str">
        <f t="shared" si="106"/>
        <v/>
      </c>
      <c r="AD223" s="861" t="e">
        <f t="shared" ref="AD223:AD246" si="107">AVERAGE($X$223:$X$246)</f>
        <v>#DIV/0!</v>
      </c>
      <c r="AE223" s="861">
        <f t="shared" ref="AE223:AE246" si="108">MAX($X$223:$X$246)</f>
        <v>0</v>
      </c>
      <c r="AF223" s="862">
        <f t="shared" si="100"/>
        <v>300</v>
      </c>
      <c r="AG223" s="862">
        <f t="shared" si="101"/>
        <v>201</v>
      </c>
      <c r="AH223" s="865">
        <f t="shared" si="102"/>
        <v>0.374</v>
      </c>
      <c r="AI223" s="862">
        <f t="shared" si="103"/>
        <v>0.11600000000000001</v>
      </c>
      <c r="AJ223" s="862" t="e">
        <f t="shared" si="104"/>
        <v>#VALUE!</v>
      </c>
      <c r="AK223" s="632" t="str">
        <f t="shared" ref="AK223:AK286" si="109">IF(ISNUMBER(K223),_xlfn.STDEV.S(K200:K223),"")</f>
        <v/>
      </c>
      <c r="AL223" s="866" t="str">
        <f t="shared" si="89"/>
        <v/>
      </c>
      <c r="AM223" s="867">
        <f t="shared" si="96"/>
        <v>0</v>
      </c>
      <c r="AN223" s="633" t="str">
        <f t="shared" ref="AN223:AN286" si="110">IF(OR(V223&gt;0,W223&gt;0,X223&gt;0.07,X223&lt;0.005,Y223="MDL",Z223&gt;5,AA223&gt;0.014,AA223&lt;-0.014,AK223&gt;2.15),"YES", "")</f>
        <v>YES</v>
      </c>
      <c r="AO223" s="511" t="s">
        <v>382</v>
      </c>
      <c r="AP223" s="127">
        <f>VLOOKUP(AO223,'Flags&amp;Qualifiers'!$B$2:$C$49,2)</f>
        <v>0</v>
      </c>
      <c r="AQ223" s="127">
        <f>VLOOKUP(AO223,'Flags&amp;Qualifiers'!$B$2:$D$49,3)</f>
        <v>0</v>
      </c>
      <c r="AR223" s="127">
        <f>VLOOKUP(AO223,'Flags&amp;Qualifiers'!$B$2:$E$49,4)</f>
        <v>0</v>
      </c>
      <c r="AS223" s="968"/>
      <c r="AT223" s="856" t="str">
        <f t="shared" si="97"/>
        <v>no</v>
      </c>
    </row>
    <row r="224" spans="1:46" s="7" customFormat="1" ht="11.25" customHeight="1" x14ac:dyDescent="0.2">
      <c r="A224" s="621">
        <f>(AirVision!A221)</f>
        <v>0</v>
      </c>
      <c r="B224" s="622">
        <f>(AirVision!B221)</f>
        <v>0</v>
      </c>
      <c r="C224" s="623" t="str">
        <f>IF(ISNUMBER(AirVision!I221),AirVision!I221, "")</f>
        <v/>
      </c>
      <c r="D224" s="624" t="str">
        <f>IF(AirVision!J221&lt;&gt;"",AirVision!J221, "")</f>
        <v/>
      </c>
      <c r="E224" s="624" t="str">
        <f>IF(ISNUMBER(AirVision!C221),AirVision!C221, "")</f>
        <v/>
      </c>
      <c r="F224" s="624" t="str">
        <f>IF(AirVision!D221&lt;&gt;"",AirVision!D221, "")</f>
        <v/>
      </c>
      <c r="G224" s="624" t="str">
        <f>IF(ISNUMBER(AirVision!F221),AirVision!F221, "")</f>
        <v/>
      </c>
      <c r="H224" s="624" t="str">
        <f>IF(AirVision!G221&lt;&gt;"",AirVision!G221, "")</f>
        <v/>
      </c>
      <c r="I224" s="624" t="str">
        <f>IF(ISNUMBER(AirVision!U221),AirVision!U221, "")</f>
        <v/>
      </c>
      <c r="J224" s="624" t="str">
        <f>IF(AirVision!V221&lt;&gt;"",AirVision!V221, "")</f>
        <v/>
      </c>
      <c r="K224" s="624" t="str">
        <f>IF(ISNUMBER(AirVision!X221),AirVision!X221, "")</f>
        <v/>
      </c>
      <c r="L224" s="624" t="str">
        <f>IF(AirVision!Y221&lt;&gt;"",AirVision!Y221, "")</f>
        <v/>
      </c>
      <c r="M224" s="624" t="str">
        <f>IF(ISNUMBER(AirVision!AA221),AirVision!AA221, "")</f>
        <v/>
      </c>
      <c r="N224" s="624" t="str">
        <f>IF(AirVision!AB221&lt;&gt;"",AirVision!AB221, "")</f>
        <v/>
      </c>
      <c r="O224" s="624" t="str">
        <f>IF(ISNUMBER(AirVision!AD221),AirVision!AD221, "")</f>
        <v/>
      </c>
      <c r="P224" s="624" t="str">
        <f>IF(AirVision!AE221&lt;&gt;"",AirVision!AE221, "")</f>
        <v/>
      </c>
      <c r="Q224" s="624">
        <f t="shared" si="90"/>
        <v>1</v>
      </c>
      <c r="R224" s="624" t="str">
        <f>IF(D224&lt;&gt;"",(VLOOKUP(D224,'Flags&amp;Qualifiers'!$S$2:$U$55,3)),"")</f>
        <v/>
      </c>
      <c r="S224" s="624" t="b">
        <f>ISNUMBER(SEARCH('Flags&amp;Qualifiers'!$S$5,D224))</f>
        <v>0</v>
      </c>
      <c r="T224" s="624">
        <f t="shared" si="91"/>
        <v>0</v>
      </c>
      <c r="U224" s="624" t="str">
        <f>IF(D224&lt;&gt;"",(VLOOKUP(D224,'Flags&amp;Qualifiers'!$S$2:$T$55,2)),"")</f>
        <v/>
      </c>
      <c r="V224" s="7">
        <f t="shared" si="92"/>
        <v>1</v>
      </c>
      <c r="W224" s="7">
        <f t="shared" si="93"/>
        <v>0</v>
      </c>
      <c r="X224" s="861" t="str">
        <f t="shared" si="94"/>
        <v>NULL</v>
      </c>
      <c r="Y224" s="557" t="str">
        <f t="shared" si="95"/>
        <v/>
      </c>
      <c r="Z224" s="862">
        <f t="shared" si="98"/>
        <v>218</v>
      </c>
      <c r="AA224" s="633">
        <f t="shared" si="99"/>
        <v>0</v>
      </c>
      <c r="AB224" s="7" t="str">
        <f t="shared" si="105"/>
        <v>INVALID</v>
      </c>
      <c r="AC224" s="861" t="str">
        <f t="shared" si="106"/>
        <v/>
      </c>
      <c r="AD224" s="861" t="e">
        <f t="shared" si="107"/>
        <v>#DIV/0!</v>
      </c>
      <c r="AE224" s="861">
        <f t="shared" si="108"/>
        <v>0</v>
      </c>
      <c r="AF224" s="862">
        <f t="shared" si="100"/>
        <v>300</v>
      </c>
      <c r="AG224" s="862">
        <f t="shared" si="101"/>
        <v>201</v>
      </c>
      <c r="AH224" s="865">
        <f t="shared" si="102"/>
        <v>0.374</v>
      </c>
      <c r="AI224" s="862">
        <f t="shared" si="103"/>
        <v>0.11600000000000001</v>
      </c>
      <c r="AJ224" s="862" t="e">
        <f t="shared" si="104"/>
        <v>#VALUE!</v>
      </c>
      <c r="AK224" s="632" t="str">
        <f t="shared" si="109"/>
        <v/>
      </c>
      <c r="AL224" s="866" t="str">
        <f t="shared" si="89"/>
        <v/>
      </c>
      <c r="AM224" s="867">
        <f t="shared" si="96"/>
        <v>0</v>
      </c>
      <c r="AN224" s="633" t="str">
        <f t="shared" si="110"/>
        <v>YES</v>
      </c>
      <c r="AO224" s="511" t="s">
        <v>382</v>
      </c>
      <c r="AP224" s="127">
        <f>VLOOKUP(AO224,'Flags&amp;Qualifiers'!$B$2:$C$49,2)</f>
        <v>0</v>
      </c>
      <c r="AQ224" s="127">
        <f>VLOOKUP(AO224,'Flags&amp;Qualifiers'!$B$2:$D$49,3)</f>
        <v>0</v>
      </c>
      <c r="AR224" s="127">
        <f>VLOOKUP(AO224,'Flags&amp;Qualifiers'!$B$2:$E$49,4)</f>
        <v>0</v>
      </c>
      <c r="AS224" s="968"/>
      <c r="AT224" s="856" t="str">
        <f t="shared" si="97"/>
        <v>no</v>
      </c>
    </row>
    <row r="225" spans="1:46" s="7" customFormat="1" ht="11.25" customHeight="1" x14ac:dyDescent="0.2">
      <c r="A225" s="621">
        <f>(AirVision!A222)</f>
        <v>0</v>
      </c>
      <c r="B225" s="622">
        <f>(AirVision!B222)</f>
        <v>0</v>
      </c>
      <c r="C225" s="623" t="str">
        <f>IF(ISNUMBER(AirVision!I222),AirVision!I222, "")</f>
        <v/>
      </c>
      <c r="D225" s="624" t="str">
        <f>IF(AirVision!J222&lt;&gt;"",AirVision!J222, "")</f>
        <v/>
      </c>
      <c r="E225" s="624" t="str">
        <f>IF(ISNUMBER(AirVision!C222),AirVision!C222, "")</f>
        <v/>
      </c>
      <c r="F225" s="624" t="str">
        <f>IF(AirVision!D222&lt;&gt;"",AirVision!D222, "")</f>
        <v/>
      </c>
      <c r="G225" s="624" t="str">
        <f>IF(ISNUMBER(AirVision!F222),AirVision!F222, "")</f>
        <v/>
      </c>
      <c r="H225" s="624" t="str">
        <f>IF(AirVision!G222&lt;&gt;"",AirVision!G222, "")</f>
        <v/>
      </c>
      <c r="I225" s="624" t="str">
        <f>IF(ISNUMBER(AirVision!U222),AirVision!U222, "")</f>
        <v/>
      </c>
      <c r="J225" s="624" t="str">
        <f>IF(AirVision!V222&lt;&gt;"",AirVision!V222, "")</f>
        <v/>
      </c>
      <c r="K225" s="624" t="str">
        <f>IF(ISNUMBER(AirVision!X222),AirVision!X222, "")</f>
        <v/>
      </c>
      <c r="L225" s="624" t="str">
        <f>IF(AirVision!Y222&lt;&gt;"",AirVision!Y222, "")</f>
        <v/>
      </c>
      <c r="M225" s="624" t="str">
        <f>IF(ISNUMBER(AirVision!AA222),AirVision!AA222, "")</f>
        <v/>
      </c>
      <c r="N225" s="624" t="str">
        <f>IF(AirVision!AB222&lt;&gt;"",AirVision!AB222, "")</f>
        <v/>
      </c>
      <c r="O225" s="624" t="str">
        <f>IF(ISNUMBER(AirVision!AD222),AirVision!AD222, "")</f>
        <v/>
      </c>
      <c r="P225" s="624" t="str">
        <f>IF(AirVision!AE222&lt;&gt;"",AirVision!AE222, "")</f>
        <v/>
      </c>
      <c r="Q225" s="624">
        <f t="shared" si="90"/>
        <v>1</v>
      </c>
      <c r="R225" s="624" t="str">
        <f>IF(D225&lt;&gt;"",(VLOOKUP(D225,'Flags&amp;Qualifiers'!$S$2:$U$55,3)),"")</f>
        <v/>
      </c>
      <c r="S225" s="624" t="b">
        <f>ISNUMBER(SEARCH('Flags&amp;Qualifiers'!$S$5,D225))</f>
        <v>0</v>
      </c>
      <c r="T225" s="624">
        <f t="shared" si="91"/>
        <v>0</v>
      </c>
      <c r="U225" s="624" t="str">
        <f>IF(D225&lt;&gt;"",(VLOOKUP(D225,'Flags&amp;Qualifiers'!$S$2:$T$55,2)),"")</f>
        <v/>
      </c>
      <c r="V225" s="7">
        <f t="shared" si="92"/>
        <v>1</v>
      </c>
      <c r="W225" s="7">
        <f t="shared" si="93"/>
        <v>0</v>
      </c>
      <c r="X225" s="861" t="str">
        <f t="shared" si="94"/>
        <v>NULL</v>
      </c>
      <c r="Y225" s="557" t="str">
        <f t="shared" si="95"/>
        <v/>
      </c>
      <c r="Z225" s="862">
        <f t="shared" si="98"/>
        <v>219</v>
      </c>
      <c r="AA225" s="633">
        <f t="shared" si="99"/>
        <v>0</v>
      </c>
      <c r="AB225" s="7" t="str">
        <f t="shared" si="105"/>
        <v>INVALID</v>
      </c>
      <c r="AC225" s="861" t="str">
        <f t="shared" si="106"/>
        <v/>
      </c>
      <c r="AD225" s="861" t="e">
        <f t="shared" si="107"/>
        <v>#DIV/0!</v>
      </c>
      <c r="AE225" s="861">
        <f t="shared" si="108"/>
        <v>0</v>
      </c>
      <c r="AF225" s="862">
        <f t="shared" si="100"/>
        <v>300</v>
      </c>
      <c r="AG225" s="862">
        <f t="shared" si="101"/>
        <v>201</v>
      </c>
      <c r="AH225" s="865">
        <f t="shared" si="102"/>
        <v>0.374</v>
      </c>
      <c r="AI225" s="862">
        <f t="shared" si="103"/>
        <v>0.11600000000000001</v>
      </c>
      <c r="AJ225" s="862" t="e">
        <f t="shared" si="104"/>
        <v>#VALUE!</v>
      </c>
      <c r="AK225" s="632" t="str">
        <f t="shared" si="109"/>
        <v/>
      </c>
      <c r="AL225" s="866" t="str">
        <f t="shared" si="89"/>
        <v/>
      </c>
      <c r="AM225" s="867">
        <f t="shared" si="96"/>
        <v>0</v>
      </c>
      <c r="AN225" s="633" t="str">
        <f t="shared" si="110"/>
        <v>YES</v>
      </c>
      <c r="AO225" s="511" t="s">
        <v>382</v>
      </c>
      <c r="AP225" s="127">
        <f>VLOOKUP(AO225,'Flags&amp;Qualifiers'!$B$2:$C$49,2)</f>
        <v>0</v>
      </c>
      <c r="AQ225" s="127">
        <f>VLOOKUP(AO225,'Flags&amp;Qualifiers'!$B$2:$D$49,3)</f>
        <v>0</v>
      </c>
      <c r="AR225" s="127">
        <f>VLOOKUP(AO225,'Flags&amp;Qualifiers'!$B$2:$E$49,4)</f>
        <v>0</v>
      </c>
      <c r="AS225" s="968"/>
      <c r="AT225" s="856" t="str">
        <f t="shared" si="97"/>
        <v>no</v>
      </c>
    </row>
    <row r="226" spans="1:46" s="7" customFormat="1" ht="11.25" customHeight="1" x14ac:dyDescent="0.2">
      <c r="A226" s="621">
        <f>(AirVision!A223)</f>
        <v>0</v>
      </c>
      <c r="B226" s="622">
        <f>(AirVision!B223)</f>
        <v>0</v>
      </c>
      <c r="C226" s="623" t="str">
        <f>IF(ISNUMBER(AirVision!I223),AirVision!I223, "")</f>
        <v/>
      </c>
      <c r="D226" s="624" t="str">
        <f>IF(AirVision!J223&lt;&gt;"",AirVision!J223, "")</f>
        <v/>
      </c>
      <c r="E226" s="624" t="str">
        <f>IF(ISNUMBER(AirVision!C223),AirVision!C223, "")</f>
        <v/>
      </c>
      <c r="F226" s="624" t="str">
        <f>IF(AirVision!D223&lt;&gt;"",AirVision!D223, "")</f>
        <v/>
      </c>
      <c r="G226" s="624" t="str">
        <f>IF(ISNUMBER(AirVision!F223),AirVision!F223, "")</f>
        <v/>
      </c>
      <c r="H226" s="624" t="str">
        <f>IF(AirVision!G223&lt;&gt;"",AirVision!G223, "")</f>
        <v/>
      </c>
      <c r="I226" s="624" t="str">
        <f>IF(ISNUMBER(AirVision!U223),AirVision!U223, "")</f>
        <v/>
      </c>
      <c r="J226" s="624" t="str">
        <f>IF(AirVision!V223&lt;&gt;"",AirVision!V223, "")</f>
        <v/>
      </c>
      <c r="K226" s="624" t="str">
        <f>IF(ISNUMBER(AirVision!X223),AirVision!X223, "")</f>
        <v/>
      </c>
      <c r="L226" s="624" t="str">
        <f>IF(AirVision!Y223&lt;&gt;"",AirVision!Y223, "")</f>
        <v/>
      </c>
      <c r="M226" s="624" t="str">
        <f>IF(ISNUMBER(AirVision!AA223),AirVision!AA223, "")</f>
        <v/>
      </c>
      <c r="N226" s="624" t="str">
        <f>IF(AirVision!AB223&lt;&gt;"",AirVision!AB223, "")</f>
        <v/>
      </c>
      <c r="O226" s="624" t="str">
        <f>IF(ISNUMBER(AirVision!AD223),AirVision!AD223, "")</f>
        <v/>
      </c>
      <c r="P226" s="624" t="str">
        <f>IF(AirVision!AE223&lt;&gt;"",AirVision!AE223, "")</f>
        <v/>
      </c>
      <c r="Q226" s="624">
        <f t="shared" si="90"/>
        <v>1</v>
      </c>
      <c r="R226" s="624" t="str">
        <f>IF(D226&lt;&gt;"",(VLOOKUP(D226,'Flags&amp;Qualifiers'!$S$2:$U$55,3)),"")</f>
        <v/>
      </c>
      <c r="S226" s="624" t="b">
        <f>ISNUMBER(SEARCH('Flags&amp;Qualifiers'!$S$5,D226))</f>
        <v>0</v>
      </c>
      <c r="T226" s="624">
        <f t="shared" si="91"/>
        <v>0</v>
      </c>
      <c r="U226" s="624" t="str">
        <f>IF(D226&lt;&gt;"",(VLOOKUP(D226,'Flags&amp;Qualifiers'!$S$2:$T$55,2)),"")</f>
        <v/>
      </c>
      <c r="V226" s="7">
        <f t="shared" si="92"/>
        <v>1</v>
      </c>
      <c r="W226" s="7">
        <f t="shared" si="93"/>
        <v>0</v>
      </c>
      <c r="X226" s="861" t="str">
        <f t="shared" si="94"/>
        <v>NULL</v>
      </c>
      <c r="Y226" s="557" t="str">
        <f t="shared" si="95"/>
        <v/>
      </c>
      <c r="Z226" s="862">
        <f t="shared" si="98"/>
        <v>220</v>
      </c>
      <c r="AA226" s="633">
        <f t="shared" si="99"/>
        <v>0</v>
      </c>
      <c r="AB226" s="7" t="str">
        <f t="shared" si="105"/>
        <v>INVALID</v>
      </c>
      <c r="AC226" s="861" t="str">
        <f t="shared" si="106"/>
        <v/>
      </c>
      <c r="AD226" s="861" t="e">
        <f t="shared" si="107"/>
        <v>#DIV/0!</v>
      </c>
      <c r="AE226" s="861">
        <f t="shared" si="108"/>
        <v>0</v>
      </c>
      <c r="AF226" s="862">
        <f t="shared" si="100"/>
        <v>300</v>
      </c>
      <c r="AG226" s="862">
        <f t="shared" si="101"/>
        <v>201</v>
      </c>
      <c r="AH226" s="865">
        <f t="shared" si="102"/>
        <v>0.374</v>
      </c>
      <c r="AI226" s="862">
        <f t="shared" si="103"/>
        <v>0.11600000000000001</v>
      </c>
      <c r="AJ226" s="862" t="e">
        <f t="shared" si="104"/>
        <v>#VALUE!</v>
      </c>
      <c r="AK226" s="632" t="str">
        <f t="shared" si="109"/>
        <v/>
      </c>
      <c r="AL226" s="866" t="str">
        <f t="shared" si="89"/>
        <v/>
      </c>
      <c r="AM226" s="867">
        <f t="shared" si="96"/>
        <v>0</v>
      </c>
      <c r="AN226" s="633" t="str">
        <f t="shared" si="110"/>
        <v>YES</v>
      </c>
      <c r="AO226" s="511" t="s">
        <v>382</v>
      </c>
      <c r="AP226" s="127">
        <f>VLOOKUP(AO226,'Flags&amp;Qualifiers'!$B$2:$C$49,2)</f>
        <v>0</v>
      </c>
      <c r="AQ226" s="127">
        <f>VLOOKUP(AO226,'Flags&amp;Qualifiers'!$B$2:$D$49,3)</f>
        <v>0</v>
      </c>
      <c r="AR226" s="127">
        <f>VLOOKUP(AO226,'Flags&amp;Qualifiers'!$B$2:$E$49,4)</f>
        <v>0</v>
      </c>
      <c r="AS226" s="968"/>
      <c r="AT226" s="856" t="str">
        <f t="shared" si="97"/>
        <v>no</v>
      </c>
    </row>
    <row r="227" spans="1:46" s="7" customFormat="1" ht="11.25" customHeight="1" x14ac:dyDescent="0.2">
      <c r="A227" s="621">
        <f>(AirVision!A224)</f>
        <v>0</v>
      </c>
      <c r="B227" s="622">
        <f>(AirVision!B224)</f>
        <v>0</v>
      </c>
      <c r="C227" s="623" t="str">
        <f>IF(ISNUMBER(AirVision!I224),AirVision!I224, "")</f>
        <v/>
      </c>
      <c r="D227" s="624" t="str">
        <f>IF(AirVision!J224&lt;&gt;"",AirVision!J224, "")</f>
        <v/>
      </c>
      <c r="E227" s="624" t="str">
        <f>IF(ISNUMBER(AirVision!C224),AirVision!C224, "")</f>
        <v/>
      </c>
      <c r="F227" s="624" t="str">
        <f>IF(AirVision!D224&lt;&gt;"",AirVision!D224, "")</f>
        <v/>
      </c>
      <c r="G227" s="624" t="str">
        <f>IF(ISNUMBER(AirVision!F224),AirVision!F224, "")</f>
        <v/>
      </c>
      <c r="H227" s="624" t="str">
        <f>IF(AirVision!G224&lt;&gt;"",AirVision!G224, "")</f>
        <v/>
      </c>
      <c r="I227" s="624" t="str">
        <f>IF(ISNUMBER(AirVision!U224),AirVision!U224, "")</f>
        <v/>
      </c>
      <c r="J227" s="624" t="str">
        <f>IF(AirVision!V224&lt;&gt;"",AirVision!V224, "")</f>
        <v/>
      </c>
      <c r="K227" s="624" t="str">
        <f>IF(ISNUMBER(AirVision!X224),AirVision!X224, "")</f>
        <v/>
      </c>
      <c r="L227" s="624" t="str">
        <f>IF(AirVision!Y224&lt;&gt;"",AirVision!Y224, "")</f>
        <v/>
      </c>
      <c r="M227" s="624" t="str">
        <f>IF(ISNUMBER(AirVision!AA224),AirVision!AA224, "")</f>
        <v/>
      </c>
      <c r="N227" s="624" t="str">
        <f>IF(AirVision!AB224&lt;&gt;"",AirVision!AB224, "")</f>
        <v/>
      </c>
      <c r="O227" s="624" t="str">
        <f>IF(ISNUMBER(AirVision!AD224),AirVision!AD224, "")</f>
        <v/>
      </c>
      <c r="P227" s="624" t="str">
        <f>IF(AirVision!AE224&lt;&gt;"",AirVision!AE224, "")</f>
        <v/>
      </c>
      <c r="Q227" s="624">
        <f t="shared" si="90"/>
        <v>1</v>
      </c>
      <c r="R227" s="624" t="str">
        <f>IF(D227&lt;&gt;"",(VLOOKUP(D227,'Flags&amp;Qualifiers'!$S$2:$U$55,3)),"")</f>
        <v/>
      </c>
      <c r="S227" s="624" t="b">
        <f>ISNUMBER(SEARCH('Flags&amp;Qualifiers'!$S$5,D227))</f>
        <v>0</v>
      </c>
      <c r="T227" s="624">
        <f t="shared" si="91"/>
        <v>0</v>
      </c>
      <c r="U227" s="624" t="str">
        <f>IF(D227&lt;&gt;"",(VLOOKUP(D227,'Flags&amp;Qualifiers'!$S$2:$T$55,2)),"")</f>
        <v/>
      </c>
      <c r="V227" s="7">
        <f t="shared" si="92"/>
        <v>1</v>
      </c>
      <c r="W227" s="7">
        <f t="shared" si="93"/>
        <v>0</v>
      </c>
      <c r="X227" s="861" t="str">
        <f t="shared" si="94"/>
        <v>NULL</v>
      </c>
      <c r="Y227" s="557" t="str">
        <f t="shared" si="95"/>
        <v/>
      </c>
      <c r="Z227" s="862">
        <f t="shared" si="98"/>
        <v>221</v>
      </c>
      <c r="AA227" s="633">
        <f t="shared" si="99"/>
        <v>0</v>
      </c>
      <c r="AB227" s="7" t="str">
        <f t="shared" si="105"/>
        <v>INVALID</v>
      </c>
      <c r="AC227" s="861" t="str">
        <f t="shared" si="106"/>
        <v/>
      </c>
      <c r="AD227" s="861" t="e">
        <f t="shared" si="107"/>
        <v>#DIV/0!</v>
      </c>
      <c r="AE227" s="861">
        <f t="shared" si="108"/>
        <v>0</v>
      </c>
      <c r="AF227" s="862">
        <f t="shared" si="100"/>
        <v>300</v>
      </c>
      <c r="AG227" s="862">
        <f t="shared" si="101"/>
        <v>201</v>
      </c>
      <c r="AH227" s="865">
        <f t="shared" si="102"/>
        <v>0.374</v>
      </c>
      <c r="AI227" s="862">
        <f t="shared" si="103"/>
        <v>0.11600000000000001</v>
      </c>
      <c r="AJ227" s="862" t="e">
        <f t="shared" si="104"/>
        <v>#VALUE!</v>
      </c>
      <c r="AK227" s="632" t="str">
        <f t="shared" si="109"/>
        <v/>
      </c>
      <c r="AL227" s="866" t="str">
        <f t="shared" si="89"/>
        <v/>
      </c>
      <c r="AM227" s="867">
        <f t="shared" si="96"/>
        <v>0</v>
      </c>
      <c r="AN227" s="633" t="str">
        <f t="shared" si="110"/>
        <v>YES</v>
      </c>
      <c r="AO227" s="511" t="s">
        <v>382</v>
      </c>
      <c r="AP227" s="127">
        <f>VLOOKUP(AO227,'Flags&amp;Qualifiers'!$B$2:$C$49,2)</f>
        <v>0</v>
      </c>
      <c r="AQ227" s="127">
        <f>VLOOKUP(AO227,'Flags&amp;Qualifiers'!$B$2:$D$49,3)</f>
        <v>0</v>
      </c>
      <c r="AR227" s="127">
        <f>VLOOKUP(AO227,'Flags&amp;Qualifiers'!$B$2:$E$49,4)</f>
        <v>0</v>
      </c>
      <c r="AS227" s="968"/>
      <c r="AT227" s="856" t="str">
        <f t="shared" si="97"/>
        <v>no</v>
      </c>
    </row>
    <row r="228" spans="1:46" s="7" customFormat="1" ht="11.25" customHeight="1" x14ac:dyDescent="0.2">
      <c r="A228" s="621">
        <f>(AirVision!A225)</f>
        <v>0</v>
      </c>
      <c r="B228" s="622">
        <f>(AirVision!B225)</f>
        <v>0</v>
      </c>
      <c r="C228" s="623" t="str">
        <f>IF(ISNUMBER(AirVision!I225),AirVision!I225, "")</f>
        <v/>
      </c>
      <c r="D228" s="624" t="str">
        <f>IF(AirVision!J225&lt;&gt;"",AirVision!J225, "")</f>
        <v/>
      </c>
      <c r="E228" s="624" t="str">
        <f>IF(ISNUMBER(AirVision!C225),AirVision!C225, "")</f>
        <v/>
      </c>
      <c r="F228" s="624" t="str">
        <f>IF(AirVision!D225&lt;&gt;"",AirVision!D225, "")</f>
        <v/>
      </c>
      <c r="G228" s="624" t="str">
        <f>IF(ISNUMBER(AirVision!F225),AirVision!F225, "")</f>
        <v/>
      </c>
      <c r="H228" s="624" t="str">
        <f>IF(AirVision!G225&lt;&gt;"",AirVision!G225, "")</f>
        <v/>
      </c>
      <c r="I228" s="624" t="str">
        <f>IF(ISNUMBER(AirVision!U225),AirVision!U225, "")</f>
        <v/>
      </c>
      <c r="J228" s="624" t="str">
        <f>IF(AirVision!V225&lt;&gt;"",AirVision!V225, "")</f>
        <v/>
      </c>
      <c r="K228" s="624" t="str">
        <f>IF(ISNUMBER(AirVision!X225),AirVision!X225, "")</f>
        <v/>
      </c>
      <c r="L228" s="624" t="str">
        <f>IF(AirVision!Y225&lt;&gt;"",AirVision!Y225, "")</f>
        <v/>
      </c>
      <c r="M228" s="624" t="str">
        <f>IF(ISNUMBER(AirVision!AA225),AirVision!AA225, "")</f>
        <v/>
      </c>
      <c r="N228" s="624" t="str">
        <f>IF(AirVision!AB225&lt;&gt;"",AirVision!AB225, "")</f>
        <v/>
      </c>
      <c r="O228" s="624" t="str">
        <f>IF(ISNUMBER(AirVision!AD225),AirVision!AD225, "")</f>
        <v/>
      </c>
      <c r="P228" s="624" t="str">
        <f>IF(AirVision!AE225&lt;&gt;"",AirVision!AE225, "")</f>
        <v/>
      </c>
      <c r="Q228" s="624">
        <f t="shared" si="90"/>
        <v>1</v>
      </c>
      <c r="R228" s="624" t="str">
        <f>IF(D228&lt;&gt;"",(VLOOKUP(D228,'Flags&amp;Qualifiers'!$S$2:$U$55,3)),"")</f>
        <v/>
      </c>
      <c r="S228" s="624" t="b">
        <f>ISNUMBER(SEARCH('Flags&amp;Qualifiers'!$S$5,D228))</f>
        <v>0</v>
      </c>
      <c r="T228" s="624">
        <f t="shared" si="91"/>
        <v>0</v>
      </c>
      <c r="U228" s="624" t="str">
        <f>IF(D228&lt;&gt;"",(VLOOKUP(D228,'Flags&amp;Qualifiers'!$S$2:$T$55,2)),"")</f>
        <v/>
      </c>
      <c r="V228" s="7">
        <f t="shared" si="92"/>
        <v>1</v>
      </c>
      <c r="W228" s="7">
        <f t="shared" si="93"/>
        <v>0</v>
      </c>
      <c r="X228" s="861" t="str">
        <f t="shared" si="94"/>
        <v>NULL</v>
      </c>
      <c r="Y228" s="557" t="str">
        <f t="shared" si="95"/>
        <v/>
      </c>
      <c r="Z228" s="862">
        <f t="shared" si="98"/>
        <v>222</v>
      </c>
      <c r="AA228" s="633">
        <f t="shared" si="99"/>
        <v>0</v>
      </c>
      <c r="AB228" s="7" t="str">
        <f t="shared" si="105"/>
        <v>INVALID</v>
      </c>
      <c r="AC228" s="861" t="str">
        <f t="shared" si="106"/>
        <v/>
      </c>
      <c r="AD228" s="861" t="e">
        <f t="shared" si="107"/>
        <v>#DIV/0!</v>
      </c>
      <c r="AE228" s="861">
        <f t="shared" si="108"/>
        <v>0</v>
      </c>
      <c r="AF228" s="862">
        <f t="shared" si="100"/>
        <v>300</v>
      </c>
      <c r="AG228" s="862">
        <f t="shared" si="101"/>
        <v>201</v>
      </c>
      <c r="AH228" s="865">
        <f t="shared" si="102"/>
        <v>0.374</v>
      </c>
      <c r="AI228" s="862">
        <f t="shared" si="103"/>
        <v>0.11600000000000001</v>
      </c>
      <c r="AJ228" s="862" t="e">
        <f t="shared" si="104"/>
        <v>#VALUE!</v>
      </c>
      <c r="AK228" s="632" t="str">
        <f t="shared" si="109"/>
        <v/>
      </c>
      <c r="AL228" s="866" t="str">
        <f t="shared" si="89"/>
        <v/>
      </c>
      <c r="AM228" s="867">
        <f t="shared" si="96"/>
        <v>0</v>
      </c>
      <c r="AN228" s="633" t="str">
        <f t="shared" si="110"/>
        <v>YES</v>
      </c>
      <c r="AO228" s="511" t="s">
        <v>382</v>
      </c>
      <c r="AP228" s="127">
        <f>VLOOKUP(AO228,'Flags&amp;Qualifiers'!$B$2:$C$49,2)</f>
        <v>0</v>
      </c>
      <c r="AQ228" s="127">
        <f>VLOOKUP(AO228,'Flags&amp;Qualifiers'!$B$2:$D$49,3)</f>
        <v>0</v>
      </c>
      <c r="AR228" s="127">
        <f>VLOOKUP(AO228,'Flags&amp;Qualifiers'!$B$2:$E$49,4)</f>
        <v>0</v>
      </c>
      <c r="AS228" s="968"/>
      <c r="AT228" s="856" t="str">
        <f t="shared" si="97"/>
        <v>no</v>
      </c>
    </row>
    <row r="229" spans="1:46" s="7" customFormat="1" ht="11.25" customHeight="1" x14ac:dyDescent="0.2">
      <c r="A229" s="621">
        <f>(AirVision!A226)</f>
        <v>0</v>
      </c>
      <c r="B229" s="622">
        <f>(AirVision!B226)</f>
        <v>0</v>
      </c>
      <c r="C229" s="623" t="str">
        <f>IF(ISNUMBER(AirVision!I226),AirVision!I226, "")</f>
        <v/>
      </c>
      <c r="D229" s="624" t="str">
        <f>IF(AirVision!J226&lt;&gt;"",AirVision!J226, "")</f>
        <v/>
      </c>
      <c r="E229" s="624" t="str">
        <f>IF(ISNUMBER(AirVision!C226),AirVision!C226, "")</f>
        <v/>
      </c>
      <c r="F229" s="624" t="str">
        <f>IF(AirVision!D226&lt;&gt;"",AirVision!D226, "")</f>
        <v/>
      </c>
      <c r="G229" s="624" t="str">
        <f>IF(ISNUMBER(AirVision!F226),AirVision!F226, "")</f>
        <v/>
      </c>
      <c r="H229" s="624" t="str">
        <f>IF(AirVision!G226&lt;&gt;"",AirVision!G226, "")</f>
        <v/>
      </c>
      <c r="I229" s="624" t="str">
        <f>IF(ISNUMBER(AirVision!U226),AirVision!U226, "")</f>
        <v/>
      </c>
      <c r="J229" s="624" t="str">
        <f>IF(AirVision!V226&lt;&gt;"",AirVision!V226, "")</f>
        <v/>
      </c>
      <c r="K229" s="624" t="str">
        <f>IF(ISNUMBER(AirVision!X226),AirVision!X226, "")</f>
        <v/>
      </c>
      <c r="L229" s="624" t="str">
        <f>IF(AirVision!Y226&lt;&gt;"",AirVision!Y226, "")</f>
        <v/>
      </c>
      <c r="M229" s="624" t="str">
        <f>IF(ISNUMBER(AirVision!AA226),AirVision!AA226, "")</f>
        <v/>
      </c>
      <c r="N229" s="624" t="str">
        <f>IF(AirVision!AB226&lt;&gt;"",AirVision!AB226, "")</f>
        <v/>
      </c>
      <c r="O229" s="624" t="str">
        <f>IF(ISNUMBER(AirVision!AD226),AirVision!AD226, "")</f>
        <v/>
      </c>
      <c r="P229" s="624" t="str">
        <f>IF(AirVision!AE226&lt;&gt;"",AirVision!AE226, "")</f>
        <v/>
      </c>
      <c r="Q229" s="624">
        <f t="shared" si="90"/>
        <v>1</v>
      </c>
      <c r="R229" s="624" t="str">
        <f>IF(D229&lt;&gt;"",(VLOOKUP(D229,'Flags&amp;Qualifiers'!$S$2:$U$55,3)),"")</f>
        <v/>
      </c>
      <c r="S229" s="624" t="b">
        <f>ISNUMBER(SEARCH('Flags&amp;Qualifiers'!$S$5,D229))</f>
        <v>0</v>
      </c>
      <c r="T229" s="624">
        <f t="shared" si="91"/>
        <v>0</v>
      </c>
      <c r="U229" s="624" t="str">
        <f>IF(D229&lt;&gt;"",(VLOOKUP(D229,'Flags&amp;Qualifiers'!$S$2:$T$55,2)),"")</f>
        <v/>
      </c>
      <c r="V229" s="7">
        <f t="shared" si="92"/>
        <v>1</v>
      </c>
      <c r="W229" s="7">
        <f t="shared" si="93"/>
        <v>0</v>
      </c>
      <c r="X229" s="861" t="str">
        <f t="shared" si="94"/>
        <v>NULL</v>
      </c>
      <c r="Y229" s="557" t="str">
        <f t="shared" si="95"/>
        <v/>
      </c>
      <c r="Z229" s="862">
        <f t="shared" si="98"/>
        <v>223</v>
      </c>
      <c r="AA229" s="633">
        <f t="shared" si="99"/>
        <v>0</v>
      </c>
      <c r="AB229" s="7" t="str">
        <f t="shared" si="105"/>
        <v>INVALID</v>
      </c>
      <c r="AC229" s="861" t="str">
        <f t="shared" si="106"/>
        <v/>
      </c>
      <c r="AD229" s="861" t="e">
        <f t="shared" si="107"/>
        <v>#DIV/0!</v>
      </c>
      <c r="AE229" s="861">
        <f t="shared" si="108"/>
        <v>0</v>
      </c>
      <c r="AF229" s="862">
        <f t="shared" si="100"/>
        <v>300</v>
      </c>
      <c r="AG229" s="862">
        <f t="shared" si="101"/>
        <v>201</v>
      </c>
      <c r="AH229" s="865">
        <f t="shared" si="102"/>
        <v>0.374</v>
      </c>
      <c r="AI229" s="862">
        <f t="shared" si="103"/>
        <v>0.11600000000000001</v>
      </c>
      <c r="AJ229" s="862" t="e">
        <f t="shared" si="104"/>
        <v>#VALUE!</v>
      </c>
      <c r="AK229" s="632" t="str">
        <f t="shared" si="109"/>
        <v/>
      </c>
      <c r="AL229" s="866" t="str">
        <f t="shared" si="89"/>
        <v/>
      </c>
      <c r="AM229" s="867">
        <f t="shared" si="96"/>
        <v>0</v>
      </c>
      <c r="AN229" s="633" t="str">
        <f t="shared" si="110"/>
        <v>YES</v>
      </c>
      <c r="AO229" s="511" t="s">
        <v>382</v>
      </c>
      <c r="AP229" s="127">
        <f>VLOOKUP(AO229,'Flags&amp;Qualifiers'!$B$2:$C$49,2)</f>
        <v>0</v>
      </c>
      <c r="AQ229" s="127">
        <f>VLOOKUP(AO229,'Flags&amp;Qualifiers'!$B$2:$D$49,3)</f>
        <v>0</v>
      </c>
      <c r="AR229" s="127">
        <f>VLOOKUP(AO229,'Flags&amp;Qualifiers'!$B$2:$E$49,4)</f>
        <v>0</v>
      </c>
      <c r="AS229" s="968"/>
      <c r="AT229" s="856" t="str">
        <f t="shared" si="97"/>
        <v>no</v>
      </c>
    </row>
    <row r="230" spans="1:46" s="7" customFormat="1" ht="11.25" customHeight="1" x14ac:dyDescent="0.2">
      <c r="A230" s="621">
        <f>(AirVision!A227)</f>
        <v>0</v>
      </c>
      <c r="B230" s="622">
        <f>(AirVision!B227)</f>
        <v>0</v>
      </c>
      <c r="C230" s="623" t="str">
        <f>IF(ISNUMBER(AirVision!I227),AirVision!I227, "")</f>
        <v/>
      </c>
      <c r="D230" s="624" t="str">
        <f>IF(AirVision!J227&lt;&gt;"",AirVision!J227, "")</f>
        <v/>
      </c>
      <c r="E230" s="624" t="str">
        <f>IF(ISNUMBER(AirVision!C227),AirVision!C227, "")</f>
        <v/>
      </c>
      <c r="F230" s="624" t="str">
        <f>IF(AirVision!D227&lt;&gt;"",AirVision!D227, "")</f>
        <v/>
      </c>
      <c r="G230" s="624" t="str">
        <f>IF(ISNUMBER(AirVision!F227),AirVision!F227, "")</f>
        <v/>
      </c>
      <c r="H230" s="624" t="str">
        <f>IF(AirVision!G227&lt;&gt;"",AirVision!G227, "")</f>
        <v/>
      </c>
      <c r="I230" s="624" t="str">
        <f>IF(ISNUMBER(AirVision!U227),AirVision!U227, "")</f>
        <v/>
      </c>
      <c r="J230" s="624" t="str">
        <f>IF(AirVision!V227&lt;&gt;"",AirVision!V227, "")</f>
        <v/>
      </c>
      <c r="K230" s="624" t="str">
        <f>IF(ISNUMBER(AirVision!X227),AirVision!X227, "")</f>
        <v/>
      </c>
      <c r="L230" s="624" t="str">
        <f>IF(AirVision!Y227&lt;&gt;"",AirVision!Y227, "")</f>
        <v/>
      </c>
      <c r="M230" s="624" t="str">
        <f>IF(ISNUMBER(AirVision!AA227),AirVision!AA227, "")</f>
        <v/>
      </c>
      <c r="N230" s="624" t="str">
        <f>IF(AirVision!AB227&lt;&gt;"",AirVision!AB227, "")</f>
        <v/>
      </c>
      <c r="O230" s="624" t="str">
        <f>IF(ISNUMBER(AirVision!AD227),AirVision!AD227, "")</f>
        <v/>
      </c>
      <c r="P230" s="624" t="str">
        <f>IF(AirVision!AE227&lt;&gt;"",AirVision!AE227, "")</f>
        <v/>
      </c>
      <c r="Q230" s="624">
        <f t="shared" si="90"/>
        <v>1</v>
      </c>
      <c r="R230" s="624" t="str">
        <f>IF(D230&lt;&gt;"",(VLOOKUP(D230,'Flags&amp;Qualifiers'!$S$2:$U$55,3)),"")</f>
        <v/>
      </c>
      <c r="S230" s="624" t="b">
        <f>ISNUMBER(SEARCH('Flags&amp;Qualifiers'!$S$5,D230))</f>
        <v>0</v>
      </c>
      <c r="T230" s="624">
        <f t="shared" si="91"/>
        <v>0</v>
      </c>
      <c r="U230" s="624" t="str">
        <f>IF(D230&lt;&gt;"",(VLOOKUP(D230,'Flags&amp;Qualifiers'!$S$2:$T$55,2)),"")</f>
        <v/>
      </c>
      <c r="V230" s="7">
        <f t="shared" si="92"/>
        <v>1</v>
      </c>
      <c r="W230" s="7">
        <f t="shared" si="93"/>
        <v>0</v>
      </c>
      <c r="X230" s="861" t="str">
        <f t="shared" si="94"/>
        <v>NULL</v>
      </c>
      <c r="Y230" s="557" t="str">
        <f t="shared" si="95"/>
        <v/>
      </c>
      <c r="Z230" s="862">
        <f t="shared" si="98"/>
        <v>224</v>
      </c>
      <c r="AA230" s="633">
        <f t="shared" si="99"/>
        <v>0</v>
      </c>
      <c r="AB230" s="7" t="str">
        <f t="shared" si="105"/>
        <v>INVALID</v>
      </c>
      <c r="AC230" s="861" t="str">
        <f t="shared" si="106"/>
        <v/>
      </c>
      <c r="AD230" s="861" t="e">
        <f t="shared" si="107"/>
        <v>#DIV/0!</v>
      </c>
      <c r="AE230" s="861">
        <f t="shared" si="108"/>
        <v>0</v>
      </c>
      <c r="AF230" s="862">
        <f t="shared" si="100"/>
        <v>300</v>
      </c>
      <c r="AG230" s="862">
        <f t="shared" si="101"/>
        <v>201</v>
      </c>
      <c r="AH230" s="865">
        <f t="shared" si="102"/>
        <v>0.374</v>
      </c>
      <c r="AI230" s="862">
        <f t="shared" si="103"/>
        <v>0.11600000000000001</v>
      </c>
      <c r="AJ230" s="862" t="e">
        <f t="shared" si="104"/>
        <v>#VALUE!</v>
      </c>
      <c r="AK230" s="632" t="str">
        <f t="shared" si="109"/>
        <v/>
      </c>
      <c r="AL230" s="866" t="str">
        <f t="shared" si="89"/>
        <v/>
      </c>
      <c r="AM230" s="867">
        <f t="shared" si="96"/>
        <v>0</v>
      </c>
      <c r="AN230" s="633" t="str">
        <f t="shared" si="110"/>
        <v>YES</v>
      </c>
      <c r="AO230" s="511" t="s">
        <v>382</v>
      </c>
      <c r="AP230" s="127">
        <f>VLOOKUP(AO230,'Flags&amp;Qualifiers'!$B$2:$C$49,2)</f>
        <v>0</v>
      </c>
      <c r="AQ230" s="127">
        <f>VLOOKUP(AO230,'Flags&amp;Qualifiers'!$B$2:$D$49,3)</f>
        <v>0</v>
      </c>
      <c r="AR230" s="127">
        <f>VLOOKUP(AO230,'Flags&amp;Qualifiers'!$B$2:$E$49,4)</f>
        <v>0</v>
      </c>
      <c r="AS230" s="968">
        <f>COUNTIF(AC230:AC246,"&gt;0")</f>
        <v>0</v>
      </c>
      <c r="AT230" s="856" t="str">
        <f t="shared" si="97"/>
        <v>no</v>
      </c>
    </row>
    <row r="231" spans="1:46" s="7" customFormat="1" ht="11.25" customHeight="1" x14ac:dyDescent="0.2">
      <c r="A231" s="621">
        <f>(AirVision!A228)</f>
        <v>0</v>
      </c>
      <c r="B231" s="622">
        <f>(AirVision!B228)</f>
        <v>0</v>
      </c>
      <c r="C231" s="623" t="str">
        <f>IF(ISNUMBER(AirVision!I228),AirVision!I228, "")</f>
        <v/>
      </c>
      <c r="D231" s="624" t="str">
        <f>IF(AirVision!J228&lt;&gt;"",AirVision!J228, "")</f>
        <v/>
      </c>
      <c r="E231" s="624" t="str">
        <f>IF(ISNUMBER(AirVision!C228),AirVision!C228, "")</f>
        <v/>
      </c>
      <c r="F231" s="624" t="str">
        <f>IF(AirVision!D228&lt;&gt;"",AirVision!D228, "")</f>
        <v/>
      </c>
      <c r="G231" s="624" t="str">
        <f>IF(ISNUMBER(AirVision!F228),AirVision!F228, "")</f>
        <v/>
      </c>
      <c r="H231" s="624" t="str">
        <f>IF(AirVision!G228&lt;&gt;"",AirVision!G228, "")</f>
        <v/>
      </c>
      <c r="I231" s="624" t="str">
        <f>IF(ISNUMBER(AirVision!U228),AirVision!U228, "")</f>
        <v/>
      </c>
      <c r="J231" s="624" t="str">
        <f>IF(AirVision!V228&lt;&gt;"",AirVision!V228, "")</f>
        <v/>
      </c>
      <c r="K231" s="624" t="str">
        <f>IF(ISNUMBER(AirVision!X228),AirVision!X228, "")</f>
        <v/>
      </c>
      <c r="L231" s="624" t="str">
        <f>IF(AirVision!Y228&lt;&gt;"",AirVision!Y228, "")</f>
        <v/>
      </c>
      <c r="M231" s="624" t="str">
        <f>IF(ISNUMBER(AirVision!AA228),AirVision!AA228, "")</f>
        <v/>
      </c>
      <c r="N231" s="624" t="str">
        <f>IF(AirVision!AB228&lt;&gt;"",AirVision!AB228, "")</f>
        <v/>
      </c>
      <c r="O231" s="624" t="str">
        <f>IF(ISNUMBER(AirVision!AD228),AirVision!AD228, "")</f>
        <v/>
      </c>
      <c r="P231" s="624" t="str">
        <f>IF(AirVision!AE228&lt;&gt;"",AirVision!AE228, "")</f>
        <v/>
      </c>
      <c r="Q231" s="624">
        <f t="shared" si="90"/>
        <v>1</v>
      </c>
      <c r="R231" s="624" t="str">
        <f>IF(D231&lt;&gt;"",(VLOOKUP(D231,'Flags&amp;Qualifiers'!$S$2:$U$55,3)),"")</f>
        <v/>
      </c>
      <c r="S231" s="624" t="b">
        <f>ISNUMBER(SEARCH('Flags&amp;Qualifiers'!$S$5,D231))</f>
        <v>0</v>
      </c>
      <c r="T231" s="624">
        <f t="shared" si="91"/>
        <v>0</v>
      </c>
      <c r="U231" s="624" t="str">
        <f>IF(D231&lt;&gt;"",(VLOOKUP(D231,'Flags&amp;Qualifiers'!$S$2:$T$55,2)),"")</f>
        <v/>
      </c>
      <c r="V231" s="7">
        <f t="shared" si="92"/>
        <v>1</v>
      </c>
      <c r="W231" s="7">
        <f t="shared" si="93"/>
        <v>0</v>
      </c>
      <c r="X231" s="861" t="str">
        <f t="shared" si="94"/>
        <v>NULL</v>
      </c>
      <c r="Y231" s="557" t="str">
        <f t="shared" si="95"/>
        <v/>
      </c>
      <c r="Z231" s="862">
        <f t="shared" si="98"/>
        <v>225</v>
      </c>
      <c r="AA231" s="633">
        <f t="shared" si="99"/>
        <v>0</v>
      </c>
      <c r="AB231" s="7" t="str">
        <f t="shared" si="105"/>
        <v>INVALID</v>
      </c>
      <c r="AC231" s="861" t="str">
        <f t="shared" si="106"/>
        <v/>
      </c>
      <c r="AD231" s="861" t="e">
        <f t="shared" si="107"/>
        <v>#DIV/0!</v>
      </c>
      <c r="AE231" s="861">
        <f t="shared" si="108"/>
        <v>0</v>
      </c>
      <c r="AF231" s="862">
        <f t="shared" si="100"/>
        <v>300</v>
      </c>
      <c r="AG231" s="862">
        <f t="shared" si="101"/>
        <v>201</v>
      </c>
      <c r="AH231" s="865">
        <f t="shared" si="102"/>
        <v>0.374</v>
      </c>
      <c r="AI231" s="862">
        <f t="shared" si="103"/>
        <v>0.11600000000000001</v>
      </c>
      <c r="AJ231" s="862" t="e">
        <f t="shared" si="104"/>
        <v>#VALUE!</v>
      </c>
      <c r="AK231" s="632" t="str">
        <f t="shared" si="109"/>
        <v/>
      </c>
      <c r="AL231" s="866" t="str">
        <f t="shared" si="89"/>
        <v/>
      </c>
      <c r="AM231" s="867">
        <f t="shared" si="96"/>
        <v>0</v>
      </c>
      <c r="AN231" s="633" t="str">
        <f t="shared" si="110"/>
        <v>YES</v>
      </c>
      <c r="AO231" s="511" t="s">
        <v>382</v>
      </c>
      <c r="AP231" s="127">
        <f>VLOOKUP(AO231,'Flags&amp;Qualifiers'!$B$2:$C$49,2)</f>
        <v>0</v>
      </c>
      <c r="AQ231" s="127">
        <f>VLOOKUP(AO231,'Flags&amp;Qualifiers'!$B$2:$D$49,3)</f>
        <v>0</v>
      </c>
      <c r="AR231" s="127">
        <f>VLOOKUP(AO231,'Flags&amp;Qualifiers'!$B$2:$E$49,4)</f>
        <v>0</v>
      </c>
      <c r="AS231" s="968"/>
      <c r="AT231" s="856" t="str">
        <f t="shared" si="97"/>
        <v>no</v>
      </c>
    </row>
    <row r="232" spans="1:46" s="7" customFormat="1" ht="11.25" customHeight="1" x14ac:dyDescent="0.2">
      <c r="A232" s="621">
        <f>(AirVision!A229)</f>
        <v>0</v>
      </c>
      <c r="B232" s="622">
        <f>(AirVision!B229)</f>
        <v>0</v>
      </c>
      <c r="C232" s="623" t="str">
        <f>IF(ISNUMBER(AirVision!I229),AirVision!I229, "")</f>
        <v/>
      </c>
      <c r="D232" s="624" t="str">
        <f>IF(AirVision!J229&lt;&gt;"",AirVision!J229, "")</f>
        <v/>
      </c>
      <c r="E232" s="624" t="str">
        <f>IF(ISNUMBER(AirVision!C229),AirVision!C229, "")</f>
        <v/>
      </c>
      <c r="F232" s="624" t="str">
        <f>IF(AirVision!D229&lt;&gt;"",AirVision!D229, "")</f>
        <v/>
      </c>
      <c r="G232" s="624" t="str">
        <f>IF(ISNUMBER(AirVision!F229),AirVision!F229, "")</f>
        <v/>
      </c>
      <c r="H232" s="624" t="str">
        <f>IF(AirVision!G229&lt;&gt;"",AirVision!G229, "")</f>
        <v/>
      </c>
      <c r="I232" s="624" t="str">
        <f>IF(ISNUMBER(AirVision!U229),AirVision!U229, "")</f>
        <v/>
      </c>
      <c r="J232" s="624" t="str">
        <f>IF(AirVision!V229&lt;&gt;"",AirVision!V229, "")</f>
        <v/>
      </c>
      <c r="K232" s="624" t="str">
        <f>IF(ISNUMBER(AirVision!X229),AirVision!X229, "")</f>
        <v/>
      </c>
      <c r="L232" s="624" t="str">
        <f>IF(AirVision!Y229&lt;&gt;"",AirVision!Y229, "")</f>
        <v/>
      </c>
      <c r="M232" s="624" t="str">
        <f>IF(ISNUMBER(AirVision!AA229),AirVision!AA229, "")</f>
        <v/>
      </c>
      <c r="N232" s="624" t="str">
        <f>IF(AirVision!AB229&lt;&gt;"",AirVision!AB229, "")</f>
        <v/>
      </c>
      <c r="O232" s="624" t="str">
        <f>IF(ISNUMBER(AirVision!AD229),AirVision!AD229, "")</f>
        <v/>
      </c>
      <c r="P232" s="624" t="str">
        <f>IF(AirVision!AE229&lt;&gt;"",AirVision!AE229, "")</f>
        <v/>
      </c>
      <c r="Q232" s="624">
        <f t="shared" si="90"/>
        <v>1</v>
      </c>
      <c r="R232" s="624" t="str">
        <f>IF(D232&lt;&gt;"",(VLOOKUP(D232,'Flags&amp;Qualifiers'!$S$2:$U$55,3)),"")</f>
        <v/>
      </c>
      <c r="S232" s="624" t="b">
        <f>ISNUMBER(SEARCH('Flags&amp;Qualifiers'!$S$5,D232))</f>
        <v>0</v>
      </c>
      <c r="T232" s="624">
        <f t="shared" si="91"/>
        <v>0</v>
      </c>
      <c r="U232" s="624" t="str">
        <f>IF(D232&lt;&gt;"",(VLOOKUP(D232,'Flags&amp;Qualifiers'!$S$2:$T$55,2)),"")</f>
        <v/>
      </c>
      <c r="V232" s="7">
        <f t="shared" si="92"/>
        <v>1</v>
      </c>
      <c r="W232" s="7">
        <f t="shared" si="93"/>
        <v>0</v>
      </c>
      <c r="X232" s="861" t="str">
        <f t="shared" si="94"/>
        <v>NULL</v>
      </c>
      <c r="Y232" s="557" t="str">
        <f t="shared" si="95"/>
        <v/>
      </c>
      <c r="Z232" s="862">
        <f t="shared" si="98"/>
        <v>226</v>
      </c>
      <c r="AA232" s="633">
        <f t="shared" si="99"/>
        <v>0</v>
      </c>
      <c r="AB232" s="7" t="str">
        <f t="shared" si="105"/>
        <v>INVALID</v>
      </c>
      <c r="AC232" s="861" t="str">
        <f t="shared" si="106"/>
        <v/>
      </c>
      <c r="AD232" s="861" t="e">
        <f t="shared" si="107"/>
        <v>#DIV/0!</v>
      </c>
      <c r="AE232" s="861">
        <f t="shared" si="108"/>
        <v>0</v>
      </c>
      <c r="AF232" s="862">
        <f t="shared" si="100"/>
        <v>300</v>
      </c>
      <c r="AG232" s="862">
        <f t="shared" si="101"/>
        <v>201</v>
      </c>
      <c r="AH232" s="865">
        <f t="shared" si="102"/>
        <v>0.374</v>
      </c>
      <c r="AI232" s="862">
        <f t="shared" si="103"/>
        <v>0.11600000000000001</v>
      </c>
      <c r="AJ232" s="862" t="e">
        <f t="shared" si="104"/>
        <v>#VALUE!</v>
      </c>
      <c r="AK232" s="632" t="str">
        <f t="shared" si="109"/>
        <v/>
      </c>
      <c r="AL232" s="866" t="str">
        <f t="shared" si="89"/>
        <v/>
      </c>
      <c r="AM232" s="867">
        <f t="shared" si="96"/>
        <v>0</v>
      </c>
      <c r="AN232" s="633" t="str">
        <f t="shared" si="110"/>
        <v>YES</v>
      </c>
      <c r="AO232" s="511" t="s">
        <v>382</v>
      </c>
      <c r="AP232" s="127">
        <f>VLOOKUP(AO232,'Flags&amp;Qualifiers'!$B$2:$C$49,2)</f>
        <v>0</v>
      </c>
      <c r="AQ232" s="127">
        <f>VLOOKUP(AO232,'Flags&amp;Qualifiers'!$B$2:$D$49,3)</f>
        <v>0</v>
      </c>
      <c r="AR232" s="127">
        <f>VLOOKUP(AO232,'Flags&amp;Qualifiers'!$B$2:$E$49,4)</f>
        <v>0</v>
      </c>
      <c r="AS232" s="968"/>
      <c r="AT232" s="856" t="str">
        <f t="shared" si="97"/>
        <v>no</v>
      </c>
    </row>
    <row r="233" spans="1:46" s="7" customFormat="1" ht="11.25" customHeight="1" x14ac:dyDescent="0.2">
      <c r="A233" s="621">
        <f>(AirVision!A230)</f>
        <v>0</v>
      </c>
      <c r="B233" s="622">
        <f>(AirVision!B230)</f>
        <v>0</v>
      </c>
      <c r="C233" s="623" t="str">
        <f>IF(ISNUMBER(AirVision!I230),AirVision!I230, "")</f>
        <v/>
      </c>
      <c r="D233" s="624" t="str">
        <f>IF(AirVision!J230&lt;&gt;"",AirVision!J230, "")</f>
        <v/>
      </c>
      <c r="E233" s="624" t="str">
        <f>IF(ISNUMBER(AirVision!C230),AirVision!C230, "")</f>
        <v/>
      </c>
      <c r="F233" s="624" t="str">
        <f>IF(AirVision!D230&lt;&gt;"",AirVision!D230, "")</f>
        <v/>
      </c>
      <c r="G233" s="624" t="str">
        <f>IF(ISNUMBER(AirVision!F230),AirVision!F230, "")</f>
        <v/>
      </c>
      <c r="H233" s="624" t="str">
        <f>IF(AirVision!G230&lt;&gt;"",AirVision!G230, "")</f>
        <v/>
      </c>
      <c r="I233" s="624" t="str">
        <f>IF(ISNUMBER(AirVision!U230),AirVision!U230, "")</f>
        <v/>
      </c>
      <c r="J233" s="624" t="str">
        <f>IF(AirVision!V230&lt;&gt;"",AirVision!V230, "")</f>
        <v/>
      </c>
      <c r="K233" s="624" t="str">
        <f>IF(ISNUMBER(AirVision!X230),AirVision!X230, "")</f>
        <v/>
      </c>
      <c r="L233" s="624" t="str">
        <f>IF(AirVision!Y230&lt;&gt;"",AirVision!Y230, "")</f>
        <v/>
      </c>
      <c r="M233" s="624" t="str">
        <f>IF(ISNUMBER(AirVision!AA230),AirVision!AA230, "")</f>
        <v/>
      </c>
      <c r="N233" s="624" t="str">
        <f>IF(AirVision!AB230&lt;&gt;"",AirVision!AB230, "")</f>
        <v/>
      </c>
      <c r="O233" s="624" t="str">
        <f>IF(ISNUMBER(AirVision!AD230),AirVision!AD230, "")</f>
        <v/>
      </c>
      <c r="P233" s="624" t="str">
        <f>IF(AirVision!AE230&lt;&gt;"",AirVision!AE230, "")</f>
        <v/>
      </c>
      <c r="Q233" s="624">
        <f t="shared" si="90"/>
        <v>1</v>
      </c>
      <c r="R233" s="624" t="str">
        <f>IF(D233&lt;&gt;"",(VLOOKUP(D233,'Flags&amp;Qualifiers'!$S$2:$U$55,3)),"")</f>
        <v/>
      </c>
      <c r="S233" s="624" t="b">
        <f>ISNUMBER(SEARCH('Flags&amp;Qualifiers'!$S$5,D233))</f>
        <v>0</v>
      </c>
      <c r="T233" s="624">
        <f t="shared" si="91"/>
        <v>0</v>
      </c>
      <c r="U233" s="624" t="str">
        <f>IF(D233&lt;&gt;"",(VLOOKUP(D233,'Flags&amp;Qualifiers'!$S$2:$T$55,2)),"")</f>
        <v/>
      </c>
      <c r="V233" s="7">
        <f t="shared" si="92"/>
        <v>1</v>
      </c>
      <c r="W233" s="7">
        <f t="shared" si="93"/>
        <v>0</v>
      </c>
      <c r="X233" s="861" t="str">
        <f t="shared" si="94"/>
        <v>NULL</v>
      </c>
      <c r="Y233" s="557" t="str">
        <f t="shared" si="95"/>
        <v/>
      </c>
      <c r="Z233" s="862">
        <f t="shared" si="98"/>
        <v>227</v>
      </c>
      <c r="AA233" s="633">
        <f t="shared" si="99"/>
        <v>0</v>
      </c>
      <c r="AB233" s="7" t="str">
        <f t="shared" si="105"/>
        <v>INVALID</v>
      </c>
      <c r="AC233" s="861" t="str">
        <f t="shared" si="106"/>
        <v/>
      </c>
      <c r="AD233" s="861" t="e">
        <f t="shared" si="107"/>
        <v>#DIV/0!</v>
      </c>
      <c r="AE233" s="861">
        <f t="shared" si="108"/>
        <v>0</v>
      </c>
      <c r="AF233" s="862">
        <f t="shared" si="100"/>
        <v>300</v>
      </c>
      <c r="AG233" s="862">
        <f t="shared" si="101"/>
        <v>201</v>
      </c>
      <c r="AH233" s="865">
        <f t="shared" si="102"/>
        <v>0.374</v>
      </c>
      <c r="AI233" s="862">
        <f t="shared" si="103"/>
        <v>0.11600000000000001</v>
      </c>
      <c r="AJ233" s="862" t="e">
        <f t="shared" si="104"/>
        <v>#VALUE!</v>
      </c>
      <c r="AK233" s="632" t="str">
        <f t="shared" si="109"/>
        <v/>
      </c>
      <c r="AL233" s="866" t="str">
        <f t="shared" si="89"/>
        <v/>
      </c>
      <c r="AM233" s="867">
        <f t="shared" si="96"/>
        <v>0</v>
      </c>
      <c r="AN233" s="633" t="str">
        <f t="shared" si="110"/>
        <v>YES</v>
      </c>
      <c r="AO233" s="511" t="s">
        <v>382</v>
      </c>
      <c r="AP233" s="127">
        <f>VLOOKUP(AO233,'Flags&amp;Qualifiers'!$B$2:$C$49,2)</f>
        <v>0</v>
      </c>
      <c r="AQ233" s="127">
        <f>VLOOKUP(AO233,'Flags&amp;Qualifiers'!$B$2:$D$49,3)</f>
        <v>0</v>
      </c>
      <c r="AR233" s="127">
        <f>VLOOKUP(AO233,'Flags&amp;Qualifiers'!$B$2:$E$49,4)</f>
        <v>0</v>
      </c>
      <c r="AS233" s="968"/>
      <c r="AT233" s="856" t="str">
        <f t="shared" si="97"/>
        <v>no</v>
      </c>
    </row>
    <row r="234" spans="1:46" s="7" customFormat="1" ht="11.25" customHeight="1" x14ac:dyDescent="0.2">
      <c r="A234" s="621">
        <f>(AirVision!A231)</f>
        <v>0</v>
      </c>
      <c r="B234" s="622">
        <f>(AirVision!B231)</f>
        <v>0</v>
      </c>
      <c r="C234" s="623" t="str">
        <f>IF(ISNUMBER(AirVision!I231),AirVision!I231, "")</f>
        <v/>
      </c>
      <c r="D234" s="624" t="str">
        <f>IF(AirVision!J231&lt;&gt;"",AirVision!J231, "")</f>
        <v/>
      </c>
      <c r="E234" s="624" t="str">
        <f>IF(ISNUMBER(AirVision!C231),AirVision!C231, "")</f>
        <v/>
      </c>
      <c r="F234" s="624" t="str">
        <f>IF(AirVision!D231&lt;&gt;"",AirVision!D231, "")</f>
        <v/>
      </c>
      <c r="G234" s="624" t="str">
        <f>IF(ISNUMBER(AirVision!F231),AirVision!F231, "")</f>
        <v/>
      </c>
      <c r="H234" s="624" t="str">
        <f>IF(AirVision!G231&lt;&gt;"",AirVision!G231, "")</f>
        <v/>
      </c>
      <c r="I234" s="624" t="str">
        <f>IF(ISNUMBER(AirVision!U231),AirVision!U231, "")</f>
        <v/>
      </c>
      <c r="J234" s="624" t="str">
        <f>IF(AirVision!V231&lt;&gt;"",AirVision!V231, "")</f>
        <v/>
      </c>
      <c r="K234" s="624" t="str">
        <f>IF(ISNUMBER(AirVision!X231),AirVision!X231, "")</f>
        <v/>
      </c>
      <c r="L234" s="624" t="str">
        <f>IF(AirVision!Y231&lt;&gt;"",AirVision!Y231, "")</f>
        <v/>
      </c>
      <c r="M234" s="624" t="str">
        <f>IF(ISNUMBER(AirVision!AA231),AirVision!AA231, "")</f>
        <v/>
      </c>
      <c r="N234" s="624" t="str">
        <f>IF(AirVision!AB231&lt;&gt;"",AirVision!AB231, "")</f>
        <v/>
      </c>
      <c r="O234" s="624" t="str">
        <f>IF(ISNUMBER(AirVision!AD231),AirVision!AD231, "")</f>
        <v/>
      </c>
      <c r="P234" s="624" t="str">
        <f>IF(AirVision!AE231&lt;&gt;"",AirVision!AE231, "")</f>
        <v/>
      </c>
      <c r="Q234" s="624">
        <f t="shared" si="90"/>
        <v>1</v>
      </c>
      <c r="R234" s="624" t="str">
        <f>IF(D234&lt;&gt;"",(VLOOKUP(D234,'Flags&amp;Qualifiers'!$S$2:$U$55,3)),"")</f>
        <v/>
      </c>
      <c r="S234" s="624" t="b">
        <f>ISNUMBER(SEARCH('Flags&amp;Qualifiers'!$S$5,D234))</f>
        <v>0</v>
      </c>
      <c r="T234" s="624">
        <f t="shared" si="91"/>
        <v>0</v>
      </c>
      <c r="U234" s="624" t="str">
        <f>IF(D234&lt;&gt;"",(VLOOKUP(D234,'Flags&amp;Qualifiers'!$S$2:$T$55,2)),"")</f>
        <v/>
      </c>
      <c r="V234" s="7">
        <f t="shared" si="92"/>
        <v>1</v>
      </c>
      <c r="W234" s="7">
        <f t="shared" si="93"/>
        <v>0</v>
      </c>
      <c r="X234" s="861" t="str">
        <f t="shared" si="94"/>
        <v>NULL</v>
      </c>
      <c r="Y234" s="557" t="str">
        <f t="shared" si="95"/>
        <v/>
      </c>
      <c r="Z234" s="862">
        <f t="shared" si="98"/>
        <v>228</v>
      </c>
      <c r="AA234" s="633">
        <f t="shared" si="99"/>
        <v>0</v>
      </c>
      <c r="AB234" s="7" t="str">
        <f t="shared" si="105"/>
        <v>INVALID</v>
      </c>
      <c r="AC234" s="861" t="str">
        <f t="shared" si="106"/>
        <v/>
      </c>
      <c r="AD234" s="861" t="e">
        <f t="shared" si="107"/>
        <v>#DIV/0!</v>
      </c>
      <c r="AE234" s="861">
        <f t="shared" si="108"/>
        <v>0</v>
      </c>
      <c r="AF234" s="862">
        <f t="shared" si="100"/>
        <v>300</v>
      </c>
      <c r="AG234" s="862">
        <f t="shared" si="101"/>
        <v>201</v>
      </c>
      <c r="AH234" s="865">
        <f t="shared" si="102"/>
        <v>0.374</v>
      </c>
      <c r="AI234" s="862">
        <f t="shared" si="103"/>
        <v>0.11600000000000001</v>
      </c>
      <c r="AJ234" s="862" t="e">
        <f t="shared" si="104"/>
        <v>#VALUE!</v>
      </c>
      <c r="AK234" s="632" t="str">
        <f t="shared" si="109"/>
        <v/>
      </c>
      <c r="AL234" s="866" t="str">
        <f t="shared" si="89"/>
        <v/>
      </c>
      <c r="AM234" s="867">
        <f t="shared" si="96"/>
        <v>0</v>
      </c>
      <c r="AN234" s="633" t="str">
        <f t="shared" si="110"/>
        <v>YES</v>
      </c>
      <c r="AO234" s="511" t="s">
        <v>382</v>
      </c>
      <c r="AP234" s="127">
        <f>VLOOKUP(AO234,'Flags&amp;Qualifiers'!$B$2:$C$49,2)</f>
        <v>0</v>
      </c>
      <c r="AQ234" s="127">
        <f>VLOOKUP(AO234,'Flags&amp;Qualifiers'!$B$2:$D$49,3)</f>
        <v>0</v>
      </c>
      <c r="AR234" s="127">
        <f>VLOOKUP(AO234,'Flags&amp;Qualifiers'!$B$2:$E$49,4)</f>
        <v>0</v>
      </c>
      <c r="AS234" s="968"/>
      <c r="AT234" s="856" t="str">
        <f t="shared" si="97"/>
        <v>no</v>
      </c>
    </row>
    <row r="235" spans="1:46" s="7" customFormat="1" ht="11.25" customHeight="1" x14ac:dyDescent="0.2">
      <c r="A235" s="621">
        <f>(AirVision!A232)</f>
        <v>0</v>
      </c>
      <c r="B235" s="622">
        <f>(AirVision!B232)</f>
        <v>0</v>
      </c>
      <c r="C235" s="623" t="str">
        <f>IF(ISNUMBER(AirVision!I232),AirVision!I232, "")</f>
        <v/>
      </c>
      <c r="D235" s="624" t="str">
        <f>IF(AirVision!J232&lt;&gt;"",AirVision!J232, "")</f>
        <v/>
      </c>
      <c r="E235" s="624" t="str">
        <f>IF(ISNUMBER(AirVision!C232),AirVision!C232, "")</f>
        <v/>
      </c>
      <c r="F235" s="624" t="str">
        <f>IF(AirVision!D232&lt;&gt;"",AirVision!D232, "")</f>
        <v/>
      </c>
      <c r="G235" s="624" t="str">
        <f>IF(ISNUMBER(AirVision!F232),AirVision!F232, "")</f>
        <v/>
      </c>
      <c r="H235" s="624" t="str">
        <f>IF(AirVision!G232&lt;&gt;"",AirVision!G232, "")</f>
        <v/>
      </c>
      <c r="I235" s="624" t="str">
        <f>IF(ISNUMBER(AirVision!U232),AirVision!U232, "")</f>
        <v/>
      </c>
      <c r="J235" s="624" t="str">
        <f>IF(AirVision!V232&lt;&gt;"",AirVision!V232, "")</f>
        <v/>
      </c>
      <c r="K235" s="624" t="str">
        <f>IF(ISNUMBER(AirVision!X232),AirVision!X232, "")</f>
        <v/>
      </c>
      <c r="L235" s="624" t="str">
        <f>IF(AirVision!Y232&lt;&gt;"",AirVision!Y232, "")</f>
        <v/>
      </c>
      <c r="M235" s="624" t="str">
        <f>IF(ISNUMBER(AirVision!AA232),AirVision!AA232, "")</f>
        <v/>
      </c>
      <c r="N235" s="624" t="str">
        <f>IF(AirVision!AB232&lt;&gt;"",AirVision!AB232, "")</f>
        <v/>
      </c>
      <c r="O235" s="624" t="str">
        <f>IF(ISNUMBER(AirVision!AD232),AirVision!AD232, "")</f>
        <v/>
      </c>
      <c r="P235" s="624" t="str">
        <f>IF(AirVision!AE232&lt;&gt;"",AirVision!AE232, "")</f>
        <v/>
      </c>
      <c r="Q235" s="624">
        <f t="shared" si="90"/>
        <v>1</v>
      </c>
      <c r="R235" s="624" t="str">
        <f>IF(D235&lt;&gt;"",(VLOOKUP(D235,'Flags&amp;Qualifiers'!$S$2:$U$55,3)),"")</f>
        <v/>
      </c>
      <c r="S235" s="624" t="b">
        <f>ISNUMBER(SEARCH('Flags&amp;Qualifiers'!$S$5,D235))</f>
        <v>0</v>
      </c>
      <c r="T235" s="624">
        <f t="shared" si="91"/>
        <v>0</v>
      </c>
      <c r="U235" s="624" t="str">
        <f>IF(D235&lt;&gt;"",(VLOOKUP(D235,'Flags&amp;Qualifiers'!$S$2:$T$55,2)),"")</f>
        <v/>
      </c>
      <c r="V235" s="7">
        <f t="shared" si="92"/>
        <v>1</v>
      </c>
      <c r="W235" s="7">
        <f t="shared" si="93"/>
        <v>0</v>
      </c>
      <c r="X235" s="861" t="str">
        <f t="shared" si="94"/>
        <v>NULL</v>
      </c>
      <c r="Y235" s="557" t="str">
        <f t="shared" si="95"/>
        <v/>
      </c>
      <c r="Z235" s="862">
        <f t="shared" si="98"/>
        <v>229</v>
      </c>
      <c r="AA235" s="633">
        <f t="shared" si="99"/>
        <v>0</v>
      </c>
      <c r="AB235" s="7" t="str">
        <f t="shared" si="105"/>
        <v>INVALID</v>
      </c>
      <c r="AC235" s="861" t="str">
        <f t="shared" si="106"/>
        <v/>
      </c>
      <c r="AD235" s="861" t="e">
        <f t="shared" si="107"/>
        <v>#DIV/0!</v>
      </c>
      <c r="AE235" s="861">
        <f t="shared" si="108"/>
        <v>0</v>
      </c>
      <c r="AF235" s="862">
        <f t="shared" si="100"/>
        <v>300</v>
      </c>
      <c r="AG235" s="862">
        <f t="shared" si="101"/>
        <v>201</v>
      </c>
      <c r="AH235" s="865">
        <f t="shared" si="102"/>
        <v>0.374</v>
      </c>
      <c r="AI235" s="862">
        <f t="shared" si="103"/>
        <v>0.11600000000000001</v>
      </c>
      <c r="AJ235" s="862" t="e">
        <f t="shared" si="104"/>
        <v>#VALUE!</v>
      </c>
      <c r="AK235" s="632" t="str">
        <f t="shared" si="109"/>
        <v/>
      </c>
      <c r="AL235" s="866" t="str">
        <f t="shared" si="89"/>
        <v/>
      </c>
      <c r="AM235" s="867">
        <f t="shared" si="96"/>
        <v>0</v>
      </c>
      <c r="AN235" s="633" t="str">
        <f t="shared" si="110"/>
        <v>YES</v>
      </c>
      <c r="AO235" s="511" t="s">
        <v>382</v>
      </c>
      <c r="AP235" s="127">
        <f>VLOOKUP(AO235,'Flags&amp;Qualifiers'!$B$2:$C$49,2)</f>
        <v>0</v>
      </c>
      <c r="AQ235" s="127">
        <f>VLOOKUP(AO235,'Flags&amp;Qualifiers'!$B$2:$D$49,3)</f>
        <v>0</v>
      </c>
      <c r="AR235" s="127">
        <f>VLOOKUP(AO235,'Flags&amp;Qualifiers'!$B$2:$E$49,4)</f>
        <v>0</v>
      </c>
      <c r="AS235" s="968"/>
      <c r="AT235" s="856" t="str">
        <f t="shared" si="97"/>
        <v>no</v>
      </c>
    </row>
    <row r="236" spans="1:46" s="7" customFormat="1" ht="11.25" customHeight="1" x14ac:dyDescent="0.2">
      <c r="A236" s="621">
        <f>(AirVision!A233)</f>
        <v>0</v>
      </c>
      <c r="B236" s="622">
        <f>(AirVision!B233)</f>
        <v>0</v>
      </c>
      <c r="C236" s="623" t="str">
        <f>IF(ISNUMBER(AirVision!I233),AirVision!I233, "")</f>
        <v/>
      </c>
      <c r="D236" s="624" t="str">
        <f>IF(AirVision!J233&lt;&gt;"",AirVision!J233, "")</f>
        <v/>
      </c>
      <c r="E236" s="624" t="str">
        <f>IF(ISNUMBER(AirVision!C233),AirVision!C233, "")</f>
        <v/>
      </c>
      <c r="F236" s="624" t="str">
        <f>IF(AirVision!D233&lt;&gt;"",AirVision!D233, "")</f>
        <v/>
      </c>
      <c r="G236" s="624" t="str">
        <f>IF(ISNUMBER(AirVision!F233),AirVision!F233, "")</f>
        <v/>
      </c>
      <c r="H236" s="624" t="str">
        <f>IF(AirVision!G233&lt;&gt;"",AirVision!G233, "")</f>
        <v/>
      </c>
      <c r="I236" s="624" t="str">
        <f>IF(ISNUMBER(AirVision!U233),AirVision!U233, "")</f>
        <v/>
      </c>
      <c r="J236" s="624" t="str">
        <f>IF(AirVision!V233&lt;&gt;"",AirVision!V233, "")</f>
        <v/>
      </c>
      <c r="K236" s="624" t="str">
        <f>IF(ISNUMBER(AirVision!X233),AirVision!X233, "")</f>
        <v/>
      </c>
      <c r="L236" s="624" t="str">
        <f>IF(AirVision!Y233&lt;&gt;"",AirVision!Y233, "")</f>
        <v/>
      </c>
      <c r="M236" s="624" t="str">
        <f>IF(ISNUMBER(AirVision!AA233),AirVision!AA233, "")</f>
        <v/>
      </c>
      <c r="N236" s="624" t="str">
        <f>IF(AirVision!AB233&lt;&gt;"",AirVision!AB233, "")</f>
        <v/>
      </c>
      <c r="O236" s="624" t="str">
        <f>IF(ISNUMBER(AirVision!AD233),AirVision!AD233, "")</f>
        <v/>
      </c>
      <c r="P236" s="624" t="str">
        <f>IF(AirVision!AE233&lt;&gt;"",AirVision!AE233, "")</f>
        <v/>
      </c>
      <c r="Q236" s="624">
        <f t="shared" si="90"/>
        <v>1</v>
      </c>
      <c r="R236" s="624" t="str">
        <f>IF(D236&lt;&gt;"",(VLOOKUP(D236,'Flags&amp;Qualifiers'!$S$2:$U$55,3)),"")</f>
        <v/>
      </c>
      <c r="S236" s="624" t="b">
        <f>ISNUMBER(SEARCH('Flags&amp;Qualifiers'!$S$5,D236))</f>
        <v>0</v>
      </c>
      <c r="T236" s="624">
        <f t="shared" si="91"/>
        <v>0</v>
      </c>
      <c r="U236" s="624" t="str">
        <f>IF(D236&lt;&gt;"",(VLOOKUP(D236,'Flags&amp;Qualifiers'!$S$2:$T$55,2)),"")</f>
        <v/>
      </c>
      <c r="V236" s="7">
        <f t="shared" si="92"/>
        <v>1</v>
      </c>
      <c r="W236" s="7">
        <f t="shared" si="93"/>
        <v>0</v>
      </c>
      <c r="X236" s="861" t="str">
        <f t="shared" si="94"/>
        <v>NULL</v>
      </c>
      <c r="Y236" s="557" t="str">
        <f t="shared" si="95"/>
        <v/>
      </c>
      <c r="Z236" s="862">
        <f t="shared" si="98"/>
        <v>230</v>
      </c>
      <c r="AA236" s="633">
        <f t="shared" si="99"/>
        <v>0</v>
      </c>
      <c r="AB236" s="7" t="str">
        <f t="shared" si="105"/>
        <v>INVALID</v>
      </c>
      <c r="AC236" s="861" t="str">
        <f t="shared" si="106"/>
        <v/>
      </c>
      <c r="AD236" s="861" t="e">
        <f t="shared" si="107"/>
        <v>#DIV/0!</v>
      </c>
      <c r="AE236" s="861">
        <f t="shared" si="108"/>
        <v>0</v>
      </c>
      <c r="AF236" s="862">
        <f t="shared" si="100"/>
        <v>300</v>
      </c>
      <c r="AG236" s="862">
        <f t="shared" si="101"/>
        <v>201</v>
      </c>
      <c r="AH236" s="865">
        <f t="shared" si="102"/>
        <v>0.374</v>
      </c>
      <c r="AI236" s="862">
        <f t="shared" si="103"/>
        <v>0.11600000000000001</v>
      </c>
      <c r="AJ236" s="862" t="e">
        <f t="shared" si="104"/>
        <v>#VALUE!</v>
      </c>
      <c r="AK236" s="632" t="str">
        <f t="shared" si="109"/>
        <v/>
      </c>
      <c r="AL236" s="866" t="str">
        <f t="shared" si="89"/>
        <v/>
      </c>
      <c r="AM236" s="867">
        <f t="shared" si="96"/>
        <v>0</v>
      </c>
      <c r="AN236" s="633" t="str">
        <f t="shared" si="110"/>
        <v>YES</v>
      </c>
      <c r="AO236" s="511" t="s">
        <v>382</v>
      </c>
      <c r="AP236" s="127">
        <f>VLOOKUP(AO236,'Flags&amp;Qualifiers'!$B$2:$C$49,2)</f>
        <v>0</v>
      </c>
      <c r="AQ236" s="127">
        <f>VLOOKUP(AO236,'Flags&amp;Qualifiers'!$B$2:$D$49,3)</f>
        <v>0</v>
      </c>
      <c r="AR236" s="127">
        <f>VLOOKUP(AO236,'Flags&amp;Qualifiers'!$B$2:$E$49,4)</f>
        <v>0</v>
      </c>
      <c r="AS236" s="968"/>
      <c r="AT236" s="856" t="str">
        <f t="shared" si="97"/>
        <v>no</v>
      </c>
    </row>
    <row r="237" spans="1:46" s="7" customFormat="1" ht="11.25" customHeight="1" x14ac:dyDescent="0.2">
      <c r="A237" s="621">
        <f>(AirVision!A234)</f>
        <v>0</v>
      </c>
      <c r="B237" s="622">
        <f>(AirVision!B234)</f>
        <v>0</v>
      </c>
      <c r="C237" s="623" t="str">
        <f>IF(ISNUMBER(AirVision!I234),AirVision!I234, "")</f>
        <v/>
      </c>
      <c r="D237" s="624" t="str">
        <f>IF(AirVision!J234&lt;&gt;"",AirVision!J234, "")</f>
        <v/>
      </c>
      <c r="E237" s="624" t="str">
        <f>IF(ISNUMBER(AirVision!C234),AirVision!C234, "")</f>
        <v/>
      </c>
      <c r="F237" s="624" t="str">
        <f>IF(AirVision!D234&lt;&gt;"",AirVision!D234, "")</f>
        <v/>
      </c>
      <c r="G237" s="624" t="str">
        <f>IF(ISNUMBER(AirVision!F234),AirVision!F234, "")</f>
        <v/>
      </c>
      <c r="H237" s="624" t="str">
        <f>IF(AirVision!G234&lt;&gt;"",AirVision!G234, "")</f>
        <v/>
      </c>
      <c r="I237" s="624" t="str">
        <f>IF(ISNUMBER(AirVision!U234),AirVision!U234, "")</f>
        <v/>
      </c>
      <c r="J237" s="624" t="str">
        <f>IF(AirVision!V234&lt;&gt;"",AirVision!V234, "")</f>
        <v/>
      </c>
      <c r="K237" s="624" t="str">
        <f>IF(ISNUMBER(AirVision!X234),AirVision!X234, "")</f>
        <v/>
      </c>
      <c r="L237" s="624" t="str">
        <f>IF(AirVision!Y234&lt;&gt;"",AirVision!Y234, "")</f>
        <v/>
      </c>
      <c r="M237" s="624" t="str">
        <f>IF(ISNUMBER(AirVision!AA234),AirVision!AA234, "")</f>
        <v/>
      </c>
      <c r="N237" s="624" t="str">
        <f>IF(AirVision!AB234&lt;&gt;"",AirVision!AB234, "")</f>
        <v/>
      </c>
      <c r="O237" s="624" t="str">
        <f>IF(ISNUMBER(AirVision!AD234),AirVision!AD234, "")</f>
        <v/>
      </c>
      <c r="P237" s="624" t="str">
        <f>IF(AirVision!AE234&lt;&gt;"",AirVision!AE234, "")</f>
        <v/>
      </c>
      <c r="Q237" s="624">
        <f t="shared" si="90"/>
        <v>1</v>
      </c>
      <c r="R237" s="624" t="str">
        <f>IF(D237&lt;&gt;"",(VLOOKUP(D237,'Flags&amp;Qualifiers'!$S$2:$U$55,3)),"")</f>
        <v/>
      </c>
      <c r="S237" s="624" t="b">
        <f>ISNUMBER(SEARCH('Flags&amp;Qualifiers'!$S$5,D237))</f>
        <v>0</v>
      </c>
      <c r="T237" s="624">
        <f t="shared" si="91"/>
        <v>0</v>
      </c>
      <c r="U237" s="624" t="str">
        <f>IF(D237&lt;&gt;"",(VLOOKUP(D237,'Flags&amp;Qualifiers'!$S$2:$T$55,2)),"")</f>
        <v/>
      </c>
      <c r="V237" s="7">
        <f t="shared" si="92"/>
        <v>1</v>
      </c>
      <c r="W237" s="7">
        <f t="shared" si="93"/>
        <v>0</v>
      </c>
      <c r="X237" s="861" t="str">
        <f t="shared" si="94"/>
        <v>NULL</v>
      </c>
      <c r="Y237" s="557" t="str">
        <f t="shared" si="95"/>
        <v/>
      </c>
      <c r="Z237" s="862">
        <f t="shared" si="98"/>
        <v>231</v>
      </c>
      <c r="AA237" s="633">
        <f t="shared" si="99"/>
        <v>0</v>
      </c>
      <c r="AB237" s="7" t="str">
        <f t="shared" si="105"/>
        <v>INVALID</v>
      </c>
      <c r="AC237" s="861" t="str">
        <f t="shared" si="106"/>
        <v/>
      </c>
      <c r="AD237" s="861" t="e">
        <f t="shared" si="107"/>
        <v>#DIV/0!</v>
      </c>
      <c r="AE237" s="861">
        <f t="shared" si="108"/>
        <v>0</v>
      </c>
      <c r="AF237" s="862">
        <f t="shared" si="100"/>
        <v>300</v>
      </c>
      <c r="AG237" s="862">
        <f t="shared" si="101"/>
        <v>201</v>
      </c>
      <c r="AH237" s="865">
        <f t="shared" si="102"/>
        <v>0.374</v>
      </c>
      <c r="AI237" s="862">
        <f t="shared" si="103"/>
        <v>0.11600000000000001</v>
      </c>
      <c r="AJ237" s="862" t="e">
        <f t="shared" si="104"/>
        <v>#VALUE!</v>
      </c>
      <c r="AK237" s="632" t="str">
        <f t="shared" si="109"/>
        <v/>
      </c>
      <c r="AL237" s="866" t="str">
        <f t="shared" si="89"/>
        <v/>
      </c>
      <c r="AM237" s="867">
        <f t="shared" si="96"/>
        <v>0</v>
      </c>
      <c r="AN237" s="633" t="str">
        <f t="shared" si="110"/>
        <v>YES</v>
      </c>
      <c r="AO237" s="511" t="s">
        <v>382</v>
      </c>
      <c r="AP237" s="127">
        <f>VLOOKUP(AO237,'Flags&amp;Qualifiers'!$B$2:$C$49,2)</f>
        <v>0</v>
      </c>
      <c r="AQ237" s="127">
        <f>VLOOKUP(AO237,'Flags&amp;Qualifiers'!$B$2:$D$49,3)</f>
        <v>0</v>
      </c>
      <c r="AR237" s="127">
        <f>VLOOKUP(AO237,'Flags&amp;Qualifiers'!$B$2:$E$49,4)</f>
        <v>0</v>
      </c>
      <c r="AS237" s="968"/>
      <c r="AT237" s="856" t="str">
        <f t="shared" si="97"/>
        <v>no</v>
      </c>
    </row>
    <row r="238" spans="1:46" s="7" customFormat="1" ht="11.25" customHeight="1" x14ac:dyDescent="0.2">
      <c r="A238" s="621">
        <f>(AirVision!A235)</f>
        <v>0</v>
      </c>
      <c r="B238" s="622">
        <f>(AirVision!B235)</f>
        <v>0</v>
      </c>
      <c r="C238" s="623" t="str">
        <f>IF(ISNUMBER(AirVision!I235),AirVision!I235, "")</f>
        <v/>
      </c>
      <c r="D238" s="624" t="str">
        <f>IF(AirVision!J235&lt;&gt;"",AirVision!J235, "")</f>
        <v/>
      </c>
      <c r="E238" s="624" t="str">
        <f>IF(ISNUMBER(AirVision!C235),AirVision!C235, "")</f>
        <v/>
      </c>
      <c r="F238" s="624" t="str">
        <f>IF(AirVision!D235&lt;&gt;"",AirVision!D235, "")</f>
        <v/>
      </c>
      <c r="G238" s="624" t="str">
        <f>IF(ISNUMBER(AirVision!F235),AirVision!F235, "")</f>
        <v/>
      </c>
      <c r="H238" s="624" t="str">
        <f>IF(AirVision!G235&lt;&gt;"",AirVision!G235, "")</f>
        <v/>
      </c>
      <c r="I238" s="624" t="str">
        <f>IF(ISNUMBER(AirVision!U235),AirVision!U235, "")</f>
        <v/>
      </c>
      <c r="J238" s="624" t="str">
        <f>IF(AirVision!V235&lt;&gt;"",AirVision!V235, "")</f>
        <v/>
      </c>
      <c r="K238" s="624" t="str">
        <f>IF(ISNUMBER(AirVision!X235),AirVision!X235, "")</f>
        <v/>
      </c>
      <c r="L238" s="624" t="str">
        <f>IF(AirVision!Y235&lt;&gt;"",AirVision!Y235, "")</f>
        <v/>
      </c>
      <c r="M238" s="624" t="str">
        <f>IF(ISNUMBER(AirVision!AA235),AirVision!AA235, "")</f>
        <v/>
      </c>
      <c r="N238" s="624" t="str">
        <f>IF(AirVision!AB235&lt;&gt;"",AirVision!AB235, "")</f>
        <v/>
      </c>
      <c r="O238" s="624" t="str">
        <f>IF(ISNUMBER(AirVision!AD235),AirVision!AD235, "")</f>
        <v/>
      </c>
      <c r="P238" s="624" t="str">
        <f>IF(AirVision!AE235&lt;&gt;"",AirVision!AE235, "")</f>
        <v/>
      </c>
      <c r="Q238" s="624">
        <f t="shared" si="90"/>
        <v>1</v>
      </c>
      <c r="R238" s="624" t="str">
        <f>IF(D238&lt;&gt;"",(VLOOKUP(D238,'Flags&amp;Qualifiers'!$S$2:$U$55,3)),"")</f>
        <v/>
      </c>
      <c r="S238" s="624" t="b">
        <f>ISNUMBER(SEARCH('Flags&amp;Qualifiers'!$S$5,D238))</f>
        <v>0</v>
      </c>
      <c r="T238" s="624">
        <f t="shared" si="91"/>
        <v>0</v>
      </c>
      <c r="U238" s="624" t="str">
        <f>IF(D238&lt;&gt;"",(VLOOKUP(D238,'Flags&amp;Qualifiers'!$S$2:$T$55,2)),"")</f>
        <v/>
      </c>
      <c r="V238" s="7">
        <f t="shared" si="92"/>
        <v>1</v>
      </c>
      <c r="W238" s="7">
        <f t="shared" si="93"/>
        <v>0</v>
      </c>
      <c r="X238" s="861" t="str">
        <f t="shared" si="94"/>
        <v>NULL</v>
      </c>
      <c r="Y238" s="557" t="str">
        <f t="shared" si="95"/>
        <v/>
      </c>
      <c r="Z238" s="862">
        <f t="shared" si="98"/>
        <v>232</v>
      </c>
      <c r="AA238" s="633">
        <f t="shared" si="99"/>
        <v>0</v>
      </c>
      <c r="AB238" s="7" t="str">
        <f t="shared" si="105"/>
        <v>INVALID</v>
      </c>
      <c r="AC238" s="861" t="str">
        <f t="shared" si="106"/>
        <v/>
      </c>
      <c r="AD238" s="861" t="e">
        <f t="shared" si="107"/>
        <v>#DIV/0!</v>
      </c>
      <c r="AE238" s="861">
        <f t="shared" si="108"/>
        <v>0</v>
      </c>
      <c r="AF238" s="862">
        <f t="shared" si="100"/>
        <v>300</v>
      </c>
      <c r="AG238" s="862">
        <f t="shared" si="101"/>
        <v>201</v>
      </c>
      <c r="AH238" s="865">
        <f t="shared" si="102"/>
        <v>0.374</v>
      </c>
      <c r="AI238" s="862">
        <f t="shared" si="103"/>
        <v>0.11600000000000001</v>
      </c>
      <c r="AJ238" s="862" t="e">
        <f t="shared" si="104"/>
        <v>#VALUE!</v>
      </c>
      <c r="AK238" s="632" t="str">
        <f t="shared" si="109"/>
        <v/>
      </c>
      <c r="AL238" s="866" t="str">
        <f t="shared" si="89"/>
        <v/>
      </c>
      <c r="AM238" s="867">
        <f t="shared" si="96"/>
        <v>0</v>
      </c>
      <c r="AN238" s="633" t="str">
        <f t="shared" si="110"/>
        <v>YES</v>
      </c>
      <c r="AO238" s="511" t="s">
        <v>382</v>
      </c>
      <c r="AP238" s="127">
        <f>VLOOKUP(AO238,'Flags&amp;Qualifiers'!$B$2:$C$49,2)</f>
        <v>0</v>
      </c>
      <c r="AQ238" s="127">
        <f>VLOOKUP(AO238,'Flags&amp;Qualifiers'!$B$2:$D$49,3)</f>
        <v>0</v>
      </c>
      <c r="AR238" s="127">
        <f>VLOOKUP(AO238,'Flags&amp;Qualifiers'!$B$2:$E$49,4)</f>
        <v>0</v>
      </c>
      <c r="AS238" s="968"/>
      <c r="AT238" s="856" t="str">
        <f t="shared" si="97"/>
        <v>no</v>
      </c>
    </row>
    <row r="239" spans="1:46" s="7" customFormat="1" ht="11.25" customHeight="1" x14ac:dyDescent="0.2">
      <c r="A239" s="621">
        <f>(AirVision!A236)</f>
        <v>0</v>
      </c>
      <c r="B239" s="622">
        <f>(AirVision!B236)</f>
        <v>0</v>
      </c>
      <c r="C239" s="623" t="str">
        <f>IF(ISNUMBER(AirVision!I236),AirVision!I236, "")</f>
        <v/>
      </c>
      <c r="D239" s="624" t="str">
        <f>IF(AirVision!J236&lt;&gt;"",AirVision!J236, "")</f>
        <v/>
      </c>
      <c r="E239" s="624" t="str">
        <f>IF(ISNUMBER(AirVision!C236),AirVision!C236, "")</f>
        <v/>
      </c>
      <c r="F239" s="624" t="str">
        <f>IF(AirVision!D236&lt;&gt;"",AirVision!D236, "")</f>
        <v/>
      </c>
      <c r="G239" s="624" t="str">
        <f>IF(ISNUMBER(AirVision!F236),AirVision!F236, "")</f>
        <v/>
      </c>
      <c r="H239" s="624" t="str">
        <f>IF(AirVision!G236&lt;&gt;"",AirVision!G236, "")</f>
        <v/>
      </c>
      <c r="I239" s="624" t="str">
        <f>IF(ISNUMBER(AirVision!U236),AirVision!U236, "")</f>
        <v/>
      </c>
      <c r="J239" s="624" t="str">
        <f>IF(AirVision!V236&lt;&gt;"",AirVision!V236, "")</f>
        <v/>
      </c>
      <c r="K239" s="624" t="str">
        <f>IF(ISNUMBER(AirVision!X236),AirVision!X236, "")</f>
        <v/>
      </c>
      <c r="L239" s="624" t="str">
        <f>IF(AirVision!Y236&lt;&gt;"",AirVision!Y236, "")</f>
        <v/>
      </c>
      <c r="M239" s="624" t="str">
        <f>IF(ISNUMBER(AirVision!AA236),AirVision!AA236, "")</f>
        <v/>
      </c>
      <c r="N239" s="624" t="str">
        <f>IF(AirVision!AB236&lt;&gt;"",AirVision!AB236, "")</f>
        <v/>
      </c>
      <c r="O239" s="624" t="str">
        <f>IF(ISNUMBER(AirVision!AD236),AirVision!AD236, "")</f>
        <v/>
      </c>
      <c r="P239" s="624" t="str">
        <f>IF(AirVision!AE236&lt;&gt;"",AirVision!AE236, "")</f>
        <v/>
      </c>
      <c r="Q239" s="624">
        <f t="shared" si="90"/>
        <v>1</v>
      </c>
      <c r="R239" s="624" t="str">
        <f>IF(D239&lt;&gt;"",(VLOOKUP(D239,'Flags&amp;Qualifiers'!$S$2:$U$55,3)),"")</f>
        <v/>
      </c>
      <c r="S239" s="624" t="b">
        <f>ISNUMBER(SEARCH('Flags&amp;Qualifiers'!$S$5,D239))</f>
        <v>0</v>
      </c>
      <c r="T239" s="624">
        <f t="shared" si="91"/>
        <v>0</v>
      </c>
      <c r="U239" s="624" t="str">
        <f>IF(D239&lt;&gt;"",(VLOOKUP(D239,'Flags&amp;Qualifiers'!$S$2:$T$55,2)),"")</f>
        <v/>
      </c>
      <c r="V239" s="7">
        <f t="shared" si="92"/>
        <v>1</v>
      </c>
      <c r="W239" s="7">
        <f t="shared" si="93"/>
        <v>0</v>
      </c>
      <c r="X239" s="861" t="str">
        <f t="shared" si="94"/>
        <v>NULL</v>
      </c>
      <c r="Y239" s="557" t="str">
        <f t="shared" si="95"/>
        <v/>
      </c>
      <c r="Z239" s="862">
        <f t="shared" si="98"/>
        <v>233</v>
      </c>
      <c r="AA239" s="633">
        <f t="shared" si="99"/>
        <v>0</v>
      </c>
      <c r="AB239" s="7" t="str">
        <f t="shared" si="105"/>
        <v>INVALID</v>
      </c>
      <c r="AC239" s="861" t="str">
        <f t="shared" si="106"/>
        <v/>
      </c>
      <c r="AD239" s="861" t="e">
        <f t="shared" si="107"/>
        <v>#DIV/0!</v>
      </c>
      <c r="AE239" s="861">
        <f t="shared" si="108"/>
        <v>0</v>
      </c>
      <c r="AF239" s="862">
        <f t="shared" si="100"/>
        <v>300</v>
      </c>
      <c r="AG239" s="862">
        <f t="shared" si="101"/>
        <v>201</v>
      </c>
      <c r="AH239" s="865">
        <f t="shared" si="102"/>
        <v>0.374</v>
      </c>
      <c r="AI239" s="862">
        <f t="shared" si="103"/>
        <v>0.11600000000000001</v>
      </c>
      <c r="AJ239" s="862" t="e">
        <f t="shared" si="104"/>
        <v>#VALUE!</v>
      </c>
      <c r="AK239" s="632" t="str">
        <f t="shared" si="109"/>
        <v/>
      </c>
      <c r="AL239" s="866" t="str">
        <f t="shared" si="89"/>
        <v/>
      </c>
      <c r="AM239" s="867">
        <f t="shared" si="96"/>
        <v>0</v>
      </c>
      <c r="AN239" s="633" t="str">
        <f t="shared" si="110"/>
        <v>YES</v>
      </c>
      <c r="AO239" s="511" t="s">
        <v>382</v>
      </c>
      <c r="AP239" s="127">
        <f>VLOOKUP(AO239,'Flags&amp;Qualifiers'!$B$2:$C$49,2)</f>
        <v>0</v>
      </c>
      <c r="AQ239" s="127">
        <f>VLOOKUP(AO239,'Flags&amp;Qualifiers'!$B$2:$D$49,3)</f>
        <v>0</v>
      </c>
      <c r="AR239" s="127">
        <f>VLOOKUP(AO239,'Flags&amp;Qualifiers'!$B$2:$E$49,4)</f>
        <v>0</v>
      </c>
      <c r="AS239" s="968"/>
      <c r="AT239" s="856" t="str">
        <f t="shared" si="97"/>
        <v>no</v>
      </c>
    </row>
    <row r="240" spans="1:46" s="7" customFormat="1" ht="11.25" customHeight="1" x14ac:dyDescent="0.2">
      <c r="A240" s="621">
        <f>(AirVision!A237)</f>
        <v>0</v>
      </c>
      <c r="B240" s="622">
        <f>(AirVision!B237)</f>
        <v>0</v>
      </c>
      <c r="C240" s="623" t="str">
        <f>IF(ISNUMBER(AirVision!I237),AirVision!I237, "")</f>
        <v/>
      </c>
      <c r="D240" s="624" t="str">
        <f>IF(AirVision!J237&lt;&gt;"",AirVision!J237, "")</f>
        <v/>
      </c>
      <c r="E240" s="624" t="str">
        <f>IF(ISNUMBER(AirVision!C237),AirVision!C237, "")</f>
        <v/>
      </c>
      <c r="F240" s="624" t="str">
        <f>IF(AirVision!D237&lt;&gt;"",AirVision!D237, "")</f>
        <v/>
      </c>
      <c r="G240" s="624" t="str">
        <f>IF(ISNUMBER(AirVision!F237),AirVision!F237, "")</f>
        <v/>
      </c>
      <c r="H240" s="624" t="str">
        <f>IF(AirVision!G237&lt;&gt;"",AirVision!G237, "")</f>
        <v/>
      </c>
      <c r="I240" s="624" t="str">
        <f>IF(ISNUMBER(AirVision!U237),AirVision!U237, "")</f>
        <v/>
      </c>
      <c r="J240" s="624" t="str">
        <f>IF(AirVision!V237&lt;&gt;"",AirVision!V237, "")</f>
        <v/>
      </c>
      <c r="K240" s="624" t="str">
        <f>IF(ISNUMBER(AirVision!X237),AirVision!X237, "")</f>
        <v/>
      </c>
      <c r="L240" s="624" t="str">
        <f>IF(AirVision!Y237&lt;&gt;"",AirVision!Y237, "")</f>
        <v/>
      </c>
      <c r="M240" s="624" t="str">
        <f>IF(ISNUMBER(AirVision!AA237),AirVision!AA237, "")</f>
        <v/>
      </c>
      <c r="N240" s="624" t="str">
        <f>IF(AirVision!AB237&lt;&gt;"",AirVision!AB237, "")</f>
        <v/>
      </c>
      <c r="O240" s="624" t="str">
        <f>IF(ISNUMBER(AirVision!AD237),AirVision!AD237, "")</f>
        <v/>
      </c>
      <c r="P240" s="624" t="str">
        <f>IF(AirVision!AE237&lt;&gt;"",AirVision!AE237, "")</f>
        <v/>
      </c>
      <c r="Q240" s="624">
        <f t="shared" si="90"/>
        <v>1</v>
      </c>
      <c r="R240" s="624" t="str">
        <f>IF(D240&lt;&gt;"",(VLOOKUP(D240,'Flags&amp;Qualifiers'!$S$2:$U$55,3)),"")</f>
        <v/>
      </c>
      <c r="S240" s="624" t="b">
        <f>ISNUMBER(SEARCH('Flags&amp;Qualifiers'!$S$5,D240))</f>
        <v>0</v>
      </c>
      <c r="T240" s="624">
        <f t="shared" si="91"/>
        <v>0</v>
      </c>
      <c r="U240" s="624" t="str">
        <f>IF(D240&lt;&gt;"",(VLOOKUP(D240,'Flags&amp;Qualifiers'!$S$2:$T$55,2)),"")</f>
        <v/>
      </c>
      <c r="V240" s="7">
        <f t="shared" si="92"/>
        <v>1</v>
      </c>
      <c r="W240" s="7">
        <f t="shared" si="93"/>
        <v>0</v>
      </c>
      <c r="X240" s="861" t="str">
        <f t="shared" si="94"/>
        <v>NULL</v>
      </c>
      <c r="Y240" s="557" t="str">
        <f t="shared" si="95"/>
        <v/>
      </c>
      <c r="Z240" s="862">
        <f t="shared" si="98"/>
        <v>234</v>
      </c>
      <c r="AA240" s="633">
        <f t="shared" si="99"/>
        <v>0</v>
      </c>
      <c r="AB240" s="7" t="str">
        <f t="shared" si="105"/>
        <v>INVALID</v>
      </c>
      <c r="AC240" s="861" t="str">
        <f t="shared" si="106"/>
        <v/>
      </c>
      <c r="AD240" s="861" t="e">
        <f t="shared" si="107"/>
        <v>#DIV/0!</v>
      </c>
      <c r="AE240" s="861">
        <f t="shared" si="108"/>
        <v>0</v>
      </c>
      <c r="AF240" s="862">
        <f t="shared" si="100"/>
        <v>300</v>
      </c>
      <c r="AG240" s="862">
        <f t="shared" si="101"/>
        <v>201</v>
      </c>
      <c r="AH240" s="865">
        <f t="shared" si="102"/>
        <v>0.374</v>
      </c>
      <c r="AI240" s="862">
        <f t="shared" si="103"/>
        <v>0.11600000000000001</v>
      </c>
      <c r="AJ240" s="862" t="e">
        <f t="shared" si="104"/>
        <v>#VALUE!</v>
      </c>
      <c r="AK240" s="632" t="str">
        <f t="shared" si="109"/>
        <v/>
      </c>
      <c r="AL240" s="866" t="str">
        <f t="shared" si="89"/>
        <v/>
      </c>
      <c r="AM240" s="867">
        <f t="shared" si="96"/>
        <v>0</v>
      </c>
      <c r="AN240" s="633" t="str">
        <f t="shared" si="110"/>
        <v>YES</v>
      </c>
      <c r="AO240" s="511" t="s">
        <v>382</v>
      </c>
      <c r="AP240" s="127">
        <f>VLOOKUP(AO240,'Flags&amp;Qualifiers'!$B$2:$C$49,2)</f>
        <v>0</v>
      </c>
      <c r="AQ240" s="127">
        <f>VLOOKUP(AO240,'Flags&amp;Qualifiers'!$B$2:$D$49,3)</f>
        <v>0</v>
      </c>
      <c r="AR240" s="127">
        <f>VLOOKUP(AO240,'Flags&amp;Qualifiers'!$B$2:$E$49,4)</f>
        <v>0</v>
      </c>
      <c r="AS240" s="968"/>
      <c r="AT240" s="856" t="str">
        <f t="shared" si="97"/>
        <v>no</v>
      </c>
    </row>
    <row r="241" spans="1:46" s="7" customFormat="1" ht="11.25" customHeight="1" x14ac:dyDescent="0.2">
      <c r="A241" s="621">
        <f>(AirVision!A238)</f>
        <v>0</v>
      </c>
      <c r="B241" s="622">
        <f>(AirVision!B238)</f>
        <v>0</v>
      </c>
      <c r="C241" s="623" t="str">
        <f>IF(ISNUMBER(AirVision!I238),AirVision!I238, "")</f>
        <v/>
      </c>
      <c r="D241" s="624" t="str">
        <f>IF(AirVision!J238&lt;&gt;"",AirVision!J238, "")</f>
        <v/>
      </c>
      <c r="E241" s="624" t="str">
        <f>IF(ISNUMBER(AirVision!C238),AirVision!C238, "")</f>
        <v/>
      </c>
      <c r="F241" s="624" t="str">
        <f>IF(AirVision!D238&lt;&gt;"",AirVision!D238, "")</f>
        <v/>
      </c>
      <c r="G241" s="624" t="str">
        <f>IF(ISNUMBER(AirVision!F238),AirVision!F238, "")</f>
        <v/>
      </c>
      <c r="H241" s="624" t="str">
        <f>IF(AirVision!G238&lt;&gt;"",AirVision!G238, "")</f>
        <v/>
      </c>
      <c r="I241" s="624" t="str">
        <f>IF(ISNUMBER(AirVision!U238),AirVision!U238, "")</f>
        <v/>
      </c>
      <c r="J241" s="624" t="str">
        <f>IF(AirVision!V238&lt;&gt;"",AirVision!V238, "")</f>
        <v/>
      </c>
      <c r="K241" s="624" t="str">
        <f>IF(ISNUMBER(AirVision!X238),AirVision!X238, "")</f>
        <v/>
      </c>
      <c r="L241" s="624" t="str">
        <f>IF(AirVision!Y238&lt;&gt;"",AirVision!Y238, "")</f>
        <v/>
      </c>
      <c r="M241" s="624" t="str">
        <f>IF(ISNUMBER(AirVision!AA238),AirVision!AA238, "")</f>
        <v/>
      </c>
      <c r="N241" s="624" t="str">
        <f>IF(AirVision!AB238&lt;&gt;"",AirVision!AB238, "")</f>
        <v/>
      </c>
      <c r="O241" s="624" t="str">
        <f>IF(ISNUMBER(AirVision!AD238),AirVision!AD238, "")</f>
        <v/>
      </c>
      <c r="P241" s="624" t="str">
        <f>IF(AirVision!AE238&lt;&gt;"",AirVision!AE238, "")</f>
        <v/>
      </c>
      <c r="Q241" s="624">
        <f t="shared" si="90"/>
        <v>1</v>
      </c>
      <c r="R241" s="624" t="str">
        <f>IF(D241&lt;&gt;"",(VLOOKUP(D241,'Flags&amp;Qualifiers'!$S$2:$U$55,3)),"")</f>
        <v/>
      </c>
      <c r="S241" s="624" t="b">
        <f>ISNUMBER(SEARCH('Flags&amp;Qualifiers'!$S$5,D241))</f>
        <v>0</v>
      </c>
      <c r="T241" s="624">
        <f t="shared" si="91"/>
        <v>0</v>
      </c>
      <c r="U241" s="624" t="str">
        <f>IF(D241&lt;&gt;"",(VLOOKUP(D241,'Flags&amp;Qualifiers'!$S$2:$T$55,2)),"")</f>
        <v/>
      </c>
      <c r="V241" s="7">
        <f t="shared" si="92"/>
        <v>1</v>
      </c>
      <c r="W241" s="7">
        <f t="shared" si="93"/>
        <v>0</v>
      </c>
      <c r="X241" s="861" t="str">
        <f t="shared" si="94"/>
        <v>NULL</v>
      </c>
      <c r="Y241" s="557" t="str">
        <f t="shared" si="95"/>
        <v/>
      </c>
      <c r="Z241" s="862">
        <f t="shared" si="98"/>
        <v>235</v>
      </c>
      <c r="AA241" s="633">
        <f t="shared" si="99"/>
        <v>0</v>
      </c>
      <c r="AB241" s="7" t="str">
        <f t="shared" si="105"/>
        <v>INVALID</v>
      </c>
      <c r="AC241" s="861" t="str">
        <f t="shared" si="106"/>
        <v/>
      </c>
      <c r="AD241" s="861" t="e">
        <f t="shared" si="107"/>
        <v>#DIV/0!</v>
      </c>
      <c r="AE241" s="861">
        <f t="shared" si="108"/>
        <v>0</v>
      </c>
      <c r="AF241" s="862">
        <f t="shared" si="100"/>
        <v>300</v>
      </c>
      <c r="AG241" s="862">
        <f t="shared" si="101"/>
        <v>201</v>
      </c>
      <c r="AH241" s="865">
        <f t="shared" si="102"/>
        <v>0.374</v>
      </c>
      <c r="AI241" s="862">
        <f t="shared" si="103"/>
        <v>0.11600000000000001</v>
      </c>
      <c r="AJ241" s="862" t="e">
        <f t="shared" si="104"/>
        <v>#VALUE!</v>
      </c>
      <c r="AK241" s="632" t="str">
        <f t="shared" si="109"/>
        <v/>
      </c>
      <c r="AL241" s="866" t="str">
        <f t="shared" si="89"/>
        <v/>
      </c>
      <c r="AM241" s="867">
        <f t="shared" si="96"/>
        <v>0</v>
      </c>
      <c r="AN241" s="633" t="str">
        <f t="shared" si="110"/>
        <v>YES</v>
      </c>
      <c r="AO241" s="511" t="s">
        <v>382</v>
      </c>
      <c r="AP241" s="127">
        <f>VLOOKUP(AO241,'Flags&amp;Qualifiers'!$B$2:$C$49,2)</f>
        <v>0</v>
      </c>
      <c r="AQ241" s="127">
        <f>VLOOKUP(AO241,'Flags&amp;Qualifiers'!$B$2:$D$49,3)</f>
        <v>0</v>
      </c>
      <c r="AR241" s="127">
        <f>VLOOKUP(AO241,'Flags&amp;Qualifiers'!$B$2:$E$49,4)</f>
        <v>0</v>
      </c>
      <c r="AS241" s="968"/>
      <c r="AT241" s="856" t="str">
        <f t="shared" si="97"/>
        <v>no</v>
      </c>
    </row>
    <row r="242" spans="1:46" s="7" customFormat="1" ht="11.25" customHeight="1" x14ac:dyDescent="0.2">
      <c r="A242" s="621">
        <f>(AirVision!A239)</f>
        <v>0</v>
      </c>
      <c r="B242" s="622">
        <f>(AirVision!B239)</f>
        <v>0</v>
      </c>
      <c r="C242" s="623" t="str">
        <f>IF(ISNUMBER(AirVision!I239),AirVision!I239, "")</f>
        <v/>
      </c>
      <c r="D242" s="624" t="str">
        <f>IF(AirVision!J239&lt;&gt;"",AirVision!J239, "")</f>
        <v/>
      </c>
      <c r="E242" s="624" t="str">
        <f>IF(ISNUMBER(AirVision!C239),AirVision!C239, "")</f>
        <v/>
      </c>
      <c r="F242" s="624" t="str">
        <f>IF(AirVision!D239&lt;&gt;"",AirVision!D239, "")</f>
        <v/>
      </c>
      <c r="G242" s="624" t="str">
        <f>IF(ISNUMBER(AirVision!F239),AirVision!F239, "")</f>
        <v/>
      </c>
      <c r="H242" s="624" t="str">
        <f>IF(AirVision!G239&lt;&gt;"",AirVision!G239, "")</f>
        <v/>
      </c>
      <c r="I242" s="624" t="str">
        <f>IF(ISNUMBER(AirVision!U239),AirVision!U239, "")</f>
        <v/>
      </c>
      <c r="J242" s="624" t="str">
        <f>IF(AirVision!V239&lt;&gt;"",AirVision!V239, "")</f>
        <v/>
      </c>
      <c r="K242" s="624" t="str">
        <f>IF(ISNUMBER(AirVision!X239),AirVision!X239, "")</f>
        <v/>
      </c>
      <c r="L242" s="624" t="str">
        <f>IF(AirVision!Y239&lt;&gt;"",AirVision!Y239, "")</f>
        <v/>
      </c>
      <c r="M242" s="624" t="str">
        <f>IF(ISNUMBER(AirVision!AA239),AirVision!AA239, "")</f>
        <v/>
      </c>
      <c r="N242" s="624" t="str">
        <f>IF(AirVision!AB239&lt;&gt;"",AirVision!AB239, "")</f>
        <v/>
      </c>
      <c r="O242" s="624" t="str">
        <f>IF(ISNUMBER(AirVision!AD239),AirVision!AD239, "")</f>
        <v/>
      </c>
      <c r="P242" s="624" t="str">
        <f>IF(AirVision!AE239&lt;&gt;"",AirVision!AE239, "")</f>
        <v/>
      </c>
      <c r="Q242" s="624">
        <f t="shared" si="90"/>
        <v>1</v>
      </c>
      <c r="R242" s="624" t="str">
        <f>IF(D242&lt;&gt;"",(VLOOKUP(D242,'Flags&amp;Qualifiers'!$S$2:$U$55,3)),"")</f>
        <v/>
      </c>
      <c r="S242" s="624" t="b">
        <f>ISNUMBER(SEARCH('Flags&amp;Qualifiers'!$S$5,D242))</f>
        <v>0</v>
      </c>
      <c r="T242" s="624">
        <f t="shared" si="91"/>
        <v>0</v>
      </c>
      <c r="U242" s="624" t="str">
        <f>IF(D242&lt;&gt;"",(VLOOKUP(D242,'Flags&amp;Qualifiers'!$S$2:$T$55,2)),"")</f>
        <v/>
      </c>
      <c r="V242" s="7">
        <f t="shared" si="92"/>
        <v>1</v>
      </c>
      <c r="W242" s="7">
        <f t="shared" si="93"/>
        <v>0</v>
      </c>
      <c r="X242" s="861" t="str">
        <f t="shared" si="94"/>
        <v>NULL</v>
      </c>
      <c r="Y242" s="557" t="str">
        <f t="shared" si="95"/>
        <v/>
      </c>
      <c r="Z242" s="862">
        <f t="shared" si="98"/>
        <v>236</v>
      </c>
      <c r="AA242" s="633">
        <f t="shared" si="99"/>
        <v>0</v>
      </c>
      <c r="AB242" s="7" t="str">
        <f t="shared" si="105"/>
        <v>INVALID</v>
      </c>
      <c r="AC242" s="861" t="str">
        <f t="shared" si="106"/>
        <v/>
      </c>
      <c r="AD242" s="861" t="e">
        <f t="shared" si="107"/>
        <v>#DIV/0!</v>
      </c>
      <c r="AE242" s="861">
        <f t="shared" si="108"/>
        <v>0</v>
      </c>
      <c r="AF242" s="862">
        <f t="shared" si="100"/>
        <v>300</v>
      </c>
      <c r="AG242" s="862">
        <f t="shared" si="101"/>
        <v>201</v>
      </c>
      <c r="AH242" s="865">
        <f t="shared" si="102"/>
        <v>0.374</v>
      </c>
      <c r="AI242" s="862">
        <f t="shared" si="103"/>
        <v>0.11600000000000001</v>
      </c>
      <c r="AJ242" s="862" t="e">
        <f t="shared" si="104"/>
        <v>#VALUE!</v>
      </c>
      <c r="AK242" s="632" t="str">
        <f t="shared" si="109"/>
        <v/>
      </c>
      <c r="AL242" s="866" t="str">
        <f t="shared" si="89"/>
        <v/>
      </c>
      <c r="AM242" s="867">
        <f t="shared" si="96"/>
        <v>0</v>
      </c>
      <c r="AN242" s="633" t="str">
        <f t="shared" si="110"/>
        <v>YES</v>
      </c>
      <c r="AO242" s="511" t="s">
        <v>382</v>
      </c>
      <c r="AP242" s="127">
        <f>VLOOKUP(AO242,'Flags&amp;Qualifiers'!$B$2:$C$49,2)</f>
        <v>0</v>
      </c>
      <c r="AQ242" s="127">
        <f>VLOOKUP(AO242,'Flags&amp;Qualifiers'!$B$2:$D$49,3)</f>
        <v>0</v>
      </c>
      <c r="AR242" s="127">
        <f>VLOOKUP(AO242,'Flags&amp;Qualifiers'!$B$2:$E$49,4)</f>
        <v>0</v>
      </c>
      <c r="AS242" s="968"/>
      <c r="AT242" s="856" t="str">
        <f t="shared" si="97"/>
        <v>no</v>
      </c>
    </row>
    <row r="243" spans="1:46" s="7" customFormat="1" ht="11.25" customHeight="1" x14ac:dyDescent="0.2">
      <c r="A243" s="621">
        <f>(AirVision!A240)</f>
        <v>0</v>
      </c>
      <c r="B243" s="622">
        <f>(AirVision!B240)</f>
        <v>0</v>
      </c>
      <c r="C243" s="623" t="str">
        <f>IF(ISNUMBER(AirVision!I240),AirVision!I240, "")</f>
        <v/>
      </c>
      <c r="D243" s="624" t="str">
        <f>IF(AirVision!J240&lt;&gt;"",AirVision!J240, "")</f>
        <v/>
      </c>
      <c r="E243" s="624" t="str">
        <f>IF(ISNUMBER(AirVision!C240),AirVision!C240, "")</f>
        <v/>
      </c>
      <c r="F243" s="624" t="str">
        <f>IF(AirVision!D240&lt;&gt;"",AirVision!D240, "")</f>
        <v/>
      </c>
      <c r="G243" s="624" t="str">
        <f>IF(ISNUMBER(AirVision!F240),AirVision!F240, "")</f>
        <v/>
      </c>
      <c r="H243" s="624" t="str">
        <f>IF(AirVision!G240&lt;&gt;"",AirVision!G240, "")</f>
        <v/>
      </c>
      <c r="I243" s="624" t="str">
        <f>IF(ISNUMBER(AirVision!U240),AirVision!U240, "")</f>
        <v/>
      </c>
      <c r="J243" s="624" t="str">
        <f>IF(AirVision!V240&lt;&gt;"",AirVision!V240, "")</f>
        <v/>
      </c>
      <c r="K243" s="624" t="str">
        <f>IF(ISNUMBER(AirVision!X240),AirVision!X240, "")</f>
        <v/>
      </c>
      <c r="L243" s="624" t="str">
        <f>IF(AirVision!Y240&lt;&gt;"",AirVision!Y240, "")</f>
        <v/>
      </c>
      <c r="M243" s="624" t="str">
        <f>IF(ISNUMBER(AirVision!AA240),AirVision!AA240, "")</f>
        <v/>
      </c>
      <c r="N243" s="624" t="str">
        <f>IF(AirVision!AB240&lt;&gt;"",AirVision!AB240, "")</f>
        <v/>
      </c>
      <c r="O243" s="624" t="str">
        <f>IF(ISNUMBER(AirVision!AD240),AirVision!AD240, "")</f>
        <v/>
      </c>
      <c r="P243" s="624" t="str">
        <f>IF(AirVision!AE240&lt;&gt;"",AirVision!AE240, "")</f>
        <v/>
      </c>
      <c r="Q243" s="624">
        <f t="shared" si="90"/>
        <v>1</v>
      </c>
      <c r="R243" s="624" t="str">
        <f>IF(D243&lt;&gt;"",(VLOOKUP(D243,'Flags&amp;Qualifiers'!$S$2:$U$55,3)),"")</f>
        <v/>
      </c>
      <c r="S243" s="624" t="b">
        <f>ISNUMBER(SEARCH('Flags&amp;Qualifiers'!$S$5,D243))</f>
        <v>0</v>
      </c>
      <c r="T243" s="624">
        <f t="shared" si="91"/>
        <v>0</v>
      </c>
      <c r="U243" s="624" t="str">
        <f>IF(D243&lt;&gt;"",(VLOOKUP(D243,'Flags&amp;Qualifiers'!$S$2:$T$55,2)),"")</f>
        <v/>
      </c>
      <c r="V243" s="7">
        <f t="shared" si="92"/>
        <v>1</v>
      </c>
      <c r="W243" s="7">
        <f t="shared" si="93"/>
        <v>0</v>
      </c>
      <c r="X243" s="861" t="str">
        <f t="shared" si="94"/>
        <v>NULL</v>
      </c>
      <c r="Y243" s="557" t="str">
        <f t="shared" si="95"/>
        <v/>
      </c>
      <c r="Z243" s="862">
        <f t="shared" si="98"/>
        <v>237</v>
      </c>
      <c r="AA243" s="633">
        <f t="shared" si="99"/>
        <v>0</v>
      </c>
      <c r="AB243" s="7" t="str">
        <f t="shared" si="105"/>
        <v>INVALID</v>
      </c>
      <c r="AC243" s="861" t="str">
        <f t="shared" si="106"/>
        <v/>
      </c>
      <c r="AD243" s="861" t="e">
        <f t="shared" si="107"/>
        <v>#DIV/0!</v>
      </c>
      <c r="AE243" s="861">
        <f t="shared" si="108"/>
        <v>0</v>
      </c>
      <c r="AF243" s="862">
        <f t="shared" si="100"/>
        <v>300</v>
      </c>
      <c r="AG243" s="862">
        <f t="shared" si="101"/>
        <v>201</v>
      </c>
      <c r="AH243" s="865">
        <f t="shared" si="102"/>
        <v>0.374</v>
      </c>
      <c r="AI243" s="862">
        <f t="shared" si="103"/>
        <v>0.11600000000000001</v>
      </c>
      <c r="AJ243" s="862" t="e">
        <f t="shared" si="104"/>
        <v>#VALUE!</v>
      </c>
      <c r="AK243" s="632" t="str">
        <f t="shared" si="109"/>
        <v/>
      </c>
      <c r="AL243" s="866" t="str">
        <f t="shared" si="89"/>
        <v/>
      </c>
      <c r="AM243" s="867">
        <f t="shared" si="96"/>
        <v>0</v>
      </c>
      <c r="AN243" s="633" t="str">
        <f t="shared" si="110"/>
        <v>YES</v>
      </c>
      <c r="AO243" s="511" t="s">
        <v>382</v>
      </c>
      <c r="AP243" s="127">
        <f>VLOOKUP(AO243,'Flags&amp;Qualifiers'!$B$2:$C$49,2)</f>
        <v>0</v>
      </c>
      <c r="AQ243" s="127">
        <f>VLOOKUP(AO243,'Flags&amp;Qualifiers'!$B$2:$D$49,3)</f>
        <v>0</v>
      </c>
      <c r="AR243" s="127">
        <f>VLOOKUP(AO243,'Flags&amp;Qualifiers'!$B$2:$E$49,4)</f>
        <v>0</v>
      </c>
      <c r="AS243" s="968"/>
      <c r="AT243" s="856" t="str">
        <f t="shared" si="97"/>
        <v>no</v>
      </c>
    </row>
    <row r="244" spans="1:46" s="7" customFormat="1" ht="11.25" customHeight="1" x14ac:dyDescent="0.2">
      <c r="A244" s="621">
        <f>(AirVision!A241)</f>
        <v>0</v>
      </c>
      <c r="B244" s="622">
        <f>(AirVision!B241)</f>
        <v>0</v>
      </c>
      <c r="C244" s="623" t="str">
        <f>IF(ISNUMBER(AirVision!I241),AirVision!I241, "")</f>
        <v/>
      </c>
      <c r="D244" s="624" t="str">
        <f>IF(AirVision!J241&lt;&gt;"",AirVision!J241, "")</f>
        <v/>
      </c>
      <c r="E244" s="624" t="str">
        <f>IF(ISNUMBER(AirVision!C241),AirVision!C241, "")</f>
        <v/>
      </c>
      <c r="F244" s="624" t="str">
        <f>IF(AirVision!D241&lt;&gt;"",AirVision!D241, "")</f>
        <v/>
      </c>
      <c r="G244" s="624" t="str">
        <f>IF(ISNUMBER(AirVision!F241),AirVision!F241, "")</f>
        <v/>
      </c>
      <c r="H244" s="624" t="str">
        <f>IF(AirVision!G241&lt;&gt;"",AirVision!G241, "")</f>
        <v/>
      </c>
      <c r="I244" s="624" t="str">
        <f>IF(ISNUMBER(AirVision!U241),AirVision!U241, "")</f>
        <v/>
      </c>
      <c r="J244" s="624" t="str">
        <f>IF(AirVision!V241&lt;&gt;"",AirVision!V241, "")</f>
        <v/>
      </c>
      <c r="K244" s="624" t="str">
        <f>IF(ISNUMBER(AirVision!X241),AirVision!X241, "")</f>
        <v/>
      </c>
      <c r="L244" s="624" t="str">
        <f>IF(AirVision!Y241&lt;&gt;"",AirVision!Y241, "")</f>
        <v/>
      </c>
      <c r="M244" s="624" t="str">
        <f>IF(ISNUMBER(AirVision!AA241),AirVision!AA241, "")</f>
        <v/>
      </c>
      <c r="N244" s="624" t="str">
        <f>IF(AirVision!AB241&lt;&gt;"",AirVision!AB241, "")</f>
        <v/>
      </c>
      <c r="O244" s="624" t="str">
        <f>IF(ISNUMBER(AirVision!AD241),AirVision!AD241, "")</f>
        <v/>
      </c>
      <c r="P244" s="624" t="str">
        <f>IF(AirVision!AE241&lt;&gt;"",AirVision!AE241, "")</f>
        <v/>
      </c>
      <c r="Q244" s="624">
        <f t="shared" si="90"/>
        <v>1</v>
      </c>
      <c r="R244" s="624" t="str">
        <f>IF(D244&lt;&gt;"",(VLOOKUP(D244,'Flags&amp;Qualifiers'!$S$2:$U$55,3)),"")</f>
        <v/>
      </c>
      <c r="S244" s="624" t="b">
        <f>ISNUMBER(SEARCH('Flags&amp;Qualifiers'!$S$5,D244))</f>
        <v>0</v>
      </c>
      <c r="T244" s="624">
        <f t="shared" si="91"/>
        <v>0</v>
      </c>
      <c r="U244" s="624" t="str">
        <f>IF(D244&lt;&gt;"",(VLOOKUP(D244,'Flags&amp;Qualifiers'!$S$2:$T$55,2)),"")</f>
        <v/>
      </c>
      <c r="V244" s="7">
        <f t="shared" si="92"/>
        <v>1</v>
      </c>
      <c r="W244" s="7">
        <f t="shared" si="93"/>
        <v>0</v>
      </c>
      <c r="X244" s="861" t="str">
        <f t="shared" si="94"/>
        <v>NULL</v>
      </c>
      <c r="Y244" s="557" t="str">
        <f t="shared" si="95"/>
        <v/>
      </c>
      <c r="Z244" s="862">
        <f t="shared" si="98"/>
        <v>238</v>
      </c>
      <c r="AA244" s="633">
        <f t="shared" si="99"/>
        <v>0</v>
      </c>
      <c r="AB244" s="7" t="str">
        <f t="shared" si="105"/>
        <v>INVALID</v>
      </c>
      <c r="AC244" s="861" t="str">
        <f t="shared" si="106"/>
        <v/>
      </c>
      <c r="AD244" s="861" t="e">
        <f t="shared" si="107"/>
        <v>#DIV/0!</v>
      </c>
      <c r="AE244" s="861">
        <f t="shared" si="108"/>
        <v>0</v>
      </c>
      <c r="AF244" s="862">
        <f t="shared" si="100"/>
        <v>300</v>
      </c>
      <c r="AG244" s="862">
        <f t="shared" si="101"/>
        <v>201</v>
      </c>
      <c r="AH244" s="865">
        <f t="shared" si="102"/>
        <v>0.374</v>
      </c>
      <c r="AI244" s="862">
        <f t="shared" si="103"/>
        <v>0.11600000000000001</v>
      </c>
      <c r="AJ244" s="862" t="e">
        <f t="shared" si="104"/>
        <v>#VALUE!</v>
      </c>
      <c r="AK244" s="632" t="str">
        <f t="shared" si="109"/>
        <v/>
      </c>
      <c r="AL244" s="866" t="str">
        <f t="shared" si="89"/>
        <v/>
      </c>
      <c r="AM244" s="867">
        <f t="shared" si="96"/>
        <v>0</v>
      </c>
      <c r="AN244" s="633" t="str">
        <f t="shared" si="110"/>
        <v>YES</v>
      </c>
      <c r="AO244" s="511" t="s">
        <v>382</v>
      </c>
      <c r="AP244" s="127">
        <f>VLOOKUP(AO244,'Flags&amp;Qualifiers'!$B$2:$C$49,2)</f>
        <v>0</v>
      </c>
      <c r="AQ244" s="127">
        <f>VLOOKUP(AO244,'Flags&amp;Qualifiers'!$B$2:$D$49,3)</f>
        <v>0</v>
      </c>
      <c r="AR244" s="127">
        <f>VLOOKUP(AO244,'Flags&amp;Qualifiers'!$B$2:$E$49,4)</f>
        <v>0</v>
      </c>
      <c r="AS244" s="968"/>
      <c r="AT244" s="856" t="str">
        <f t="shared" si="97"/>
        <v>no</v>
      </c>
    </row>
    <row r="245" spans="1:46" s="7" customFormat="1" ht="11.25" customHeight="1" x14ac:dyDescent="0.2">
      <c r="A245" s="621">
        <f>(AirVision!A242)</f>
        <v>0</v>
      </c>
      <c r="B245" s="622">
        <f>(AirVision!B242)</f>
        <v>0</v>
      </c>
      <c r="C245" s="623" t="str">
        <f>IF(ISNUMBER(AirVision!I242),AirVision!I242, "")</f>
        <v/>
      </c>
      <c r="D245" s="624" t="str">
        <f>IF(AirVision!J242&lt;&gt;"",AirVision!J242, "")</f>
        <v/>
      </c>
      <c r="E245" s="624" t="str">
        <f>IF(ISNUMBER(AirVision!C242),AirVision!C242, "")</f>
        <v/>
      </c>
      <c r="F245" s="624" t="str">
        <f>IF(AirVision!D242&lt;&gt;"",AirVision!D242, "")</f>
        <v/>
      </c>
      <c r="G245" s="624" t="str">
        <f>IF(ISNUMBER(AirVision!F242),AirVision!F242, "")</f>
        <v/>
      </c>
      <c r="H245" s="624" t="str">
        <f>IF(AirVision!G242&lt;&gt;"",AirVision!G242, "")</f>
        <v/>
      </c>
      <c r="I245" s="624" t="str">
        <f>IF(ISNUMBER(AirVision!U242),AirVision!U242, "")</f>
        <v/>
      </c>
      <c r="J245" s="624" t="str">
        <f>IF(AirVision!V242&lt;&gt;"",AirVision!V242, "")</f>
        <v/>
      </c>
      <c r="K245" s="624" t="str">
        <f>IF(ISNUMBER(AirVision!X242),AirVision!X242, "")</f>
        <v/>
      </c>
      <c r="L245" s="624" t="str">
        <f>IF(AirVision!Y242&lt;&gt;"",AirVision!Y242, "")</f>
        <v/>
      </c>
      <c r="M245" s="624" t="str">
        <f>IF(ISNUMBER(AirVision!AA242),AirVision!AA242, "")</f>
        <v/>
      </c>
      <c r="N245" s="624" t="str">
        <f>IF(AirVision!AB242&lt;&gt;"",AirVision!AB242, "")</f>
        <v/>
      </c>
      <c r="O245" s="624" t="str">
        <f>IF(ISNUMBER(AirVision!AD242),AirVision!AD242, "")</f>
        <v/>
      </c>
      <c r="P245" s="624" t="str">
        <f>IF(AirVision!AE242&lt;&gt;"",AirVision!AE242, "")</f>
        <v/>
      </c>
      <c r="Q245" s="624">
        <f t="shared" si="90"/>
        <v>1</v>
      </c>
      <c r="R245" s="624" t="str">
        <f>IF(D245&lt;&gt;"",(VLOOKUP(D245,'Flags&amp;Qualifiers'!$S$2:$U$55,3)),"")</f>
        <v/>
      </c>
      <c r="S245" s="624" t="b">
        <f>ISNUMBER(SEARCH('Flags&amp;Qualifiers'!$S$5,D245))</f>
        <v>0</v>
      </c>
      <c r="T245" s="624">
        <f t="shared" si="91"/>
        <v>0</v>
      </c>
      <c r="U245" s="624" t="str">
        <f>IF(D245&lt;&gt;"",(VLOOKUP(D245,'Flags&amp;Qualifiers'!$S$2:$T$55,2)),"")</f>
        <v/>
      </c>
      <c r="V245" s="7">
        <f t="shared" si="92"/>
        <v>1</v>
      </c>
      <c r="W245" s="7">
        <f t="shared" si="93"/>
        <v>0</v>
      </c>
      <c r="X245" s="861" t="str">
        <f t="shared" si="94"/>
        <v>NULL</v>
      </c>
      <c r="Y245" s="557" t="str">
        <f t="shared" si="95"/>
        <v/>
      </c>
      <c r="Z245" s="862">
        <f t="shared" si="98"/>
        <v>239</v>
      </c>
      <c r="AA245" s="633">
        <f t="shared" si="99"/>
        <v>0</v>
      </c>
      <c r="AB245" s="7" t="str">
        <f t="shared" si="105"/>
        <v>INVALID</v>
      </c>
      <c r="AC245" s="861" t="str">
        <f t="shared" si="106"/>
        <v/>
      </c>
      <c r="AD245" s="861" t="e">
        <f t="shared" si="107"/>
        <v>#DIV/0!</v>
      </c>
      <c r="AE245" s="861">
        <f t="shared" si="108"/>
        <v>0</v>
      </c>
      <c r="AF245" s="862">
        <f t="shared" si="100"/>
        <v>300</v>
      </c>
      <c r="AG245" s="862">
        <f t="shared" si="101"/>
        <v>201</v>
      </c>
      <c r="AH245" s="865">
        <f t="shared" si="102"/>
        <v>0.374</v>
      </c>
      <c r="AI245" s="862">
        <f t="shared" si="103"/>
        <v>0.11600000000000001</v>
      </c>
      <c r="AJ245" s="862" t="e">
        <f t="shared" si="104"/>
        <v>#VALUE!</v>
      </c>
      <c r="AK245" s="632" t="str">
        <f t="shared" si="109"/>
        <v/>
      </c>
      <c r="AL245" s="866" t="str">
        <f t="shared" si="89"/>
        <v/>
      </c>
      <c r="AM245" s="867">
        <f t="shared" si="96"/>
        <v>0</v>
      </c>
      <c r="AN245" s="633" t="str">
        <f t="shared" si="110"/>
        <v>YES</v>
      </c>
      <c r="AO245" s="511" t="s">
        <v>382</v>
      </c>
      <c r="AP245" s="127">
        <f>VLOOKUP(AO245,'Flags&amp;Qualifiers'!$B$2:$C$49,2)</f>
        <v>0</v>
      </c>
      <c r="AQ245" s="127">
        <f>VLOOKUP(AO245,'Flags&amp;Qualifiers'!$B$2:$D$49,3)</f>
        <v>0</v>
      </c>
      <c r="AR245" s="127">
        <f>VLOOKUP(AO245,'Flags&amp;Qualifiers'!$B$2:$E$49,4)</f>
        <v>0</v>
      </c>
      <c r="AS245" s="968"/>
      <c r="AT245" s="856" t="str">
        <f t="shared" si="97"/>
        <v>no</v>
      </c>
    </row>
    <row r="246" spans="1:46" s="7" customFormat="1" ht="11.25" customHeight="1" x14ac:dyDescent="0.2">
      <c r="A246" s="621">
        <f>(AirVision!A243)</f>
        <v>0</v>
      </c>
      <c r="B246" s="622">
        <f>(AirVision!B243)</f>
        <v>0</v>
      </c>
      <c r="C246" s="623" t="str">
        <f>IF(ISNUMBER(AirVision!I243),AirVision!I243, "")</f>
        <v/>
      </c>
      <c r="D246" s="624" t="str">
        <f>IF(AirVision!J243&lt;&gt;"",AirVision!J243, "")</f>
        <v/>
      </c>
      <c r="E246" s="624" t="str">
        <f>IF(ISNUMBER(AirVision!C243),AirVision!C243, "")</f>
        <v/>
      </c>
      <c r="F246" s="624" t="str">
        <f>IF(AirVision!D243&lt;&gt;"",AirVision!D243, "")</f>
        <v/>
      </c>
      <c r="G246" s="624" t="str">
        <f>IF(ISNUMBER(AirVision!F243),AirVision!F243, "")</f>
        <v/>
      </c>
      <c r="H246" s="624" t="str">
        <f>IF(AirVision!G243&lt;&gt;"",AirVision!G243, "")</f>
        <v/>
      </c>
      <c r="I246" s="624" t="str">
        <f>IF(ISNUMBER(AirVision!U243),AirVision!U243, "")</f>
        <v/>
      </c>
      <c r="J246" s="624" t="str">
        <f>IF(AirVision!V243&lt;&gt;"",AirVision!V243, "")</f>
        <v/>
      </c>
      <c r="K246" s="624" t="str">
        <f>IF(ISNUMBER(AirVision!X243),AirVision!X243, "")</f>
        <v/>
      </c>
      <c r="L246" s="624" t="str">
        <f>IF(AirVision!Y243&lt;&gt;"",AirVision!Y243, "")</f>
        <v/>
      </c>
      <c r="M246" s="624" t="str">
        <f>IF(ISNUMBER(AirVision!AA243),AirVision!AA243, "")</f>
        <v/>
      </c>
      <c r="N246" s="624" t="str">
        <f>IF(AirVision!AB243&lt;&gt;"",AirVision!AB243, "")</f>
        <v/>
      </c>
      <c r="O246" s="624" t="str">
        <f>IF(ISNUMBER(AirVision!AD243),AirVision!AD243, "")</f>
        <v/>
      </c>
      <c r="P246" s="624" t="str">
        <f>IF(AirVision!AE243&lt;&gt;"",AirVision!AE243, "")</f>
        <v/>
      </c>
      <c r="Q246" s="624">
        <f t="shared" si="90"/>
        <v>1</v>
      </c>
      <c r="R246" s="624" t="str">
        <f>IF(D246&lt;&gt;"",(VLOOKUP(D246,'Flags&amp;Qualifiers'!$S$2:$U$55,3)),"")</f>
        <v/>
      </c>
      <c r="S246" s="624" t="b">
        <f>ISNUMBER(SEARCH('Flags&amp;Qualifiers'!$S$5,D246))</f>
        <v>0</v>
      </c>
      <c r="T246" s="624">
        <f t="shared" si="91"/>
        <v>0</v>
      </c>
      <c r="U246" s="624" t="str">
        <f>IF(D246&lt;&gt;"",(VLOOKUP(D246,'Flags&amp;Qualifiers'!$S$2:$T$55,2)),"")</f>
        <v/>
      </c>
      <c r="V246" s="7">
        <f t="shared" si="92"/>
        <v>1</v>
      </c>
      <c r="W246" s="7">
        <f t="shared" si="93"/>
        <v>0</v>
      </c>
      <c r="X246" s="861" t="str">
        <f t="shared" si="94"/>
        <v>NULL</v>
      </c>
      <c r="Y246" s="557" t="str">
        <f t="shared" si="95"/>
        <v/>
      </c>
      <c r="Z246" s="862">
        <f t="shared" si="98"/>
        <v>240</v>
      </c>
      <c r="AA246" s="633">
        <f t="shared" si="99"/>
        <v>0</v>
      </c>
      <c r="AB246" s="7" t="str">
        <f t="shared" si="105"/>
        <v>INVALID</v>
      </c>
      <c r="AC246" s="861" t="str">
        <f t="shared" si="106"/>
        <v/>
      </c>
      <c r="AD246" s="861" t="e">
        <f t="shared" si="107"/>
        <v>#DIV/0!</v>
      </c>
      <c r="AE246" s="861">
        <f t="shared" si="108"/>
        <v>0</v>
      </c>
      <c r="AF246" s="862">
        <f t="shared" si="100"/>
        <v>300</v>
      </c>
      <c r="AG246" s="862">
        <f t="shared" si="101"/>
        <v>201</v>
      </c>
      <c r="AH246" s="865">
        <f t="shared" si="102"/>
        <v>0.374</v>
      </c>
      <c r="AI246" s="862">
        <f t="shared" si="103"/>
        <v>0.11600000000000001</v>
      </c>
      <c r="AJ246" s="862" t="e">
        <f t="shared" si="104"/>
        <v>#VALUE!</v>
      </c>
      <c r="AK246" s="632" t="str">
        <f t="shared" si="109"/>
        <v/>
      </c>
      <c r="AL246" s="866" t="str">
        <f t="shared" si="89"/>
        <v/>
      </c>
      <c r="AM246" s="867">
        <f t="shared" si="96"/>
        <v>0</v>
      </c>
      <c r="AN246" s="633" t="str">
        <f t="shared" si="110"/>
        <v>YES</v>
      </c>
      <c r="AO246" s="511" t="s">
        <v>382</v>
      </c>
      <c r="AP246" s="127">
        <f>VLOOKUP(AO246,'Flags&amp;Qualifiers'!$B$2:$C$49,2)</f>
        <v>0</v>
      </c>
      <c r="AQ246" s="127">
        <f>VLOOKUP(AO246,'Flags&amp;Qualifiers'!$B$2:$D$49,3)</f>
        <v>0</v>
      </c>
      <c r="AR246" s="127">
        <f>VLOOKUP(AO246,'Flags&amp;Qualifiers'!$B$2:$E$49,4)</f>
        <v>0</v>
      </c>
      <c r="AS246" s="968"/>
      <c r="AT246" s="856" t="str">
        <f t="shared" si="97"/>
        <v>no</v>
      </c>
    </row>
    <row r="247" spans="1:46" s="7" customFormat="1" ht="11.25" customHeight="1" x14ac:dyDescent="0.2">
      <c r="A247" s="621">
        <f>(AirVision!A244)</f>
        <v>0</v>
      </c>
      <c r="B247" s="622">
        <f>(AirVision!B244)</f>
        <v>0</v>
      </c>
      <c r="C247" s="623" t="str">
        <f>IF(ISNUMBER(AirVision!I244),AirVision!I244, "")</f>
        <v/>
      </c>
      <c r="D247" s="624" t="str">
        <f>IF(AirVision!J244&lt;&gt;"",AirVision!J244, "")</f>
        <v/>
      </c>
      <c r="E247" s="624" t="str">
        <f>IF(ISNUMBER(AirVision!C244),AirVision!C244, "")</f>
        <v/>
      </c>
      <c r="F247" s="624" t="str">
        <f>IF(AirVision!D244&lt;&gt;"",AirVision!D244, "")</f>
        <v/>
      </c>
      <c r="G247" s="624" t="str">
        <f>IF(ISNUMBER(AirVision!F244),AirVision!F244, "")</f>
        <v/>
      </c>
      <c r="H247" s="624" t="str">
        <f>IF(AirVision!G244&lt;&gt;"",AirVision!G244, "")</f>
        <v/>
      </c>
      <c r="I247" s="624" t="str">
        <f>IF(ISNUMBER(AirVision!U244),AirVision!U244, "")</f>
        <v/>
      </c>
      <c r="J247" s="624" t="str">
        <f>IF(AirVision!V244&lt;&gt;"",AirVision!V244, "")</f>
        <v/>
      </c>
      <c r="K247" s="624" t="str">
        <f>IF(ISNUMBER(AirVision!X244),AirVision!X244, "")</f>
        <v/>
      </c>
      <c r="L247" s="624" t="str">
        <f>IF(AirVision!Y244&lt;&gt;"",AirVision!Y244, "")</f>
        <v/>
      </c>
      <c r="M247" s="624" t="str">
        <f>IF(ISNUMBER(AirVision!AA244),AirVision!AA244, "")</f>
        <v/>
      </c>
      <c r="N247" s="624" t="str">
        <f>IF(AirVision!AB244&lt;&gt;"",AirVision!AB244, "")</f>
        <v/>
      </c>
      <c r="O247" s="624" t="str">
        <f>IF(ISNUMBER(AirVision!AD244),AirVision!AD244, "")</f>
        <v/>
      </c>
      <c r="P247" s="624" t="str">
        <f>IF(AirVision!AE244&lt;&gt;"",AirVision!AE244, "")</f>
        <v/>
      </c>
      <c r="Q247" s="624">
        <f t="shared" si="90"/>
        <v>1</v>
      </c>
      <c r="R247" s="624" t="str">
        <f>IF(D247&lt;&gt;"",(VLOOKUP(D247,'Flags&amp;Qualifiers'!$S$2:$U$55,3)),"")</f>
        <v/>
      </c>
      <c r="S247" s="624" t="b">
        <f>ISNUMBER(SEARCH('Flags&amp;Qualifiers'!$S$5,D247))</f>
        <v>0</v>
      </c>
      <c r="T247" s="624">
        <f t="shared" si="91"/>
        <v>0</v>
      </c>
      <c r="U247" s="624" t="str">
        <f>IF(D247&lt;&gt;"",(VLOOKUP(D247,'Flags&amp;Qualifiers'!$S$2:$T$55,2)),"")</f>
        <v/>
      </c>
      <c r="V247" s="7">
        <f t="shared" si="92"/>
        <v>1</v>
      </c>
      <c r="W247" s="7">
        <f t="shared" si="93"/>
        <v>0</v>
      </c>
      <c r="X247" s="861" t="str">
        <f t="shared" si="94"/>
        <v>NULL</v>
      </c>
      <c r="Y247" s="557" t="str">
        <f t="shared" si="95"/>
        <v/>
      </c>
      <c r="Z247" s="862">
        <f t="shared" si="98"/>
        <v>241</v>
      </c>
      <c r="AA247" s="633">
        <f t="shared" si="99"/>
        <v>0</v>
      </c>
      <c r="AB247" s="7" t="str">
        <f t="shared" si="105"/>
        <v>INVALID</v>
      </c>
      <c r="AC247" s="861" t="str">
        <f t="shared" si="106"/>
        <v/>
      </c>
      <c r="AD247" s="861" t="e">
        <f t="shared" ref="AD247:AD270" si="111">AVERAGE($X$247:$X$270)</f>
        <v>#DIV/0!</v>
      </c>
      <c r="AE247" s="861">
        <f t="shared" ref="AE247:AE270" si="112">MAX($X$247:$X$270)</f>
        <v>0</v>
      </c>
      <c r="AF247" s="862">
        <f t="shared" si="100"/>
        <v>300</v>
      </c>
      <c r="AG247" s="862">
        <f t="shared" si="101"/>
        <v>201</v>
      </c>
      <c r="AH247" s="865">
        <f t="shared" si="102"/>
        <v>0.374</v>
      </c>
      <c r="AI247" s="862">
        <f t="shared" si="103"/>
        <v>0.11600000000000001</v>
      </c>
      <c r="AJ247" s="862" t="e">
        <f t="shared" si="104"/>
        <v>#VALUE!</v>
      </c>
      <c r="AK247" s="632" t="str">
        <f t="shared" si="109"/>
        <v/>
      </c>
      <c r="AL247" s="866" t="str">
        <f t="shared" si="89"/>
        <v/>
      </c>
      <c r="AM247" s="867">
        <f t="shared" si="96"/>
        <v>0</v>
      </c>
      <c r="AN247" s="633" t="str">
        <f t="shared" si="110"/>
        <v>YES</v>
      </c>
      <c r="AO247" s="511" t="s">
        <v>382</v>
      </c>
      <c r="AP247" s="127">
        <f>VLOOKUP(AO247,'Flags&amp;Qualifiers'!$B$2:$C$49,2)</f>
        <v>0</v>
      </c>
      <c r="AQ247" s="127">
        <f>VLOOKUP(AO247,'Flags&amp;Qualifiers'!$B$2:$D$49,3)</f>
        <v>0</v>
      </c>
      <c r="AR247" s="127">
        <f>VLOOKUP(AO247,'Flags&amp;Qualifiers'!$B$2:$E$49,4)</f>
        <v>0</v>
      </c>
      <c r="AS247" s="968"/>
      <c r="AT247" s="856" t="str">
        <f t="shared" si="97"/>
        <v>no</v>
      </c>
    </row>
    <row r="248" spans="1:46" s="7" customFormat="1" ht="11.25" customHeight="1" x14ac:dyDescent="0.2">
      <c r="A248" s="621">
        <f>(AirVision!A245)</f>
        <v>0</v>
      </c>
      <c r="B248" s="622">
        <f>(AirVision!B245)</f>
        <v>0</v>
      </c>
      <c r="C248" s="623" t="str">
        <f>IF(ISNUMBER(AirVision!I245),AirVision!I245, "")</f>
        <v/>
      </c>
      <c r="D248" s="624" t="str">
        <f>IF(AirVision!J245&lt;&gt;"",AirVision!J245, "")</f>
        <v/>
      </c>
      <c r="E248" s="624" t="str">
        <f>IF(ISNUMBER(AirVision!C245),AirVision!C245, "")</f>
        <v/>
      </c>
      <c r="F248" s="624" t="str">
        <f>IF(AirVision!D245&lt;&gt;"",AirVision!D245, "")</f>
        <v/>
      </c>
      <c r="G248" s="624" t="str">
        <f>IF(ISNUMBER(AirVision!F245),AirVision!F245, "")</f>
        <v/>
      </c>
      <c r="H248" s="624" t="str">
        <f>IF(AirVision!G245&lt;&gt;"",AirVision!G245, "")</f>
        <v/>
      </c>
      <c r="I248" s="624" t="str">
        <f>IF(ISNUMBER(AirVision!U245),AirVision!U245, "")</f>
        <v/>
      </c>
      <c r="J248" s="624" t="str">
        <f>IF(AirVision!V245&lt;&gt;"",AirVision!V245, "")</f>
        <v/>
      </c>
      <c r="K248" s="624" t="str">
        <f>IF(ISNUMBER(AirVision!X245),AirVision!X245, "")</f>
        <v/>
      </c>
      <c r="L248" s="624" t="str">
        <f>IF(AirVision!Y245&lt;&gt;"",AirVision!Y245, "")</f>
        <v/>
      </c>
      <c r="M248" s="624" t="str">
        <f>IF(ISNUMBER(AirVision!AA245),AirVision!AA245, "")</f>
        <v/>
      </c>
      <c r="N248" s="624" t="str">
        <f>IF(AirVision!AB245&lt;&gt;"",AirVision!AB245, "")</f>
        <v/>
      </c>
      <c r="O248" s="624" t="str">
        <f>IF(ISNUMBER(AirVision!AD245),AirVision!AD245, "")</f>
        <v/>
      </c>
      <c r="P248" s="624" t="str">
        <f>IF(AirVision!AE245&lt;&gt;"",AirVision!AE245, "")</f>
        <v/>
      </c>
      <c r="Q248" s="624">
        <f t="shared" si="90"/>
        <v>1</v>
      </c>
      <c r="R248" s="624" t="str">
        <f>IF(D248&lt;&gt;"",(VLOOKUP(D248,'Flags&amp;Qualifiers'!$S$2:$U$55,3)),"")</f>
        <v/>
      </c>
      <c r="S248" s="624" t="b">
        <f>ISNUMBER(SEARCH('Flags&amp;Qualifiers'!$S$5,D248))</f>
        <v>0</v>
      </c>
      <c r="T248" s="624">
        <f t="shared" si="91"/>
        <v>0</v>
      </c>
      <c r="U248" s="624" t="str">
        <f>IF(D248&lt;&gt;"",(VLOOKUP(D248,'Flags&amp;Qualifiers'!$S$2:$T$55,2)),"")</f>
        <v/>
      </c>
      <c r="V248" s="7">
        <f t="shared" si="92"/>
        <v>1</v>
      </c>
      <c r="W248" s="7">
        <f t="shared" si="93"/>
        <v>0</v>
      </c>
      <c r="X248" s="861" t="str">
        <f t="shared" si="94"/>
        <v>NULL</v>
      </c>
      <c r="Y248" s="557" t="str">
        <f t="shared" si="95"/>
        <v/>
      </c>
      <c r="Z248" s="862">
        <f t="shared" si="98"/>
        <v>242</v>
      </c>
      <c r="AA248" s="633">
        <f t="shared" si="99"/>
        <v>0</v>
      </c>
      <c r="AB248" s="7" t="str">
        <f t="shared" si="105"/>
        <v>INVALID</v>
      </c>
      <c r="AC248" s="861" t="str">
        <f t="shared" si="106"/>
        <v/>
      </c>
      <c r="AD248" s="861" t="e">
        <f t="shared" si="111"/>
        <v>#DIV/0!</v>
      </c>
      <c r="AE248" s="861">
        <f t="shared" si="112"/>
        <v>0</v>
      </c>
      <c r="AF248" s="862">
        <f t="shared" si="100"/>
        <v>300</v>
      </c>
      <c r="AG248" s="862">
        <f t="shared" si="101"/>
        <v>201</v>
      </c>
      <c r="AH248" s="865">
        <f t="shared" si="102"/>
        <v>0.374</v>
      </c>
      <c r="AI248" s="862">
        <f t="shared" si="103"/>
        <v>0.11600000000000001</v>
      </c>
      <c r="AJ248" s="862" t="e">
        <f t="shared" si="104"/>
        <v>#VALUE!</v>
      </c>
      <c r="AK248" s="632" t="str">
        <f t="shared" si="109"/>
        <v/>
      </c>
      <c r="AL248" s="866" t="str">
        <f t="shared" si="89"/>
        <v/>
      </c>
      <c r="AM248" s="867">
        <f t="shared" si="96"/>
        <v>0</v>
      </c>
      <c r="AN248" s="633" t="str">
        <f t="shared" si="110"/>
        <v>YES</v>
      </c>
      <c r="AO248" s="511" t="s">
        <v>382</v>
      </c>
      <c r="AP248" s="127">
        <f>VLOOKUP(AO248,'Flags&amp;Qualifiers'!$B$2:$C$49,2)</f>
        <v>0</v>
      </c>
      <c r="AQ248" s="127">
        <f>VLOOKUP(AO248,'Flags&amp;Qualifiers'!$B$2:$D$49,3)</f>
        <v>0</v>
      </c>
      <c r="AR248" s="127">
        <f>VLOOKUP(AO248,'Flags&amp;Qualifiers'!$B$2:$E$49,4)</f>
        <v>0</v>
      </c>
      <c r="AS248" s="968"/>
      <c r="AT248" s="856" t="str">
        <f t="shared" si="97"/>
        <v>no</v>
      </c>
    </row>
    <row r="249" spans="1:46" s="7" customFormat="1" ht="11.25" customHeight="1" x14ac:dyDescent="0.2">
      <c r="A249" s="621">
        <f>(AirVision!A246)</f>
        <v>0</v>
      </c>
      <c r="B249" s="622">
        <f>(AirVision!B246)</f>
        <v>0</v>
      </c>
      <c r="C249" s="623" t="str">
        <f>IF(ISNUMBER(AirVision!I246),AirVision!I246, "")</f>
        <v/>
      </c>
      <c r="D249" s="624" t="str">
        <f>IF(AirVision!J246&lt;&gt;"",AirVision!J246, "")</f>
        <v/>
      </c>
      <c r="E249" s="624" t="str">
        <f>IF(ISNUMBER(AirVision!C246),AirVision!C246, "")</f>
        <v/>
      </c>
      <c r="F249" s="624" t="str">
        <f>IF(AirVision!D246&lt;&gt;"",AirVision!D246, "")</f>
        <v/>
      </c>
      <c r="G249" s="624" t="str">
        <f>IF(ISNUMBER(AirVision!F246),AirVision!F246, "")</f>
        <v/>
      </c>
      <c r="H249" s="624" t="str">
        <f>IF(AirVision!G246&lt;&gt;"",AirVision!G246, "")</f>
        <v/>
      </c>
      <c r="I249" s="624" t="str">
        <f>IF(ISNUMBER(AirVision!U246),AirVision!U246, "")</f>
        <v/>
      </c>
      <c r="J249" s="624" t="str">
        <f>IF(AirVision!V246&lt;&gt;"",AirVision!V246, "")</f>
        <v/>
      </c>
      <c r="K249" s="624" t="str">
        <f>IF(ISNUMBER(AirVision!X246),AirVision!X246, "")</f>
        <v/>
      </c>
      <c r="L249" s="624" t="str">
        <f>IF(AirVision!Y246&lt;&gt;"",AirVision!Y246, "")</f>
        <v/>
      </c>
      <c r="M249" s="624" t="str">
        <f>IF(ISNUMBER(AirVision!AA246),AirVision!AA246, "")</f>
        <v/>
      </c>
      <c r="N249" s="624" t="str">
        <f>IF(AirVision!AB246&lt;&gt;"",AirVision!AB246, "")</f>
        <v/>
      </c>
      <c r="O249" s="624" t="str">
        <f>IF(ISNUMBER(AirVision!AD246),AirVision!AD246, "")</f>
        <v/>
      </c>
      <c r="P249" s="624" t="str">
        <f>IF(AirVision!AE246&lt;&gt;"",AirVision!AE246, "")</f>
        <v/>
      </c>
      <c r="Q249" s="624">
        <f t="shared" si="90"/>
        <v>1</v>
      </c>
      <c r="R249" s="624" t="str">
        <f>IF(D249&lt;&gt;"",(VLOOKUP(D249,'Flags&amp;Qualifiers'!$S$2:$U$55,3)),"")</f>
        <v/>
      </c>
      <c r="S249" s="624" t="b">
        <f>ISNUMBER(SEARCH('Flags&amp;Qualifiers'!$S$5,D249))</f>
        <v>0</v>
      </c>
      <c r="T249" s="624">
        <f t="shared" si="91"/>
        <v>0</v>
      </c>
      <c r="U249" s="624" t="str">
        <f>IF(D249&lt;&gt;"",(VLOOKUP(D249,'Flags&amp;Qualifiers'!$S$2:$T$55,2)),"")</f>
        <v/>
      </c>
      <c r="V249" s="7">
        <f t="shared" si="92"/>
        <v>1</v>
      </c>
      <c r="W249" s="7">
        <f t="shared" si="93"/>
        <v>0</v>
      </c>
      <c r="X249" s="861" t="str">
        <f t="shared" si="94"/>
        <v>NULL</v>
      </c>
      <c r="Y249" s="557" t="str">
        <f t="shared" si="95"/>
        <v/>
      </c>
      <c r="Z249" s="862">
        <f t="shared" si="98"/>
        <v>243</v>
      </c>
      <c r="AA249" s="633">
        <f t="shared" si="99"/>
        <v>0</v>
      </c>
      <c r="AB249" s="7" t="str">
        <f t="shared" si="105"/>
        <v>INVALID</v>
      </c>
      <c r="AC249" s="861" t="str">
        <f t="shared" si="106"/>
        <v/>
      </c>
      <c r="AD249" s="861" t="e">
        <f t="shared" si="111"/>
        <v>#DIV/0!</v>
      </c>
      <c r="AE249" s="861">
        <f t="shared" si="112"/>
        <v>0</v>
      </c>
      <c r="AF249" s="862">
        <f t="shared" si="100"/>
        <v>300</v>
      </c>
      <c r="AG249" s="862">
        <f t="shared" si="101"/>
        <v>201</v>
      </c>
      <c r="AH249" s="865">
        <f t="shared" si="102"/>
        <v>0.374</v>
      </c>
      <c r="AI249" s="862">
        <f t="shared" si="103"/>
        <v>0.11600000000000001</v>
      </c>
      <c r="AJ249" s="862" t="e">
        <f t="shared" si="104"/>
        <v>#VALUE!</v>
      </c>
      <c r="AK249" s="632" t="str">
        <f t="shared" si="109"/>
        <v/>
      </c>
      <c r="AL249" s="866" t="str">
        <f t="shared" si="89"/>
        <v/>
      </c>
      <c r="AM249" s="867">
        <f t="shared" si="96"/>
        <v>0</v>
      </c>
      <c r="AN249" s="633" t="str">
        <f t="shared" si="110"/>
        <v>YES</v>
      </c>
      <c r="AO249" s="511" t="s">
        <v>382</v>
      </c>
      <c r="AP249" s="127">
        <f>VLOOKUP(AO249,'Flags&amp;Qualifiers'!$B$2:$C$49,2)</f>
        <v>0</v>
      </c>
      <c r="AQ249" s="127">
        <f>VLOOKUP(AO249,'Flags&amp;Qualifiers'!$B$2:$D$49,3)</f>
        <v>0</v>
      </c>
      <c r="AR249" s="127">
        <f>VLOOKUP(AO249,'Flags&amp;Qualifiers'!$B$2:$E$49,4)</f>
        <v>0</v>
      </c>
      <c r="AS249" s="968"/>
      <c r="AT249" s="856" t="str">
        <f t="shared" si="97"/>
        <v>no</v>
      </c>
    </row>
    <row r="250" spans="1:46" s="7" customFormat="1" ht="11.25" customHeight="1" x14ac:dyDescent="0.2">
      <c r="A250" s="621">
        <f>(AirVision!A247)</f>
        <v>0</v>
      </c>
      <c r="B250" s="622">
        <f>(AirVision!B247)</f>
        <v>0</v>
      </c>
      <c r="C250" s="623" t="str">
        <f>IF(ISNUMBER(AirVision!I247),AirVision!I247, "")</f>
        <v/>
      </c>
      <c r="D250" s="624" t="str">
        <f>IF(AirVision!J247&lt;&gt;"",AirVision!J247, "")</f>
        <v/>
      </c>
      <c r="E250" s="624" t="str">
        <f>IF(ISNUMBER(AirVision!C247),AirVision!C247, "")</f>
        <v/>
      </c>
      <c r="F250" s="624" t="str">
        <f>IF(AirVision!D247&lt;&gt;"",AirVision!D247, "")</f>
        <v/>
      </c>
      <c r="G250" s="624" t="str">
        <f>IF(ISNUMBER(AirVision!F247),AirVision!F247, "")</f>
        <v/>
      </c>
      <c r="H250" s="624" t="str">
        <f>IF(AirVision!G247&lt;&gt;"",AirVision!G247, "")</f>
        <v/>
      </c>
      <c r="I250" s="624" t="str">
        <f>IF(ISNUMBER(AirVision!U247),AirVision!U247, "")</f>
        <v/>
      </c>
      <c r="J250" s="624" t="str">
        <f>IF(AirVision!V247&lt;&gt;"",AirVision!V247, "")</f>
        <v/>
      </c>
      <c r="K250" s="624" t="str">
        <f>IF(ISNUMBER(AirVision!X247),AirVision!X247, "")</f>
        <v/>
      </c>
      <c r="L250" s="624" t="str">
        <f>IF(AirVision!Y247&lt;&gt;"",AirVision!Y247, "")</f>
        <v/>
      </c>
      <c r="M250" s="624" t="str">
        <f>IF(ISNUMBER(AirVision!AA247),AirVision!AA247, "")</f>
        <v/>
      </c>
      <c r="N250" s="624" t="str">
        <f>IF(AirVision!AB247&lt;&gt;"",AirVision!AB247, "")</f>
        <v/>
      </c>
      <c r="O250" s="624" t="str">
        <f>IF(ISNUMBER(AirVision!AD247),AirVision!AD247, "")</f>
        <v/>
      </c>
      <c r="P250" s="624" t="str">
        <f>IF(AirVision!AE247&lt;&gt;"",AirVision!AE247, "")</f>
        <v/>
      </c>
      <c r="Q250" s="624">
        <f t="shared" si="90"/>
        <v>1</v>
      </c>
      <c r="R250" s="624" t="str">
        <f>IF(D250&lt;&gt;"",(VLOOKUP(D250,'Flags&amp;Qualifiers'!$S$2:$U$55,3)),"")</f>
        <v/>
      </c>
      <c r="S250" s="624" t="b">
        <f>ISNUMBER(SEARCH('Flags&amp;Qualifiers'!$S$5,D250))</f>
        <v>0</v>
      </c>
      <c r="T250" s="624">
        <f t="shared" si="91"/>
        <v>0</v>
      </c>
      <c r="U250" s="624" t="str">
        <f>IF(D250&lt;&gt;"",(VLOOKUP(D250,'Flags&amp;Qualifiers'!$S$2:$T$55,2)),"")</f>
        <v/>
      </c>
      <c r="V250" s="7">
        <f t="shared" si="92"/>
        <v>1</v>
      </c>
      <c r="W250" s="7">
        <f t="shared" si="93"/>
        <v>0</v>
      </c>
      <c r="X250" s="861" t="str">
        <f t="shared" si="94"/>
        <v>NULL</v>
      </c>
      <c r="Y250" s="557" t="str">
        <f t="shared" si="95"/>
        <v/>
      </c>
      <c r="Z250" s="862">
        <f t="shared" si="98"/>
        <v>244</v>
      </c>
      <c r="AA250" s="633">
        <f t="shared" si="99"/>
        <v>0</v>
      </c>
      <c r="AB250" s="7" t="str">
        <f t="shared" si="105"/>
        <v>INVALID</v>
      </c>
      <c r="AC250" s="861" t="str">
        <f t="shared" si="106"/>
        <v/>
      </c>
      <c r="AD250" s="861" t="e">
        <f t="shared" si="111"/>
        <v>#DIV/0!</v>
      </c>
      <c r="AE250" s="861">
        <f t="shared" si="112"/>
        <v>0</v>
      </c>
      <c r="AF250" s="862">
        <f t="shared" si="100"/>
        <v>300</v>
      </c>
      <c r="AG250" s="862">
        <f t="shared" si="101"/>
        <v>201</v>
      </c>
      <c r="AH250" s="865">
        <f t="shared" si="102"/>
        <v>0.374</v>
      </c>
      <c r="AI250" s="862">
        <f t="shared" si="103"/>
        <v>0.11600000000000001</v>
      </c>
      <c r="AJ250" s="862" t="e">
        <f t="shared" si="104"/>
        <v>#VALUE!</v>
      </c>
      <c r="AK250" s="632" t="str">
        <f t="shared" si="109"/>
        <v/>
      </c>
      <c r="AL250" s="866" t="str">
        <f t="shared" si="89"/>
        <v/>
      </c>
      <c r="AM250" s="867">
        <f t="shared" si="96"/>
        <v>0</v>
      </c>
      <c r="AN250" s="633" t="str">
        <f t="shared" si="110"/>
        <v>YES</v>
      </c>
      <c r="AO250" s="511" t="s">
        <v>382</v>
      </c>
      <c r="AP250" s="127">
        <f>VLOOKUP(AO250,'Flags&amp;Qualifiers'!$B$2:$C$49,2)</f>
        <v>0</v>
      </c>
      <c r="AQ250" s="127">
        <f>VLOOKUP(AO250,'Flags&amp;Qualifiers'!$B$2:$D$49,3)</f>
        <v>0</v>
      </c>
      <c r="AR250" s="127">
        <f>VLOOKUP(AO250,'Flags&amp;Qualifiers'!$B$2:$E$49,4)</f>
        <v>0</v>
      </c>
      <c r="AS250" s="968"/>
      <c r="AT250" s="856" t="str">
        <f t="shared" si="97"/>
        <v>no</v>
      </c>
    </row>
    <row r="251" spans="1:46" s="7" customFormat="1" ht="11.25" customHeight="1" x14ac:dyDescent="0.2">
      <c r="A251" s="621">
        <f>(AirVision!A248)</f>
        <v>0</v>
      </c>
      <c r="B251" s="622">
        <f>(AirVision!B248)</f>
        <v>0</v>
      </c>
      <c r="C251" s="623" t="str">
        <f>IF(ISNUMBER(AirVision!I248),AirVision!I248, "")</f>
        <v/>
      </c>
      <c r="D251" s="624" t="str">
        <f>IF(AirVision!J248&lt;&gt;"",AirVision!J248, "")</f>
        <v/>
      </c>
      <c r="E251" s="624" t="str">
        <f>IF(ISNUMBER(AirVision!C248),AirVision!C248, "")</f>
        <v/>
      </c>
      <c r="F251" s="624" t="str">
        <f>IF(AirVision!D248&lt;&gt;"",AirVision!D248, "")</f>
        <v/>
      </c>
      <c r="G251" s="624" t="str">
        <f>IF(ISNUMBER(AirVision!F248),AirVision!F248, "")</f>
        <v/>
      </c>
      <c r="H251" s="624" t="str">
        <f>IF(AirVision!G248&lt;&gt;"",AirVision!G248, "")</f>
        <v/>
      </c>
      <c r="I251" s="624" t="str">
        <f>IF(ISNUMBER(AirVision!U248),AirVision!U248, "")</f>
        <v/>
      </c>
      <c r="J251" s="624" t="str">
        <f>IF(AirVision!V248&lt;&gt;"",AirVision!V248, "")</f>
        <v/>
      </c>
      <c r="K251" s="624" t="str">
        <f>IF(ISNUMBER(AirVision!X248),AirVision!X248, "")</f>
        <v/>
      </c>
      <c r="L251" s="624" t="str">
        <f>IF(AirVision!Y248&lt;&gt;"",AirVision!Y248, "")</f>
        <v/>
      </c>
      <c r="M251" s="624" t="str">
        <f>IF(ISNUMBER(AirVision!AA248),AirVision!AA248, "")</f>
        <v/>
      </c>
      <c r="N251" s="624" t="str">
        <f>IF(AirVision!AB248&lt;&gt;"",AirVision!AB248, "")</f>
        <v/>
      </c>
      <c r="O251" s="624" t="str">
        <f>IF(ISNUMBER(AirVision!AD248),AirVision!AD248, "")</f>
        <v/>
      </c>
      <c r="P251" s="624" t="str">
        <f>IF(AirVision!AE248&lt;&gt;"",AirVision!AE248, "")</f>
        <v/>
      </c>
      <c r="Q251" s="624">
        <f t="shared" si="90"/>
        <v>1</v>
      </c>
      <c r="R251" s="624" t="str">
        <f>IF(D251&lt;&gt;"",(VLOOKUP(D251,'Flags&amp;Qualifiers'!$S$2:$U$55,3)),"")</f>
        <v/>
      </c>
      <c r="S251" s="624" t="b">
        <f>ISNUMBER(SEARCH('Flags&amp;Qualifiers'!$S$5,D251))</f>
        <v>0</v>
      </c>
      <c r="T251" s="624">
        <f t="shared" si="91"/>
        <v>0</v>
      </c>
      <c r="U251" s="624" t="str">
        <f>IF(D251&lt;&gt;"",(VLOOKUP(D251,'Flags&amp;Qualifiers'!$S$2:$T$55,2)),"")</f>
        <v/>
      </c>
      <c r="V251" s="7">
        <f t="shared" si="92"/>
        <v>1</v>
      </c>
      <c r="W251" s="7">
        <f t="shared" si="93"/>
        <v>0</v>
      </c>
      <c r="X251" s="861" t="str">
        <f t="shared" si="94"/>
        <v>NULL</v>
      </c>
      <c r="Y251" s="557" t="str">
        <f t="shared" si="95"/>
        <v/>
      </c>
      <c r="Z251" s="862">
        <f t="shared" si="98"/>
        <v>245</v>
      </c>
      <c r="AA251" s="633">
        <f t="shared" si="99"/>
        <v>0</v>
      </c>
      <c r="AB251" s="7" t="str">
        <f t="shared" si="105"/>
        <v>INVALID</v>
      </c>
      <c r="AC251" s="861" t="str">
        <f t="shared" si="106"/>
        <v/>
      </c>
      <c r="AD251" s="861" t="e">
        <f t="shared" si="111"/>
        <v>#DIV/0!</v>
      </c>
      <c r="AE251" s="861">
        <f t="shared" si="112"/>
        <v>0</v>
      </c>
      <c r="AF251" s="862">
        <f t="shared" si="100"/>
        <v>300</v>
      </c>
      <c r="AG251" s="862">
        <f t="shared" si="101"/>
        <v>201</v>
      </c>
      <c r="AH251" s="865">
        <f t="shared" si="102"/>
        <v>0.374</v>
      </c>
      <c r="AI251" s="862">
        <f t="shared" si="103"/>
        <v>0.11600000000000001</v>
      </c>
      <c r="AJ251" s="862" t="e">
        <f t="shared" si="104"/>
        <v>#VALUE!</v>
      </c>
      <c r="AK251" s="632" t="str">
        <f t="shared" si="109"/>
        <v/>
      </c>
      <c r="AL251" s="866" t="str">
        <f t="shared" si="89"/>
        <v/>
      </c>
      <c r="AM251" s="867">
        <f t="shared" si="96"/>
        <v>0</v>
      </c>
      <c r="AN251" s="633" t="str">
        <f t="shared" si="110"/>
        <v>YES</v>
      </c>
      <c r="AO251" s="511" t="s">
        <v>382</v>
      </c>
      <c r="AP251" s="127">
        <f>VLOOKUP(AO251,'Flags&amp;Qualifiers'!$B$2:$C$49,2)</f>
        <v>0</v>
      </c>
      <c r="AQ251" s="127">
        <f>VLOOKUP(AO251,'Flags&amp;Qualifiers'!$B$2:$D$49,3)</f>
        <v>0</v>
      </c>
      <c r="AR251" s="127">
        <f>VLOOKUP(AO251,'Flags&amp;Qualifiers'!$B$2:$E$49,4)</f>
        <v>0</v>
      </c>
      <c r="AS251" s="968"/>
      <c r="AT251" s="856" t="str">
        <f t="shared" si="97"/>
        <v>no</v>
      </c>
    </row>
    <row r="252" spans="1:46" s="7" customFormat="1" ht="11.25" customHeight="1" x14ac:dyDescent="0.2">
      <c r="A252" s="621">
        <f>(AirVision!A249)</f>
        <v>0</v>
      </c>
      <c r="B252" s="622">
        <f>(AirVision!B249)</f>
        <v>0</v>
      </c>
      <c r="C252" s="623" t="str">
        <f>IF(ISNUMBER(AirVision!I249),AirVision!I249, "")</f>
        <v/>
      </c>
      <c r="D252" s="624" t="str">
        <f>IF(AirVision!J249&lt;&gt;"",AirVision!J249, "")</f>
        <v/>
      </c>
      <c r="E252" s="624" t="str">
        <f>IF(ISNUMBER(AirVision!C249),AirVision!C249, "")</f>
        <v/>
      </c>
      <c r="F252" s="624" t="str">
        <f>IF(AirVision!D249&lt;&gt;"",AirVision!D249, "")</f>
        <v/>
      </c>
      <c r="G252" s="624" t="str">
        <f>IF(ISNUMBER(AirVision!F249),AirVision!F249, "")</f>
        <v/>
      </c>
      <c r="H252" s="624" t="str">
        <f>IF(AirVision!G249&lt;&gt;"",AirVision!G249, "")</f>
        <v/>
      </c>
      <c r="I252" s="624" t="str">
        <f>IF(ISNUMBER(AirVision!U249),AirVision!U249, "")</f>
        <v/>
      </c>
      <c r="J252" s="624" t="str">
        <f>IF(AirVision!V249&lt;&gt;"",AirVision!V249, "")</f>
        <v/>
      </c>
      <c r="K252" s="624" t="str">
        <f>IF(ISNUMBER(AirVision!X249),AirVision!X249, "")</f>
        <v/>
      </c>
      <c r="L252" s="624" t="str">
        <f>IF(AirVision!Y249&lt;&gt;"",AirVision!Y249, "")</f>
        <v/>
      </c>
      <c r="M252" s="624" t="str">
        <f>IF(ISNUMBER(AirVision!AA249),AirVision!AA249, "")</f>
        <v/>
      </c>
      <c r="N252" s="624" t="str">
        <f>IF(AirVision!AB249&lt;&gt;"",AirVision!AB249, "")</f>
        <v/>
      </c>
      <c r="O252" s="624" t="str">
        <f>IF(ISNUMBER(AirVision!AD249),AirVision!AD249, "")</f>
        <v/>
      </c>
      <c r="P252" s="624" t="str">
        <f>IF(AirVision!AE249&lt;&gt;"",AirVision!AE249, "")</f>
        <v/>
      </c>
      <c r="Q252" s="624">
        <f t="shared" si="90"/>
        <v>1</v>
      </c>
      <c r="R252" s="624" t="str">
        <f>IF(D252&lt;&gt;"",(VLOOKUP(D252,'Flags&amp;Qualifiers'!$S$2:$U$55,3)),"")</f>
        <v/>
      </c>
      <c r="S252" s="624" t="b">
        <f>ISNUMBER(SEARCH('Flags&amp;Qualifiers'!$S$5,D252))</f>
        <v>0</v>
      </c>
      <c r="T252" s="624">
        <f t="shared" si="91"/>
        <v>0</v>
      </c>
      <c r="U252" s="624" t="str">
        <f>IF(D252&lt;&gt;"",(VLOOKUP(D252,'Flags&amp;Qualifiers'!$S$2:$T$55,2)),"")</f>
        <v/>
      </c>
      <c r="V252" s="7">
        <f t="shared" si="92"/>
        <v>1</v>
      </c>
      <c r="W252" s="7">
        <f t="shared" si="93"/>
        <v>0</v>
      </c>
      <c r="X252" s="861" t="str">
        <f t="shared" si="94"/>
        <v>NULL</v>
      </c>
      <c r="Y252" s="557" t="str">
        <f t="shared" si="95"/>
        <v/>
      </c>
      <c r="Z252" s="862">
        <f t="shared" si="98"/>
        <v>246</v>
      </c>
      <c r="AA252" s="633">
        <f t="shared" si="99"/>
        <v>0</v>
      </c>
      <c r="AB252" s="7" t="str">
        <f t="shared" si="105"/>
        <v>INVALID</v>
      </c>
      <c r="AC252" s="861" t="str">
        <f t="shared" si="106"/>
        <v/>
      </c>
      <c r="AD252" s="861" t="e">
        <f t="shared" si="111"/>
        <v>#DIV/0!</v>
      </c>
      <c r="AE252" s="861">
        <f t="shared" si="112"/>
        <v>0</v>
      </c>
      <c r="AF252" s="862">
        <f t="shared" si="100"/>
        <v>300</v>
      </c>
      <c r="AG252" s="862">
        <f t="shared" si="101"/>
        <v>201</v>
      </c>
      <c r="AH252" s="865">
        <f t="shared" si="102"/>
        <v>0.374</v>
      </c>
      <c r="AI252" s="862">
        <f t="shared" si="103"/>
        <v>0.11600000000000001</v>
      </c>
      <c r="AJ252" s="862" t="e">
        <f t="shared" si="104"/>
        <v>#VALUE!</v>
      </c>
      <c r="AK252" s="632" t="str">
        <f t="shared" si="109"/>
        <v/>
      </c>
      <c r="AL252" s="866" t="str">
        <f t="shared" si="89"/>
        <v/>
      </c>
      <c r="AM252" s="867">
        <f t="shared" si="96"/>
        <v>0</v>
      </c>
      <c r="AN252" s="633" t="str">
        <f t="shared" si="110"/>
        <v>YES</v>
      </c>
      <c r="AO252" s="511" t="s">
        <v>382</v>
      </c>
      <c r="AP252" s="127">
        <f>VLOOKUP(AO252,'Flags&amp;Qualifiers'!$B$2:$C$49,2)</f>
        <v>0</v>
      </c>
      <c r="AQ252" s="127">
        <f>VLOOKUP(AO252,'Flags&amp;Qualifiers'!$B$2:$D$49,3)</f>
        <v>0</v>
      </c>
      <c r="AR252" s="127">
        <f>VLOOKUP(AO252,'Flags&amp;Qualifiers'!$B$2:$E$49,4)</f>
        <v>0</v>
      </c>
      <c r="AS252" s="968"/>
      <c r="AT252" s="856" t="str">
        <f t="shared" si="97"/>
        <v>no</v>
      </c>
    </row>
    <row r="253" spans="1:46" s="7" customFormat="1" ht="11.25" customHeight="1" x14ac:dyDescent="0.2">
      <c r="A253" s="621">
        <f>(AirVision!A250)</f>
        <v>0</v>
      </c>
      <c r="B253" s="622">
        <f>(AirVision!B250)</f>
        <v>0</v>
      </c>
      <c r="C253" s="623" t="str">
        <f>IF(ISNUMBER(AirVision!I250),AirVision!I250, "")</f>
        <v/>
      </c>
      <c r="D253" s="624" t="str">
        <f>IF(AirVision!J250&lt;&gt;"",AirVision!J250, "")</f>
        <v/>
      </c>
      <c r="E253" s="624" t="str">
        <f>IF(ISNUMBER(AirVision!C250),AirVision!C250, "")</f>
        <v/>
      </c>
      <c r="F253" s="624" t="str">
        <f>IF(AirVision!D250&lt;&gt;"",AirVision!D250, "")</f>
        <v/>
      </c>
      <c r="G253" s="624" t="str">
        <f>IF(ISNUMBER(AirVision!F250),AirVision!F250, "")</f>
        <v/>
      </c>
      <c r="H253" s="624" t="str">
        <f>IF(AirVision!G250&lt;&gt;"",AirVision!G250, "")</f>
        <v/>
      </c>
      <c r="I253" s="624" t="str">
        <f>IF(ISNUMBER(AirVision!U250),AirVision!U250, "")</f>
        <v/>
      </c>
      <c r="J253" s="624" t="str">
        <f>IF(AirVision!V250&lt;&gt;"",AirVision!V250, "")</f>
        <v/>
      </c>
      <c r="K253" s="624" t="str">
        <f>IF(ISNUMBER(AirVision!X250),AirVision!X250, "")</f>
        <v/>
      </c>
      <c r="L253" s="624" t="str">
        <f>IF(AirVision!Y250&lt;&gt;"",AirVision!Y250, "")</f>
        <v/>
      </c>
      <c r="M253" s="624" t="str">
        <f>IF(ISNUMBER(AirVision!AA250),AirVision!AA250, "")</f>
        <v/>
      </c>
      <c r="N253" s="624" t="str">
        <f>IF(AirVision!AB250&lt;&gt;"",AirVision!AB250, "")</f>
        <v/>
      </c>
      <c r="O253" s="624" t="str">
        <f>IF(ISNUMBER(AirVision!AD250),AirVision!AD250, "")</f>
        <v/>
      </c>
      <c r="P253" s="624" t="str">
        <f>IF(AirVision!AE250&lt;&gt;"",AirVision!AE250, "")</f>
        <v/>
      </c>
      <c r="Q253" s="624">
        <f t="shared" si="90"/>
        <v>1</v>
      </c>
      <c r="R253" s="624" t="str">
        <f>IF(D253&lt;&gt;"",(VLOOKUP(D253,'Flags&amp;Qualifiers'!$S$2:$U$55,3)),"")</f>
        <v/>
      </c>
      <c r="S253" s="624" t="b">
        <f>ISNUMBER(SEARCH('Flags&amp;Qualifiers'!$S$5,D253))</f>
        <v>0</v>
      </c>
      <c r="T253" s="624">
        <f t="shared" si="91"/>
        <v>0</v>
      </c>
      <c r="U253" s="624" t="str">
        <f>IF(D253&lt;&gt;"",(VLOOKUP(D253,'Flags&amp;Qualifiers'!$S$2:$T$55,2)),"")</f>
        <v/>
      </c>
      <c r="V253" s="7">
        <f t="shared" si="92"/>
        <v>1</v>
      </c>
      <c r="W253" s="7">
        <f t="shared" si="93"/>
        <v>0</v>
      </c>
      <c r="X253" s="861" t="str">
        <f t="shared" si="94"/>
        <v>NULL</v>
      </c>
      <c r="Y253" s="557" t="str">
        <f t="shared" si="95"/>
        <v/>
      </c>
      <c r="Z253" s="862">
        <f t="shared" si="98"/>
        <v>247</v>
      </c>
      <c r="AA253" s="633">
        <f t="shared" si="99"/>
        <v>0</v>
      </c>
      <c r="AB253" s="7" t="str">
        <f t="shared" si="105"/>
        <v>INVALID</v>
      </c>
      <c r="AC253" s="861" t="str">
        <f t="shared" si="106"/>
        <v/>
      </c>
      <c r="AD253" s="861" t="e">
        <f t="shared" si="111"/>
        <v>#DIV/0!</v>
      </c>
      <c r="AE253" s="861">
        <f t="shared" si="112"/>
        <v>0</v>
      </c>
      <c r="AF253" s="862">
        <f t="shared" si="100"/>
        <v>300</v>
      </c>
      <c r="AG253" s="862">
        <f t="shared" si="101"/>
        <v>201</v>
      </c>
      <c r="AH253" s="865">
        <f t="shared" si="102"/>
        <v>0.374</v>
      </c>
      <c r="AI253" s="862">
        <f t="shared" si="103"/>
        <v>0.11600000000000001</v>
      </c>
      <c r="AJ253" s="862" t="e">
        <f t="shared" si="104"/>
        <v>#VALUE!</v>
      </c>
      <c r="AK253" s="632" t="str">
        <f t="shared" si="109"/>
        <v/>
      </c>
      <c r="AL253" s="866" t="str">
        <f t="shared" si="89"/>
        <v/>
      </c>
      <c r="AM253" s="867">
        <f t="shared" si="96"/>
        <v>0</v>
      </c>
      <c r="AN253" s="633" t="str">
        <f t="shared" si="110"/>
        <v>YES</v>
      </c>
      <c r="AO253" s="511" t="s">
        <v>382</v>
      </c>
      <c r="AP253" s="127">
        <f>VLOOKUP(AO253,'Flags&amp;Qualifiers'!$B$2:$C$49,2)</f>
        <v>0</v>
      </c>
      <c r="AQ253" s="127">
        <f>VLOOKUP(AO253,'Flags&amp;Qualifiers'!$B$2:$D$49,3)</f>
        <v>0</v>
      </c>
      <c r="AR253" s="127">
        <f>VLOOKUP(AO253,'Flags&amp;Qualifiers'!$B$2:$E$49,4)</f>
        <v>0</v>
      </c>
      <c r="AS253" s="968"/>
      <c r="AT253" s="856" t="str">
        <f t="shared" si="97"/>
        <v>no</v>
      </c>
    </row>
    <row r="254" spans="1:46" s="7" customFormat="1" ht="11.25" customHeight="1" x14ac:dyDescent="0.2">
      <c r="A254" s="621">
        <f>(AirVision!A251)</f>
        <v>0</v>
      </c>
      <c r="B254" s="622">
        <f>(AirVision!B251)</f>
        <v>0</v>
      </c>
      <c r="C254" s="623" t="str">
        <f>IF(ISNUMBER(AirVision!I251),AirVision!I251, "")</f>
        <v/>
      </c>
      <c r="D254" s="624" t="str">
        <f>IF(AirVision!J251&lt;&gt;"",AirVision!J251, "")</f>
        <v/>
      </c>
      <c r="E254" s="624" t="str">
        <f>IF(ISNUMBER(AirVision!C251),AirVision!C251, "")</f>
        <v/>
      </c>
      <c r="F254" s="624" t="str">
        <f>IF(AirVision!D251&lt;&gt;"",AirVision!D251, "")</f>
        <v/>
      </c>
      <c r="G254" s="624" t="str">
        <f>IF(ISNUMBER(AirVision!F251),AirVision!F251, "")</f>
        <v/>
      </c>
      <c r="H254" s="624" t="str">
        <f>IF(AirVision!G251&lt;&gt;"",AirVision!G251, "")</f>
        <v/>
      </c>
      <c r="I254" s="624" t="str">
        <f>IF(ISNUMBER(AirVision!U251),AirVision!U251, "")</f>
        <v/>
      </c>
      <c r="J254" s="624" t="str">
        <f>IF(AirVision!V251&lt;&gt;"",AirVision!V251, "")</f>
        <v/>
      </c>
      <c r="K254" s="624" t="str">
        <f>IF(ISNUMBER(AirVision!X251),AirVision!X251, "")</f>
        <v/>
      </c>
      <c r="L254" s="624" t="str">
        <f>IF(AirVision!Y251&lt;&gt;"",AirVision!Y251, "")</f>
        <v/>
      </c>
      <c r="M254" s="624" t="str">
        <f>IF(ISNUMBER(AirVision!AA251),AirVision!AA251, "")</f>
        <v/>
      </c>
      <c r="N254" s="624" t="str">
        <f>IF(AirVision!AB251&lt;&gt;"",AirVision!AB251, "")</f>
        <v/>
      </c>
      <c r="O254" s="624" t="str">
        <f>IF(ISNUMBER(AirVision!AD251),AirVision!AD251, "")</f>
        <v/>
      </c>
      <c r="P254" s="624" t="str">
        <f>IF(AirVision!AE251&lt;&gt;"",AirVision!AE251, "")</f>
        <v/>
      </c>
      <c r="Q254" s="624">
        <f t="shared" si="90"/>
        <v>1</v>
      </c>
      <c r="R254" s="624" t="str">
        <f>IF(D254&lt;&gt;"",(VLOOKUP(D254,'Flags&amp;Qualifiers'!$S$2:$U$55,3)),"")</f>
        <v/>
      </c>
      <c r="S254" s="624" t="b">
        <f>ISNUMBER(SEARCH('Flags&amp;Qualifiers'!$S$5,D254))</f>
        <v>0</v>
      </c>
      <c r="T254" s="624">
        <f t="shared" si="91"/>
        <v>0</v>
      </c>
      <c r="U254" s="624" t="str">
        <f>IF(D254&lt;&gt;"",(VLOOKUP(D254,'Flags&amp;Qualifiers'!$S$2:$T$55,2)),"")</f>
        <v/>
      </c>
      <c r="V254" s="7">
        <f t="shared" si="92"/>
        <v>1</v>
      </c>
      <c r="W254" s="7">
        <f t="shared" si="93"/>
        <v>0</v>
      </c>
      <c r="X254" s="861" t="str">
        <f t="shared" si="94"/>
        <v>NULL</v>
      </c>
      <c r="Y254" s="557" t="str">
        <f t="shared" si="95"/>
        <v/>
      </c>
      <c r="Z254" s="862">
        <f t="shared" si="98"/>
        <v>248</v>
      </c>
      <c r="AA254" s="633">
        <f t="shared" si="99"/>
        <v>0</v>
      </c>
      <c r="AB254" s="7" t="str">
        <f t="shared" si="105"/>
        <v>INVALID</v>
      </c>
      <c r="AC254" s="861" t="str">
        <f t="shared" si="106"/>
        <v/>
      </c>
      <c r="AD254" s="861" t="e">
        <f t="shared" si="111"/>
        <v>#DIV/0!</v>
      </c>
      <c r="AE254" s="861">
        <f t="shared" si="112"/>
        <v>0</v>
      </c>
      <c r="AF254" s="862">
        <f t="shared" si="100"/>
        <v>300</v>
      </c>
      <c r="AG254" s="862">
        <f t="shared" si="101"/>
        <v>201</v>
      </c>
      <c r="AH254" s="865">
        <f t="shared" si="102"/>
        <v>0.374</v>
      </c>
      <c r="AI254" s="862">
        <f t="shared" si="103"/>
        <v>0.11600000000000001</v>
      </c>
      <c r="AJ254" s="862" t="e">
        <f t="shared" si="104"/>
        <v>#VALUE!</v>
      </c>
      <c r="AK254" s="632" t="str">
        <f t="shared" si="109"/>
        <v/>
      </c>
      <c r="AL254" s="866" t="str">
        <f t="shared" si="89"/>
        <v/>
      </c>
      <c r="AM254" s="867">
        <f t="shared" si="96"/>
        <v>0</v>
      </c>
      <c r="AN254" s="633" t="str">
        <f t="shared" si="110"/>
        <v>YES</v>
      </c>
      <c r="AO254" s="511" t="s">
        <v>382</v>
      </c>
      <c r="AP254" s="127">
        <f>VLOOKUP(AO254,'Flags&amp;Qualifiers'!$B$2:$C$49,2)</f>
        <v>0</v>
      </c>
      <c r="AQ254" s="127">
        <f>VLOOKUP(AO254,'Flags&amp;Qualifiers'!$B$2:$D$49,3)</f>
        <v>0</v>
      </c>
      <c r="AR254" s="127">
        <f>VLOOKUP(AO254,'Flags&amp;Qualifiers'!$B$2:$E$49,4)</f>
        <v>0</v>
      </c>
      <c r="AS254" s="968">
        <f>COUNTIF(AC254:AC270,"&gt;0")</f>
        <v>0</v>
      </c>
      <c r="AT254" s="856" t="str">
        <f t="shared" si="97"/>
        <v>no</v>
      </c>
    </row>
    <row r="255" spans="1:46" s="7" customFormat="1" ht="11.25" customHeight="1" x14ac:dyDescent="0.2">
      <c r="A255" s="621">
        <f>(AirVision!A252)</f>
        <v>0</v>
      </c>
      <c r="B255" s="622">
        <f>(AirVision!B252)</f>
        <v>0</v>
      </c>
      <c r="C255" s="623" t="str">
        <f>IF(ISNUMBER(AirVision!I252),AirVision!I252, "")</f>
        <v/>
      </c>
      <c r="D255" s="624" t="str">
        <f>IF(AirVision!J252&lt;&gt;"",AirVision!J252, "")</f>
        <v/>
      </c>
      <c r="E255" s="624" t="str">
        <f>IF(ISNUMBER(AirVision!C252),AirVision!C252, "")</f>
        <v/>
      </c>
      <c r="F255" s="624" t="str">
        <f>IF(AirVision!D252&lt;&gt;"",AirVision!D252, "")</f>
        <v/>
      </c>
      <c r="G255" s="624" t="str">
        <f>IF(ISNUMBER(AirVision!F252),AirVision!F252, "")</f>
        <v/>
      </c>
      <c r="H255" s="624" t="str">
        <f>IF(AirVision!G252&lt;&gt;"",AirVision!G252, "")</f>
        <v/>
      </c>
      <c r="I255" s="624" t="str">
        <f>IF(ISNUMBER(AirVision!U252),AirVision!U252, "")</f>
        <v/>
      </c>
      <c r="J255" s="624" t="str">
        <f>IF(AirVision!V252&lt;&gt;"",AirVision!V252, "")</f>
        <v/>
      </c>
      <c r="K255" s="624" t="str">
        <f>IF(ISNUMBER(AirVision!X252),AirVision!X252, "")</f>
        <v/>
      </c>
      <c r="L255" s="624" t="str">
        <f>IF(AirVision!Y252&lt;&gt;"",AirVision!Y252, "")</f>
        <v/>
      </c>
      <c r="M255" s="624" t="str">
        <f>IF(ISNUMBER(AirVision!AA252),AirVision!AA252, "")</f>
        <v/>
      </c>
      <c r="N255" s="624" t="str">
        <f>IF(AirVision!AB252&lt;&gt;"",AirVision!AB252, "")</f>
        <v/>
      </c>
      <c r="O255" s="624" t="str">
        <f>IF(ISNUMBER(AirVision!AD252),AirVision!AD252, "")</f>
        <v/>
      </c>
      <c r="P255" s="624" t="str">
        <f>IF(AirVision!AE252&lt;&gt;"",AirVision!AE252, "")</f>
        <v/>
      </c>
      <c r="Q255" s="624">
        <f t="shared" si="90"/>
        <v>1</v>
      </c>
      <c r="R255" s="624" t="str">
        <f>IF(D255&lt;&gt;"",(VLOOKUP(D255,'Flags&amp;Qualifiers'!$S$2:$U$55,3)),"")</f>
        <v/>
      </c>
      <c r="S255" s="624" t="b">
        <f>ISNUMBER(SEARCH('Flags&amp;Qualifiers'!$S$5,D255))</f>
        <v>0</v>
      </c>
      <c r="T255" s="624">
        <f t="shared" si="91"/>
        <v>0</v>
      </c>
      <c r="U255" s="624" t="str">
        <f>IF(D255&lt;&gt;"",(VLOOKUP(D255,'Flags&amp;Qualifiers'!$S$2:$T$55,2)),"")</f>
        <v/>
      </c>
      <c r="V255" s="7">
        <f t="shared" si="92"/>
        <v>1</v>
      </c>
      <c r="W255" s="7">
        <f t="shared" si="93"/>
        <v>0</v>
      </c>
      <c r="X255" s="861" t="str">
        <f t="shared" si="94"/>
        <v>NULL</v>
      </c>
      <c r="Y255" s="557" t="str">
        <f t="shared" si="95"/>
        <v/>
      </c>
      <c r="Z255" s="862">
        <f t="shared" si="98"/>
        <v>249</v>
      </c>
      <c r="AA255" s="633">
        <f t="shared" si="99"/>
        <v>0</v>
      </c>
      <c r="AB255" s="7" t="str">
        <f t="shared" si="105"/>
        <v>INVALID</v>
      </c>
      <c r="AC255" s="861" t="str">
        <f t="shared" si="106"/>
        <v/>
      </c>
      <c r="AD255" s="861" t="e">
        <f t="shared" si="111"/>
        <v>#DIV/0!</v>
      </c>
      <c r="AE255" s="861">
        <f t="shared" si="112"/>
        <v>0</v>
      </c>
      <c r="AF255" s="862">
        <f t="shared" si="100"/>
        <v>300</v>
      </c>
      <c r="AG255" s="862">
        <f t="shared" si="101"/>
        <v>201</v>
      </c>
      <c r="AH255" s="865">
        <f t="shared" si="102"/>
        <v>0.374</v>
      </c>
      <c r="AI255" s="862">
        <f t="shared" si="103"/>
        <v>0.11600000000000001</v>
      </c>
      <c r="AJ255" s="862" t="e">
        <f t="shared" si="104"/>
        <v>#VALUE!</v>
      </c>
      <c r="AK255" s="632" t="str">
        <f t="shared" si="109"/>
        <v/>
      </c>
      <c r="AL255" s="866" t="str">
        <f t="shared" si="89"/>
        <v/>
      </c>
      <c r="AM255" s="867">
        <f t="shared" si="96"/>
        <v>0</v>
      </c>
      <c r="AN255" s="633" t="str">
        <f t="shared" si="110"/>
        <v>YES</v>
      </c>
      <c r="AO255" s="511" t="s">
        <v>382</v>
      </c>
      <c r="AP255" s="127">
        <f>VLOOKUP(AO255,'Flags&amp;Qualifiers'!$B$2:$C$49,2)</f>
        <v>0</v>
      </c>
      <c r="AQ255" s="127">
        <f>VLOOKUP(AO255,'Flags&amp;Qualifiers'!$B$2:$D$49,3)</f>
        <v>0</v>
      </c>
      <c r="AR255" s="127">
        <f>VLOOKUP(AO255,'Flags&amp;Qualifiers'!$B$2:$E$49,4)</f>
        <v>0</v>
      </c>
      <c r="AS255" s="968"/>
      <c r="AT255" s="856" t="str">
        <f t="shared" si="97"/>
        <v>no</v>
      </c>
    </row>
    <row r="256" spans="1:46" s="7" customFormat="1" ht="11.25" customHeight="1" x14ac:dyDescent="0.2">
      <c r="A256" s="621">
        <f>(AirVision!A253)</f>
        <v>0</v>
      </c>
      <c r="B256" s="622">
        <f>(AirVision!B253)</f>
        <v>0</v>
      </c>
      <c r="C256" s="623" t="str">
        <f>IF(ISNUMBER(AirVision!I253),AirVision!I253, "")</f>
        <v/>
      </c>
      <c r="D256" s="624" t="str">
        <f>IF(AirVision!J253&lt;&gt;"",AirVision!J253, "")</f>
        <v/>
      </c>
      <c r="E256" s="624" t="str">
        <f>IF(ISNUMBER(AirVision!C253),AirVision!C253, "")</f>
        <v/>
      </c>
      <c r="F256" s="624" t="str">
        <f>IF(AirVision!D253&lt;&gt;"",AirVision!D253, "")</f>
        <v/>
      </c>
      <c r="G256" s="624" t="str">
        <f>IF(ISNUMBER(AirVision!F253),AirVision!F253, "")</f>
        <v/>
      </c>
      <c r="H256" s="624" t="str">
        <f>IF(AirVision!G253&lt;&gt;"",AirVision!G253, "")</f>
        <v/>
      </c>
      <c r="I256" s="624" t="str">
        <f>IF(ISNUMBER(AirVision!U253),AirVision!U253, "")</f>
        <v/>
      </c>
      <c r="J256" s="624" t="str">
        <f>IF(AirVision!V253&lt;&gt;"",AirVision!V253, "")</f>
        <v/>
      </c>
      <c r="K256" s="624" t="str">
        <f>IF(ISNUMBER(AirVision!X253),AirVision!X253, "")</f>
        <v/>
      </c>
      <c r="L256" s="624" t="str">
        <f>IF(AirVision!Y253&lt;&gt;"",AirVision!Y253, "")</f>
        <v/>
      </c>
      <c r="M256" s="624" t="str">
        <f>IF(ISNUMBER(AirVision!AA253),AirVision!AA253, "")</f>
        <v/>
      </c>
      <c r="N256" s="624" t="str">
        <f>IF(AirVision!AB253&lt;&gt;"",AirVision!AB253, "")</f>
        <v/>
      </c>
      <c r="O256" s="624" t="str">
        <f>IF(ISNUMBER(AirVision!AD253),AirVision!AD253, "")</f>
        <v/>
      </c>
      <c r="P256" s="624" t="str">
        <f>IF(AirVision!AE253&lt;&gt;"",AirVision!AE253, "")</f>
        <v/>
      </c>
      <c r="Q256" s="624">
        <f t="shared" si="90"/>
        <v>1</v>
      </c>
      <c r="R256" s="624" t="str">
        <f>IF(D256&lt;&gt;"",(VLOOKUP(D256,'Flags&amp;Qualifiers'!$S$2:$U$55,3)),"")</f>
        <v/>
      </c>
      <c r="S256" s="624" t="b">
        <f>ISNUMBER(SEARCH('Flags&amp;Qualifiers'!$S$5,D256))</f>
        <v>0</v>
      </c>
      <c r="T256" s="624">
        <f t="shared" si="91"/>
        <v>0</v>
      </c>
      <c r="U256" s="624" t="str">
        <f>IF(D256&lt;&gt;"",(VLOOKUP(D256,'Flags&amp;Qualifiers'!$S$2:$T$55,2)),"")</f>
        <v/>
      </c>
      <c r="V256" s="7">
        <f t="shared" si="92"/>
        <v>1</v>
      </c>
      <c r="W256" s="7">
        <f t="shared" si="93"/>
        <v>0</v>
      </c>
      <c r="X256" s="861" t="str">
        <f t="shared" si="94"/>
        <v>NULL</v>
      </c>
      <c r="Y256" s="557" t="str">
        <f t="shared" si="95"/>
        <v/>
      </c>
      <c r="Z256" s="862">
        <f t="shared" si="98"/>
        <v>250</v>
      </c>
      <c r="AA256" s="633">
        <f t="shared" si="99"/>
        <v>0</v>
      </c>
      <c r="AB256" s="7" t="str">
        <f t="shared" si="105"/>
        <v>INVALID</v>
      </c>
      <c r="AC256" s="861" t="str">
        <f t="shared" si="106"/>
        <v/>
      </c>
      <c r="AD256" s="861" t="e">
        <f t="shared" si="111"/>
        <v>#DIV/0!</v>
      </c>
      <c r="AE256" s="861">
        <f t="shared" si="112"/>
        <v>0</v>
      </c>
      <c r="AF256" s="862">
        <f t="shared" si="100"/>
        <v>300</v>
      </c>
      <c r="AG256" s="862">
        <f t="shared" si="101"/>
        <v>201</v>
      </c>
      <c r="AH256" s="865">
        <f t="shared" si="102"/>
        <v>0.374</v>
      </c>
      <c r="AI256" s="862">
        <f t="shared" si="103"/>
        <v>0.11600000000000001</v>
      </c>
      <c r="AJ256" s="862" t="e">
        <f t="shared" si="104"/>
        <v>#VALUE!</v>
      </c>
      <c r="AK256" s="632" t="str">
        <f t="shared" si="109"/>
        <v/>
      </c>
      <c r="AL256" s="866" t="str">
        <f t="shared" si="89"/>
        <v/>
      </c>
      <c r="AM256" s="867">
        <f t="shared" si="96"/>
        <v>0</v>
      </c>
      <c r="AN256" s="633" t="str">
        <f t="shared" si="110"/>
        <v>YES</v>
      </c>
      <c r="AO256" s="511" t="s">
        <v>382</v>
      </c>
      <c r="AP256" s="127">
        <f>VLOOKUP(AO256,'Flags&amp;Qualifiers'!$B$2:$C$49,2)</f>
        <v>0</v>
      </c>
      <c r="AQ256" s="127">
        <f>VLOOKUP(AO256,'Flags&amp;Qualifiers'!$B$2:$D$49,3)</f>
        <v>0</v>
      </c>
      <c r="AR256" s="127">
        <f>VLOOKUP(AO256,'Flags&amp;Qualifiers'!$B$2:$E$49,4)</f>
        <v>0</v>
      </c>
      <c r="AS256" s="968"/>
      <c r="AT256" s="856" t="str">
        <f t="shared" si="97"/>
        <v>no</v>
      </c>
    </row>
    <row r="257" spans="1:46" s="7" customFormat="1" ht="11.25" customHeight="1" x14ac:dyDescent="0.2">
      <c r="A257" s="621">
        <f>(AirVision!A254)</f>
        <v>0</v>
      </c>
      <c r="B257" s="622">
        <f>(AirVision!B254)</f>
        <v>0</v>
      </c>
      <c r="C257" s="623" t="str">
        <f>IF(ISNUMBER(AirVision!I254),AirVision!I254, "")</f>
        <v/>
      </c>
      <c r="D257" s="624" t="str">
        <f>IF(AirVision!J254&lt;&gt;"",AirVision!J254, "")</f>
        <v/>
      </c>
      <c r="E257" s="624" t="str">
        <f>IF(ISNUMBER(AirVision!C254),AirVision!C254, "")</f>
        <v/>
      </c>
      <c r="F257" s="624" t="str">
        <f>IF(AirVision!D254&lt;&gt;"",AirVision!D254, "")</f>
        <v/>
      </c>
      <c r="G257" s="624" t="str">
        <f>IF(ISNUMBER(AirVision!F254),AirVision!F254, "")</f>
        <v/>
      </c>
      <c r="H257" s="624" t="str">
        <f>IF(AirVision!G254&lt;&gt;"",AirVision!G254, "")</f>
        <v/>
      </c>
      <c r="I257" s="624" t="str">
        <f>IF(ISNUMBER(AirVision!U254),AirVision!U254, "")</f>
        <v/>
      </c>
      <c r="J257" s="624" t="str">
        <f>IF(AirVision!V254&lt;&gt;"",AirVision!V254, "")</f>
        <v/>
      </c>
      <c r="K257" s="624" t="str">
        <f>IF(ISNUMBER(AirVision!X254),AirVision!X254, "")</f>
        <v/>
      </c>
      <c r="L257" s="624" t="str">
        <f>IF(AirVision!Y254&lt;&gt;"",AirVision!Y254, "")</f>
        <v/>
      </c>
      <c r="M257" s="624" t="str">
        <f>IF(ISNUMBER(AirVision!AA254),AirVision!AA254, "")</f>
        <v/>
      </c>
      <c r="N257" s="624" t="str">
        <f>IF(AirVision!AB254&lt;&gt;"",AirVision!AB254, "")</f>
        <v/>
      </c>
      <c r="O257" s="624" t="str">
        <f>IF(ISNUMBER(AirVision!AD254),AirVision!AD254, "")</f>
        <v/>
      </c>
      <c r="P257" s="624" t="str">
        <f>IF(AirVision!AE254&lt;&gt;"",AirVision!AE254, "")</f>
        <v/>
      </c>
      <c r="Q257" s="624">
        <f t="shared" si="90"/>
        <v>1</v>
      </c>
      <c r="R257" s="624" t="str">
        <f>IF(D257&lt;&gt;"",(VLOOKUP(D257,'Flags&amp;Qualifiers'!$S$2:$U$55,3)),"")</f>
        <v/>
      </c>
      <c r="S257" s="624" t="b">
        <f>ISNUMBER(SEARCH('Flags&amp;Qualifiers'!$S$5,D257))</f>
        <v>0</v>
      </c>
      <c r="T257" s="624">
        <f t="shared" si="91"/>
        <v>0</v>
      </c>
      <c r="U257" s="624" t="str">
        <f>IF(D257&lt;&gt;"",(VLOOKUP(D257,'Flags&amp;Qualifiers'!$S$2:$T$55,2)),"")</f>
        <v/>
      </c>
      <c r="V257" s="7">
        <f t="shared" si="92"/>
        <v>1</v>
      </c>
      <c r="W257" s="7">
        <f t="shared" si="93"/>
        <v>0</v>
      </c>
      <c r="X257" s="861" t="str">
        <f t="shared" si="94"/>
        <v>NULL</v>
      </c>
      <c r="Y257" s="557" t="str">
        <f t="shared" si="95"/>
        <v/>
      </c>
      <c r="Z257" s="862">
        <f t="shared" si="98"/>
        <v>251</v>
      </c>
      <c r="AA257" s="633">
        <f t="shared" si="99"/>
        <v>0</v>
      </c>
      <c r="AB257" s="7" t="str">
        <f t="shared" si="105"/>
        <v>INVALID</v>
      </c>
      <c r="AC257" s="861" t="str">
        <f t="shared" si="106"/>
        <v/>
      </c>
      <c r="AD257" s="861" t="e">
        <f t="shared" si="111"/>
        <v>#DIV/0!</v>
      </c>
      <c r="AE257" s="861">
        <f t="shared" si="112"/>
        <v>0</v>
      </c>
      <c r="AF257" s="862">
        <f t="shared" si="100"/>
        <v>300</v>
      </c>
      <c r="AG257" s="862">
        <f t="shared" si="101"/>
        <v>201</v>
      </c>
      <c r="AH257" s="865">
        <f t="shared" si="102"/>
        <v>0.374</v>
      </c>
      <c r="AI257" s="862">
        <f t="shared" si="103"/>
        <v>0.11600000000000001</v>
      </c>
      <c r="AJ257" s="862" t="e">
        <f t="shared" si="104"/>
        <v>#VALUE!</v>
      </c>
      <c r="AK257" s="632" t="str">
        <f t="shared" si="109"/>
        <v/>
      </c>
      <c r="AL257" s="866" t="str">
        <f t="shared" si="89"/>
        <v/>
      </c>
      <c r="AM257" s="867">
        <f t="shared" si="96"/>
        <v>0</v>
      </c>
      <c r="AN257" s="633" t="str">
        <f t="shared" si="110"/>
        <v>YES</v>
      </c>
      <c r="AO257" s="511" t="s">
        <v>382</v>
      </c>
      <c r="AP257" s="127">
        <f>VLOOKUP(AO257,'Flags&amp;Qualifiers'!$B$2:$C$49,2)</f>
        <v>0</v>
      </c>
      <c r="AQ257" s="127">
        <f>VLOOKUP(AO257,'Flags&amp;Qualifiers'!$B$2:$D$49,3)</f>
        <v>0</v>
      </c>
      <c r="AR257" s="127">
        <f>VLOOKUP(AO257,'Flags&amp;Qualifiers'!$B$2:$E$49,4)</f>
        <v>0</v>
      </c>
      <c r="AS257" s="968"/>
      <c r="AT257" s="856" t="str">
        <f t="shared" si="97"/>
        <v>no</v>
      </c>
    </row>
    <row r="258" spans="1:46" s="7" customFormat="1" ht="11.25" customHeight="1" x14ac:dyDescent="0.2">
      <c r="A258" s="621">
        <f>(AirVision!A255)</f>
        <v>0</v>
      </c>
      <c r="B258" s="622">
        <f>(AirVision!B255)</f>
        <v>0</v>
      </c>
      <c r="C258" s="623" t="str">
        <f>IF(ISNUMBER(AirVision!I255),AirVision!I255, "")</f>
        <v/>
      </c>
      <c r="D258" s="624" t="str">
        <f>IF(AirVision!J255&lt;&gt;"",AirVision!J255, "")</f>
        <v/>
      </c>
      <c r="E258" s="624" t="str">
        <f>IF(ISNUMBER(AirVision!C255),AirVision!C255, "")</f>
        <v/>
      </c>
      <c r="F258" s="624" t="str">
        <f>IF(AirVision!D255&lt;&gt;"",AirVision!D255, "")</f>
        <v/>
      </c>
      <c r="G258" s="624" t="str">
        <f>IF(ISNUMBER(AirVision!F255),AirVision!F255, "")</f>
        <v/>
      </c>
      <c r="H258" s="624" t="str">
        <f>IF(AirVision!G255&lt;&gt;"",AirVision!G255, "")</f>
        <v/>
      </c>
      <c r="I258" s="624" t="str">
        <f>IF(ISNUMBER(AirVision!U255),AirVision!U255, "")</f>
        <v/>
      </c>
      <c r="J258" s="624" t="str">
        <f>IF(AirVision!V255&lt;&gt;"",AirVision!V255, "")</f>
        <v/>
      </c>
      <c r="K258" s="624" t="str">
        <f>IF(ISNUMBER(AirVision!X255),AirVision!X255, "")</f>
        <v/>
      </c>
      <c r="L258" s="624" t="str">
        <f>IF(AirVision!Y255&lt;&gt;"",AirVision!Y255, "")</f>
        <v/>
      </c>
      <c r="M258" s="624" t="str">
        <f>IF(ISNUMBER(AirVision!AA255),AirVision!AA255, "")</f>
        <v/>
      </c>
      <c r="N258" s="624" t="str">
        <f>IF(AirVision!AB255&lt;&gt;"",AirVision!AB255, "")</f>
        <v/>
      </c>
      <c r="O258" s="624" t="str">
        <f>IF(ISNUMBER(AirVision!AD255),AirVision!AD255, "")</f>
        <v/>
      </c>
      <c r="P258" s="624" t="str">
        <f>IF(AirVision!AE255&lt;&gt;"",AirVision!AE255, "")</f>
        <v/>
      </c>
      <c r="Q258" s="624">
        <f t="shared" si="90"/>
        <v>1</v>
      </c>
      <c r="R258" s="624" t="str">
        <f>IF(D258&lt;&gt;"",(VLOOKUP(D258,'Flags&amp;Qualifiers'!$S$2:$U$55,3)),"")</f>
        <v/>
      </c>
      <c r="S258" s="624" t="b">
        <f>ISNUMBER(SEARCH('Flags&amp;Qualifiers'!$S$5,D258))</f>
        <v>0</v>
      </c>
      <c r="T258" s="624">
        <f t="shared" si="91"/>
        <v>0</v>
      </c>
      <c r="U258" s="624" t="str">
        <f>IF(D258&lt;&gt;"",(VLOOKUP(D258,'Flags&amp;Qualifiers'!$S$2:$T$55,2)),"")</f>
        <v/>
      </c>
      <c r="V258" s="7">
        <f t="shared" si="92"/>
        <v>1</v>
      </c>
      <c r="W258" s="7">
        <f t="shared" si="93"/>
        <v>0</v>
      </c>
      <c r="X258" s="861" t="str">
        <f t="shared" si="94"/>
        <v>NULL</v>
      </c>
      <c r="Y258" s="557" t="str">
        <f t="shared" si="95"/>
        <v/>
      </c>
      <c r="Z258" s="862">
        <f t="shared" si="98"/>
        <v>252</v>
      </c>
      <c r="AA258" s="633">
        <f t="shared" si="99"/>
        <v>0</v>
      </c>
      <c r="AB258" s="7" t="str">
        <f t="shared" si="105"/>
        <v>INVALID</v>
      </c>
      <c r="AC258" s="861" t="str">
        <f t="shared" si="106"/>
        <v/>
      </c>
      <c r="AD258" s="861" t="e">
        <f t="shared" si="111"/>
        <v>#DIV/0!</v>
      </c>
      <c r="AE258" s="861">
        <f t="shared" si="112"/>
        <v>0</v>
      </c>
      <c r="AF258" s="862">
        <f t="shared" si="100"/>
        <v>300</v>
      </c>
      <c r="AG258" s="862">
        <f t="shared" si="101"/>
        <v>201</v>
      </c>
      <c r="AH258" s="865">
        <f t="shared" si="102"/>
        <v>0.374</v>
      </c>
      <c r="AI258" s="862">
        <f t="shared" si="103"/>
        <v>0.11600000000000001</v>
      </c>
      <c r="AJ258" s="862" t="e">
        <f t="shared" si="104"/>
        <v>#VALUE!</v>
      </c>
      <c r="AK258" s="632" t="str">
        <f t="shared" si="109"/>
        <v/>
      </c>
      <c r="AL258" s="866" t="str">
        <f t="shared" si="89"/>
        <v/>
      </c>
      <c r="AM258" s="867">
        <f t="shared" si="96"/>
        <v>0</v>
      </c>
      <c r="AN258" s="633" t="str">
        <f t="shared" si="110"/>
        <v>YES</v>
      </c>
      <c r="AO258" s="511" t="s">
        <v>382</v>
      </c>
      <c r="AP258" s="127">
        <f>VLOOKUP(AO258,'Flags&amp;Qualifiers'!$B$2:$C$49,2)</f>
        <v>0</v>
      </c>
      <c r="AQ258" s="127">
        <f>VLOOKUP(AO258,'Flags&amp;Qualifiers'!$B$2:$D$49,3)</f>
        <v>0</v>
      </c>
      <c r="AR258" s="127">
        <f>VLOOKUP(AO258,'Flags&amp;Qualifiers'!$B$2:$E$49,4)</f>
        <v>0</v>
      </c>
      <c r="AS258" s="968"/>
      <c r="AT258" s="856" t="str">
        <f t="shared" si="97"/>
        <v>no</v>
      </c>
    </row>
    <row r="259" spans="1:46" s="7" customFormat="1" ht="11.25" customHeight="1" x14ac:dyDescent="0.2">
      <c r="A259" s="621">
        <f>(AirVision!A256)</f>
        <v>0</v>
      </c>
      <c r="B259" s="622">
        <f>(AirVision!B256)</f>
        <v>0</v>
      </c>
      <c r="C259" s="623" t="str">
        <f>IF(ISNUMBER(AirVision!I256),AirVision!I256, "")</f>
        <v/>
      </c>
      <c r="D259" s="624" t="str">
        <f>IF(AirVision!J256&lt;&gt;"",AirVision!J256, "")</f>
        <v/>
      </c>
      <c r="E259" s="624" t="str">
        <f>IF(ISNUMBER(AirVision!C256),AirVision!C256, "")</f>
        <v/>
      </c>
      <c r="F259" s="624" t="str">
        <f>IF(AirVision!D256&lt;&gt;"",AirVision!D256, "")</f>
        <v/>
      </c>
      <c r="G259" s="624" t="str">
        <f>IF(ISNUMBER(AirVision!F256),AirVision!F256, "")</f>
        <v/>
      </c>
      <c r="H259" s="624" t="str">
        <f>IF(AirVision!G256&lt;&gt;"",AirVision!G256, "")</f>
        <v/>
      </c>
      <c r="I259" s="624" t="str">
        <f>IF(ISNUMBER(AirVision!U256),AirVision!U256, "")</f>
        <v/>
      </c>
      <c r="J259" s="624" t="str">
        <f>IF(AirVision!V256&lt;&gt;"",AirVision!V256, "")</f>
        <v/>
      </c>
      <c r="K259" s="624" t="str">
        <f>IF(ISNUMBER(AirVision!X256),AirVision!X256, "")</f>
        <v/>
      </c>
      <c r="L259" s="624" t="str">
        <f>IF(AirVision!Y256&lt;&gt;"",AirVision!Y256, "")</f>
        <v/>
      </c>
      <c r="M259" s="624" t="str">
        <f>IF(ISNUMBER(AirVision!AA256),AirVision!AA256, "")</f>
        <v/>
      </c>
      <c r="N259" s="624" t="str">
        <f>IF(AirVision!AB256&lt;&gt;"",AirVision!AB256, "")</f>
        <v/>
      </c>
      <c r="O259" s="624" t="str">
        <f>IF(ISNUMBER(AirVision!AD256),AirVision!AD256, "")</f>
        <v/>
      </c>
      <c r="P259" s="624" t="str">
        <f>IF(AirVision!AE256&lt;&gt;"",AirVision!AE256, "")</f>
        <v/>
      </c>
      <c r="Q259" s="624">
        <f t="shared" si="90"/>
        <v>1</v>
      </c>
      <c r="R259" s="624" t="str">
        <f>IF(D259&lt;&gt;"",(VLOOKUP(D259,'Flags&amp;Qualifiers'!$S$2:$U$55,3)),"")</f>
        <v/>
      </c>
      <c r="S259" s="624" t="b">
        <f>ISNUMBER(SEARCH('Flags&amp;Qualifiers'!$S$5,D259))</f>
        <v>0</v>
      </c>
      <c r="T259" s="624">
        <f t="shared" si="91"/>
        <v>0</v>
      </c>
      <c r="U259" s="624" t="str">
        <f>IF(D259&lt;&gt;"",(VLOOKUP(D259,'Flags&amp;Qualifiers'!$S$2:$T$55,2)),"")</f>
        <v/>
      </c>
      <c r="V259" s="7">
        <f t="shared" si="92"/>
        <v>1</v>
      </c>
      <c r="W259" s="7">
        <f t="shared" si="93"/>
        <v>0</v>
      </c>
      <c r="X259" s="861" t="str">
        <f t="shared" si="94"/>
        <v>NULL</v>
      </c>
      <c r="Y259" s="557" t="str">
        <f t="shared" si="95"/>
        <v/>
      </c>
      <c r="Z259" s="862">
        <f t="shared" si="98"/>
        <v>253</v>
      </c>
      <c r="AA259" s="633">
        <f t="shared" si="99"/>
        <v>0</v>
      </c>
      <c r="AB259" s="7" t="str">
        <f t="shared" si="105"/>
        <v>INVALID</v>
      </c>
      <c r="AC259" s="861" t="str">
        <f t="shared" si="106"/>
        <v/>
      </c>
      <c r="AD259" s="861" t="e">
        <f t="shared" si="111"/>
        <v>#DIV/0!</v>
      </c>
      <c r="AE259" s="861">
        <f t="shared" si="112"/>
        <v>0</v>
      </c>
      <c r="AF259" s="862">
        <f t="shared" si="100"/>
        <v>300</v>
      </c>
      <c r="AG259" s="862">
        <f t="shared" si="101"/>
        <v>201</v>
      </c>
      <c r="AH259" s="865">
        <f t="shared" si="102"/>
        <v>0.374</v>
      </c>
      <c r="AI259" s="862">
        <f t="shared" si="103"/>
        <v>0.11600000000000001</v>
      </c>
      <c r="AJ259" s="862" t="e">
        <f t="shared" si="104"/>
        <v>#VALUE!</v>
      </c>
      <c r="AK259" s="632" t="str">
        <f t="shared" si="109"/>
        <v/>
      </c>
      <c r="AL259" s="866" t="str">
        <f t="shared" si="89"/>
        <v/>
      </c>
      <c r="AM259" s="867">
        <f t="shared" si="96"/>
        <v>0</v>
      </c>
      <c r="AN259" s="633" t="str">
        <f t="shared" si="110"/>
        <v>YES</v>
      </c>
      <c r="AO259" s="511" t="s">
        <v>382</v>
      </c>
      <c r="AP259" s="127">
        <f>VLOOKUP(AO259,'Flags&amp;Qualifiers'!$B$2:$C$49,2)</f>
        <v>0</v>
      </c>
      <c r="AQ259" s="127">
        <f>VLOOKUP(AO259,'Flags&amp;Qualifiers'!$B$2:$D$49,3)</f>
        <v>0</v>
      </c>
      <c r="AR259" s="127">
        <f>VLOOKUP(AO259,'Flags&amp;Qualifiers'!$B$2:$E$49,4)</f>
        <v>0</v>
      </c>
      <c r="AS259" s="968"/>
      <c r="AT259" s="856" t="str">
        <f t="shared" si="97"/>
        <v>no</v>
      </c>
    </row>
    <row r="260" spans="1:46" s="7" customFormat="1" ht="11.25" customHeight="1" x14ac:dyDescent="0.2">
      <c r="A260" s="621">
        <f>(AirVision!A257)</f>
        <v>0</v>
      </c>
      <c r="B260" s="622">
        <f>(AirVision!B257)</f>
        <v>0</v>
      </c>
      <c r="C260" s="623" t="str">
        <f>IF(ISNUMBER(AirVision!I257),AirVision!I257, "")</f>
        <v/>
      </c>
      <c r="D260" s="624" t="str">
        <f>IF(AirVision!J257&lt;&gt;"",AirVision!J257, "")</f>
        <v/>
      </c>
      <c r="E260" s="624" t="str">
        <f>IF(ISNUMBER(AirVision!C257),AirVision!C257, "")</f>
        <v/>
      </c>
      <c r="F260" s="624" t="str">
        <f>IF(AirVision!D257&lt;&gt;"",AirVision!D257, "")</f>
        <v/>
      </c>
      <c r="G260" s="624" t="str">
        <f>IF(ISNUMBER(AirVision!F257),AirVision!F257, "")</f>
        <v/>
      </c>
      <c r="H260" s="624" t="str">
        <f>IF(AirVision!G257&lt;&gt;"",AirVision!G257, "")</f>
        <v/>
      </c>
      <c r="I260" s="624" t="str">
        <f>IF(ISNUMBER(AirVision!U257),AirVision!U257, "")</f>
        <v/>
      </c>
      <c r="J260" s="624" t="str">
        <f>IF(AirVision!V257&lt;&gt;"",AirVision!V257, "")</f>
        <v/>
      </c>
      <c r="K260" s="624" t="str">
        <f>IF(ISNUMBER(AirVision!X257),AirVision!X257, "")</f>
        <v/>
      </c>
      <c r="L260" s="624" t="str">
        <f>IF(AirVision!Y257&lt;&gt;"",AirVision!Y257, "")</f>
        <v/>
      </c>
      <c r="M260" s="624" t="str">
        <f>IF(ISNUMBER(AirVision!AA257),AirVision!AA257, "")</f>
        <v/>
      </c>
      <c r="N260" s="624" t="str">
        <f>IF(AirVision!AB257&lt;&gt;"",AirVision!AB257, "")</f>
        <v/>
      </c>
      <c r="O260" s="624" t="str">
        <f>IF(ISNUMBER(AirVision!AD257),AirVision!AD257, "")</f>
        <v/>
      </c>
      <c r="P260" s="624" t="str">
        <f>IF(AirVision!AE257&lt;&gt;"",AirVision!AE257, "")</f>
        <v/>
      </c>
      <c r="Q260" s="624">
        <f t="shared" si="90"/>
        <v>1</v>
      </c>
      <c r="R260" s="624" t="str">
        <f>IF(D260&lt;&gt;"",(VLOOKUP(D260,'Flags&amp;Qualifiers'!$S$2:$U$55,3)),"")</f>
        <v/>
      </c>
      <c r="S260" s="624" t="b">
        <f>ISNUMBER(SEARCH('Flags&amp;Qualifiers'!$S$5,D260))</f>
        <v>0</v>
      </c>
      <c r="T260" s="624">
        <f t="shared" si="91"/>
        <v>0</v>
      </c>
      <c r="U260" s="624" t="str">
        <f>IF(D260&lt;&gt;"",(VLOOKUP(D260,'Flags&amp;Qualifiers'!$S$2:$T$55,2)),"")</f>
        <v/>
      </c>
      <c r="V260" s="7">
        <f t="shared" si="92"/>
        <v>1</v>
      </c>
      <c r="W260" s="7">
        <f t="shared" si="93"/>
        <v>0</v>
      </c>
      <c r="X260" s="861" t="str">
        <f t="shared" si="94"/>
        <v>NULL</v>
      </c>
      <c r="Y260" s="557" t="str">
        <f t="shared" si="95"/>
        <v/>
      </c>
      <c r="Z260" s="862">
        <f t="shared" si="98"/>
        <v>254</v>
      </c>
      <c r="AA260" s="633">
        <f t="shared" si="99"/>
        <v>0</v>
      </c>
      <c r="AB260" s="7" t="str">
        <f t="shared" si="105"/>
        <v>INVALID</v>
      </c>
      <c r="AC260" s="861" t="str">
        <f t="shared" si="106"/>
        <v/>
      </c>
      <c r="AD260" s="861" t="e">
        <f t="shared" si="111"/>
        <v>#DIV/0!</v>
      </c>
      <c r="AE260" s="861">
        <f t="shared" si="112"/>
        <v>0</v>
      </c>
      <c r="AF260" s="862">
        <f t="shared" si="100"/>
        <v>300</v>
      </c>
      <c r="AG260" s="862">
        <f t="shared" si="101"/>
        <v>201</v>
      </c>
      <c r="AH260" s="865">
        <f t="shared" si="102"/>
        <v>0.374</v>
      </c>
      <c r="AI260" s="862">
        <f t="shared" si="103"/>
        <v>0.11600000000000001</v>
      </c>
      <c r="AJ260" s="862" t="e">
        <f t="shared" si="104"/>
        <v>#VALUE!</v>
      </c>
      <c r="AK260" s="632" t="str">
        <f t="shared" si="109"/>
        <v/>
      </c>
      <c r="AL260" s="866" t="str">
        <f t="shared" si="89"/>
        <v/>
      </c>
      <c r="AM260" s="867">
        <f t="shared" si="96"/>
        <v>0</v>
      </c>
      <c r="AN260" s="633" t="str">
        <f t="shared" si="110"/>
        <v>YES</v>
      </c>
      <c r="AO260" s="511" t="s">
        <v>382</v>
      </c>
      <c r="AP260" s="127">
        <f>VLOOKUP(AO260,'Flags&amp;Qualifiers'!$B$2:$C$49,2)</f>
        <v>0</v>
      </c>
      <c r="AQ260" s="127">
        <f>VLOOKUP(AO260,'Flags&amp;Qualifiers'!$B$2:$D$49,3)</f>
        <v>0</v>
      </c>
      <c r="AR260" s="127">
        <f>VLOOKUP(AO260,'Flags&amp;Qualifiers'!$B$2:$E$49,4)</f>
        <v>0</v>
      </c>
      <c r="AS260" s="968"/>
      <c r="AT260" s="856" t="str">
        <f t="shared" si="97"/>
        <v>no</v>
      </c>
    </row>
    <row r="261" spans="1:46" s="7" customFormat="1" ht="11.25" customHeight="1" x14ac:dyDescent="0.2">
      <c r="A261" s="621">
        <f>(AirVision!A258)</f>
        <v>0</v>
      </c>
      <c r="B261" s="622">
        <f>(AirVision!B258)</f>
        <v>0</v>
      </c>
      <c r="C261" s="623" t="str">
        <f>IF(ISNUMBER(AirVision!I258),AirVision!I258, "")</f>
        <v/>
      </c>
      <c r="D261" s="624" t="str">
        <f>IF(AirVision!J258&lt;&gt;"",AirVision!J258, "")</f>
        <v/>
      </c>
      <c r="E261" s="624" t="str">
        <f>IF(ISNUMBER(AirVision!C258),AirVision!C258, "")</f>
        <v/>
      </c>
      <c r="F261" s="624" t="str">
        <f>IF(AirVision!D258&lt;&gt;"",AirVision!D258, "")</f>
        <v/>
      </c>
      <c r="G261" s="624" t="str">
        <f>IF(ISNUMBER(AirVision!F258),AirVision!F258, "")</f>
        <v/>
      </c>
      <c r="H261" s="624" t="str">
        <f>IF(AirVision!G258&lt;&gt;"",AirVision!G258, "")</f>
        <v/>
      </c>
      <c r="I261" s="624" t="str">
        <f>IF(ISNUMBER(AirVision!U258),AirVision!U258, "")</f>
        <v/>
      </c>
      <c r="J261" s="624" t="str">
        <f>IF(AirVision!V258&lt;&gt;"",AirVision!V258, "")</f>
        <v/>
      </c>
      <c r="K261" s="624" t="str">
        <f>IF(ISNUMBER(AirVision!X258),AirVision!X258, "")</f>
        <v/>
      </c>
      <c r="L261" s="624" t="str">
        <f>IF(AirVision!Y258&lt;&gt;"",AirVision!Y258, "")</f>
        <v/>
      </c>
      <c r="M261" s="624" t="str">
        <f>IF(ISNUMBER(AirVision!AA258),AirVision!AA258, "")</f>
        <v/>
      </c>
      <c r="N261" s="624" t="str">
        <f>IF(AirVision!AB258&lt;&gt;"",AirVision!AB258, "")</f>
        <v/>
      </c>
      <c r="O261" s="624" t="str">
        <f>IF(ISNUMBER(AirVision!AD258),AirVision!AD258, "")</f>
        <v/>
      </c>
      <c r="P261" s="624" t="str">
        <f>IF(AirVision!AE258&lt;&gt;"",AirVision!AE258, "")</f>
        <v/>
      </c>
      <c r="Q261" s="624">
        <f t="shared" si="90"/>
        <v>1</v>
      </c>
      <c r="R261" s="624" t="str">
        <f>IF(D261&lt;&gt;"",(VLOOKUP(D261,'Flags&amp;Qualifiers'!$S$2:$U$55,3)),"")</f>
        <v/>
      </c>
      <c r="S261" s="624" t="b">
        <f>ISNUMBER(SEARCH('Flags&amp;Qualifiers'!$S$5,D261))</f>
        <v>0</v>
      </c>
      <c r="T261" s="624">
        <f t="shared" si="91"/>
        <v>0</v>
      </c>
      <c r="U261" s="624" t="str">
        <f>IF(D261&lt;&gt;"",(VLOOKUP(D261,'Flags&amp;Qualifiers'!$S$2:$T$55,2)),"")</f>
        <v/>
      </c>
      <c r="V261" s="7">
        <f t="shared" si="92"/>
        <v>1</v>
      </c>
      <c r="W261" s="7">
        <f t="shared" si="93"/>
        <v>0</v>
      </c>
      <c r="X261" s="861" t="str">
        <f t="shared" si="94"/>
        <v>NULL</v>
      </c>
      <c r="Y261" s="557" t="str">
        <f t="shared" si="95"/>
        <v/>
      </c>
      <c r="Z261" s="862">
        <f t="shared" si="98"/>
        <v>255</v>
      </c>
      <c r="AA261" s="633">
        <f t="shared" si="99"/>
        <v>0</v>
      </c>
      <c r="AB261" s="7" t="str">
        <f t="shared" si="105"/>
        <v>INVALID</v>
      </c>
      <c r="AC261" s="861" t="str">
        <f t="shared" si="106"/>
        <v/>
      </c>
      <c r="AD261" s="861" t="e">
        <f t="shared" si="111"/>
        <v>#DIV/0!</v>
      </c>
      <c r="AE261" s="861">
        <f t="shared" si="112"/>
        <v>0</v>
      </c>
      <c r="AF261" s="862">
        <f t="shared" si="100"/>
        <v>300</v>
      </c>
      <c r="AG261" s="862">
        <f t="shared" si="101"/>
        <v>201</v>
      </c>
      <c r="AH261" s="865">
        <f t="shared" si="102"/>
        <v>0.374</v>
      </c>
      <c r="AI261" s="862">
        <f t="shared" si="103"/>
        <v>0.11600000000000001</v>
      </c>
      <c r="AJ261" s="862" t="e">
        <f t="shared" si="104"/>
        <v>#VALUE!</v>
      </c>
      <c r="AK261" s="632" t="str">
        <f t="shared" si="109"/>
        <v/>
      </c>
      <c r="AL261" s="866" t="str">
        <f t="shared" si="89"/>
        <v/>
      </c>
      <c r="AM261" s="867">
        <f t="shared" si="96"/>
        <v>0</v>
      </c>
      <c r="AN261" s="633" t="str">
        <f t="shared" si="110"/>
        <v>YES</v>
      </c>
      <c r="AO261" s="511" t="s">
        <v>382</v>
      </c>
      <c r="AP261" s="127">
        <f>VLOOKUP(AO261,'Flags&amp;Qualifiers'!$B$2:$C$49,2)</f>
        <v>0</v>
      </c>
      <c r="AQ261" s="127">
        <f>VLOOKUP(AO261,'Flags&amp;Qualifiers'!$B$2:$D$49,3)</f>
        <v>0</v>
      </c>
      <c r="AR261" s="127">
        <f>VLOOKUP(AO261,'Flags&amp;Qualifiers'!$B$2:$E$49,4)</f>
        <v>0</v>
      </c>
      <c r="AS261" s="968"/>
      <c r="AT261" s="856" t="str">
        <f t="shared" si="97"/>
        <v>no</v>
      </c>
    </row>
    <row r="262" spans="1:46" s="7" customFormat="1" ht="11.25" customHeight="1" x14ac:dyDescent="0.2">
      <c r="A262" s="621">
        <f>(AirVision!A259)</f>
        <v>0</v>
      </c>
      <c r="B262" s="622">
        <f>(AirVision!B259)</f>
        <v>0</v>
      </c>
      <c r="C262" s="623" t="str">
        <f>IF(ISNUMBER(AirVision!I259),AirVision!I259, "")</f>
        <v/>
      </c>
      <c r="D262" s="624" t="str">
        <f>IF(AirVision!J259&lt;&gt;"",AirVision!J259, "")</f>
        <v/>
      </c>
      <c r="E262" s="624" t="str">
        <f>IF(ISNUMBER(AirVision!C259),AirVision!C259, "")</f>
        <v/>
      </c>
      <c r="F262" s="624" t="str">
        <f>IF(AirVision!D259&lt;&gt;"",AirVision!D259, "")</f>
        <v/>
      </c>
      <c r="G262" s="624" t="str">
        <f>IF(ISNUMBER(AirVision!F259),AirVision!F259, "")</f>
        <v/>
      </c>
      <c r="H262" s="624" t="str">
        <f>IF(AirVision!G259&lt;&gt;"",AirVision!G259, "")</f>
        <v/>
      </c>
      <c r="I262" s="624" t="str">
        <f>IF(ISNUMBER(AirVision!U259),AirVision!U259, "")</f>
        <v/>
      </c>
      <c r="J262" s="624" t="str">
        <f>IF(AirVision!V259&lt;&gt;"",AirVision!V259, "")</f>
        <v/>
      </c>
      <c r="K262" s="624" t="str">
        <f>IF(ISNUMBER(AirVision!X259),AirVision!X259, "")</f>
        <v/>
      </c>
      <c r="L262" s="624" t="str">
        <f>IF(AirVision!Y259&lt;&gt;"",AirVision!Y259, "")</f>
        <v/>
      </c>
      <c r="M262" s="624" t="str">
        <f>IF(ISNUMBER(AirVision!AA259),AirVision!AA259, "")</f>
        <v/>
      </c>
      <c r="N262" s="624" t="str">
        <f>IF(AirVision!AB259&lt;&gt;"",AirVision!AB259, "")</f>
        <v/>
      </c>
      <c r="O262" s="624" t="str">
        <f>IF(ISNUMBER(AirVision!AD259),AirVision!AD259, "")</f>
        <v/>
      </c>
      <c r="P262" s="624" t="str">
        <f>IF(AirVision!AE259&lt;&gt;"",AirVision!AE259, "")</f>
        <v/>
      </c>
      <c r="Q262" s="624">
        <f t="shared" si="90"/>
        <v>1</v>
      </c>
      <c r="R262" s="624" t="str">
        <f>IF(D262&lt;&gt;"",(VLOOKUP(D262,'Flags&amp;Qualifiers'!$S$2:$U$55,3)),"")</f>
        <v/>
      </c>
      <c r="S262" s="624" t="b">
        <f>ISNUMBER(SEARCH('Flags&amp;Qualifiers'!$S$5,D262))</f>
        <v>0</v>
      </c>
      <c r="T262" s="624">
        <f t="shared" si="91"/>
        <v>0</v>
      </c>
      <c r="U262" s="624" t="str">
        <f>IF(D262&lt;&gt;"",(VLOOKUP(D262,'Flags&amp;Qualifiers'!$S$2:$T$55,2)),"")</f>
        <v/>
      </c>
      <c r="V262" s="7">
        <f t="shared" si="92"/>
        <v>1</v>
      </c>
      <c r="W262" s="7">
        <f t="shared" si="93"/>
        <v>0</v>
      </c>
      <c r="X262" s="861" t="str">
        <f t="shared" si="94"/>
        <v>NULL</v>
      </c>
      <c r="Y262" s="557" t="str">
        <f t="shared" si="95"/>
        <v/>
      </c>
      <c r="Z262" s="862">
        <f t="shared" si="98"/>
        <v>256</v>
      </c>
      <c r="AA262" s="633">
        <f t="shared" si="99"/>
        <v>0</v>
      </c>
      <c r="AB262" s="7" t="str">
        <f t="shared" si="105"/>
        <v>INVALID</v>
      </c>
      <c r="AC262" s="861" t="str">
        <f t="shared" si="106"/>
        <v/>
      </c>
      <c r="AD262" s="861" t="e">
        <f t="shared" si="111"/>
        <v>#DIV/0!</v>
      </c>
      <c r="AE262" s="861">
        <f t="shared" si="112"/>
        <v>0</v>
      </c>
      <c r="AF262" s="862">
        <f t="shared" si="100"/>
        <v>300</v>
      </c>
      <c r="AG262" s="862">
        <f t="shared" si="101"/>
        <v>201</v>
      </c>
      <c r="AH262" s="865">
        <f t="shared" si="102"/>
        <v>0.374</v>
      </c>
      <c r="AI262" s="862">
        <f t="shared" si="103"/>
        <v>0.11600000000000001</v>
      </c>
      <c r="AJ262" s="862" t="e">
        <f t="shared" si="104"/>
        <v>#VALUE!</v>
      </c>
      <c r="AK262" s="632" t="str">
        <f t="shared" si="109"/>
        <v/>
      </c>
      <c r="AL262" s="866" t="str">
        <f t="shared" si="89"/>
        <v/>
      </c>
      <c r="AM262" s="867">
        <f t="shared" si="96"/>
        <v>0</v>
      </c>
      <c r="AN262" s="633" t="str">
        <f t="shared" si="110"/>
        <v>YES</v>
      </c>
      <c r="AO262" s="511" t="s">
        <v>382</v>
      </c>
      <c r="AP262" s="127">
        <f>VLOOKUP(AO262,'Flags&amp;Qualifiers'!$B$2:$C$49,2)</f>
        <v>0</v>
      </c>
      <c r="AQ262" s="127">
        <f>VLOOKUP(AO262,'Flags&amp;Qualifiers'!$B$2:$D$49,3)</f>
        <v>0</v>
      </c>
      <c r="AR262" s="127">
        <f>VLOOKUP(AO262,'Flags&amp;Qualifiers'!$B$2:$E$49,4)</f>
        <v>0</v>
      </c>
      <c r="AS262" s="968"/>
      <c r="AT262" s="856" t="str">
        <f t="shared" si="97"/>
        <v>no</v>
      </c>
    </row>
    <row r="263" spans="1:46" s="7" customFormat="1" ht="11.25" customHeight="1" x14ac:dyDescent="0.2">
      <c r="A263" s="621">
        <f>(AirVision!A260)</f>
        <v>0</v>
      </c>
      <c r="B263" s="622">
        <f>(AirVision!B260)</f>
        <v>0</v>
      </c>
      <c r="C263" s="623" t="str">
        <f>IF(ISNUMBER(AirVision!I260),AirVision!I260, "")</f>
        <v/>
      </c>
      <c r="D263" s="624" t="str">
        <f>IF(AirVision!J260&lt;&gt;"",AirVision!J260, "")</f>
        <v/>
      </c>
      <c r="E263" s="624" t="str">
        <f>IF(ISNUMBER(AirVision!C260),AirVision!C260, "")</f>
        <v/>
      </c>
      <c r="F263" s="624" t="str">
        <f>IF(AirVision!D260&lt;&gt;"",AirVision!D260, "")</f>
        <v/>
      </c>
      <c r="G263" s="624" t="str">
        <f>IF(ISNUMBER(AirVision!F260),AirVision!F260, "")</f>
        <v/>
      </c>
      <c r="H263" s="624" t="str">
        <f>IF(AirVision!G260&lt;&gt;"",AirVision!G260, "")</f>
        <v/>
      </c>
      <c r="I263" s="624" t="str">
        <f>IF(ISNUMBER(AirVision!U260),AirVision!U260, "")</f>
        <v/>
      </c>
      <c r="J263" s="624" t="str">
        <f>IF(AirVision!V260&lt;&gt;"",AirVision!V260, "")</f>
        <v/>
      </c>
      <c r="K263" s="624" t="str">
        <f>IF(ISNUMBER(AirVision!X260),AirVision!X260, "")</f>
        <v/>
      </c>
      <c r="L263" s="624" t="str">
        <f>IF(AirVision!Y260&lt;&gt;"",AirVision!Y260, "")</f>
        <v/>
      </c>
      <c r="M263" s="624" t="str">
        <f>IF(ISNUMBER(AirVision!AA260),AirVision!AA260, "")</f>
        <v/>
      </c>
      <c r="N263" s="624" t="str">
        <f>IF(AirVision!AB260&lt;&gt;"",AirVision!AB260, "")</f>
        <v/>
      </c>
      <c r="O263" s="624" t="str">
        <f>IF(ISNUMBER(AirVision!AD260),AirVision!AD260, "")</f>
        <v/>
      </c>
      <c r="P263" s="624" t="str">
        <f>IF(AirVision!AE260&lt;&gt;"",AirVision!AE260, "")</f>
        <v/>
      </c>
      <c r="Q263" s="624">
        <f t="shared" si="90"/>
        <v>1</v>
      </c>
      <c r="R263" s="624" t="str">
        <f>IF(D263&lt;&gt;"",(VLOOKUP(D263,'Flags&amp;Qualifiers'!$S$2:$U$55,3)),"")</f>
        <v/>
      </c>
      <c r="S263" s="624" t="b">
        <f>ISNUMBER(SEARCH('Flags&amp;Qualifiers'!$S$5,D263))</f>
        <v>0</v>
      </c>
      <c r="T263" s="624">
        <f t="shared" si="91"/>
        <v>0</v>
      </c>
      <c r="U263" s="624" t="str">
        <f>IF(D263&lt;&gt;"",(VLOOKUP(D263,'Flags&amp;Qualifiers'!$S$2:$T$55,2)),"")</f>
        <v/>
      </c>
      <c r="V263" s="7">
        <f t="shared" si="92"/>
        <v>1</v>
      </c>
      <c r="W263" s="7">
        <f t="shared" si="93"/>
        <v>0</v>
      </c>
      <c r="X263" s="861" t="str">
        <f t="shared" si="94"/>
        <v>NULL</v>
      </c>
      <c r="Y263" s="557" t="str">
        <f t="shared" si="95"/>
        <v/>
      </c>
      <c r="Z263" s="862">
        <f t="shared" si="98"/>
        <v>257</v>
      </c>
      <c r="AA263" s="633">
        <f t="shared" si="99"/>
        <v>0</v>
      </c>
      <c r="AB263" s="7" t="str">
        <f t="shared" si="105"/>
        <v>INVALID</v>
      </c>
      <c r="AC263" s="861" t="str">
        <f t="shared" si="106"/>
        <v/>
      </c>
      <c r="AD263" s="861" t="e">
        <f t="shared" si="111"/>
        <v>#DIV/0!</v>
      </c>
      <c r="AE263" s="861">
        <f t="shared" si="112"/>
        <v>0</v>
      </c>
      <c r="AF263" s="862">
        <f t="shared" si="100"/>
        <v>300</v>
      </c>
      <c r="AG263" s="862">
        <f t="shared" si="101"/>
        <v>201</v>
      </c>
      <c r="AH263" s="865">
        <f t="shared" si="102"/>
        <v>0.374</v>
      </c>
      <c r="AI263" s="862">
        <f t="shared" si="103"/>
        <v>0.11600000000000001</v>
      </c>
      <c r="AJ263" s="862" t="e">
        <f t="shared" si="104"/>
        <v>#VALUE!</v>
      </c>
      <c r="AK263" s="632" t="str">
        <f t="shared" si="109"/>
        <v/>
      </c>
      <c r="AL263" s="866" t="str">
        <f t="shared" ref="AL263:AL326" si="113">IF(ISNUMBER(E263),(CONVERT(E263,"C","F")), "")</f>
        <v/>
      </c>
      <c r="AM263" s="867">
        <f t="shared" si="96"/>
        <v>0</v>
      </c>
      <c r="AN263" s="633" t="str">
        <f t="shared" si="110"/>
        <v>YES</v>
      </c>
      <c r="AO263" s="511" t="s">
        <v>382</v>
      </c>
      <c r="AP263" s="127">
        <f>VLOOKUP(AO263,'Flags&amp;Qualifiers'!$B$2:$C$49,2)</f>
        <v>0</v>
      </c>
      <c r="AQ263" s="127">
        <f>VLOOKUP(AO263,'Flags&amp;Qualifiers'!$B$2:$D$49,3)</f>
        <v>0</v>
      </c>
      <c r="AR263" s="127">
        <f>VLOOKUP(AO263,'Flags&amp;Qualifiers'!$B$2:$E$49,4)</f>
        <v>0</v>
      </c>
      <c r="AS263" s="968"/>
      <c r="AT263" s="856" t="str">
        <f t="shared" si="97"/>
        <v>no</v>
      </c>
    </row>
    <row r="264" spans="1:46" s="7" customFormat="1" ht="11.25" customHeight="1" x14ac:dyDescent="0.2">
      <c r="A264" s="621">
        <f>(AirVision!A261)</f>
        <v>0</v>
      </c>
      <c r="B264" s="622">
        <f>(AirVision!B261)</f>
        <v>0</v>
      </c>
      <c r="C264" s="623" t="str">
        <f>IF(ISNUMBER(AirVision!I261),AirVision!I261, "")</f>
        <v/>
      </c>
      <c r="D264" s="624" t="str">
        <f>IF(AirVision!J261&lt;&gt;"",AirVision!J261, "")</f>
        <v/>
      </c>
      <c r="E264" s="624" t="str">
        <f>IF(ISNUMBER(AirVision!C261),AirVision!C261, "")</f>
        <v/>
      </c>
      <c r="F264" s="624" t="str">
        <f>IF(AirVision!D261&lt;&gt;"",AirVision!D261, "")</f>
        <v/>
      </c>
      <c r="G264" s="624" t="str">
        <f>IF(ISNUMBER(AirVision!F261),AirVision!F261, "")</f>
        <v/>
      </c>
      <c r="H264" s="624" t="str">
        <f>IF(AirVision!G261&lt;&gt;"",AirVision!G261, "")</f>
        <v/>
      </c>
      <c r="I264" s="624" t="str">
        <f>IF(ISNUMBER(AirVision!U261),AirVision!U261, "")</f>
        <v/>
      </c>
      <c r="J264" s="624" t="str">
        <f>IF(AirVision!V261&lt;&gt;"",AirVision!V261, "")</f>
        <v/>
      </c>
      <c r="K264" s="624" t="str">
        <f>IF(ISNUMBER(AirVision!X261),AirVision!X261, "")</f>
        <v/>
      </c>
      <c r="L264" s="624" t="str">
        <f>IF(AirVision!Y261&lt;&gt;"",AirVision!Y261, "")</f>
        <v/>
      </c>
      <c r="M264" s="624" t="str">
        <f>IF(ISNUMBER(AirVision!AA261),AirVision!AA261, "")</f>
        <v/>
      </c>
      <c r="N264" s="624" t="str">
        <f>IF(AirVision!AB261&lt;&gt;"",AirVision!AB261, "")</f>
        <v/>
      </c>
      <c r="O264" s="624" t="str">
        <f>IF(ISNUMBER(AirVision!AD261),AirVision!AD261, "")</f>
        <v/>
      </c>
      <c r="P264" s="624" t="str">
        <f>IF(AirVision!AE261&lt;&gt;"",AirVision!AE261, "")</f>
        <v/>
      </c>
      <c r="Q264" s="624">
        <f t="shared" ref="Q264:Q327" si="114">COUNTBLANK(C264)</f>
        <v>1</v>
      </c>
      <c r="R264" s="624" t="str">
        <f>IF(D264&lt;&gt;"",(VLOOKUP(D264,'Flags&amp;Qualifiers'!$S$2:$U$55,3)),"")</f>
        <v/>
      </c>
      <c r="S264" s="624" t="b">
        <f>ISNUMBER(SEARCH('Flags&amp;Qualifiers'!$S$5,D264))</f>
        <v>0</v>
      </c>
      <c r="T264" s="624">
        <f t="shared" ref="T264:T327" si="115">COUNTIF(S264,TRUE)</f>
        <v>0</v>
      </c>
      <c r="U264" s="624" t="str">
        <f>IF(D264&lt;&gt;"",(VLOOKUP(D264,'Flags&amp;Qualifiers'!$S$2:$T$55,2)),"")</f>
        <v/>
      </c>
      <c r="V264" s="7">
        <f t="shared" ref="V264:V327" si="116">SUM(Q264,T264)</f>
        <v>1</v>
      </c>
      <c r="W264" s="7">
        <f t="shared" ref="W264:W327" si="117">SUM(R264)</f>
        <v>0</v>
      </c>
      <c r="X264" s="861" t="str">
        <f t="shared" ref="X264:X327" si="118">IF(OR(V264&gt;0,ISTEXT(AP264)),"NULL",TRUNC(C264*0.001,3))</f>
        <v>NULL</v>
      </c>
      <c r="Y264" s="557" t="str">
        <f t="shared" ref="Y264:Y327" si="119">IF(X264&lt;0.005,"MDL","")</f>
        <v/>
      </c>
      <c r="Z264" s="862">
        <f t="shared" si="98"/>
        <v>258</v>
      </c>
      <c r="AA264" s="633">
        <f t="shared" si="99"/>
        <v>0</v>
      </c>
      <c r="AB264" s="7" t="str">
        <f t="shared" si="105"/>
        <v>INVALID</v>
      </c>
      <c r="AC264" s="861" t="str">
        <f t="shared" si="106"/>
        <v/>
      </c>
      <c r="AD264" s="861" t="e">
        <f t="shared" si="111"/>
        <v>#DIV/0!</v>
      </c>
      <c r="AE264" s="861">
        <f t="shared" si="112"/>
        <v>0</v>
      </c>
      <c r="AF264" s="862">
        <f t="shared" si="100"/>
        <v>300</v>
      </c>
      <c r="AG264" s="862">
        <f t="shared" si="101"/>
        <v>201</v>
      </c>
      <c r="AH264" s="865">
        <f t="shared" si="102"/>
        <v>0.374</v>
      </c>
      <c r="AI264" s="862">
        <f t="shared" si="103"/>
        <v>0.11600000000000001</v>
      </c>
      <c r="AJ264" s="862" t="e">
        <f t="shared" si="104"/>
        <v>#VALUE!</v>
      </c>
      <c r="AK264" s="632" t="str">
        <f t="shared" si="109"/>
        <v/>
      </c>
      <c r="AL264" s="866" t="str">
        <f t="shared" si="113"/>
        <v/>
      </c>
      <c r="AM264" s="867">
        <f t="shared" ref="AM264:AM327" si="120">B264-B263</f>
        <v>0</v>
      </c>
      <c r="AN264" s="633" t="str">
        <f t="shared" si="110"/>
        <v>YES</v>
      </c>
      <c r="AO264" s="511" t="s">
        <v>382</v>
      </c>
      <c r="AP264" s="127">
        <f>VLOOKUP(AO264,'Flags&amp;Qualifiers'!$B$2:$C$49,2)</f>
        <v>0</v>
      </c>
      <c r="AQ264" s="127">
        <f>VLOOKUP(AO264,'Flags&amp;Qualifiers'!$B$2:$D$49,3)</f>
        <v>0</v>
      </c>
      <c r="AR264" s="127">
        <f>VLOOKUP(AO264,'Flags&amp;Qualifiers'!$B$2:$E$49,4)</f>
        <v>0</v>
      </c>
      <c r="AS264" s="968"/>
      <c r="AT264" s="856" t="str">
        <f t="shared" ref="AT264:AT327" si="121">IF(AND(AN264="YES",AO264="-"),"no","")</f>
        <v>no</v>
      </c>
    </row>
    <row r="265" spans="1:46" s="7" customFormat="1" ht="11.25" customHeight="1" x14ac:dyDescent="0.2">
      <c r="A265" s="621">
        <f>(AirVision!A262)</f>
        <v>0</v>
      </c>
      <c r="B265" s="622">
        <f>(AirVision!B262)</f>
        <v>0</v>
      </c>
      <c r="C265" s="623" t="str">
        <f>IF(ISNUMBER(AirVision!I262),AirVision!I262, "")</f>
        <v/>
      </c>
      <c r="D265" s="624" t="str">
        <f>IF(AirVision!J262&lt;&gt;"",AirVision!J262, "")</f>
        <v/>
      </c>
      <c r="E265" s="624" t="str">
        <f>IF(ISNUMBER(AirVision!C262),AirVision!C262, "")</f>
        <v/>
      </c>
      <c r="F265" s="624" t="str">
        <f>IF(AirVision!D262&lt;&gt;"",AirVision!D262, "")</f>
        <v/>
      </c>
      <c r="G265" s="624" t="str">
        <f>IF(ISNUMBER(AirVision!F262),AirVision!F262, "")</f>
        <v/>
      </c>
      <c r="H265" s="624" t="str">
        <f>IF(AirVision!G262&lt;&gt;"",AirVision!G262, "")</f>
        <v/>
      </c>
      <c r="I265" s="624" t="str">
        <f>IF(ISNUMBER(AirVision!U262),AirVision!U262, "")</f>
        <v/>
      </c>
      <c r="J265" s="624" t="str">
        <f>IF(AirVision!V262&lt;&gt;"",AirVision!V262, "")</f>
        <v/>
      </c>
      <c r="K265" s="624" t="str">
        <f>IF(ISNUMBER(AirVision!X262),AirVision!X262, "")</f>
        <v/>
      </c>
      <c r="L265" s="624" t="str">
        <f>IF(AirVision!Y262&lt;&gt;"",AirVision!Y262, "")</f>
        <v/>
      </c>
      <c r="M265" s="624" t="str">
        <f>IF(ISNUMBER(AirVision!AA262),AirVision!AA262, "")</f>
        <v/>
      </c>
      <c r="N265" s="624" t="str">
        <f>IF(AirVision!AB262&lt;&gt;"",AirVision!AB262, "")</f>
        <v/>
      </c>
      <c r="O265" s="624" t="str">
        <f>IF(ISNUMBER(AirVision!AD262),AirVision!AD262, "")</f>
        <v/>
      </c>
      <c r="P265" s="624" t="str">
        <f>IF(AirVision!AE262&lt;&gt;"",AirVision!AE262, "")</f>
        <v/>
      </c>
      <c r="Q265" s="624">
        <f t="shared" si="114"/>
        <v>1</v>
      </c>
      <c r="R265" s="624" t="str">
        <f>IF(D265&lt;&gt;"",(VLOOKUP(D265,'Flags&amp;Qualifiers'!$S$2:$U$55,3)),"")</f>
        <v/>
      </c>
      <c r="S265" s="624" t="b">
        <f>ISNUMBER(SEARCH('Flags&amp;Qualifiers'!$S$5,D265))</f>
        <v>0</v>
      </c>
      <c r="T265" s="624">
        <f t="shared" si="115"/>
        <v>0</v>
      </c>
      <c r="U265" s="624" t="str">
        <f>IF(D265&lt;&gt;"",(VLOOKUP(D265,'Flags&amp;Qualifiers'!$S$2:$T$55,2)),"")</f>
        <v/>
      </c>
      <c r="V265" s="7">
        <f t="shared" si="116"/>
        <v>1</v>
      </c>
      <c r="W265" s="7">
        <f t="shared" si="117"/>
        <v>0</v>
      </c>
      <c r="X265" s="861" t="str">
        <f t="shared" si="118"/>
        <v>NULL</v>
      </c>
      <c r="Y265" s="557" t="str">
        <f t="shared" si="119"/>
        <v/>
      </c>
      <c r="Z265" s="862">
        <f t="shared" ref="Z265:Z328" si="122">IF(C265=C264,Z264+1,1)</f>
        <v>259</v>
      </c>
      <c r="AA265" s="633">
        <f t="shared" ref="AA265:AA328" si="123">IF(OR(X264="NULL",X265="NULL"),0, (X265-X264))</f>
        <v>0</v>
      </c>
      <c r="AB265" s="7" t="str">
        <f t="shared" si="105"/>
        <v>INVALID</v>
      </c>
      <c r="AC265" s="861" t="str">
        <f t="shared" si="106"/>
        <v/>
      </c>
      <c r="AD265" s="861" t="e">
        <f t="shared" si="111"/>
        <v>#DIV/0!</v>
      </c>
      <c r="AE265" s="861">
        <f t="shared" si="112"/>
        <v>0</v>
      </c>
      <c r="AF265" s="862">
        <f t="shared" ref="AF265:AF328" si="124">IF(AC265&lt;0.0599,50,IF(AND(AC265&gt;0.0599,AC265&lt;0.0759),100,IF(AND(AC265&gt;0.0759,AC265&lt;0.0959),150,IF(AND(AC265&gt;0.0959,AC265&lt;0.1159),200,300))))</f>
        <v>300</v>
      </c>
      <c r="AG265" s="862">
        <f t="shared" ref="AG265:AG328" si="125">IF(AC265&lt;0.0599,0,IF(AND(AC265&gt;0.0599,AC265&lt;0.0759),51,IF(AND(AC265&gt;0.0759,AC265&lt;0.0959),101,IF(AND(AC265&gt;0.0959,AC265&lt;0.1159),151,201))))</f>
        <v>201</v>
      </c>
      <c r="AH265" s="865">
        <f t="shared" ref="AH265:AH328" si="126">IF(AC265&lt;0.0599,0.059,IF(AND(AC265&gt;0.0599,AC265&lt;0.0759),0.075,IF(AND(AC265&gt;0.0759,AC265&lt;0.0959),0.095,IF(AND(AC265&gt;0.0959,AC265&lt;0.1159),0.115,0.374))))</f>
        <v>0.374</v>
      </c>
      <c r="AI265" s="862">
        <f t="shared" ref="AI265:AI328" si="127">IF(AC265&lt;0.0599,0,IF(AND(AC265&gt;0.0599,AC265&lt;0.0759),0.06,IF(AND(AC265&gt;0.0759,AC265&lt;0.0959),0.076,IF(AND(AC265&gt;0.0959,AC265&lt;0.1159),0.096,0.116))))</f>
        <v>0.11600000000000001</v>
      </c>
      <c r="AJ265" s="862" t="e">
        <f t="shared" ref="AJ265:AJ328" si="128">(((AF265-AG265)/(AH265-AI265))*(AC265-AI265))+AG265</f>
        <v>#VALUE!</v>
      </c>
      <c r="AK265" s="632" t="str">
        <f t="shared" si="109"/>
        <v/>
      </c>
      <c r="AL265" s="866" t="str">
        <f t="shared" si="113"/>
        <v/>
      </c>
      <c r="AM265" s="867">
        <f t="shared" si="120"/>
        <v>0</v>
      </c>
      <c r="AN265" s="633" t="str">
        <f t="shared" si="110"/>
        <v>YES</v>
      </c>
      <c r="AO265" s="511" t="s">
        <v>382</v>
      </c>
      <c r="AP265" s="127">
        <f>VLOOKUP(AO265,'Flags&amp;Qualifiers'!$B$2:$C$49,2)</f>
        <v>0</v>
      </c>
      <c r="AQ265" s="127">
        <f>VLOOKUP(AO265,'Flags&amp;Qualifiers'!$B$2:$D$49,3)</f>
        <v>0</v>
      </c>
      <c r="AR265" s="127">
        <f>VLOOKUP(AO265,'Flags&amp;Qualifiers'!$B$2:$E$49,4)</f>
        <v>0</v>
      </c>
      <c r="AS265" s="968"/>
      <c r="AT265" s="856" t="str">
        <f t="shared" si="121"/>
        <v>no</v>
      </c>
    </row>
    <row r="266" spans="1:46" s="7" customFormat="1" ht="11.25" customHeight="1" x14ac:dyDescent="0.2">
      <c r="A266" s="621">
        <f>(AirVision!A263)</f>
        <v>0</v>
      </c>
      <c r="B266" s="622">
        <f>(AirVision!B263)</f>
        <v>0</v>
      </c>
      <c r="C266" s="623" t="str">
        <f>IF(ISNUMBER(AirVision!I263),AirVision!I263, "")</f>
        <v/>
      </c>
      <c r="D266" s="624" t="str">
        <f>IF(AirVision!J263&lt;&gt;"",AirVision!J263, "")</f>
        <v/>
      </c>
      <c r="E266" s="624" t="str">
        <f>IF(ISNUMBER(AirVision!C263),AirVision!C263, "")</f>
        <v/>
      </c>
      <c r="F266" s="624" t="str">
        <f>IF(AirVision!D263&lt;&gt;"",AirVision!D263, "")</f>
        <v/>
      </c>
      <c r="G266" s="624" t="str">
        <f>IF(ISNUMBER(AirVision!F263),AirVision!F263, "")</f>
        <v/>
      </c>
      <c r="H266" s="624" t="str">
        <f>IF(AirVision!G263&lt;&gt;"",AirVision!G263, "")</f>
        <v/>
      </c>
      <c r="I266" s="624" t="str">
        <f>IF(ISNUMBER(AirVision!U263),AirVision!U263, "")</f>
        <v/>
      </c>
      <c r="J266" s="624" t="str">
        <f>IF(AirVision!V263&lt;&gt;"",AirVision!V263, "")</f>
        <v/>
      </c>
      <c r="K266" s="624" t="str">
        <f>IF(ISNUMBER(AirVision!X263),AirVision!X263, "")</f>
        <v/>
      </c>
      <c r="L266" s="624" t="str">
        <f>IF(AirVision!Y263&lt;&gt;"",AirVision!Y263, "")</f>
        <v/>
      </c>
      <c r="M266" s="624" t="str">
        <f>IF(ISNUMBER(AirVision!AA263),AirVision!AA263, "")</f>
        <v/>
      </c>
      <c r="N266" s="624" t="str">
        <f>IF(AirVision!AB263&lt;&gt;"",AirVision!AB263, "")</f>
        <v/>
      </c>
      <c r="O266" s="624" t="str">
        <f>IF(ISNUMBER(AirVision!AD263),AirVision!AD263, "")</f>
        <v/>
      </c>
      <c r="P266" s="624" t="str">
        <f>IF(AirVision!AE263&lt;&gt;"",AirVision!AE263, "")</f>
        <v/>
      </c>
      <c r="Q266" s="624">
        <f t="shared" si="114"/>
        <v>1</v>
      </c>
      <c r="R266" s="624" t="str">
        <f>IF(D266&lt;&gt;"",(VLOOKUP(D266,'Flags&amp;Qualifiers'!$S$2:$U$55,3)),"")</f>
        <v/>
      </c>
      <c r="S266" s="624" t="b">
        <f>ISNUMBER(SEARCH('Flags&amp;Qualifiers'!$S$5,D266))</f>
        <v>0</v>
      </c>
      <c r="T266" s="624">
        <f t="shared" si="115"/>
        <v>0</v>
      </c>
      <c r="U266" s="624" t="str">
        <f>IF(D266&lt;&gt;"",(VLOOKUP(D266,'Flags&amp;Qualifiers'!$S$2:$T$55,2)),"")</f>
        <v/>
      </c>
      <c r="V266" s="7">
        <f t="shared" si="116"/>
        <v>1</v>
      </c>
      <c r="W266" s="7">
        <f t="shared" si="117"/>
        <v>0</v>
      </c>
      <c r="X266" s="861" t="str">
        <f t="shared" si="118"/>
        <v>NULL</v>
      </c>
      <c r="Y266" s="557" t="str">
        <f t="shared" si="119"/>
        <v/>
      </c>
      <c r="Z266" s="862">
        <f t="shared" si="122"/>
        <v>260</v>
      </c>
      <c r="AA266" s="633">
        <f t="shared" si="123"/>
        <v>0</v>
      </c>
      <c r="AB266" s="7" t="str">
        <f t="shared" si="105"/>
        <v>INVALID</v>
      </c>
      <c r="AC266" s="861" t="str">
        <f t="shared" si="106"/>
        <v/>
      </c>
      <c r="AD266" s="861" t="e">
        <f t="shared" si="111"/>
        <v>#DIV/0!</v>
      </c>
      <c r="AE266" s="861">
        <f t="shared" si="112"/>
        <v>0</v>
      </c>
      <c r="AF266" s="862">
        <f t="shared" si="124"/>
        <v>300</v>
      </c>
      <c r="AG266" s="862">
        <f t="shared" si="125"/>
        <v>201</v>
      </c>
      <c r="AH266" s="865">
        <f t="shared" si="126"/>
        <v>0.374</v>
      </c>
      <c r="AI266" s="862">
        <f t="shared" si="127"/>
        <v>0.11600000000000001</v>
      </c>
      <c r="AJ266" s="862" t="e">
        <f t="shared" si="128"/>
        <v>#VALUE!</v>
      </c>
      <c r="AK266" s="632" t="str">
        <f t="shared" si="109"/>
        <v/>
      </c>
      <c r="AL266" s="866" t="str">
        <f t="shared" si="113"/>
        <v/>
      </c>
      <c r="AM266" s="867">
        <f t="shared" si="120"/>
        <v>0</v>
      </c>
      <c r="AN266" s="633" t="str">
        <f t="shared" si="110"/>
        <v>YES</v>
      </c>
      <c r="AO266" s="511" t="s">
        <v>382</v>
      </c>
      <c r="AP266" s="127">
        <f>VLOOKUP(AO266,'Flags&amp;Qualifiers'!$B$2:$C$49,2)</f>
        <v>0</v>
      </c>
      <c r="AQ266" s="127">
        <f>VLOOKUP(AO266,'Flags&amp;Qualifiers'!$B$2:$D$49,3)</f>
        <v>0</v>
      </c>
      <c r="AR266" s="127">
        <f>VLOOKUP(AO266,'Flags&amp;Qualifiers'!$B$2:$E$49,4)</f>
        <v>0</v>
      </c>
      <c r="AS266" s="968"/>
      <c r="AT266" s="856" t="str">
        <f t="shared" si="121"/>
        <v>no</v>
      </c>
    </row>
    <row r="267" spans="1:46" s="7" customFormat="1" ht="11.25" customHeight="1" x14ac:dyDescent="0.2">
      <c r="A267" s="621">
        <f>(AirVision!A264)</f>
        <v>0</v>
      </c>
      <c r="B267" s="622">
        <f>(AirVision!B264)</f>
        <v>0</v>
      </c>
      <c r="C267" s="623" t="str">
        <f>IF(ISNUMBER(AirVision!I264),AirVision!I264, "")</f>
        <v/>
      </c>
      <c r="D267" s="624" t="str">
        <f>IF(AirVision!J264&lt;&gt;"",AirVision!J264, "")</f>
        <v/>
      </c>
      <c r="E267" s="624" t="str">
        <f>IF(ISNUMBER(AirVision!C264),AirVision!C264, "")</f>
        <v/>
      </c>
      <c r="F267" s="624" t="str">
        <f>IF(AirVision!D264&lt;&gt;"",AirVision!D264, "")</f>
        <v/>
      </c>
      <c r="G267" s="624" t="str">
        <f>IF(ISNUMBER(AirVision!F264),AirVision!F264, "")</f>
        <v/>
      </c>
      <c r="H267" s="624" t="str">
        <f>IF(AirVision!G264&lt;&gt;"",AirVision!G264, "")</f>
        <v/>
      </c>
      <c r="I267" s="624" t="str">
        <f>IF(ISNUMBER(AirVision!U264),AirVision!U264, "")</f>
        <v/>
      </c>
      <c r="J267" s="624" t="str">
        <f>IF(AirVision!V264&lt;&gt;"",AirVision!V264, "")</f>
        <v/>
      </c>
      <c r="K267" s="624" t="str">
        <f>IF(ISNUMBER(AirVision!X264),AirVision!X264, "")</f>
        <v/>
      </c>
      <c r="L267" s="624" t="str">
        <f>IF(AirVision!Y264&lt;&gt;"",AirVision!Y264, "")</f>
        <v/>
      </c>
      <c r="M267" s="624" t="str">
        <f>IF(ISNUMBER(AirVision!AA264),AirVision!AA264, "")</f>
        <v/>
      </c>
      <c r="N267" s="624" t="str">
        <f>IF(AirVision!AB264&lt;&gt;"",AirVision!AB264, "")</f>
        <v/>
      </c>
      <c r="O267" s="624" t="str">
        <f>IF(ISNUMBER(AirVision!AD264),AirVision!AD264, "")</f>
        <v/>
      </c>
      <c r="P267" s="624" t="str">
        <f>IF(AirVision!AE264&lt;&gt;"",AirVision!AE264, "")</f>
        <v/>
      </c>
      <c r="Q267" s="624">
        <f t="shared" si="114"/>
        <v>1</v>
      </c>
      <c r="R267" s="624" t="str">
        <f>IF(D267&lt;&gt;"",(VLOOKUP(D267,'Flags&amp;Qualifiers'!$S$2:$U$55,3)),"")</f>
        <v/>
      </c>
      <c r="S267" s="624" t="b">
        <f>ISNUMBER(SEARCH('Flags&amp;Qualifiers'!$S$5,D267))</f>
        <v>0</v>
      </c>
      <c r="T267" s="624">
        <f t="shared" si="115"/>
        <v>0</v>
      </c>
      <c r="U267" s="624" t="str">
        <f>IF(D267&lt;&gt;"",(VLOOKUP(D267,'Flags&amp;Qualifiers'!$S$2:$T$55,2)),"")</f>
        <v/>
      </c>
      <c r="V267" s="7">
        <f t="shared" si="116"/>
        <v>1</v>
      </c>
      <c r="W267" s="7">
        <f t="shared" si="117"/>
        <v>0</v>
      </c>
      <c r="X267" s="861" t="str">
        <f t="shared" si="118"/>
        <v>NULL</v>
      </c>
      <c r="Y267" s="557" t="str">
        <f t="shared" si="119"/>
        <v/>
      </c>
      <c r="Z267" s="862">
        <f t="shared" si="122"/>
        <v>261</v>
      </c>
      <c r="AA267" s="633">
        <f t="shared" si="123"/>
        <v>0</v>
      </c>
      <c r="AB267" s="7" t="str">
        <f t="shared" si="105"/>
        <v>INVALID</v>
      </c>
      <c r="AC267" s="861" t="str">
        <f t="shared" si="106"/>
        <v/>
      </c>
      <c r="AD267" s="861" t="e">
        <f t="shared" si="111"/>
        <v>#DIV/0!</v>
      </c>
      <c r="AE267" s="861">
        <f t="shared" si="112"/>
        <v>0</v>
      </c>
      <c r="AF267" s="862">
        <f t="shared" si="124"/>
        <v>300</v>
      </c>
      <c r="AG267" s="862">
        <f t="shared" si="125"/>
        <v>201</v>
      </c>
      <c r="AH267" s="865">
        <f t="shared" si="126"/>
        <v>0.374</v>
      </c>
      <c r="AI267" s="862">
        <f t="shared" si="127"/>
        <v>0.11600000000000001</v>
      </c>
      <c r="AJ267" s="862" t="e">
        <f t="shared" si="128"/>
        <v>#VALUE!</v>
      </c>
      <c r="AK267" s="632" t="str">
        <f t="shared" si="109"/>
        <v/>
      </c>
      <c r="AL267" s="866" t="str">
        <f t="shared" si="113"/>
        <v/>
      </c>
      <c r="AM267" s="867">
        <f t="shared" si="120"/>
        <v>0</v>
      </c>
      <c r="AN267" s="633" t="str">
        <f t="shared" si="110"/>
        <v>YES</v>
      </c>
      <c r="AO267" s="511" t="s">
        <v>382</v>
      </c>
      <c r="AP267" s="127">
        <f>VLOOKUP(AO267,'Flags&amp;Qualifiers'!$B$2:$C$49,2)</f>
        <v>0</v>
      </c>
      <c r="AQ267" s="127">
        <f>VLOOKUP(AO267,'Flags&amp;Qualifiers'!$B$2:$D$49,3)</f>
        <v>0</v>
      </c>
      <c r="AR267" s="127">
        <f>VLOOKUP(AO267,'Flags&amp;Qualifiers'!$B$2:$E$49,4)</f>
        <v>0</v>
      </c>
      <c r="AS267" s="968"/>
      <c r="AT267" s="856" t="str">
        <f t="shared" si="121"/>
        <v>no</v>
      </c>
    </row>
    <row r="268" spans="1:46" s="7" customFormat="1" ht="11.25" customHeight="1" x14ac:dyDescent="0.2">
      <c r="A268" s="621">
        <f>(AirVision!A265)</f>
        <v>0</v>
      </c>
      <c r="B268" s="622">
        <f>(AirVision!B265)</f>
        <v>0</v>
      </c>
      <c r="C268" s="623" t="str">
        <f>IF(ISNUMBER(AirVision!I265),AirVision!I265, "")</f>
        <v/>
      </c>
      <c r="D268" s="624" t="str">
        <f>IF(AirVision!J265&lt;&gt;"",AirVision!J265, "")</f>
        <v/>
      </c>
      <c r="E268" s="624" t="str">
        <f>IF(ISNUMBER(AirVision!C265),AirVision!C265, "")</f>
        <v/>
      </c>
      <c r="F268" s="624" t="str">
        <f>IF(AirVision!D265&lt;&gt;"",AirVision!D265, "")</f>
        <v/>
      </c>
      <c r="G268" s="624" t="str">
        <f>IF(ISNUMBER(AirVision!F265),AirVision!F265, "")</f>
        <v/>
      </c>
      <c r="H268" s="624" t="str">
        <f>IF(AirVision!G265&lt;&gt;"",AirVision!G265, "")</f>
        <v/>
      </c>
      <c r="I268" s="624" t="str">
        <f>IF(ISNUMBER(AirVision!U265),AirVision!U265, "")</f>
        <v/>
      </c>
      <c r="J268" s="624" t="str">
        <f>IF(AirVision!V265&lt;&gt;"",AirVision!V265, "")</f>
        <v/>
      </c>
      <c r="K268" s="624" t="str">
        <f>IF(ISNUMBER(AirVision!X265),AirVision!X265, "")</f>
        <v/>
      </c>
      <c r="L268" s="624" t="str">
        <f>IF(AirVision!Y265&lt;&gt;"",AirVision!Y265, "")</f>
        <v/>
      </c>
      <c r="M268" s="624" t="str">
        <f>IF(ISNUMBER(AirVision!AA265),AirVision!AA265, "")</f>
        <v/>
      </c>
      <c r="N268" s="624" t="str">
        <f>IF(AirVision!AB265&lt;&gt;"",AirVision!AB265, "")</f>
        <v/>
      </c>
      <c r="O268" s="624" t="str">
        <f>IF(ISNUMBER(AirVision!AD265),AirVision!AD265, "")</f>
        <v/>
      </c>
      <c r="P268" s="624" t="str">
        <f>IF(AirVision!AE265&lt;&gt;"",AirVision!AE265, "")</f>
        <v/>
      </c>
      <c r="Q268" s="624">
        <f t="shared" si="114"/>
        <v>1</v>
      </c>
      <c r="R268" s="624" t="str">
        <f>IF(D268&lt;&gt;"",(VLOOKUP(D268,'Flags&amp;Qualifiers'!$S$2:$U$55,3)),"")</f>
        <v/>
      </c>
      <c r="S268" s="624" t="b">
        <f>ISNUMBER(SEARCH('Flags&amp;Qualifiers'!$S$5,D268))</f>
        <v>0</v>
      </c>
      <c r="T268" s="624">
        <f t="shared" si="115"/>
        <v>0</v>
      </c>
      <c r="U268" s="624" t="str">
        <f>IF(D268&lt;&gt;"",(VLOOKUP(D268,'Flags&amp;Qualifiers'!$S$2:$T$55,2)),"")</f>
        <v/>
      </c>
      <c r="V268" s="7">
        <f t="shared" si="116"/>
        <v>1</v>
      </c>
      <c r="W268" s="7">
        <f t="shared" si="117"/>
        <v>0</v>
      </c>
      <c r="X268" s="861" t="str">
        <f t="shared" si="118"/>
        <v>NULL</v>
      </c>
      <c r="Y268" s="557" t="str">
        <f t="shared" si="119"/>
        <v/>
      </c>
      <c r="Z268" s="862">
        <f t="shared" si="122"/>
        <v>262</v>
      </c>
      <c r="AA268" s="633">
        <f t="shared" si="123"/>
        <v>0</v>
      </c>
      <c r="AB268" s="7" t="str">
        <f t="shared" si="105"/>
        <v>INVALID</v>
      </c>
      <c r="AC268" s="861" t="str">
        <f t="shared" si="106"/>
        <v/>
      </c>
      <c r="AD268" s="861" t="e">
        <f t="shared" si="111"/>
        <v>#DIV/0!</v>
      </c>
      <c r="AE268" s="861">
        <f t="shared" si="112"/>
        <v>0</v>
      </c>
      <c r="AF268" s="862">
        <f t="shared" si="124"/>
        <v>300</v>
      </c>
      <c r="AG268" s="862">
        <f t="shared" si="125"/>
        <v>201</v>
      </c>
      <c r="AH268" s="865">
        <f t="shared" si="126"/>
        <v>0.374</v>
      </c>
      <c r="AI268" s="862">
        <f t="shared" si="127"/>
        <v>0.11600000000000001</v>
      </c>
      <c r="AJ268" s="862" t="e">
        <f t="shared" si="128"/>
        <v>#VALUE!</v>
      </c>
      <c r="AK268" s="632" t="str">
        <f t="shared" si="109"/>
        <v/>
      </c>
      <c r="AL268" s="866" t="str">
        <f t="shared" si="113"/>
        <v/>
      </c>
      <c r="AM268" s="867">
        <f t="shared" si="120"/>
        <v>0</v>
      </c>
      <c r="AN268" s="633" t="str">
        <f t="shared" si="110"/>
        <v>YES</v>
      </c>
      <c r="AO268" s="511" t="s">
        <v>382</v>
      </c>
      <c r="AP268" s="127">
        <f>VLOOKUP(AO268,'Flags&amp;Qualifiers'!$B$2:$C$49,2)</f>
        <v>0</v>
      </c>
      <c r="AQ268" s="127">
        <f>VLOOKUP(AO268,'Flags&amp;Qualifiers'!$B$2:$D$49,3)</f>
        <v>0</v>
      </c>
      <c r="AR268" s="127">
        <f>VLOOKUP(AO268,'Flags&amp;Qualifiers'!$B$2:$E$49,4)</f>
        <v>0</v>
      </c>
      <c r="AS268" s="968"/>
      <c r="AT268" s="856" t="str">
        <f t="shared" si="121"/>
        <v>no</v>
      </c>
    </row>
    <row r="269" spans="1:46" s="7" customFormat="1" ht="11.25" customHeight="1" x14ac:dyDescent="0.2">
      <c r="A269" s="621">
        <f>(AirVision!A266)</f>
        <v>0</v>
      </c>
      <c r="B269" s="622">
        <f>(AirVision!B266)</f>
        <v>0</v>
      </c>
      <c r="C269" s="623" t="str">
        <f>IF(ISNUMBER(AirVision!I266),AirVision!I266, "")</f>
        <v/>
      </c>
      <c r="D269" s="624" t="str">
        <f>IF(AirVision!J266&lt;&gt;"",AirVision!J266, "")</f>
        <v/>
      </c>
      <c r="E269" s="624" t="str">
        <f>IF(ISNUMBER(AirVision!C266),AirVision!C266, "")</f>
        <v/>
      </c>
      <c r="F269" s="624" t="str">
        <f>IF(AirVision!D266&lt;&gt;"",AirVision!D266, "")</f>
        <v/>
      </c>
      <c r="G269" s="624" t="str">
        <f>IF(ISNUMBER(AirVision!F266),AirVision!F266, "")</f>
        <v/>
      </c>
      <c r="H269" s="624" t="str">
        <f>IF(AirVision!G266&lt;&gt;"",AirVision!G266, "")</f>
        <v/>
      </c>
      <c r="I269" s="624" t="str">
        <f>IF(ISNUMBER(AirVision!U266),AirVision!U266, "")</f>
        <v/>
      </c>
      <c r="J269" s="624" t="str">
        <f>IF(AirVision!V266&lt;&gt;"",AirVision!V266, "")</f>
        <v/>
      </c>
      <c r="K269" s="624" t="str">
        <f>IF(ISNUMBER(AirVision!X266),AirVision!X266, "")</f>
        <v/>
      </c>
      <c r="L269" s="624" t="str">
        <f>IF(AirVision!Y266&lt;&gt;"",AirVision!Y266, "")</f>
        <v/>
      </c>
      <c r="M269" s="624" t="str">
        <f>IF(ISNUMBER(AirVision!AA266),AirVision!AA266, "")</f>
        <v/>
      </c>
      <c r="N269" s="624" t="str">
        <f>IF(AirVision!AB266&lt;&gt;"",AirVision!AB266, "")</f>
        <v/>
      </c>
      <c r="O269" s="624" t="str">
        <f>IF(ISNUMBER(AirVision!AD266),AirVision!AD266, "")</f>
        <v/>
      </c>
      <c r="P269" s="624" t="str">
        <f>IF(AirVision!AE266&lt;&gt;"",AirVision!AE266, "")</f>
        <v/>
      </c>
      <c r="Q269" s="624">
        <f t="shared" si="114"/>
        <v>1</v>
      </c>
      <c r="R269" s="624" t="str">
        <f>IF(D269&lt;&gt;"",(VLOOKUP(D269,'Flags&amp;Qualifiers'!$S$2:$U$55,3)),"")</f>
        <v/>
      </c>
      <c r="S269" s="624" t="b">
        <f>ISNUMBER(SEARCH('Flags&amp;Qualifiers'!$S$5,D269))</f>
        <v>0</v>
      </c>
      <c r="T269" s="624">
        <f t="shared" si="115"/>
        <v>0</v>
      </c>
      <c r="U269" s="624" t="str">
        <f>IF(D269&lt;&gt;"",(VLOOKUP(D269,'Flags&amp;Qualifiers'!$S$2:$T$55,2)),"")</f>
        <v/>
      </c>
      <c r="V269" s="7">
        <f t="shared" si="116"/>
        <v>1</v>
      </c>
      <c r="W269" s="7">
        <f t="shared" si="117"/>
        <v>0</v>
      </c>
      <c r="X269" s="861" t="str">
        <f t="shared" si="118"/>
        <v>NULL</v>
      </c>
      <c r="Y269" s="557" t="str">
        <f t="shared" si="119"/>
        <v/>
      </c>
      <c r="Z269" s="862">
        <f t="shared" si="122"/>
        <v>263</v>
      </c>
      <c r="AA269" s="633">
        <f t="shared" si="123"/>
        <v>0</v>
      </c>
      <c r="AB269" s="7" t="str">
        <f t="shared" si="105"/>
        <v>INVALID</v>
      </c>
      <c r="AC269" s="861" t="str">
        <f t="shared" si="106"/>
        <v/>
      </c>
      <c r="AD269" s="861" t="e">
        <f t="shared" si="111"/>
        <v>#DIV/0!</v>
      </c>
      <c r="AE269" s="861">
        <f t="shared" si="112"/>
        <v>0</v>
      </c>
      <c r="AF269" s="862">
        <f t="shared" si="124"/>
        <v>300</v>
      </c>
      <c r="AG269" s="862">
        <f t="shared" si="125"/>
        <v>201</v>
      </c>
      <c r="AH269" s="865">
        <f t="shared" si="126"/>
        <v>0.374</v>
      </c>
      <c r="AI269" s="862">
        <f t="shared" si="127"/>
        <v>0.11600000000000001</v>
      </c>
      <c r="AJ269" s="862" t="e">
        <f t="shared" si="128"/>
        <v>#VALUE!</v>
      </c>
      <c r="AK269" s="632" t="str">
        <f t="shared" si="109"/>
        <v/>
      </c>
      <c r="AL269" s="866" t="str">
        <f t="shared" si="113"/>
        <v/>
      </c>
      <c r="AM269" s="867">
        <f t="shared" si="120"/>
        <v>0</v>
      </c>
      <c r="AN269" s="633" t="str">
        <f t="shared" si="110"/>
        <v>YES</v>
      </c>
      <c r="AO269" s="511" t="s">
        <v>382</v>
      </c>
      <c r="AP269" s="127">
        <f>VLOOKUP(AO269,'Flags&amp;Qualifiers'!$B$2:$C$49,2)</f>
        <v>0</v>
      </c>
      <c r="AQ269" s="127">
        <f>VLOOKUP(AO269,'Flags&amp;Qualifiers'!$B$2:$D$49,3)</f>
        <v>0</v>
      </c>
      <c r="AR269" s="127">
        <f>VLOOKUP(AO269,'Flags&amp;Qualifiers'!$B$2:$E$49,4)</f>
        <v>0</v>
      </c>
      <c r="AS269" s="968"/>
      <c r="AT269" s="856" t="str">
        <f t="shared" si="121"/>
        <v>no</v>
      </c>
    </row>
    <row r="270" spans="1:46" s="7" customFormat="1" ht="11.25" customHeight="1" x14ac:dyDescent="0.2">
      <c r="A270" s="621">
        <f>(AirVision!A267)</f>
        <v>0</v>
      </c>
      <c r="B270" s="622">
        <f>(AirVision!B267)</f>
        <v>0</v>
      </c>
      <c r="C270" s="623" t="str">
        <f>IF(ISNUMBER(AirVision!I267),AirVision!I267, "")</f>
        <v/>
      </c>
      <c r="D270" s="624" t="str">
        <f>IF(AirVision!J267&lt;&gt;"",AirVision!J267, "")</f>
        <v/>
      </c>
      <c r="E270" s="624" t="str">
        <f>IF(ISNUMBER(AirVision!C267),AirVision!C267, "")</f>
        <v/>
      </c>
      <c r="F270" s="624" t="str">
        <f>IF(AirVision!D267&lt;&gt;"",AirVision!D267, "")</f>
        <v/>
      </c>
      <c r="G270" s="624" t="str">
        <f>IF(ISNUMBER(AirVision!F267),AirVision!F267, "")</f>
        <v/>
      </c>
      <c r="H270" s="624" t="str">
        <f>IF(AirVision!G267&lt;&gt;"",AirVision!G267, "")</f>
        <v/>
      </c>
      <c r="I270" s="624" t="str">
        <f>IF(ISNUMBER(AirVision!U267),AirVision!U267, "")</f>
        <v/>
      </c>
      <c r="J270" s="624" t="str">
        <f>IF(AirVision!V267&lt;&gt;"",AirVision!V267, "")</f>
        <v/>
      </c>
      <c r="K270" s="624" t="str">
        <f>IF(ISNUMBER(AirVision!X267),AirVision!X267, "")</f>
        <v/>
      </c>
      <c r="L270" s="624" t="str">
        <f>IF(AirVision!Y267&lt;&gt;"",AirVision!Y267, "")</f>
        <v/>
      </c>
      <c r="M270" s="624" t="str">
        <f>IF(ISNUMBER(AirVision!AA267),AirVision!AA267, "")</f>
        <v/>
      </c>
      <c r="N270" s="624" t="str">
        <f>IF(AirVision!AB267&lt;&gt;"",AirVision!AB267, "")</f>
        <v/>
      </c>
      <c r="O270" s="624" t="str">
        <f>IF(ISNUMBER(AirVision!AD267),AirVision!AD267, "")</f>
        <v/>
      </c>
      <c r="P270" s="624" t="str">
        <f>IF(AirVision!AE267&lt;&gt;"",AirVision!AE267, "")</f>
        <v/>
      </c>
      <c r="Q270" s="624">
        <f t="shared" si="114"/>
        <v>1</v>
      </c>
      <c r="R270" s="624" t="str">
        <f>IF(D270&lt;&gt;"",(VLOOKUP(D270,'Flags&amp;Qualifiers'!$S$2:$U$55,3)),"")</f>
        <v/>
      </c>
      <c r="S270" s="624" t="b">
        <f>ISNUMBER(SEARCH('Flags&amp;Qualifiers'!$S$5,D270))</f>
        <v>0</v>
      </c>
      <c r="T270" s="624">
        <f t="shared" si="115"/>
        <v>0</v>
      </c>
      <c r="U270" s="624" t="str">
        <f>IF(D270&lt;&gt;"",(VLOOKUP(D270,'Flags&amp;Qualifiers'!$S$2:$T$55,2)),"")</f>
        <v/>
      </c>
      <c r="V270" s="7">
        <f t="shared" si="116"/>
        <v>1</v>
      </c>
      <c r="W270" s="7">
        <f t="shared" si="117"/>
        <v>0</v>
      </c>
      <c r="X270" s="861" t="str">
        <f t="shared" si="118"/>
        <v>NULL</v>
      </c>
      <c r="Y270" s="557" t="str">
        <f t="shared" si="119"/>
        <v/>
      </c>
      <c r="Z270" s="862">
        <f t="shared" si="122"/>
        <v>264</v>
      </c>
      <c r="AA270" s="633">
        <f t="shared" si="123"/>
        <v>0</v>
      </c>
      <c r="AB270" s="7" t="str">
        <f t="shared" ref="AB270:AB333" si="129">IF(X270="NULL","INVALID",AVERAGE(X263:X270))</f>
        <v>INVALID</v>
      </c>
      <c r="AC270" s="861" t="str">
        <f t="shared" si="106"/>
        <v/>
      </c>
      <c r="AD270" s="861" t="e">
        <f t="shared" si="111"/>
        <v>#DIV/0!</v>
      </c>
      <c r="AE270" s="861">
        <f t="shared" si="112"/>
        <v>0</v>
      </c>
      <c r="AF270" s="862">
        <f t="shared" si="124"/>
        <v>300</v>
      </c>
      <c r="AG270" s="862">
        <f t="shared" si="125"/>
        <v>201</v>
      </c>
      <c r="AH270" s="865">
        <f t="shared" si="126"/>
        <v>0.374</v>
      </c>
      <c r="AI270" s="862">
        <f t="shared" si="127"/>
        <v>0.11600000000000001</v>
      </c>
      <c r="AJ270" s="862" t="e">
        <f t="shared" si="128"/>
        <v>#VALUE!</v>
      </c>
      <c r="AK270" s="632" t="str">
        <f t="shared" si="109"/>
        <v/>
      </c>
      <c r="AL270" s="866" t="str">
        <f t="shared" si="113"/>
        <v/>
      </c>
      <c r="AM270" s="867">
        <f t="shared" si="120"/>
        <v>0</v>
      </c>
      <c r="AN270" s="633" t="str">
        <f t="shared" si="110"/>
        <v>YES</v>
      </c>
      <c r="AO270" s="511" t="s">
        <v>382</v>
      </c>
      <c r="AP270" s="127">
        <f>VLOOKUP(AO270,'Flags&amp;Qualifiers'!$B$2:$C$49,2)</f>
        <v>0</v>
      </c>
      <c r="AQ270" s="127">
        <f>VLOOKUP(AO270,'Flags&amp;Qualifiers'!$B$2:$D$49,3)</f>
        <v>0</v>
      </c>
      <c r="AR270" s="127">
        <f>VLOOKUP(AO270,'Flags&amp;Qualifiers'!$B$2:$E$49,4)</f>
        <v>0</v>
      </c>
      <c r="AS270" s="968"/>
      <c r="AT270" s="856" t="str">
        <f t="shared" si="121"/>
        <v>no</v>
      </c>
    </row>
    <row r="271" spans="1:46" s="7" customFormat="1" ht="11.25" customHeight="1" x14ac:dyDescent="0.2">
      <c r="A271" s="621">
        <f>(AirVision!A268)</f>
        <v>0</v>
      </c>
      <c r="B271" s="622">
        <f>(AirVision!B268)</f>
        <v>0</v>
      </c>
      <c r="C271" s="623" t="str">
        <f>IF(ISNUMBER(AirVision!I268),AirVision!I268, "")</f>
        <v/>
      </c>
      <c r="D271" s="624" t="str">
        <f>IF(AirVision!J268&lt;&gt;"",AirVision!J268, "")</f>
        <v/>
      </c>
      <c r="E271" s="624" t="str">
        <f>IF(ISNUMBER(AirVision!C268),AirVision!C268, "")</f>
        <v/>
      </c>
      <c r="F271" s="624" t="str">
        <f>IF(AirVision!D268&lt;&gt;"",AirVision!D268, "")</f>
        <v/>
      </c>
      <c r="G271" s="624" t="str">
        <f>IF(ISNUMBER(AirVision!F268),AirVision!F268, "")</f>
        <v/>
      </c>
      <c r="H271" s="624" t="str">
        <f>IF(AirVision!G268&lt;&gt;"",AirVision!G268, "")</f>
        <v/>
      </c>
      <c r="I271" s="624" t="str">
        <f>IF(ISNUMBER(AirVision!U268),AirVision!U268, "")</f>
        <v/>
      </c>
      <c r="J271" s="624" t="str">
        <f>IF(AirVision!V268&lt;&gt;"",AirVision!V268, "")</f>
        <v/>
      </c>
      <c r="K271" s="624" t="str">
        <f>IF(ISNUMBER(AirVision!X268),AirVision!X268, "")</f>
        <v/>
      </c>
      <c r="L271" s="624" t="str">
        <f>IF(AirVision!Y268&lt;&gt;"",AirVision!Y268, "")</f>
        <v/>
      </c>
      <c r="M271" s="624" t="str">
        <f>IF(ISNUMBER(AirVision!AA268),AirVision!AA268, "")</f>
        <v/>
      </c>
      <c r="N271" s="624" t="str">
        <f>IF(AirVision!AB268&lt;&gt;"",AirVision!AB268, "")</f>
        <v/>
      </c>
      <c r="O271" s="624" t="str">
        <f>IF(ISNUMBER(AirVision!AD268),AirVision!AD268, "")</f>
        <v/>
      </c>
      <c r="P271" s="624" t="str">
        <f>IF(AirVision!AE268&lt;&gt;"",AirVision!AE268, "")</f>
        <v/>
      </c>
      <c r="Q271" s="624">
        <f t="shared" si="114"/>
        <v>1</v>
      </c>
      <c r="R271" s="624" t="str">
        <f>IF(D271&lt;&gt;"",(VLOOKUP(D271,'Flags&amp;Qualifiers'!$S$2:$U$55,3)),"")</f>
        <v/>
      </c>
      <c r="S271" s="624" t="b">
        <f>ISNUMBER(SEARCH('Flags&amp;Qualifiers'!$S$5,D271))</f>
        <v>0</v>
      </c>
      <c r="T271" s="624">
        <f t="shared" si="115"/>
        <v>0</v>
      </c>
      <c r="U271" s="624" t="str">
        <f>IF(D271&lt;&gt;"",(VLOOKUP(D271,'Flags&amp;Qualifiers'!$S$2:$T$55,2)),"")</f>
        <v/>
      </c>
      <c r="V271" s="7">
        <f t="shared" si="116"/>
        <v>1</v>
      </c>
      <c r="W271" s="7">
        <f t="shared" si="117"/>
        <v>0</v>
      </c>
      <c r="X271" s="861" t="str">
        <f t="shared" si="118"/>
        <v>NULL</v>
      </c>
      <c r="Y271" s="557" t="str">
        <f t="shared" si="119"/>
        <v/>
      </c>
      <c r="Z271" s="862">
        <f t="shared" si="122"/>
        <v>265</v>
      </c>
      <c r="AA271" s="633">
        <f t="shared" si="123"/>
        <v>0</v>
      </c>
      <c r="AB271" s="7" t="str">
        <f t="shared" si="129"/>
        <v>INVALID</v>
      </c>
      <c r="AC271" s="861" t="str">
        <f t="shared" ref="AC271:AC334" si="130">IF(ISNUMBER(AB271),TRUNC(AB271,3), "")</f>
        <v/>
      </c>
      <c r="AD271" s="861" t="e">
        <f t="shared" ref="AD271:AD294" si="131">AVERAGE($X$271:$X$294)</f>
        <v>#DIV/0!</v>
      </c>
      <c r="AE271" s="861">
        <f t="shared" ref="AE271:AE294" si="132">MAX($X$271:$X$294)</f>
        <v>0</v>
      </c>
      <c r="AF271" s="862">
        <f t="shared" si="124"/>
        <v>300</v>
      </c>
      <c r="AG271" s="862">
        <f t="shared" si="125"/>
        <v>201</v>
      </c>
      <c r="AH271" s="865">
        <f t="shared" si="126"/>
        <v>0.374</v>
      </c>
      <c r="AI271" s="862">
        <f t="shared" si="127"/>
        <v>0.11600000000000001</v>
      </c>
      <c r="AJ271" s="862" t="e">
        <f t="shared" si="128"/>
        <v>#VALUE!</v>
      </c>
      <c r="AK271" s="632" t="str">
        <f t="shared" si="109"/>
        <v/>
      </c>
      <c r="AL271" s="866" t="str">
        <f t="shared" si="113"/>
        <v/>
      </c>
      <c r="AM271" s="867">
        <f t="shared" si="120"/>
        <v>0</v>
      </c>
      <c r="AN271" s="633" t="str">
        <f t="shared" si="110"/>
        <v>YES</v>
      </c>
      <c r="AO271" s="511" t="s">
        <v>382</v>
      </c>
      <c r="AP271" s="127">
        <f>VLOOKUP(AO271,'Flags&amp;Qualifiers'!$B$2:$C$49,2)</f>
        <v>0</v>
      </c>
      <c r="AQ271" s="127">
        <f>VLOOKUP(AO271,'Flags&amp;Qualifiers'!$B$2:$D$49,3)</f>
        <v>0</v>
      </c>
      <c r="AR271" s="127">
        <f>VLOOKUP(AO271,'Flags&amp;Qualifiers'!$B$2:$E$49,4)</f>
        <v>0</v>
      </c>
      <c r="AS271" s="968"/>
      <c r="AT271" s="856" t="str">
        <f t="shared" si="121"/>
        <v>no</v>
      </c>
    </row>
    <row r="272" spans="1:46" s="7" customFormat="1" ht="11.25" customHeight="1" x14ac:dyDescent="0.2">
      <c r="A272" s="621">
        <f>(AirVision!A269)</f>
        <v>0</v>
      </c>
      <c r="B272" s="622">
        <f>(AirVision!B269)</f>
        <v>0</v>
      </c>
      <c r="C272" s="623" t="str">
        <f>IF(ISNUMBER(AirVision!I269),AirVision!I269, "")</f>
        <v/>
      </c>
      <c r="D272" s="624" t="str">
        <f>IF(AirVision!J269&lt;&gt;"",AirVision!J269, "")</f>
        <v/>
      </c>
      <c r="E272" s="624" t="str">
        <f>IF(ISNUMBER(AirVision!C269),AirVision!C269, "")</f>
        <v/>
      </c>
      <c r="F272" s="624" t="str">
        <f>IF(AirVision!D269&lt;&gt;"",AirVision!D269, "")</f>
        <v/>
      </c>
      <c r="G272" s="624" t="str">
        <f>IF(ISNUMBER(AirVision!F269),AirVision!F269, "")</f>
        <v/>
      </c>
      <c r="H272" s="624" t="str">
        <f>IF(AirVision!G269&lt;&gt;"",AirVision!G269, "")</f>
        <v/>
      </c>
      <c r="I272" s="624" t="str">
        <f>IF(ISNUMBER(AirVision!U269),AirVision!U269, "")</f>
        <v/>
      </c>
      <c r="J272" s="624" t="str">
        <f>IF(AirVision!V269&lt;&gt;"",AirVision!V269, "")</f>
        <v/>
      </c>
      <c r="K272" s="624" t="str">
        <f>IF(ISNUMBER(AirVision!X269),AirVision!X269, "")</f>
        <v/>
      </c>
      <c r="L272" s="624" t="str">
        <f>IF(AirVision!Y269&lt;&gt;"",AirVision!Y269, "")</f>
        <v/>
      </c>
      <c r="M272" s="624" t="str">
        <f>IF(ISNUMBER(AirVision!AA269),AirVision!AA269, "")</f>
        <v/>
      </c>
      <c r="N272" s="624" t="str">
        <f>IF(AirVision!AB269&lt;&gt;"",AirVision!AB269, "")</f>
        <v/>
      </c>
      <c r="O272" s="624" t="str">
        <f>IF(ISNUMBER(AirVision!AD269),AirVision!AD269, "")</f>
        <v/>
      </c>
      <c r="P272" s="624" t="str">
        <f>IF(AirVision!AE269&lt;&gt;"",AirVision!AE269, "")</f>
        <v/>
      </c>
      <c r="Q272" s="624">
        <f t="shared" si="114"/>
        <v>1</v>
      </c>
      <c r="R272" s="624" t="str">
        <f>IF(D272&lt;&gt;"",(VLOOKUP(D272,'Flags&amp;Qualifiers'!$S$2:$U$55,3)),"")</f>
        <v/>
      </c>
      <c r="S272" s="624" t="b">
        <f>ISNUMBER(SEARCH('Flags&amp;Qualifiers'!$S$5,D272))</f>
        <v>0</v>
      </c>
      <c r="T272" s="624">
        <f t="shared" si="115"/>
        <v>0</v>
      </c>
      <c r="U272" s="624" t="str">
        <f>IF(D272&lt;&gt;"",(VLOOKUP(D272,'Flags&amp;Qualifiers'!$S$2:$T$55,2)),"")</f>
        <v/>
      </c>
      <c r="V272" s="7">
        <f t="shared" si="116"/>
        <v>1</v>
      </c>
      <c r="W272" s="7">
        <f t="shared" si="117"/>
        <v>0</v>
      </c>
      <c r="X272" s="861" t="str">
        <f t="shared" si="118"/>
        <v>NULL</v>
      </c>
      <c r="Y272" s="557" t="str">
        <f t="shared" si="119"/>
        <v/>
      </c>
      <c r="Z272" s="862">
        <f t="shared" si="122"/>
        <v>266</v>
      </c>
      <c r="AA272" s="633">
        <f t="shared" si="123"/>
        <v>0</v>
      </c>
      <c r="AB272" s="7" t="str">
        <f t="shared" si="129"/>
        <v>INVALID</v>
      </c>
      <c r="AC272" s="861" t="str">
        <f t="shared" si="130"/>
        <v/>
      </c>
      <c r="AD272" s="861" t="e">
        <f t="shared" si="131"/>
        <v>#DIV/0!</v>
      </c>
      <c r="AE272" s="861">
        <f t="shared" si="132"/>
        <v>0</v>
      </c>
      <c r="AF272" s="862">
        <f t="shared" si="124"/>
        <v>300</v>
      </c>
      <c r="AG272" s="862">
        <f t="shared" si="125"/>
        <v>201</v>
      </c>
      <c r="AH272" s="865">
        <f t="shared" si="126"/>
        <v>0.374</v>
      </c>
      <c r="AI272" s="862">
        <f t="shared" si="127"/>
        <v>0.11600000000000001</v>
      </c>
      <c r="AJ272" s="862" t="e">
        <f t="shared" si="128"/>
        <v>#VALUE!</v>
      </c>
      <c r="AK272" s="632" t="str">
        <f t="shared" si="109"/>
        <v/>
      </c>
      <c r="AL272" s="866" t="str">
        <f t="shared" si="113"/>
        <v/>
      </c>
      <c r="AM272" s="867">
        <f t="shared" si="120"/>
        <v>0</v>
      </c>
      <c r="AN272" s="633" t="str">
        <f t="shared" si="110"/>
        <v>YES</v>
      </c>
      <c r="AO272" s="511" t="s">
        <v>382</v>
      </c>
      <c r="AP272" s="127">
        <f>VLOOKUP(AO272,'Flags&amp;Qualifiers'!$B$2:$C$49,2)</f>
        <v>0</v>
      </c>
      <c r="AQ272" s="127">
        <f>VLOOKUP(AO272,'Flags&amp;Qualifiers'!$B$2:$D$49,3)</f>
        <v>0</v>
      </c>
      <c r="AR272" s="127">
        <f>VLOOKUP(AO272,'Flags&amp;Qualifiers'!$B$2:$E$49,4)</f>
        <v>0</v>
      </c>
      <c r="AS272" s="968"/>
      <c r="AT272" s="856" t="str">
        <f t="shared" si="121"/>
        <v>no</v>
      </c>
    </row>
    <row r="273" spans="1:46" s="7" customFormat="1" ht="11.25" customHeight="1" x14ac:dyDescent="0.2">
      <c r="A273" s="621">
        <f>(AirVision!A270)</f>
        <v>0</v>
      </c>
      <c r="B273" s="622">
        <f>(AirVision!B270)</f>
        <v>0</v>
      </c>
      <c r="C273" s="623" t="str">
        <f>IF(ISNUMBER(AirVision!I270),AirVision!I270, "")</f>
        <v/>
      </c>
      <c r="D273" s="624" t="str">
        <f>IF(AirVision!J270&lt;&gt;"",AirVision!J270, "")</f>
        <v/>
      </c>
      <c r="E273" s="624" t="str">
        <f>IF(ISNUMBER(AirVision!C270),AirVision!C270, "")</f>
        <v/>
      </c>
      <c r="F273" s="624" t="str">
        <f>IF(AirVision!D270&lt;&gt;"",AirVision!D270, "")</f>
        <v/>
      </c>
      <c r="G273" s="624" t="str">
        <f>IF(ISNUMBER(AirVision!F270),AirVision!F270, "")</f>
        <v/>
      </c>
      <c r="H273" s="624" t="str">
        <f>IF(AirVision!G270&lt;&gt;"",AirVision!G270, "")</f>
        <v/>
      </c>
      <c r="I273" s="624" t="str">
        <f>IF(ISNUMBER(AirVision!U270),AirVision!U270, "")</f>
        <v/>
      </c>
      <c r="J273" s="624" t="str">
        <f>IF(AirVision!V270&lt;&gt;"",AirVision!V270, "")</f>
        <v/>
      </c>
      <c r="K273" s="624" t="str">
        <f>IF(ISNUMBER(AirVision!X270),AirVision!X270, "")</f>
        <v/>
      </c>
      <c r="L273" s="624" t="str">
        <f>IF(AirVision!Y270&lt;&gt;"",AirVision!Y270, "")</f>
        <v/>
      </c>
      <c r="M273" s="624" t="str">
        <f>IF(ISNUMBER(AirVision!AA270),AirVision!AA270, "")</f>
        <v/>
      </c>
      <c r="N273" s="624" t="str">
        <f>IF(AirVision!AB270&lt;&gt;"",AirVision!AB270, "")</f>
        <v/>
      </c>
      <c r="O273" s="624" t="str">
        <f>IF(ISNUMBER(AirVision!AD270),AirVision!AD270, "")</f>
        <v/>
      </c>
      <c r="P273" s="624" t="str">
        <f>IF(AirVision!AE270&lt;&gt;"",AirVision!AE270, "")</f>
        <v/>
      </c>
      <c r="Q273" s="624">
        <f t="shared" si="114"/>
        <v>1</v>
      </c>
      <c r="R273" s="624" t="str">
        <f>IF(D273&lt;&gt;"",(VLOOKUP(D273,'Flags&amp;Qualifiers'!$S$2:$U$55,3)),"")</f>
        <v/>
      </c>
      <c r="S273" s="624" t="b">
        <f>ISNUMBER(SEARCH('Flags&amp;Qualifiers'!$S$5,D273))</f>
        <v>0</v>
      </c>
      <c r="T273" s="624">
        <f t="shared" si="115"/>
        <v>0</v>
      </c>
      <c r="U273" s="624" t="str">
        <f>IF(D273&lt;&gt;"",(VLOOKUP(D273,'Flags&amp;Qualifiers'!$S$2:$T$55,2)),"")</f>
        <v/>
      </c>
      <c r="V273" s="7">
        <f t="shared" si="116"/>
        <v>1</v>
      </c>
      <c r="W273" s="7">
        <f t="shared" si="117"/>
        <v>0</v>
      </c>
      <c r="X273" s="861" t="str">
        <f t="shared" si="118"/>
        <v>NULL</v>
      </c>
      <c r="Y273" s="557" t="str">
        <f t="shared" si="119"/>
        <v/>
      </c>
      <c r="Z273" s="862">
        <f t="shared" si="122"/>
        <v>267</v>
      </c>
      <c r="AA273" s="633">
        <f t="shared" si="123"/>
        <v>0</v>
      </c>
      <c r="AB273" s="7" t="str">
        <f t="shared" si="129"/>
        <v>INVALID</v>
      </c>
      <c r="AC273" s="861" t="str">
        <f t="shared" si="130"/>
        <v/>
      </c>
      <c r="AD273" s="861" t="e">
        <f t="shared" si="131"/>
        <v>#DIV/0!</v>
      </c>
      <c r="AE273" s="861">
        <f t="shared" si="132"/>
        <v>0</v>
      </c>
      <c r="AF273" s="862">
        <f t="shared" si="124"/>
        <v>300</v>
      </c>
      <c r="AG273" s="862">
        <f t="shared" si="125"/>
        <v>201</v>
      </c>
      <c r="AH273" s="865">
        <f t="shared" si="126"/>
        <v>0.374</v>
      </c>
      <c r="AI273" s="862">
        <f t="shared" si="127"/>
        <v>0.11600000000000001</v>
      </c>
      <c r="AJ273" s="862" t="e">
        <f t="shared" si="128"/>
        <v>#VALUE!</v>
      </c>
      <c r="AK273" s="632" t="str">
        <f t="shared" si="109"/>
        <v/>
      </c>
      <c r="AL273" s="866" t="str">
        <f t="shared" si="113"/>
        <v/>
      </c>
      <c r="AM273" s="867">
        <f t="shared" si="120"/>
        <v>0</v>
      </c>
      <c r="AN273" s="633" t="str">
        <f t="shared" si="110"/>
        <v>YES</v>
      </c>
      <c r="AO273" s="511" t="s">
        <v>382</v>
      </c>
      <c r="AP273" s="127">
        <f>VLOOKUP(AO273,'Flags&amp;Qualifiers'!$B$2:$C$49,2)</f>
        <v>0</v>
      </c>
      <c r="AQ273" s="127">
        <f>VLOOKUP(AO273,'Flags&amp;Qualifiers'!$B$2:$D$49,3)</f>
        <v>0</v>
      </c>
      <c r="AR273" s="127">
        <f>VLOOKUP(AO273,'Flags&amp;Qualifiers'!$B$2:$E$49,4)</f>
        <v>0</v>
      </c>
      <c r="AS273" s="968"/>
      <c r="AT273" s="856" t="str">
        <f t="shared" si="121"/>
        <v>no</v>
      </c>
    </row>
    <row r="274" spans="1:46" s="7" customFormat="1" ht="11.25" customHeight="1" x14ac:dyDescent="0.2">
      <c r="A274" s="621">
        <f>(AirVision!A271)</f>
        <v>0</v>
      </c>
      <c r="B274" s="622">
        <f>(AirVision!B271)</f>
        <v>0</v>
      </c>
      <c r="C274" s="623" t="str">
        <f>IF(ISNUMBER(AirVision!I271),AirVision!I271, "")</f>
        <v/>
      </c>
      <c r="D274" s="624" t="str">
        <f>IF(AirVision!J271&lt;&gt;"",AirVision!J271, "")</f>
        <v/>
      </c>
      <c r="E274" s="624" t="str">
        <f>IF(ISNUMBER(AirVision!C271),AirVision!C271, "")</f>
        <v/>
      </c>
      <c r="F274" s="624" t="str">
        <f>IF(AirVision!D271&lt;&gt;"",AirVision!D271, "")</f>
        <v/>
      </c>
      <c r="G274" s="624" t="str">
        <f>IF(ISNUMBER(AirVision!F271),AirVision!F271, "")</f>
        <v/>
      </c>
      <c r="H274" s="624" t="str">
        <f>IF(AirVision!G271&lt;&gt;"",AirVision!G271, "")</f>
        <v/>
      </c>
      <c r="I274" s="624" t="str">
        <f>IF(ISNUMBER(AirVision!U271),AirVision!U271, "")</f>
        <v/>
      </c>
      <c r="J274" s="624" t="str">
        <f>IF(AirVision!V271&lt;&gt;"",AirVision!V271, "")</f>
        <v/>
      </c>
      <c r="K274" s="624" t="str">
        <f>IF(ISNUMBER(AirVision!X271),AirVision!X271, "")</f>
        <v/>
      </c>
      <c r="L274" s="624" t="str">
        <f>IF(AirVision!Y271&lt;&gt;"",AirVision!Y271, "")</f>
        <v/>
      </c>
      <c r="M274" s="624" t="str">
        <f>IF(ISNUMBER(AirVision!AA271),AirVision!AA271, "")</f>
        <v/>
      </c>
      <c r="N274" s="624" t="str">
        <f>IF(AirVision!AB271&lt;&gt;"",AirVision!AB271, "")</f>
        <v/>
      </c>
      <c r="O274" s="624" t="str">
        <f>IF(ISNUMBER(AirVision!AD271),AirVision!AD271, "")</f>
        <v/>
      </c>
      <c r="P274" s="624" t="str">
        <f>IF(AirVision!AE271&lt;&gt;"",AirVision!AE271, "")</f>
        <v/>
      </c>
      <c r="Q274" s="624">
        <f t="shared" si="114"/>
        <v>1</v>
      </c>
      <c r="R274" s="624" t="str">
        <f>IF(D274&lt;&gt;"",(VLOOKUP(D274,'Flags&amp;Qualifiers'!$S$2:$U$55,3)),"")</f>
        <v/>
      </c>
      <c r="S274" s="624" t="b">
        <f>ISNUMBER(SEARCH('Flags&amp;Qualifiers'!$S$5,D274))</f>
        <v>0</v>
      </c>
      <c r="T274" s="624">
        <f t="shared" si="115"/>
        <v>0</v>
      </c>
      <c r="U274" s="624" t="str">
        <f>IF(D274&lt;&gt;"",(VLOOKUP(D274,'Flags&amp;Qualifiers'!$S$2:$T$55,2)),"")</f>
        <v/>
      </c>
      <c r="V274" s="7">
        <f t="shared" si="116"/>
        <v>1</v>
      </c>
      <c r="W274" s="7">
        <f t="shared" si="117"/>
        <v>0</v>
      </c>
      <c r="X274" s="861" t="str">
        <f t="shared" si="118"/>
        <v>NULL</v>
      </c>
      <c r="Y274" s="557" t="str">
        <f t="shared" si="119"/>
        <v/>
      </c>
      <c r="Z274" s="862">
        <f t="shared" si="122"/>
        <v>268</v>
      </c>
      <c r="AA274" s="633">
        <f t="shared" si="123"/>
        <v>0</v>
      </c>
      <c r="AB274" s="7" t="str">
        <f t="shared" si="129"/>
        <v>INVALID</v>
      </c>
      <c r="AC274" s="861" t="str">
        <f t="shared" si="130"/>
        <v/>
      </c>
      <c r="AD274" s="861" t="e">
        <f t="shared" si="131"/>
        <v>#DIV/0!</v>
      </c>
      <c r="AE274" s="861">
        <f t="shared" si="132"/>
        <v>0</v>
      </c>
      <c r="AF274" s="862">
        <f t="shared" si="124"/>
        <v>300</v>
      </c>
      <c r="AG274" s="862">
        <f t="shared" si="125"/>
        <v>201</v>
      </c>
      <c r="AH274" s="865">
        <f t="shared" si="126"/>
        <v>0.374</v>
      </c>
      <c r="AI274" s="862">
        <f t="shared" si="127"/>
        <v>0.11600000000000001</v>
      </c>
      <c r="AJ274" s="862" t="e">
        <f t="shared" si="128"/>
        <v>#VALUE!</v>
      </c>
      <c r="AK274" s="632" t="str">
        <f t="shared" si="109"/>
        <v/>
      </c>
      <c r="AL274" s="866" t="str">
        <f t="shared" si="113"/>
        <v/>
      </c>
      <c r="AM274" s="867">
        <f t="shared" si="120"/>
        <v>0</v>
      </c>
      <c r="AN274" s="633" t="str">
        <f t="shared" si="110"/>
        <v>YES</v>
      </c>
      <c r="AO274" s="511" t="s">
        <v>382</v>
      </c>
      <c r="AP274" s="127">
        <f>VLOOKUP(AO274,'Flags&amp;Qualifiers'!$B$2:$C$49,2)</f>
        <v>0</v>
      </c>
      <c r="AQ274" s="127">
        <f>VLOOKUP(AO274,'Flags&amp;Qualifiers'!$B$2:$D$49,3)</f>
        <v>0</v>
      </c>
      <c r="AR274" s="127">
        <f>VLOOKUP(AO274,'Flags&amp;Qualifiers'!$B$2:$E$49,4)</f>
        <v>0</v>
      </c>
      <c r="AS274" s="968"/>
      <c r="AT274" s="856" t="str">
        <f t="shared" si="121"/>
        <v>no</v>
      </c>
    </row>
    <row r="275" spans="1:46" s="7" customFormat="1" ht="11.25" customHeight="1" x14ac:dyDescent="0.2">
      <c r="A275" s="621">
        <f>(AirVision!A272)</f>
        <v>0</v>
      </c>
      <c r="B275" s="622">
        <f>(AirVision!B272)</f>
        <v>0</v>
      </c>
      <c r="C275" s="623" t="str">
        <f>IF(ISNUMBER(AirVision!I272),AirVision!I272, "")</f>
        <v/>
      </c>
      <c r="D275" s="624" t="str">
        <f>IF(AirVision!J272&lt;&gt;"",AirVision!J272, "")</f>
        <v/>
      </c>
      <c r="E275" s="624" t="str">
        <f>IF(ISNUMBER(AirVision!C272),AirVision!C272, "")</f>
        <v/>
      </c>
      <c r="F275" s="624" t="str">
        <f>IF(AirVision!D272&lt;&gt;"",AirVision!D272, "")</f>
        <v/>
      </c>
      <c r="G275" s="624" t="str">
        <f>IF(ISNUMBER(AirVision!F272),AirVision!F272, "")</f>
        <v/>
      </c>
      <c r="H275" s="624" t="str">
        <f>IF(AirVision!G272&lt;&gt;"",AirVision!G272, "")</f>
        <v/>
      </c>
      <c r="I275" s="624" t="str">
        <f>IF(ISNUMBER(AirVision!U272),AirVision!U272, "")</f>
        <v/>
      </c>
      <c r="J275" s="624" t="str">
        <f>IF(AirVision!V272&lt;&gt;"",AirVision!V272, "")</f>
        <v/>
      </c>
      <c r="K275" s="624" t="str">
        <f>IF(ISNUMBER(AirVision!X272),AirVision!X272, "")</f>
        <v/>
      </c>
      <c r="L275" s="624" t="str">
        <f>IF(AirVision!Y272&lt;&gt;"",AirVision!Y272, "")</f>
        <v/>
      </c>
      <c r="M275" s="624" t="str">
        <f>IF(ISNUMBER(AirVision!AA272),AirVision!AA272, "")</f>
        <v/>
      </c>
      <c r="N275" s="624" t="str">
        <f>IF(AirVision!AB272&lt;&gt;"",AirVision!AB272, "")</f>
        <v/>
      </c>
      <c r="O275" s="624" t="str">
        <f>IF(ISNUMBER(AirVision!AD272),AirVision!AD272, "")</f>
        <v/>
      </c>
      <c r="P275" s="624" t="str">
        <f>IF(AirVision!AE272&lt;&gt;"",AirVision!AE272, "")</f>
        <v/>
      </c>
      <c r="Q275" s="624">
        <f t="shared" si="114"/>
        <v>1</v>
      </c>
      <c r="R275" s="624" t="str">
        <f>IF(D275&lt;&gt;"",(VLOOKUP(D275,'Flags&amp;Qualifiers'!$S$2:$U$55,3)),"")</f>
        <v/>
      </c>
      <c r="S275" s="624" t="b">
        <f>ISNUMBER(SEARCH('Flags&amp;Qualifiers'!$S$5,D275))</f>
        <v>0</v>
      </c>
      <c r="T275" s="624">
        <f t="shared" si="115"/>
        <v>0</v>
      </c>
      <c r="U275" s="624" t="str">
        <f>IF(D275&lt;&gt;"",(VLOOKUP(D275,'Flags&amp;Qualifiers'!$S$2:$T$55,2)),"")</f>
        <v/>
      </c>
      <c r="V275" s="7">
        <f t="shared" si="116"/>
        <v>1</v>
      </c>
      <c r="W275" s="7">
        <f t="shared" si="117"/>
        <v>0</v>
      </c>
      <c r="X275" s="861" t="str">
        <f t="shared" si="118"/>
        <v>NULL</v>
      </c>
      <c r="Y275" s="557" t="str">
        <f t="shared" si="119"/>
        <v/>
      </c>
      <c r="Z275" s="862">
        <f t="shared" si="122"/>
        <v>269</v>
      </c>
      <c r="AA275" s="633">
        <f t="shared" si="123"/>
        <v>0</v>
      </c>
      <c r="AB275" s="7" t="str">
        <f t="shared" si="129"/>
        <v>INVALID</v>
      </c>
      <c r="AC275" s="861" t="str">
        <f t="shared" si="130"/>
        <v/>
      </c>
      <c r="AD275" s="861" t="e">
        <f t="shared" si="131"/>
        <v>#DIV/0!</v>
      </c>
      <c r="AE275" s="861">
        <f t="shared" si="132"/>
        <v>0</v>
      </c>
      <c r="AF275" s="862">
        <f t="shared" si="124"/>
        <v>300</v>
      </c>
      <c r="AG275" s="862">
        <f t="shared" si="125"/>
        <v>201</v>
      </c>
      <c r="AH275" s="865">
        <f t="shared" si="126"/>
        <v>0.374</v>
      </c>
      <c r="AI275" s="862">
        <f t="shared" si="127"/>
        <v>0.11600000000000001</v>
      </c>
      <c r="AJ275" s="862" t="e">
        <f t="shared" si="128"/>
        <v>#VALUE!</v>
      </c>
      <c r="AK275" s="632" t="str">
        <f t="shared" si="109"/>
        <v/>
      </c>
      <c r="AL275" s="866" t="str">
        <f t="shared" si="113"/>
        <v/>
      </c>
      <c r="AM275" s="867">
        <f t="shared" si="120"/>
        <v>0</v>
      </c>
      <c r="AN275" s="633" t="str">
        <f t="shared" si="110"/>
        <v>YES</v>
      </c>
      <c r="AO275" s="511" t="s">
        <v>382</v>
      </c>
      <c r="AP275" s="127">
        <f>VLOOKUP(AO275,'Flags&amp;Qualifiers'!$B$2:$C$49,2)</f>
        <v>0</v>
      </c>
      <c r="AQ275" s="127">
        <f>VLOOKUP(AO275,'Flags&amp;Qualifiers'!$B$2:$D$49,3)</f>
        <v>0</v>
      </c>
      <c r="AR275" s="127">
        <f>VLOOKUP(AO275,'Flags&amp;Qualifiers'!$B$2:$E$49,4)</f>
        <v>0</v>
      </c>
      <c r="AS275" s="968"/>
      <c r="AT275" s="856" t="str">
        <f t="shared" si="121"/>
        <v>no</v>
      </c>
    </row>
    <row r="276" spans="1:46" s="7" customFormat="1" ht="11.25" customHeight="1" x14ac:dyDescent="0.2">
      <c r="A276" s="621">
        <f>(AirVision!A273)</f>
        <v>0</v>
      </c>
      <c r="B276" s="622">
        <f>(AirVision!B273)</f>
        <v>0</v>
      </c>
      <c r="C276" s="623" t="str">
        <f>IF(ISNUMBER(AirVision!I273),AirVision!I273, "")</f>
        <v/>
      </c>
      <c r="D276" s="624" t="str">
        <f>IF(AirVision!J273&lt;&gt;"",AirVision!J273, "")</f>
        <v/>
      </c>
      <c r="E276" s="624" t="str">
        <f>IF(ISNUMBER(AirVision!C273),AirVision!C273, "")</f>
        <v/>
      </c>
      <c r="F276" s="624" t="str">
        <f>IF(AirVision!D273&lt;&gt;"",AirVision!D273, "")</f>
        <v/>
      </c>
      <c r="G276" s="624" t="str">
        <f>IF(ISNUMBER(AirVision!F273),AirVision!F273, "")</f>
        <v/>
      </c>
      <c r="H276" s="624" t="str">
        <f>IF(AirVision!G273&lt;&gt;"",AirVision!G273, "")</f>
        <v/>
      </c>
      <c r="I276" s="624" t="str">
        <f>IF(ISNUMBER(AirVision!U273),AirVision!U273, "")</f>
        <v/>
      </c>
      <c r="J276" s="624" t="str">
        <f>IF(AirVision!V273&lt;&gt;"",AirVision!V273, "")</f>
        <v/>
      </c>
      <c r="K276" s="624" t="str">
        <f>IF(ISNUMBER(AirVision!X273),AirVision!X273, "")</f>
        <v/>
      </c>
      <c r="L276" s="624" t="str">
        <f>IF(AirVision!Y273&lt;&gt;"",AirVision!Y273, "")</f>
        <v/>
      </c>
      <c r="M276" s="624" t="str">
        <f>IF(ISNUMBER(AirVision!AA273),AirVision!AA273, "")</f>
        <v/>
      </c>
      <c r="N276" s="624" t="str">
        <f>IF(AirVision!AB273&lt;&gt;"",AirVision!AB273, "")</f>
        <v/>
      </c>
      <c r="O276" s="624" t="str">
        <f>IF(ISNUMBER(AirVision!AD273),AirVision!AD273, "")</f>
        <v/>
      </c>
      <c r="P276" s="624" t="str">
        <f>IF(AirVision!AE273&lt;&gt;"",AirVision!AE273, "")</f>
        <v/>
      </c>
      <c r="Q276" s="624">
        <f t="shared" si="114"/>
        <v>1</v>
      </c>
      <c r="R276" s="624" t="str">
        <f>IF(D276&lt;&gt;"",(VLOOKUP(D276,'Flags&amp;Qualifiers'!$S$2:$U$55,3)),"")</f>
        <v/>
      </c>
      <c r="S276" s="624" t="b">
        <f>ISNUMBER(SEARCH('Flags&amp;Qualifiers'!$S$5,D276))</f>
        <v>0</v>
      </c>
      <c r="T276" s="624">
        <f t="shared" si="115"/>
        <v>0</v>
      </c>
      <c r="U276" s="624" t="str">
        <f>IF(D276&lt;&gt;"",(VLOOKUP(D276,'Flags&amp;Qualifiers'!$S$2:$T$55,2)),"")</f>
        <v/>
      </c>
      <c r="V276" s="7">
        <f t="shared" si="116"/>
        <v>1</v>
      </c>
      <c r="W276" s="7">
        <f t="shared" si="117"/>
        <v>0</v>
      </c>
      <c r="X276" s="861" t="str">
        <f t="shared" si="118"/>
        <v>NULL</v>
      </c>
      <c r="Y276" s="557" t="str">
        <f t="shared" si="119"/>
        <v/>
      </c>
      <c r="Z276" s="862">
        <f t="shared" si="122"/>
        <v>270</v>
      </c>
      <c r="AA276" s="633">
        <f t="shared" si="123"/>
        <v>0</v>
      </c>
      <c r="AB276" s="7" t="str">
        <f t="shared" si="129"/>
        <v>INVALID</v>
      </c>
      <c r="AC276" s="861" t="str">
        <f t="shared" si="130"/>
        <v/>
      </c>
      <c r="AD276" s="861" t="e">
        <f t="shared" si="131"/>
        <v>#DIV/0!</v>
      </c>
      <c r="AE276" s="861">
        <f t="shared" si="132"/>
        <v>0</v>
      </c>
      <c r="AF276" s="862">
        <f t="shared" si="124"/>
        <v>300</v>
      </c>
      <c r="AG276" s="862">
        <f t="shared" si="125"/>
        <v>201</v>
      </c>
      <c r="AH276" s="865">
        <f t="shared" si="126"/>
        <v>0.374</v>
      </c>
      <c r="AI276" s="862">
        <f t="shared" si="127"/>
        <v>0.11600000000000001</v>
      </c>
      <c r="AJ276" s="862" t="e">
        <f t="shared" si="128"/>
        <v>#VALUE!</v>
      </c>
      <c r="AK276" s="632" t="str">
        <f t="shared" si="109"/>
        <v/>
      </c>
      <c r="AL276" s="866" t="str">
        <f t="shared" si="113"/>
        <v/>
      </c>
      <c r="AM276" s="867">
        <f t="shared" si="120"/>
        <v>0</v>
      </c>
      <c r="AN276" s="633" t="str">
        <f t="shared" si="110"/>
        <v>YES</v>
      </c>
      <c r="AO276" s="511" t="s">
        <v>382</v>
      </c>
      <c r="AP276" s="127">
        <f>VLOOKUP(AO276,'Flags&amp;Qualifiers'!$B$2:$C$49,2)</f>
        <v>0</v>
      </c>
      <c r="AQ276" s="127">
        <f>VLOOKUP(AO276,'Flags&amp;Qualifiers'!$B$2:$D$49,3)</f>
        <v>0</v>
      </c>
      <c r="AR276" s="127">
        <f>VLOOKUP(AO276,'Flags&amp;Qualifiers'!$B$2:$E$49,4)</f>
        <v>0</v>
      </c>
      <c r="AS276" s="968"/>
      <c r="AT276" s="856" t="str">
        <f t="shared" si="121"/>
        <v>no</v>
      </c>
    </row>
    <row r="277" spans="1:46" s="7" customFormat="1" ht="11.25" customHeight="1" x14ac:dyDescent="0.2">
      <c r="A277" s="621">
        <f>(AirVision!A274)</f>
        <v>0</v>
      </c>
      <c r="B277" s="622">
        <f>(AirVision!B274)</f>
        <v>0</v>
      </c>
      <c r="C277" s="623" t="str">
        <f>IF(ISNUMBER(AirVision!I274),AirVision!I274, "")</f>
        <v/>
      </c>
      <c r="D277" s="624" t="str">
        <f>IF(AirVision!J274&lt;&gt;"",AirVision!J274, "")</f>
        <v/>
      </c>
      <c r="E277" s="624" t="str">
        <f>IF(ISNUMBER(AirVision!C274),AirVision!C274, "")</f>
        <v/>
      </c>
      <c r="F277" s="624" t="str">
        <f>IF(AirVision!D274&lt;&gt;"",AirVision!D274, "")</f>
        <v/>
      </c>
      <c r="G277" s="624" t="str">
        <f>IF(ISNUMBER(AirVision!F274),AirVision!F274, "")</f>
        <v/>
      </c>
      <c r="H277" s="624" t="str">
        <f>IF(AirVision!G274&lt;&gt;"",AirVision!G274, "")</f>
        <v/>
      </c>
      <c r="I277" s="624" t="str">
        <f>IF(ISNUMBER(AirVision!U274),AirVision!U274, "")</f>
        <v/>
      </c>
      <c r="J277" s="624" t="str">
        <f>IF(AirVision!V274&lt;&gt;"",AirVision!V274, "")</f>
        <v/>
      </c>
      <c r="K277" s="624" t="str">
        <f>IF(ISNUMBER(AirVision!X274),AirVision!X274, "")</f>
        <v/>
      </c>
      <c r="L277" s="624" t="str">
        <f>IF(AirVision!Y274&lt;&gt;"",AirVision!Y274, "")</f>
        <v/>
      </c>
      <c r="M277" s="624" t="str">
        <f>IF(ISNUMBER(AirVision!AA274),AirVision!AA274, "")</f>
        <v/>
      </c>
      <c r="N277" s="624" t="str">
        <f>IF(AirVision!AB274&lt;&gt;"",AirVision!AB274, "")</f>
        <v/>
      </c>
      <c r="O277" s="624" t="str">
        <f>IF(ISNUMBER(AirVision!AD274),AirVision!AD274, "")</f>
        <v/>
      </c>
      <c r="P277" s="624" t="str">
        <f>IF(AirVision!AE274&lt;&gt;"",AirVision!AE274, "")</f>
        <v/>
      </c>
      <c r="Q277" s="624">
        <f t="shared" si="114"/>
        <v>1</v>
      </c>
      <c r="R277" s="624" t="str">
        <f>IF(D277&lt;&gt;"",(VLOOKUP(D277,'Flags&amp;Qualifiers'!$S$2:$U$55,3)),"")</f>
        <v/>
      </c>
      <c r="S277" s="624" t="b">
        <f>ISNUMBER(SEARCH('Flags&amp;Qualifiers'!$S$5,D277))</f>
        <v>0</v>
      </c>
      <c r="T277" s="624">
        <f t="shared" si="115"/>
        <v>0</v>
      </c>
      <c r="U277" s="624" t="str">
        <f>IF(D277&lt;&gt;"",(VLOOKUP(D277,'Flags&amp;Qualifiers'!$S$2:$T$55,2)),"")</f>
        <v/>
      </c>
      <c r="V277" s="7">
        <f t="shared" si="116"/>
        <v>1</v>
      </c>
      <c r="W277" s="7">
        <f t="shared" si="117"/>
        <v>0</v>
      </c>
      <c r="X277" s="861" t="str">
        <f t="shared" si="118"/>
        <v>NULL</v>
      </c>
      <c r="Y277" s="557" t="str">
        <f t="shared" si="119"/>
        <v/>
      </c>
      <c r="Z277" s="862">
        <f t="shared" si="122"/>
        <v>271</v>
      </c>
      <c r="AA277" s="633">
        <f t="shared" si="123"/>
        <v>0</v>
      </c>
      <c r="AB277" s="7" t="str">
        <f t="shared" si="129"/>
        <v>INVALID</v>
      </c>
      <c r="AC277" s="861" t="str">
        <f t="shared" si="130"/>
        <v/>
      </c>
      <c r="AD277" s="861" t="e">
        <f t="shared" si="131"/>
        <v>#DIV/0!</v>
      </c>
      <c r="AE277" s="861">
        <f t="shared" si="132"/>
        <v>0</v>
      </c>
      <c r="AF277" s="862">
        <f t="shared" si="124"/>
        <v>300</v>
      </c>
      <c r="AG277" s="862">
        <f t="shared" si="125"/>
        <v>201</v>
      </c>
      <c r="AH277" s="865">
        <f t="shared" si="126"/>
        <v>0.374</v>
      </c>
      <c r="AI277" s="862">
        <f t="shared" si="127"/>
        <v>0.11600000000000001</v>
      </c>
      <c r="AJ277" s="862" t="e">
        <f t="shared" si="128"/>
        <v>#VALUE!</v>
      </c>
      <c r="AK277" s="632" t="str">
        <f t="shared" si="109"/>
        <v/>
      </c>
      <c r="AL277" s="866" t="str">
        <f t="shared" si="113"/>
        <v/>
      </c>
      <c r="AM277" s="867">
        <f t="shared" si="120"/>
        <v>0</v>
      </c>
      <c r="AN277" s="633" t="str">
        <f t="shared" si="110"/>
        <v>YES</v>
      </c>
      <c r="AO277" s="511" t="s">
        <v>382</v>
      </c>
      <c r="AP277" s="127">
        <f>VLOOKUP(AO277,'Flags&amp;Qualifiers'!$B$2:$C$49,2)</f>
        <v>0</v>
      </c>
      <c r="AQ277" s="127">
        <f>VLOOKUP(AO277,'Flags&amp;Qualifiers'!$B$2:$D$49,3)</f>
        <v>0</v>
      </c>
      <c r="AR277" s="127">
        <f>VLOOKUP(AO277,'Flags&amp;Qualifiers'!$B$2:$E$49,4)</f>
        <v>0</v>
      </c>
      <c r="AS277" s="968"/>
      <c r="AT277" s="856" t="str">
        <f t="shared" si="121"/>
        <v>no</v>
      </c>
    </row>
    <row r="278" spans="1:46" s="7" customFormat="1" ht="11.25" customHeight="1" x14ac:dyDescent="0.2">
      <c r="A278" s="621">
        <f>(AirVision!A275)</f>
        <v>0</v>
      </c>
      <c r="B278" s="622">
        <f>(AirVision!B275)</f>
        <v>0</v>
      </c>
      <c r="C278" s="623" t="str">
        <f>IF(ISNUMBER(AirVision!I275),AirVision!I275, "")</f>
        <v/>
      </c>
      <c r="D278" s="624" t="str">
        <f>IF(AirVision!J275&lt;&gt;"",AirVision!J275, "")</f>
        <v/>
      </c>
      <c r="E278" s="624" t="str">
        <f>IF(ISNUMBER(AirVision!C275),AirVision!C275, "")</f>
        <v/>
      </c>
      <c r="F278" s="624" t="str">
        <f>IF(AirVision!D275&lt;&gt;"",AirVision!D275, "")</f>
        <v/>
      </c>
      <c r="G278" s="624" t="str">
        <f>IF(ISNUMBER(AirVision!F275),AirVision!F275, "")</f>
        <v/>
      </c>
      <c r="H278" s="624" t="str">
        <f>IF(AirVision!G275&lt;&gt;"",AirVision!G275, "")</f>
        <v/>
      </c>
      <c r="I278" s="624" t="str">
        <f>IF(ISNUMBER(AirVision!U275),AirVision!U275, "")</f>
        <v/>
      </c>
      <c r="J278" s="624" t="str">
        <f>IF(AirVision!V275&lt;&gt;"",AirVision!V275, "")</f>
        <v/>
      </c>
      <c r="K278" s="624" t="str">
        <f>IF(ISNUMBER(AirVision!X275),AirVision!X275, "")</f>
        <v/>
      </c>
      <c r="L278" s="624" t="str">
        <f>IF(AirVision!Y275&lt;&gt;"",AirVision!Y275, "")</f>
        <v/>
      </c>
      <c r="M278" s="624" t="str">
        <f>IF(ISNUMBER(AirVision!AA275),AirVision!AA275, "")</f>
        <v/>
      </c>
      <c r="N278" s="624" t="str">
        <f>IF(AirVision!AB275&lt;&gt;"",AirVision!AB275, "")</f>
        <v/>
      </c>
      <c r="O278" s="624" t="str">
        <f>IF(ISNUMBER(AirVision!AD275),AirVision!AD275, "")</f>
        <v/>
      </c>
      <c r="P278" s="624" t="str">
        <f>IF(AirVision!AE275&lt;&gt;"",AirVision!AE275, "")</f>
        <v/>
      </c>
      <c r="Q278" s="624">
        <f t="shared" si="114"/>
        <v>1</v>
      </c>
      <c r="R278" s="624" t="str">
        <f>IF(D278&lt;&gt;"",(VLOOKUP(D278,'Flags&amp;Qualifiers'!$S$2:$U$55,3)),"")</f>
        <v/>
      </c>
      <c r="S278" s="624" t="b">
        <f>ISNUMBER(SEARCH('Flags&amp;Qualifiers'!$S$5,D278))</f>
        <v>0</v>
      </c>
      <c r="T278" s="624">
        <f t="shared" si="115"/>
        <v>0</v>
      </c>
      <c r="U278" s="624" t="str">
        <f>IF(D278&lt;&gt;"",(VLOOKUP(D278,'Flags&amp;Qualifiers'!$S$2:$T$55,2)),"")</f>
        <v/>
      </c>
      <c r="V278" s="7">
        <f t="shared" si="116"/>
        <v>1</v>
      </c>
      <c r="W278" s="7">
        <f t="shared" si="117"/>
        <v>0</v>
      </c>
      <c r="X278" s="861" t="str">
        <f t="shared" si="118"/>
        <v>NULL</v>
      </c>
      <c r="Y278" s="557" t="str">
        <f t="shared" si="119"/>
        <v/>
      </c>
      <c r="Z278" s="862">
        <f t="shared" si="122"/>
        <v>272</v>
      </c>
      <c r="AA278" s="633">
        <f t="shared" si="123"/>
        <v>0</v>
      </c>
      <c r="AB278" s="7" t="str">
        <f t="shared" si="129"/>
        <v>INVALID</v>
      </c>
      <c r="AC278" s="861" t="str">
        <f t="shared" si="130"/>
        <v/>
      </c>
      <c r="AD278" s="861" t="e">
        <f t="shared" si="131"/>
        <v>#DIV/0!</v>
      </c>
      <c r="AE278" s="861">
        <f t="shared" si="132"/>
        <v>0</v>
      </c>
      <c r="AF278" s="862">
        <f t="shared" si="124"/>
        <v>300</v>
      </c>
      <c r="AG278" s="862">
        <f t="shared" si="125"/>
        <v>201</v>
      </c>
      <c r="AH278" s="865">
        <f t="shared" si="126"/>
        <v>0.374</v>
      </c>
      <c r="AI278" s="862">
        <f t="shared" si="127"/>
        <v>0.11600000000000001</v>
      </c>
      <c r="AJ278" s="862" t="e">
        <f t="shared" si="128"/>
        <v>#VALUE!</v>
      </c>
      <c r="AK278" s="632" t="str">
        <f t="shared" si="109"/>
        <v/>
      </c>
      <c r="AL278" s="866" t="str">
        <f t="shared" si="113"/>
        <v/>
      </c>
      <c r="AM278" s="867">
        <f t="shared" si="120"/>
        <v>0</v>
      </c>
      <c r="AN278" s="633" t="str">
        <f t="shared" si="110"/>
        <v>YES</v>
      </c>
      <c r="AO278" s="511" t="s">
        <v>382</v>
      </c>
      <c r="AP278" s="127">
        <f>VLOOKUP(AO278,'Flags&amp;Qualifiers'!$B$2:$C$49,2)</f>
        <v>0</v>
      </c>
      <c r="AQ278" s="127">
        <f>VLOOKUP(AO278,'Flags&amp;Qualifiers'!$B$2:$D$49,3)</f>
        <v>0</v>
      </c>
      <c r="AR278" s="127">
        <f>VLOOKUP(AO278,'Flags&amp;Qualifiers'!$B$2:$E$49,4)</f>
        <v>0</v>
      </c>
      <c r="AS278" s="968">
        <f>COUNTIF(AC278:AC294,"&gt;0")</f>
        <v>0</v>
      </c>
      <c r="AT278" s="856" t="str">
        <f t="shared" si="121"/>
        <v>no</v>
      </c>
    </row>
    <row r="279" spans="1:46" s="7" customFormat="1" ht="11.25" customHeight="1" x14ac:dyDescent="0.2">
      <c r="A279" s="621">
        <f>(AirVision!A276)</f>
        <v>0</v>
      </c>
      <c r="B279" s="622">
        <f>(AirVision!B276)</f>
        <v>0</v>
      </c>
      <c r="C279" s="623" t="str">
        <f>IF(ISNUMBER(AirVision!I276),AirVision!I276, "")</f>
        <v/>
      </c>
      <c r="D279" s="624" t="str">
        <f>IF(AirVision!J276&lt;&gt;"",AirVision!J276, "")</f>
        <v/>
      </c>
      <c r="E279" s="624" t="str">
        <f>IF(ISNUMBER(AirVision!C276),AirVision!C276, "")</f>
        <v/>
      </c>
      <c r="F279" s="624" t="str">
        <f>IF(AirVision!D276&lt;&gt;"",AirVision!D276, "")</f>
        <v/>
      </c>
      <c r="G279" s="624" t="str">
        <f>IF(ISNUMBER(AirVision!F276),AirVision!F276, "")</f>
        <v/>
      </c>
      <c r="H279" s="624" t="str">
        <f>IF(AirVision!G276&lt;&gt;"",AirVision!G276, "")</f>
        <v/>
      </c>
      <c r="I279" s="624" t="str">
        <f>IF(ISNUMBER(AirVision!U276),AirVision!U276, "")</f>
        <v/>
      </c>
      <c r="J279" s="624" t="str">
        <f>IF(AirVision!V276&lt;&gt;"",AirVision!V276, "")</f>
        <v/>
      </c>
      <c r="K279" s="624" t="str">
        <f>IF(ISNUMBER(AirVision!X276),AirVision!X276, "")</f>
        <v/>
      </c>
      <c r="L279" s="624" t="str">
        <f>IF(AirVision!Y276&lt;&gt;"",AirVision!Y276, "")</f>
        <v/>
      </c>
      <c r="M279" s="624" t="str">
        <f>IF(ISNUMBER(AirVision!AA276),AirVision!AA276, "")</f>
        <v/>
      </c>
      <c r="N279" s="624" t="str">
        <f>IF(AirVision!AB276&lt;&gt;"",AirVision!AB276, "")</f>
        <v/>
      </c>
      <c r="O279" s="624" t="str">
        <f>IF(ISNUMBER(AirVision!AD276),AirVision!AD276, "")</f>
        <v/>
      </c>
      <c r="P279" s="624" t="str">
        <f>IF(AirVision!AE276&lt;&gt;"",AirVision!AE276, "")</f>
        <v/>
      </c>
      <c r="Q279" s="624">
        <f t="shared" si="114"/>
        <v>1</v>
      </c>
      <c r="R279" s="624" t="str">
        <f>IF(D279&lt;&gt;"",(VLOOKUP(D279,'Flags&amp;Qualifiers'!$S$2:$U$55,3)),"")</f>
        <v/>
      </c>
      <c r="S279" s="624" t="b">
        <f>ISNUMBER(SEARCH('Flags&amp;Qualifiers'!$S$5,D279))</f>
        <v>0</v>
      </c>
      <c r="T279" s="624">
        <f t="shared" si="115"/>
        <v>0</v>
      </c>
      <c r="U279" s="624" t="str">
        <f>IF(D279&lt;&gt;"",(VLOOKUP(D279,'Flags&amp;Qualifiers'!$S$2:$T$55,2)),"")</f>
        <v/>
      </c>
      <c r="V279" s="7">
        <f t="shared" si="116"/>
        <v>1</v>
      </c>
      <c r="W279" s="7">
        <f t="shared" si="117"/>
        <v>0</v>
      </c>
      <c r="X279" s="861" t="str">
        <f t="shared" si="118"/>
        <v>NULL</v>
      </c>
      <c r="Y279" s="557" t="str">
        <f t="shared" si="119"/>
        <v/>
      </c>
      <c r="Z279" s="862">
        <f t="shared" si="122"/>
        <v>273</v>
      </c>
      <c r="AA279" s="633">
        <f t="shared" si="123"/>
        <v>0</v>
      </c>
      <c r="AB279" s="7" t="str">
        <f t="shared" si="129"/>
        <v>INVALID</v>
      </c>
      <c r="AC279" s="861" t="str">
        <f t="shared" si="130"/>
        <v/>
      </c>
      <c r="AD279" s="861" t="e">
        <f t="shared" si="131"/>
        <v>#DIV/0!</v>
      </c>
      <c r="AE279" s="861">
        <f t="shared" si="132"/>
        <v>0</v>
      </c>
      <c r="AF279" s="862">
        <f t="shared" si="124"/>
        <v>300</v>
      </c>
      <c r="AG279" s="862">
        <f t="shared" si="125"/>
        <v>201</v>
      </c>
      <c r="AH279" s="865">
        <f t="shared" si="126"/>
        <v>0.374</v>
      </c>
      <c r="AI279" s="862">
        <f t="shared" si="127"/>
        <v>0.11600000000000001</v>
      </c>
      <c r="AJ279" s="862" t="e">
        <f t="shared" si="128"/>
        <v>#VALUE!</v>
      </c>
      <c r="AK279" s="632" t="str">
        <f t="shared" si="109"/>
        <v/>
      </c>
      <c r="AL279" s="866" t="str">
        <f t="shared" si="113"/>
        <v/>
      </c>
      <c r="AM279" s="867">
        <f t="shared" si="120"/>
        <v>0</v>
      </c>
      <c r="AN279" s="633" t="str">
        <f t="shared" si="110"/>
        <v>YES</v>
      </c>
      <c r="AO279" s="511" t="s">
        <v>382</v>
      </c>
      <c r="AP279" s="127">
        <f>VLOOKUP(AO279,'Flags&amp;Qualifiers'!$B$2:$C$49,2)</f>
        <v>0</v>
      </c>
      <c r="AQ279" s="127">
        <f>VLOOKUP(AO279,'Flags&amp;Qualifiers'!$B$2:$D$49,3)</f>
        <v>0</v>
      </c>
      <c r="AR279" s="127">
        <f>VLOOKUP(AO279,'Flags&amp;Qualifiers'!$B$2:$E$49,4)</f>
        <v>0</v>
      </c>
      <c r="AS279" s="968"/>
      <c r="AT279" s="856" t="str">
        <f t="shared" si="121"/>
        <v>no</v>
      </c>
    </row>
    <row r="280" spans="1:46" s="7" customFormat="1" ht="11.25" customHeight="1" x14ac:dyDescent="0.2">
      <c r="A280" s="621">
        <f>(AirVision!A277)</f>
        <v>0</v>
      </c>
      <c r="B280" s="622">
        <f>(AirVision!B277)</f>
        <v>0</v>
      </c>
      <c r="C280" s="623" t="str">
        <f>IF(ISNUMBER(AirVision!I277),AirVision!I277, "")</f>
        <v/>
      </c>
      <c r="D280" s="624" t="str">
        <f>IF(AirVision!J277&lt;&gt;"",AirVision!J277, "")</f>
        <v/>
      </c>
      <c r="E280" s="624" t="str">
        <f>IF(ISNUMBER(AirVision!C277),AirVision!C277, "")</f>
        <v/>
      </c>
      <c r="F280" s="624" t="str">
        <f>IF(AirVision!D277&lt;&gt;"",AirVision!D277, "")</f>
        <v/>
      </c>
      <c r="G280" s="624" t="str">
        <f>IF(ISNUMBER(AirVision!F277),AirVision!F277, "")</f>
        <v/>
      </c>
      <c r="H280" s="624" t="str">
        <f>IF(AirVision!G277&lt;&gt;"",AirVision!G277, "")</f>
        <v/>
      </c>
      <c r="I280" s="624" t="str">
        <f>IF(ISNUMBER(AirVision!U277),AirVision!U277, "")</f>
        <v/>
      </c>
      <c r="J280" s="624" t="str">
        <f>IF(AirVision!V277&lt;&gt;"",AirVision!V277, "")</f>
        <v/>
      </c>
      <c r="K280" s="624" t="str">
        <f>IF(ISNUMBER(AirVision!X277),AirVision!X277, "")</f>
        <v/>
      </c>
      <c r="L280" s="624" t="str">
        <f>IF(AirVision!Y277&lt;&gt;"",AirVision!Y277, "")</f>
        <v/>
      </c>
      <c r="M280" s="624" t="str">
        <f>IF(ISNUMBER(AirVision!AA277),AirVision!AA277, "")</f>
        <v/>
      </c>
      <c r="N280" s="624" t="str">
        <f>IF(AirVision!AB277&lt;&gt;"",AirVision!AB277, "")</f>
        <v/>
      </c>
      <c r="O280" s="624" t="str">
        <f>IF(ISNUMBER(AirVision!AD277),AirVision!AD277, "")</f>
        <v/>
      </c>
      <c r="P280" s="624" t="str">
        <f>IF(AirVision!AE277&lt;&gt;"",AirVision!AE277, "")</f>
        <v/>
      </c>
      <c r="Q280" s="624">
        <f t="shared" si="114"/>
        <v>1</v>
      </c>
      <c r="R280" s="624" t="str">
        <f>IF(D280&lt;&gt;"",(VLOOKUP(D280,'Flags&amp;Qualifiers'!$S$2:$U$55,3)),"")</f>
        <v/>
      </c>
      <c r="S280" s="624" t="b">
        <f>ISNUMBER(SEARCH('Flags&amp;Qualifiers'!$S$5,D280))</f>
        <v>0</v>
      </c>
      <c r="T280" s="624">
        <f t="shared" si="115"/>
        <v>0</v>
      </c>
      <c r="U280" s="624" t="str">
        <f>IF(D280&lt;&gt;"",(VLOOKUP(D280,'Flags&amp;Qualifiers'!$S$2:$T$55,2)),"")</f>
        <v/>
      </c>
      <c r="V280" s="7">
        <f t="shared" si="116"/>
        <v>1</v>
      </c>
      <c r="W280" s="7">
        <f t="shared" si="117"/>
        <v>0</v>
      </c>
      <c r="X280" s="861" t="str">
        <f t="shared" si="118"/>
        <v>NULL</v>
      </c>
      <c r="Y280" s="557" t="str">
        <f t="shared" si="119"/>
        <v/>
      </c>
      <c r="Z280" s="862">
        <f t="shared" si="122"/>
        <v>274</v>
      </c>
      <c r="AA280" s="633">
        <f t="shared" si="123"/>
        <v>0</v>
      </c>
      <c r="AB280" s="7" t="str">
        <f t="shared" si="129"/>
        <v>INVALID</v>
      </c>
      <c r="AC280" s="861" t="str">
        <f t="shared" si="130"/>
        <v/>
      </c>
      <c r="AD280" s="861" t="e">
        <f t="shared" si="131"/>
        <v>#DIV/0!</v>
      </c>
      <c r="AE280" s="861">
        <f t="shared" si="132"/>
        <v>0</v>
      </c>
      <c r="AF280" s="862">
        <f t="shared" si="124"/>
        <v>300</v>
      </c>
      <c r="AG280" s="862">
        <f t="shared" si="125"/>
        <v>201</v>
      </c>
      <c r="AH280" s="865">
        <f t="shared" si="126"/>
        <v>0.374</v>
      </c>
      <c r="AI280" s="862">
        <f t="shared" si="127"/>
        <v>0.11600000000000001</v>
      </c>
      <c r="AJ280" s="862" t="e">
        <f t="shared" si="128"/>
        <v>#VALUE!</v>
      </c>
      <c r="AK280" s="632" t="str">
        <f t="shared" si="109"/>
        <v/>
      </c>
      <c r="AL280" s="866" t="str">
        <f t="shared" si="113"/>
        <v/>
      </c>
      <c r="AM280" s="867">
        <f t="shared" si="120"/>
        <v>0</v>
      </c>
      <c r="AN280" s="633" t="str">
        <f t="shared" si="110"/>
        <v>YES</v>
      </c>
      <c r="AO280" s="511" t="s">
        <v>382</v>
      </c>
      <c r="AP280" s="127">
        <f>VLOOKUP(AO280,'Flags&amp;Qualifiers'!$B$2:$C$49,2)</f>
        <v>0</v>
      </c>
      <c r="AQ280" s="127">
        <f>VLOOKUP(AO280,'Flags&amp;Qualifiers'!$B$2:$D$49,3)</f>
        <v>0</v>
      </c>
      <c r="AR280" s="127">
        <f>VLOOKUP(AO280,'Flags&amp;Qualifiers'!$B$2:$E$49,4)</f>
        <v>0</v>
      </c>
      <c r="AS280" s="968"/>
      <c r="AT280" s="856" t="str">
        <f t="shared" si="121"/>
        <v>no</v>
      </c>
    </row>
    <row r="281" spans="1:46" s="7" customFormat="1" ht="11.25" customHeight="1" x14ac:dyDescent="0.2">
      <c r="A281" s="621">
        <f>(AirVision!A278)</f>
        <v>0</v>
      </c>
      <c r="B281" s="622">
        <f>(AirVision!B278)</f>
        <v>0</v>
      </c>
      <c r="C281" s="623" t="str">
        <f>IF(ISNUMBER(AirVision!I278),AirVision!I278, "")</f>
        <v/>
      </c>
      <c r="D281" s="624" t="str">
        <f>IF(AirVision!J278&lt;&gt;"",AirVision!J278, "")</f>
        <v/>
      </c>
      <c r="E281" s="624" t="str">
        <f>IF(ISNUMBER(AirVision!C278),AirVision!C278, "")</f>
        <v/>
      </c>
      <c r="F281" s="624" t="str">
        <f>IF(AirVision!D278&lt;&gt;"",AirVision!D278, "")</f>
        <v/>
      </c>
      <c r="G281" s="624" t="str">
        <f>IF(ISNUMBER(AirVision!F278),AirVision!F278, "")</f>
        <v/>
      </c>
      <c r="H281" s="624" t="str">
        <f>IF(AirVision!G278&lt;&gt;"",AirVision!G278, "")</f>
        <v/>
      </c>
      <c r="I281" s="624" t="str">
        <f>IF(ISNUMBER(AirVision!U278),AirVision!U278, "")</f>
        <v/>
      </c>
      <c r="J281" s="624" t="str">
        <f>IF(AirVision!V278&lt;&gt;"",AirVision!V278, "")</f>
        <v/>
      </c>
      <c r="K281" s="624" t="str">
        <f>IF(ISNUMBER(AirVision!X278),AirVision!X278, "")</f>
        <v/>
      </c>
      <c r="L281" s="624" t="str">
        <f>IF(AirVision!Y278&lt;&gt;"",AirVision!Y278, "")</f>
        <v/>
      </c>
      <c r="M281" s="624" t="str">
        <f>IF(ISNUMBER(AirVision!AA278),AirVision!AA278, "")</f>
        <v/>
      </c>
      <c r="N281" s="624" t="str">
        <f>IF(AirVision!AB278&lt;&gt;"",AirVision!AB278, "")</f>
        <v/>
      </c>
      <c r="O281" s="624" t="str">
        <f>IF(ISNUMBER(AirVision!AD278),AirVision!AD278, "")</f>
        <v/>
      </c>
      <c r="P281" s="624" t="str">
        <f>IF(AirVision!AE278&lt;&gt;"",AirVision!AE278, "")</f>
        <v/>
      </c>
      <c r="Q281" s="624">
        <f t="shared" si="114"/>
        <v>1</v>
      </c>
      <c r="R281" s="624" t="str">
        <f>IF(D281&lt;&gt;"",(VLOOKUP(D281,'Flags&amp;Qualifiers'!$S$2:$U$55,3)),"")</f>
        <v/>
      </c>
      <c r="S281" s="624" t="b">
        <f>ISNUMBER(SEARCH('Flags&amp;Qualifiers'!$S$5,D281))</f>
        <v>0</v>
      </c>
      <c r="T281" s="624">
        <f t="shared" si="115"/>
        <v>0</v>
      </c>
      <c r="U281" s="624" t="str">
        <f>IF(D281&lt;&gt;"",(VLOOKUP(D281,'Flags&amp;Qualifiers'!$S$2:$T$55,2)),"")</f>
        <v/>
      </c>
      <c r="V281" s="7">
        <f t="shared" si="116"/>
        <v>1</v>
      </c>
      <c r="W281" s="7">
        <f t="shared" si="117"/>
        <v>0</v>
      </c>
      <c r="X281" s="861" t="str">
        <f t="shared" si="118"/>
        <v>NULL</v>
      </c>
      <c r="Y281" s="557" t="str">
        <f t="shared" si="119"/>
        <v/>
      </c>
      <c r="Z281" s="862">
        <f t="shared" si="122"/>
        <v>275</v>
      </c>
      <c r="AA281" s="633">
        <f t="shared" si="123"/>
        <v>0</v>
      </c>
      <c r="AB281" s="7" t="str">
        <f t="shared" si="129"/>
        <v>INVALID</v>
      </c>
      <c r="AC281" s="861" t="str">
        <f t="shared" si="130"/>
        <v/>
      </c>
      <c r="AD281" s="861" t="e">
        <f t="shared" si="131"/>
        <v>#DIV/0!</v>
      </c>
      <c r="AE281" s="861">
        <f t="shared" si="132"/>
        <v>0</v>
      </c>
      <c r="AF281" s="862">
        <f t="shared" si="124"/>
        <v>300</v>
      </c>
      <c r="AG281" s="862">
        <f t="shared" si="125"/>
        <v>201</v>
      </c>
      <c r="AH281" s="865">
        <f t="shared" si="126"/>
        <v>0.374</v>
      </c>
      <c r="AI281" s="862">
        <f t="shared" si="127"/>
        <v>0.11600000000000001</v>
      </c>
      <c r="AJ281" s="862" t="e">
        <f t="shared" si="128"/>
        <v>#VALUE!</v>
      </c>
      <c r="AK281" s="632" t="str">
        <f t="shared" si="109"/>
        <v/>
      </c>
      <c r="AL281" s="866" t="str">
        <f t="shared" si="113"/>
        <v/>
      </c>
      <c r="AM281" s="867">
        <f t="shared" si="120"/>
        <v>0</v>
      </c>
      <c r="AN281" s="633" t="str">
        <f t="shared" si="110"/>
        <v>YES</v>
      </c>
      <c r="AO281" s="511" t="s">
        <v>382</v>
      </c>
      <c r="AP281" s="127">
        <f>VLOOKUP(AO281,'Flags&amp;Qualifiers'!$B$2:$C$49,2)</f>
        <v>0</v>
      </c>
      <c r="AQ281" s="127">
        <f>VLOOKUP(AO281,'Flags&amp;Qualifiers'!$B$2:$D$49,3)</f>
        <v>0</v>
      </c>
      <c r="AR281" s="127">
        <f>VLOOKUP(AO281,'Flags&amp;Qualifiers'!$B$2:$E$49,4)</f>
        <v>0</v>
      </c>
      <c r="AS281" s="968"/>
      <c r="AT281" s="856" t="str">
        <f t="shared" si="121"/>
        <v>no</v>
      </c>
    </row>
    <row r="282" spans="1:46" s="7" customFormat="1" ht="11.25" customHeight="1" x14ac:dyDescent="0.2">
      <c r="A282" s="621">
        <f>(AirVision!A279)</f>
        <v>0</v>
      </c>
      <c r="B282" s="622">
        <f>(AirVision!B279)</f>
        <v>0</v>
      </c>
      <c r="C282" s="623" t="str">
        <f>IF(ISNUMBER(AirVision!I279),AirVision!I279, "")</f>
        <v/>
      </c>
      <c r="D282" s="624" t="str">
        <f>IF(AirVision!J279&lt;&gt;"",AirVision!J279, "")</f>
        <v/>
      </c>
      <c r="E282" s="624" t="str">
        <f>IF(ISNUMBER(AirVision!C279),AirVision!C279, "")</f>
        <v/>
      </c>
      <c r="F282" s="624" t="str">
        <f>IF(AirVision!D279&lt;&gt;"",AirVision!D279, "")</f>
        <v/>
      </c>
      <c r="G282" s="624" t="str">
        <f>IF(ISNUMBER(AirVision!F279),AirVision!F279, "")</f>
        <v/>
      </c>
      <c r="H282" s="624" t="str">
        <f>IF(AirVision!G279&lt;&gt;"",AirVision!G279, "")</f>
        <v/>
      </c>
      <c r="I282" s="624" t="str">
        <f>IF(ISNUMBER(AirVision!U279),AirVision!U279, "")</f>
        <v/>
      </c>
      <c r="J282" s="624" t="str">
        <f>IF(AirVision!V279&lt;&gt;"",AirVision!V279, "")</f>
        <v/>
      </c>
      <c r="K282" s="624" t="str">
        <f>IF(ISNUMBER(AirVision!X279),AirVision!X279, "")</f>
        <v/>
      </c>
      <c r="L282" s="624" t="str">
        <f>IF(AirVision!Y279&lt;&gt;"",AirVision!Y279, "")</f>
        <v/>
      </c>
      <c r="M282" s="624" t="str">
        <f>IF(ISNUMBER(AirVision!AA279),AirVision!AA279, "")</f>
        <v/>
      </c>
      <c r="N282" s="624" t="str">
        <f>IF(AirVision!AB279&lt;&gt;"",AirVision!AB279, "")</f>
        <v/>
      </c>
      <c r="O282" s="624" t="str">
        <f>IF(ISNUMBER(AirVision!AD279),AirVision!AD279, "")</f>
        <v/>
      </c>
      <c r="P282" s="624" t="str">
        <f>IF(AirVision!AE279&lt;&gt;"",AirVision!AE279, "")</f>
        <v/>
      </c>
      <c r="Q282" s="624">
        <f t="shared" si="114"/>
        <v>1</v>
      </c>
      <c r="R282" s="624" t="str">
        <f>IF(D282&lt;&gt;"",(VLOOKUP(D282,'Flags&amp;Qualifiers'!$S$2:$U$55,3)),"")</f>
        <v/>
      </c>
      <c r="S282" s="624" t="b">
        <f>ISNUMBER(SEARCH('Flags&amp;Qualifiers'!$S$5,D282))</f>
        <v>0</v>
      </c>
      <c r="T282" s="624">
        <f t="shared" si="115"/>
        <v>0</v>
      </c>
      <c r="U282" s="624" t="str">
        <f>IF(D282&lt;&gt;"",(VLOOKUP(D282,'Flags&amp;Qualifiers'!$S$2:$T$55,2)),"")</f>
        <v/>
      </c>
      <c r="V282" s="7">
        <f t="shared" si="116"/>
        <v>1</v>
      </c>
      <c r="W282" s="7">
        <f t="shared" si="117"/>
        <v>0</v>
      </c>
      <c r="X282" s="861" t="str">
        <f t="shared" si="118"/>
        <v>NULL</v>
      </c>
      <c r="Y282" s="557" t="str">
        <f t="shared" si="119"/>
        <v/>
      </c>
      <c r="Z282" s="862">
        <f t="shared" si="122"/>
        <v>276</v>
      </c>
      <c r="AA282" s="633">
        <f t="shared" si="123"/>
        <v>0</v>
      </c>
      <c r="AB282" s="7" t="str">
        <f t="shared" si="129"/>
        <v>INVALID</v>
      </c>
      <c r="AC282" s="861" t="str">
        <f t="shared" si="130"/>
        <v/>
      </c>
      <c r="AD282" s="861" t="e">
        <f t="shared" si="131"/>
        <v>#DIV/0!</v>
      </c>
      <c r="AE282" s="861">
        <f t="shared" si="132"/>
        <v>0</v>
      </c>
      <c r="AF282" s="862">
        <f t="shared" si="124"/>
        <v>300</v>
      </c>
      <c r="AG282" s="862">
        <f t="shared" si="125"/>
        <v>201</v>
      </c>
      <c r="AH282" s="865">
        <f t="shared" si="126"/>
        <v>0.374</v>
      </c>
      <c r="AI282" s="862">
        <f t="shared" si="127"/>
        <v>0.11600000000000001</v>
      </c>
      <c r="AJ282" s="862" t="e">
        <f t="shared" si="128"/>
        <v>#VALUE!</v>
      </c>
      <c r="AK282" s="632" t="str">
        <f t="shared" si="109"/>
        <v/>
      </c>
      <c r="AL282" s="866" t="str">
        <f t="shared" si="113"/>
        <v/>
      </c>
      <c r="AM282" s="867">
        <f t="shared" si="120"/>
        <v>0</v>
      </c>
      <c r="AN282" s="633" t="str">
        <f t="shared" si="110"/>
        <v>YES</v>
      </c>
      <c r="AO282" s="511" t="s">
        <v>382</v>
      </c>
      <c r="AP282" s="127">
        <f>VLOOKUP(AO282,'Flags&amp;Qualifiers'!$B$2:$C$49,2)</f>
        <v>0</v>
      </c>
      <c r="AQ282" s="127">
        <f>VLOOKUP(AO282,'Flags&amp;Qualifiers'!$B$2:$D$49,3)</f>
        <v>0</v>
      </c>
      <c r="AR282" s="127">
        <f>VLOOKUP(AO282,'Flags&amp;Qualifiers'!$B$2:$E$49,4)</f>
        <v>0</v>
      </c>
      <c r="AS282" s="968"/>
      <c r="AT282" s="856" t="str">
        <f t="shared" si="121"/>
        <v>no</v>
      </c>
    </row>
    <row r="283" spans="1:46" s="7" customFormat="1" ht="11.25" customHeight="1" x14ac:dyDescent="0.2">
      <c r="A283" s="621">
        <f>(AirVision!A280)</f>
        <v>0</v>
      </c>
      <c r="B283" s="622">
        <f>(AirVision!B280)</f>
        <v>0</v>
      </c>
      <c r="C283" s="623" t="str">
        <f>IF(ISNUMBER(AirVision!I280),AirVision!I280, "")</f>
        <v/>
      </c>
      <c r="D283" s="624" t="str">
        <f>IF(AirVision!J280&lt;&gt;"",AirVision!J280, "")</f>
        <v/>
      </c>
      <c r="E283" s="624" t="str">
        <f>IF(ISNUMBER(AirVision!C280),AirVision!C280, "")</f>
        <v/>
      </c>
      <c r="F283" s="624" t="str">
        <f>IF(AirVision!D280&lt;&gt;"",AirVision!D280, "")</f>
        <v/>
      </c>
      <c r="G283" s="624" t="str">
        <f>IF(ISNUMBER(AirVision!F280),AirVision!F280, "")</f>
        <v/>
      </c>
      <c r="H283" s="624" t="str">
        <f>IF(AirVision!G280&lt;&gt;"",AirVision!G280, "")</f>
        <v/>
      </c>
      <c r="I283" s="624" t="str">
        <f>IF(ISNUMBER(AirVision!U280),AirVision!U280, "")</f>
        <v/>
      </c>
      <c r="J283" s="624" t="str">
        <f>IF(AirVision!V280&lt;&gt;"",AirVision!V280, "")</f>
        <v/>
      </c>
      <c r="K283" s="624" t="str">
        <f>IF(ISNUMBER(AirVision!X280),AirVision!X280, "")</f>
        <v/>
      </c>
      <c r="L283" s="624" t="str">
        <f>IF(AirVision!Y280&lt;&gt;"",AirVision!Y280, "")</f>
        <v/>
      </c>
      <c r="M283" s="624" t="str">
        <f>IF(ISNUMBER(AirVision!AA280),AirVision!AA280, "")</f>
        <v/>
      </c>
      <c r="N283" s="624" t="str">
        <f>IF(AirVision!AB280&lt;&gt;"",AirVision!AB280, "")</f>
        <v/>
      </c>
      <c r="O283" s="624" t="str">
        <f>IF(ISNUMBER(AirVision!AD280),AirVision!AD280, "")</f>
        <v/>
      </c>
      <c r="P283" s="624" t="str">
        <f>IF(AirVision!AE280&lt;&gt;"",AirVision!AE280, "")</f>
        <v/>
      </c>
      <c r="Q283" s="624">
        <f t="shared" si="114"/>
        <v>1</v>
      </c>
      <c r="R283" s="624" t="str">
        <f>IF(D283&lt;&gt;"",(VLOOKUP(D283,'Flags&amp;Qualifiers'!$S$2:$U$55,3)),"")</f>
        <v/>
      </c>
      <c r="S283" s="624" t="b">
        <f>ISNUMBER(SEARCH('Flags&amp;Qualifiers'!$S$5,D283))</f>
        <v>0</v>
      </c>
      <c r="T283" s="624">
        <f t="shared" si="115"/>
        <v>0</v>
      </c>
      <c r="U283" s="624" t="str">
        <f>IF(D283&lt;&gt;"",(VLOOKUP(D283,'Flags&amp;Qualifiers'!$S$2:$T$55,2)),"")</f>
        <v/>
      </c>
      <c r="V283" s="7">
        <f t="shared" si="116"/>
        <v>1</v>
      </c>
      <c r="W283" s="7">
        <f t="shared" si="117"/>
        <v>0</v>
      </c>
      <c r="X283" s="861" t="str">
        <f t="shared" si="118"/>
        <v>NULL</v>
      </c>
      <c r="Y283" s="557" t="str">
        <f t="shared" si="119"/>
        <v/>
      </c>
      <c r="Z283" s="862">
        <f t="shared" si="122"/>
        <v>277</v>
      </c>
      <c r="AA283" s="633">
        <f t="shared" si="123"/>
        <v>0</v>
      </c>
      <c r="AB283" s="7" t="str">
        <f t="shared" si="129"/>
        <v>INVALID</v>
      </c>
      <c r="AC283" s="861" t="str">
        <f t="shared" si="130"/>
        <v/>
      </c>
      <c r="AD283" s="861" t="e">
        <f t="shared" si="131"/>
        <v>#DIV/0!</v>
      </c>
      <c r="AE283" s="861">
        <f t="shared" si="132"/>
        <v>0</v>
      </c>
      <c r="AF283" s="862">
        <f t="shared" si="124"/>
        <v>300</v>
      </c>
      <c r="AG283" s="862">
        <f t="shared" si="125"/>
        <v>201</v>
      </c>
      <c r="AH283" s="865">
        <f t="shared" si="126"/>
        <v>0.374</v>
      </c>
      <c r="AI283" s="862">
        <f t="shared" si="127"/>
        <v>0.11600000000000001</v>
      </c>
      <c r="AJ283" s="862" t="e">
        <f t="shared" si="128"/>
        <v>#VALUE!</v>
      </c>
      <c r="AK283" s="632" t="str">
        <f t="shared" si="109"/>
        <v/>
      </c>
      <c r="AL283" s="866" t="str">
        <f t="shared" si="113"/>
        <v/>
      </c>
      <c r="AM283" s="867">
        <f t="shared" si="120"/>
        <v>0</v>
      </c>
      <c r="AN283" s="633" t="str">
        <f t="shared" si="110"/>
        <v>YES</v>
      </c>
      <c r="AO283" s="511" t="s">
        <v>382</v>
      </c>
      <c r="AP283" s="127">
        <f>VLOOKUP(AO283,'Flags&amp;Qualifiers'!$B$2:$C$49,2)</f>
        <v>0</v>
      </c>
      <c r="AQ283" s="127">
        <f>VLOOKUP(AO283,'Flags&amp;Qualifiers'!$B$2:$D$49,3)</f>
        <v>0</v>
      </c>
      <c r="AR283" s="127">
        <f>VLOOKUP(AO283,'Flags&amp;Qualifiers'!$B$2:$E$49,4)</f>
        <v>0</v>
      </c>
      <c r="AS283" s="968"/>
      <c r="AT283" s="856" t="str">
        <f t="shared" si="121"/>
        <v>no</v>
      </c>
    </row>
    <row r="284" spans="1:46" s="7" customFormat="1" ht="11.25" customHeight="1" x14ac:dyDescent="0.2">
      <c r="A284" s="621">
        <f>(AirVision!A281)</f>
        <v>0</v>
      </c>
      <c r="B284" s="622">
        <f>(AirVision!B281)</f>
        <v>0</v>
      </c>
      <c r="C284" s="623" t="str">
        <f>IF(ISNUMBER(AirVision!I281),AirVision!I281, "")</f>
        <v/>
      </c>
      <c r="D284" s="624" t="str">
        <f>IF(AirVision!J281&lt;&gt;"",AirVision!J281, "")</f>
        <v/>
      </c>
      <c r="E284" s="624" t="str">
        <f>IF(ISNUMBER(AirVision!C281),AirVision!C281, "")</f>
        <v/>
      </c>
      <c r="F284" s="624" t="str">
        <f>IF(AirVision!D281&lt;&gt;"",AirVision!D281, "")</f>
        <v/>
      </c>
      <c r="G284" s="624" t="str">
        <f>IF(ISNUMBER(AirVision!F281),AirVision!F281, "")</f>
        <v/>
      </c>
      <c r="H284" s="624" t="str">
        <f>IF(AirVision!G281&lt;&gt;"",AirVision!G281, "")</f>
        <v/>
      </c>
      <c r="I284" s="624" t="str">
        <f>IF(ISNUMBER(AirVision!U281),AirVision!U281, "")</f>
        <v/>
      </c>
      <c r="J284" s="624" t="str">
        <f>IF(AirVision!V281&lt;&gt;"",AirVision!V281, "")</f>
        <v/>
      </c>
      <c r="K284" s="624" t="str">
        <f>IF(ISNUMBER(AirVision!X281),AirVision!X281, "")</f>
        <v/>
      </c>
      <c r="L284" s="624" t="str">
        <f>IF(AirVision!Y281&lt;&gt;"",AirVision!Y281, "")</f>
        <v/>
      </c>
      <c r="M284" s="624" t="str">
        <f>IF(ISNUMBER(AirVision!AA281),AirVision!AA281, "")</f>
        <v/>
      </c>
      <c r="N284" s="624" t="str">
        <f>IF(AirVision!AB281&lt;&gt;"",AirVision!AB281, "")</f>
        <v/>
      </c>
      <c r="O284" s="624" t="str">
        <f>IF(ISNUMBER(AirVision!AD281),AirVision!AD281, "")</f>
        <v/>
      </c>
      <c r="P284" s="624" t="str">
        <f>IF(AirVision!AE281&lt;&gt;"",AirVision!AE281, "")</f>
        <v/>
      </c>
      <c r="Q284" s="624">
        <f t="shared" si="114"/>
        <v>1</v>
      </c>
      <c r="R284" s="624" t="str">
        <f>IF(D284&lt;&gt;"",(VLOOKUP(D284,'Flags&amp;Qualifiers'!$S$2:$U$55,3)),"")</f>
        <v/>
      </c>
      <c r="S284" s="624" t="b">
        <f>ISNUMBER(SEARCH('Flags&amp;Qualifiers'!$S$5,D284))</f>
        <v>0</v>
      </c>
      <c r="T284" s="624">
        <f t="shared" si="115"/>
        <v>0</v>
      </c>
      <c r="U284" s="624" t="str">
        <f>IF(D284&lt;&gt;"",(VLOOKUP(D284,'Flags&amp;Qualifiers'!$S$2:$T$55,2)),"")</f>
        <v/>
      </c>
      <c r="V284" s="7">
        <f t="shared" si="116"/>
        <v>1</v>
      </c>
      <c r="W284" s="7">
        <f t="shared" si="117"/>
        <v>0</v>
      </c>
      <c r="X284" s="861" t="str">
        <f t="shared" si="118"/>
        <v>NULL</v>
      </c>
      <c r="Y284" s="557" t="str">
        <f t="shared" si="119"/>
        <v/>
      </c>
      <c r="Z284" s="862">
        <f t="shared" si="122"/>
        <v>278</v>
      </c>
      <c r="AA284" s="633">
        <f t="shared" si="123"/>
        <v>0</v>
      </c>
      <c r="AB284" s="7" t="str">
        <f t="shared" si="129"/>
        <v>INVALID</v>
      </c>
      <c r="AC284" s="861" t="str">
        <f t="shared" si="130"/>
        <v/>
      </c>
      <c r="AD284" s="861" t="e">
        <f t="shared" si="131"/>
        <v>#DIV/0!</v>
      </c>
      <c r="AE284" s="861">
        <f t="shared" si="132"/>
        <v>0</v>
      </c>
      <c r="AF284" s="862">
        <f t="shared" si="124"/>
        <v>300</v>
      </c>
      <c r="AG284" s="862">
        <f t="shared" si="125"/>
        <v>201</v>
      </c>
      <c r="AH284" s="865">
        <f t="shared" si="126"/>
        <v>0.374</v>
      </c>
      <c r="AI284" s="862">
        <f t="shared" si="127"/>
        <v>0.11600000000000001</v>
      </c>
      <c r="AJ284" s="862" t="e">
        <f t="shared" si="128"/>
        <v>#VALUE!</v>
      </c>
      <c r="AK284" s="632" t="str">
        <f t="shared" si="109"/>
        <v/>
      </c>
      <c r="AL284" s="866" t="str">
        <f t="shared" si="113"/>
        <v/>
      </c>
      <c r="AM284" s="867">
        <f t="shared" si="120"/>
        <v>0</v>
      </c>
      <c r="AN284" s="633" t="str">
        <f t="shared" si="110"/>
        <v>YES</v>
      </c>
      <c r="AO284" s="511" t="s">
        <v>382</v>
      </c>
      <c r="AP284" s="127">
        <f>VLOOKUP(AO284,'Flags&amp;Qualifiers'!$B$2:$C$49,2)</f>
        <v>0</v>
      </c>
      <c r="AQ284" s="127">
        <f>VLOOKUP(AO284,'Flags&amp;Qualifiers'!$B$2:$D$49,3)</f>
        <v>0</v>
      </c>
      <c r="AR284" s="127">
        <f>VLOOKUP(AO284,'Flags&amp;Qualifiers'!$B$2:$E$49,4)</f>
        <v>0</v>
      </c>
      <c r="AS284" s="968"/>
      <c r="AT284" s="856" t="str">
        <f t="shared" si="121"/>
        <v>no</v>
      </c>
    </row>
    <row r="285" spans="1:46" s="7" customFormat="1" ht="11.25" customHeight="1" x14ac:dyDescent="0.2">
      <c r="A285" s="621">
        <f>(AirVision!A282)</f>
        <v>0</v>
      </c>
      <c r="B285" s="622">
        <f>(AirVision!B282)</f>
        <v>0</v>
      </c>
      <c r="C285" s="623" t="str">
        <f>IF(ISNUMBER(AirVision!I282),AirVision!I282, "")</f>
        <v/>
      </c>
      <c r="D285" s="624" t="str">
        <f>IF(AirVision!J282&lt;&gt;"",AirVision!J282, "")</f>
        <v/>
      </c>
      <c r="E285" s="624" t="str">
        <f>IF(ISNUMBER(AirVision!C282),AirVision!C282, "")</f>
        <v/>
      </c>
      <c r="F285" s="624" t="str">
        <f>IF(AirVision!D282&lt;&gt;"",AirVision!D282, "")</f>
        <v/>
      </c>
      <c r="G285" s="624" t="str">
        <f>IF(ISNUMBER(AirVision!F282),AirVision!F282, "")</f>
        <v/>
      </c>
      <c r="H285" s="624" t="str">
        <f>IF(AirVision!G282&lt;&gt;"",AirVision!G282, "")</f>
        <v/>
      </c>
      <c r="I285" s="624" t="str">
        <f>IF(ISNUMBER(AirVision!U282),AirVision!U282, "")</f>
        <v/>
      </c>
      <c r="J285" s="624" t="str">
        <f>IF(AirVision!V282&lt;&gt;"",AirVision!V282, "")</f>
        <v/>
      </c>
      <c r="K285" s="624" t="str">
        <f>IF(ISNUMBER(AirVision!X282),AirVision!X282, "")</f>
        <v/>
      </c>
      <c r="L285" s="624" t="str">
        <f>IF(AirVision!Y282&lt;&gt;"",AirVision!Y282, "")</f>
        <v/>
      </c>
      <c r="M285" s="624" t="str">
        <f>IF(ISNUMBER(AirVision!AA282),AirVision!AA282, "")</f>
        <v/>
      </c>
      <c r="N285" s="624" t="str">
        <f>IF(AirVision!AB282&lt;&gt;"",AirVision!AB282, "")</f>
        <v/>
      </c>
      <c r="O285" s="624" t="str">
        <f>IF(ISNUMBER(AirVision!AD282),AirVision!AD282, "")</f>
        <v/>
      </c>
      <c r="P285" s="624" t="str">
        <f>IF(AirVision!AE282&lt;&gt;"",AirVision!AE282, "")</f>
        <v/>
      </c>
      <c r="Q285" s="624">
        <f t="shared" si="114"/>
        <v>1</v>
      </c>
      <c r="R285" s="624" t="str">
        <f>IF(D285&lt;&gt;"",(VLOOKUP(D285,'Flags&amp;Qualifiers'!$S$2:$U$55,3)),"")</f>
        <v/>
      </c>
      <c r="S285" s="624" t="b">
        <f>ISNUMBER(SEARCH('Flags&amp;Qualifiers'!$S$5,D285))</f>
        <v>0</v>
      </c>
      <c r="T285" s="624">
        <f t="shared" si="115"/>
        <v>0</v>
      </c>
      <c r="U285" s="624" t="str">
        <f>IF(D285&lt;&gt;"",(VLOOKUP(D285,'Flags&amp;Qualifiers'!$S$2:$T$55,2)),"")</f>
        <v/>
      </c>
      <c r="V285" s="7">
        <f t="shared" si="116"/>
        <v>1</v>
      </c>
      <c r="W285" s="7">
        <f t="shared" si="117"/>
        <v>0</v>
      </c>
      <c r="X285" s="861" t="str">
        <f t="shared" si="118"/>
        <v>NULL</v>
      </c>
      <c r="Y285" s="557" t="str">
        <f t="shared" si="119"/>
        <v/>
      </c>
      <c r="Z285" s="862">
        <f t="shared" si="122"/>
        <v>279</v>
      </c>
      <c r="AA285" s="633">
        <f t="shared" si="123"/>
        <v>0</v>
      </c>
      <c r="AB285" s="7" t="str">
        <f t="shared" si="129"/>
        <v>INVALID</v>
      </c>
      <c r="AC285" s="861" t="str">
        <f t="shared" si="130"/>
        <v/>
      </c>
      <c r="AD285" s="861" t="e">
        <f t="shared" si="131"/>
        <v>#DIV/0!</v>
      </c>
      <c r="AE285" s="861">
        <f t="shared" si="132"/>
        <v>0</v>
      </c>
      <c r="AF285" s="862">
        <f t="shared" si="124"/>
        <v>300</v>
      </c>
      <c r="AG285" s="862">
        <f t="shared" si="125"/>
        <v>201</v>
      </c>
      <c r="AH285" s="865">
        <f t="shared" si="126"/>
        <v>0.374</v>
      </c>
      <c r="AI285" s="862">
        <f t="shared" si="127"/>
        <v>0.11600000000000001</v>
      </c>
      <c r="AJ285" s="862" t="e">
        <f t="shared" si="128"/>
        <v>#VALUE!</v>
      </c>
      <c r="AK285" s="632" t="str">
        <f t="shared" si="109"/>
        <v/>
      </c>
      <c r="AL285" s="866" t="str">
        <f t="shared" si="113"/>
        <v/>
      </c>
      <c r="AM285" s="867">
        <f t="shared" si="120"/>
        <v>0</v>
      </c>
      <c r="AN285" s="633" t="str">
        <f t="shared" si="110"/>
        <v>YES</v>
      </c>
      <c r="AO285" s="511" t="s">
        <v>382</v>
      </c>
      <c r="AP285" s="127">
        <f>VLOOKUP(AO285,'Flags&amp;Qualifiers'!$B$2:$C$49,2)</f>
        <v>0</v>
      </c>
      <c r="AQ285" s="127">
        <f>VLOOKUP(AO285,'Flags&amp;Qualifiers'!$B$2:$D$49,3)</f>
        <v>0</v>
      </c>
      <c r="AR285" s="127">
        <f>VLOOKUP(AO285,'Flags&amp;Qualifiers'!$B$2:$E$49,4)</f>
        <v>0</v>
      </c>
      <c r="AS285" s="968"/>
      <c r="AT285" s="856" t="str">
        <f t="shared" si="121"/>
        <v>no</v>
      </c>
    </row>
    <row r="286" spans="1:46" s="7" customFormat="1" ht="11.25" customHeight="1" x14ac:dyDescent="0.2">
      <c r="A286" s="621">
        <f>(AirVision!A283)</f>
        <v>0</v>
      </c>
      <c r="B286" s="622">
        <f>(AirVision!B283)</f>
        <v>0</v>
      </c>
      <c r="C286" s="623" t="str">
        <f>IF(ISNUMBER(AirVision!I283),AirVision!I283, "")</f>
        <v/>
      </c>
      <c r="D286" s="624" t="str">
        <f>IF(AirVision!J283&lt;&gt;"",AirVision!J283, "")</f>
        <v/>
      </c>
      <c r="E286" s="624" t="str">
        <f>IF(ISNUMBER(AirVision!C283),AirVision!C283, "")</f>
        <v/>
      </c>
      <c r="F286" s="624" t="str">
        <f>IF(AirVision!D283&lt;&gt;"",AirVision!D283, "")</f>
        <v/>
      </c>
      <c r="G286" s="624" t="str">
        <f>IF(ISNUMBER(AirVision!F283),AirVision!F283, "")</f>
        <v/>
      </c>
      <c r="H286" s="624" t="str">
        <f>IF(AirVision!G283&lt;&gt;"",AirVision!G283, "")</f>
        <v/>
      </c>
      <c r="I286" s="624" t="str">
        <f>IF(ISNUMBER(AirVision!U283),AirVision!U283, "")</f>
        <v/>
      </c>
      <c r="J286" s="624" t="str">
        <f>IF(AirVision!V283&lt;&gt;"",AirVision!V283, "")</f>
        <v/>
      </c>
      <c r="K286" s="624" t="str">
        <f>IF(ISNUMBER(AirVision!X283),AirVision!X283, "")</f>
        <v/>
      </c>
      <c r="L286" s="624" t="str">
        <f>IF(AirVision!Y283&lt;&gt;"",AirVision!Y283, "")</f>
        <v/>
      </c>
      <c r="M286" s="624" t="str">
        <f>IF(ISNUMBER(AirVision!AA283),AirVision!AA283, "")</f>
        <v/>
      </c>
      <c r="N286" s="624" t="str">
        <f>IF(AirVision!AB283&lt;&gt;"",AirVision!AB283, "")</f>
        <v/>
      </c>
      <c r="O286" s="624" t="str">
        <f>IF(ISNUMBER(AirVision!AD283),AirVision!AD283, "")</f>
        <v/>
      </c>
      <c r="P286" s="624" t="str">
        <f>IF(AirVision!AE283&lt;&gt;"",AirVision!AE283, "")</f>
        <v/>
      </c>
      <c r="Q286" s="624">
        <f t="shared" si="114"/>
        <v>1</v>
      </c>
      <c r="R286" s="624" t="str">
        <f>IF(D286&lt;&gt;"",(VLOOKUP(D286,'Flags&amp;Qualifiers'!$S$2:$U$55,3)),"")</f>
        <v/>
      </c>
      <c r="S286" s="624" t="b">
        <f>ISNUMBER(SEARCH('Flags&amp;Qualifiers'!$S$5,D286))</f>
        <v>0</v>
      </c>
      <c r="T286" s="624">
        <f t="shared" si="115"/>
        <v>0</v>
      </c>
      <c r="U286" s="624" t="str">
        <f>IF(D286&lt;&gt;"",(VLOOKUP(D286,'Flags&amp;Qualifiers'!$S$2:$T$55,2)),"")</f>
        <v/>
      </c>
      <c r="V286" s="7">
        <f t="shared" si="116"/>
        <v>1</v>
      </c>
      <c r="W286" s="7">
        <f t="shared" si="117"/>
        <v>0</v>
      </c>
      <c r="X286" s="861" t="str">
        <f t="shared" si="118"/>
        <v>NULL</v>
      </c>
      <c r="Y286" s="557" t="str">
        <f t="shared" si="119"/>
        <v/>
      </c>
      <c r="Z286" s="862">
        <f t="shared" si="122"/>
        <v>280</v>
      </c>
      <c r="AA286" s="633">
        <f t="shared" si="123"/>
        <v>0</v>
      </c>
      <c r="AB286" s="7" t="str">
        <f t="shared" si="129"/>
        <v>INVALID</v>
      </c>
      <c r="AC286" s="861" t="str">
        <f t="shared" si="130"/>
        <v/>
      </c>
      <c r="AD286" s="861" t="e">
        <f t="shared" si="131"/>
        <v>#DIV/0!</v>
      </c>
      <c r="AE286" s="861">
        <f t="shared" si="132"/>
        <v>0</v>
      </c>
      <c r="AF286" s="862">
        <f t="shared" si="124"/>
        <v>300</v>
      </c>
      <c r="AG286" s="862">
        <f t="shared" si="125"/>
        <v>201</v>
      </c>
      <c r="AH286" s="865">
        <f t="shared" si="126"/>
        <v>0.374</v>
      </c>
      <c r="AI286" s="862">
        <f t="shared" si="127"/>
        <v>0.11600000000000001</v>
      </c>
      <c r="AJ286" s="862" t="e">
        <f t="shared" si="128"/>
        <v>#VALUE!</v>
      </c>
      <c r="AK286" s="632" t="str">
        <f t="shared" si="109"/>
        <v/>
      </c>
      <c r="AL286" s="866" t="str">
        <f t="shared" si="113"/>
        <v/>
      </c>
      <c r="AM286" s="867">
        <f t="shared" si="120"/>
        <v>0</v>
      </c>
      <c r="AN286" s="633" t="str">
        <f t="shared" si="110"/>
        <v>YES</v>
      </c>
      <c r="AO286" s="511" t="s">
        <v>382</v>
      </c>
      <c r="AP286" s="127">
        <f>VLOOKUP(AO286,'Flags&amp;Qualifiers'!$B$2:$C$49,2)</f>
        <v>0</v>
      </c>
      <c r="AQ286" s="127">
        <f>VLOOKUP(AO286,'Flags&amp;Qualifiers'!$B$2:$D$49,3)</f>
        <v>0</v>
      </c>
      <c r="AR286" s="127">
        <f>VLOOKUP(AO286,'Flags&amp;Qualifiers'!$B$2:$E$49,4)</f>
        <v>0</v>
      </c>
      <c r="AS286" s="968"/>
      <c r="AT286" s="856" t="str">
        <f t="shared" si="121"/>
        <v>no</v>
      </c>
    </row>
    <row r="287" spans="1:46" s="7" customFormat="1" ht="11.25" customHeight="1" x14ac:dyDescent="0.2">
      <c r="A287" s="621">
        <f>(AirVision!A284)</f>
        <v>0</v>
      </c>
      <c r="B287" s="622">
        <f>(AirVision!B284)</f>
        <v>0</v>
      </c>
      <c r="C287" s="623" t="str">
        <f>IF(ISNUMBER(AirVision!I284),AirVision!I284, "")</f>
        <v/>
      </c>
      <c r="D287" s="624" t="str">
        <f>IF(AirVision!J284&lt;&gt;"",AirVision!J284, "")</f>
        <v/>
      </c>
      <c r="E287" s="624" t="str">
        <f>IF(ISNUMBER(AirVision!C284),AirVision!C284, "")</f>
        <v/>
      </c>
      <c r="F287" s="624" t="str">
        <f>IF(AirVision!D284&lt;&gt;"",AirVision!D284, "")</f>
        <v/>
      </c>
      <c r="G287" s="624" t="str">
        <f>IF(ISNUMBER(AirVision!F284),AirVision!F284, "")</f>
        <v/>
      </c>
      <c r="H287" s="624" t="str">
        <f>IF(AirVision!G284&lt;&gt;"",AirVision!G284, "")</f>
        <v/>
      </c>
      <c r="I287" s="624" t="str">
        <f>IF(ISNUMBER(AirVision!U284),AirVision!U284, "")</f>
        <v/>
      </c>
      <c r="J287" s="624" t="str">
        <f>IF(AirVision!V284&lt;&gt;"",AirVision!V284, "")</f>
        <v/>
      </c>
      <c r="K287" s="624" t="str">
        <f>IF(ISNUMBER(AirVision!X284),AirVision!X284, "")</f>
        <v/>
      </c>
      <c r="L287" s="624" t="str">
        <f>IF(AirVision!Y284&lt;&gt;"",AirVision!Y284, "")</f>
        <v/>
      </c>
      <c r="M287" s="624" t="str">
        <f>IF(ISNUMBER(AirVision!AA284),AirVision!AA284, "")</f>
        <v/>
      </c>
      <c r="N287" s="624" t="str">
        <f>IF(AirVision!AB284&lt;&gt;"",AirVision!AB284, "")</f>
        <v/>
      </c>
      <c r="O287" s="624" t="str">
        <f>IF(ISNUMBER(AirVision!AD284),AirVision!AD284, "")</f>
        <v/>
      </c>
      <c r="P287" s="624" t="str">
        <f>IF(AirVision!AE284&lt;&gt;"",AirVision!AE284, "")</f>
        <v/>
      </c>
      <c r="Q287" s="624">
        <f t="shared" si="114"/>
        <v>1</v>
      </c>
      <c r="R287" s="624" t="str">
        <f>IF(D287&lt;&gt;"",(VLOOKUP(D287,'Flags&amp;Qualifiers'!$S$2:$U$55,3)),"")</f>
        <v/>
      </c>
      <c r="S287" s="624" t="b">
        <f>ISNUMBER(SEARCH('Flags&amp;Qualifiers'!$S$5,D287))</f>
        <v>0</v>
      </c>
      <c r="T287" s="624">
        <f t="shared" si="115"/>
        <v>0</v>
      </c>
      <c r="U287" s="624" t="str">
        <f>IF(D287&lt;&gt;"",(VLOOKUP(D287,'Flags&amp;Qualifiers'!$S$2:$T$55,2)),"")</f>
        <v/>
      </c>
      <c r="V287" s="7">
        <f t="shared" si="116"/>
        <v>1</v>
      </c>
      <c r="W287" s="7">
        <f t="shared" si="117"/>
        <v>0</v>
      </c>
      <c r="X287" s="861" t="str">
        <f t="shared" si="118"/>
        <v>NULL</v>
      </c>
      <c r="Y287" s="557" t="str">
        <f t="shared" si="119"/>
        <v/>
      </c>
      <c r="Z287" s="862">
        <f t="shared" si="122"/>
        <v>281</v>
      </c>
      <c r="AA287" s="633">
        <f t="shared" si="123"/>
        <v>0</v>
      </c>
      <c r="AB287" s="7" t="str">
        <f t="shared" si="129"/>
        <v>INVALID</v>
      </c>
      <c r="AC287" s="861" t="str">
        <f t="shared" si="130"/>
        <v/>
      </c>
      <c r="AD287" s="861" t="e">
        <f t="shared" si="131"/>
        <v>#DIV/0!</v>
      </c>
      <c r="AE287" s="861">
        <f t="shared" si="132"/>
        <v>0</v>
      </c>
      <c r="AF287" s="862">
        <f t="shared" si="124"/>
        <v>300</v>
      </c>
      <c r="AG287" s="862">
        <f t="shared" si="125"/>
        <v>201</v>
      </c>
      <c r="AH287" s="865">
        <f t="shared" si="126"/>
        <v>0.374</v>
      </c>
      <c r="AI287" s="862">
        <f t="shared" si="127"/>
        <v>0.11600000000000001</v>
      </c>
      <c r="AJ287" s="862" t="e">
        <f t="shared" si="128"/>
        <v>#VALUE!</v>
      </c>
      <c r="AK287" s="632" t="str">
        <f t="shared" ref="AK287:AK350" si="133">IF(ISNUMBER(K287),_xlfn.STDEV.S(K264:K287),"")</f>
        <v/>
      </c>
      <c r="AL287" s="866" t="str">
        <f t="shared" si="113"/>
        <v/>
      </c>
      <c r="AM287" s="867">
        <f t="shared" si="120"/>
        <v>0</v>
      </c>
      <c r="AN287" s="633" t="str">
        <f t="shared" ref="AN287:AN350" si="134">IF(OR(V287&gt;0,W287&gt;0,X287&gt;0.07,X287&lt;0.005,Y287="MDL",Z287&gt;5,AA287&gt;0.014,AA287&lt;-0.014,AK287&gt;2.15),"YES", "")</f>
        <v>YES</v>
      </c>
      <c r="AO287" s="511" t="s">
        <v>382</v>
      </c>
      <c r="AP287" s="127">
        <f>VLOOKUP(AO287,'Flags&amp;Qualifiers'!$B$2:$C$49,2)</f>
        <v>0</v>
      </c>
      <c r="AQ287" s="127">
        <f>VLOOKUP(AO287,'Flags&amp;Qualifiers'!$B$2:$D$49,3)</f>
        <v>0</v>
      </c>
      <c r="AR287" s="127">
        <f>VLOOKUP(AO287,'Flags&amp;Qualifiers'!$B$2:$E$49,4)</f>
        <v>0</v>
      </c>
      <c r="AS287" s="968"/>
      <c r="AT287" s="856" t="str">
        <f t="shared" si="121"/>
        <v>no</v>
      </c>
    </row>
    <row r="288" spans="1:46" s="7" customFormat="1" ht="11.25" customHeight="1" x14ac:dyDescent="0.2">
      <c r="A288" s="621">
        <f>(AirVision!A285)</f>
        <v>0</v>
      </c>
      <c r="B288" s="622">
        <f>(AirVision!B285)</f>
        <v>0</v>
      </c>
      <c r="C288" s="623" t="str">
        <f>IF(ISNUMBER(AirVision!I285),AirVision!I285, "")</f>
        <v/>
      </c>
      <c r="D288" s="624" t="str">
        <f>IF(AirVision!J285&lt;&gt;"",AirVision!J285, "")</f>
        <v/>
      </c>
      <c r="E288" s="624" t="str">
        <f>IF(ISNUMBER(AirVision!C285),AirVision!C285, "")</f>
        <v/>
      </c>
      <c r="F288" s="624" t="str">
        <f>IF(AirVision!D285&lt;&gt;"",AirVision!D285, "")</f>
        <v/>
      </c>
      <c r="G288" s="624" t="str">
        <f>IF(ISNUMBER(AirVision!F285),AirVision!F285, "")</f>
        <v/>
      </c>
      <c r="H288" s="624" t="str">
        <f>IF(AirVision!G285&lt;&gt;"",AirVision!G285, "")</f>
        <v/>
      </c>
      <c r="I288" s="624" t="str">
        <f>IF(ISNUMBER(AirVision!U285),AirVision!U285, "")</f>
        <v/>
      </c>
      <c r="J288" s="624" t="str">
        <f>IF(AirVision!V285&lt;&gt;"",AirVision!V285, "")</f>
        <v/>
      </c>
      <c r="K288" s="624" t="str">
        <f>IF(ISNUMBER(AirVision!X285),AirVision!X285, "")</f>
        <v/>
      </c>
      <c r="L288" s="624" t="str">
        <f>IF(AirVision!Y285&lt;&gt;"",AirVision!Y285, "")</f>
        <v/>
      </c>
      <c r="M288" s="624" t="str">
        <f>IF(ISNUMBER(AirVision!AA285),AirVision!AA285, "")</f>
        <v/>
      </c>
      <c r="N288" s="624" t="str">
        <f>IF(AirVision!AB285&lt;&gt;"",AirVision!AB285, "")</f>
        <v/>
      </c>
      <c r="O288" s="624" t="str">
        <f>IF(ISNUMBER(AirVision!AD285),AirVision!AD285, "")</f>
        <v/>
      </c>
      <c r="P288" s="624" t="str">
        <f>IF(AirVision!AE285&lt;&gt;"",AirVision!AE285, "")</f>
        <v/>
      </c>
      <c r="Q288" s="624">
        <f t="shared" si="114"/>
        <v>1</v>
      </c>
      <c r="R288" s="624" t="str">
        <f>IF(D288&lt;&gt;"",(VLOOKUP(D288,'Flags&amp;Qualifiers'!$S$2:$U$55,3)),"")</f>
        <v/>
      </c>
      <c r="S288" s="624" t="b">
        <f>ISNUMBER(SEARCH('Flags&amp;Qualifiers'!$S$5,D288))</f>
        <v>0</v>
      </c>
      <c r="T288" s="624">
        <f t="shared" si="115"/>
        <v>0</v>
      </c>
      <c r="U288" s="624" t="str">
        <f>IF(D288&lt;&gt;"",(VLOOKUP(D288,'Flags&amp;Qualifiers'!$S$2:$T$55,2)),"")</f>
        <v/>
      </c>
      <c r="V288" s="7">
        <f t="shared" si="116"/>
        <v>1</v>
      </c>
      <c r="W288" s="7">
        <f t="shared" si="117"/>
        <v>0</v>
      </c>
      <c r="X288" s="861" t="str">
        <f t="shared" si="118"/>
        <v>NULL</v>
      </c>
      <c r="Y288" s="557" t="str">
        <f t="shared" si="119"/>
        <v/>
      </c>
      <c r="Z288" s="862">
        <f t="shared" si="122"/>
        <v>282</v>
      </c>
      <c r="AA288" s="633">
        <f t="shared" si="123"/>
        <v>0</v>
      </c>
      <c r="AB288" s="7" t="str">
        <f t="shared" si="129"/>
        <v>INVALID</v>
      </c>
      <c r="AC288" s="861" t="str">
        <f t="shared" si="130"/>
        <v/>
      </c>
      <c r="AD288" s="861" t="e">
        <f t="shared" si="131"/>
        <v>#DIV/0!</v>
      </c>
      <c r="AE288" s="861">
        <f t="shared" si="132"/>
        <v>0</v>
      </c>
      <c r="AF288" s="862">
        <f t="shared" si="124"/>
        <v>300</v>
      </c>
      <c r="AG288" s="862">
        <f t="shared" si="125"/>
        <v>201</v>
      </c>
      <c r="AH288" s="865">
        <f t="shared" si="126"/>
        <v>0.374</v>
      </c>
      <c r="AI288" s="862">
        <f t="shared" si="127"/>
        <v>0.11600000000000001</v>
      </c>
      <c r="AJ288" s="862" t="e">
        <f t="shared" si="128"/>
        <v>#VALUE!</v>
      </c>
      <c r="AK288" s="632" t="str">
        <f t="shared" si="133"/>
        <v/>
      </c>
      <c r="AL288" s="866" t="str">
        <f t="shared" si="113"/>
        <v/>
      </c>
      <c r="AM288" s="867">
        <f t="shared" si="120"/>
        <v>0</v>
      </c>
      <c r="AN288" s="633" t="str">
        <f t="shared" si="134"/>
        <v>YES</v>
      </c>
      <c r="AO288" s="511" t="s">
        <v>382</v>
      </c>
      <c r="AP288" s="127">
        <f>VLOOKUP(AO288,'Flags&amp;Qualifiers'!$B$2:$C$49,2)</f>
        <v>0</v>
      </c>
      <c r="AQ288" s="127">
        <f>VLOOKUP(AO288,'Flags&amp;Qualifiers'!$B$2:$D$49,3)</f>
        <v>0</v>
      </c>
      <c r="AR288" s="127">
        <f>VLOOKUP(AO288,'Flags&amp;Qualifiers'!$B$2:$E$49,4)</f>
        <v>0</v>
      </c>
      <c r="AS288" s="968"/>
      <c r="AT288" s="856" t="str">
        <f t="shared" si="121"/>
        <v>no</v>
      </c>
    </row>
    <row r="289" spans="1:46" s="7" customFormat="1" ht="11.25" customHeight="1" x14ac:dyDescent="0.2">
      <c r="A289" s="621">
        <f>(AirVision!A286)</f>
        <v>0</v>
      </c>
      <c r="B289" s="622">
        <f>(AirVision!B286)</f>
        <v>0</v>
      </c>
      <c r="C289" s="623" t="str">
        <f>IF(ISNUMBER(AirVision!I286),AirVision!I286, "")</f>
        <v/>
      </c>
      <c r="D289" s="624" t="str">
        <f>IF(AirVision!J286&lt;&gt;"",AirVision!J286, "")</f>
        <v/>
      </c>
      <c r="E289" s="624" t="str">
        <f>IF(ISNUMBER(AirVision!C286),AirVision!C286, "")</f>
        <v/>
      </c>
      <c r="F289" s="624" t="str">
        <f>IF(AirVision!D286&lt;&gt;"",AirVision!D286, "")</f>
        <v/>
      </c>
      <c r="G289" s="624" t="str">
        <f>IF(ISNUMBER(AirVision!F286),AirVision!F286, "")</f>
        <v/>
      </c>
      <c r="H289" s="624" t="str">
        <f>IF(AirVision!G286&lt;&gt;"",AirVision!G286, "")</f>
        <v/>
      </c>
      <c r="I289" s="624" t="str">
        <f>IF(ISNUMBER(AirVision!U286),AirVision!U286, "")</f>
        <v/>
      </c>
      <c r="J289" s="624" t="str">
        <f>IF(AirVision!V286&lt;&gt;"",AirVision!V286, "")</f>
        <v/>
      </c>
      <c r="K289" s="624" t="str">
        <f>IF(ISNUMBER(AirVision!X286),AirVision!X286, "")</f>
        <v/>
      </c>
      <c r="L289" s="624" t="str">
        <f>IF(AirVision!Y286&lt;&gt;"",AirVision!Y286, "")</f>
        <v/>
      </c>
      <c r="M289" s="624" t="str">
        <f>IF(ISNUMBER(AirVision!AA286),AirVision!AA286, "")</f>
        <v/>
      </c>
      <c r="N289" s="624" t="str">
        <f>IF(AirVision!AB286&lt;&gt;"",AirVision!AB286, "")</f>
        <v/>
      </c>
      <c r="O289" s="624" t="str">
        <f>IF(ISNUMBER(AirVision!AD286),AirVision!AD286, "")</f>
        <v/>
      </c>
      <c r="P289" s="624" t="str">
        <f>IF(AirVision!AE286&lt;&gt;"",AirVision!AE286, "")</f>
        <v/>
      </c>
      <c r="Q289" s="624">
        <f t="shared" si="114"/>
        <v>1</v>
      </c>
      <c r="R289" s="624" t="str">
        <f>IF(D289&lt;&gt;"",(VLOOKUP(D289,'Flags&amp;Qualifiers'!$S$2:$U$55,3)),"")</f>
        <v/>
      </c>
      <c r="S289" s="624" t="b">
        <f>ISNUMBER(SEARCH('Flags&amp;Qualifiers'!$S$5,D289))</f>
        <v>0</v>
      </c>
      <c r="T289" s="624">
        <f t="shared" si="115"/>
        <v>0</v>
      </c>
      <c r="U289" s="624" t="str">
        <f>IF(D289&lt;&gt;"",(VLOOKUP(D289,'Flags&amp;Qualifiers'!$S$2:$T$55,2)),"")</f>
        <v/>
      </c>
      <c r="V289" s="7">
        <f t="shared" si="116"/>
        <v>1</v>
      </c>
      <c r="W289" s="7">
        <f t="shared" si="117"/>
        <v>0</v>
      </c>
      <c r="X289" s="861" t="str">
        <f t="shared" si="118"/>
        <v>NULL</v>
      </c>
      <c r="Y289" s="557" t="str">
        <f t="shared" si="119"/>
        <v/>
      </c>
      <c r="Z289" s="862">
        <f t="shared" si="122"/>
        <v>283</v>
      </c>
      <c r="AA289" s="633">
        <f t="shared" si="123"/>
        <v>0</v>
      </c>
      <c r="AB289" s="7" t="str">
        <f t="shared" si="129"/>
        <v>INVALID</v>
      </c>
      <c r="AC289" s="861" t="str">
        <f t="shared" si="130"/>
        <v/>
      </c>
      <c r="AD289" s="861" t="e">
        <f t="shared" si="131"/>
        <v>#DIV/0!</v>
      </c>
      <c r="AE289" s="861">
        <f t="shared" si="132"/>
        <v>0</v>
      </c>
      <c r="AF289" s="862">
        <f t="shared" si="124"/>
        <v>300</v>
      </c>
      <c r="AG289" s="862">
        <f t="shared" si="125"/>
        <v>201</v>
      </c>
      <c r="AH289" s="865">
        <f t="shared" si="126"/>
        <v>0.374</v>
      </c>
      <c r="AI289" s="862">
        <f t="shared" si="127"/>
        <v>0.11600000000000001</v>
      </c>
      <c r="AJ289" s="862" t="e">
        <f t="shared" si="128"/>
        <v>#VALUE!</v>
      </c>
      <c r="AK289" s="632" t="str">
        <f t="shared" si="133"/>
        <v/>
      </c>
      <c r="AL289" s="866" t="str">
        <f t="shared" si="113"/>
        <v/>
      </c>
      <c r="AM289" s="867">
        <f t="shared" si="120"/>
        <v>0</v>
      </c>
      <c r="AN289" s="633" t="str">
        <f t="shared" si="134"/>
        <v>YES</v>
      </c>
      <c r="AO289" s="511" t="s">
        <v>382</v>
      </c>
      <c r="AP289" s="127">
        <f>VLOOKUP(AO289,'Flags&amp;Qualifiers'!$B$2:$C$49,2)</f>
        <v>0</v>
      </c>
      <c r="AQ289" s="127">
        <f>VLOOKUP(AO289,'Flags&amp;Qualifiers'!$B$2:$D$49,3)</f>
        <v>0</v>
      </c>
      <c r="AR289" s="127">
        <f>VLOOKUP(AO289,'Flags&amp;Qualifiers'!$B$2:$E$49,4)</f>
        <v>0</v>
      </c>
      <c r="AS289" s="968"/>
      <c r="AT289" s="856" t="str">
        <f t="shared" si="121"/>
        <v>no</v>
      </c>
    </row>
    <row r="290" spans="1:46" s="7" customFormat="1" ht="11.25" customHeight="1" x14ac:dyDescent="0.2">
      <c r="A290" s="621">
        <f>(AirVision!A287)</f>
        <v>0</v>
      </c>
      <c r="B290" s="622">
        <f>(AirVision!B287)</f>
        <v>0</v>
      </c>
      <c r="C290" s="623" t="str">
        <f>IF(ISNUMBER(AirVision!I287),AirVision!I287, "")</f>
        <v/>
      </c>
      <c r="D290" s="624" t="str">
        <f>IF(AirVision!J287&lt;&gt;"",AirVision!J287, "")</f>
        <v/>
      </c>
      <c r="E290" s="624" t="str">
        <f>IF(ISNUMBER(AirVision!C287),AirVision!C287, "")</f>
        <v/>
      </c>
      <c r="F290" s="624" t="str">
        <f>IF(AirVision!D287&lt;&gt;"",AirVision!D287, "")</f>
        <v/>
      </c>
      <c r="G290" s="624" t="str">
        <f>IF(ISNUMBER(AirVision!F287),AirVision!F287, "")</f>
        <v/>
      </c>
      <c r="H290" s="624" t="str">
        <f>IF(AirVision!G287&lt;&gt;"",AirVision!G287, "")</f>
        <v/>
      </c>
      <c r="I290" s="624" t="str">
        <f>IF(ISNUMBER(AirVision!U287),AirVision!U287, "")</f>
        <v/>
      </c>
      <c r="J290" s="624" t="str">
        <f>IF(AirVision!V287&lt;&gt;"",AirVision!V287, "")</f>
        <v/>
      </c>
      <c r="K290" s="624" t="str">
        <f>IF(ISNUMBER(AirVision!X287),AirVision!X287, "")</f>
        <v/>
      </c>
      <c r="L290" s="624" t="str">
        <f>IF(AirVision!Y287&lt;&gt;"",AirVision!Y287, "")</f>
        <v/>
      </c>
      <c r="M290" s="624" t="str">
        <f>IF(ISNUMBER(AirVision!AA287),AirVision!AA287, "")</f>
        <v/>
      </c>
      <c r="N290" s="624" t="str">
        <f>IF(AirVision!AB287&lt;&gt;"",AirVision!AB287, "")</f>
        <v/>
      </c>
      <c r="O290" s="624" t="str">
        <f>IF(ISNUMBER(AirVision!AD287),AirVision!AD287, "")</f>
        <v/>
      </c>
      <c r="P290" s="624" t="str">
        <f>IF(AirVision!AE287&lt;&gt;"",AirVision!AE287, "")</f>
        <v/>
      </c>
      <c r="Q290" s="624">
        <f t="shared" si="114"/>
        <v>1</v>
      </c>
      <c r="R290" s="624" t="str">
        <f>IF(D290&lt;&gt;"",(VLOOKUP(D290,'Flags&amp;Qualifiers'!$S$2:$U$55,3)),"")</f>
        <v/>
      </c>
      <c r="S290" s="624" t="b">
        <f>ISNUMBER(SEARCH('Flags&amp;Qualifiers'!$S$5,D290))</f>
        <v>0</v>
      </c>
      <c r="T290" s="624">
        <f t="shared" si="115"/>
        <v>0</v>
      </c>
      <c r="U290" s="624" t="str">
        <f>IF(D290&lt;&gt;"",(VLOOKUP(D290,'Flags&amp;Qualifiers'!$S$2:$T$55,2)),"")</f>
        <v/>
      </c>
      <c r="V290" s="7">
        <f t="shared" si="116"/>
        <v>1</v>
      </c>
      <c r="W290" s="7">
        <f t="shared" si="117"/>
        <v>0</v>
      </c>
      <c r="X290" s="861" t="str">
        <f t="shared" si="118"/>
        <v>NULL</v>
      </c>
      <c r="Y290" s="557" t="str">
        <f t="shared" si="119"/>
        <v/>
      </c>
      <c r="Z290" s="862">
        <f t="shared" si="122"/>
        <v>284</v>
      </c>
      <c r="AA290" s="633">
        <f t="shared" si="123"/>
        <v>0</v>
      </c>
      <c r="AB290" s="7" t="str">
        <f t="shared" si="129"/>
        <v>INVALID</v>
      </c>
      <c r="AC290" s="861" t="str">
        <f t="shared" si="130"/>
        <v/>
      </c>
      <c r="AD290" s="861" t="e">
        <f t="shared" si="131"/>
        <v>#DIV/0!</v>
      </c>
      <c r="AE290" s="861">
        <f t="shared" si="132"/>
        <v>0</v>
      </c>
      <c r="AF290" s="862">
        <f t="shared" si="124"/>
        <v>300</v>
      </c>
      <c r="AG290" s="862">
        <f t="shared" si="125"/>
        <v>201</v>
      </c>
      <c r="AH290" s="865">
        <f t="shared" si="126"/>
        <v>0.374</v>
      </c>
      <c r="AI290" s="862">
        <f t="shared" si="127"/>
        <v>0.11600000000000001</v>
      </c>
      <c r="AJ290" s="862" t="e">
        <f t="shared" si="128"/>
        <v>#VALUE!</v>
      </c>
      <c r="AK290" s="632" t="str">
        <f t="shared" si="133"/>
        <v/>
      </c>
      <c r="AL290" s="866" t="str">
        <f t="shared" si="113"/>
        <v/>
      </c>
      <c r="AM290" s="867">
        <f t="shared" si="120"/>
        <v>0</v>
      </c>
      <c r="AN290" s="633" t="str">
        <f t="shared" si="134"/>
        <v>YES</v>
      </c>
      <c r="AO290" s="511" t="s">
        <v>382</v>
      </c>
      <c r="AP290" s="127">
        <f>VLOOKUP(AO290,'Flags&amp;Qualifiers'!$B$2:$C$49,2)</f>
        <v>0</v>
      </c>
      <c r="AQ290" s="127">
        <f>VLOOKUP(AO290,'Flags&amp;Qualifiers'!$B$2:$D$49,3)</f>
        <v>0</v>
      </c>
      <c r="AR290" s="127">
        <f>VLOOKUP(AO290,'Flags&amp;Qualifiers'!$B$2:$E$49,4)</f>
        <v>0</v>
      </c>
      <c r="AS290" s="968"/>
      <c r="AT290" s="856" t="str">
        <f t="shared" si="121"/>
        <v>no</v>
      </c>
    </row>
    <row r="291" spans="1:46" s="7" customFormat="1" ht="11.25" customHeight="1" x14ac:dyDescent="0.2">
      <c r="A291" s="621">
        <f>(AirVision!A288)</f>
        <v>0</v>
      </c>
      <c r="B291" s="622">
        <f>(AirVision!B288)</f>
        <v>0</v>
      </c>
      <c r="C291" s="623" t="str">
        <f>IF(ISNUMBER(AirVision!I288),AirVision!I288, "")</f>
        <v/>
      </c>
      <c r="D291" s="624" t="str">
        <f>IF(AirVision!J288&lt;&gt;"",AirVision!J288, "")</f>
        <v/>
      </c>
      <c r="E291" s="624" t="str">
        <f>IF(ISNUMBER(AirVision!C288),AirVision!C288, "")</f>
        <v/>
      </c>
      <c r="F291" s="624" t="str">
        <f>IF(AirVision!D288&lt;&gt;"",AirVision!D288, "")</f>
        <v/>
      </c>
      <c r="G291" s="624" t="str">
        <f>IF(ISNUMBER(AirVision!F288),AirVision!F288, "")</f>
        <v/>
      </c>
      <c r="H291" s="624" t="str">
        <f>IF(AirVision!G288&lt;&gt;"",AirVision!G288, "")</f>
        <v/>
      </c>
      <c r="I291" s="624" t="str">
        <f>IF(ISNUMBER(AirVision!U288),AirVision!U288, "")</f>
        <v/>
      </c>
      <c r="J291" s="624" t="str">
        <f>IF(AirVision!V288&lt;&gt;"",AirVision!V288, "")</f>
        <v/>
      </c>
      <c r="K291" s="624" t="str">
        <f>IF(ISNUMBER(AirVision!X288),AirVision!X288, "")</f>
        <v/>
      </c>
      <c r="L291" s="624" t="str">
        <f>IF(AirVision!Y288&lt;&gt;"",AirVision!Y288, "")</f>
        <v/>
      </c>
      <c r="M291" s="624" t="str">
        <f>IF(ISNUMBER(AirVision!AA288),AirVision!AA288, "")</f>
        <v/>
      </c>
      <c r="N291" s="624" t="str">
        <f>IF(AirVision!AB288&lt;&gt;"",AirVision!AB288, "")</f>
        <v/>
      </c>
      <c r="O291" s="624" t="str">
        <f>IF(ISNUMBER(AirVision!AD288),AirVision!AD288, "")</f>
        <v/>
      </c>
      <c r="P291" s="624" t="str">
        <f>IF(AirVision!AE288&lt;&gt;"",AirVision!AE288, "")</f>
        <v/>
      </c>
      <c r="Q291" s="624">
        <f t="shared" si="114"/>
        <v>1</v>
      </c>
      <c r="R291" s="624" t="str">
        <f>IF(D291&lt;&gt;"",(VLOOKUP(D291,'Flags&amp;Qualifiers'!$S$2:$U$55,3)),"")</f>
        <v/>
      </c>
      <c r="S291" s="624" t="b">
        <f>ISNUMBER(SEARCH('Flags&amp;Qualifiers'!$S$5,D291))</f>
        <v>0</v>
      </c>
      <c r="T291" s="624">
        <f t="shared" si="115"/>
        <v>0</v>
      </c>
      <c r="U291" s="624" t="str">
        <f>IF(D291&lt;&gt;"",(VLOOKUP(D291,'Flags&amp;Qualifiers'!$S$2:$T$55,2)),"")</f>
        <v/>
      </c>
      <c r="V291" s="7">
        <f t="shared" si="116"/>
        <v>1</v>
      </c>
      <c r="W291" s="7">
        <f t="shared" si="117"/>
        <v>0</v>
      </c>
      <c r="X291" s="861" t="str">
        <f t="shared" si="118"/>
        <v>NULL</v>
      </c>
      <c r="Y291" s="557" t="str">
        <f t="shared" si="119"/>
        <v/>
      </c>
      <c r="Z291" s="862">
        <f t="shared" si="122"/>
        <v>285</v>
      </c>
      <c r="AA291" s="633">
        <f t="shared" si="123"/>
        <v>0</v>
      </c>
      <c r="AB291" s="7" t="str">
        <f t="shared" si="129"/>
        <v>INVALID</v>
      </c>
      <c r="AC291" s="861" t="str">
        <f t="shared" si="130"/>
        <v/>
      </c>
      <c r="AD291" s="861" t="e">
        <f t="shared" si="131"/>
        <v>#DIV/0!</v>
      </c>
      <c r="AE291" s="861">
        <f t="shared" si="132"/>
        <v>0</v>
      </c>
      <c r="AF291" s="862">
        <f t="shared" si="124"/>
        <v>300</v>
      </c>
      <c r="AG291" s="862">
        <f t="shared" si="125"/>
        <v>201</v>
      </c>
      <c r="AH291" s="865">
        <f t="shared" si="126"/>
        <v>0.374</v>
      </c>
      <c r="AI291" s="862">
        <f t="shared" si="127"/>
        <v>0.11600000000000001</v>
      </c>
      <c r="AJ291" s="862" t="e">
        <f t="shared" si="128"/>
        <v>#VALUE!</v>
      </c>
      <c r="AK291" s="632" t="str">
        <f t="shared" si="133"/>
        <v/>
      </c>
      <c r="AL291" s="866" t="str">
        <f t="shared" si="113"/>
        <v/>
      </c>
      <c r="AM291" s="867">
        <f t="shared" si="120"/>
        <v>0</v>
      </c>
      <c r="AN291" s="633" t="str">
        <f t="shared" si="134"/>
        <v>YES</v>
      </c>
      <c r="AO291" s="511" t="s">
        <v>382</v>
      </c>
      <c r="AP291" s="127">
        <f>VLOOKUP(AO291,'Flags&amp;Qualifiers'!$B$2:$C$49,2)</f>
        <v>0</v>
      </c>
      <c r="AQ291" s="127">
        <f>VLOOKUP(AO291,'Flags&amp;Qualifiers'!$B$2:$D$49,3)</f>
        <v>0</v>
      </c>
      <c r="AR291" s="127">
        <f>VLOOKUP(AO291,'Flags&amp;Qualifiers'!$B$2:$E$49,4)</f>
        <v>0</v>
      </c>
      <c r="AS291" s="968"/>
      <c r="AT291" s="856" t="str">
        <f t="shared" si="121"/>
        <v>no</v>
      </c>
    </row>
    <row r="292" spans="1:46" s="7" customFormat="1" ht="11.25" customHeight="1" x14ac:dyDescent="0.2">
      <c r="A292" s="621">
        <f>(AirVision!A289)</f>
        <v>0</v>
      </c>
      <c r="B292" s="622">
        <f>(AirVision!B289)</f>
        <v>0</v>
      </c>
      <c r="C292" s="623" t="str">
        <f>IF(ISNUMBER(AirVision!I289),AirVision!I289, "")</f>
        <v/>
      </c>
      <c r="D292" s="624" t="str">
        <f>IF(AirVision!J289&lt;&gt;"",AirVision!J289, "")</f>
        <v/>
      </c>
      <c r="E292" s="624" t="str">
        <f>IF(ISNUMBER(AirVision!C289),AirVision!C289, "")</f>
        <v/>
      </c>
      <c r="F292" s="624" t="str">
        <f>IF(AirVision!D289&lt;&gt;"",AirVision!D289, "")</f>
        <v/>
      </c>
      <c r="G292" s="624" t="str">
        <f>IF(ISNUMBER(AirVision!F289),AirVision!F289, "")</f>
        <v/>
      </c>
      <c r="H292" s="624" t="str">
        <f>IF(AirVision!G289&lt;&gt;"",AirVision!G289, "")</f>
        <v/>
      </c>
      <c r="I292" s="624" t="str">
        <f>IF(ISNUMBER(AirVision!U289),AirVision!U289, "")</f>
        <v/>
      </c>
      <c r="J292" s="624" t="str">
        <f>IF(AirVision!V289&lt;&gt;"",AirVision!V289, "")</f>
        <v/>
      </c>
      <c r="K292" s="624" t="str">
        <f>IF(ISNUMBER(AirVision!X289),AirVision!X289, "")</f>
        <v/>
      </c>
      <c r="L292" s="624" t="str">
        <f>IF(AirVision!Y289&lt;&gt;"",AirVision!Y289, "")</f>
        <v/>
      </c>
      <c r="M292" s="624" t="str">
        <f>IF(ISNUMBER(AirVision!AA289),AirVision!AA289, "")</f>
        <v/>
      </c>
      <c r="N292" s="624" t="str">
        <f>IF(AirVision!AB289&lt;&gt;"",AirVision!AB289, "")</f>
        <v/>
      </c>
      <c r="O292" s="624" t="str">
        <f>IF(ISNUMBER(AirVision!AD289),AirVision!AD289, "")</f>
        <v/>
      </c>
      <c r="P292" s="624" t="str">
        <f>IF(AirVision!AE289&lt;&gt;"",AirVision!AE289, "")</f>
        <v/>
      </c>
      <c r="Q292" s="624">
        <f t="shared" si="114"/>
        <v>1</v>
      </c>
      <c r="R292" s="624" t="str">
        <f>IF(D292&lt;&gt;"",(VLOOKUP(D292,'Flags&amp;Qualifiers'!$S$2:$U$55,3)),"")</f>
        <v/>
      </c>
      <c r="S292" s="624" t="b">
        <f>ISNUMBER(SEARCH('Flags&amp;Qualifiers'!$S$5,D292))</f>
        <v>0</v>
      </c>
      <c r="T292" s="624">
        <f t="shared" si="115"/>
        <v>0</v>
      </c>
      <c r="U292" s="624" t="str">
        <f>IF(D292&lt;&gt;"",(VLOOKUP(D292,'Flags&amp;Qualifiers'!$S$2:$T$55,2)),"")</f>
        <v/>
      </c>
      <c r="V292" s="7">
        <f t="shared" si="116"/>
        <v>1</v>
      </c>
      <c r="W292" s="7">
        <f t="shared" si="117"/>
        <v>0</v>
      </c>
      <c r="X292" s="861" t="str">
        <f t="shared" si="118"/>
        <v>NULL</v>
      </c>
      <c r="Y292" s="557" t="str">
        <f t="shared" si="119"/>
        <v/>
      </c>
      <c r="Z292" s="862">
        <f t="shared" si="122"/>
        <v>286</v>
      </c>
      <c r="AA292" s="633">
        <f t="shared" si="123"/>
        <v>0</v>
      </c>
      <c r="AB292" s="7" t="str">
        <f t="shared" si="129"/>
        <v>INVALID</v>
      </c>
      <c r="AC292" s="861" t="str">
        <f t="shared" si="130"/>
        <v/>
      </c>
      <c r="AD292" s="861" t="e">
        <f t="shared" si="131"/>
        <v>#DIV/0!</v>
      </c>
      <c r="AE292" s="861">
        <f t="shared" si="132"/>
        <v>0</v>
      </c>
      <c r="AF292" s="862">
        <f t="shared" si="124"/>
        <v>300</v>
      </c>
      <c r="AG292" s="862">
        <f t="shared" si="125"/>
        <v>201</v>
      </c>
      <c r="AH292" s="865">
        <f t="shared" si="126"/>
        <v>0.374</v>
      </c>
      <c r="AI292" s="862">
        <f t="shared" si="127"/>
        <v>0.11600000000000001</v>
      </c>
      <c r="AJ292" s="862" t="e">
        <f t="shared" si="128"/>
        <v>#VALUE!</v>
      </c>
      <c r="AK292" s="632" t="str">
        <f t="shared" si="133"/>
        <v/>
      </c>
      <c r="AL292" s="866" t="str">
        <f t="shared" si="113"/>
        <v/>
      </c>
      <c r="AM292" s="867">
        <f t="shared" si="120"/>
        <v>0</v>
      </c>
      <c r="AN292" s="633" t="str">
        <f t="shared" si="134"/>
        <v>YES</v>
      </c>
      <c r="AO292" s="511" t="s">
        <v>382</v>
      </c>
      <c r="AP292" s="127">
        <f>VLOOKUP(AO292,'Flags&amp;Qualifiers'!$B$2:$C$49,2)</f>
        <v>0</v>
      </c>
      <c r="AQ292" s="127">
        <f>VLOOKUP(AO292,'Flags&amp;Qualifiers'!$B$2:$D$49,3)</f>
        <v>0</v>
      </c>
      <c r="AR292" s="127">
        <f>VLOOKUP(AO292,'Flags&amp;Qualifiers'!$B$2:$E$49,4)</f>
        <v>0</v>
      </c>
      <c r="AS292" s="968"/>
      <c r="AT292" s="856" t="str">
        <f t="shared" si="121"/>
        <v>no</v>
      </c>
    </row>
    <row r="293" spans="1:46" s="7" customFormat="1" ht="11.25" customHeight="1" x14ac:dyDescent="0.2">
      <c r="A293" s="621">
        <f>(AirVision!A290)</f>
        <v>0</v>
      </c>
      <c r="B293" s="622">
        <f>(AirVision!B290)</f>
        <v>0</v>
      </c>
      <c r="C293" s="623" t="str">
        <f>IF(ISNUMBER(AirVision!I290),AirVision!I290, "")</f>
        <v/>
      </c>
      <c r="D293" s="624" t="str">
        <f>IF(AirVision!J290&lt;&gt;"",AirVision!J290, "")</f>
        <v/>
      </c>
      <c r="E293" s="624" t="str">
        <f>IF(ISNUMBER(AirVision!C290),AirVision!C290, "")</f>
        <v/>
      </c>
      <c r="F293" s="624" t="str">
        <f>IF(AirVision!D290&lt;&gt;"",AirVision!D290, "")</f>
        <v/>
      </c>
      <c r="G293" s="624" t="str">
        <f>IF(ISNUMBER(AirVision!F290),AirVision!F290, "")</f>
        <v/>
      </c>
      <c r="H293" s="624" t="str">
        <f>IF(AirVision!G290&lt;&gt;"",AirVision!G290, "")</f>
        <v/>
      </c>
      <c r="I293" s="624" t="str">
        <f>IF(ISNUMBER(AirVision!U290),AirVision!U290, "")</f>
        <v/>
      </c>
      <c r="J293" s="624" t="str">
        <f>IF(AirVision!V290&lt;&gt;"",AirVision!V290, "")</f>
        <v/>
      </c>
      <c r="K293" s="624" t="str">
        <f>IF(ISNUMBER(AirVision!X290),AirVision!X290, "")</f>
        <v/>
      </c>
      <c r="L293" s="624" t="str">
        <f>IF(AirVision!Y290&lt;&gt;"",AirVision!Y290, "")</f>
        <v/>
      </c>
      <c r="M293" s="624" t="str">
        <f>IF(ISNUMBER(AirVision!AA290),AirVision!AA290, "")</f>
        <v/>
      </c>
      <c r="N293" s="624" t="str">
        <f>IF(AirVision!AB290&lt;&gt;"",AirVision!AB290, "")</f>
        <v/>
      </c>
      <c r="O293" s="624" t="str">
        <f>IF(ISNUMBER(AirVision!AD290),AirVision!AD290, "")</f>
        <v/>
      </c>
      <c r="P293" s="624" t="str">
        <f>IF(AirVision!AE290&lt;&gt;"",AirVision!AE290, "")</f>
        <v/>
      </c>
      <c r="Q293" s="624">
        <f t="shared" si="114"/>
        <v>1</v>
      </c>
      <c r="R293" s="624" t="str">
        <f>IF(D293&lt;&gt;"",(VLOOKUP(D293,'Flags&amp;Qualifiers'!$S$2:$U$55,3)),"")</f>
        <v/>
      </c>
      <c r="S293" s="624" t="b">
        <f>ISNUMBER(SEARCH('Flags&amp;Qualifiers'!$S$5,D293))</f>
        <v>0</v>
      </c>
      <c r="T293" s="624">
        <f t="shared" si="115"/>
        <v>0</v>
      </c>
      <c r="U293" s="624" t="str">
        <f>IF(D293&lt;&gt;"",(VLOOKUP(D293,'Flags&amp;Qualifiers'!$S$2:$T$55,2)),"")</f>
        <v/>
      </c>
      <c r="V293" s="7">
        <f t="shared" si="116"/>
        <v>1</v>
      </c>
      <c r="W293" s="7">
        <f t="shared" si="117"/>
        <v>0</v>
      </c>
      <c r="X293" s="861" t="str">
        <f t="shared" si="118"/>
        <v>NULL</v>
      </c>
      <c r="Y293" s="557" t="str">
        <f t="shared" si="119"/>
        <v/>
      </c>
      <c r="Z293" s="862">
        <f t="shared" si="122"/>
        <v>287</v>
      </c>
      <c r="AA293" s="633">
        <f t="shared" si="123"/>
        <v>0</v>
      </c>
      <c r="AB293" s="7" t="str">
        <f t="shared" si="129"/>
        <v>INVALID</v>
      </c>
      <c r="AC293" s="861" t="str">
        <f t="shared" si="130"/>
        <v/>
      </c>
      <c r="AD293" s="861" t="e">
        <f t="shared" si="131"/>
        <v>#DIV/0!</v>
      </c>
      <c r="AE293" s="861">
        <f t="shared" si="132"/>
        <v>0</v>
      </c>
      <c r="AF293" s="862">
        <f t="shared" si="124"/>
        <v>300</v>
      </c>
      <c r="AG293" s="862">
        <f t="shared" si="125"/>
        <v>201</v>
      </c>
      <c r="AH293" s="865">
        <f t="shared" si="126"/>
        <v>0.374</v>
      </c>
      <c r="AI293" s="862">
        <f t="shared" si="127"/>
        <v>0.11600000000000001</v>
      </c>
      <c r="AJ293" s="862" t="e">
        <f t="shared" si="128"/>
        <v>#VALUE!</v>
      </c>
      <c r="AK293" s="632" t="str">
        <f t="shared" si="133"/>
        <v/>
      </c>
      <c r="AL293" s="866" t="str">
        <f t="shared" si="113"/>
        <v/>
      </c>
      <c r="AM293" s="867">
        <f t="shared" si="120"/>
        <v>0</v>
      </c>
      <c r="AN293" s="633" t="str">
        <f t="shared" si="134"/>
        <v>YES</v>
      </c>
      <c r="AO293" s="511" t="s">
        <v>382</v>
      </c>
      <c r="AP293" s="127">
        <f>VLOOKUP(AO293,'Flags&amp;Qualifiers'!$B$2:$C$49,2)</f>
        <v>0</v>
      </c>
      <c r="AQ293" s="127">
        <f>VLOOKUP(AO293,'Flags&amp;Qualifiers'!$B$2:$D$49,3)</f>
        <v>0</v>
      </c>
      <c r="AR293" s="127">
        <f>VLOOKUP(AO293,'Flags&amp;Qualifiers'!$B$2:$E$49,4)</f>
        <v>0</v>
      </c>
      <c r="AS293" s="968"/>
      <c r="AT293" s="856" t="str">
        <f t="shared" si="121"/>
        <v>no</v>
      </c>
    </row>
    <row r="294" spans="1:46" s="7" customFormat="1" ht="11.25" customHeight="1" x14ac:dyDescent="0.2">
      <c r="A294" s="621">
        <f>(AirVision!A291)</f>
        <v>0</v>
      </c>
      <c r="B294" s="622">
        <f>(AirVision!B291)</f>
        <v>0</v>
      </c>
      <c r="C294" s="623" t="str">
        <f>IF(ISNUMBER(AirVision!I291),AirVision!I291, "")</f>
        <v/>
      </c>
      <c r="D294" s="624" t="str">
        <f>IF(AirVision!J291&lt;&gt;"",AirVision!J291, "")</f>
        <v/>
      </c>
      <c r="E294" s="624" t="str">
        <f>IF(ISNUMBER(AirVision!C291),AirVision!C291, "")</f>
        <v/>
      </c>
      <c r="F294" s="624" t="str">
        <f>IF(AirVision!D291&lt;&gt;"",AirVision!D291, "")</f>
        <v/>
      </c>
      <c r="G294" s="624" t="str">
        <f>IF(ISNUMBER(AirVision!F291),AirVision!F291, "")</f>
        <v/>
      </c>
      <c r="H294" s="624" t="str">
        <f>IF(AirVision!G291&lt;&gt;"",AirVision!G291, "")</f>
        <v/>
      </c>
      <c r="I294" s="624" t="str">
        <f>IF(ISNUMBER(AirVision!U291),AirVision!U291, "")</f>
        <v/>
      </c>
      <c r="J294" s="624" t="str">
        <f>IF(AirVision!V291&lt;&gt;"",AirVision!V291, "")</f>
        <v/>
      </c>
      <c r="K294" s="624" t="str">
        <f>IF(ISNUMBER(AirVision!X291),AirVision!X291, "")</f>
        <v/>
      </c>
      <c r="L294" s="624" t="str">
        <f>IF(AirVision!Y291&lt;&gt;"",AirVision!Y291, "")</f>
        <v/>
      </c>
      <c r="M294" s="624" t="str">
        <f>IF(ISNUMBER(AirVision!AA291),AirVision!AA291, "")</f>
        <v/>
      </c>
      <c r="N294" s="624" t="str">
        <f>IF(AirVision!AB291&lt;&gt;"",AirVision!AB291, "")</f>
        <v/>
      </c>
      <c r="O294" s="624" t="str">
        <f>IF(ISNUMBER(AirVision!AD291),AirVision!AD291, "")</f>
        <v/>
      </c>
      <c r="P294" s="624" t="str">
        <f>IF(AirVision!AE291&lt;&gt;"",AirVision!AE291, "")</f>
        <v/>
      </c>
      <c r="Q294" s="624">
        <f t="shared" si="114"/>
        <v>1</v>
      </c>
      <c r="R294" s="624" t="str">
        <f>IF(D294&lt;&gt;"",(VLOOKUP(D294,'Flags&amp;Qualifiers'!$S$2:$U$55,3)),"")</f>
        <v/>
      </c>
      <c r="S294" s="624" t="b">
        <f>ISNUMBER(SEARCH('Flags&amp;Qualifiers'!$S$5,D294))</f>
        <v>0</v>
      </c>
      <c r="T294" s="624">
        <f t="shared" si="115"/>
        <v>0</v>
      </c>
      <c r="U294" s="624" t="str">
        <f>IF(D294&lt;&gt;"",(VLOOKUP(D294,'Flags&amp;Qualifiers'!$S$2:$T$55,2)),"")</f>
        <v/>
      </c>
      <c r="V294" s="7">
        <f t="shared" si="116"/>
        <v>1</v>
      </c>
      <c r="W294" s="7">
        <f t="shared" si="117"/>
        <v>0</v>
      </c>
      <c r="X294" s="861" t="str">
        <f t="shared" si="118"/>
        <v>NULL</v>
      </c>
      <c r="Y294" s="557" t="str">
        <f t="shared" si="119"/>
        <v/>
      </c>
      <c r="Z294" s="862">
        <f t="shared" si="122"/>
        <v>288</v>
      </c>
      <c r="AA294" s="633">
        <f t="shared" si="123"/>
        <v>0</v>
      </c>
      <c r="AB294" s="7" t="str">
        <f t="shared" si="129"/>
        <v>INVALID</v>
      </c>
      <c r="AC294" s="861" t="str">
        <f t="shared" si="130"/>
        <v/>
      </c>
      <c r="AD294" s="861" t="e">
        <f t="shared" si="131"/>
        <v>#DIV/0!</v>
      </c>
      <c r="AE294" s="861">
        <f t="shared" si="132"/>
        <v>0</v>
      </c>
      <c r="AF294" s="862">
        <f t="shared" si="124"/>
        <v>300</v>
      </c>
      <c r="AG294" s="862">
        <f t="shared" si="125"/>
        <v>201</v>
      </c>
      <c r="AH294" s="865">
        <f t="shared" si="126"/>
        <v>0.374</v>
      </c>
      <c r="AI294" s="862">
        <f t="shared" si="127"/>
        <v>0.11600000000000001</v>
      </c>
      <c r="AJ294" s="862" t="e">
        <f t="shared" si="128"/>
        <v>#VALUE!</v>
      </c>
      <c r="AK294" s="632" t="str">
        <f t="shared" si="133"/>
        <v/>
      </c>
      <c r="AL294" s="866" t="str">
        <f t="shared" si="113"/>
        <v/>
      </c>
      <c r="AM294" s="867">
        <f t="shared" si="120"/>
        <v>0</v>
      </c>
      <c r="AN294" s="633" t="str">
        <f t="shared" si="134"/>
        <v>YES</v>
      </c>
      <c r="AO294" s="511" t="s">
        <v>382</v>
      </c>
      <c r="AP294" s="127">
        <f>VLOOKUP(AO294,'Flags&amp;Qualifiers'!$B$2:$C$49,2)</f>
        <v>0</v>
      </c>
      <c r="AQ294" s="127">
        <f>VLOOKUP(AO294,'Flags&amp;Qualifiers'!$B$2:$D$49,3)</f>
        <v>0</v>
      </c>
      <c r="AR294" s="127">
        <f>VLOOKUP(AO294,'Flags&amp;Qualifiers'!$B$2:$E$49,4)</f>
        <v>0</v>
      </c>
      <c r="AS294" s="968"/>
      <c r="AT294" s="856" t="str">
        <f t="shared" si="121"/>
        <v>no</v>
      </c>
    </row>
    <row r="295" spans="1:46" s="7" customFormat="1" ht="11.25" customHeight="1" x14ac:dyDescent="0.2">
      <c r="A295" s="621">
        <f>(AirVision!A292)</f>
        <v>0</v>
      </c>
      <c r="B295" s="622">
        <f>(AirVision!B292)</f>
        <v>0</v>
      </c>
      <c r="C295" s="623" t="str">
        <f>IF(ISNUMBER(AirVision!I292),AirVision!I292, "")</f>
        <v/>
      </c>
      <c r="D295" s="624" t="str">
        <f>IF(AirVision!J292&lt;&gt;"",AirVision!J292, "")</f>
        <v/>
      </c>
      <c r="E295" s="624" t="str">
        <f>IF(ISNUMBER(AirVision!C292),AirVision!C292, "")</f>
        <v/>
      </c>
      <c r="F295" s="624" t="str">
        <f>IF(AirVision!D292&lt;&gt;"",AirVision!D292, "")</f>
        <v/>
      </c>
      <c r="G295" s="624" t="str">
        <f>IF(ISNUMBER(AirVision!F292),AirVision!F292, "")</f>
        <v/>
      </c>
      <c r="H295" s="624" t="str">
        <f>IF(AirVision!G292&lt;&gt;"",AirVision!G292, "")</f>
        <v/>
      </c>
      <c r="I295" s="624" t="str">
        <f>IF(ISNUMBER(AirVision!U292),AirVision!U292, "")</f>
        <v/>
      </c>
      <c r="J295" s="624" t="str">
        <f>IF(AirVision!V292&lt;&gt;"",AirVision!V292, "")</f>
        <v/>
      </c>
      <c r="K295" s="624" t="str">
        <f>IF(ISNUMBER(AirVision!X292),AirVision!X292, "")</f>
        <v/>
      </c>
      <c r="L295" s="624" t="str">
        <f>IF(AirVision!Y292&lt;&gt;"",AirVision!Y292, "")</f>
        <v/>
      </c>
      <c r="M295" s="624" t="str">
        <f>IF(ISNUMBER(AirVision!AA292),AirVision!AA292, "")</f>
        <v/>
      </c>
      <c r="N295" s="624" t="str">
        <f>IF(AirVision!AB292&lt;&gt;"",AirVision!AB292, "")</f>
        <v/>
      </c>
      <c r="O295" s="624" t="str">
        <f>IF(ISNUMBER(AirVision!AD292),AirVision!AD292, "")</f>
        <v/>
      </c>
      <c r="P295" s="624" t="str">
        <f>IF(AirVision!AE292&lt;&gt;"",AirVision!AE292, "")</f>
        <v/>
      </c>
      <c r="Q295" s="624">
        <f t="shared" si="114"/>
        <v>1</v>
      </c>
      <c r="R295" s="624" t="str">
        <f>IF(D295&lt;&gt;"",(VLOOKUP(D295,'Flags&amp;Qualifiers'!$S$2:$U$55,3)),"")</f>
        <v/>
      </c>
      <c r="S295" s="624" t="b">
        <f>ISNUMBER(SEARCH('Flags&amp;Qualifiers'!$S$5,D295))</f>
        <v>0</v>
      </c>
      <c r="T295" s="624">
        <f t="shared" si="115"/>
        <v>0</v>
      </c>
      <c r="U295" s="624" t="str">
        <f>IF(D295&lt;&gt;"",(VLOOKUP(D295,'Flags&amp;Qualifiers'!$S$2:$T$55,2)),"")</f>
        <v/>
      </c>
      <c r="V295" s="7">
        <f t="shared" si="116"/>
        <v>1</v>
      </c>
      <c r="W295" s="7">
        <f t="shared" si="117"/>
        <v>0</v>
      </c>
      <c r="X295" s="861" t="str">
        <f t="shared" si="118"/>
        <v>NULL</v>
      </c>
      <c r="Y295" s="557" t="str">
        <f t="shared" si="119"/>
        <v/>
      </c>
      <c r="Z295" s="862">
        <f t="shared" si="122"/>
        <v>289</v>
      </c>
      <c r="AA295" s="633">
        <f t="shared" si="123"/>
        <v>0</v>
      </c>
      <c r="AB295" s="7" t="str">
        <f t="shared" si="129"/>
        <v>INVALID</v>
      </c>
      <c r="AC295" s="861" t="str">
        <f t="shared" si="130"/>
        <v/>
      </c>
      <c r="AD295" s="861" t="e">
        <f t="shared" ref="AD295:AD318" si="135">AVERAGE($X$295:$X$318)</f>
        <v>#DIV/0!</v>
      </c>
      <c r="AE295" s="861">
        <f t="shared" ref="AE295:AE318" si="136">MAX($X$295:$X$318)</f>
        <v>0</v>
      </c>
      <c r="AF295" s="862">
        <f t="shared" si="124"/>
        <v>300</v>
      </c>
      <c r="AG295" s="862">
        <f t="shared" si="125"/>
        <v>201</v>
      </c>
      <c r="AH295" s="865">
        <f t="shared" si="126"/>
        <v>0.374</v>
      </c>
      <c r="AI295" s="862">
        <f t="shared" si="127"/>
        <v>0.11600000000000001</v>
      </c>
      <c r="AJ295" s="862" t="e">
        <f t="shared" si="128"/>
        <v>#VALUE!</v>
      </c>
      <c r="AK295" s="632" t="str">
        <f t="shared" si="133"/>
        <v/>
      </c>
      <c r="AL295" s="866" t="str">
        <f t="shared" si="113"/>
        <v/>
      </c>
      <c r="AM295" s="867">
        <f t="shared" si="120"/>
        <v>0</v>
      </c>
      <c r="AN295" s="633" t="str">
        <f t="shared" si="134"/>
        <v>YES</v>
      </c>
      <c r="AO295" s="511" t="s">
        <v>382</v>
      </c>
      <c r="AP295" s="127">
        <f>VLOOKUP(AO295,'Flags&amp;Qualifiers'!$B$2:$C$49,2)</f>
        <v>0</v>
      </c>
      <c r="AQ295" s="127">
        <f>VLOOKUP(AO295,'Flags&amp;Qualifiers'!$B$2:$D$49,3)</f>
        <v>0</v>
      </c>
      <c r="AR295" s="127">
        <f>VLOOKUP(AO295,'Flags&amp;Qualifiers'!$B$2:$E$49,4)</f>
        <v>0</v>
      </c>
      <c r="AS295" s="968"/>
      <c r="AT295" s="856" t="str">
        <f t="shared" si="121"/>
        <v>no</v>
      </c>
    </row>
    <row r="296" spans="1:46" s="7" customFormat="1" ht="11.25" customHeight="1" x14ac:dyDescent="0.2">
      <c r="A296" s="621">
        <f>(AirVision!A293)</f>
        <v>0</v>
      </c>
      <c r="B296" s="622">
        <f>(AirVision!B293)</f>
        <v>0</v>
      </c>
      <c r="C296" s="623" t="str">
        <f>IF(ISNUMBER(AirVision!I293),AirVision!I293, "")</f>
        <v/>
      </c>
      <c r="D296" s="624" t="str">
        <f>IF(AirVision!J293&lt;&gt;"",AirVision!J293, "")</f>
        <v/>
      </c>
      <c r="E296" s="624" t="str">
        <f>IF(ISNUMBER(AirVision!C293),AirVision!C293, "")</f>
        <v/>
      </c>
      <c r="F296" s="624" t="str">
        <f>IF(AirVision!D293&lt;&gt;"",AirVision!D293, "")</f>
        <v/>
      </c>
      <c r="G296" s="624" t="str">
        <f>IF(ISNUMBER(AirVision!F293),AirVision!F293, "")</f>
        <v/>
      </c>
      <c r="H296" s="624" t="str">
        <f>IF(AirVision!G293&lt;&gt;"",AirVision!G293, "")</f>
        <v/>
      </c>
      <c r="I296" s="624" t="str">
        <f>IF(ISNUMBER(AirVision!U293),AirVision!U293, "")</f>
        <v/>
      </c>
      <c r="J296" s="624" t="str">
        <f>IF(AirVision!V293&lt;&gt;"",AirVision!V293, "")</f>
        <v/>
      </c>
      <c r="K296" s="624" t="str">
        <f>IF(ISNUMBER(AirVision!X293),AirVision!X293, "")</f>
        <v/>
      </c>
      <c r="L296" s="624" t="str">
        <f>IF(AirVision!Y293&lt;&gt;"",AirVision!Y293, "")</f>
        <v/>
      </c>
      <c r="M296" s="624" t="str">
        <f>IF(ISNUMBER(AirVision!AA293),AirVision!AA293, "")</f>
        <v/>
      </c>
      <c r="N296" s="624" t="str">
        <f>IF(AirVision!AB293&lt;&gt;"",AirVision!AB293, "")</f>
        <v/>
      </c>
      <c r="O296" s="624" t="str">
        <f>IF(ISNUMBER(AirVision!AD293),AirVision!AD293, "")</f>
        <v/>
      </c>
      <c r="P296" s="624" t="str">
        <f>IF(AirVision!AE293&lt;&gt;"",AirVision!AE293, "")</f>
        <v/>
      </c>
      <c r="Q296" s="624">
        <f t="shared" si="114"/>
        <v>1</v>
      </c>
      <c r="R296" s="624" t="str">
        <f>IF(D296&lt;&gt;"",(VLOOKUP(D296,'Flags&amp;Qualifiers'!$S$2:$U$55,3)),"")</f>
        <v/>
      </c>
      <c r="S296" s="624" t="b">
        <f>ISNUMBER(SEARCH('Flags&amp;Qualifiers'!$S$5,D296))</f>
        <v>0</v>
      </c>
      <c r="T296" s="624">
        <f t="shared" si="115"/>
        <v>0</v>
      </c>
      <c r="U296" s="624" t="str">
        <f>IF(D296&lt;&gt;"",(VLOOKUP(D296,'Flags&amp;Qualifiers'!$S$2:$T$55,2)),"")</f>
        <v/>
      </c>
      <c r="V296" s="7">
        <f t="shared" si="116"/>
        <v>1</v>
      </c>
      <c r="W296" s="7">
        <f t="shared" si="117"/>
        <v>0</v>
      </c>
      <c r="X296" s="861" t="str">
        <f t="shared" si="118"/>
        <v>NULL</v>
      </c>
      <c r="Y296" s="557" t="str">
        <f t="shared" si="119"/>
        <v/>
      </c>
      <c r="Z296" s="862">
        <f t="shared" si="122"/>
        <v>290</v>
      </c>
      <c r="AA296" s="633">
        <f t="shared" si="123"/>
        <v>0</v>
      </c>
      <c r="AB296" s="7" t="str">
        <f t="shared" si="129"/>
        <v>INVALID</v>
      </c>
      <c r="AC296" s="861" t="str">
        <f t="shared" si="130"/>
        <v/>
      </c>
      <c r="AD296" s="861" t="e">
        <f t="shared" si="135"/>
        <v>#DIV/0!</v>
      </c>
      <c r="AE296" s="861">
        <f t="shared" si="136"/>
        <v>0</v>
      </c>
      <c r="AF296" s="862">
        <f t="shared" si="124"/>
        <v>300</v>
      </c>
      <c r="AG296" s="862">
        <f t="shared" si="125"/>
        <v>201</v>
      </c>
      <c r="AH296" s="865">
        <f t="shared" si="126"/>
        <v>0.374</v>
      </c>
      <c r="AI296" s="862">
        <f t="shared" si="127"/>
        <v>0.11600000000000001</v>
      </c>
      <c r="AJ296" s="862" t="e">
        <f t="shared" si="128"/>
        <v>#VALUE!</v>
      </c>
      <c r="AK296" s="632" t="str">
        <f t="shared" si="133"/>
        <v/>
      </c>
      <c r="AL296" s="866" t="str">
        <f t="shared" si="113"/>
        <v/>
      </c>
      <c r="AM296" s="867">
        <f t="shared" si="120"/>
        <v>0</v>
      </c>
      <c r="AN296" s="633" t="str">
        <f t="shared" si="134"/>
        <v>YES</v>
      </c>
      <c r="AO296" s="511" t="s">
        <v>382</v>
      </c>
      <c r="AP296" s="127">
        <f>VLOOKUP(AO296,'Flags&amp;Qualifiers'!$B$2:$C$49,2)</f>
        <v>0</v>
      </c>
      <c r="AQ296" s="127">
        <f>VLOOKUP(AO296,'Flags&amp;Qualifiers'!$B$2:$D$49,3)</f>
        <v>0</v>
      </c>
      <c r="AR296" s="127">
        <f>VLOOKUP(AO296,'Flags&amp;Qualifiers'!$B$2:$E$49,4)</f>
        <v>0</v>
      </c>
      <c r="AS296" s="968"/>
      <c r="AT296" s="856" t="str">
        <f t="shared" si="121"/>
        <v>no</v>
      </c>
    </row>
    <row r="297" spans="1:46" s="7" customFormat="1" ht="11.25" customHeight="1" x14ac:dyDescent="0.2">
      <c r="A297" s="621">
        <f>(AirVision!A294)</f>
        <v>0</v>
      </c>
      <c r="B297" s="622">
        <f>(AirVision!B294)</f>
        <v>0</v>
      </c>
      <c r="C297" s="623" t="str">
        <f>IF(ISNUMBER(AirVision!I294),AirVision!I294, "")</f>
        <v/>
      </c>
      <c r="D297" s="624" t="str">
        <f>IF(AirVision!J294&lt;&gt;"",AirVision!J294, "")</f>
        <v/>
      </c>
      <c r="E297" s="624" t="str">
        <f>IF(ISNUMBER(AirVision!C294),AirVision!C294, "")</f>
        <v/>
      </c>
      <c r="F297" s="624" t="str">
        <f>IF(AirVision!D294&lt;&gt;"",AirVision!D294, "")</f>
        <v/>
      </c>
      <c r="G297" s="624" t="str">
        <f>IF(ISNUMBER(AirVision!F294),AirVision!F294, "")</f>
        <v/>
      </c>
      <c r="H297" s="624" t="str">
        <f>IF(AirVision!G294&lt;&gt;"",AirVision!G294, "")</f>
        <v/>
      </c>
      <c r="I297" s="624" t="str">
        <f>IF(ISNUMBER(AirVision!U294),AirVision!U294, "")</f>
        <v/>
      </c>
      <c r="J297" s="624" t="str">
        <f>IF(AirVision!V294&lt;&gt;"",AirVision!V294, "")</f>
        <v/>
      </c>
      <c r="K297" s="624" t="str">
        <f>IF(ISNUMBER(AirVision!X294),AirVision!X294, "")</f>
        <v/>
      </c>
      <c r="L297" s="624" t="str">
        <f>IF(AirVision!Y294&lt;&gt;"",AirVision!Y294, "")</f>
        <v/>
      </c>
      <c r="M297" s="624" t="str">
        <f>IF(ISNUMBER(AirVision!AA294),AirVision!AA294, "")</f>
        <v/>
      </c>
      <c r="N297" s="624" t="str">
        <f>IF(AirVision!AB294&lt;&gt;"",AirVision!AB294, "")</f>
        <v/>
      </c>
      <c r="O297" s="624" t="str">
        <f>IF(ISNUMBER(AirVision!AD294),AirVision!AD294, "")</f>
        <v/>
      </c>
      <c r="P297" s="624" t="str">
        <f>IF(AirVision!AE294&lt;&gt;"",AirVision!AE294, "")</f>
        <v/>
      </c>
      <c r="Q297" s="624">
        <f t="shared" si="114"/>
        <v>1</v>
      </c>
      <c r="R297" s="624" t="str">
        <f>IF(D297&lt;&gt;"",(VLOOKUP(D297,'Flags&amp;Qualifiers'!$S$2:$U$55,3)),"")</f>
        <v/>
      </c>
      <c r="S297" s="624" t="b">
        <f>ISNUMBER(SEARCH('Flags&amp;Qualifiers'!$S$5,D297))</f>
        <v>0</v>
      </c>
      <c r="T297" s="624">
        <f t="shared" si="115"/>
        <v>0</v>
      </c>
      <c r="U297" s="624" t="str">
        <f>IF(D297&lt;&gt;"",(VLOOKUP(D297,'Flags&amp;Qualifiers'!$S$2:$T$55,2)),"")</f>
        <v/>
      </c>
      <c r="V297" s="7">
        <f t="shared" si="116"/>
        <v>1</v>
      </c>
      <c r="W297" s="7">
        <f t="shared" si="117"/>
        <v>0</v>
      </c>
      <c r="X297" s="861" t="str">
        <f t="shared" si="118"/>
        <v>NULL</v>
      </c>
      <c r="Y297" s="557" t="str">
        <f t="shared" si="119"/>
        <v/>
      </c>
      <c r="Z297" s="862">
        <f t="shared" si="122"/>
        <v>291</v>
      </c>
      <c r="AA297" s="633">
        <f t="shared" si="123"/>
        <v>0</v>
      </c>
      <c r="AB297" s="7" t="str">
        <f t="shared" si="129"/>
        <v>INVALID</v>
      </c>
      <c r="AC297" s="861" t="str">
        <f t="shared" si="130"/>
        <v/>
      </c>
      <c r="AD297" s="861" t="e">
        <f t="shared" si="135"/>
        <v>#DIV/0!</v>
      </c>
      <c r="AE297" s="861">
        <f t="shared" si="136"/>
        <v>0</v>
      </c>
      <c r="AF297" s="862">
        <f t="shared" si="124"/>
        <v>300</v>
      </c>
      <c r="AG297" s="862">
        <f t="shared" si="125"/>
        <v>201</v>
      </c>
      <c r="AH297" s="865">
        <f t="shared" si="126"/>
        <v>0.374</v>
      </c>
      <c r="AI297" s="862">
        <f t="shared" si="127"/>
        <v>0.11600000000000001</v>
      </c>
      <c r="AJ297" s="862" t="e">
        <f t="shared" si="128"/>
        <v>#VALUE!</v>
      </c>
      <c r="AK297" s="632" t="str">
        <f t="shared" si="133"/>
        <v/>
      </c>
      <c r="AL297" s="866" t="str">
        <f t="shared" si="113"/>
        <v/>
      </c>
      <c r="AM297" s="867">
        <f t="shared" si="120"/>
        <v>0</v>
      </c>
      <c r="AN297" s="633" t="str">
        <f t="shared" si="134"/>
        <v>YES</v>
      </c>
      <c r="AO297" s="511" t="s">
        <v>382</v>
      </c>
      <c r="AP297" s="127">
        <f>VLOOKUP(AO297,'Flags&amp;Qualifiers'!$B$2:$C$49,2)</f>
        <v>0</v>
      </c>
      <c r="AQ297" s="127">
        <f>VLOOKUP(AO297,'Flags&amp;Qualifiers'!$B$2:$D$49,3)</f>
        <v>0</v>
      </c>
      <c r="AR297" s="127">
        <f>VLOOKUP(AO297,'Flags&amp;Qualifiers'!$B$2:$E$49,4)</f>
        <v>0</v>
      </c>
      <c r="AS297" s="968"/>
      <c r="AT297" s="856" t="str">
        <f t="shared" si="121"/>
        <v>no</v>
      </c>
    </row>
    <row r="298" spans="1:46" s="7" customFormat="1" ht="11.25" customHeight="1" x14ac:dyDescent="0.2">
      <c r="A298" s="621">
        <f>(AirVision!A295)</f>
        <v>0</v>
      </c>
      <c r="B298" s="622">
        <f>(AirVision!B295)</f>
        <v>0</v>
      </c>
      <c r="C298" s="623" t="str">
        <f>IF(ISNUMBER(AirVision!I295),AirVision!I295, "")</f>
        <v/>
      </c>
      <c r="D298" s="624" t="str">
        <f>IF(AirVision!J295&lt;&gt;"",AirVision!J295, "")</f>
        <v/>
      </c>
      <c r="E298" s="624" t="str">
        <f>IF(ISNUMBER(AirVision!C295),AirVision!C295, "")</f>
        <v/>
      </c>
      <c r="F298" s="624" t="str">
        <f>IF(AirVision!D295&lt;&gt;"",AirVision!D295, "")</f>
        <v/>
      </c>
      <c r="G298" s="624" t="str">
        <f>IF(ISNUMBER(AirVision!F295),AirVision!F295, "")</f>
        <v/>
      </c>
      <c r="H298" s="624" t="str">
        <f>IF(AirVision!G295&lt;&gt;"",AirVision!G295, "")</f>
        <v/>
      </c>
      <c r="I298" s="624" t="str">
        <f>IF(ISNUMBER(AirVision!U295),AirVision!U295, "")</f>
        <v/>
      </c>
      <c r="J298" s="624" t="str">
        <f>IF(AirVision!V295&lt;&gt;"",AirVision!V295, "")</f>
        <v/>
      </c>
      <c r="K298" s="624" t="str">
        <f>IF(ISNUMBER(AirVision!X295),AirVision!X295, "")</f>
        <v/>
      </c>
      <c r="L298" s="624" t="str">
        <f>IF(AirVision!Y295&lt;&gt;"",AirVision!Y295, "")</f>
        <v/>
      </c>
      <c r="M298" s="624" t="str">
        <f>IF(ISNUMBER(AirVision!AA295),AirVision!AA295, "")</f>
        <v/>
      </c>
      <c r="N298" s="624" t="str">
        <f>IF(AirVision!AB295&lt;&gt;"",AirVision!AB295, "")</f>
        <v/>
      </c>
      <c r="O298" s="624" t="str">
        <f>IF(ISNUMBER(AirVision!AD295),AirVision!AD295, "")</f>
        <v/>
      </c>
      <c r="P298" s="624" t="str">
        <f>IF(AirVision!AE295&lt;&gt;"",AirVision!AE295, "")</f>
        <v/>
      </c>
      <c r="Q298" s="624">
        <f t="shared" si="114"/>
        <v>1</v>
      </c>
      <c r="R298" s="624" t="str">
        <f>IF(D298&lt;&gt;"",(VLOOKUP(D298,'Flags&amp;Qualifiers'!$S$2:$U$55,3)),"")</f>
        <v/>
      </c>
      <c r="S298" s="624" t="b">
        <f>ISNUMBER(SEARCH('Flags&amp;Qualifiers'!$S$5,D298))</f>
        <v>0</v>
      </c>
      <c r="T298" s="624">
        <f t="shared" si="115"/>
        <v>0</v>
      </c>
      <c r="U298" s="624" t="str">
        <f>IF(D298&lt;&gt;"",(VLOOKUP(D298,'Flags&amp;Qualifiers'!$S$2:$T$55,2)),"")</f>
        <v/>
      </c>
      <c r="V298" s="7">
        <f t="shared" si="116"/>
        <v>1</v>
      </c>
      <c r="W298" s="7">
        <f t="shared" si="117"/>
        <v>0</v>
      </c>
      <c r="X298" s="861" t="str">
        <f t="shared" si="118"/>
        <v>NULL</v>
      </c>
      <c r="Y298" s="557" t="str">
        <f t="shared" si="119"/>
        <v/>
      </c>
      <c r="Z298" s="862">
        <f t="shared" si="122"/>
        <v>292</v>
      </c>
      <c r="AA298" s="633">
        <f t="shared" si="123"/>
        <v>0</v>
      </c>
      <c r="AB298" s="7" t="str">
        <f t="shared" si="129"/>
        <v>INVALID</v>
      </c>
      <c r="AC298" s="861" t="str">
        <f t="shared" si="130"/>
        <v/>
      </c>
      <c r="AD298" s="861" t="e">
        <f t="shared" si="135"/>
        <v>#DIV/0!</v>
      </c>
      <c r="AE298" s="861">
        <f t="shared" si="136"/>
        <v>0</v>
      </c>
      <c r="AF298" s="862">
        <f t="shared" si="124"/>
        <v>300</v>
      </c>
      <c r="AG298" s="862">
        <f t="shared" si="125"/>
        <v>201</v>
      </c>
      <c r="AH298" s="865">
        <f t="shared" si="126"/>
        <v>0.374</v>
      </c>
      <c r="AI298" s="862">
        <f t="shared" si="127"/>
        <v>0.11600000000000001</v>
      </c>
      <c r="AJ298" s="862" t="e">
        <f t="shared" si="128"/>
        <v>#VALUE!</v>
      </c>
      <c r="AK298" s="632" t="str">
        <f t="shared" si="133"/>
        <v/>
      </c>
      <c r="AL298" s="866" t="str">
        <f t="shared" si="113"/>
        <v/>
      </c>
      <c r="AM298" s="867">
        <f t="shared" si="120"/>
        <v>0</v>
      </c>
      <c r="AN298" s="633" t="str">
        <f t="shared" si="134"/>
        <v>YES</v>
      </c>
      <c r="AO298" s="511" t="s">
        <v>382</v>
      </c>
      <c r="AP298" s="127">
        <f>VLOOKUP(AO298,'Flags&amp;Qualifiers'!$B$2:$C$49,2)</f>
        <v>0</v>
      </c>
      <c r="AQ298" s="127">
        <f>VLOOKUP(AO298,'Flags&amp;Qualifiers'!$B$2:$D$49,3)</f>
        <v>0</v>
      </c>
      <c r="AR298" s="127">
        <f>VLOOKUP(AO298,'Flags&amp;Qualifiers'!$B$2:$E$49,4)</f>
        <v>0</v>
      </c>
      <c r="AS298" s="968"/>
      <c r="AT298" s="856" t="str">
        <f t="shared" si="121"/>
        <v>no</v>
      </c>
    </row>
    <row r="299" spans="1:46" s="7" customFormat="1" ht="11.25" customHeight="1" x14ac:dyDescent="0.2">
      <c r="A299" s="621">
        <f>(AirVision!A296)</f>
        <v>0</v>
      </c>
      <c r="B299" s="622">
        <f>(AirVision!B296)</f>
        <v>0</v>
      </c>
      <c r="C299" s="623" t="str">
        <f>IF(ISNUMBER(AirVision!I296),AirVision!I296, "")</f>
        <v/>
      </c>
      <c r="D299" s="624" t="str">
        <f>IF(AirVision!J296&lt;&gt;"",AirVision!J296, "")</f>
        <v/>
      </c>
      <c r="E299" s="624" t="str">
        <f>IF(ISNUMBER(AirVision!C296),AirVision!C296, "")</f>
        <v/>
      </c>
      <c r="F299" s="624" t="str">
        <f>IF(AirVision!D296&lt;&gt;"",AirVision!D296, "")</f>
        <v/>
      </c>
      <c r="G299" s="624" t="str">
        <f>IF(ISNUMBER(AirVision!F296),AirVision!F296, "")</f>
        <v/>
      </c>
      <c r="H299" s="624" t="str">
        <f>IF(AirVision!G296&lt;&gt;"",AirVision!G296, "")</f>
        <v/>
      </c>
      <c r="I299" s="624" t="str">
        <f>IF(ISNUMBER(AirVision!U296),AirVision!U296, "")</f>
        <v/>
      </c>
      <c r="J299" s="624" t="str">
        <f>IF(AirVision!V296&lt;&gt;"",AirVision!V296, "")</f>
        <v/>
      </c>
      <c r="K299" s="624" t="str">
        <f>IF(ISNUMBER(AirVision!X296),AirVision!X296, "")</f>
        <v/>
      </c>
      <c r="L299" s="624" t="str">
        <f>IF(AirVision!Y296&lt;&gt;"",AirVision!Y296, "")</f>
        <v/>
      </c>
      <c r="M299" s="624" t="str">
        <f>IF(ISNUMBER(AirVision!AA296),AirVision!AA296, "")</f>
        <v/>
      </c>
      <c r="N299" s="624" t="str">
        <f>IF(AirVision!AB296&lt;&gt;"",AirVision!AB296, "")</f>
        <v/>
      </c>
      <c r="O299" s="624" t="str">
        <f>IF(ISNUMBER(AirVision!AD296),AirVision!AD296, "")</f>
        <v/>
      </c>
      <c r="P299" s="624" t="str">
        <f>IF(AirVision!AE296&lt;&gt;"",AirVision!AE296, "")</f>
        <v/>
      </c>
      <c r="Q299" s="624">
        <f t="shared" si="114"/>
        <v>1</v>
      </c>
      <c r="R299" s="624" t="str">
        <f>IF(D299&lt;&gt;"",(VLOOKUP(D299,'Flags&amp;Qualifiers'!$S$2:$U$55,3)),"")</f>
        <v/>
      </c>
      <c r="S299" s="624" t="b">
        <f>ISNUMBER(SEARCH('Flags&amp;Qualifiers'!$S$5,D299))</f>
        <v>0</v>
      </c>
      <c r="T299" s="624">
        <f t="shared" si="115"/>
        <v>0</v>
      </c>
      <c r="U299" s="624" t="str">
        <f>IF(D299&lt;&gt;"",(VLOOKUP(D299,'Flags&amp;Qualifiers'!$S$2:$T$55,2)),"")</f>
        <v/>
      </c>
      <c r="V299" s="7">
        <f t="shared" si="116"/>
        <v>1</v>
      </c>
      <c r="W299" s="7">
        <f t="shared" si="117"/>
        <v>0</v>
      </c>
      <c r="X299" s="861" t="str">
        <f t="shared" si="118"/>
        <v>NULL</v>
      </c>
      <c r="Y299" s="557" t="str">
        <f t="shared" si="119"/>
        <v/>
      </c>
      <c r="Z299" s="862">
        <f t="shared" si="122"/>
        <v>293</v>
      </c>
      <c r="AA299" s="633">
        <f t="shared" si="123"/>
        <v>0</v>
      </c>
      <c r="AB299" s="7" t="str">
        <f t="shared" si="129"/>
        <v>INVALID</v>
      </c>
      <c r="AC299" s="861" t="str">
        <f t="shared" si="130"/>
        <v/>
      </c>
      <c r="AD299" s="861" t="e">
        <f t="shared" si="135"/>
        <v>#DIV/0!</v>
      </c>
      <c r="AE299" s="861">
        <f t="shared" si="136"/>
        <v>0</v>
      </c>
      <c r="AF299" s="862">
        <f t="shared" si="124"/>
        <v>300</v>
      </c>
      <c r="AG299" s="862">
        <f t="shared" si="125"/>
        <v>201</v>
      </c>
      <c r="AH299" s="865">
        <f t="shared" si="126"/>
        <v>0.374</v>
      </c>
      <c r="AI299" s="862">
        <f t="shared" si="127"/>
        <v>0.11600000000000001</v>
      </c>
      <c r="AJ299" s="862" t="e">
        <f t="shared" si="128"/>
        <v>#VALUE!</v>
      </c>
      <c r="AK299" s="632" t="str">
        <f t="shared" si="133"/>
        <v/>
      </c>
      <c r="AL299" s="866" t="str">
        <f t="shared" si="113"/>
        <v/>
      </c>
      <c r="AM299" s="867">
        <f t="shared" si="120"/>
        <v>0</v>
      </c>
      <c r="AN299" s="633" t="str">
        <f t="shared" si="134"/>
        <v>YES</v>
      </c>
      <c r="AO299" s="511" t="s">
        <v>382</v>
      </c>
      <c r="AP299" s="127">
        <f>VLOOKUP(AO299,'Flags&amp;Qualifiers'!$B$2:$C$49,2)</f>
        <v>0</v>
      </c>
      <c r="AQ299" s="127">
        <f>VLOOKUP(AO299,'Flags&amp;Qualifiers'!$B$2:$D$49,3)</f>
        <v>0</v>
      </c>
      <c r="AR299" s="127">
        <f>VLOOKUP(AO299,'Flags&amp;Qualifiers'!$B$2:$E$49,4)</f>
        <v>0</v>
      </c>
      <c r="AS299" s="968"/>
      <c r="AT299" s="856" t="str">
        <f t="shared" si="121"/>
        <v>no</v>
      </c>
    </row>
    <row r="300" spans="1:46" s="7" customFormat="1" ht="11.25" customHeight="1" x14ac:dyDescent="0.2">
      <c r="A300" s="621">
        <f>(AirVision!A297)</f>
        <v>0</v>
      </c>
      <c r="B300" s="622">
        <f>(AirVision!B297)</f>
        <v>0</v>
      </c>
      <c r="C300" s="623" t="str">
        <f>IF(ISNUMBER(AirVision!I297),AirVision!I297, "")</f>
        <v/>
      </c>
      <c r="D300" s="624" t="str">
        <f>IF(AirVision!J297&lt;&gt;"",AirVision!J297, "")</f>
        <v/>
      </c>
      <c r="E300" s="624" t="str">
        <f>IF(ISNUMBER(AirVision!C297),AirVision!C297, "")</f>
        <v/>
      </c>
      <c r="F300" s="624" t="str">
        <f>IF(AirVision!D297&lt;&gt;"",AirVision!D297, "")</f>
        <v/>
      </c>
      <c r="G300" s="624" t="str">
        <f>IF(ISNUMBER(AirVision!F297),AirVision!F297, "")</f>
        <v/>
      </c>
      <c r="H300" s="624" t="str">
        <f>IF(AirVision!G297&lt;&gt;"",AirVision!G297, "")</f>
        <v/>
      </c>
      <c r="I300" s="624" t="str">
        <f>IF(ISNUMBER(AirVision!U297),AirVision!U297, "")</f>
        <v/>
      </c>
      <c r="J300" s="624" t="str">
        <f>IF(AirVision!V297&lt;&gt;"",AirVision!V297, "")</f>
        <v/>
      </c>
      <c r="K300" s="624" t="str">
        <f>IF(ISNUMBER(AirVision!X297),AirVision!X297, "")</f>
        <v/>
      </c>
      <c r="L300" s="624" t="str">
        <f>IF(AirVision!Y297&lt;&gt;"",AirVision!Y297, "")</f>
        <v/>
      </c>
      <c r="M300" s="624" t="str">
        <f>IF(ISNUMBER(AirVision!AA297),AirVision!AA297, "")</f>
        <v/>
      </c>
      <c r="N300" s="624" t="str">
        <f>IF(AirVision!AB297&lt;&gt;"",AirVision!AB297, "")</f>
        <v/>
      </c>
      <c r="O300" s="624" t="str">
        <f>IF(ISNUMBER(AirVision!AD297),AirVision!AD297, "")</f>
        <v/>
      </c>
      <c r="P300" s="624" t="str">
        <f>IF(AirVision!AE297&lt;&gt;"",AirVision!AE297, "")</f>
        <v/>
      </c>
      <c r="Q300" s="624">
        <f t="shared" si="114"/>
        <v>1</v>
      </c>
      <c r="R300" s="624" t="str">
        <f>IF(D300&lt;&gt;"",(VLOOKUP(D300,'Flags&amp;Qualifiers'!$S$2:$U$55,3)),"")</f>
        <v/>
      </c>
      <c r="S300" s="624" t="b">
        <f>ISNUMBER(SEARCH('Flags&amp;Qualifiers'!$S$5,D300))</f>
        <v>0</v>
      </c>
      <c r="T300" s="624">
        <f t="shared" si="115"/>
        <v>0</v>
      </c>
      <c r="U300" s="624" t="str">
        <f>IF(D300&lt;&gt;"",(VLOOKUP(D300,'Flags&amp;Qualifiers'!$S$2:$T$55,2)),"")</f>
        <v/>
      </c>
      <c r="V300" s="7">
        <f t="shared" si="116"/>
        <v>1</v>
      </c>
      <c r="W300" s="7">
        <f t="shared" si="117"/>
        <v>0</v>
      </c>
      <c r="X300" s="861" t="str">
        <f t="shared" si="118"/>
        <v>NULL</v>
      </c>
      <c r="Y300" s="557" t="str">
        <f t="shared" si="119"/>
        <v/>
      </c>
      <c r="Z300" s="862">
        <f t="shared" si="122"/>
        <v>294</v>
      </c>
      <c r="AA300" s="633">
        <f t="shared" si="123"/>
        <v>0</v>
      </c>
      <c r="AB300" s="7" t="str">
        <f t="shared" si="129"/>
        <v>INVALID</v>
      </c>
      <c r="AC300" s="861" t="str">
        <f t="shared" si="130"/>
        <v/>
      </c>
      <c r="AD300" s="861" t="e">
        <f t="shared" si="135"/>
        <v>#DIV/0!</v>
      </c>
      <c r="AE300" s="861">
        <f t="shared" si="136"/>
        <v>0</v>
      </c>
      <c r="AF300" s="862">
        <f t="shared" si="124"/>
        <v>300</v>
      </c>
      <c r="AG300" s="862">
        <f t="shared" si="125"/>
        <v>201</v>
      </c>
      <c r="AH300" s="865">
        <f t="shared" si="126"/>
        <v>0.374</v>
      </c>
      <c r="AI300" s="862">
        <f t="shared" si="127"/>
        <v>0.11600000000000001</v>
      </c>
      <c r="AJ300" s="862" t="e">
        <f t="shared" si="128"/>
        <v>#VALUE!</v>
      </c>
      <c r="AK300" s="632" t="str">
        <f t="shared" si="133"/>
        <v/>
      </c>
      <c r="AL300" s="866" t="str">
        <f t="shared" si="113"/>
        <v/>
      </c>
      <c r="AM300" s="867">
        <f t="shared" si="120"/>
        <v>0</v>
      </c>
      <c r="AN300" s="633" t="str">
        <f t="shared" si="134"/>
        <v>YES</v>
      </c>
      <c r="AO300" s="511" t="s">
        <v>382</v>
      </c>
      <c r="AP300" s="127">
        <f>VLOOKUP(AO300,'Flags&amp;Qualifiers'!$B$2:$C$49,2)</f>
        <v>0</v>
      </c>
      <c r="AQ300" s="127">
        <f>VLOOKUP(AO300,'Flags&amp;Qualifiers'!$B$2:$D$49,3)</f>
        <v>0</v>
      </c>
      <c r="AR300" s="127">
        <f>VLOOKUP(AO300,'Flags&amp;Qualifiers'!$B$2:$E$49,4)</f>
        <v>0</v>
      </c>
      <c r="AS300" s="968"/>
      <c r="AT300" s="856" t="str">
        <f t="shared" si="121"/>
        <v>no</v>
      </c>
    </row>
    <row r="301" spans="1:46" s="7" customFormat="1" ht="11.25" customHeight="1" x14ac:dyDescent="0.2">
      <c r="A301" s="621">
        <f>(AirVision!A298)</f>
        <v>0</v>
      </c>
      <c r="B301" s="622">
        <f>(AirVision!B298)</f>
        <v>0</v>
      </c>
      <c r="C301" s="623" t="str">
        <f>IF(ISNUMBER(AirVision!I298),AirVision!I298, "")</f>
        <v/>
      </c>
      <c r="D301" s="624" t="str">
        <f>IF(AirVision!J298&lt;&gt;"",AirVision!J298, "")</f>
        <v/>
      </c>
      <c r="E301" s="624" t="str">
        <f>IF(ISNUMBER(AirVision!C298),AirVision!C298, "")</f>
        <v/>
      </c>
      <c r="F301" s="624" t="str">
        <f>IF(AirVision!D298&lt;&gt;"",AirVision!D298, "")</f>
        <v/>
      </c>
      <c r="G301" s="624" t="str">
        <f>IF(ISNUMBER(AirVision!F298),AirVision!F298, "")</f>
        <v/>
      </c>
      <c r="H301" s="624" t="str">
        <f>IF(AirVision!G298&lt;&gt;"",AirVision!G298, "")</f>
        <v/>
      </c>
      <c r="I301" s="624" t="str">
        <f>IF(ISNUMBER(AirVision!U298),AirVision!U298, "")</f>
        <v/>
      </c>
      <c r="J301" s="624" t="str">
        <f>IF(AirVision!V298&lt;&gt;"",AirVision!V298, "")</f>
        <v/>
      </c>
      <c r="K301" s="624" t="str">
        <f>IF(ISNUMBER(AirVision!X298),AirVision!X298, "")</f>
        <v/>
      </c>
      <c r="L301" s="624" t="str">
        <f>IF(AirVision!Y298&lt;&gt;"",AirVision!Y298, "")</f>
        <v/>
      </c>
      <c r="M301" s="624" t="str">
        <f>IF(ISNUMBER(AirVision!AA298),AirVision!AA298, "")</f>
        <v/>
      </c>
      <c r="N301" s="624" t="str">
        <f>IF(AirVision!AB298&lt;&gt;"",AirVision!AB298, "")</f>
        <v/>
      </c>
      <c r="O301" s="624" t="str">
        <f>IF(ISNUMBER(AirVision!AD298),AirVision!AD298, "")</f>
        <v/>
      </c>
      <c r="P301" s="624" t="str">
        <f>IF(AirVision!AE298&lt;&gt;"",AirVision!AE298, "")</f>
        <v/>
      </c>
      <c r="Q301" s="624">
        <f t="shared" si="114"/>
        <v>1</v>
      </c>
      <c r="R301" s="624" t="str">
        <f>IF(D301&lt;&gt;"",(VLOOKUP(D301,'Flags&amp;Qualifiers'!$S$2:$U$55,3)),"")</f>
        <v/>
      </c>
      <c r="S301" s="624" t="b">
        <f>ISNUMBER(SEARCH('Flags&amp;Qualifiers'!$S$5,D301))</f>
        <v>0</v>
      </c>
      <c r="T301" s="624">
        <f t="shared" si="115"/>
        <v>0</v>
      </c>
      <c r="U301" s="624" t="str">
        <f>IF(D301&lt;&gt;"",(VLOOKUP(D301,'Flags&amp;Qualifiers'!$S$2:$T$55,2)),"")</f>
        <v/>
      </c>
      <c r="V301" s="7">
        <f t="shared" si="116"/>
        <v>1</v>
      </c>
      <c r="W301" s="7">
        <f t="shared" si="117"/>
        <v>0</v>
      </c>
      <c r="X301" s="861" t="str">
        <f t="shared" si="118"/>
        <v>NULL</v>
      </c>
      <c r="Y301" s="557" t="str">
        <f t="shared" si="119"/>
        <v/>
      </c>
      <c r="Z301" s="862">
        <f t="shared" si="122"/>
        <v>295</v>
      </c>
      <c r="AA301" s="633">
        <f t="shared" si="123"/>
        <v>0</v>
      </c>
      <c r="AB301" s="7" t="str">
        <f t="shared" si="129"/>
        <v>INVALID</v>
      </c>
      <c r="AC301" s="861" t="str">
        <f t="shared" si="130"/>
        <v/>
      </c>
      <c r="AD301" s="861" t="e">
        <f t="shared" si="135"/>
        <v>#DIV/0!</v>
      </c>
      <c r="AE301" s="861">
        <f t="shared" si="136"/>
        <v>0</v>
      </c>
      <c r="AF301" s="862">
        <f t="shared" si="124"/>
        <v>300</v>
      </c>
      <c r="AG301" s="862">
        <f t="shared" si="125"/>
        <v>201</v>
      </c>
      <c r="AH301" s="865">
        <f t="shared" si="126"/>
        <v>0.374</v>
      </c>
      <c r="AI301" s="862">
        <f t="shared" si="127"/>
        <v>0.11600000000000001</v>
      </c>
      <c r="AJ301" s="862" t="e">
        <f t="shared" si="128"/>
        <v>#VALUE!</v>
      </c>
      <c r="AK301" s="632" t="str">
        <f t="shared" si="133"/>
        <v/>
      </c>
      <c r="AL301" s="866" t="str">
        <f t="shared" si="113"/>
        <v/>
      </c>
      <c r="AM301" s="867">
        <f t="shared" si="120"/>
        <v>0</v>
      </c>
      <c r="AN301" s="633" t="str">
        <f t="shared" si="134"/>
        <v>YES</v>
      </c>
      <c r="AO301" s="511" t="s">
        <v>382</v>
      </c>
      <c r="AP301" s="127">
        <f>VLOOKUP(AO301,'Flags&amp;Qualifiers'!$B$2:$C$49,2)</f>
        <v>0</v>
      </c>
      <c r="AQ301" s="127">
        <f>VLOOKUP(AO301,'Flags&amp;Qualifiers'!$B$2:$D$49,3)</f>
        <v>0</v>
      </c>
      <c r="AR301" s="127">
        <f>VLOOKUP(AO301,'Flags&amp;Qualifiers'!$B$2:$E$49,4)</f>
        <v>0</v>
      </c>
      <c r="AS301" s="968"/>
      <c r="AT301" s="856" t="str">
        <f t="shared" si="121"/>
        <v>no</v>
      </c>
    </row>
    <row r="302" spans="1:46" s="7" customFormat="1" ht="11.25" customHeight="1" x14ac:dyDescent="0.2">
      <c r="A302" s="621">
        <f>(AirVision!A299)</f>
        <v>0</v>
      </c>
      <c r="B302" s="622">
        <f>(AirVision!B299)</f>
        <v>0</v>
      </c>
      <c r="C302" s="623" t="str">
        <f>IF(ISNUMBER(AirVision!I299),AirVision!I299, "")</f>
        <v/>
      </c>
      <c r="D302" s="624" t="str">
        <f>IF(AirVision!J299&lt;&gt;"",AirVision!J299, "")</f>
        <v/>
      </c>
      <c r="E302" s="624" t="str">
        <f>IF(ISNUMBER(AirVision!C299),AirVision!C299, "")</f>
        <v/>
      </c>
      <c r="F302" s="624" t="str">
        <f>IF(AirVision!D299&lt;&gt;"",AirVision!D299, "")</f>
        <v/>
      </c>
      <c r="G302" s="624" t="str">
        <f>IF(ISNUMBER(AirVision!F299),AirVision!F299, "")</f>
        <v/>
      </c>
      <c r="H302" s="624" t="str">
        <f>IF(AirVision!G299&lt;&gt;"",AirVision!G299, "")</f>
        <v/>
      </c>
      <c r="I302" s="624" t="str">
        <f>IF(ISNUMBER(AirVision!U299),AirVision!U299, "")</f>
        <v/>
      </c>
      <c r="J302" s="624" t="str">
        <f>IF(AirVision!V299&lt;&gt;"",AirVision!V299, "")</f>
        <v/>
      </c>
      <c r="K302" s="624" t="str">
        <f>IF(ISNUMBER(AirVision!X299),AirVision!X299, "")</f>
        <v/>
      </c>
      <c r="L302" s="624" t="str">
        <f>IF(AirVision!Y299&lt;&gt;"",AirVision!Y299, "")</f>
        <v/>
      </c>
      <c r="M302" s="624" t="str">
        <f>IF(ISNUMBER(AirVision!AA299),AirVision!AA299, "")</f>
        <v/>
      </c>
      <c r="N302" s="624" t="str">
        <f>IF(AirVision!AB299&lt;&gt;"",AirVision!AB299, "")</f>
        <v/>
      </c>
      <c r="O302" s="624" t="str">
        <f>IF(ISNUMBER(AirVision!AD299),AirVision!AD299, "")</f>
        <v/>
      </c>
      <c r="P302" s="624" t="str">
        <f>IF(AirVision!AE299&lt;&gt;"",AirVision!AE299, "")</f>
        <v/>
      </c>
      <c r="Q302" s="624">
        <f t="shared" si="114"/>
        <v>1</v>
      </c>
      <c r="R302" s="624" t="str">
        <f>IF(D302&lt;&gt;"",(VLOOKUP(D302,'Flags&amp;Qualifiers'!$S$2:$U$55,3)),"")</f>
        <v/>
      </c>
      <c r="S302" s="624" t="b">
        <f>ISNUMBER(SEARCH('Flags&amp;Qualifiers'!$S$5,D302))</f>
        <v>0</v>
      </c>
      <c r="T302" s="624">
        <f t="shared" si="115"/>
        <v>0</v>
      </c>
      <c r="U302" s="624" t="str">
        <f>IF(D302&lt;&gt;"",(VLOOKUP(D302,'Flags&amp;Qualifiers'!$S$2:$T$55,2)),"")</f>
        <v/>
      </c>
      <c r="V302" s="7">
        <f t="shared" si="116"/>
        <v>1</v>
      </c>
      <c r="W302" s="7">
        <f t="shared" si="117"/>
        <v>0</v>
      </c>
      <c r="X302" s="861" t="str">
        <f t="shared" si="118"/>
        <v>NULL</v>
      </c>
      <c r="Y302" s="557" t="str">
        <f t="shared" si="119"/>
        <v/>
      </c>
      <c r="Z302" s="862">
        <f t="shared" si="122"/>
        <v>296</v>
      </c>
      <c r="AA302" s="633">
        <f t="shared" si="123"/>
        <v>0</v>
      </c>
      <c r="AB302" s="7" t="str">
        <f t="shared" si="129"/>
        <v>INVALID</v>
      </c>
      <c r="AC302" s="861" t="str">
        <f t="shared" si="130"/>
        <v/>
      </c>
      <c r="AD302" s="861" t="e">
        <f t="shared" si="135"/>
        <v>#DIV/0!</v>
      </c>
      <c r="AE302" s="861">
        <f t="shared" si="136"/>
        <v>0</v>
      </c>
      <c r="AF302" s="862">
        <f t="shared" si="124"/>
        <v>300</v>
      </c>
      <c r="AG302" s="862">
        <f t="shared" si="125"/>
        <v>201</v>
      </c>
      <c r="AH302" s="865">
        <f t="shared" si="126"/>
        <v>0.374</v>
      </c>
      <c r="AI302" s="862">
        <f t="shared" si="127"/>
        <v>0.11600000000000001</v>
      </c>
      <c r="AJ302" s="862" t="e">
        <f t="shared" si="128"/>
        <v>#VALUE!</v>
      </c>
      <c r="AK302" s="632" t="str">
        <f t="shared" si="133"/>
        <v/>
      </c>
      <c r="AL302" s="866" t="str">
        <f t="shared" si="113"/>
        <v/>
      </c>
      <c r="AM302" s="867">
        <f t="shared" si="120"/>
        <v>0</v>
      </c>
      <c r="AN302" s="633" t="str">
        <f t="shared" si="134"/>
        <v>YES</v>
      </c>
      <c r="AO302" s="511" t="s">
        <v>382</v>
      </c>
      <c r="AP302" s="127">
        <f>VLOOKUP(AO302,'Flags&amp;Qualifiers'!$B$2:$C$49,2)</f>
        <v>0</v>
      </c>
      <c r="AQ302" s="127">
        <f>VLOOKUP(AO302,'Flags&amp;Qualifiers'!$B$2:$D$49,3)</f>
        <v>0</v>
      </c>
      <c r="AR302" s="127">
        <f>VLOOKUP(AO302,'Flags&amp;Qualifiers'!$B$2:$E$49,4)</f>
        <v>0</v>
      </c>
      <c r="AS302" s="968">
        <f>COUNTIF(AC302:AC318,"&gt;0")</f>
        <v>0</v>
      </c>
      <c r="AT302" s="856" t="str">
        <f t="shared" si="121"/>
        <v>no</v>
      </c>
    </row>
    <row r="303" spans="1:46" s="7" customFormat="1" ht="11.25" customHeight="1" x14ac:dyDescent="0.2">
      <c r="A303" s="621">
        <f>(AirVision!A300)</f>
        <v>0</v>
      </c>
      <c r="B303" s="622">
        <f>(AirVision!B300)</f>
        <v>0</v>
      </c>
      <c r="C303" s="623" t="str">
        <f>IF(ISNUMBER(AirVision!I300),AirVision!I300, "")</f>
        <v/>
      </c>
      <c r="D303" s="624" t="str">
        <f>IF(AirVision!J300&lt;&gt;"",AirVision!J300, "")</f>
        <v/>
      </c>
      <c r="E303" s="624" t="str">
        <f>IF(ISNUMBER(AirVision!C300),AirVision!C300, "")</f>
        <v/>
      </c>
      <c r="F303" s="624" t="str">
        <f>IF(AirVision!D300&lt;&gt;"",AirVision!D300, "")</f>
        <v/>
      </c>
      <c r="G303" s="624" t="str">
        <f>IF(ISNUMBER(AirVision!F300),AirVision!F300, "")</f>
        <v/>
      </c>
      <c r="H303" s="624" t="str">
        <f>IF(AirVision!G300&lt;&gt;"",AirVision!G300, "")</f>
        <v/>
      </c>
      <c r="I303" s="624" t="str">
        <f>IF(ISNUMBER(AirVision!U300),AirVision!U300, "")</f>
        <v/>
      </c>
      <c r="J303" s="624" t="str">
        <f>IF(AirVision!V300&lt;&gt;"",AirVision!V300, "")</f>
        <v/>
      </c>
      <c r="K303" s="624" t="str">
        <f>IF(ISNUMBER(AirVision!X300),AirVision!X300, "")</f>
        <v/>
      </c>
      <c r="L303" s="624" t="str">
        <f>IF(AirVision!Y300&lt;&gt;"",AirVision!Y300, "")</f>
        <v/>
      </c>
      <c r="M303" s="624" t="str">
        <f>IF(ISNUMBER(AirVision!AA300),AirVision!AA300, "")</f>
        <v/>
      </c>
      <c r="N303" s="624" t="str">
        <f>IF(AirVision!AB300&lt;&gt;"",AirVision!AB300, "")</f>
        <v/>
      </c>
      <c r="O303" s="624" t="str">
        <f>IF(ISNUMBER(AirVision!AD300),AirVision!AD300, "")</f>
        <v/>
      </c>
      <c r="P303" s="624" t="str">
        <f>IF(AirVision!AE300&lt;&gt;"",AirVision!AE300, "")</f>
        <v/>
      </c>
      <c r="Q303" s="624">
        <f t="shared" si="114"/>
        <v>1</v>
      </c>
      <c r="R303" s="624" t="str">
        <f>IF(D303&lt;&gt;"",(VLOOKUP(D303,'Flags&amp;Qualifiers'!$S$2:$U$55,3)),"")</f>
        <v/>
      </c>
      <c r="S303" s="624" t="b">
        <f>ISNUMBER(SEARCH('Flags&amp;Qualifiers'!$S$5,D303))</f>
        <v>0</v>
      </c>
      <c r="T303" s="624">
        <f t="shared" si="115"/>
        <v>0</v>
      </c>
      <c r="U303" s="624" t="str">
        <f>IF(D303&lt;&gt;"",(VLOOKUP(D303,'Flags&amp;Qualifiers'!$S$2:$T$55,2)),"")</f>
        <v/>
      </c>
      <c r="V303" s="7">
        <f t="shared" si="116"/>
        <v>1</v>
      </c>
      <c r="W303" s="7">
        <f t="shared" si="117"/>
        <v>0</v>
      </c>
      <c r="X303" s="861" t="str">
        <f t="shared" si="118"/>
        <v>NULL</v>
      </c>
      <c r="Y303" s="557" t="str">
        <f t="shared" si="119"/>
        <v/>
      </c>
      <c r="Z303" s="862">
        <f t="shared" si="122"/>
        <v>297</v>
      </c>
      <c r="AA303" s="633">
        <f t="shared" si="123"/>
        <v>0</v>
      </c>
      <c r="AB303" s="7" t="str">
        <f t="shared" si="129"/>
        <v>INVALID</v>
      </c>
      <c r="AC303" s="861" t="str">
        <f t="shared" si="130"/>
        <v/>
      </c>
      <c r="AD303" s="861" t="e">
        <f t="shared" si="135"/>
        <v>#DIV/0!</v>
      </c>
      <c r="AE303" s="861">
        <f t="shared" si="136"/>
        <v>0</v>
      </c>
      <c r="AF303" s="862">
        <f t="shared" si="124"/>
        <v>300</v>
      </c>
      <c r="AG303" s="862">
        <f t="shared" si="125"/>
        <v>201</v>
      </c>
      <c r="AH303" s="865">
        <f t="shared" si="126"/>
        <v>0.374</v>
      </c>
      <c r="AI303" s="862">
        <f t="shared" si="127"/>
        <v>0.11600000000000001</v>
      </c>
      <c r="AJ303" s="862" t="e">
        <f t="shared" si="128"/>
        <v>#VALUE!</v>
      </c>
      <c r="AK303" s="632" t="str">
        <f t="shared" si="133"/>
        <v/>
      </c>
      <c r="AL303" s="866" t="str">
        <f t="shared" si="113"/>
        <v/>
      </c>
      <c r="AM303" s="867">
        <f t="shared" si="120"/>
        <v>0</v>
      </c>
      <c r="AN303" s="633" t="str">
        <f t="shared" si="134"/>
        <v>YES</v>
      </c>
      <c r="AO303" s="511" t="s">
        <v>382</v>
      </c>
      <c r="AP303" s="127">
        <f>VLOOKUP(AO303,'Flags&amp;Qualifiers'!$B$2:$C$49,2)</f>
        <v>0</v>
      </c>
      <c r="AQ303" s="127">
        <f>VLOOKUP(AO303,'Flags&amp;Qualifiers'!$B$2:$D$49,3)</f>
        <v>0</v>
      </c>
      <c r="AR303" s="127">
        <f>VLOOKUP(AO303,'Flags&amp;Qualifiers'!$B$2:$E$49,4)</f>
        <v>0</v>
      </c>
      <c r="AS303" s="968"/>
      <c r="AT303" s="856" t="str">
        <f t="shared" si="121"/>
        <v>no</v>
      </c>
    </row>
    <row r="304" spans="1:46" s="7" customFormat="1" ht="11.25" customHeight="1" x14ac:dyDescent="0.2">
      <c r="A304" s="621">
        <f>(AirVision!A301)</f>
        <v>0</v>
      </c>
      <c r="B304" s="622">
        <f>(AirVision!B301)</f>
        <v>0</v>
      </c>
      <c r="C304" s="623" t="str">
        <f>IF(ISNUMBER(AirVision!I301),AirVision!I301, "")</f>
        <v/>
      </c>
      <c r="D304" s="624" t="str">
        <f>IF(AirVision!J301&lt;&gt;"",AirVision!J301, "")</f>
        <v/>
      </c>
      <c r="E304" s="624" t="str">
        <f>IF(ISNUMBER(AirVision!C301),AirVision!C301, "")</f>
        <v/>
      </c>
      <c r="F304" s="624" t="str">
        <f>IF(AirVision!D301&lt;&gt;"",AirVision!D301, "")</f>
        <v/>
      </c>
      <c r="G304" s="624" t="str">
        <f>IF(ISNUMBER(AirVision!F301),AirVision!F301, "")</f>
        <v/>
      </c>
      <c r="H304" s="624" t="str">
        <f>IF(AirVision!G301&lt;&gt;"",AirVision!G301, "")</f>
        <v/>
      </c>
      <c r="I304" s="624" t="str">
        <f>IF(ISNUMBER(AirVision!U301),AirVision!U301, "")</f>
        <v/>
      </c>
      <c r="J304" s="624" t="str">
        <f>IF(AirVision!V301&lt;&gt;"",AirVision!V301, "")</f>
        <v/>
      </c>
      <c r="K304" s="624" t="str">
        <f>IF(ISNUMBER(AirVision!X301),AirVision!X301, "")</f>
        <v/>
      </c>
      <c r="L304" s="624" t="str">
        <f>IF(AirVision!Y301&lt;&gt;"",AirVision!Y301, "")</f>
        <v/>
      </c>
      <c r="M304" s="624" t="str">
        <f>IF(ISNUMBER(AirVision!AA301),AirVision!AA301, "")</f>
        <v/>
      </c>
      <c r="N304" s="624" t="str">
        <f>IF(AirVision!AB301&lt;&gt;"",AirVision!AB301, "")</f>
        <v/>
      </c>
      <c r="O304" s="624" t="str">
        <f>IF(ISNUMBER(AirVision!AD301),AirVision!AD301, "")</f>
        <v/>
      </c>
      <c r="P304" s="624" t="str">
        <f>IF(AirVision!AE301&lt;&gt;"",AirVision!AE301, "")</f>
        <v/>
      </c>
      <c r="Q304" s="624">
        <f t="shared" si="114"/>
        <v>1</v>
      </c>
      <c r="R304" s="624" t="str">
        <f>IF(D304&lt;&gt;"",(VLOOKUP(D304,'Flags&amp;Qualifiers'!$S$2:$U$55,3)),"")</f>
        <v/>
      </c>
      <c r="S304" s="624" t="b">
        <f>ISNUMBER(SEARCH('Flags&amp;Qualifiers'!$S$5,D304))</f>
        <v>0</v>
      </c>
      <c r="T304" s="624">
        <f t="shared" si="115"/>
        <v>0</v>
      </c>
      <c r="U304" s="624" t="str">
        <f>IF(D304&lt;&gt;"",(VLOOKUP(D304,'Flags&amp;Qualifiers'!$S$2:$T$55,2)),"")</f>
        <v/>
      </c>
      <c r="V304" s="7">
        <f t="shared" si="116"/>
        <v>1</v>
      </c>
      <c r="W304" s="7">
        <f t="shared" si="117"/>
        <v>0</v>
      </c>
      <c r="X304" s="861" t="str">
        <f t="shared" si="118"/>
        <v>NULL</v>
      </c>
      <c r="Y304" s="557" t="str">
        <f t="shared" si="119"/>
        <v/>
      </c>
      <c r="Z304" s="862">
        <f t="shared" si="122"/>
        <v>298</v>
      </c>
      <c r="AA304" s="633">
        <f t="shared" si="123"/>
        <v>0</v>
      </c>
      <c r="AB304" s="7" t="str">
        <f t="shared" si="129"/>
        <v>INVALID</v>
      </c>
      <c r="AC304" s="861" t="str">
        <f t="shared" si="130"/>
        <v/>
      </c>
      <c r="AD304" s="861" t="e">
        <f t="shared" si="135"/>
        <v>#DIV/0!</v>
      </c>
      <c r="AE304" s="861">
        <f t="shared" si="136"/>
        <v>0</v>
      </c>
      <c r="AF304" s="862">
        <f t="shared" si="124"/>
        <v>300</v>
      </c>
      <c r="AG304" s="862">
        <f t="shared" si="125"/>
        <v>201</v>
      </c>
      <c r="AH304" s="865">
        <f t="shared" si="126"/>
        <v>0.374</v>
      </c>
      <c r="AI304" s="862">
        <f t="shared" si="127"/>
        <v>0.11600000000000001</v>
      </c>
      <c r="AJ304" s="862" t="e">
        <f t="shared" si="128"/>
        <v>#VALUE!</v>
      </c>
      <c r="AK304" s="632" t="str">
        <f t="shared" si="133"/>
        <v/>
      </c>
      <c r="AL304" s="866" t="str">
        <f t="shared" si="113"/>
        <v/>
      </c>
      <c r="AM304" s="867">
        <f t="shared" si="120"/>
        <v>0</v>
      </c>
      <c r="AN304" s="633" t="str">
        <f t="shared" si="134"/>
        <v>YES</v>
      </c>
      <c r="AO304" s="511" t="s">
        <v>382</v>
      </c>
      <c r="AP304" s="127">
        <f>VLOOKUP(AO304,'Flags&amp;Qualifiers'!$B$2:$C$49,2)</f>
        <v>0</v>
      </c>
      <c r="AQ304" s="127">
        <f>VLOOKUP(AO304,'Flags&amp;Qualifiers'!$B$2:$D$49,3)</f>
        <v>0</v>
      </c>
      <c r="AR304" s="127">
        <f>VLOOKUP(AO304,'Flags&amp;Qualifiers'!$B$2:$E$49,4)</f>
        <v>0</v>
      </c>
      <c r="AS304" s="968"/>
      <c r="AT304" s="856" t="str">
        <f t="shared" si="121"/>
        <v>no</v>
      </c>
    </row>
    <row r="305" spans="1:46" s="7" customFormat="1" ht="11.25" customHeight="1" x14ac:dyDescent="0.2">
      <c r="A305" s="621">
        <f>(AirVision!A302)</f>
        <v>0</v>
      </c>
      <c r="B305" s="622">
        <f>(AirVision!B302)</f>
        <v>0</v>
      </c>
      <c r="C305" s="623" t="str">
        <f>IF(ISNUMBER(AirVision!I302),AirVision!I302, "")</f>
        <v/>
      </c>
      <c r="D305" s="624" t="str">
        <f>IF(AirVision!J302&lt;&gt;"",AirVision!J302, "")</f>
        <v/>
      </c>
      <c r="E305" s="624" t="str">
        <f>IF(ISNUMBER(AirVision!C302),AirVision!C302, "")</f>
        <v/>
      </c>
      <c r="F305" s="624" t="str">
        <f>IF(AirVision!D302&lt;&gt;"",AirVision!D302, "")</f>
        <v/>
      </c>
      <c r="G305" s="624" t="str">
        <f>IF(ISNUMBER(AirVision!F302),AirVision!F302, "")</f>
        <v/>
      </c>
      <c r="H305" s="624" t="str">
        <f>IF(AirVision!G302&lt;&gt;"",AirVision!G302, "")</f>
        <v/>
      </c>
      <c r="I305" s="624" t="str">
        <f>IF(ISNUMBER(AirVision!U302),AirVision!U302, "")</f>
        <v/>
      </c>
      <c r="J305" s="624" t="str">
        <f>IF(AirVision!V302&lt;&gt;"",AirVision!V302, "")</f>
        <v/>
      </c>
      <c r="K305" s="624" t="str">
        <f>IF(ISNUMBER(AirVision!X302),AirVision!X302, "")</f>
        <v/>
      </c>
      <c r="L305" s="624" t="str">
        <f>IF(AirVision!Y302&lt;&gt;"",AirVision!Y302, "")</f>
        <v/>
      </c>
      <c r="M305" s="624" t="str">
        <f>IF(ISNUMBER(AirVision!AA302),AirVision!AA302, "")</f>
        <v/>
      </c>
      <c r="N305" s="624" t="str">
        <f>IF(AirVision!AB302&lt;&gt;"",AirVision!AB302, "")</f>
        <v/>
      </c>
      <c r="O305" s="624" t="str">
        <f>IF(ISNUMBER(AirVision!AD302),AirVision!AD302, "")</f>
        <v/>
      </c>
      <c r="P305" s="624" t="str">
        <f>IF(AirVision!AE302&lt;&gt;"",AirVision!AE302, "")</f>
        <v/>
      </c>
      <c r="Q305" s="624">
        <f t="shared" si="114"/>
        <v>1</v>
      </c>
      <c r="R305" s="624" t="str">
        <f>IF(D305&lt;&gt;"",(VLOOKUP(D305,'Flags&amp;Qualifiers'!$S$2:$U$55,3)),"")</f>
        <v/>
      </c>
      <c r="S305" s="624" t="b">
        <f>ISNUMBER(SEARCH('Flags&amp;Qualifiers'!$S$5,D305))</f>
        <v>0</v>
      </c>
      <c r="T305" s="624">
        <f t="shared" si="115"/>
        <v>0</v>
      </c>
      <c r="U305" s="624" t="str">
        <f>IF(D305&lt;&gt;"",(VLOOKUP(D305,'Flags&amp;Qualifiers'!$S$2:$T$55,2)),"")</f>
        <v/>
      </c>
      <c r="V305" s="7">
        <f t="shared" si="116"/>
        <v>1</v>
      </c>
      <c r="W305" s="7">
        <f t="shared" si="117"/>
        <v>0</v>
      </c>
      <c r="X305" s="861" t="str">
        <f t="shared" si="118"/>
        <v>NULL</v>
      </c>
      <c r="Y305" s="557" t="str">
        <f t="shared" si="119"/>
        <v/>
      </c>
      <c r="Z305" s="862">
        <f t="shared" si="122"/>
        <v>299</v>
      </c>
      <c r="AA305" s="633">
        <f t="shared" si="123"/>
        <v>0</v>
      </c>
      <c r="AB305" s="7" t="str">
        <f t="shared" si="129"/>
        <v>INVALID</v>
      </c>
      <c r="AC305" s="861" t="str">
        <f t="shared" si="130"/>
        <v/>
      </c>
      <c r="AD305" s="861" t="e">
        <f t="shared" si="135"/>
        <v>#DIV/0!</v>
      </c>
      <c r="AE305" s="861">
        <f t="shared" si="136"/>
        <v>0</v>
      </c>
      <c r="AF305" s="862">
        <f t="shared" si="124"/>
        <v>300</v>
      </c>
      <c r="AG305" s="862">
        <f t="shared" si="125"/>
        <v>201</v>
      </c>
      <c r="AH305" s="865">
        <f t="shared" si="126"/>
        <v>0.374</v>
      </c>
      <c r="AI305" s="862">
        <f t="shared" si="127"/>
        <v>0.11600000000000001</v>
      </c>
      <c r="AJ305" s="862" t="e">
        <f t="shared" si="128"/>
        <v>#VALUE!</v>
      </c>
      <c r="AK305" s="632" t="str">
        <f t="shared" si="133"/>
        <v/>
      </c>
      <c r="AL305" s="866" t="str">
        <f t="shared" si="113"/>
        <v/>
      </c>
      <c r="AM305" s="867">
        <f t="shared" si="120"/>
        <v>0</v>
      </c>
      <c r="AN305" s="633" t="str">
        <f t="shared" si="134"/>
        <v>YES</v>
      </c>
      <c r="AO305" s="511" t="s">
        <v>382</v>
      </c>
      <c r="AP305" s="127">
        <f>VLOOKUP(AO305,'Flags&amp;Qualifiers'!$B$2:$C$49,2)</f>
        <v>0</v>
      </c>
      <c r="AQ305" s="127">
        <f>VLOOKUP(AO305,'Flags&amp;Qualifiers'!$B$2:$D$49,3)</f>
        <v>0</v>
      </c>
      <c r="AR305" s="127">
        <f>VLOOKUP(AO305,'Flags&amp;Qualifiers'!$B$2:$E$49,4)</f>
        <v>0</v>
      </c>
      <c r="AS305" s="968"/>
      <c r="AT305" s="856" t="str">
        <f t="shared" si="121"/>
        <v>no</v>
      </c>
    </row>
    <row r="306" spans="1:46" s="7" customFormat="1" ht="11.25" customHeight="1" x14ac:dyDescent="0.2">
      <c r="A306" s="621">
        <f>(AirVision!A303)</f>
        <v>0</v>
      </c>
      <c r="B306" s="622">
        <f>(AirVision!B303)</f>
        <v>0</v>
      </c>
      <c r="C306" s="623" t="str">
        <f>IF(ISNUMBER(AirVision!I303),AirVision!I303, "")</f>
        <v/>
      </c>
      <c r="D306" s="624" t="str">
        <f>IF(AirVision!J303&lt;&gt;"",AirVision!J303, "")</f>
        <v/>
      </c>
      <c r="E306" s="624" t="str">
        <f>IF(ISNUMBER(AirVision!C303),AirVision!C303, "")</f>
        <v/>
      </c>
      <c r="F306" s="624" t="str">
        <f>IF(AirVision!D303&lt;&gt;"",AirVision!D303, "")</f>
        <v/>
      </c>
      <c r="G306" s="624" t="str">
        <f>IF(ISNUMBER(AirVision!F303),AirVision!F303, "")</f>
        <v/>
      </c>
      <c r="H306" s="624" t="str">
        <f>IF(AirVision!G303&lt;&gt;"",AirVision!G303, "")</f>
        <v/>
      </c>
      <c r="I306" s="624" t="str">
        <f>IF(ISNUMBER(AirVision!U303),AirVision!U303, "")</f>
        <v/>
      </c>
      <c r="J306" s="624" t="str">
        <f>IF(AirVision!V303&lt;&gt;"",AirVision!V303, "")</f>
        <v/>
      </c>
      <c r="K306" s="624" t="str">
        <f>IF(ISNUMBER(AirVision!X303),AirVision!X303, "")</f>
        <v/>
      </c>
      <c r="L306" s="624" t="str">
        <f>IF(AirVision!Y303&lt;&gt;"",AirVision!Y303, "")</f>
        <v/>
      </c>
      <c r="M306" s="624" t="str">
        <f>IF(ISNUMBER(AirVision!AA303),AirVision!AA303, "")</f>
        <v/>
      </c>
      <c r="N306" s="624" t="str">
        <f>IF(AirVision!AB303&lt;&gt;"",AirVision!AB303, "")</f>
        <v/>
      </c>
      <c r="O306" s="624" t="str">
        <f>IF(ISNUMBER(AirVision!AD303),AirVision!AD303, "")</f>
        <v/>
      </c>
      <c r="P306" s="624" t="str">
        <f>IF(AirVision!AE303&lt;&gt;"",AirVision!AE303, "")</f>
        <v/>
      </c>
      <c r="Q306" s="624">
        <f t="shared" si="114"/>
        <v>1</v>
      </c>
      <c r="R306" s="624" t="str">
        <f>IF(D306&lt;&gt;"",(VLOOKUP(D306,'Flags&amp;Qualifiers'!$S$2:$U$55,3)),"")</f>
        <v/>
      </c>
      <c r="S306" s="624" t="b">
        <f>ISNUMBER(SEARCH('Flags&amp;Qualifiers'!$S$5,D306))</f>
        <v>0</v>
      </c>
      <c r="T306" s="624">
        <f t="shared" si="115"/>
        <v>0</v>
      </c>
      <c r="U306" s="624" t="str">
        <f>IF(D306&lt;&gt;"",(VLOOKUP(D306,'Flags&amp;Qualifiers'!$S$2:$T$55,2)),"")</f>
        <v/>
      </c>
      <c r="V306" s="7">
        <f t="shared" si="116"/>
        <v>1</v>
      </c>
      <c r="W306" s="7">
        <f t="shared" si="117"/>
        <v>0</v>
      </c>
      <c r="X306" s="861" t="str">
        <f t="shared" si="118"/>
        <v>NULL</v>
      </c>
      <c r="Y306" s="557" t="str">
        <f t="shared" si="119"/>
        <v/>
      </c>
      <c r="Z306" s="862">
        <f t="shared" si="122"/>
        <v>300</v>
      </c>
      <c r="AA306" s="633">
        <f t="shared" si="123"/>
        <v>0</v>
      </c>
      <c r="AB306" s="7" t="str">
        <f t="shared" si="129"/>
        <v>INVALID</v>
      </c>
      <c r="AC306" s="861" t="str">
        <f t="shared" si="130"/>
        <v/>
      </c>
      <c r="AD306" s="861" t="e">
        <f t="shared" si="135"/>
        <v>#DIV/0!</v>
      </c>
      <c r="AE306" s="861">
        <f t="shared" si="136"/>
        <v>0</v>
      </c>
      <c r="AF306" s="862">
        <f t="shared" si="124"/>
        <v>300</v>
      </c>
      <c r="AG306" s="862">
        <f t="shared" si="125"/>
        <v>201</v>
      </c>
      <c r="AH306" s="865">
        <f t="shared" si="126"/>
        <v>0.374</v>
      </c>
      <c r="AI306" s="862">
        <f t="shared" si="127"/>
        <v>0.11600000000000001</v>
      </c>
      <c r="AJ306" s="862" t="e">
        <f t="shared" si="128"/>
        <v>#VALUE!</v>
      </c>
      <c r="AK306" s="632" t="str">
        <f t="shared" si="133"/>
        <v/>
      </c>
      <c r="AL306" s="866" t="str">
        <f t="shared" si="113"/>
        <v/>
      </c>
      <c r="AM306" s="867">
        <f t="shared" si="120"/>
        <v>0</v>
      </c>
      <c r="AN306" s="633" t="str">
        <f t="shared" si="134"/>
        <v>YES</v>
      </c>
      <c r="AO306" s="511" t="s">
        <v>382</v>
      </c>
      <c r="AP306" s="127">
        <f>VLOOKUP(AO306,'Flags&amp;Qualifiers'!$B$2:$C$49,2)</f>
        <v>0</v>
      </c>
      <c r="AQ306" s="127">
        <f>VLOOKUP(AO306,'Flags&amp;Qualifiers'!$B$2:$D$49,3)</f>
        <v>0</v>
      </c>
      <c r="AR306" s="127">
        <f>VLOOKUP(AO306,'Flags&amp;Qualifiers'!$B$2:$E$49,4)</f>
        <v>0</v>
      </c>
      <c r="AS306" s="968"/>
      <c r="AT306" s="856" t="str">
        <f t="shared" si="121"/>
        <v>no</v>
      </c>
    </row>
    <row r="307" spans="1:46" s="7" customFormat="1" ht="11.25" customHeight="1" x14ac:dyDescent="0.2">
      <c r="A307" s="621">
        <f>(AirVision!A304)</f>
        <v>0</v>
      </c>
      <c r="B307" s="622">
        <f>(AirVision!B304)</f>
        <v>0</v>
      </c>
      <c r="C307" s="623" t="str">
        <f>IF(ISNUMBER(AirVision!I304),AirVision!I304, "")</f>
        <v/>
      </c>
      <c r="D307" s="624" t="str">
        <f>IF(AirVision!J304&lt;&gt;"",AirVision!J304, "")</f>
        <v/>
      </c>
      <c r="E307" s="624" t="str">
        <f>IF(ISNUMBER(AirVision!C304),AirVision!C304, "")</f>
        <v/>
      </c>
      <c r="F307" s="624" t="str">
        <f>IF(AirVision!D304&lt;&gt;"",AirVision!D304, "")</f>
        <v/>
      </c>
      <c r="G307" s="624" t="str">
        <f>IF(ISNUMBER(AirVision!F304),AirVision!F304, "")</f>
        <v/>
      </c>
      <c r="H307" s="624" t="str">
        <f>IF(AirVision!G304&lt;&gt;"",AirVision!G304, "")</f>
        <v/>
      </c>
      <c r="I307" s="624" t="str">
        <f>IF(ISNUMBER(AirVision!U304),AirVision!U304, "")</f>
        <v/>
      </c>
      <c r="J307" s="624" t="str">
        <f>IF(AirVision!V304&lt;&gt;"",AirVision!V304, "")</f>
        <v/>
      </c>
      <c r="K307" s="624" t="str">
        <f>IF(ISNUMBER(AirVision!X304),AirVision!X304, "")</f>
        <v/>
      </c>
      <c r="L307" s="624" t="str">
        <f>IF(AirVision!Y304&lt;&gt;"",AirVision!Y304, "")</f>
        <v/>
      </c>
      <c r="M307" s="624" t="str">
        <f>IF(ISNUMBER(AirVision!AA304),AirVision!AA304, "")</f>
        <v/>
      </c>
      <c r="N307" s="624" t="str">
        <f>IF(AirVision!AB304&lt;&gt;"",AirVision!AB304, "")</f>
        <v/>
      </c>
      <c r="O307" s="624" t="str">
        <f>IF(ISNUMBER(AirVision!AD304),AirVision!AD304, "")</f>
        <v/>
      </c>
      <c r="P307" s="624" t="str">
        <f>IF(AirVision!AE304&lt;&gt;"",AirVision!AE304, "")</f>
        <v/>
      </c>
      <c r="Q307" s="624">
        <f t="shared" si="114"/>
        <v>1</v>
      </c>
      <c r="R307" s="624" t="str">
        <f>IF(D307&lt;&gt;"",(VLOOKUP(D307,'Flags&amp;Qualifiers'!$S$2:$U$55,3)),"")</f>
        <v/>
      </c>
      <c r="S307" s="624" t="b">
        <f>ISNUMBER(SEARCH('Flags&amp;Qualifiers'!$S$5,D307))</f>
        <v>0</v>
      </c>
      <c r="T307" s="624">
        <f t="shared" si="115"/>
        <v>0</v>
      </c>
      <c r="U307" s="624" t="str">
        <f>IF(D307&lt;&gt;"",(VLOOKUP(D307,'Flags&amp;Qualifiers'!$S$2:$T$55,2)),"")</f>
        <v/>
      </c>
      <c r="V307" s="7">
        <f t="shared" si="116"/>
        <v>1</v>
      </c>
      <c r="W307" s="7">
        <f t="shared" si="117"/>
        <v>0</v>
      </c>
      <c r="X307" s="861" t="str">
        <f t="shared" si="118"/>
        <v>NULL</v>
      </c>
      <c r="Y307" s="557" t="str">
        <f t="shared" si="119"/>
        <v/>
      </c>
      <c r="Z307" s="862">
        <f t="shared" si="122"/>
        <v>301</v>
      </c>
      <c r="AA307" s="633">
        <f t="shared" si="123"/>
        <v>0</v>
      </c>
      <c r="AB307" s="7" t="str">
        <f t="shared" si="129"/>
        <v>INVALID</v>
      </c>
      <c r="AC307" s="861" t="str">
        <f t="shared" si="130"/>
        <v/>
      </c>
      <c r="AD307" s="861" t="e">
        <f t="shared" si="135"/>
        <v>#DIV/0!</v>
      </c>
      <c r="AE307" s="861">
        <f t="shared" si="136"/>
        <v>0</v>
      </c>
      <c r="AF307" s="862">
        <f t="shared" si="124"/>
        <v>300</v>
      </c>
      <c r="AG307" s="862">
        <f t="shared" si="125"/>
        <v>201</v>
      </c>
      <c r="AH307" s="865">
        <f t="shared" si="126"/>
        <v>0.374</v>
      </c>
      <c r="AI307" s="862">
        <f t="shared" si="127"/>
        <v>0.11600000000000001</v>
      </c>
      <c r="AJ307" s="862" t="e">
        <f t="shared" si="128"/>
        <v>#VALUE!</v>
      </c>
      <c r="AK307" s="632" t="str">
        <f t="shared" si="133"/>
        <v/>
      </c>
      <c r="AL307" s="866" t="str">
        <f t="shared" si="113"/>
        <v/>
      </c>
      <c r="AM307" s="867">
        <f t="shared" si="120"/>
        <v>0</v>
      </c>
      <c r="AN307" s="633" t="str">
        <f t="shared" si="134"/>
        <v>YES</v>
      </c>
      <c r="AO307" s="511" t="s">
        <v>382</v>
      </c>
      <c r="AP307" s="127">
        <f>VLOOKUP(AO307,'Flags&amp;Qualifiers'!$B$2:$C$49,2)</f>
        <v>0</v>
      </c>
      <c r="AQ307" s="127">
        <f>VLOOKUP(AO307,'Flags&amp;Qualifiers'!$B$2:$D$49,3)</f>
        <v>0</v>
      </c>
      <c r="AR307" s="127">
        <f>VLOOKUP(AO307,'Flags&amp;Qualifiers'!$B$2:$E$49,4)</f>
        <v>0</v>
      </c>
      <c r="AS307" s="968"/>
      <c r="AT307" s="856" t="str">
        <f t="shared" si="121"/>
        <v>no</v>
      </c>
    </row>
    <row r="308" spans="1:46" s="7" customFormat="1" ht="11.25" customHeight="1" x14ac:dyDescent="0.2">
      <c r="A308" s="621">
        <f>(AirVision!A305)</f>
        <v>0</v>
      </c>
      <c r="B308" s="622">
        <f>(AirVision!B305)</f>
        <v>0</v>
      </c>
      <c r="C308" s="623" t="str">
        <f>IF(ISNUMBER(AirVision!I305),AirVision!I305, "")</f>
        <v/>
      </c>
      <c r="D308" s="624" t="str">
        <f>IF(AirVision!J305&lt;&gt;"",AirVision!J305, "")</f>
        <v/>
      </c>
      <c r="E308" s="624" t="str">
        <f>IF(ISNUMBER(AirVision!C305),AirVision!C305, "")</f>
        <v/>
      </c>
      <c r="F308" s="624" t="str">
        <f>IF(AirVision!D305&lt;&gt;"",AirVision!D305, "")</f>
        <v/>
      </c>
      <c r="G308" s="624" t="str">
        <f>IF(ISNUMBER(AirVision!F305),AirVision!F305, "")</f>
        <v/>
      </c>
      <c r="H308" s="624" t="str">
        <f>IF(AirVision!G305&lt;&gt;"",AirVision!G305, "")</f>
        <v/>
      </c>
      <c r="I308" s="624" t="str">
        <f>IF(ISNUMBER(AirVision!U305),AirVision!U305, "")</f>
        <v/>
      </c>
      <c r="J308" s="624" t="str">
        <f>IF(AirVision!V305&lt;&gt;"",AirVision!V305, "")</f>
        <v/>
      </c>
      <c r="K308" s="624" t="str">
        <f>IF(ISNUMBER(AirVision!X305),AirVision!X305, "")</f>
        <v/>
      </c>
      <c r="L308" s="624" t="str">
        <f>IF(AirVision!Y305&lt;&gt;"",AirVision!Y305, "")</f>
        <v/>
      </c>
      <c r="M308" s="624" t="str">
        <f>IF(ISNUMBER(AirVision!AA305),AirVision!AA305, "")</f>
        <v/>
      </c>
      <c r="N308" s="624" t="str">
        <f>IF(AirVision!AB305&lt;&gt;"",AirVision!AB305, "")</f>
        <v/>
      </c>
      <c r="O308" s="624" t="str">
        <f>IF(ISNUMBER(AirVision!AD305),AirVision!AD305, "")</f>
        <v/>
      </c>
      <c r="P308" s="624" t="str">
        <f>IF(AirVision!AE305&lt;&gt;"",AirVision!AE305, "")</f>
        <v/>
      </c>
      <c r="Q308" s="624">
        <f t="shared" si="114"/>
        <v>1</v>
      </c>
      <c r="R308" s="624" t="str">
        <f>IF(D308&lt;&gt;"",(VLOOKUP(D308,'Flags&amp;Qualifiers'!$S$2:$U$55,3)),"")</f>
        <v/>
      </c>
      <c r="S308" s="624" t="b">
        <f>ISNUMBER(SEARCH('Flags&amp;Qualifiers'!$S$5,D308))</f>
        <v>0</v>
      </c>
      <c r="T308" s="624">
        <f t="shared" si="115"/>
        <v>0</v>
      </c>
      <c r="U308" s="624" t="str">
        <f>IF(D308&lt;&gt;"",(VLOOKUP(D308,'Flags&amp;Qualifiers'!$S$2:$T$55,2)),"")</f>
        <v/>
      </c>
      <c r="V308" s="7">
        <f t="shared" si="116"/>
        <v>1</v>
      </c>
      <c r="W308" s="7">
        <f t="shared" si="117"/>
        <v>0</v>
      </c>
      <c r="X308" s="861" t="str">
        <f t="shared" si="118"/>
        <v>NULL</v>
      </c>
      <c r="Y308" s="557" t="str">
        <f t="shared" si="119"/>
        <v/>
      </c>
      <c r="Z308" s="862">
        <f t="shared" si="122"/>
        <v>302</v>
      </c>
      <c r="AA308" s="633">
        <f t="shared" si="123"/>
        <v>0</v>
      </c>
      <c r="AB308" s="7" t="str">
        <f t="shared" si="129"/>
        <v>INVALID</v>
      </c>
      <c r="AC308" s="861" t="str">
        <f t="shared" si="130"/>
        <v/>
      </c>
      <c r="AD308" s="861" t="e">
        <f t="shared" si="135"/>
        <v>#DIV/0!</v>
      </c>
      <c r="AE308" s="861">
        <f t="shared" si="136"/>
        <v>0</v>
      </c>
      <c r="AF308" s="862">
        <f t="shared" si="124"/>
        <v>300</v>
      </c>
      <c r="AG308" s="862">
        <f t="shared" si="125"/>
        <v>201</v>
      </c>
      <c r="AH308" s="865">
        <f t="shared" si="126"/>
        <v>0.374</v>
      </c>
      <c r="AI308" s="862">
        <f t="shared" si="127"/>
        <v>0.11600000000000001</v>
      </c>
      <c r="AJ308" s="862" t="e">
        <f t="shared" si="128"/>
        <v>#VALUE!</v>
      </c>
      <c r="AK308" s="632" t="str">
        <f t="shared" si="133"/>
        <v/>
      </c>
      <c r="AL308" s="866" t="str">
        <f t="shared" si="113"/>
        <v/>
      </c>
      <c r="AM308" s="867">
        <f t="shared" si="120"/>
        <v>0</v>
      </c>
      <c r="AN308" s="633" t="str">
        <f t="shared" si="134"/>
        <v>YES</v>
      </c>
      <c r="AO308" s="511" t="s">
        <v>382</v>
      </c>
      <c r="AP308" s="127">
        <f>VLOOKUP(AO308,'Flags&amp;Qualifiers'!$B$2:$C$49,2)</f>
        <v>0</v>
      </c>
      <c r="AQ308" s="127">
        <f>VLOOKUP(AO308,'Flags&amp;Qualifiers'!$B$2:$D$49,3)</f>
        <v>0</v>
      </c>
      <c r="AR308" s="127">
        <f>VLOOKUP(AO308,'Flags&amp;Qualifiers'!$B$2:$E$49,4)</f>
        <v>0</v>
      </c>
      <c r="AS308" s="968"/>
      <c r="AT308" s="856" t="str">
        <f t="shared" si="121"/>
        <v>no</v>
      </c>
    </row>
    <row r="309" spans="1:46" s="7" customFormat="1" ht="11.25" customHeight="1" x14ac:dyDescent="0.2">
      <c r="A309" s="621">
        <f>(AirVision!A306)</f>
        <v>0</v>
      </c>
      <c r="B309" s="622">
        <f>(AirVision!B306)</f>
        <v>0</v>
      </c>
      <c r="C309" s="623" t="str">
        <f>IF(ISNUMBER(AirVision!I306),AirVision!I306, "")</f>
        <v/>
      </c>
      <c r="D309" s="624" t="str">
        <f>IF(AirVision!J306&lt;&gt;"",AirVision!J306, "")</f>
        <v/>
      </c>
      <c r="E309" s="624" t="str">
        <f>IF(ISNUMBER(AirVision!C306),AirVision!C306, "")</f>
        <v/>
      </c>
      <c r="F309" s="624" t="str">
        <f>IF(AirVision!D306&lt;&gt;"",AirVision!D306, "")</f>
        <v/>
      </c>
      <c r="G309" s="624" t="str">
        <f>IF(ISNUMBER(AirVision!F306),AirVision!F306, "")</f>
        <v/>
      </c>
      <c r="H309" s="624" t="str">
        <f>IF(AirVision!G306&lt;&gt;"",AirVision!G306, "")</f>
        <v/>
      </c>
      <c r="I309" s="624" t="str">
        <f>IF(ISNUMBER(AirVision!U306),AirVision!U306, "")</f>
        <v/>
      </c>
      <c r="J309" s="624" t="str">
        <f>IF(AirVision!V306&lt;&gt;"",AirVision!V306, "")</f>
        <v/>
      </c>
      <c r="K309" s="624" t="str">
        <f>IF(ISNUMBER(AirVision!X306),AirVision!X306, "")</f>
        <v/>
      </c>
      <c r="L309" s="624" t="str">
        <f>IF(AirVision!Y306&lt;&gt;"",AirVision!Y306, "")</f>
        <v/>
      </c>
      <c r="M309" s="624" t="str">
        <f>IF(ISNUMBER(AirVision!AA306),AirVision!AA306, "")</f>
        <v/>
      </c>
      <c r="N309" s="624" t="str">
        <f>IF(AirVision!AB306&lt;&gt;"",AirVision!AB306, "")</f>
        <v/>
      </c>
      <c r="O309" s="624" t="str">
        <f>IF(ISNUMBER(AirVision!AD306),AirVision!AD306, "")</f>
        <v/>
      </c>
      <c r="P309" s="624" t="str">
        <f>IF(AirVision!AE306&lt;&gt;"",AirVision!AE306, "")</f>
        <v/>
      </c>
      <c r="Q309" s="624">
        <f t="shared" si="114"/>
        <v>1</v>
      </c>
      <c r="R309" s="624" t="str">
        <f>IF(D309&lt;&gt;"",(VLOOKUP(D309,'Flags&amp;Qualifiers'!$S$2:$U$55,3)),"")</f>
        <v/>
      </c>
      <c r="S309" s="624" t="b">
        <f>ISNUMBER(SEARCH('Flags&amp;Qualifiers'!$S$5,D309))</f>
        <v>0</v>
      </c>
      <c r="T309" s="624">
        <f t="shared" si="115"/>
        <v>0</v>
      </c>
      <c r="U309" s="624" t="str">
        <f>IF(D309&lt;&gt;"",(VLOOKUP(D309,'Flags&amp;Qualifiers'!$S$2:$T$55,2)),"")</f>
        <v/>
      </c>
      <c r="V309" s="7">
        <f t="shared" si="116"/>
        <v>1</v>
      </c>
      <c r="W309" s="7">
        <f t="shared" si="117"/>
        <v>0</v>
      </c>
      <c r="X309" s="861" t="str">
        <f t="shared" si="118"/>
        <v>NULL</v>
      </c>
      <c r="Y309" s="557" t="str">
        <f t="shared" si="119"/>
        <v/>
      </c>
      <c r="Z309" s="862">
        <f t="shared" si="122"/>
        <v>303</v>
      </c>
      <c r="AA309" s="633">
        <f t="shared" si="123"/>
        <v>0</v>
      </c>
      <c r="AB309" s="7" t="str">
        <f t="shared" si="129"/>
        <v>INVALID</v>
      </c>
      <c r="AC309" s="861" t="str">
        <f t="shared" si="130"/>
        <v/>
      </c>
      <c r="AD309" s="861" t="e">
        <f t="shared" si="135"/>
        <v>#DIV/0!</v>
      </c>
      <c r="AE309" s="861">
        <f t="shared" si="136"/>
        <v>0</v>
      </c>
      <c r="AF309" s="862">
        <f t="shared" si="124"/>
        <v>300</v>
      </c>
      <c r="AG309" s="862">
        <f t="shared" si="125"/>
        <v>201</v>
      </c>
      <c r="AH309" s="865">
        <f t="shared" si="126"/>
        <v>0.374</v>
      </c>
      <c r="AI309" s="862">
        <f t="shared" si="127"/>
        <v>0.11600000000000001</v>
      </c>
      <c r="AJ309" s="862" t="e">
        <f t="shared" si="128"/>
        <v>#VALUE!</v>
      </c>
      <c r="AK309" s="632" t="str">
        <f t="shared" si="133"/>
        <v/>
      </c>
      <c r="AL309" s="866" t="str">
        <f t="shared" si="113"/>
        <v/>
      </c>
      <c r="AM309" s="867">
        <f t="shared" si="120"/>
        <v>0</v>
      </c>
      <c r="AN309" s="633" t="str">
        <f t="shared" si="134"/>
        <v>YES</v>
      </c>
      <c r="AO309" s="511" t="s">
        <v>382</v>
      </c>
      <c r="AP309" s="127">
        <f>VLOOKUP(AO309,'Flags&amp;Qualifiers'!$B$2:$C$49,2)</f>
        <v>0</v>
      </c>
      <c r="AQ309" s="127">
        <f>VLOOKUP(AO309,'Flags&amp;Qualifiers'!$B$2:$D$49,3)</f>
        <v>0</v>
      </c>
      <c r="AR309" s="127">
        <f>VLOOKUP(AO309,'Flags&amp;Qualifiers'!$B$2:$E$49,4)</f>
        <v>0</v>
      </c>
      <c r="AS309" s="968"/>
      <c r="AT309" s="856" t="str">
        <f t="shared" si="121"/>
        <v>no</v>
      </c>
    </row>
    <row r="310" spans="1:46" s="7" customFormat="1" ht="11.25" customHeight="1" x14ac:dyDescent="0.2">
      <c r="A310" s="621">
        <f>(AirVision!A307)</f>
        <v>0</v>
      </c>
      <c r="B310" s="622">
        <f>(AirVision!B307)</f>
        <v>0</v>
      </c>
      <c r="C310" s="623" t="str">
        <f>IF(ISNUMBER(AirVision!I307),AirVision!I307, "")</f>
        <v/>
      </c>
      <c r="D310" s="624" t="str">
        <f>IF(AirVision!J307&lt;&gt;"",AirVision!J307, "")</f>
        <v/>
      </c>
      <c r="E310" s="624" t="str">
        <f>IF(ISNUMBER(AirVision!C307),AirVision!C307, "")</f>
        <v/>
      </c>
      <c r="F310" s="624" t="str">
        <f>IF(AirVision!D307&lt;&gt;"",AirVision!D307, "")</f>
        <v/>
      </c>
      <c r="G310" s="624" t="str">
        <f>IF(ISNUMBER(AirVision!F307),AirVision!F307, "")</f>
        <v/>
      </c>
      <c r="H310" s="624" t="str">
        <f>IF(AirVision!G307&lt;&gt;"",AirVision!G307, "")</f>
        <v/>
      </c>
      <c r="I310" s="624" t="str">
        <f>IF(ISNUMBER(AirVision!U307),AirVision!U307, "")</f>
        <v/>
      </c>
      <c r="J310" s="624" t="str">
        <f>IF(AirVision!V307&lt;&gt;"",AirVision!V307, "")</f>
        <v/>
      </c>
      <c r="K310" s="624" t="str">
        <f>IF(ISNUMBER(AirVision!X307),AirVision!X307, "")</f>
        <v/>
      </c>
      <c r="L310" s="624" t="str">
        <f>IF(AirVision!Y307&lt;&gt;"",AirVision!Y307, "")</f>
        <v/>
      </c>
      <c r="M310" s="624" t="str">
        <f>IF(ISNUMBER(AirVision!AA307),AirVision!AA307, "")</f>
        <v/>
      </c>
      <c r="N310" s="624" t="str">
        <f>IF(AirVision!AB307&lt;&gt;"",AirVision!AB307, "")</f>
        <v/>
      </c>
      <c r="O310" s="624" t="str">
        <f>IF(ISNUMBER(AirVision!AD307),AirVision!AD307, "")</f>
        <v/>
      </c>
      <c r="P310" s="624" t="str">
        <f>IF(AirVision!AE307&lt;&gt;"",AirVision!AE307, "")</f>
        <v/>
      </c>
      <c r="Q310" s="624">
        <f t="shared" si="114"/>
        <v>1</v>
      </c>
      <c r="R310" s="624" t="str">
        <f>IF(D310&lt;&gt;"",(VLOOKUP(D310,'Flags&amp;Qualifiers'!$S$2:$U$55,3)),"")</f>
        <v/>
      </c>
      <c r="S310" s="624" t="b">
        <f>ISNUMBER(SEARCH('Flags&amp;Qualifiers'!$S$5,D310))</f>
        <v>0</v>
      </c>
      <c r="T310" s="624">
        <f t="shared" si="115"/>
        <v>0</v>
      </c>
      <c r="U310" s="624" t="str">
        <f>IF(D310&lt;&gt;"",(VLOOKUP(D310,'Flags&amp;Qualifiers'!$S$2:$T$55,2)),"")</f>
        <v/>
      </c>
      <c r="V310" s="7">
        <f t="shared" si="116"/>
        <v>1</v>
      </c>
      <c r="W310" s="7">
        <f t="shared" si="117"/>
        <v>0</v>
      </c>
      <c r="X310" s="861" t="str">
        <f t="shared" si="118"/>
        <v>NULL</v>
      </c>
      <c r="Y310" s="557" t="str">
        <f t="shared" si="119"/>
        <v/>
      </c>
      <c r="Z310" s="862">
        <f t="shared" si="122"/>
        <v>304</v>
      </c>
      <c r="AA310" s="633">
        <f t="shared" si="123"/>
        <v>0</v>
      </c>
      <c r="AB310" s="7" t="str">
        <f t="shared" si="129"/>
        <v>INVALID</v>
      </c>
      <c r="AC310" s="861" t="str">
        <f t="shared" si="130"/>
        <v/>
      </c>
      <c r="AD310" s="861" t="e">
        <f t="shared" si="135"/>
        <v>#DIV/0!</v>
      </c>
      <c r="AE310" s="861">
        <f t="shared" si="136"/>
        <v>0</v>
      </c>
      <c r="AF310" s="862">
        <f t="shared" si="124"/>
        <v>300</v>
      </c>
      <c r="AG310" s="862">
        <f t="shared" si="125"/>
        <v>201</v>
      </c>
      <c r="AH310" s="865">
        <f t="shared" si="126"/>
        <v>0.374</v>
      </c>
      <c r="AI310" s="862">
        <f t="shared" si="127"/>
        <v>0.11600000000000001</v>
      </c>
      <c r="AJ310" s="862" t="e">
        <f t="shared" si="128"/>
        <v>#VALUE!</v>
      </c>
      <c r="AK310" s="632" t="str">
        <f t="shared" si="133"/>
        <v/>
      </c>
      <c r="AL310" s="866" t="str">
        <f t="shared" si="113"/>
        <v/>
      </c>
      <c r="AM310" s="867">
        <f t="shared" si="120"/>
        <v>0</v>
      </c>
      <c r="AN310" s="633" t="str">
        <f t="shared" si="134"/>
        <v>YES</v>
      </c>
      <c r="AO310" s="511" t="s">
        <v>382</v>
      </c>
      <c r="AP310" s="127">
        <f>VLOOKUP(AO310,'Flags&amp;Qualifiers'!$B$2:$C$49,2)</f>
        <v>0</v>
      </c>
      <c r="AQ310" s="127">
        <f>VLOOKUP(AO310,'Flags&amp;Qualifiers'!$B$2:$D$49,3)</f>
        <v>0</v>
      </c>
      <c r="AR310" s="127">
        <f>VLOOKUP(AO310,'Flags&amp;Qualifiers'!$B$2:$E$49,4)</f>
        <v>0</v>
      </c>
      <c r="AS310" s="968"/>
      <c r="AT310" s="856" t="str">
        <f t="shared" si="121"/>
        <v>no</v>
      </c>
    </row>
    <row r="311" spans="1:46" s="7" customFormat="1" ht="11.25" customHeight="1" x14ac:dyDescent="0.2">
      <c r="A311" s="621">
        <f>(AirVision!A308)</f>
        <v>0</v>
      </c>
      <c r="B311" s="622">
        <f>(AirVision!B308)</f>
        <v>0</v>
      </c>
      <c r="C311" s="623" t="str">
        <f>IF(ISNUMBER(AirVision!I308),AirVision!I308, "")</f>
        <v/>
      </c>
      <c r="D311" s="624" t="str">
        <f>IF(AirVision!J308&lt;&gt;"",AirVision!J308, "")</f>
        <v/>
      </c>
      <c r="E311" s="624" t="str">
        <f>IF(ISNUMBER(AirVision!C308),AirVision!C308, "")</f>
        <v/>
      </c>
      <c r="F311" s="624" t="str">
        <f>IF(AirVision!D308&lt;&gt;"",AirVision!D308, "")</f>
        <v/>
      </c>
      <c r="G311" s="624" t="str">
        <f>IF(ISNUMBER(AirVision!F308),AirVision!F308, "")</f>
        <v/>
      </c>
      <c r="H311" s="624" t="str">
        <f>IF(AirVision!G308&lt;&gt;"",AirVision!G308, "")</f>
        <v/>
      </c>
      <c r="I311" s="624" t="str">
        <f>IF(ISNUMBER(AirVision!U308),AirVision!U308, "")</f>
        <v/>
      </c>
      <c r="J311" s="624" t="str">
        <f>IF(AirVision!V308&lt;&gt;"",AirVision!V308, "")</f>
        <v/>
      </c>
      <c r="K311" s="624" t="str">
        <f>IF(ISNUMBER(AirVision!X308),AirVision!X308, "")</f>
        <v/>
      </c>
      <c r="L311" s="624" t="str">
        <f>IF(AirVision!Y308&lt;&gt;"",AirVision!Y308, "")</f>
        <v/>
      </c>
      <c r="M311" s="624" t="str">
        <f>IF(ISNUMBER(AirVision!AA308),AirVision!AA308, "")</f>
        <v/>
      </c>
      <c r="N311" s="624" t="str">
        <f>IF(AirVision!AB308&lt;&gt;"",AirVision!AB308, "")</f>
        <v/>
      </c>
      <c r="O311" s="624" t="str">
        <f>IF(ISNUMBER(AirVision!AD308),AirVision!AD308, "")</f>
        <v/>
      </c>
      <c r="P311" s="624" t="str">
        <f>IF(AirVision!AE308&lt;&gt;"",AirVision!AE308, "")</f>
        <v/>
      </c>
      <c r="Q311" s="624">
        <f t="shared" si="114"/>
        <v>1</v>
      </c>
      <c r="R311" s="624" t="str">
        <f>IF(D311&lt;&gt;"",(VLOOKUP(D311,'Flags&amp;Qualifiers'!$S$2:$U$55,3)),"")</f>
        <v/>
      </c>
      <c r="S311" s="624" t="b">
        <f>ISNUMBER(SEARCH('Flags&amp;Qualifiers'!$S$5,D311))</f>
        <v>0</v>
      </c>
      <c r="T311" s="624">
        <f t="shared" si="115"/>
        <v>0</v>
      </c>
      <c r="U311" s="624" t="str">
        <f>IF(D311&lt;&gt;"",(VLOOKUP(D311,'Flags&amp;Qualifiers'!$S$2:$T$55,2)),"")</f>
        <v/>
      </c>
      <c r="V311" s="7">
        <f t="shared" si="116"/>
        <v>1</v>
      </c>
      <c r="W311" s="7">
        <f t="shared" si="117"/>
        <v>0</v>
      </c>
      <c r="X311" s="861" t="str">
        <f t="shared" si="118"/>
        <v>NULL</v>
      </c>
      <c r="Y311" s="557" t="str">
        <f t="shared" si="119"/>
        <v/>
      </c>
      <c r="Z311" s="862">
        <f t="shared" si="122"/>
        <v>305</v>
      </c>
      <c r="AA311" s="633">
        <f t="shared" si="123"/>
        <v>0</v>
      </c>
      <c r="AB311" s="7" t="str">
        <f t="shared" si="129"/>
        <v>INVALID</v>
      </c>
      <c r="AC311" s="861" t="str">
        <f t="shared" si="130"/>
        <v/>
      </c>
      <c r="AD311" s="861" t="e">
        <f t="shared" si="135"/>
        <v>#DIV/0!</v>
      </c>
      <c r="AE311" s="861">
        <f t="shared" si="136"/>
        <v>0</v>
      </c>
      <c r="AF311" s="862">
        <f t="shared" si="124"/>
        <v>300</v>
      </c>
      <c r="AG311" s="862">
        <f t="shared" si="125"/>
        <v>201</v>
      </c>
      <c r="AH311" s="865">
        <f t="shared" si="126"/>
        <v>0.374</v>
      </c>
      <c r="AI311" s="862">
        <f t="shared" si="127"/>
        <v>0.11600000000000001</v>
      </c>
      <c r="AJ311" s="862" t="e">
        <f t="shared" si="128"/>
        <v>#VALUE!</v>
      </c>
      <c r="AK311" s="632" t="str">
        <f t="shared" si="133"/>
        <v/>
      </c>
      <c r="AL311" s="866" t="str">
        <f t="shared" si="113"/>
        <v/>
      </c>
      <c r="AM311" s="867">
        <f t="shared" si="120"/>
        <v>0</v>
      </c>
      <c r="AN311" s="633" t="str">
        <f t="shared" si="134"/>
        <v>YES</v>
      </c>
      <c r="AO311" s="511" t="s">
        <v>382</v>
      </c>
      <c r="AP311" s="127">
        <f>VLOOKUP(AO311,'Flags&amp;Qualifiers'!$B$2:$C$49,2)</f>
        <v>0</v>
      </c>
      <c r="AQ311" s="127">
        <f>VLOOKUP(AO311,'Flags&amp;Qualifiers'!$B$2:$D$49,3)</f>
        <v>0</v>
      </c>
      <c r="AR311" s="127">
        <f>VLOOKUP(AO311,'Flags&amp;Qualifiers'!$B$2:$E$49,4)</f>
        <v>0</v>
      </c>
      <c r="AS311" s="968"/>
      <c r="AT311" s="856" t="str">
        <f t="shared" si="121"/>
        <v>no</v>
      </c>
    </row>
    <row r="312" spans="1:46" s="7" customFormat="1" ht="11.25" customHeight="1" x14ac:dyDescent="0.2">
      <c r="A312" s="621">
        <f>(AirVision!A309)</f>
        <v>0</v>
      </c>
      <c r="B312" s="622">
        <f>(AirVision!B309)</f>
        <v>0</v>
      </c>
      <c r="C312" s="623" t="str">
        <f>IF(ISNUMBER(AirVision!I309),AirVision!I309, "")</f>
        <v/>
      </c>
      <c r="D312" s="624" t="str">
        <f>IF(AirVision!J309&lt;&gt;"",AirVision!J309, "")</f>
        <v/>
      </c>
      <c r="E312" s="624" t="str">
        <f>IF(ISNUMBER(AirVision!C309),AirVision!C309, "")</f>
        <v/>
      </c>
      <c r="F312" s="624" t="str">
        <f>IF(AirVision!D309&lt;&gt;"",AirVision!D309, "")</f>
        <v/>
      </c>
      <c r="G312" s="624" t="str">
        <f>IF(ISNUMBER(AirVision!F309),AirVision!F309, "")</f>
        <v/>
      </c>
      <c r="H312" s="624" t="str">
        <f>IF(AirVision!G309&lt;&gt;"",AirVision!G309, "")</f>
        <v/>
      </c>
      <c r="I312" s="624" t="str">
        <f>IF(ISNUMBER(AirVision!U309),AirVision!U309, "")</f>
        <v/>
      </c>
      <c r="J312" s="624" t="str">
        <f>IF(AirVision!V309&lt;&gt;"",AirVision!V309, "")</f>
        <v/>
      </c>
      <c r="K312" s="624" t="str">
        <f>IF(ISNUMBER(AirVision!X309),AirVision!X309, "")</f>
        <v/>
      </c>
      <c r="L312" s="624" t="str">
        <f>IF(AirVision!Y309&lt;&gt;"",AirVision!Y309, "")</f>
        <v/>
      </c>
      <c r="M312" s="624" t="str">
        <f>IF(ISNUMBER(AirVision!AA309),AirVision!AA309, "")</f>
        <v/>
      </c>
      <c r="N312" s="624" t="str">
        <f>IF(AirVision!AB309&lt;&gt;"",AirVision!AB309, "")</f>
        <v/>
      </c>
      <c r="O312" s="624" t="str">
        <f>IF(ISNUMBER(AirVision!AD309),AirVision!AD309, "")</f>
        <v/>
      </c>
      <c r="P312" s="624" t="str">
        <f>IF(AirVision!AE309&lt;&gt;"",AirVision!AE309, "")</f>
        <v/>
      </c>
      <c r="Q312" s="624">
        <f t="shared" si="114"/>
        <v>1</v>
      </c>
      <c r="R312" s="624" t="str">
        <f>IF(D312&lt;&gt;"",(VLOOKUP(D312,'Flags&amp;Qualifiers'!$S$2:$U$55,3)),"")</f>
        <v/>
      </c>
      <c r="S312" s="624" t="b">
        <f>ISNUMBER(SEARCH('Flags&amp;Qualifiers'!$S$5,D312))</f>
        <v>0</v>
      </c>
      <c r="T312" s="624">
        <f t="shared" si="115"/>
        <v>0</v>
      </c>
      <c r="U312" s="624" t="str">
        <f>IF(D312&lt;&gt;"",(VLOOKUP(D312,'Flags&amp;Qualifiers'!$S$2:$T$55,2)),"")</f>
        <v/>
      </c>
      <c r="V312" s="7">
        <f t="shared" si="116"/>
        <v>1</v>
      </c>
      <c r="W312" s="7">
        <f t="shared" si="117"/>
        <v>0</v>
      </c>
      <c r="X312" s="861" t="str">
        <f t="shared" si="118"/>
        <v>NULL</v>
      </c>
      <c r="Y312" s="557" t="str">
        <f t="shared" si="119"/>
        <v/>
      </c>
      <c r="Z312" s="862">
        <f t="shared" si="122"/>
        <v>306</v>
      </c>
      <c r="AA312" s="633">
        <f t="shared" si="123"/>
        <v>0</v>
      </c>
      <c r="AB312" s="7" t="str">
        <f t="shared" si="129"/>
        <v>INVALID</v>
      </c>
      <c r="AC312" s="861" t="str">
        <f t="shared" si="130"/>
        <v/>
      </c>
      <c r="AD312" s="861" t="e">
        <f t="shared" si="135"/>
        <v>#DIV/0!</v>
      </c>
      <c r="AE312" s="861">
        <f t="shared" si="136"/>
        <v>0</v>
      </c>
      <c r="AF312" s="862">
        <f t="shared" si="124"/>
        <v>300</v>
      </c>
      <c r="AG312" s="862">
        <f t="shared" si="125"/>
        <v>201</v>
      </c>
      <c r="AH312" s="865">
        <f t="shared" si="126"/>
        <v>0.374</v>
      </c>
      <c r="AI312" s="862">
        <f t="shared" si="127"/>
        <v>0.11600000000000001</v>
      </c>
      <c r="AJ312" s="862" t="e">
        <f t="shared" si="128"/>
        <v>#VALUE!</v>
      </c>
      <c r="AK312" s="632" t="str">
        <f t="shared" si="133"/>
        <v/>
      </c>
      <c r="AL312" s="866" t="str">
        <f t="shared" si="113"/>
        <v/>
      </c>
      <c r="AM312" s="867">
        <f t="shared" si="120"/>
        <v>0</v>
      </c>
      <c r="AN312" s="633" t="str">
        <f t="shared" si="134"/>
        <v>YES</v>
      </c>
      <c r="AO312" s="511" t="s">
        <v>382</v>
      </c>
      <c r="AP312" s="127">
        <f>VLOOKUP(AO312,'Flags&amp;Qualifiers'!$B$2:$C$49,2)</f>
        <v>0</v>
      </c>
      <c r="AQ312" s="127">
        <f>VLOOKUP(AO312,'Flags&amp;Qualifiers'!$B$2:$D$49,3)</f>
        <v>0</v>
      </c>
      <c r="AR312" s="127">
        <f>VLOOKUP(AO312,'Flags&amp;Qualifiers'!$B$2:$E$49,4)</f>
        <v>0</v>
      </c>
      <c r="AS312" s="968"/>
      <c r="AT312" s="856" t="str">
        <f t="shared" si="121"/>
        <v>no</v>
      </c>
    </row>
    <row r="313" spans="1:46" s="7" customFormat="1" ht="11.25" customHeight="1" x14ac:dyDescent="0.2">
      <c r="A313" s="621">
        <f>(AirVision!A310)</f>
        <v>0</v>
      </c>
      <c r="B313" s="622">
        <f>(AirVision!B310)</f>
        <v>0</v>
      </c>
      <c r="C313" s="623" t="str">
        <f>IF(ISNUMBER(AirVision!I310),AirVision!I310, "")</f>
        <v/>
      </c>
      <c r="D313" s="624" t="str">
        <f>IF(AirVision!J310&lt;&gt;"",AirVision!J310, "")</f>
        <v/>
      </c>
      <c r="E313" s="624" t="str">
        <f>IF(ISNUMBER(AirVision!C310),AirVision!C310, "")</f>
        <v/>
      </c>
      <c r="F313" s="624" t="str">
        <f>IF(AirVision!D310&lt;&gt;"",AirVision!D310, "")</f>
        <v/>
      </c>
      <c r="G313" s="624" t="str">
        <f>IF(ISNUMBER(AirVision!F310),AirVision!F310, "")</f>
        <v/>
      </c>
      <c r="H313" s="624" t="str">
        <f>IF(AirVision!G310&lt;&gt;"",AirVision!G310, "")</f>
        <v/>
      </c>
      <c r="I313" s="624" t="str">
        <f>IF(ISNUMBER(AirVision!U310),AirVision!U310, "")</f>
        <v/>
      </c>
      <c r="J313" s="624" t="str">
        <f>IF(AirVision!V310&lt;&gt;"",AirVision!V310, "")</f>
        <v/>
      </c>
      <c r="K313" s="624" t="str">
        <f>IF(ISNUMBER(AirVision!X310),AirVision!X310, "")</f>
        <v/>
      </c>
      <c r="L313" s="624" t="str">
        <f>IF(AirVision!Y310&lt;&gt;"",AirVision!Y310, "")</f>
        <v/>
      </c>
      <c r="M313" s="624" t="str">
        <f>IF(ISNUMBER(AirVision!AA310),AirVision!AA310, "")</f>
        <v/>
      </c>
      <c r="N313" s="624" t="str">
        <f>IF(AirVision!AB310&lt;&gt;"",AirVision!AB310, "")</f>
        <v/>
      </c>
      <c r="O313" s="624" t="str">
        <f>IF(ISNUMBER(AirVision!AD310),AirVision!AD310, "")</f>
        <v/>
      </c>
      <c r="P313" s="624" t="str">
        <f>IF(AirVision!AE310&lt;&gt;"",AirVision!AE310, "")</f>
        <v/>
      </c>
      <c r="Q313" s="624">
        <f t="shared" si="114"/>
        <v>1</v>
      </c>
      <c r="R313" s="624" t="str">
        <f>IF(D313&lt;&gt;"",(VLOOKUP(D313,'Flags&amp;Qualifiers'!$S$2:$U$55,3)),"")</f>
        <v/>
      </c>
      <c r="S313" s="624" t="b">
        <f>ISNUMBER(SEARCH('Flags&amp;Qualifiers'!$S$5,D313))</f>
        <v>0</v>
      </c>
      <c r="T313" s="624">
        <f t="shared" si="115"/>
        <v>0</v>
      </c>
      <c r="U313" s="624" t="str">
        <f>IF(D313&lt;&gt;"",(VLOOKUP(D313,'Flags&amp;Qualifiers'!$S$2:$T$55,2)),"")</f>
        <v/>
      </c>
      <c r="V313" s="7">
        <f t="shared" si="116"/>
        <v>1</v>
      </c>
      <c r="W313" s="7">
        <f t="shared" si="117"/>
        <v>0</v>
      </c>
      <c r="X313" s="861" t="str">
        <f t="shared" si="118"/>
        <v>NULL</v>
      </c>
      <c r="Y313" s="557" t="str">
        <f t="shared" si="119"/>
        <v/>
      </c>
      <c r="Z313" s="862">
        <f t="shared" si="122"/>
        <v>307</v>
      </c>
      <c r="AA313" s="633">
        <f t="shared" si="123"/>
        <v>0</v>
      </c>
      <c r="AB313" s="7" t="str">
        <f t="shared" si="129"/>
        <v>INVALID</v>
      </c>
      <c r="AC313" s="861" t="str">
        <f t="shared" si="130"/>
        <v/>
      </c>
      <c r="AD313" s="861" t="e">
        <f t="shared" si="135"/>
        <v>#DIV/0!</v>
      </c>
      <c r="AE313" s="861">
        <f t="shared" si="136"/>
        <v>0</v>
      </c>
      <c r="AF313" s="862">
        <f t="shared" si="124"/>
        <v>300</v>
      </c>
      <c r="AG313" s="862">
        <f t="shared" si="125"/>
        <v>201</v>
      </c>
      <c r="AH313" s="865">
        <f t="shared" si="126"/>
        <v>0.374</v>
      </c>
      <c r="AI313" s="862">
        <f t="shared" si="127"/>
        <v>0.11600000000000001</v>
      </c>
      <c r="AJ313" s="862" t="e">
        <f t="shared" si="128"/>
        <v>#VALUE!</v>
      </c>
      <c r="AK313" s="632" t="str">
        <f t="shared" si="133"/>
        <v/>
      </c>
      <c r="AL313" s="866" t="str">
        <f t="shared" si="113"/>
        <v/>
      </c>
      <c r="AM313" s="867">
        <f t="shared" si="120"/>
        <v>0</v>
      </c>
      <c r="AN313" s="633" t="str">
        <f t="shared" si="134"/>
        <v>YES</v>
      </c>
      <c r="AO313" s="511" t="s">
        <v>382</v>
      </c>
      <c r="AP313" s="127">
        <f>VLOOKUP(AO313,'Flags&amp;Qualifiers'!$B$2:$C$49,2)</f>
        <v>0</v>
      </c>
      <c r="AQ313" s="127">
        <f>VLOOKUP(AO313,'Flags&amp;Qualifiers'!$B$2:$D$49,3)</f>
        <v>0</v>
      </c>
      <c r="AR313" s="127">
        <f>VLOOKUP(AO313,'Flags&amp;Qualifiers'!$B$2:$E$49,4)</f>
        <v>0</v>
      </c>
      <c r="AS313" s="968"/>
      <c r="AT313" s="856" t="str">
        <f t="shared" si="121"/>
        <v>no</v>
      </c>
    </row>
    <row r="314" spans="1:46" s="7" customFormat="1" ht="11.25" customHeight="1" x14ac:dyDescent="0.2">
      <c r="A314" s="621">
        <f>(AirVision!A311)</f>
        <v>0</v>
      </c>
      <c r="B314" s="622">
        <f>(AirVision!B311)</f>
        <v>0</v>
      </c>
      <c r="C314" s="623" t="str">
        <f>IF(ISNUMBER(AirVision!I311),AirVision!I311, "")</f>
        <v/>
      </c>
      <c r="D314" s="624" t="str">
        <f>IF(AirVision!J311&lt;&gt;"",AirVision!J311, "")</f>
        <v/>
      </c>
      <c r="E314" s="624" t="str">
        <f>IF(ISNUMBER(AirVision!C311),AirVision!C311, "")</f>
        <v/>
      </c>
      <c r="F314" s="624" t="str">
        <f>IF(AirVision!D311&lt;&gt;"",AirVision!D311, "")</f>
        <v/>
      </c>
      <c r="G314" s="624" t="str">
        <f>IF(ISNUMBER(AirVision!F311),AirVision!F311, "")</f>
        <v/>
      </c>
      <c r="H314" s="624" t="str">
        <f>IF(AirVision!G311&lt;&gt;"",AirVision!G311, "")</f>
        <v/>
      </c>
      <c r="I314" s="624" t="str">
        <f>IF(ISNUMBER(AirVision!U311),AirVision!U311, "")</f>
        <v/>
      </c>
      <c r="J314" s="624" t="str">
        <f>IF(AirVision!V311&lt;&gt;"",AirVision!V311, "")</f>
        <v/>
      </c>
      <c r="K314" s="624" t="str">
        <f>IF(ISNUMBER(AirVision!X311),AirVision!X311, "")</f>
        <v/>
      </c>
      <c r="L314" s="624" t="str">
        <f>IF(AirVision!Y311&lt;&gt;"",AirVision!Y311, "")</f>
        <v/>
      </c>
      <c r="M314" s="624" t="str">
        <f>IF(ISNUMBER(AirVision!AA311),AirVision!AA311, "")</f>
        <v/>
      </c>
      <c r="N314" s="624" t="str">
        <f>IF(AirVision!AB311&lt;&gt;"",AirVision!AB311, "")</f>
        <v/>
      </c>
      <c r="O314" s="624" t="str">
        <f>IF(ISNUMBER(AirVision!AD311),AirVision!AD311, "")</f>
        <v/>
      </c>
      <c r="P314" s="624" t="str">
        <f>IF(AirVision!AE311&lt;&gt;"",AirVision!AE311, "")</f>
        <v/>
      </c>
      <c r="Q314" s="624">
        <f t="shared" si="114"/>
        <v>1</v>
      </c>
      <c r="R314" s="624" t="str">
        <f>IF(D314&lt;&gt;"",(VLOOKUP(D314,'Flags&amp;Qualifiers'!$S$2:$U$55,3)),"")</f>
        <v/>
      </c>
      <c r="S314" s="624" t="b">
        <f>ISNUMBER(SEARCH('Flags&amp;Qualifiers'!$S$5,D314))</f>
        <v>0</v>
      </c>
      <c r="T314" s="624">
        <f t="shared" si="115"/>
        <v>0</v>
      </c>
      <c r="U314" s="624" t="str">
        <f>IF(D314&lt;&gt;"",(VLOOKUP(D314,'Flags&amp;Qualifiers'!$S$2:$T$55,2)),"")</f>
        <v/>
      </c>
      <c r="V314" s="7">
        <f t="shared" si="116"/>
        <v>1</v>
      </c>
      <c r="W314" s="7">
        <f t="shared" si="117"/>
        <v>0</v>
      </c>
      <c r="X314" s="861" t="str">
        <f t="shared" si="118"/>
        <v>NULL</v>
      </c>
      <c r="Y314" s="557" t="str">
        <f t="shared" si="119"/>
        <v/>
      </c>
      <c r="Z314" s="862">
        <f t="shared" si="122"/>
        <v>308</v>
      </c>
      <c r="AA314" s="633">
        <f t="shared" si="123"/>
        <v>0</v>
      </c>
      <c r="AB314" s="7" t="str">
        <f t="shared" si="129"/>
        <v>INVALID</v>
      </c>
      <c r="AC314" s="861" t="str">
        <f t="shared" si="130"/>
        <v/>
      </c>
      <c r="AD314" s="861" t="e">
        <f t="shared" si="135"/>
        <v>#DIV/0!</v>
      </c>
      <c r="AE314" s="861">
        <f t="shared" si="136"/>
        <v>0</v>
      </c>
      <c r="AF314" s="862">
        <f t="shared" si="124"/>
        <v>300</v>
      </c>
      <c r="AG314" s="862">
        <f t="shared" si="125"/>
        <v>201</v>
      </c>
      <c r="AH314" s="865">
        <f t="shared" si="126"/>
        <v>0.374</v>
      </c>
      <c r="AI314" s="862">
        <f t="shared" si="127"/>
        <v>0.11600000000000001</v>
      </c>
      <c r="AJ314" s="862" t="e">
        <f t="shared" si="128"/>
        <v>#VALUE!</v>
      </c>
      <c r="AK314" s="632" t="str">
        <f t="shared" si="133"/>
        <v/>
      </c>
      <c r="AL314" s="866" t="str">
        <f t="shared" si="113"/>
        <v/>
      </c>
      <c r="AM314" s="867">
        <f t="shared" si="120"/>
        <v>0</v>
      </c>
      <c r="AN314" s="633" t="str">
        <f t="shared" si="134"/>
        <v>YES</v>
      </c>
      <c r="AO314" s="511" t="s">
        <v>382</v>
      </c>
      <c r="AP314" s="127">
        <f>VLOOKUP(AO314,'Flags&amp;Qualifiers'!$B$2:$C$49,2)</f>
        <v>0</v>
      </c>
      <c r="AQ314" s="127">
        <f>VLOOKUP(AO314,'Flags&amp;Qualifiers'!$B$2:$D$49,3)</f>
        <v>0</v>
      </c>
      <c r="AR314" s="127">
        <f>VLOOKUP(AO314,'Flags&amp;Qualifiers'!$B$2:$E$49,4)</f>
        <v>0</v>
      </c>
      <c r="AS314" s="968"/>
      <c r="AT314" s="856" t="str">
        <f t="shared" si="121"/>
        <v>no</v>
      </c>
    </row>
    <row r="315" spans="1:46" s="7" customFormat="1" ht="11.25" customHeight="1" x14ac:dyDescent="0.2">
      <c r="A315" s="621">
        <f>(AirVision!A312)</f>
        <v>0</v>
      </c>
      <c r="B315" s="622">
        <f>(AirVision!B312)</f>
        <v>0</v>
      </c>
      <c r="C315" s="623" t="str">
        <f>IF(ISNUMBER(AirVision!I312),AirVision!I312, "")</f>
        <v/>
      </c>
      <c r="D315" s="624" t="str">
        <f>IF(AirVision!J312&lt;&gt;"",AirVision!J312, "")</f>
        <v/>
      </c>
      <c r="E315" s="624" t="str">
        <f>IF(ISNUMBER(AirVision!C312),AirVision!C312, "")</f>
        <v/>
      </c>
      <c r="F315" s="624" t="str">
        <f>IF(AirVision!D312&lt;&gt;"",AirVision!D312, "")</f>
        <v/>
      </c>
      <c r="G315" s="624" t="str">
        <f>IF(ISNUMBER(AirVision!F312),AirVision!F312, "")</f>
        <v/>
      </c>
      <c r="H315" s="624" t="str">
        <f>IF(AirVision!G312&lt;&gt;"",AirVision!G312, "")</f>
        <v/>
      </c>
      <c r="I315" s="624" t="str">
        <f>IF(ISNUMBER(AirVision!U312),AirVision!U312, "")</f>
        <v/>
      </c>
      <c r="J315" s="624" t="str">
        <f>IF(AirVision!V312&lt;&gt;"",AirVision!V312, "")</f>
        <v/>
      </c>
      <c r="K315" s="624" t="str">
        <f>IF(ISNUMBER(AirVision!X312),AirVision!X312, "")</f>
        <v/>
      </c>
      <c r="L315" s="624" t="str">
        <f>IF(AirVision!Y312&lt;&gt;"",AirVision!Y312, "")</f>
        <v/>
      </c>
      <c r="M315" s="624" t="str">
        <f>IF(ISNUMBER(AirVision!AA312),AirVision!AA312, "")</f>
        <v/>
      </c>
      <c r="N315" s="624" t="str">
        <f>IF(AirVision!AB312&lt;&gt;"",AirVision!AB312, "")</f>
        <v/>
      </c>
      <c r="O315" s="624" t="str">
        <f>IF(ISNUMBER(AirVision!AD312),AirVision!AD312, "")</f>
        <v/>
      </c>
      <c r="P315" s="624" t="str">
        <f>IF(AirVision!AE312&lt;&gt;"",AirVision!AE312, "")</f>
        <v/>
      </c>
      <c r="Q315" s="624">
        <f t="shared" si="114"/>
        <v>1</v>
      </c>
      <c r="R315" s="624" t="str">
        <f>IF(D315&lt;&gt;"",(VLOOKUP(D315,'Flags&amp;Qualifiers'!$S$2:$U$55,3)),"")</f>
        <v/>
      </c>
      <c r="S315" s="624" t="b">
        <f>ISNUMBER(SEARCH('Flags&amp;Qualifiers'!$S$5,D315))</f>
        <v>0</v>
      </c>
      <c r="T315" s="624">
        <f t="shared" si="115"/>
        <v>0</v>
      </c>
      <c r="U315" s="624" t="str">
        <f>IF(D315&lt;&gt;"",(VLOOKUP(D315,'Flags&amp;Qualifiers'!$S$2:$T$55,2)),"")</f>
        <v/>
      </c>
      <c r="V315" s="7">
        <f t="shared" si="116"/>
        <v>1</v>
      </c>
      <c r="W315" s="7">
        <f t="shared" si="117"/>
        <v>0</v>
      </c>
      <c r="X315" s="861" t="str">
        <f t="shared" si="118"/>
        <v>NULL</v>
      </c>
      <c r="Y315" s="557" t="str">
        <f t="shared" si="119"/>
        <v/>
      </c>
      <c r="Z315" s="862">
        <f t="shared" si="122"/>
        <v>309</v>
      </c>
      <c r="AA315" s="633">
        <f t="shared" si="123"/>
        <v>0</v>
      </c>
      <c r="AB315" s="7" t="str">
        <f t="shared" si="129"/>
        <v>INVALID</v>
      </c>
      <c r="AC315" s="861" t="str">
        <f t="shared" si="130"/>
        <v/>
      </c>
      <c r="AD315" s="861" t="e">
        <f t="shared" si="135"/>
        <v>#DIV/0!</v>
      </c>
      <c r="AE315" s="861">
        <f t="shared" si="136"/>
        <v>0</v>
      </c>
      <c r="AF315" s="862">
        <f t="shared" si="124"/>
        <v>300</v>
      </c>
      <c r="AG315" s="862">
        <f t="shared" si="125"/>
        <v>201</v>
      </c>
      <c r="AH315" s="865">
        <f t="shared" si="126"/>
        <v>0.374</v>
      </c>
      <c r="AI315" s="862">
        <f t="shared" si="127"/>
        <v>0.11600000000000001</v>
      </c>
      <c r="AJ315" s="862" t="e">
        <f t="shared" si="128"/>
        <v>#VALUE!</v>
      </c>
      <c r="AK315" s="632" t="str">
        <f t="shared" si="133"/>
        <v/>
      </c>
      <c r="AL315" s="866" t="str">
        <f t="shared" si="113"/>
        <v/>
      </c>
      <c r="AM315" s="867">
        <f t="shared" si="120"/>
        <v>0</v>
      </c>
      <c r="AN315" s="633" t="str">
        <f t="shared" si="134"/>
        <v>YES</v>
      </c>
      <c r="AO315" s="511" t="s">
        <v>382</v>
      </c>
      <c r="AP315" s="127">
        <f>VLOOKUP(AO315,'Flags&amp;Qualifiers'!$B$2:$C$49,2)</f>
        <v>0</v>
      </c>
      <c r="AQ315" s="127">
        <f>VLOOKUP(AO315,'Flags&amp;Qualifiers'!$B$2:$D$49,3)</f>
        <v>0</v>
      </c>
      <c r="AR315" s="127">
        <f>VLOOKUP(AO315,'Flags&amp;Qualifiers'!$B$2:$E$49,4)</f>
        <v>0</v>
      </c>
      <c r="AS315" s="968"/>
      <c r="AT315" s="856" t="str">
        <f t="shared" si="121"/>
        <v>no</v>
      </c>
    </row>
    <row r="316" spans="1:46" s="7" customFormat="1" ht="11.25" customHeight="1" x14ac:dyDescent="0.2">
      <c r="A316" s="621">
        <f>(AirVision!A313)</f>
        <v>0</v>
      </c>
      <c r="B316" s="622">
        <f>(AirVision!B313)</f>
        <v>0</v>
      </c>
      <c r="C316" s="623" t="str">
        <f>IF(ISNUMBER(AirVision!I313),AirVision!I313, "")</f>
        <v/>
      </c>
      <c r="D316" s="624" t="str">
        <f>IF(AirVision!J313&lt;&gt;"",AirVision!J313, "")</f>
        <v/>
      </c>
      <c r="E316" s="624" t="str">
        <f>IF(ISNUMBER(AirVision!C313),AirVision!C313, "")</f>
        <v/>
      </c>
      <c r="F316" s="624" t="str">
        <f>IF(AirVision!D313&lt;&gt;"",AirVision!D313, "")</f>
        <v/>
      </c>
      <c r="G316" s="624" t="str">
        <f>IF(ISNUMBER(AirVision!F313),AirVision!F313, "")</f>
        <v/>
      </c>
      <c r="H316" s="624" t="str">
        <f>IF(AirVision!G313&lt;&gt;"",AirVision!G313, "")</f>
        <v/>
      </c>
      <c r="I316" s="624" t="str">
        <f>IF(ISNUMBER(AirVision!U313),AirVision!U313, "")</f>
        <v/>
      </c>
      <c r="J316" s="624" t="str">
        <f>IF(AirVision!V313&lt;&gt;"",AirVision!V313, "")</f>
        <v/>
      </c>
      <c r="K316" s="624" t="str">
        <f>IF(ISNUMBER(AirVision!X313),AirVision!X313, "")</f>
        <v/>
      </c>
      <c r="L316" s="624" t="str">
        <f>IF(AirVision!Y313&lt;&gt;"",AirVision!Y313, "")</f>
        <v/>
      </c>
      <c r="M316" s="624" t="str">
        <f>IF(ISNUMBER(AirVision!AA313),AirVision!AA313, "")</f>
        <v/>
      </c>
      <c r="N316" s="624" t="str">
        <f>IF(AirVision!AB313&lt;&gt;"",AirVision!AB313, "")</f>
        <v/>
      </c>
      <c r="O316" s="624" t="str">
        <f>IF(ISNUMBER(AirVision!AD313),AirVision!AD313, "")</f>
        <v/>
      </c>
      <c r="P316" s="624" t="str">
        <f>IF(AirVision!AE313&lt;&gt;"",AirVision!AE313, "")</f>
        <v/>
      </c>
      <c r="Q316" s="624">
        <f t="shared" si="114"/>
        <v>1</v>
      </c>
      <c r="R316" s="624" t="str">
        <f>IF(D316&lt;&gt;"",(VLOOKUP(D316,'Flags&amp;Qualifiers'!$S$2:$U$55,3)),"")</f>
        <v/>
      </c>
      <c r="S316" s="624" t="b">
        <f>ISNUMBER(SEARCH('Flags&amp;Qualifiers'!$S$5,D316))</f>
        <v>0</v>
      </c>
      <c r="T316" s="624">
        <f t="shared" si="115"/>
        <v>0</v>
      </c>
      <c r="U316" s="624" t="str">
        <f>IF(D316&lt;&gt;"",(VLOOKUP(D316,'Flags&amp;Qualifiers'!$S$2:$T$55,2)),"")</f>
        <v/>
      </c>
      <c r="V316" s="7">
        <f t="shared" si="116"/>
        <v>1</v>
      </c>
      <c r="W316" s="7">
        <f t="shared" si="117"/>
        <v>0</v>
      </c>
      <c r="X316" s="861" t="str">
        <f t="shared" si="118"/>
        <v>NULL</v>
      </c>
      <c r="Y316" s="557" t="str">
        <f t="shared" si="119"/>
        <v/>
      </c>
      <c r="Z316" s="862">
        <f t="shared" si="122"/>
        <v>310</v>
      </c>
      <c r="AA316" s="633">
        <f t="shared" si="123"/>
        <v>0</v>
      </c>
      <c r="AB316" s="7" t="str">
        <f t="shared" si="129"/>
        <v>INVALID</v>
      </c>
      <c r="AC316" s="861" t="str">
        <f t="shared" si="130"/>
        <v/>
      </c>
      <c r="AD316" s="861" t="e">
        <f t="shared" si="135"/>
        <v>#DIV/0!</v>
      </c>
      <c r="AE316" s="861">
        <f t="shared" si="136"/>
        <v>0</v>
      </c>
      <c r="AF316" s="862">
        <f t="shared" si="124"/>
        <v>300</v>
      </c>
      <c r="AG316" s="862">
        <f t="shared" si="125"/>
        <v>201</v>
      </c>
      <c r="AH316" s="865">
        <f t="shared" si="126"/>
        <v>0.374</v>
      </c>
      <c r="AI316" s="862">
        <f t="shared" si="127"/>
        <v>0.11600000000000001</v>
      </c>
      <c r="AJ316" s="862" t="e">
        <f t="shared" si="128"/>
        <v>#VALUE!</v>
      </c>
      <c r="AK316" s="632" t="str">
        <f t="shared" si="133"/>
        <v/>
      </c>
      <c r="AL316" s="866" t="str">
        <f t="shared" si="113"/>
        <v/>
      </c>
      <c r="AM316" s="867">
        <f t="shared" si="120"/>
        <v>0</v>
      </c>
      <c r="AN316" s="633" t="str">
        <f t="shared" si="134"/>
        <v>YES</v>
      </c>
      <c r="AO316" s="511" t="s">
        <v>382</v>
      </c>
      <c r="AP316" s="127">
        <f>VLOOKUP(AO316,'Flags&amp;Qualifiers'!$B$2:$C$49,2)</f>
        <v>0</v>
      </c>
      <c r="AQ316" s="127">
        <f>VLOOKUP(AO316,'Flags&amp;Qualifiers'!$B$2:$D$49,3)</f>
        <v>0</v>
      </c>
      <c r="AR316" s="127">
        <f>VLOOKUP(AO316,'Flags&amp;Qualifiers'!$B$2:$E$49,4)</f>
        <v>0</v>
      </c>
      <c r="AS316" s="968"/>
      <c r="AT316" s="856" t="str">
        <f t="shared" si="121"/>
        <v>no</v>
      </c>
    </row>
    <row r="317" spans="1:46" s="7" customFormat="1" ht="11.25" customHeight="1" x14ac:dyDescent="0.2">
      <c r="A317" s="621">
        <f>(AirVision!A314)</f>
        <v>0</v>
      </c>
      <c r="B317" s="622">
        <f>(AirVision!B314)</f>
        <v>0</v>
      </c>
      <c r="C317" s="623" t="str">
        <f>IF(ISNUMBER(AirVision!I314),AirVision!I314, "")</f>
        <v/>
      </c>
      <c r="D317" s="624" t="str">
        <f>IF(AirVision!J314&lt;&gt;"",AirVision!J314, "")</f>
        <v/>
      </c>
      <c r="E317" s="624" t="str">
        <f>IF(ISNUMBER(AirVision!C314),AirVision!C314, "")</f>
        <v/>
      </c>
      <c r="F317" s="624" t="str">
        <f>IF(AirVision!D314&lt;&gt;"",AirVision!D314, "")</f>
        <v/>
      </c>
      <c r="G317" s="624" t="str">
        <f>IF(ISNUMBER(AirVision!F314),AirVision!F314, "")</f>
        <v/>
      </c>
      <c r="H317" s="624" t="str">
        <f>IF(AirVision!G314&lt;&gt;"",AirVision!G314, "")</f>
        <v/>
      </c>
      <c r="I317" s="624" t="str">
        <f>IF(ISNUMBER(AirVision!U314),AirVision!U314, "")</f>
        <v/>
      </c>
      <c r="J317" s="624" t="str">
        <f>IF(AirVision!V314&lt;&gt;"",AirVision!V314, "")</f>
        <v/>
      </c>
      <c r="K317" s="624" t="str">
        <f>IF(ISNUMBER(AirVision!X314),AirVision!X314, "")</f>
        <v/>
      </c>
      <c r="L317" s="624" t="str">
        <f>IF(AirVision!Y314&lt;&gt;"",AirVision!Y314, "")</f>
        <v/>
      </c>
      <c r="M317" s="624" t="str">
        <f>IF(ISNUMBER(AirVision!AA314),AirVision!AA314, "")</f>
        <v/>
      </c>
      <c r="N317" s="624" t="str">
        <f>IF(AirVision!AB314&lt;&gt;"",AirVision!AB314, "")</f>
        <v/>
      </c>
      <c r="O317" s="624" t="str">
        <f>IF(ISNUMBER(AirVision!AD314),AirVision!AD314, "")</f>
        <v/>
      </c>
      <c r="P317" s="624" t="str">
        <f>IF(AirVision!AE314&lt;&gt;"",AirVision!AE314, "")</f>
        <v/>
      </c>
      <c r="Q317" s="624">
        <f t="shared" si="114"/>
        <v>1</v>
      </c>
      <c r="R317" s="624" t="str">
        <f>IF(D317&lt;&gt;"",(VLOOKUP(D317,'Flags&amp;Qualifiers'!$S$2:$U$55,3)),"")</f>
        <v/>
      </c>
      <c r="S317" s="624" t="b">
        <f>ISNUMBER(SEARCH('Flags&amp;Qualifiers'!$S$5,D317))</f>
        <v>0</v>
      </c>
      <c r="T317" s="624">
        <f t="shared" si="115"/>
        <v>0</v>
      </c>
      <c r="U317" s="624" t="str">
        <f>IF(D317&lt;&gt;"",(VLOOKUP(D317,'Flags&amp;Qualifiers'!$S$2:$T$55,2)),"")</f>
        <v/>
      </c>
      <c r="V317" s="7">
        <f t="shared" si="116"/>
        <v>1</v>
      </c>
      <c r="W317" s="7">
        <f t="shared" si="117"/>
        <v>0</v>
      </c>
      <c r="X317" s="861" t="str">
        <f t="shared" si="118"/>
        <v>NULL</v>
      </c>
      <c r="Y317" s="557" t="str">
        <f t="shared" si="119"/>
        <v/>
      </c>
      <c r="Z317" s="862">
        <f t="shared" si="122"/>
        <v>311</v>
      </c>
      <c r="AA317" s="633">
        <f t="shared" si="123"/>
        <v>0</v>
      </c>
      <c r="AB317" s="7" t="str">
        <f t="shared" si="129"/>
        <v>INVALID</v>
      </c>
      <c r="AC317" s="861" t="str">
        <f t="shared" si="130"/>
        <v/>
      </c>
      <c r="AD317" s="861" t="e">
        <f t="shared" si="135"/>
        <v>#DIV/0!</v>
      </c>
      <c r="AE317" s="861">
        <f t="shared" si="136"/>
        <v>0</v>
      </c>
      <c r="AF317" s="862">
        <f t="shared" si="124"/>
        <v>300</v>
      </c>
      <c r="AG317" s="862">
        <f t="shared" si="125"/>
        <v>201</v>
      </c>
      <c r="AH317" s="865">
        <f t="shared" si="126"/>
        <v>0.374</v>
      </c>
      <c r="AI317" s="862">
        <f t="shared" si="127"/>
        <v>0.11600000000000001</v>
      </c>
      <c r="AJ317" s="862" t="e">
        <f t="shared" si="128"/>
        <v>#VALUE!</v>
      </c>
      <c r="AK317" s="632" t="str">
        <f t="shared" si="133"/>
        <v/>
      </c>
      <c r="AL317" s="866" t="str">
        <f t="shared" si="113"/>
        <v/>
      </c>
      <c r="AM317" s="867">
        <f t="shared" si="120"/>
        <v>0</v>
      </c>
      <c r="AN317" s="633" t="str">
        <f t="shared" si="134"/>
        <v>YES</v>
      </c>
      <c r="AO317" s="511" t="s">
        <v>382</v>
      </c>
      <c r="AP317" s="127">
        <f>VLOOKUP(AO317,'Flags&amp;Qualifiers'!$B$2:$C$49,2)</f>
        <v>0</v>
      </c>
      <c r="AQ317" s="127">
        <f>VLOOKUP(AO317,'Flags&amp;Qualifiers'!$B$2:$D$49,3)</f>
        <v>0</v>
      </c>
      <c r="AR317" s="127">
        <f>VLOOKUP(AO317,'Flags&amp;Qualifiers'!$B$2:$E$49,4)</f>
        <v>0</v>
      </c>
      <c r="AS317" s="968"/>
      <c r="AT317" s="856" t="str">
        <f t="shared" si="121"/>
        <v>no</v>
      </c>
    </row>
    <row r="318" spans="1:46" s="7" customFormat="1" ht="11.25" customHeight="1" x14ac:dyDescent="0.2">
      <c r="A318" s="621">
        <f>(AirVision!A315)</f>
        <v>0</v>
      </c>
      <c r="B318" s="622">
        <f>(AirVision!B315)</f>
        <v>0</v>
      </c>
      <c r="C318" s="623" t="str">
        <f>IF(ISNUMBER(AirVision!I315),AirVision!I315, "")</f>
        <v/>
      </c>
      <c r="D318" s="624" t="str">
        <f>IF(AirVision!J315&lt;&gt;"",AirVision!J315, "")</f>
        <v/>
      </c>
      <c r="E318" s="624" t="str">
        <f>IF(ISNUMBER(AirVision!C315),AirVision!C315, "")</f>
        <v/>
      </c>
      <c r="F318" s="624" t="str">
        <f>IF(AirVision!D315&lt;&gt;"",AirVision!D315, "")</f>
        <v/>
      </c>
      <c r="G318" s="624" t="str">
        <f>IF(ISNUMBER(AirVision!F315),AirVision!F315, "")</f>
        <v/>
      </c>
      <c r="H318" s="624" t="str">
        <f>IF(AirVision!G315&lt;&gt;"",AirVision!G315, "")</f>
        <v/>
      </c>
      <c r="I318" s="624" t="str">
        <f>IF(ISNUMBER(AirVision!U315),AirVision!U315, "")</f>
        <v/>
      </c>
      <c r="J318" s="624" t="str">
        <f>IF(AirVision!V315&lt;&gt;"",AirVision!V315, "")</f>
        <v/>
      </c>
      <c r="K318" s="624" t="str">
        <f>IF(ISNUMBER(AirVision!X315),AirVision!X315, "")</f>
        <v/>
      </c>
      <c r="L318" s="624" t="str">
        <f>IF(AirVision!Y315&lt;&gt;"",AirVision!Y315, "")</f>
        <v/>
      </c>
      <c r="M318" s="624" t="str">
        <f>IF(ISNUMBER(AirVision!AA315),AirVision!AA315, "")</f>
        <v/>
      </c>
      <c r="N318" s="624" t="str">
        <f>IF(AirVision!AB315&lt;&gt;"",AirVision!AB315, "")</f>
        <v/>
      </c>
      <c r="O318" s="624" t="str">
        <f>IF(ISNUMBER(AirVision!AD315),AirVision!AD315, "")</f>
        <v/>
      </c>
      <c r="P318" s="624" t="str">
        <f>IF(AirVision!AE315&lt;&gt;"",AirVision!AE315, "")</f>
        <v/>
      </c>
      <c r="Q318" s="624">
        <f t="shared" si="114"/>
        <v>1</v>
      </c>
      <c r="R318" s="624" t="str">
        <f>IF(D318&lt;&gt;"",(VLOOKUP(D318,'Flags&amp;Qualifiers'!$S$2:$U$55,3)),"")</f>
        <v/>
      </c>
      <c r="S318" s="624" t="b">
        <f>ISNUMBER(SEARCH('Flags&amp;Qualifiers'!$S$5,D318))</f>
        <v>0</v>
      </c>
      <c r="T318" s="624">
        <f t="shared" si="115"/>
        <v>0</v>
      </c>
      <c r="U318" s="624" t="str">
        <f>IF(D318&lt;&gt;"",(VLOOKUP(D318,'Flags&amp;Qualifiers'!$S$2:$T$55,2)),"")</f>
        <v/>
      </c>
      <c r="V318" s="7">
        <f t="shared" si="116"/>
        <v>1</v>
      </c>
      <c r="W318" s="7">
        <f t="shared" si="117"/>
        <v>0</v>
      </c>
      <c r="X318" s="861" t="str">
        <f t="shared" si="118"/>
        <v>NULL</v>
      </c>
      <c r="Y318" s="557" t="str">
        <f t="shared" si="119"/>
        <v/>
      </c>
      <c r="Z318" s="862">
        <f t="shared" si="122"/>
        <v>312</v>
      </c>
      <c r="AA318" s="633">
        <f t="shared" si="123"/>
        <v>0</v>
      </c>
      <c r="AB318" s="7" t="str">
        <f t="shared" si="129"/>
        <v>INVALID</v>
      </c>
      <c r="AC318" s="861" t="str">
        <f t="shared" si="130"/>
        <v/>
      </c>
      <c r="AD318" s="861" t="e">
        <f t="shared" si="135"/>
        <v>#DIV/0!</v>
      </c>
      <c r="AE318" s="861">
        <f t="shared" si="136"/>
        <v>0</v>
      </c>
      <c r="AF318" s="862">
        <f t="shared" si="124"/>
        <v>300</v>
      </c>
      <c r="AG318" s="862">
        <f t="shared" si="125"/>
        <v>201</v>
      </c>
      <c r="AH318" s="865">
        <f t="shared" si="126"/>
        <v>0.374</v>
      </c>
      <c r="AI318" s="862">
        <f t="shared" si="127"/>
        <v>0.11600000000000001</v>
      </c>
      <c r="AJ318" s="862" t="e">
        <f t="shared" si="128"/>
        <v>#VALUE!</v>
      </c>
      <c r="AK318" s="632" t="str">
        <f t="shared" si="133"/>
        <v/>
      </c>
      <c r="AL318" s="866" t="str">
        <f t="shared" si="113"/>
        <v/>
      </c>
      <c r="AM318" s="867">
        <f t="shared" si="120"/>
        <v>0</v>
      </c>
      <c r="AN318" s="633" t="str">
        <f t="shared" si="134"/>
        <v>YES</v>
      </c>
      <c r="AO318" s="511" t="s">
        <v>382</v>
      </c>
      <c r="AP318" s="127">
        <f>VLOOKUP(AO318,'Flags&amp;Qualifiers'!$B$2:$C$49,2)</f>
        <v>0</v>
      </c>
      <c r="AQ318" s="127">
        <f>VLOOKUP(AO318,'Flags&amp;Qualifiers'!$B$2:$D$49,3)</f>
        <v>0</v>
      </c>
      <c r="AR318" s="127">
        <f>VLOOKUP(AO318,'Flags&amp;Qualifiers'!$B$2:$E$49,4)</f>
        <v>0</v>
      </c>
      <c r="AS318" s="968"/>
      <c r="AT318" s="856" t="str">
        <f t="shared" si="121"/>
        <v>no</v>
      </c>
    </row>
    <row r="319" spans="1:46" s="7" customFormat="1" ht="11.25" customHeight="1" x14ac:dyDescent="0.2">
      <c r="A319" s="621">
        <f>(AirVision!A316)</f>
        <v>0</v>
      </c>
      <c r="B319" s="622">
        <f>(AirVision!B316)</f>
        <v>0</v>
      </c>
      <c r="C319" s="623" t="str">
        <f>IF(ISNUMBER(AirVision!I316),AirVision!I316, "")</f>
        <v/>
      </c>
      <c r="D319" s="624" t="str">
        <f>IF(AirVision!J316&lt;&gt;"",AirVision!J316, "")</f>
        <v/>
      </c>
      <c r="E319" s="624" t="str">
        <f>IF(ISNUMBER(AirVision!C316),AirVision!C316, "")</f>
        <v/>
      </c>
      <c r="F319" s="624" t="str">
        <f>IF(AirVision!D316&lt;&gt;"",AirVision!D316, "")</f>
        <v/>
      </c>
      <c r="G319" s="624" t="str">
        <f>IF(ISNUMBER(AirVision!F316),AirVision!F316, "")</f>
        <v/>
      </c>
      <c r="H319" s="624" t="str">
        <f>IF(AirVision!G316&lt;&gt;"",AirVision!G316, "")</f>
        <v/>
      </c>
      <c r="I319" s="624" t="str">
        <f>IF(ISNUMBER(AirVision!U316),AirVision!U316, "")</f>
        <v/>
      </c>
      <c r="J319" s="624" t="str">
        <f>IF(AirVision!V316&lt;&gt;"",AirVision!V316, "")</f>
        <v/>
      </c>
      <c r="K319" s="624" t="str">
        <f>IF(ISNUMBER(AirVision!X316),AirVision!X316, "")</f>
        <v/>
      </c>
      <c r="L319" s="624" t="str">
        <f>IF(AirVision!Y316&lt;&gt;"",AirVision!Y316, "")</f>
        <v/>
      </c>
      <c r="M319" s="624" t="str">
        <f>IF(ISNUMBER(AirVision!AA316),AirVision!AA316, "")</f>
        <v/>
      </c>
      <c r="N319" s="624" t="str">
        <f>IF(AirVision!AB316&lt;&gt;"",AirVision!AB316, "")</f>
        <v/>
      </c>
      <c r="O319" s="624" t="str">
        <f>IF(ISNUMBER(AirVision!AD316),AirVision!AD316, "")</f>
        <v/>
      </c>
      <c r="P319" s="624" t="str">
        <f>IF(AirVision!AE316&lt;&gt;"",AirVision!AE316, "")</f>
        <v/>
      </c>
      <c r="Q319" s="624">
        <f t="shared" si="114"/>
        <v>1</v>
      </c>
      <c r="R319" s="624" t="str">
        <f>IF(D319&lt;&gt;"",(VLOOKUP(D319,'Flags&amp;Qualifiers'!$S$2:$U$55,3)),"")</f>
        <v/>
      </c>
      <c r="S319" s="624" t="b">
        <f>ISNUMBER(SEARCH('Flags&amp;Qualifiers'!$S$5,D319))</f>
        <v>0</v>
      </c>
      <c r="T319" s="624">
        <f t="shared" si="115"/>
        <v>0</v>
      </c>
      <c r="U319" s="624" t="str">
        <f>IF(D319&lt;&gt;"",(VLOOKUP(D319,'Flags&amp;Qualifiers'!$S$2:$T$55,2)),"")</f>
        <v/>
      </c>
      <c r="V319" s="7">
        <f t="shared" si="116"/>
        <v>1</v>
      </c>
      <c r="W319" s="7">
        <f t="shared" si="117"/>
        <v>0</v>
      </c>
      <c r="X319" s="861" t="str">
        <f t="shared" si="118"/>
        <v>NULL</v>
      </c>
      <c r="Y319" s="557" t="str">
        <f t="shared" si="119"/>
        <v/>
      </c>
      <c r="Z319" s="862">
        <f t="shared" si="122"/>
        <v>313</v>
      </c>
      <c r="AA319" s="633">
        <f t="shared" si="123"/>
        <v>0</v>
      </c>
      <c r="AB319" s="7" t="str">
        <f t="shared" si="129"/>
        <v>INVALID</v>
      </c>
      <c r="AC319" s="861" t="str">
        <f t="shared" si="130"/>
        <v/>
      </c>
      <c r="AD319" s="861" t="e">
        <f t="shared" ref="AD319:AD342" si="137">AVERAGE($X$319:$X$342)</f>
        <v>#DIV/0!</v>
      </c>
      <c r="AE319" s="861">
        <f t="shared" ref="AE319:AE342" si="138">MAX($X$319:$X$342)</f>
        <v>0</v>
      </c>
      <c r="AF319" s="862">
        <f t="shared" si="124"/>
        <v>300</v>
      </c>
      <c r="AG319" s="862">
        <f t="shared" si="125"/>
        <v>201</v>
      </c>
      <c r="AH319" s="865">
        <f t="shared" si="126"/>
        <v>0.374</v>
      </c>
      <c r="AI319" s="862">
        <f t="shared" si="127"/>
        <v>0.11600000000000001</v>
      </c>
      <c r="AJ319" s="862" t="e">
        <f t="shared" si="128"/>
        <v>#VALUE!</v>
      </c>
      <c r="AK319" s="632" t="str">
        <f t="shared" si="133"/>
        <v/>
      </c>
      <c r="AL319" s="866" t="str">
        <f t="shared" si="113"/>
        <v/>
      </c>
      <c r="AM319" s="867">
        <f t="shared" si="120"/>
        <v>0</v>
      </c>
      <c r="AN319" s="633" t="str">
        <f t="shared" si="134"/>
        <v>YES</v>
      </c>
      <c r="AO319" s="511" t="s">
        <v>382</v>
      </c>
      <c r="AP319" s="127">
        <f>VLOOKUP(AO319,'Flags&amp;Qualifiers'!$B$2:$C$49,2)</f>
        <v>0</v>
      </c>
      <c r="AQ319" s="127">
        <f>VLOOKUP(AO319,'Flags&amp;Qualifiers'!$B$2:$D$49,3)</f>
        <v>0</v>
      </c>
      <c r="AR319" s="127">
        <f>VLOOKUP(AO319,'Flags&amp;Qualifiers'!$B$2:$E$49,4)</f>
        <v>0</v>
      </c>
      <c r="AS319" s="968"/>
      <c r="AT319" s="856" t="str">
        <f t="shared" si="121"/>
        <v>no</v>
      </c>
    </row>
    <row r="320" spans="1:46" s="7" customFormat="1" ht="11.25" customHeight="1" x14ac:dyDescent="0.2">
      <c r="A320" s="621">
        <f>(AirVision!A317)</f>
        <v>0</v>
      </c>
      <c r="B320" s="622">
        <f>(AirVision!B317)</f>
        <v>0</v>
      </c>
      <c r="C320" s="623" t="str">
        <f>IF(ISNUMBER(AirVision!I317),AirVision!I317, "")</f>
        <v/>
      </c>
      <c r="D320" s="624" t="str">
        <f>IF(AirVision!J317&lt;&gt;"",AirVision!J317, "")</f>
        <v/>
      </c>
      <c r="E320" s="624" t="str">
        <f>IF(ISNUMBER(AirVision!C317),AirVision!C317, "")</f>
        <v/>
      </c>
      <c r="F320" s="624" t="str">
        <f>IF(AirVision!D317&lt;&gt;"",AirVision!D317, "")</f>
        <v/>
      </c>
      <c r="G320" s="624" t="str">
        <f>IF(ISNUMBER(AirVision!F317),AirVision!F317, "")</f>
        <v/>
      </c>
      <c r="H320" s="624" t="str">
        <f>IF(AirVision!G317&lt;&gt;"",AirVision!G317, "")</f>
        <v/>
      </c>
      <c r="I320" s="624" t="str">
        <f>IF(ISNUMBER(AirVision!U317),AirVision!U317, "")</f>
        <v/>
      </c>
      <c r="J320" s="624" t="str">
        <f>IF(AirVision!V317&lt;&gt;"",AirVision!V317, "")</f>
        <v/>
      </c>
      <c r="K320" s="624" t="str">
        <f>IF(ISNUMBER(AirVision!X317),AirVision!X317, "")</f>
        <v/>
      </c>
      <c r="L320" s="624" t="str">
        <f>IF(AirVision!Y317&lt;&gt;"",AirVision!Y317, "")</f>
        <v/>
      </c>
      <c r="M320" s="624" t="str">
        <f>IF(ISNUMBER(AirVision!AA317),AirVision!AA317, "")</f>
        <v/>
      </c>
      <c r="N320" s="624" t="str">
        <f>IF(AirVision!AB317&lt;&gt;"",AirVision!AB317, "")</f>
        <v/>
      </c>
      <c r="O320" s="624" t="str">
        <f>IF(ISNUMBER(AirVision!AD317),AirVision!AD317, "")</f>
        <v/>
      </c>
      <c r="P320" s="624" t="str">
        <f>IF(AirVision!AE317&lt;&gt;"",AirVision!AE317, "")</f>
        <v/>
      </c>
      <c r="Q320" s="624">
        <f t="shared" si="114"/>
        <v>1</v>
      </c>
      <c r="R320" s="624" t="str">
        <f>IF(D320&lt;&gt;"",(VLOOKUP(D320,'Flags&amp;Qualifiers'!$S$2:$U$55,3)),"")</f>
        <v/>
      </c>
      <c r="S320" s="624" t="b">
        <f>ISNUMBER(SEARCH('Flags&amp;Qualifiers'!$S$5,D320))</f>
        <v>0</v>
      </c>
      <c r="T320" s="624">
        <f t="shared" si="115"/>
        <v>0</v>
      </c>
      <c r="U320" s="624" t="str">
        <f>IF(D320&lt;&gt;"",(VLOOKUP(D320,'Flags&amp;Qualifiers'!$S$2:$T$55,2)),"")</f>
        <v/>
      </c>
      <c r="V320" s="7">
        <f t="shared" si="116"/>
        <v>1</v>
      </c>
      <c r="W320" s="7">
        <f t="shared" si="117"/>
        <v>0</v>
      </c>
      <c r="X320" s="861" t="str">
        <f t="shared" si="118"/>
        <v>NULL</v>
      </c>
      <c r="Y320" s="557" t="str">
        <f t="shared" si="119"/>
        <v/>
      </c>
      <c r="Z320" s="862">
        <f t="shared" si="122"/>
        <v>314</v>
      </c>
      <c r="AA320" s="633">
        <f t="shared" si="123"/>
        <v>0</v>
      </c>
      <c r="AB320" s="7" t="str">
        <f t="shared" si="129"/>
        <v>INVALID</v>
      </c>
      <c r="AC320" s="861" t="str">
        <f t="shared" si="130"/>
        <v/>
      </c>
      <c r="AD320" s="861" t="e">
        <f t="shared" si="137"/>
        <v>#DIV/0!</v>
      </c>
      <c r="AE320" s="861">
        <f t="shared" si="138"/>
        <v>0</v>
      </c>
      <c r="AF320" s="862">
        <f t="shared" si="124"/>
        <v>300</v>
      </c>
      <c r="AG320" s="862">
        <f t="shared" si="125"/>
        <v>201</v>
      </c>
      <c r="AH320" s="865">
        <f t="shared" si="126"/>
        <v>0.374</v>
      </c>
      <c r="AI320" s="862">
        <f t="shared" si="127"/>
        <v>0.11600000000000001</v>
      </c>
      <c r="AJ320" s="862" t="e">
        <f t="shared" si="128"/>
        <v>#VALUE!</v>
      </c>
      <c r="AK320" s="632" t="str">
        <f t="shared" si="133"/>
        <v/>
      </c>
      <c r="AL320" s="866" t="str">
        <f t="shared" si="113"/>
        <v/>
      </c>
      <c r="AM320" s="867">
        <f t="shared" si="120"/>
        <v>0</v>
      </c>
      <c r="AN320" s="633" t="str">
        <f t="shared" si="134"/>
        <v>YES</v>
      </c>
      <c r="AO320" s="511" t="s">
        <v>382</v>
      </c>
      <c r="AP320" s="127">
        <f>VLOOKUP(AO320,'Flags&amp;Qualifiers'!$B$2:$C$49,2)</f>
        <v>0</v>
      </c>
      <c r="AQ320" s="127">
        <f>VLOOKUP(AO320,'Flags&amp;Qualifiers'!$B$2:$D$49,3)</f>
        <v>0</v>
      </c>
      <c r="AR320" s="127">
        <f>VLOOKUP(AO320,'Flags&amp;Qualifiers'!$B$2:$E$49,4)</f>
        <v>0</v>
      </c>
      <c r="AS320" s="968"/>
      <c r="AT320" s="856" t="str">
        <f t="shared" si="121"/>
        <v>no</v>
      </c>
    </row>
    <row r="321" spans="1:46" s="7" customFormat="1" ht="11.25" customHeight="1" x14ac:dyDescent="0.2">
      <c r="A321" s="621">
        <f>(AirVision!A318)</f>
        <v>0</v>
      </c>
      <c r="B321" s="622">
        <f>(AirVision!B318)</f>
        <v>0</v>
      </c>
      <c r="C321" s="623" t="str">
        <f>IF(ISNUMBER(AirVision!I318),AirVision!I318, "")</f>
        <v/>
      </c>
      <c r="D321" s="624" t="str">
        <f>IF(AirVision!J318&lt;&gt;"",AirVision!J318, "")</f>
        <v/>
      </c>
      <c r="E321" s="624" t="str">
        <f>IF(ISNUMBER(AirVision!C318),AirVision!C318, "")</f>
        <v/>
      </c>
      <c r="F321" s="624" t="str">
        <f>IF(AirVision!D318&lt;&gt;"",AirVision!D318, "")</f>
        <v/>
      </c>
      <c r="G321" s="624" t="str">
        <f>IF(ISNUMBER(AirVision!F318),AirVision!F318, "")</f>
        <v/>
      </c>
      <c r="H321" s="624" t="str">
        <f>IF(AirVision!G318&lt;&gt;"",AirVision!G318, "")</f>
        <v/>
      </c>
      <c r="I321" s="624" t="str">
        <f>IF(ISNUMBER(AirVision!U318),AirVision!U318, "")</f>
        <v/>
      </c>
      <c r="J321" s="624" t="str">
        <f>IF(AirVision!V318&lt;&gt;"",AirVision!V318, "")</f>
        <v/>
      </c>
      <c r="K321" s="624" t="str">
        <f>IF(ISNUMBER(AirVision!X318),AirVision!X318, "")</f>
        <v/>
      </c>
      <c r="L321" s="624" t="str">
        <f>IF(AirVision!Y318&lt;&gt;"",AirVision!Y318, "")</f>
        <v/>
      </c>
      <c r="M321" s="624" t="str">
        <f>IF(ISNUMBER(AirVision!AA318),AirVision!AA318, "")</f>
        <v/>
      </c>
      <c r="N321" s="624" t="str">
        <f>IF(AirVision!AB318&lt;&gt;"",AirVision!AB318, "")</f>
        <v/>
      </c>
      <c r="O321" s="624" t="str">
        <f>IF(ISNUMBER(AirVision!AD318),AirVision!AD318, "")</f>
        <v/>
      </c>
      <c r="P321" s="624" t="str">
        <f>IF(AirVision!AE318&lt;&gt;"",AirVision!AE318, "")</f>
        <v/>
      </c>
      <c r="Q321" s="624">
        <f t="shared" si="114"/>
        <v>1</v>
      </c>
      <c r="R321" s="624" t="str">
        <f>IF(D321&lt;&gt;"",(VLOOKUP(D321,'Flags&amp;Qualifiers'!$S$2:$U$55,3)),"")</f>
        <v/>
      </c>
      <c r="S321" s="624" t="b">
        <f>ISNUMBER(SEARCH('Flags&amp;Qualifiers'!$S$5,D321))</f>
        <v>0</v>
      </c>
      <c r="T321" s="624">
        <f t="shared" si="115"/>
        <v>0</v>
      </c>
      <c r="U321" s="624" t="str">
        <f>IF(D321&lt;&gt;"",(VLOOKUP(D321,'Flags&amp;Qualifiers'!$S$2:$T$55,2)),"")</f>
        <v/>
      </c>
      <c r="V321" s="7">
        <f t="shared" si="116"/>
        <v>1</v>
      </c>
      <c r="W321" s="7">
        <f t="shared" si="117"/>
        <v>0</v>
      </c>
      <c r="X321" s="861" t="str">
        <f t="shared" si="118"/>
        <v>NULL</v>
      </c>
      <c r="Y321" s="557" t="str">
        <f t="shared" si="119"/>
        <v/>
      </c>
      <c r="Z321" s="862">
        <f t="shared" si="122"/>
        <v>315</v>
      </c>
      <c r="AA321" s="633">
        <f t="shared" si="123"/>
        <v>0</v>
      </c>
      <c r="AB321" s="7" t="str">
        <f t="shared" si="129"/>
        <v>INVALID</v>
      </c>
      <c r="AC321" s="861" t="str">
        <f t="shared" si="130"/>
        <v/>
      </c>
      <c r="AD321" s="861" t="e">
        <f t="shared" si="137"/>
        <v>#DIV/0!</v>
      </c>
      <c r="AE321" s="861">
        <f t="shared" si="138"/>
        <v>0</v>
      </c>
      <c r="AF321" s="862">
        <f t="shared" si="124"/>
        <v>300</v>
      </c>
      <c r="AG321" s="862">
        <f t="shared" si="125"/>
        <v>201</v>
      </c>
      <c r="AH321" s="865">
        <f t="shared" si="126"/>
        <v>0.374</v>
      </c>
      <c r="AI321" s="862">
        <f t="shared" si="127"/>
        <v>0.11600000000000001</v>
      </c>
      <c r="AJ321" s="862" t="e">
        <f t="shared" si="128"/>
        <v>#VALUE!</v>
      </c>
      <c r="AK321" s="632" t="str">
        <f t="shared" si="133"/>
        <v/>
      </c>
      <c r="AL321" s="866" t="str">
        <f t="shared" si="113"/>
        <v/>
      </c>
      <c r="AM321" s="867">
        <f t="shared" si="120"/>
        <v>0</v>
      </c>
      <c r="AN321" s="633" t="str">
        <f t="shared" si="134"/>
        <v>YES</v>
      </c>
      <c r="AO321" s="511" t="s">
        <v>382</v>
      </c>
      <c r="AP321" s="127">
        <f>VLOOKUP(AO321,'Flags&amp;Qualifiers'!$B$2:$C$49,2)</f>
        <v>0</v>
      </c>
      <c r="AQ321" s="127">
        <f>VLOOKUP(AO321,'Flags&amp;Qualifiers'!$B$2:$D$49,3)</f>
        <v>0</v>
      </c>
      <c r="AR321" s="127">
        <f>VLOOKUP(AO321,'Flags&amp;Qualifiers'!$B$2:$E$49,4)</f>
        <v>0</v>
      </c>
      <c r="AS321" s="968"/>
      <c r="AT321" s="856" t="str">
        <f t="shared" si="121"/>
        <v>no</v>
      </c>
    </row>
    <row r="322" spans="1:46" s="7" customFormat="1" ht="11.25" customHeight="1" x14ac:dyDescent="0.2">
      <c r="A322" s="621">
        <f>(AirVision!A319)</f>
        <v>0</v>
      </c>
      <c r="B322" s="622">
        <f>(AirVision!B319)</f>
        <v>0</v>
      </c>
      <c r="C322" s="623" t="str">
        <f>IF(ISNUMBER(AirVision!I319),AirVision!I319, "")</f>
        <v/>
      </c>
      <c r="D322" s="624" t="str">
        <f>IF(AirVision!J319&lt;&gt;"",AirVision!J319, "")</f>
        <v/>
      </c>
      <c r="E322" s="624" t="str">
        <f>IF(ISNUMBER(AirVision!C319),AirVision!C319, "")</f>
        <v/>
      </c>
      <c r="F322" s="624" t="str">
        <f>IF(AirVision!D319&lt;&gt;"",AirVision!D319, "")</f>
        <v/>
      </c>
      <c r="G322" s="624" t="str">
        <f>IF(ISNUMBER(AirVision!F319),AirVision!F319, "")</f>
        <v/>
      </c>
      <c r="H322" s="624" t="str">
        <f>IF(AirVision!G319&lt;&gt;"",AirVision!G319, "")</f>
        <v/>
      </c>
      <c r="I322" s="624" t="str">
        <f>IF(ISNUMBER(AirVision!U319),AirVision!U319, "")</f>
        <v/>
      </c>
      <c r="J322" s="624" t="str">
        <f>IF(AirVision!V319&lt;&gt;"",AirVision!V319, "")</f>
        <v/>
      </c>
      <c r="K322" s="624" t="str">
        <f>IF(ISNUMBER(AirVision!X319),AirVision!X319, "")</f>
        <v/>
      </c>
      <c r="L322" s="624" t="str">
        <f>IF(AirVision!Y319&lt;&gt;"",AirVision!Y319, "")</f>
        <v/>
      </c>
      <c r="M322" s="624" t="str">
        <f>IF(ISNUMBER(AirVision!AA319),AirVision!AA319, "")</f>
        <v/>
      </c>
      <c r="N322" s="624" t="str">
        <f>IF(AirVision!AB319&lt;&gt;"",AirVision!AB319, "")</f>
        <v/>
      </c>
      <c r="O322" s="624" t="str">
        <f>IF(ISNUMBER(AirVision!AD319),AirVision!AD319, "")</f>
        <v/>
      </c>
      <c r="P322" s="624" t="str">
        <f>IF(AirVision!AE319&lt;&gt;"",AirVision!AE319, "")</f>
        <v/>
      </c>
      <c r="Q322" s="624">
        <f t="shared" si="114"/>
        <v>1</v>
      </c>
      <c r="R322" s="624" t="str">
        <f>IF(D322&lt;&gt;"",(VLOOKUP(D322,'Flags&amp;Qualifiers'!$S$2:$U$55,3)),"")</f>
        <v/>
      </c>
      <c r="S322" s="624" t="b">
        <f>ISNUMBER(SEARCH('Flags&amp;Qualifiers'!$S$5,D322))</f>
        <v>0</v>
      </c>
      <c r="T322" s="624">
        <f t="shared" si="115"/>
        <v>0</v>
      </c>
      <c r="U322" s="624" t="str">
        <f>IF(D322&lt;&gt;"",(VLOOKUP(D322,'Flags&amp;Qualifiers'!$S$2:$T$55,2)),"")</f>
        <v/>
      </c>
      <c r="V322" s="7">
        <f t="shared" si="116"/>
        <v>1</v>
      </c>
      <c r="W322" s="7">
        <f t="shared" si="117"/>
        <v>0</v>
      </c>
      <c r="X322" s="861" t="str">
        <f t="shared" si="118"/>
        <v>NULL</v>
      </c>
      <c r="Y322" s="557" t="str">
        <f t="shared" si="119"/>
        <v/>
      </c>
      <c r="Z322" s="862">
        <f t="shared" si="122"/>
        <v>316</v>
      </c>
      <c r="AA322" s="633">
        <f t="shared" si="123"/>
        <v>0</v>
      </c>
      <c r="AB322" s="7" t="str">
        <f t="shared" si="129"/>
        <v>INVALID</v>
      </c>
      <c r="AC322" s="861" t="str">
        <f t="shared" si="130"/>
        <v/>
      </c>
      <c r="AD322" s="861" t="e">
        <f t="shared" si="137"/>
        <v>#DIV/0!</v>
      </c>
      <c r="AE322" s="861">
        <f t="shared" si="138"/>
        <v>0</v>
      </c>
      <c r="AF322" s="862">
        <f t="shared" si="124"/>
        <v>300</v>
      </c>
      <c r="AG322" s="862">
        <f t="shared" si="125"/>
        <v>201</v>
      </c>
      <c r="AH322" s="865">
        <f t="shared" si="126"/>
        <v>0.374</v>
      </c>
      <c r="AI322" s="862">
        <f t="shared" si="127"/>
        <v>0.11600000000000001</v>
      </c>
      <c r="AJ322" s="862" t="e">
        <f t="shared" si="128"/>
        <v>#VALUE!</v>
      </c>
      <c r="AK322" s="632" t="str">
        <f t="shared" si="133"/>
        <v/>
      </c>
      <c r="AL322" s="866" t="str">
        <f t="shared" si="113"/>
        <v/>
      </c>
      <c r="AM322" s="867">
        <f t="shared" si="120"/>
        <v>0</v>
      </c>
      <c r="AN322" s="633" t="str">
        <f t="shared" si="134"/>
        <v>YES</v>
      </c>
      <c r="AO322" s="511" t="s">
        <v>382</v>
      </c>
      <c r="AP322" s="127">
        <f>VLOOKUP(AO322,'Flags&amp;Qualifiers'!$B$2:$C$49,2)</f>
        <v>0</v>
      </c>
      <c r="AQ322" s="127">
        <f>VLOOKUP(AO322,'Flags&amp;Qualifiers'!$B$2:$D$49,3)</f>
        <v>0</v>
      </c>
      <c r="AR322" s="127">
        <f>VLOOKUP(AO322,'Flags&amp;Qualifiers'!$B$2:$E$49,4)</f>
        <v>0</v>
      </c>
      <c r="AS322" s="968"/>
      <c r="AT322" s="856" t="str">
        <f t="shared" si="121"/>
        <v>no</v>
      </c>
    </row>
    <row r="323" spans="1:46" s="7" customFormat="1" ht="11.25" customHeight="1" x14ac:dyDescent="0.2">
      <c r="A323" s="621">
        <f>(AirVision!A320)</f>
        <v>0</v>
      </c>
      <c r="B323" s="622">
        <f>(AirVision!B320)</f>
        <v>0</v>
      </c>
      <c r="C323" s="623" t="str">
        <f>IF(ISNUMBER(AirVision!I320),AirVision!I320, "")</f>
        <v/>
      </c>
      <c r="D323" s="624" t="str">
        <f>IF(AirVision!J320&lt;&gt;"",AirVision!J320, "")</f>
        <v/>
      </c>
      <c r="E323" s="624" t="str">
        <f>IF(ISNUMBER(AirVision!C320),AirVision!C320, "")</f>
        <v/>
      </c>
      <c r="F323" s="624" t="str">
        <f>IF(AirVision!D320&lt;&gt;"",AirVision!D320, "")</f>
        <v/>
      </c>
      <c r="G323" s="624" t="str">
        <f>IF(ISNUMBER(AirVision!F320),AirVision!F320, "")</f>
        <v/>
      </c>
      <c r="H323" s="624" t="str">
        <f>IF(AirVision!G320&lt;&gt;"",AirVision!G320, "")</f>
        <v/>
      </c>
      <c r="I323" s="624" t="str">
        <f>IF(ISNUMBER(AirVision!U320),AirVision!U320, "")</f>
        <v/>
      </c>
      <c r="J323" s="624" t="str">
        <f>IF(AirVision!V320&lt;&gt;"",AirVision!V320, "")</f>
        <v/>
      </c>
      <c r="K323" s="624" t="str">
        <f>IF(ISNUMBER(AirVision!X320),AirVision!X320, "")</f>
        <v/>
      </c>
      <c r="L323" s="624" t="str">
        <f>IF(AirVision!Y320&lt;&gt;"",AirVision!Y320, "")</f>
        <v/>
      </c>
      <c r="M323" s="624" t="str">
        <f>IF(ISNUMBER(AirVision!AA320),AirVision!AA320, "")</f>
        <v/>
      </c>
      <c r="N323" s="624" t="str">
        <f>IF(AirVision!AB320&lt;&gt;"",AirVision!AB320, "")</f>
        <v/>
      </c>
      <c r="O323" s="624" t="str">
        <f>IF(ISNUMBER(AirVision!AD320),AirVision!AD320, "")</f>
        <v/>
      </c>
      <c r="P323" s="624" t="str">
        <f>IF(AirVision!AE320&lt;&gt;"",AirVision!AE320, "")</f>
        <v/>
      </c>
      <c r="Q323" s="624">
        <f t="shared" si="114"/>
        <v>1</v>
      </c>
      <c r="R323" s="624" t="str">
        <f>IF(D323&lt;&gt;"",(VLOOKUP(D323,'Flags&amp;Qualifiers'!$S$2:$U$55,3)),"")</f>
        <v/>
      </c>
      <c r="S323" s="624" t="b">
        <f>ISNUMBER(SEARCH('Flags&amp;Qualifiers'!$S$5,D323))</f>
        <v>0</v>
      </c>
      <c r="T323" s="624">
        <f t="shared" si="115"/>
        <v>0</v>
      </c>
      <c r="U323" s="624" t="str">
        <f>IF(D323&lt;&gt;"",(VLOOKUP(D323,'Flags&amp;Qualifiers'!$S$2:$T$55,2)),"")</f>
        <v/>
      </c>
      <c r="V323" s="7">
        <f t="shared" si="116"/>
        <v>1</v>
      </c>
      <c r="W323" s="7">
        <f t="shared" si="117"/>
        <v>0</v>
      </c>
      <c r="X323" s="861" t="str">
        <f t="shared" si="118"/>
        <v>NULL</v>
      </c>
      <c r="Y323" s="557" t="str">
        <f t="shared" si="119"/>
        <v/>
      </c>
      <c r="Z323" s="862">
        <f t="shared" si="122"/>
        <v>317</v>
      </c>
      <c r="AA323" s="633">
        <f t="shared" si="123"/>
        <v>0</v>
      </c>
      <c r="AB323" s="7" t="str">
        <f t="shared" si="129"/>
        <v>INVALID</v>
      </c>
      <c r="AC323" s="861" t="str">
        <f t="shared" si="130"/>
        <v/>
      </c>
      <c r="AD323" s="861" t="e">
        <f t="shared" si="137"/>
        <v>#DIV/0!</v>
      </c>
      <c r="AE323" s="861">
        <f t="shared" si="138"/>
        <v>0</v>
      </c>
      <c r="AF323" s="862">
        <f t="shared" si="124"/>
        <v>300</v>
      </c>
      <c r="AG323" s="862">
        <f t="shared" si="125"/>
        <v>201</v>
      </c>
      <c r="AH323" s="865">
        <f t="shared" si="126"/>
        <v>0.374</v>
      </c>
      <c r="AI323" s="862">
        <f t="shared" si="127"/>
        <v>0.11600000000000001</v>
      </c>
      <c r="AJ323" s="862" t="e">
        <f t="shared" si="128"/>
        <v>#VALUE!</v>
      </c>
      <c r="AK323" s="632" t="str">
        <f t="shared" si="133"/>
        <v/>
      </c>
      <c r="AL323" s="866" t="str">
        <f t="shared" si="113"/>
        <v/>
      </c>
      <c r="AM323" s="867">
        <f t="shared" si="120"/>
        <v>0</v>
      </c>
      <c r="AN323" s="633" t="str">
        <f t="shared" si="134"/>
        <v>YES</v>
      </c>
      <c r="AO323" s="511" t="s">
        <v>382</v>
      </c>
      <c r="AP323" s="127">
        <f>VLOOKUP(AO323,'Flags&amp;Qualifiers'!$B$2:$C$49,2)</f>
        <v>0</v>
      </c>
      <c r="AQ323" s="127">
        <f>VLOOKUP(AO323,'Flags&amp;Qualifiers'!$B$2:$D$49,3)</f>
        <v>0</v>
      </c>
      <c r="AR323" s="127">
        <f>VLOOKUP(AO323,'Flags&amp;Qualifiers'!$B$2:$E$49,4)</f>
        <v>0</v>
      </c>
      <c r="AS323" s="968"/>
      <c r="AT323" s="856" t="str">
        <f t="shared" si="121"/>
        <v>no</v>
      </c>
    </row>
    <row r="324" spans="1:46" s="7" customFormat="1" ht="11.25" customHeight="1" x14ac:dyDescent="0.2">
      <c r="A324" s="621">
        <f>(AirVision!A321)</f>
        <v>0</v>
      </c>
      <c r="B324" s="622">
        <f>(AirVision!B321)</f>
        <v>0</v>
      </c>
      <c r="C324" s="623" t="str">
        <f>IF(ISNUMBER(AirVision!I321),AirVision!I321, "")</f>
        <v/>
      </c>
      <c r="D324" s="624" t="str">
        <f>IF(AirVision!J321&lt;&gt;"",AirVision!J321, "")</f>
        <v/>
      </c>
      <c r="E324" s="624" t="str">
        <f>IF(ISNUMBER(AirVision!C321),AirVision!C321, "")</f>
        <v/>
      </c>
      <c r="F324" s="624" t="str">
        <f>IF(AirVision!D321&lt;&gt;"",AirVision!D321, "")</f>
        <v/>
      </c>
      <c r="G324" s="624" t="str">
        <f>IF(ISNUMBER(AirVision!F321),AirVision!F321, "")</f>
        <v/>
      </c>
      <c r="H324" s="624" t="str">
        <f>IF(AirVision!G321&lt;&gt;"",AirVision!G321, "")</f>
        <v/>
      </c>
      <c r="I324" s="624" t="str">
        <f>IF(ISNUMBER(AirVision!U321),AirVision!U321, "")</f>
        <v/>
      </c>
      <c r="J324" s="624" t="str">
        <f>IF(AirVision!V321&lt;&gt;"",AirVision!V321, "")</f>
        <v/>
      </c>
      <c r="K324" s="624" t="str">
        <f>IF(ISNUMBER(AirVision!X321),AirVision!X321, "")</f>
        <v/>
      </c>
      <c r="L324" s="624" t="str">
        <f>IF(AirVision!Y321&lt;&gt;"",AirVision!Y321, "")</f>
        <v/>
      </c>
      <c r="M324" s="624" t="str">
        <f>IF(ISNUMBER(AirVision!AA321),AirVision!AA321, "")</f>
        <v/>
      </c>
      <c r="N324" s="624" t="str">
        <f>IF(AirVision!AB321&lt;&gt;"",AirVision!AB321, "")</f>
        <v/>
      </c>
      <c r="O324" s="624" t="str">
        <f>IF(ISNUMBER(AirVision!AD321),AirVision!AD321, "")</f>
        <v/>
      </c>
      <c r="P324" s="624" t="str">
        <f>IF(AirVision!AE321&lt;&gt;"",AirVision!AE321, "")</f>
        <v/>
      </c>
      <c r="Q324" s="624">
        <f t="shared" si="114"/>
        <v>1</v>
      </c>
      <c r="R324" s="624" t="str">
        <f>IF(D324&lt;&gt;"",(VLOOKUP(D324,'Flags&amp;Qualifiers'!$S$2:$U$55,3)),"")</f>
        <v/>
      </c>
      <c r="S324" s="624" t="b">
        <f>ISNUMBER(SEARCH('Flags&amp;Qualifiers'!$S$5,D324))</f>
        <v>0</v>
      </c>
      <c r="T324" s="624">
        <f t="shared" si="115"/>
        <v>0</v>
      </c>
      <c r="U324" s="624" t="str">
        <f>IF(D324&lt;&gt;"",(VLOOKUP(D324,'Flags&amp;Qualifiers'!$S$2:$T$55,2)),"")</f>
        <v/>
      </c>
      <c r="V324" s="7">
        <f t="shared" si="116"/>
        <v>1</v>
      </c>
      <c r="W324" s="7">
        <f t="shared" si="117"/>
        <v>0</v>
      </c>
      <c r="X324" s="861" t="str">
        <f t="shared" si="118"/>
        <v>NULL</v>
      </c>
      <c r="Y324" s="557" t="str">
        <f t="shared" si="119"/>
        <v/>
      </c>
      <c r="Z324" s="862">
        <f t="shared" si="122"/>
        <v>318</v>
      </c>
      <c r="AA324" s="633">
        <f t="shared" si="123"/>
        <v>0</v>
      </c>
      <c r="AB324" s="7" t="str">
        <f t="shared" si="129"/>
        <v>INVALID</v>
      </c>
      <c r="AC324" s="861" t="str">
        <f t="shared" si="130"/>
        <v/>
      </c>
      <c r="AD324" s="861" t="e">
        <f t="shared" si="137"/>
        <v>#DIV/0!</v>
      </c>
      <c r="AE324" s="861">
        <f t="shared" si="138"/>
        <v>0</v>
      </c>
      <c r="AF324" s="862">
        <f t="shared" si="124"/>
        <v>300</v>
      </c>
      <c r="AG324" s="862">
        <f t="shared" si="125"/>
        <v>201</v>
      </c>
      <c r="AH324" s="865">
        <f t="shared" si="126"/>
        <v>0.374</v>
      </c>
      <c r="AI324" s="862">
        <f t="shared" si="127"/>
        <v>0.11600000000000001</v>
      </c>
      <c r="AJ324" s="862" t="e">
        <f t="shared" si="128"/>
        <v>#VALUE!</v>
      </c>
      <c r="AK324" s="632" t="str">
        <f t="shared" si="133"/>
        <v/>
      </c>
      <c r="AL324" s="866" t="str">
        <f t="shared" si="113"/>
        <v/>
      </c>
      <c r="AM324" s="867">
        <f t="shared" si="120"/>
        <v>0</v>
      </c>
      <c r="AN324" s="633" t="str">
        <f t="shared" si="134"/>
        <v>YES</v>
      </c>
      <c r="AO324" s="511" t="s">
        <v>382</v>
      </c>
      <c r="AP324" s="127">
        <f>VLOOKUP(AO324,'Flags&amp;Qualifiers'!$B$2:$C$49,2)</f>
        <v>0</v>
      </c>
      <c r="AQ324" s="127">
        <f>VLOOKUP(AO324,'Flags&amp;Qualifiers'!$B$2:$D$49,3)</f>
        <v>0</v>
      </c>
      <c r="AR324" s="127">
        <f>VLOOKUP(AO324,'Flags&amp;Qualifiers'!$B$2:$E$49,4)</f>
        <v>0</v>
      </c>
      <c r="AS324" s="968"/>
      <c r="AT324" s="856" t="str">
        <f t="shared" si="121"/>
        <v>no</v>
      </c>
    </row>
    <row r="325" spans="1:46" s="7" customFormat="1" ht="11.25" customHeight="1" x14ac:dyDescent="0.2">
      <c r="A325" s="621">
        <f>(AirVision!A322)</f>
        <v>0</v>
      </c>
      <c r="B325" s="622">
        <f>(AirVision!B322)</f>
        <v>0</v>
      </c>
      <c r="C325" s="623" t="str">
        <f>IF(ISNUMBER(AirVision!I322),AirVision!I322, "")</f>
        <v/>
      </c>
      <c r="D325" s="624" t="str">
        <f>IF(AirVision!J322&lt;&gt;"",AirVision!J322, "")</f>
        <v/>
      </c>
      <c r="E325" s="624" t="str">
        <f>IF(ISNUMBER(AirVision!C322),AirVision!C322, "")</f>
        <v/>
      </c>
      <c r="F325" s="624" t="str">
        <f>IF(AirVision!D322&lt;&gt;"",AirVision!D322, "")</f>
        <v/>
      </c>
      <c r="G325" s="624" t="str">
        <f>IF(ISNUMBER(AirVision!F322),AirVision!F322, "")</f>
        <v/>
      </c>
      <c r="H325" s="624" t="str">
        <f>IF(AirVision!G322&lt;&gt;"",AirVision!G322, "")</f>
        <v/>
      </c>
      <c r="I325" s="624" t="str">
        <f>IF(ISNUMBER(AirVision!U322),AirVision!U322, "")</f>
        <v/>
      </c>
      <c r="J325" s="624" t="str">
        <f>IF(AirVision!V322&lt;&gt;"",AirVision!V322, "")</f>
        <v/>
      </c>
      <c r="K325" s="624" t="str">
        <f>IF(ISNUMBER(AirVision!X322),AirVision!X322, "")</f>
        <v/>
      </c>
      <c r="L325" s="624" t="str">
        <f>IF(AirVision!Y322&lt;&gt;"",AirVision!Y322, "")</f>
        <v/>
      </c>
      <c r="M325" s="624" t="str">
        <f>IF(ISNUMBER(AirVision!AA322),AirVision!AA322, "")</f>
        <v/>
      </c>
      <c r="N325" s="624" t="str">
        <f>IF(AirVision!AB322&lt;&gt;"",AirVision!AB322, "")</f>
        <v/>
      </c>
      <c r="O325" s="624" t="str">
        <f>IF(ISNUMBER(AirVision!AD322),AirVision!AD322, "")</f>
        <v/>
      </c>
      <c r="P325" s="624" t="str">
        <f>IF(AirVision!AE322&lt;&gt;"",AirVision!AE322, "")</f>
        <v/>
      </c>
      <c r="Q325" s="624">
        <f t="shared" si="114"/>
        <v>1</v>
      </c>
      <c r="R325" s="624" t="str">
        <f>IF(D325&lt;&gt;"",(VLOOKUP(D325,'Flags&amp;Qualifiers'!$S$2:$U$55,3)),"")</f>
        <v/>
      </c>
      <c r="S325" s="624" t="b">
        <f>ISNUMBER(SEARCH('Flags&amp;Qualifiers'!$S$5,D325))</f>
        <v>0</v>
      </c>
      <c r="T325" s="624">
        <f t="shared" si="115"/>
        <v>0</v>
      </c>
      <c r="U325" s="624" t="str">
        <f>IF(D325&lt;&gt;"",(VLOOKUP(D325,'Flags&amp;Qualifiers'!$S$2:$T$55,2)),"")</f>
        <v/>
      </c>
      <c r="V325" s="7">
        <f t="shared" si="116"/>
        <v>1</v>
      </c>
      <c r="W325" s="7">
        <f t="shared" si="117"/>
        <v>0</v>
      </c>
      <c r="X325" s="861" t="str">
        <f t="shared" si="118"/>
        <v>NULL</v>
      </c>
      <c r="Y325" s="557" t="str">
        <f t="shared" si="119"/>
        <v/>
      </c>
      <c r="Z325" s="862">
        <f t="shared" si="122"/>
        <v>319</v>
      </c>
      <c r="AA325" s="633">
        <f t="shared" si="123"/>
        <v>0</v>
      </c>
      <c r="AB325" s="7" t="str">
        <f t="shared" si="129"/>
        <v>INVALID</v>
      </c>
      <c r="AC325" s="861" t="str">
        <f t="shared" si="130"/>
        <v/>
      </c>
      <c r="AD325" s="861" t="e">
        <f t="shared" si="137"/>
        <v>#DIV/0!</v>
      </c>
      <c r="AE325" s="861">
        <f t="shared" si="138"/>
        <v>0</v>
      </c>
      <c r="AF325" s="862">
        <f t="shared" si="124"/>
        <v>300</v>
      </c>
      <c r="AG325" s="862">
        <f t="shared" si="125"/>
        <v>201</v>
      </c>
      <c r="AH325" s="865">
        <f t="shared" si="126"/>
        <v>0.374</v>
      </c>
      <c r="AI325" s="862">
        <f t="shared" si="127"/>
        <v>0.11600000000000001</v>
      </c>
      <c r="AJ325" s="862" t="e">
        <f t="shared" si="128"/>
        <v>#VALUE!</v>
      </c>
      <c r="AK325" s="632" t="str">
        <f t="shared" si="133"/>
        <v/>
      </c>
      <c r="AL325" s="866" t="str">
        <f t="shared" si="113"/>
        <v/>
      </c>
      <c r="AM325" s="867">
        <f t="shared" si="120"/>
        <v>0</v>
      </c>
      <c r="AN325" s="633" t="str">
        <f t="shared" si="134"/>
        <v>YES</v>
      </c>
      <c r="AO325" s="511" t="s">
        <v>382</v>
      </c>
      <c r="AP325" s="127">
        <f>VLOOKUP(AO325,'Flags&amp;Qualifiers'!$B$2:$C$49,2)</f>
        <v>0</v>
      </c>
      <c r="AQ325" s="127">
        <f>VLOOKUP(AO325,'Flags&amp;Qualifiers'!$B$2:$D$49,3)</f>
        <v>0</v>
      </c>
      <c r="AR325" s="127">
        <f>VLOOKUP(AO325,'Flags&amp;Qualifiers'!$B$2:$E$49,4)</f>
        <v>0</v>
      </c>
      <c r="AS325" s="968"/>
      <c r="AT325" s="856" t="str">
        <f t="shared" si="121"/>
        <v>no</v>
      </c>
    </row>
    <row r="326" spans="1:46" s="7" customFormat="1" ht="11.25" customHeight="1" x14ac:dyDescent="0.2">
      <c r="A326" s="621">
        <f>(AirVision!A323)</f>
        <v>0</v>
      </c>
      <c r="B326" s="622">
        <f>(AirVision!B323)</f>
        <v>0</v>
      </c>
      <c r="C326" s="623" t="str">
        <f>IF(ISNUMBER(AirVision!I323),AirVision!I323, "")</f>
        <v/>
      </c>
      <c r="D326" s="624" t="str">
        <f>IF(AirVision!J323&lt;&gt;"",AirVision!J323, "")</f>
        <v/>
      </c>
      <c r="E326" s="624" t="str">
        <f>IF(ISNUMBER(AirVision!C323),AirVision!C323, "")</f>
        <v/>
      </c>
      <c r="F326" s="624" t="str">
        <f>IF(AirVision!D323&lt;&gt;"",AirVision!D323, "")</f>
        <v/>
      </c>
      <c r="G326" s="624" t="str">
        <f>IF(ISNUMBER(AirVision!F323),AirVision!F323, "")</f>
        <v/>
      </c>
      <c r="H326" s="624" t="str">
        <f>IF(AirVision!G323&lt;&gt;"",AirVision!G323, "")</f>
        <v/>
      </c>
      <c r="I326" s="624" t="str">
        <f>IF(ISNUMBER(AirVision!U323),AirVision!U323, "")</f>
        <v/>
      </c>
      <c r="J326" s="624" t="str">
        <f>IF(AirVision!V323&lt;&gt;"",AirVision!V323, "")</f>
        <v/>
      </c>
      <c r="K326" s="624" t="str">
        <f>IF(ISNUMBER(AirVision!X323),AirVision!X323, "")</f>
        <v/>
      </c>
      <c r="L326" s="624" t="str">
        <f>IF(AirVision!Y323&lt;&gt;"",AirVision!Y323, "")</f>
        <v/>
      </c>
      <c r="M326" s="624" t="str">
        <f>IF(ISNUMBER(AirVision!AA323),AirVision!AA323, "")</f>
        <v/>
      </c>
      <c r="N326" s="624" t="str">
        <f>IF(AirVision!AB323&lt;&gt;"",AirVision!AB323, "")</f>
        <v/>
      </c>
      <c r="O326" s="624" t="str">
        <f>IF(ISNUMBER(AirVision!AD323),AirVision!AD323, "")</f>
        <v/>
      </c>
      <c r="P326" s="624" t="str">
        <f>IF(AirVision!AE323&lt;&gt;"",AirVision!AE323, "")</f>
        <v/>
      </c>
      <c r="Q326" s="624">
        <f t="shared" si="114"/>
        <v>1</v>
      </c>
      <c r="R326" s="624" t="str">
        <f>IF(D326&lt;&gt;"",(VLOOKUP(D326,'Flags&amp;Qualifiers'!$S$2:$U$55,3)),"")</f>
        <v/>
      </c>
      <c r="S326" s="624" t="b">
        <f>ISNUMBER(SEARCH('Flags&amp;Qualifiers'!$S$5,D326))</f>
        <v>0</v>
      </c>
      <c r="T326" s="624">
        <f t="shared" si="115"/>
        <v>0</v>
      </c>
      <c r="U326" s="624" t="str">
        <f>IF(D326&lt;&gt;"",(VLOOKUP(D326,'Flags&amp;Qualifiers'!$S$2:$T$55,2)),"")</f>
        <v/>
      </c>
      <c r="V326" s="7">
        <f t="shared" si="116"/>
        <v>1</v>
      </c>
      <c r="W326" s="7">
        <f t="shared" si="117"/>
        <v>0</v>
      </c>
      <c r="X326" s="861" t="str">
        <f t="shared" si="118"/>
        <v>NULL</v>
      </c>
      <c r="Y326" s="557" t="str">
        <f t="shared" si="119"/>
        <v/>
      </c>
      <c r="Z326" s="862">
        <f t="shared" si="122"/>
        <v>320</v>
      </c>
      <c r="AA326" s="633">
        <f t="shared" si="123"/>
        <v>0</v>
      </c>
      <c r="AB326" s="7" t="str">
        <f t="shared" si="129"/>
        <v>INVALID</v>
      </c>
      <c r="AC326" s="861" t="str">
        <f t="shared" si="130"/>
        <v/>
      </c>
      <c r="AD326" s="861" t="e">
        <f t="shared" si="137"/>
        <v>#DIV/0!</v>
      </c>
      <c r="AE326" s="861">
        <f t="shared" si="138"/>
        <v>0</v>
      </c>
      <c r="AF326" s="862">
        <f t="shared" si="124"/>
        <v>300</v>
      </c>
      <c r="AG326" s="862">
        <f t="shared" si="125"/>
        <v>201</v>
      </c>
      <c r="AH326" s="865">
        <f t="shared" si="126"/>
        <v>0.374</v>
      </c>
      <c r="AI326" s="862">
        <f t="shared" si="127"/>
        <v>0.11600000000000001</v>
      </c>
      <c r="AJ326" s="862" t="e">
        <f t="shared" si="128"/>
        <v>#VALUE!</v>
      </c>
      <c r="AK326" s="632" t="str">
        <f t="shared" si="133"/>
        <v/>
      </c>
      <c r="AL326" s="866" t="str">
        <f t="shared" si="113"/>
        <v/>
      </c>
      <c r="AM326" s="867">
        <f t="shared" si="120"/>
        <v>0</v>
      </c>
      <c r="AN326" s="633" t="str">
        <f t="shared" si="134"/>
        <v>YES</v>
      </c>
      <c r="AO326" s="511" t="s">
        <v>382</v>
      </c>
      <c r="AP326" s="127">
        <f>VLOOKUP(AO326,'Flags&amp;Qualifiers'!$B$2:$C$49,2)</f>
        <v>0</v>
      </c>
      <c r="AQ326" s="127">
        <f>VLOOKUP(AO326,'Flags&amp;Qualifiers'!$B$2:$D$49,3)</f>
        <v>0</v>
      </c>
      <c r="AR326" s="127">
        <f>VLOOKUP(AO326,'Flags&amp;Qualifiers'!$B$2:$E$49,4)</f>
        <v>0</v>
      </c>
      <c r="AS326" s="968">
        <f>COUNTIF(AC326:AC342,"&gt;0")</f>
        <v>0</v>
      </c>
      <c r="AT326" s="856" t="str">
        <f t="shared" si="121"/>
        <v>no</v>
      </c>
    </row>
    <row r="327" spans="1:46" s="7" customFormat="1" ht="11.25" customHeight="1" x14ac:dyDescent="0.2">
      <c r="A327" s="621">
        <f>(AirVision!A324)</f>
        <v>0</v>
      </c>
      <c r="B327" s="622">
        <f>(AirVision!B324)</f>
        <v>0</v>
      </c>
      <c r="C327" s="623" t="str">
        <f>IF(ISNUMBER(AirVision!I324),AirVision!I324, "")</f>
        <v/>
      </c>
      <c r="D327" s="624" t="str">
        <f>IF(AirVision!J324&lt;&gt;"",AirVision!J324, "")</f>
        <v/>
      </c>
      <c r="E327" s="624" t="str">
        <f>IF(ISNUMBER(AirVision!C324),AirVision!C324, "")</f>
        <v/>
      </c>
      <c r="F327" s="624" t="str">
        <f>IF(AirVision!D324&lt;&gt;"",AirVision!D324, "")</f>
        <v/>
      </c>
      <c r="G327" s="624" t="str">
        <f>IF(ISNUMBER(AirVision!F324),AirVision!F324, "")</f>
        <v/>
      </c>
      <c r="H327" s="624" t="str">
        <f>IF(AirVision!G324&lt;&gt;"",AirVision!G324, "")</f>
        <v/>
      </c>
      <c r="I327" s="624" t="str">
        <f>IF(ISNUMBER(AirVision!U324),AirVision!U324, "")</f>
        <v/>
      </c>
      <c r="J327" s="624" t="str">
        <f>IF(AirVision!V324&lt;&gt;"",AirVision!V324, "")</f>
        <v/>
      </c>
      <c r="K327" s="624" t="str">
        <f>IF(ISNUMBER(AirVision!X324),AirVision!X324, "")</f>
        <v/>
      </c>
      <c r="L327" s="624" t="str">
        <f>IF(AirVision!Y324&lt;&gt;"",AirVision!Y324, "")</f>
        <v/>
      </c>
      <c r="M327" s="624" t="str">
        <f>IF(ISNUMBER(AirVision!AA324),AirVision!AA324, "")</f>
        <v/>
      </c>
      <c r="N327" s="624" t="str">
        <f>IF(AirVision!AB324&lt;&gt;"",AirVision!AB324, "")</f>
        <v/>
      </c>
      <c r="O327" s="624" t="str">
        <f>IF(ISNUMBER(AirVision!AD324),AirVision!AD324, "")</f>
        <v/>
      </c>
      <c r="P327" s="624" t="str">
        <f>IF(AirVision!AE324&lt;&gt;"",AirVision!AE324, "")</f>
        <v/>
      </c>
      <c r="Q327" s="624">
        <f t="shared" si="114"/>
        <v>1</v>
      </c>
      <c r="R327" s="624" t="str">
        <f>IF(D327&lt;&gt;"",(VLOOKUP(D327,'Flags&amp;Qualifiers'!$S$2:$U$55,3)),"")</f>
        <v/>
      </c>
      <c r="S327" s="624" t="b">
        <f>ISNUMBER(SEARCH('Flags&amp;Qualifiers'!$S$5,D327))</f>
        <v>0</v>
      </c>
      <c r="T327" s="624">
        <f t="shared" si="115"/>
        <v>0</v>
      </c>
      <c r="U327" s="624" t="str">
        <f>IF(D327&lt;&gt;"",(VLOOKUP(D327,'Flags&amp;Qualifiers'!$S$2:$T$55,2)),"")</f>
        <v/>
      </c>
      <c r="V327" s="7">
        <f t="shared" si="116"/>
        <v>1</v>
      </c>
      <c r="W327" s="7">
        <f t="shared" si="117"/>
        <v>0</v>
      </c>
      <c r="X327" s="861" t="str">
        <f t="shared" si="118"/>
        <v>NULL</v>
      </c>
      <c r="Y327" s="557" t="str">
        <f t="shared" si="119"/>
        <v/>
      </c>
      <c r="Z327" s="862">
        <f t="shared" si="122"/>
        <v>321</v>
      </c>
      <c r="AA327" s="633">
        <f t="shared" si="123"/>
        <v>0</v>
      </c>
      <c r="AB327" s="7" t="str">
        <f t="shared" si="129"/>
        <v>INVALID</v>
      </c>
      <c r="AC327" s="861" t="str">
        <f t="shared" si="130"/>
        <v/>
      </c>
      <c r="AD327" s="861" t="e">
        <f t="shared" si="137"/>
        <v>#DIV/0!</v>
      </c>
      <c r="AE327" s="861">
        <f t="shared" si="138"/>
        <v>0</v>
      </c>
      <c r="AF327" s="862">
        <f t="shared" si="124"/>
        <v>300</v>
      </c>
      <c r="AG327" s="862">
        <f t="shared" si="125"/>
        <v>201</v>
      </c>
      <c r="AH327" s="865">
        <f t="shared" si="126"/>
        <v>0.374</v>
      </c>
      <c r="AI327" s="862">
        <f t="shared" si="127"/>
        <v>0.11600000000000001</v>
      </c>
      <c r="AJ327" s="862" t="e">
        <f t="shared" si="128"/>
        <v>#VALUE!</v>
      </c>
      <c r="AK327" s="632" t="str">
        <f t="shared" si="133"/>
        <v/>
      </c>
      <c r="AL327" s="866" t="str">
        <f t="shared" ref="AL327:AL390" si="139">IF(ISNUMBER(E327),(CONVERT(E327,"C","F")), "")</f>
        <v/>
      </c>
      <c r="AM327" s="867">
        <f t="shared" si="120"/>
        <v>0</v>
      </c>
      <c r="AN327" s="633" t="str">
        <f t="shared" si="134"/>
        <v>YES</v>
      </c>
      <c r="AO327" s="511" t="s">
        <v>382</v>
      </c>
      <c r="AP327" s="127">
        <f>VLOOKUP(AO327,'Flags&amp;Qualifiers'!$B$2:$C$49,2)</f>
        <v>0</v>
      </c>
      <c r="AQ327" s="127">
        <f>VLOOKUP(AO327,'Flags&amp;Qualifiers'!$B$2:$D$49,3)</f>
        <v>0</v>
      </c>
      <c r="AR327" s="127">
        <f>VLOOKUP(AO327,'Flags&amp;Qualifiers'!$B$2:$E$49,4)</f>
        <v>0</v>
      </c>
      <c r="AS327" s="968"/>
      <c r="AT327" s="856" t="str">
        <f t="shared" si="121"/>
        <v>no</v>
      </c>
    </row>
    <row r="328" spans="1:46" s="7" customFormat="1" ht="11.25" customHeight="1" x14ac:dyDescent="0.2">
      <c r="A328" s="621">
        <f>(AirVision!A325)</f>
        <v>0</v>
      </c>
      <c r="B328" s="622">
        <f>(AirVision!B325)</f>
        <v>0</v>
      </c>
      <c r="C328" s="623" t="str">
        <f>IF(ISNUMBER(AirVision!I325),AirVision!I325, "")</f>
        <v/>
      </c>
      <c r="D328" s="624" t="str">
        <f>IF(AirVision!J325&lt;&gt;"",AirVision!J325, "")</f>
        <v/>
      </c>
      <c r="E328" s="624" t="str">
        <f>IF(ISNUMBER(AirVision!C325),AirVision!C325, "")</f>
        <v/>
      </c>
      <c r="F328" s="624" t="str">
        <f>IF(AirVision!D325&lt;&gt;"",AirVision!D325, "")</f>
        <v/>
      </c>
      <c r="G328" s="624" t="str">
        <f>IF(ISNUMBER(AirVision!F325),AirVision!F325, "")</f>
        <v/>
      </c>
      <c r="H328" s="624" t="str">
        <f>IF(AirVision!G325&lt;&gt;"",AirVision!G325, "")</f>
        <v/>
      </c>
      <c r="I328" s="624" t="str">
        <f>IF(ISNUMBER(AirVision!U325),AirVision!U325, "")</f>
        <v/>
      </c>
      <c r="J328" s="624" t="str">
        <f>IF(AirVision!V325&lt;&gt;"",AirVision!V325, "")</f>
        <v/>
      </c>
      <c r="K328" s="624" t="str">
        <f>IF(ISNUMBER(AirVision!X325),AirVision!X325, "")</f>
        <v/>
      </c>
      <c r="L328" s="624" t="str">
        <f>IF(AirVision!Y325&lt;&gt;"",AirVision!Y325, "")</f>
        <v/>
      </c>
      <c r="M328" s="624" t="str">
        <f>IF(ISNUMBER(AirVision!AA325),AirVision!AA325, "")</f>
        <v/>
      </c>
      <c r="N328" s="624" t="str">
        <f>IF(AirVision!AB325&lt;&gt;"",AirVision!AB325, "")</f>
        <v/>
      </c>
      <c r="O328" s="624" t="str">
        <f>IF(ISNUMBER(AirVision!AD325),AirVision!AD325, "")</f>
        <v/>
      </c>
      <c r="P328" s="624" t="str">
        <f>IF(AirVision!AE325&lt;&gt;"",AirVision!AE325, "")</f>
        <v/>
      </c>
      <c r="Q328" s="624">
        <f t="shared" ref="Q328:Q391" si="140">COUNTBLANK(C328)</f>
        <v>1</v>
      </c>
      <c r="R328" s="624" t="str">
        <f>IF(D328&lt;&gt;"",(VLOOKUP(D328,'Flags&amp;Qualifiers'!$S$2:$U$55,3)),"")</f>
        <v/>
      </c>
      <c r="S328" s="624" t="b">
        <f>ISNUMBER(SEARCH('Flags&amp;Qualifiers'!$S$5,D328))</f>
        <v>0</v>
      </c>
      <c r="T328" s="624">
        <f t="shared" ref="T328:T391" si="141">COUNTIF(S328,TRUE)</f>
        <v>0</v>
      </c>
      <c r="U328" s="624" t="str">
        <f>IF(D328&lt;&gt;"",(VLOOKUP(D328,'Flags&amp;Qualifiers'!$S$2:$T$55,2)),"")</f>
        <v/>
      </c>
      <c r="V328" s="7">
        <f t="shared" ref="V328:V391" si="142">SUM(Q328,T328)</f>
        <v>1</v>
      </c>
      <c r="W328" s="7">
        <f t="shared" ref="W328:W391" si="143">SUM(R328)</f>
        <v>0</v>
      </c>
      <c r="X328" s="861" t="str">
        <f t="shared" ref="X328:X391" si="144">IF(OR(V328&gt;0,ISTEXT(AP328)),"NULL",TRUNC(C328*0.001,3))</f>
        <v>NULL</v>
      </c>
      <c r="Y328" s="557" t="str">
        <f t="shared" ref="Y328:Y391" si="145">IF(X328&lt;0.005,"MDL","")</f>
        <v/>
      </c>
      <c r="Z328" s="862">
        <f t="shared" si="122"/>
        <v>322</v>
      </c>
      <c r="AA328" s="633">
        <f t="shared" si="123"/>
        <v>0</v>
      </c>
      <c r="AB328" s="7" t="str">
        <f t="shared" si="129"/>
        <v>INVALID</v>
      </c>
      <c r="AC328" s="861" t="str">
        <f t="shared" si="130"/>
        <v/>
      </c>
      <c r="AD328" s="861" t="e">
        <f t="shared" si="137"/>
        <v>#DIV/0!</v>
      </c>
      <c r="AE328" s="861">
        <f t="shared" si="138"/>
        <v>0</v>
      </c>
      <c r="AF328" s="862">
        <f t="shared" si="124"/>
        <v>300</v>
      </c>
      <c r="AG328" s="862">
        <f t="shared" si="125"/>
        <v>201</v>
      </c>
      <c r="AH328" s="865">
        <f t="shared" si="126"/>
        <v>0.374</v>
      </c>
      <c r="AI328" s="862">
        <f t="shared" si="127"/>
        <v>0.11600000000000001</v>
      </c>
      <c r="AJ328" s="862" t="e">
        <f t="shared" si="128"/>
        <v>#VALUE!</v>
      </c>
      <c r="AK328" s="632" t="str">
        <f t="shared" si="133"/>
        <v/>
      </c>
      <c r="AL328" s="866" t="str">
        <f t="shared" si="139"/>
        <v/>
      </c>
      <c r="AM328" s="867">
        <f t="shared" ref="AM328:AM391" si="146">B328-B327</f>
        <v>0</v>
      </c>
      <c r="AN328" s="633" t="str">
        <f t="shared" si="134"/>
        <v>YES</v>
      </c>
      <c r="AO328" s="511" t="s">
        <v>382</v>
      </c>
      <c r="AP328" s="127">
        <f>VLOOKUP(AO328,'Flags&amp;Qualifiers'!$B$2:$C$49,2)</f>
        <v>0</v>
      </c>
      <c r="AQ328" s="127">
        <f>VLOOKUP(AO328,'Flags&amp;Qualifiers'!$B$2:$D$49,3)</f>
        <v>0</v>
      </c>
      <c r="AR328" s="127">
        <f>VLOOKUP(AO328,'Flags&amp;Qualifiers'!$B$2:$E$49,4)</f>
        <v>0</v>
      </c>
      <c r="AS328" s="968"/>
      <c r="AT328" s="856" t="str">
        <f t="shared" ref="AT328:AT391" si="147">IF(AND(AN328="YES",AO328="-"),"no","")</f>
        <v>no</v>
      </c>
    </row>
    <row r="329" spans="1:46" s="7" customFormat="1" ht="11.25" customHeight="1" x14ac:dyDescent="0.2">
      <c r="A329" s="621">
        <f>(AirVision!A326)</f>
        <v>0</v>
      </c>
      <c r="B329" s="622">
        <f>(AirVision!B326)</f>
        <v>0</v>
      </c>
      <c r="C329" s="623" t="str">
        <f>IF(ISNUMBER(AirVision!I326),AirVision!I326, "")</f>
        <v/>
      </c>
      <c r="D329" s="624" t="str">
        <f>IF(AirVision!J326&lt;&gt;"",AirVision!J326, "")</f>
        <v/>
      </c>
      <c r="E329" s="624" t="str">
        <f>IF(ISNUMBER(AirVision!C326),AirVision!C326, "")</f>
        <v/>
      </c>
      <c r="F329" s="624" t="str">
        <f>IF(AirVision!D326&lt;&gt;"",AirVision!D326, "")</f>
        <v/>
      </c>
      <c r="G329" s="624" t="str">
        <f>IF(ISNUMBER(AirVision!F326),AirVision!F326, "")</f>
        <v/>
      </c>
      <c r="H329" s="624" t="str">
        <f>IF(AirVision!G326&lt;&gt;"",AirVision!G326, "")</f>
        <v/>
      </c>
      <c r="I329" s="624" t="str">
        <f>IF(ISNUMBER(AirVision!U326),AirVision!U326, "")</f>
        <v/>
      </c>
      <c r="J329" s="624" t="str">
        <f>IF(AirVision!V326&lt;&gt;"",AirVision!V326, "")</f>
        <v/>
      </c>
      <c r="K329" s="624" t="str">
        <f>IF(ISNUMBER(AirVision!X326),AirVision!X326, "")</f>
        <v/>
      </c>
      <c r="L329" s="624" t="str">
        <f>IF(AirVision!Y326&lt;&gt;"",AirVision!Y326, "")</f>
        <v/>
      </c>
      <c r="M329" s="624" t="str">
        <f>IF(ISNUMBER(AirVision!AA326),AirVision!AA326, "")</f>
        <v/>
      </c>
      <c r="N329" s="624" t="str">
        <f>IF(AirVision!AB326&lt;&gt;"",AirVision!AB326, "")</f>
        <v/>
      </c>
      <c r="O329" s="624" t="str">
        <f>IF(ISNUMBER(AirVision!AD326),AirVision!AD326, "")</f>
        <v/>
      </c>
      <c r="P329" s="624" t="str">
        <f>IF(AirVision!AE326&lt;&gt;"",AirVision!AE326, "")</f>
        <v/>
      </c>
      <c r="Q329" s="624">
        <f t="shared" si="140"/>
        <v>1</v>
      </c>
      <c r="R329" s="624" t="str">
        <f>IF(D329&lt;&gt;"",(VLOOKUP(D329,'Flags&amp;Qualifiers'!$S$2:$U$55,3)),"")</f>
        <v/>
      </c>
      <c r="S329" s="624" t="b">
        <f>ISNUMBER(SEARCH('Flags&amp;Qualifiers'!$S$5,D329))</f>
        <v>0</v>
      </c>
      <c r="T329" s="624">
        <f t="shared" si="141"/>
        <v>0</v>
      </c>
      <c r="U329" s="624" t="str">
        <f>IF(D329&lt;&gt;"",(VLOOKUP(D329,'Flags&amp;Qualifiers'!$S$2:$T$55,2)),"")</f>
        <v/>
      </c>
      <c r="V329" s="7">
        <f t="shared" si="142"/>
        <v>1</v>
      </c>
      <c r="W329" s="7">
        <f t="shared" si="143"/>
        <v>0</v>
      </c>
      <c r="X329" s="861" t="str">
        <f t="shared" si="144"/>
        <v>NULL</v>
      </c>
      <c r="Y329" s="557" t="str">
        <f t="shared" si="145"/>
        <v/>
      </c>
      <c r="Z329" s="862">
        <f t="shared" ref="Z329:Z392" si="148">IF(C329=C328,Z328+1,1)</f>
        <v>323</v>
      </c>
      <c r="AA329" s="633">
        <f t="shared" ref="AA329:AA392" si="149">IF(OR(X328="NULL",X329="NULL"),0, (X329-X328))</f>
        <v>0</v>
      </c>
      <c r="AB329" s="7" t="str">
        <f t="shared" si="129"/>
        <v>INVALID</v>
      </c>
      <c r="AC329" s="861" t="str">
        <f t="shared" si="130"/>
        <v/>
      </c>
      <c r="AD329" s="861" t="e">
        <f t="shared" si="137"/>
        <v>#DIV/0!</v>
      </c>
      <c r="AE329" s="861">
        <f t="shared" si="138"/>
        <v>0</v>
      </c>
      <c r="AF329" s="862">
        <f t="shared" ref="AF329:AF392" si="150">IF(AC329&lt;0.0599,50,IF(AND(AC329&gt;0.0599,AC329&lt;0.0759),100,IF(AND(AC329&gt;0.0759,AC329&lt;0.0959),150,IF(AND(AC329&gt;0.0959,AC329&lt;0.1159),200,300))))</f>
        <v>300</v>
      </c>
      <c r="AG329" s="862">
        <f t="shared" ref="AG329:AG392" si="151">IF(AC329&lt;0.0599,0,IF(AND(AC329&gt;0.0599,AC329&lt;0.0759),51,IF(AND(AC329&gt;0.0759,AC329&lt;0.0959),101,IF(AND(AC329&gt;0.0959,AC329&lt;0.1159),151,201))))</f>
        <v>201</v>
      </c>
      <c r="AH329" s="865">
        <f t="shared" ref="AH329:AH392" si="152">IF(AC329&lt;0.0599,0.059,IF(AND(AC329&gt;0.0599,AC329&lt;0.0759),0.075,IF(AND(AC329&gt;0.0759,AC329&lt;0.0959),0.095,IF(AND(AC329&gt;0.0959,AC329&lt;0.1159),0.115,0.374))))</f>
        <v>0.374</v>
      </c>
      <c r="AI329" s="862">
        <f t="shared" ref="AI329:AI392" si="153">IF(AC329&lt;0.0599,0,IF(AND(AC329&gt;0.0599,AC329&lt;0.0759),0.06,IF(AND(AC329&gt;0.0759,AC329&lt;0.0959),0.076,IF(AND(AC329&gt;0.0959,AC329&lt;0.1159),0.096,0.116))))</f>
        <v>0.11600000000000001</v>
      </c>
      <c r="AJ329" s="862" t="e">
        <f t="shared" ref="AJ329:AJ392" si="154">(((AF329-AG329)/(AH329-AI329))*(AC329-AI329))+AG329</f>
        <v>#VALUE!</v>
      </c>
      <c r="AK329" s="632" t="str">
        <f t="shared" si="133"/>
        <v/>
      </c>
      <c r="AL329" s="866" t="str">
        <f t="shared" si="139"/>
        <v/>
      </c>
      <c r="AM329" s="867">
        <f t="shared" si="146"/>
        <v>0</v>
      </c>
      <c r="AN329" s="633" t="str">
        <f t="shared" si="134"/>
        <v>YES</v>
      </c>
      <c r="AO329" s="511" t="s">
        <v>382</v>
      </c>
      <c r="AP329" s="127">
        <f>VLOOKUP(AO329,'Flags&amp;Qualifiers'!$B$2:$C$49,2)</f>
        <v>0</v>
      </c>
      <c r="AQ329" s="127">
        <f>VLOOKUP(AO329,'Flags&amp;Qualifiers'!$B$2:$D$49,3)</f>
        <v>0</v>
      </c>
      <c r="AR329" s="127">
        <f>VLOOKUP(AO329,'Flags&amp;Qualifiers'!$B$2:$E$49,4)</f>
        <v>0</v>
      </c>
      <c r="AS329" s="968"/>
      <c r="AT329" s="856" t="str">
        <f t="shared" si="147"/>
        <v>no</v>
      </c>
    </row>
    <row r="330" spans="1:46" s="7" customFormat="1" ht="11.25" customHeight="1" x14ac:dyDescent="0.2">
      <c r="A330" s="621">
        <f>(AirVision!A327)</f>
        <v>0</v>
      </c>
      <c r="B330" s="622">
        <f>(AirVision!B327)</f>
        <v>0</v>
      </c>
      <c r="C330" s="623" t="str">
        <f>IF(ISNUMBER(AirVision!I327),AirVision!I327, "")</f>
        <v/>
      </c>
      <c r="D330" s="624" t="str">
        <f>IF(AirVision!J327&lt;&gt;"",AirVision!J327, "")</f>
        <v/>
      </c>
      <c r="E330" s="624" t="str">
        <f>IF(ISNUMBER(AirVision!C327),AirVision!C327, "")</f>
        <v/>
      </c>
      <c r="F330" s="624" t="str">
        <f>IF(AirVision!D327&lt;&gt;"",AirVision!D327, "")</f>
        <v/>
      </c>
      <c r="G330" s="624" t="str">
        <f>IF(ISNUMBER(AirVision!F327),AirVision!F327, "")</f>
        <v/>
      </c>
      <c r="H330" s="624" t="str">
        <f>IF(AirVision!G327&lt;&gt;"",AirVision!G327, "")</f>
        <v/>
      </c>
      <c r="I330" s="624" t="str">
        <f>IF(ISNUMBER(AirVision!U327),AirVision!U327, "")</f>
        <v/>
      </c>
      <c r="J330" s="624" t="str">
        <f>IF(AirVision!V327&lt;&gt;"",AirVision!V327, "")</f>
        <v/>
      </c>
      <c r="K330" s="624" t="str">
        <f>IF(ISNUMBER(AirVision!X327),AirVision!X327, "")</f>
        <v/>
      </c>
      <c r="L330" s="624" t="str">
        <f>IF(AirVision!Y327&lt;&gt;"",AirVision!Y327, "")</f>
        <v/>
      </c>
      <c r="M330" s="624" t="str">
        <f>IF(ISNUMBER(AirVision!AA327),AirVision!AA327, "")</f>
        <v/>
      </c>
      <c r="N330" s="624" t="str">
        <f>IF(AirVision!AB327&lt;&gt;"",AirVision!AB327, "")</f>
        <v/>
      </c>
      <c r="O330" s="624" t="str">
        <f>IF(ISNUMBER(AirVision!AD327),AirVision!AD327, "")</f>
        <v/>
      </c>
      <c r="P330" s="624" t="str">
        <f>IF(AirVision!AE327&lt;&gt;"",AirVision!AE327, "")</f>
        <v/>
      </c>
      <c r="Q330" s="624">
        <f t="shared" si="140"/>
        <v>1</v>
      </c>
      <c r="R330" s="624" t="str">
        <f>IF(D330&lt;&gt;"",(VLOOKUP(D330,'Flags&amp;Qualifiers'!$S$2:$U$55,3)),"")</f>
        <v/>
      </c>
      <c r="S330" s="624" t="b">
        <f>ISNUMBER(SEARCH('Flags&amp;Qualifiers'!$S$5,D330))</f>
        <v>0</v>
      </c>
      <c r="T330" s="624">
        <f t="shared" si="141"/>
        <v>0</v>
      </c>
      <c r="U330" s="624" t="str">
        <f>IF(D330&lt;&gt;"",(VLOOKUP(D330,'Flags&amp;Qualifiers'!$S$2:$T$55,2)),"")</f>
        <v/>
      </c>
      <c r="V330" s="7">
        <f t="shared" si="142"/>
        <v>1</v>
      </c>
      <c r="W330" s="7">
        <f t="shared" si="143"/>
        <v>0</v>
      </c>
      <c r="X330" s="861" t="str">
        <f t="shared" si="144"/>
        <v>NULL</v>
      </c>
      <c r="Y330" s="557" t="str">
        <f t="shared" si="145"/>
        <v/>
      </c>
      <c r="Z330" s="862">
        <f t="shared" si="148"/>
        <v>324</v>
      </c>
      <c r="AA330" s="633">
        <f t="shared" si="149"/>
        <v>0</v>
      </c>
      <c r="AB330" s="7" t="str">
        <f t="shared" si="129"/>
        <v>INVALID</v>
      </c>
      <c r="AC330" s="861" t="str">
        <f t="shared" si="130"/>
        <v/>
      </c>
      <c r="AD330" s="861" t="e">
        <f t="shared" si="137"/>
        <v>#DIV/0!</v>
      </c>
      <c r="AE330" s="861">
        <f t="shared" si="138"/>
        <v>0</v>
      </c>
      <c r="AF330" s="862">
        <f t="shared" si="150"/>
        <v>300</v>
      </c>
      <c r="AG330" s="862">
        <f t="shared" si="151"/>
        <v>201</v>
      </c>
      <c r="AH330" s="865">
        <f t="shared" si="152"/>
        <v>0.374</v>
      </c>
      <c r="AI330" s="862">
        <f t="shared" si="153"/>
        <v>0.11600000000000001</v>
      </c>
      <c r="AJ330" s="862" t="e">
        <f t="shared" si="154"/>
        <v>#VALUE!</v>
      </c>
      <c r="AK330" s="632" t="str">
        <f t="shared" si="133"/>
        <v/>
      </c>
      <c r="AL330" s="866" t="str">
        <f t="shared" si="139"/>
        <v/>
      </c>
      <c r="AM330" s="867">
        <f t="shared" si="146"/>
        <v>0</v>
      </c>
      <c r="AN330" s="633" t="str">
        <f t="shared" si="134"/>
        <v>YES</v>
      </c>
      <c r="AO330" s="511" t="s">
        <v>382</v>
      </c>
      <c r="AP330" s="127">
        <f>VLOOKUP(AO330,'Flags&amp;Qualifiers'!$B$2:$C$49,2)</f>
        <v>0</v>
      </c>
      <c r="AQ330" s="127">
        <f>VLOOKUP(AO330,'Flags&amp;Qualifiers'!$B$2:$D$49,3)</f>
        <v>0</v>
      </c>
      <c r="AR330" s="127">
        <f>VLOOKUP(AO330,'Flags&amp;Qualifiers'!$B$2:$E$49,4)</f>
        <v>0</v>
      </c>
      <c r="AS330" s="968"/>
      <c r="AT330" s="856" t="str">
        <f t="shared" si="147"/>
        <v>no</v>
      </c>
    </row>
    <row r="331" spans="1:46" s="7" customFormat="1" ht="11.25" customHeight="1" x14ac:dyDescent="0.2">
      <c r="A331" s="621">
        <f>(AirVision!A328)</f>
        <v>0</v>
      </c>
      <c r="B331" s="622">
        <f>(AirVision!B328)</f>
        <v>0</v>
      </c>
      <c r="C331" s="623" t="str">
        <f>IF(ISNUMBER(AirVision!I328),AirVision!I328, "")</f>
        <v/>
      </c>
      <c r="D331" s="624" t="str">
        <f>IF(AirVision!J328&lt;&gt;"",AirVision!J328, "")</f>
        <v/>
      </c>
      <c r="E331" s="624" t="str">
        <f>IF(ISNUMBER(AirVision!C328),AirVision!C328, "")</f>
        <v/>
      </c>
      <c r="F331" s="624" t="str">
        <f>IF(AirVision!D328&lt;&gt;"",AirVision!D328, "")</f>
        <v/>
      </c>
      <c r="G331" s="624" t="str">
        <f>IF(ISNUMBER(AirVision!F328),AirVision!F328, "")</f>
        <v/>
      </c>
      <c r="H331" s="624" t="str">
        <f>IF(AirVision!G328&lt;&gt;"",AirVision!G328, "")</f>
        <v/>
      </c>
      <c r="I331" s="624" t="str">
        <f>IF(ISNUMBER(AirVision!U328),AirVision!U328, "")</f>
        <v/>
      </c>
      <c r="J331" s="624" t="str">
        <f>IF(AirVision!V328&lt;&gt;"",AirVision!V328, "")</f>
        <v/>
      </c>
      <c r="K331" s="624" t="str">
        <f>IF(ISNUMBER(AirVision!X328),AirVision!X328, "")</f>
        <v/>
      </c>
      <c r="L331" s="624" t="str">
        <f>IF(AirVision!Y328&lt;&gt;"",AirVision!Y328, "")</f>
        <v/>
      </c>
      <c r="M331" s="624" t="str">
        <f>IF(ISNUMBER(AirVision!AA328),AirVision!AA328, "")</f>
        <v/>
      </c>
      <c r="N331" s="624" t="str">
        <f>IF(AirVision!AB328&lt;&gt;"",AirVision!AB328, "")</f>
        <v/>
      </c>
      <c r="O331" s="624" t="str">
        <f>IF(ISNUMBER(AirVision!AD328),AirVision!AD328, "")</f>
        <v/>
      </c>
      <c r="P331" s="624" t="str">
        <f>IF(AirVision!AE328&lt;&gt;"",AirVision!AE328, "")</f>
        <v/>
      </c>
      <c r="Q331" s="624">
        <f t="shared" si="140"/>
        <v>1</v>
      </c>
      <c r="R331" s="624" t="str">
        <f>IF(D331&lt;&gt;"",(VLOOKUP(D331,'Flags&amp;Qualifiers'!$S$2:$U$55,3)),"")</f>
        <v/>
      </c>
      <c r="S331" s="624" t="b">
        <f>ISNUMBER(SEARCH('Flags&amp;Qualifiers'!$S$5,D331))</f>
        <v>0</v>
      </c>
      <c r="T331" s="624">
        <f t="shared" si="141"/>
        <v>0</v>
      </c>
      <c r="U331" s="624" t="str">
        <f>IF(D331&lt;&gt;"",(VLOOKUP(D331,'Flags&amp;Qualifiers'!$S$2:$T$55,2)),"")</f>
        <v/>
      </c>
      <c r="V331" s="7">
        <f t="shared" si="142"/>
        <v>1</v>
      </c>
      <c r="W331" s="7">
        <f t="shared" si="143"/>
        <v>0</v>
      </c>
      <c r="X331" s="861" t="str">
        <f t="shared" si="144"/>
        <v>NULL</v>
      </c>
      <c r="Y331" s="557" t="str">
        <f t="shared" si="145"/>
        <v/>
      </c>
      <c r="Z331" s="862">
        <f t="shared" si="148"/>
        <v>325</v>
      </c>
      <c r="AA331" s="633">
        <f t="shared" si="149"/>
        <v>0</v>
      </c>
      <c r="AB331" s="7" t="str">
        <f t="shared" si="129"/>
        <v>INVALID</v>
      </c>
      <c r="AC331" s="861" t="str">
        <f t="shared" si="130"/>
        <v/>
      </c>
      <c r="AD331" s="861" t="e">
        <f t="shared" si="137"/>
        <v>#DIV/0!</v>
      </c>
      <c r="AE331" s="861">
        <f t="shared" si="138"/>
        <v>0</v>
      </c>
      <c r="AF331" s="862">
        <f t="shared" si="150"/>
        <v>300</v>
      </c>
      <c r="AG331" s="862">
        <f t="shared" si="151"/>
        <v>201</v>
      </c>
      <c r="AH331" s="865">
        <f t="shared" si="152"/>
        <v>0.374</v>
      </c>
      <c r="AI331" s="862">
        <f t="shared" si="153"/>
        <v>0.11600000000000001</v>
      </c>
      <c r="AJ331" s="862" t="e">
        <f t="shared" si="154"/>
        <v>#VALUE!</v>
      </c>
      <c r="AK331" s="632" t="str">
        <f t="shared" si="133"/>
        <v/>
      </c>
      <c r="AL331" s="866" t="str">
        <f t="shared" si="139"/>
        <v/>
      </c>
      <c r="AM331" s="867">
        <f t="shared" si="146"/>
        <v>0</v>
      </c>
      <c r="AN331" s="633" t="str">
        <f t="shared" si="134"/>
        <v>YES</v>
      </c>
      <c r="AO331" s="511" t="s">
        <v>382</v>
      </c>
      <c r="AP331" s="127">
        <f>VLOOKUP(AO331,'Flags&amp;Qualifiers'!$B$2:$C$49,2)</f>
        <v>0</v>
      </c>
      <c r="AQ331" s="127">
        <f>VLOOKUP(AO331,'Flags&amp;Qualifiers'!$B$2:$D$49,3)</f>
        <v>0</v>
      </c>
      <c r="AR331" s="127">
        <f>VLOOKUP(AO331,'Flags&amp;Qualifiers'!$B$2:$E$49,4)</f>
        <v>0</v>
      </c>
      <c r="AS331" s="968"/>
      <c r="AT331" s="856" t="str">
        <f t="shared" si="147"/>
        <v>no</v>
      </c>
    </row>
    <row r="332" spans="1:46" s="7" customFormat="1" ht="11.25" customHeight="1" x14ac:dyDescent="0.2">
      <c r="A332" s="621">
        <f>(AirVision!A329)</f>
        <v>0</v>
      </c>
      <c r="B332" s="622">
        <f>(AirVision!B329)</f>
        <v>0</v>
      </c>
      <c r="C332" s="623" t="str">
        <f>IF(ISNUMBER(AirVision!I329),AirVision!I329, "")</f>
        <v/>
      </c>
      <c r="D332" s="624" t="str">
        <f>IF(AirVision!J329&lt;&gt;"",AirVision!J329, "")</f>
        <v/>
      </c>
      <c r="E332" s="624" t="str">
        <f>IF(ISNUMBER(AirVision!C329),AirVision!C329, "")</f>
        <v/>
      </c>
      <c r="F332" s="624" t="str">
        <f>IF(AirVision!D329&lt;&gt;"",AirVision!D329, "")</f>
        <v/>
      </c>
      <c r="G332" s="624" t="str">
        <f>IF(ISNUMBER(AirVision!F329),AirVision!F329, "")</f>
        <v/>
      </c>
      <c r="H332" s="624" t="str">
        <f>IF(AirVision!G329&lt;&gt;"",AirVision!G329, "")</f>
        <v/>
      </c>
      <c r="I332" s="624" t="str">
        <f>IF(ISNUMBER(AirVision!U329),AirVision!U329, "")</f>
        <v/>
      </c>
      <c r="J332" s="624" t="str">
        <f>IF(AirVision!V329&lt;&gt;"",AirVision!V329, "")</f>
        <v/>
      </c>
      <c r="K332" s="624" t="str">
        <f>IF(ISNUMBER(AirVision!X329),AirVision!X329, "")</f>
        <v/>
      </c>
      <c r="L332" s="624" t="str">
        <f>IF(AirVision!Y329&lt;&gt;"",AirVision!Y329, "")</f>
        <v/>
      </c>
      <c r="M332" s="624" t="str">
        <f>IF(ISNUMBER(AirVision!AA329),AirVision!AA329, "")</f>
        <v/>
      </c>
      <c r="N332" s="624" t="str">
        <f>IF(AirVision!AB329&lt;&gt;"",AirVision!AB329, "")</f>
        <v/>
      </c>
      <c r="O332" s="624" t="str">
        <f>IF(ISNUMBER(AirVision!AD329),AirVision!AD329, "")</f>
        <v/>
      </c>
      <c r="P332" s="624" t="str">
        <f>IF(AirVision!AE329&lt;&gt;"",AirVision!AE329, "")</f>
        <v/>
      </c>
      <c r="Q332" s="624">
        <f t="shared" si="140"/>
        <v>1</v>
      </c>
      <c r="R332" s="624" t="str">
        <f>IF(D332&lt;&gt;"",(VLOOKUP(D332,'Flags&amp;Qualifiers'!$S$2:$U$55,3)),"")</f>
        <v/>
      </c>
      <c r="S332" s="624" t="b">
        <f>ISNUMBER(SEARCH('Flags&amp;Qualifiers'!$S$5,D332))</f>
        <v>0</v>
      </c>
      <c r="T332" s="624">
        <f t="shared" si="141"/>
        <v>0</v>
      </c>
      <c r="U332" s="624" t="str">
        <f>IF(D332&lt;&gt;"",(VLOOKUP(D332,'Flags&amp;Qualifiers'!$S$2:$T$55,2)),"")</f>
        <v/>
      </c>
      <c r="V332" s="7">
        <f t="shared" si="142"/>
        <v>1</v>
      </c>
      <c r="W332" s="7">
        <f t="shared" si="143"/>
        <v>0</v>
      </c>
      <c r="X332" s="861" t="str">
        <f t="shared" si="144"/>
        <v>NULL</v>
      </c>
      <c r="Y332" s="557" t="str">
        <f t="shared" si="145"/>
        <v/>
      </c>
      <c r="Z332" s="862">
        <f t="shared" si="148"/>
        <v>326</v>
      </c>
      <c r="AA332" s="633">
        <f t="shared" si="149"/>
        <v>0</v>
      </c>
      <c r="AB332" s="7" t="str">
        <f t="shared" si="129"/>
        <v>INVALID</v>
      </c>
      <c r="AC332" s="861" t="str">
        <f t="shared" si="130"/>
        <v/>
      </c>
      <c r="AD332" s="861" t="e">
        <f t="shared" si="137"/>
        <v>#DIV/0!</v>
      </c>
      <c r="AE332" s="861">
        <f t="shared" si="138"/>
        <v>0</v>
      </c>
      <c r="AF332" s="862">
        <f t="shared" si="150"/>
        <v>300</v>
      </c>
      <c r="AG332" s="862">
        <f t="shared" si="151"/>
        <v>201</v>
      </c>
      <c r="AH332" s="865">
        <f t="shared" si="152"/>
        <v>0.374</v>
      </c>
      <c r="AI332" s="862">
        <f t="shared" si="153"/>
        <v>0.11600000000000001</v>
      </c>
      <c r="AJ332" s="862" t="e">
        <f t="shared" si="154"/>
        <v>#VALUE!</v>
      </c>
      <c r="AK332" s="632" t="str">
        <f t="shared" si="133"/>
        <v/>
      </c>
      <c r="AL332" s="866" t="str">
        <f t="shared" si="139"/>
        <v/>
      </c>
      <c r="AM332" s="867">
        <f t="shared" si="146"/>
        <v>0</v>
      </c>
      <c r="AN332" s="633" t="str">
        <f t="shared" si="134"/>
        <v>YES</v>
      </c>
      <c r="AO332" s="511" t="s">
        <v>382</v>
      </c>
      <c r="AP332" s="127">
        <f>VLOOKUP(AO332,'Flags&amp;Qualifiers'!$B$2:$C$49,2)</f>
        <v>0</v>
      </c>
      <c r="AQ332" s="127">
        <f>VLOOKUP(AO332,'Flags&amp;Qualifiers'!$B$2:$D$49,3)</f>
        <v>0</v>
      </c>
      <c r="AR332" s="127">
        <f>VLOOKUP(AO332,'Flags&amp;Qualifiers'!$B$2:$E$49,4)</f>
        <v>0</v>
      </c>
      <c r="AS332" s="968"/>
      <c r="AT332" s="856" t="str">
        <f t="shared" si="147"/>
        <v>no</v>
      </c>
    </row>
    <row r="333" spans="1:46" s="7" customFormat="1" ht="11.25" customHeight="1" x14ac:dyDescent="0.2">
      <c r="A333" s="621">
        <f>(AirVision!A330)</f>
        <v>0</v>
      </c>
      <c r="B333" s="622">
        <f>(AirVision!B330)</f>
        <v>0</v>
      </c>
      <c r="C333" s="623" t="str">
        <f>IF(ISNUMBER(AirVision!I330),AirVision!I330, "")</f>
        <v/>
      </c>
      <c r="D333" s="624" t="str">
        <f>IF(AirVision!J330&lt;&gt;"",AirVision!J330, "")</f>
        <v/>
      </c>
      <c r="E333" s="624" t="str">
        <f>IF(ISNUMBER(AirVision!C330),AirVision!C330, "")</f>
        <v/>
      </c>
      <c r="F333" s="624" t="str">
        <f>IF(AirVision!D330&lt;&gt;"",AirVision!D330, "")</f>
        <v/>
      </c>
      <c r="G333" s="624" t="str">
        <f>IF(ISNUMBER(AirVision!F330),AirVision!F330, "")</f>
        <v/>
      </c>
      <c r="H333" s="624" t="str">
        <f>IF(AirVision!G330&lt;&gt;"",AirVision!G330, "")</f>
        <v/>
      </c>
      <c r="I333" s="624" t="str">
        <f>IF(ISNUMBER(AirVision!U330),AirVision!U330, "")</f>
        <v/>
      </c>
      <c r="J333" s="624" t="str">
        <f>IF(AirVision!V330&lt;&gt;"",AirVision!V330, "")</f>
        <v/>
      </c>
      <c r="K333" s="624" t="str">
        <f>IF(ISNUMBER(AirVision!X330),AirVision!X330, "")</f>
        <v/>
      </c>
      <c r="L333" s="624" t="str">
        <f>IF(AirVision!Y330&lt;&gt;"",AirVision!Y330, "")</f>
        <v/>
      </c>
      <c r="M333" s="624" t="str">
        <f>IF(ISNUMBER(AirVision!AA330),AirVision!AA330, "")</f>
        <v/>
      </c>
      <c r="N333" s="624" t="str">
        <f>IF(AirVision!AB330&lt;&gt;"",AirVision!AB330, "")</f>
        <v/>
      </c>
      <c r="O333" s="624" t="str">
        <f>IF(ISNUMBER(AirVision!AD330),AirVision!AD330, "")</f>
        <v/>
      </c>
      <c r="P333" s="624" t="str">
        <f>IF(AirVision!AE330&lt;&gt;"",AirVision!AE330, "")</f>
        <v/>
      </c>
      <c r="Q333" s="624">
        <f t="shared" si="140"/>
        <v>1</v>
      </c>
      <c r="R333" s="624" t="str">
        <f>IF(D333&lt;&gt;"",(VLOOKUP(D333,'Flags&amp;Qualifiers'!$S$2:$U$55,3)),"")</f>
        <v/>
      </c>
      <c r="S333" s="624" t="b">
        <f>ISNUMBER(SEARCH('Flags&amp;Qualifiers'!$S$5,D333))</f>
        <v>0</v>
      </c>
      <c r="T333" s="624">
        <f t="shared" si="141"/>
        <v>0</v>
      </c>
      <c r="U333" s="624" t="str">
        <f>IF(D333&lt;&gt;"",(VLOOKUP(D333,'Flags&amp;Qualifiers'!$S$2:$T$55,2)),"")</f>
        <v/>
      </c>
      <c r="V333" s="7">
        <f t="shared" si="142"/>
        <v>1</v>
      </c>
      <c r="W333" s="7">
        <f t="shared" si="143"/>
        <v>0</v>
      </c>
      <c r="X333" s="861" t="str">
        <f t="shared" si="144"/>
        <v>NULL</v>
      </c>
      <c r="Y333" s="557" t="str">
        <f t="shared" si="145"/>
        <v/>
      </c>
      <c r="Z333" s="862">
        <f t="shared" si="148"/>
        <v>327</v>
      </c>
      <c r="AA333" s="633">
        <f t="shared" si="149"/>
        <v>0</v>
      </c>
      <c r="AB333" s="7" t="str">
        <f t="shared" si="129"/>
        <v>INVALID</v>
      </c>
      <c r="AC333" s="861" t="str">
        <f t="shared" si="130"/>
        <v/>
      </c>
      <c r="AD333" s="861" t="e">
        <f t="shared" si="137"/>
        <v>#DIV/0!</v>
      </c>
      <c r="AE333" s="861">
        <f t="shared" si="138"/>
        <v>0</v>
      </c>
      <c r="AF333" s="862">
        <f t="shared" si="150"/>
        <v>300</v>
      </c>
      <c r="AG333" s="862">
        <f t="shared" si="151"/>
        <v>201</v>
      </c>
      <c r="AH333" s="865">
        <f t="shared" si="152"/>
        <v>0.374</v>
      </c>
      <c r="AI333" s="862">
        <f t="shared" si="153"/>
        <v>0.11600000000000001</v>
      </c>
      <c r="AJ333" s="862" t="e">
        <f t="shared" si="154"/>
        <v>#VALUE!</v>
      </c>
      <c r="AK333" s="632" t="str">
        <f t="shared" si="133"/>
        <v/>
      </c>
      <c r="AL333" s="866" t="str">
        <f t="shared" si="139"/>
        <v/>
      </c>
      <c r="AM333" s="867">
        <f t="shared" si="146"/>
        <v>0</v>
      </c>
      <c r="AN333" s="633" t="str">
        <f t="shared" si="134"/>
        <v>YES</v>
      </c>
      <c r="AO333" s="511" t="s">
        <v>382</v>
      </c>
      <c r="AP333" s="127">
        <f>VLOOKUP(AO333,'Flags&amp;Qualifiers'!$B$2:$C$49,2)</f>
        <v>0</v>
      </c>
      <c r="AQ333" s="127">
        <f>VLOOKUP(AO333,'Flags&amp;Qualifiers'!$B$2:$D$49,3)</f>
        <v>0</v>
      </c>
      <c r="AR333" s="127">
        <f>VLOOKUP(AO333,'Flags&amp;Qualifiers'!$B$2:$E$49,4)</f>
        <v>0</v>
      </c>
      <c r="AS333" s="968"/>
      <c r="AT333" s="856" t="str">
        <f t="shared" si="147"/>
        <v>no</v>
      </c>
    </row>
    <row r="334" spans="1:46" s="7" customFormat="1" ht="11.25" customHeight="1" x14ac:dyDescent="0.2">
      <c r="A334" s="621">
        <f>(AirVision!A331)</f>
        <v>0</v>
      </c>
      <c r="B334" s="622">
        <f>(AirVision!B331)</f>
        <v>0</v>
      </c>
      <c r="C334" s="623" t="str">
        <f>IF(ISNUMBER(AirVision!I331),AirVision!I331, "")</f>
        <v/>
      </c>
      <c r="D334" s="624" t="str">
        <f>IF(AirVision!J331&lt;&gt;"",AirVision!J331, "")</f>
        <v/>
      </c>
      <c r="E334" s="624" t="str">
        <f>IF(ISNUMBER(AirVision!C331),AirVision!C331, "")</f>
        <v/>
      </c>
      <c r="F334" s="624" t="str">
        <f>IF(AirVision!D331&lt;&gt;"",AirVision!D331, "")</f>
        <v/>
      </c>
      <c r="G334" s="624" t="str">
        <f>IF(ISNUMBER(AirVision!F331),AirVision!F331, "")</f>
        <v/>
      </c>
      <c r="H334" s="624" t="str">
        <f>IF(AirVision!G331&lt;&gt;"",AirVision!G331, "")</f>
        <v/>
      </c>
      <c r="I334" s="624" t="str">
        <f>IF(ISNUMBER(AirVision!U331),AirVision!U331, "")</f>
        <v/>
      </c>
      <c r="J334" s="624" t="str">
        <f>IF(AirVision!V331&lt;&gt;"",AirVision!V331, "")</f>
        <v/>
      </c>
      <c r="K334" s="624" t="str">
        <f>IF(ISNUMBER(AirVision!X331),AirVision!X331, "")</f>
        <v/>
      </c>
      <c r="L334" s="624" t="str">
        <f>IF(AirVision!Y331&lt;&gt;"",AirVision!Y331, "")</f>
        <v/>
      </c>
      <c r="M334" s="624" t="str">
        <f>IF(ISNUMBER(AirVision!AA331),AirVision!AA331, "")</f>
        <v/>
      </c>
      <c r="N334" s="624" t="str">
        <f>IF(AirVision!AB331&lt;&gt;"",AirVision!AB331, "")</f>
        <v/>
      </c>
      <c r="O334" s="624" t="str">
        <f>IF(ISNUMBER(AirVision!AD331),AirVision!AD331, "")</f>
        <v/>
      </c>
      <c r="P334" s="624" t="str">
        <f>IF(AirVision!AE331&lt;&gt;"",AirVision!AE331, "")</f>
        <v/>
      </c>
      <c r="Q334" s="624">
        <f t="shared" si="140"/>
        <v>1</v>
      </c>
      <c r="R334" s="624" t="str">
        <f>IF(D334&lt;&gt;"",(VLOOKUP(D334,'Flags&amp;Qualifiers'!$S$2:$U$55,3)),"")</f>
        <v/>
      </c>
      <c r="S334" s="624" t="b">
        <f>ISNUMBER(SEARCH('Flags&amp;Qualifiers'!$S$5,D334))</f>
        <v>0</v>
      </c>
      <c r="T334" s="624">
        <f t="shared" si="141"/>
        <v>0</v>
      </c>
      <c r="U334" s="624" t="str">
        <f>IF(D334&lt;&gt;"",(VLOOKUP(D334,'Flags&amp;Qualifiers'!$S$2:$T$55,2)),"")</f>
        <v/>
      </c>
      <c r="V334" s="7">
        <f t="shared" si="142"/>
        <v>1</v>
      </c>
      <c r="W334" s="7">
        <f t="shared" si="143"/>
        <v>0</v>
      </c>
      <c r="X334" s="861" t="str">
        <f t="shared" si="144"/>
        <v>NULL</v>
      </c>
      <c r="Y334" s="557" t="str">
        <f t="shared" si="145"/>
        <v/>
      </c>
      <c r="Z334" s="862">
        <f t="shared" si="148"/>
        <v>328</v>
      </c>
      <c r="AA334" s="633">
        <f t="shared" si="149"/>
        <v>0</v>
      </c>
      <c r="AB334" s="7" t="str">
        <f t="shared" ref="AB334:AB397" si="155">IF(X334="NULL","INVALID",AVERAGE(X327:X334))</f>
        <v>INVALID</v>
      </c>
      <c r="AC334" s="861" t="str">
        <f t="shared" si="130"/>
        <v/>
      </c>
      <c r="AD334" s="861" t="e">
        <f t="shared" si="137"/>
        <v>#DIV/0!</v>
      </c>
      <c r="AE334" s="861">
        <f t="shared" si="138"/>
        <v>0</v>
      </c>
      <c r="AF334" s="862">
        <f t="shared" si="150"/>
        <v>300</v>
      </c>
      <c r="AG334" s="862">
        <f t="shared" si="151"/>
        <v>201</v>
      </c>
      <c r="AH334" s="865">
        <f t="shared" si="152"/>
        <v>0.374</v>
      </c>
      <c r="AI334" s="862">
        <f t="shared" si="153"/>
        <v>0.11600000000000001</v>
      </c>
      <c r="AJ334" s="862" t="e">
        <f t="shared" si="154"/>
        <v>#VALUE!</v>
      </c>
      <c r="AK334" s="632" t="str">
        <f t="shared" si="133"/>
        <v/>
      </c>
      <c r="AL334" s="866" t="str">
        <f t="shared" si="139"/>
        <v/>
      </c>
      <c r="AM334" s="867">
        <f t="shared" si="146"/>
        <v>0</v>
      </c>
      <c r="AN334" s="633" t="str">
        <f t="shared" si="134"/>
        <v>YES</v>
      </c>
      <c r="AO334" s="511" t="s">
        <v>382</v>
      </c>
      <c r="AP334" s="127">
        <f>VLOOKUP(AO334,'Flags&amp;Qualifiers'!$B$2:$C$49,2)</f>
        <v>0</v>
      </c>
      <c r="AQ334" s="127">
        <f>VLOOKUP(AO334,'Flags&amp;Qualifiers'!$B$2:$D$49,3)</f>
        <v>0</v>
      </c>
      <c r="AR334" s="127">
        <f>VLOOKUP(AO334,'Flags&amp;Qualifiers'!$B$2:$E$49,4)</f>
        <v>0</v>
      </c>
      <c r="AS334" s="968"/>
      <c r="AT334" s="856" t="str">
        <f t="shared" si="147"/>
        <v>no</v>
      </c>
    </row>
    <row r="335" spans="1:46" s="7" customFormat="1" ht="11.25" customHeight="1" x14ac:dyDescent="0.2">
      <c r="A335" s="621">
        <f>(AirVision!A332)</f>
        <v>0</v>
      </c>
      <c r="B335" s="622">
        <f>(AirVision!B332)</f>
        <v>0</v>
      </c>
      <c r="C335" s="623" t="str">
        <f>IF(ISNUMBER(AirVision!I332),AirVision!I332, "")</f>
        <v/>
      </c>
      <c r="D335" s="624" t="str">
        <f>IF(AirVision!J332&lt;&gt;"",AirVision!J332, "")</f>
        <v/>
      </c>
      <c r="E335" s="624" t="str">
        <f>IF(ISNUMBER(AirVision!C332),AirVision!C332, "")</f>
        <v/>
      </c>
      <c r="F335" s="624" t="str">
        <f>IF(AirVision!D332&lt;&gt;"",AirVision!D332, "")</f>
        <v/>
      </c>
      <c r="G335" s="624" t="str">
        <f>IF(ISNUMBER(AirVision!F332),AirVision!F332, "")</f>
        <v/>
      </c>
      <c r="H335" s="624" t="str">
        <f>IF(AirVision!G332&lt;&gt;"",AirVision!G332, "")</f>
        <v/>
      </c>
      <c r="I335" s="624" t="str">
        <f>IF(ISNUMBER(AirVision!U332),AirVision!U332, "")</f>
        <v/>
      </c>
      <c r="J335" s="624" t="str">
        <f>IF(AirVision!V332&lt;&gt;"",AirVision!V332, "")</f>
        <v/>
      </c>
      <c r="K335" s="624" t="str">
        <f>IF(ISNUMBER(AirVision!X332),AirVision!X332, "")</f>
        <v/>
      </c>
      <c r="L335" s="624" t="str">
        <f>IF(AirVision!Y332&lt;&gt;"",AirVision!Y332, "")</f>
        <v/>
      </c>
      <c r="M335" s="624" t="str">
        <f>IF(ISNUMBER(AirVision!AA332),AirVision!AA332, "")</f>
        <v/>
      </c>
      <c r="N335" s="624" t="str">
        <f>IF(AirVision!AB332&lt;&gt;"",AirVision!AB332, "")</f>
        <v/>
      </c>
      <c r="O335" s="624" t="str">
        <f>IF(ISNUMBER(AirVision!AD332),AirVision!AD332, "")</f>
        <v/>
      </c>
      <c r="P335" s="624" t="str">
        <f>IF(AirVision!AE332&lt;&gt;"",AirVision!AE332, "")</f>
        <v/>
      </c>
      <c r="Q335" s="624">
        <f t="shared" si="140"/>
        <v>1</v>
      </c>
      <c r="R335" s="624" t="str">
        <f>IF(D335&lt;&gt;"",(VLOOKUP(D335,'Flags&amp;Qualifiers'!$S$2:$U$55,3)),"")</f>
        <v/>
      </c>
      <c r="S335" s="624" t="b">
        <f>ISNUMBER(SEARCH('Flags&amp;Qualifiers'!$S$5,D335))</f>
        <v>0</v>
      </c>
      <c r="T335" s="624">
        <f t="shared" si="141"/>
        <v>0</v>
      </c>
      <c r="U335" s="624" t="str">
        <f>IF(D335&lt;&gt;"",(VLOOKUP(D335,'Flags&amp;Qualifiers'!$S$2:$T$55,2)),"")</f>
        <v/>
      </c>
      <c r="V335" s="7">
        <f t="shared" si="142"/>
        <v>1</v>
      </c>
      <c r="W335" s="7">
        <f t="shared" si="143"/>
        <v>0</v>
      </c>
      <c r="X335" s="861" t="str">
        <f t="shared" si="144"/>
        <v>NULL</v>
      </c>
      <c r="Y335" s="557" t="str">
        <f t="shared" si="145"/>
        <v/>
      </c>
      <c r="Z335" s="862">
        <f t="shared" si="148"/>
        <v>329</v>
      </c>
      <c r="AA335" s="633">
        <f t="shared" si="149"/>
        <v>0</v>
      </c>
      <c r="AB335" s="7" t="str">
        <f t="shared" si="155"/>
        <v>INVALID</v>
      </c>
      <c r="AC335" s="861" t="str">
        <f t="shared" ref="AC335:AC398" si="156">IF(ISNUMBER(AB335),TRUNC(AB335,3), "")</f>
        <v/>
      </c>
      <c r="AD335" s="861" t="e">
        <f t="shared" si="137"/>
        <v>#DIV/0!</v>
      </c>
      <c r="AE335" s="861">
        <f t="shared" si="138"/>
        <v>0</v>
      </c>
      <c r="AF335" s="862">
        <f t="shared" si="150"/>
        <v>300</v>
      </c>
      <c r="AG335" s="862">
        <f t="shared" si="151"/>
        <v>201</v>
      </c>
      <c r="AH335" s="865">
        <f t="shared" si="152"/>
        <v>0.374</v>
      </c>
      <c r="AI335" s="862">
        <f t="shared" si="153"/>
        <v>0.11600000000000001</v>
      </c>
      <c r="AJ335" s="862" t="e">
        <f t="shared" si="154"/>
        <v>#VALUE!</v>
      </c>
      <c r="AK335" s="632" t="str">
        <f t="shared" si="133"/>
        <v/>
      </c>
      <c r="AL335" s="866" t="str">
        <f t="shared" si="139"/>
        <v/>
      </c>
      <c r="AM335" s="867">
        <f t="shared" si="146"/>
        <v>0</v>
      </c>
      <c r="AN335" s="633" t="str">
        <f t="shared" si="134"/>
        <v>YES</v>
      </c>
      <c r="AO335" s="511" t="s">
        <v>382</v>
      </c>
      <c r="AP335" s="127">
        <f>VLOOKUP(AO335,'Flags&amp;Qualifiers'!$B$2:$C$49,2)</f>
        <v>0</v>
      </c>
      <c r="AQ335" s="127">
        <f>VLOOKUP(AO335,'Flags&amp;Qualifiers'!$B$2:$D$49,3)</f>
        <v>0</v>
      </c>
      <c r="AR335" s="127">
        <f>VLOOKUP(AO335,'Flags&amp;Qualifiers'!$B$2:$E$49,4)</f>
        <v>0</v>
      </c>
      <c r="AS335" s="968"/>
      <c r="AT335" s="856" t="str">
        <f t="shared" si="147"/>
        <v>no</v>
      </c>
    </row>
    <row r="336" spans="1:46" s="7" customFormat="1" ht="11.25" customHeight="1" x14ac:dyDescent="0.2">
      <c r="A336" s="621">
        <f>(AirVision!A333)</f>
        <v>0</v>
      </c>
      <c r="B336" s="622">
        <f>(AirVision!B333)</f>
        <v>0</v>
      </c>
      <c r="C336" s="623" t="str">
        <f>IF(ISNUMBER(AirVision!I333),AirVision!I333, "")</f>
        <v/>
      </c>
      <c r="D336" s="624" t="str">
        <f>IF(AirVision!J333&lt;&gt;"",AirVision!J333, "")</f>
        <v/>
      </c>
      <c r="E336" s="624" t="str">
        <f>IF(ISNUMBER(AirVision!C333),AirVision!C333, "")</f>
        <v/>
      </c>
      <c r="F336" s="624" t="str">
        <f>IF(AirVision!D333&lt;&gt;"",AirVision!D333, "")</f>
        <v/>
      </c>
      <c r="G336" s="624" t="str">
        <f>IF(ISNUMBER(AirVision!F333),AirVision!F333, "")</f>
        <v/>
      </c>
      <c r="H336" s="624" t="str">
        <f>IF(AirVision!G333&lt;&gt;"",AirVision!G333, "")</f>
        <v/>
      </c>
      <c r="I336" s="624" t="str">
        <f>IF(ISNUMBER(AirVision!U333),AirVision!U333, "")</f>
        <v/>
      </c>
      <c r="J336" s="624" t="str">
        <f>IF(AirVision!V333&lt;&gt;"",AirVision!V333, "")</f>
        <v/>
      </c>
      <c r="K336" s="624" t="str">
        <f>IF(ISNUMBER(AirVision!X333),AirVision!X333, "")</f>
        <v/>
      </c>
      <c r="L336" s="624" t="str">
        <f>IF(AirVision!Y333&lt;&gt;"",AirVision!Y333, "")</f>
        <v/>
      </c>
      <c r="M336" s="624" t="str">
        <f>IF(ISNUMBER(AirVision!AA333),AirVision!AA333, "")</f>
        <v/>
      </c>
      <c r="N336" s="624" t="str">
        <f>IF(AirVision!AB333&lt;&gt;"",AirVision!AB333, "")</f>
        <v/>
      </c>
      <c r="O336" s="624" t="str">
        <f>IF(ISNUMBER(AirVision!AD333),AirVision!AD333, "")</f>
        <v/>
      </c>
      <c r="P336" s="624" t="str">
        <f>IF(AirVision!AE333&lt;&gt;"",AirVision!AE333, "")</f>
        <v/>
      </c>
      <c r="Q336" s="624">
        <f t="shared" si="140"/>
        <v>1</v>
      </c>
      <c r="R336" s="624" t="str">
        <f>IF(D336&lt;&gt;"",(VLOOKUP(D336,'Flags&amp;Qualifiers'!$S$2:$U$55,3)),"")</f>
        <v/>
      </c>
      <c r="S336" s="624" t="b">
        <f>ISNUMBER(SEARCH('Flags&amp;Qualifiers'!$S$5,D336))</f>
        <v>0</v>
      </c>
      <c r="T336" s="624">
        <f t="shared" si="141"/>
        <v>0</v>
      </c>
      <c r="U336" s="624" t="str">
        <f>IF(D336&lt;&gt;"",(VLOOKUP(D336,'Flags&amp;Qualifiers'!$S$2:$T$55,2)),"")</f>
        <v/>
      </c>
      <c r="V336" s="7">
        <f t="shared" si="142"/>
        <v>1</v>
      </c>
      <c r="W336" s="7">
        <f t="shared" si="143"/>
        <v>0</v>
      </c>
      <c r="X336" s="861" t="str">
        <f t="shared" si="144"/>
        <v>NULL</v>
      </c>
      <c r="Y336" s="557" t="str">
        <f t="shared" si="145"/>
        <v/>
      </c>
      <c r="Z336" s="862">
        <f t="shared" si="148"/>
        <v>330</v>
      </c>
      <c r="AA336" s="633">
        <f t="shared" si="149"/>
        <v>0</v>
      </c>
      <c r="AB336" s="7" t="str">
        <f t="shared" si="155"/>
        <v>INVALID</v>
      </c>
      <c r="AC336" s="861" t="str">
        <f t="shared" si="156"/>
        <v/>
      </c>
      <c r="AD336" s="861" t="e">
        <f t="shared" si="137"/>
        <v>#DIV/0!</v>
      </c>
      <c r="AE336" s="861">
        <f t="shared" si="138"/>
        <v>0</v>
      </c>
      <c r="AF336" s="862">
        <f t="shared" si="150"/>
        <v>300</v>
      </c>
      <c r="AG336" s="862">
        <f t="shared" si="151"/>
        <v>201</v>
      </c>
      <c r="AH336" s="865">
        <f t="shared" si="152"/>
        <v>0.374</v>
      </c>
      <c r="AI336" s="862">
        <f t="shared" si="153"/>
        <v>0.11600000000000001</v>
      </c>
      <c r="AJ336" s="862" t="e">
        <f t="shared" si="154"/>
        <v>#VALUE!</v>
      </c>
      <c r="AK336" s="632" t="str">
        <f t="shared" si="133"/>
        <v/>
      </c>
      <c r="AL336" s="866" t="str">
        <f t="shared" si="139"/>
        <v/>
      </c>
      <c r="AM336" s="867">
        <f t="shared" si="146"/>
        <v>0</v>
      </c>
      <c r="AN336" s="633" t="str">
        <f t="shared" si="134"/>
        <v>YES</v>
      </c>
      <c r="AO336" s="511" t="s">
        <v>382</v>
      </c>
      <c r="AP336" s="127">
        <f>VLOOKUP(AO336,'Flags&amp;Qualifiers'!$B$2:$C$49,2)</f>
        <v>0</v>
      </c>
      <c r="AQ336" s="127">
        <f>VLOOKUP(AO336,'Flags&amp;Qualifiers'!$B$2:$D$49,3)</f>
        <v>0</v>
      </c>
      <c r="AR336" s="127">
        <f>VLOOKUP(AO336,'Flags&amp;Qualifiers'!$B$2:$E$49,4)</f>
        <v>0</v>
      </c>
      <c r="AS336" s="968"/>
      <c r="AT336" s="856" t="str">
        <f t="shared" si="147"/>
        <v>no</v>
      </c>
    </row>
    <row r="337" spans="1:46" s="7" customFormat="1" ht="11.25" customHeight="1" x14ac:dyDescent="0.2">
      <c r="A337" s="621">
        <f>(AirVision!A334)</f>
        <v>0</v>
      </c>
      <c r="B337" s="622">
        <f>(AirVision!B334)</f>
        <v>0</v>
      </c>
      <c r="C337" s="623" t="str">
        <f>IF(ISNUMBER(AirVision!I334),AirVision!I334, "")</f>
        <v/>
      </c>
      <c r="D337" s="624" t="str">
        <f>IF(AirVision!J334&lt;&gt;"",AirVision!J334, "")</f>
        <v/>
      </c>
      <c r="E337" s="624" t="str">
        <f>IF(ISNUMBER(AirVision!C334),AirVision!C334, "")</f>
        <v/>
      </c>
      <c r="F337" s="624" t="str">
        <f>IF(AirVision!D334&lt;&gt;"",AirVision!D334, "")</f>
        <v/>
      </c>
      <c r="G337" s="624" t="str">
        <f>IF(ISNUMBER(AirVision!F334),AirVision!F334, "")</f>
        <v/>
      </c>
      <c r="H337" s="624" t="str">
        <f>IF(AirVision!G334&lt;&gt;"",AirVision!G334, "")</f>
        <v/>
      </c>
      <c r="I337" s="624" t="str">
        <f>IF(ISNUMBER(AirVision!U334),AirVision!U334, "")</f>
        <v/>
      </c>
      <c r="J337" s="624" t="str">
        <f>IF(AirVision!V334&lt;&gt;"",AirVision!V334, "")</f>
        <v/>
      </c>
      <c r="K337" s="624" t="str">
        <f>IF(ISNUMBER(AirVision!X334),AirVision!X334, "")</f>
        <v/>
      </c>
      <c r="L337" s="624" t="str">
        <f>IF(AirVision!Y334&lt;&gt;"",AirVision!Y334, "")</f>
        <v/>
      </c>
      <c r="M337" s="624" t="str">
        <f>IF(ISNUMBER(AirVision!AA334),AirVision!AA334, "")</f>
        <v/>
      </c>
      <c r="N337" s="624" t="str">
        <f>IF(AirVision!AB334&lt;&gt;"",AirVision!AB334, "")</f>
        <v/>
      </c>
      <c r="O337" s="624" t="str">
        <f>IF(ISNUMBER(AirVision!AD334),AirVision!AD334, "")</f>
        <v/>
      </c>
      <c r="P337" s="624" t="str">
        <f>IF(AirVision!AE334&lt;&gt;"",AirVision!AE334, "")</f>
        <v/>
      </c>
      <c r="Q337" s="624">
        <f t="shared" si="140"/>
        <v>1</v>
      </c>
      <c r="R337" s="624" t="str">
        <f>IF(D337&lt;&gt;"",(VLOOKUP(D337,'Flags&amp;Qualifiers'!$S$2:$U$55,3)),"")</f>
        <v/>
      </c>
      <c r="S337" s="624" t="b">
        <f>ISNUMBER(SEARCH('Flags&amp;Qualifiers'!$S$5,D337))</f>
        <v>0</v>
      </c>
      <c r="T337" s="624">
        <f t="shared" si="141"/>
        <v>0</v>
      </c>
      <c r="U337" s="624" t="str">
        <f>IF(D337&lt;&gt;"",(VLOOKUP(D337,'Flags&amp;Qualifiers'!$S$2:$T$55,2)),"")</f>
        <v/>
      </c>
      <c r="V337" s="7">
        <f t="shared" si="142"/>
        <v>1</v>
      </c>
      <c r="W337" s="7">
        <f t="shared" si="143"/>
        <v>0</v>
      </c>
      <c r="X337" s="861" t="str">
        <f t="shared" si="144"/>
        <v>NULL</v>
      </c>
      <c r="Y337" s="557" t="str">
        <f t="shared" si="145"/>
        <v/>
      </c>
      <c r="Z337" s="862">
        <f t="shared" si="148"/>
        <v>331</v>
      </c>
      <c r="AA337" s="633">
        <f t="shared" si="149"/>
        <v>0</v>
      </c>
      <c r="AB337" s="7" t="str">
        <f t="shared" si="155"/>
        <v>INVALID</v>
      </c>
      <c r="AC337" s="861" t="str">
        <f t="shared" si="156"/>
        <v/>
      </c>
      <c r="AD337" s="861" t="e">
        <f t="shared" si="137"/>
        <v>#DIV/0!</v>
      </c>
      <c r="AE337" s="861">
        <f t="shared" si="138"/>
        <v>0</v>
      </c>
      <c r="AF337" s="862">
        <f t="shared" si="150"/>
        <v>300</v>
      </c>
      <c r="AG337" s="862">
        <f t="shared" si="151"/>
        <v>201</v>
      </c>
      <c r="AH337" s="865">
        <f t="shared" si="152"/>
        <v>0.374</v>
      </c>
      <c r="AI337" s="862">
        <f t="shared" si="153"/>
        <v>0.11600000000000001</v>
      </c>
      <c r="AJ337" s="862" t="e">
        <f t="shared" si="154"/>
        <v>#VALUE!</v>
      </c>
      <c r="AK337" s="632" t="str">
        <f t="shared" si="133"/>
        <v/>
      </c>
      <c r="AL337" s="866" t="str">
        <f t="shared" si="139"/>
        <v/>
      </c>
      <c r="AM337" s="867">
        <f t="shared" si="146"/>
        <v>0</v>
      </c>
      <c r="AN337" s="633" t="str">
        <f t="shared" si="134"/>
        <v>YES</v>
      </c>
      <c r="AO337" s="511" t="s">
        <v>382</v>
      </c>
      <c r="AP337" s="127">
        <f>VLOOKUP(AO337,'Flags&amp;Qualifiers'!$B$2:$C$49,2)</f>
        <v>0</v>
      </c>
      <c r="AQ337" s="127">
        <f>VLOOKUP(AO337,'Flags&amp;Qualifiers'!$B$2:$D$49,3)</f>
        <v>0</v>
      </c>
      <c r="AR337" s="127">
        <f>VLOOKUP(AO337,'Flags&amp;Qualifiers'!$B$2:$E$49,4)</f>
        <v>0</v>
      </c>
      <c r="AS337" s="968"/>
      <c r="AT337" s="856" t="str">
        <f t="shared" si="147"/>
        <v>no</v>
      </c>
    </row>
    <row r="338" spans="1:46" s="7" customFormat="1" ht="11.25" customHeight="1" x14ac:dyDescent="0.2">
      <c r="A338" s="621">
        <f>(AirVision!A335)</f>
        <v>0</v>
      </c>
      <c r="B338" s="622">
        <f>(AirVision!B335)</f>
        <v>0</v>
      </c>
      <c r="C338" s="623" t="str">
        <f>IF(ISNUMBER(AirVision!I335),AirVision!I335, "")</f>
        <v/>
      </c>
      <c r="D338" s="624" t="str">
        <f>IF(AirVision!J335&lt;&gt;"",AirVision!J335, "")</f>
        <v/>
      </c>
      <c r="E338" s="624" t="str">
        <f>IF(ISNUMBER(AirVision!C335),AirVision!C335, "")</f>
        <v/>
      </c>
      <c r="F338" s="624" t="str">
        <f>IF(AirVision!D335&lt;&gt;"",AirVision!D335, "")</f>
        <v/>
      </c>
      <c r="G338" s="624" t="str">
        <f>IF(ISNUMBER(AirVision!F335),AirVision!F335, "")</f>
        <v/>
      </c>
      <c r="H338" s="624" t="str">
        <f>IF(AirVision!G335&lt;&gt;"",AirVision!G335, "")</f>
        <v/>
      </c>
      <c r="I338" s="624" t="str">
        <f>IF(ISNUMBER(AirVision!U335),AirVision!U335, "")</f>
        <v/>
      </c>
      <c r="J338" s="624" t="str">
        <f>IF(AirVision!V335&lt;&gt;"",AirVision!V335, "")</f>
        <v/>
      </c>
      <c r="K338" s="624" t="str">
        <f>IF(ISNUMBER(AirVision!X335),AirVision!X335, "")</f>
        <v/>
      </c>
      <c r="L338" s="624" t="str">
        <f>IF(AirVision!Y335&lt;&gt;"",AirVision!Y335, "")</f>
        <v/>
      </c>
      <c r="M338" s="624" t="str">
        <f>IF(ISNUMBER(AirVision!AA335),AirVision!AA335, "")</f>
        <v/>
      </c>
      <c r="N338" s="624" t="str">
        <f>IF(AirVision!AB335&lt;&gt;"",AirVision!AB335, "")</f>
        <v/>
      </c>
      <c r="O338" s="624" t="str">
        <f>IF(ISNUMBER(AirVision!AD335),AirVision!AD335, "")</f>
        <v/>
      </c>
      <c r="P338" s="624" t="str">
        <f>IF(AirVision!AE335&lt;&gt;"",AirVision!AE335, "")</f>
        <v/>
      </c>
      <c r="Q338" s="624">
        <f t="shared" si="140"/>
        <v>1</v>
      </c>
      <c r="R338" s="624" t="str">
        <f>IF(D338&lt;&gt;"",(VLOOKUP(D338,'Flags&amp;Qualifiers'!$S$2:$U$55,3)),"")</f>
        <v/>
      </c>
      <c r="S338" s="624" t="b">
        <f>ISNUMBER(SEARCH('Flags&amp;Qualifiers'!$S$5,D338))</f>
        <v>0</v>
      </c>
      <c r="T338" s="624">
        <f t="shared" si="141"/>
        <v>0</v>
      </c>
      <c r="U338" s="624" t="str">
        <f>IF(D338&lt;&gt;"",(VLOOKUP(D338,'Flags&amp;Qualifiers'!$S$2:$T$55,2)),"")</f>
        <v/>
      </c>
      <c r="V338" s="7">
        <f t="shared" si="142"/>
        <v>1</v>
      </c>
      <c r="W338" s="7">
        <f t="shared" si="143"/>
        <v>0</v>
      </c>
      <c r="X338" s="861" t="str">
        <f t="shared" si="144"/>
        <v>NULL</v>
      </c>
      <c r="Y338" s="557" t="str">
        <f t="shared" si="145"/>
        <v/>
      </c>
      <c r="Z338" s="862">
        <f t="shared" si="148"/>
        <v>332</v>
      </c>
      <c r="AA338" s="633">
        <f t="shared" si="149"/>
        <v>0</v>
      </c>
      <c r="AB338" s="7" t="str">
        <f t="shared" si="155"/>
        <v>INVALID</v>
      </c>
      <c r="AC338" s="861" t="str">
        <f t="shared" si="156"/>
        <v/>
      </c>
      <c r="AD338" s="861" t="e">
        <f t="shared" si="137"/>
        <v>#DIV/0!</v>
      </c>
      <c r="AE338" s="861">
        <f t="shared" si="138"/>
        <v>0</v>
      </c>
      <c r="AF338" s="862">
        <f t="shared" si="150"/>
        <v>300</v>
      </c>
      <c r="AG338" s="862">
        <f t="shared" si="151"/>
        <v>201</v>
      </c>
      <c r="AH338" s="865">
        <f t="shared" si="152"/>
        <v>0.374</v>
      </c>
      <c r="AI338" s="862">
        <f t="shared" si="153"/>
        <v>0.11600000000000001</v>
      </c>
      <c r="AJ338" s="862" t="e">
        <f t="shared" si="154"/>
        <v>#VALUE!</v>
      </c>
      <c r="AK338" s="632" t="str">
        <f t="shared" si="133"/>
        <v/>
      </c>
      <c r="AL338" s="866" t="str">
        <f t="shared" si="139"/>
        <v/>
      </c>
      <c r="AM338" s="867">
        <f t="shared" si="146"/>
        <v>0</v>
      </c>
      <c r="AN338" s="633" t="str">
        <f t="shared" si="134"/>
        <v>YES</v>
      </c>
      <c r="AO338" s="511" t="s">
        <v>382</v>
      </c>
      <c r="AP338" s="127">
        <f>VLOOKUP(AO338,'Flags&amp;Qualifiers'!$B$2:$C$49,2)</f>
        <v>0</v>
      </c>
      <c r="AQ338" s="127">
        <f>VLOOKUP(AO338,'Flags&amp;Qualifiers'!$B$2:$D$49,3)</f>
        <v>0</v>
      </c>
      <c r="AR338" s="127">
        <f>VLOOKUP(AO338,'Flags&amp;Qualifiers'!$B$2:$E$49,4)</f>
        <v>0</v>
      </c>
      <c r="AS338" s="968"/>
      <c r="AT338" s="856" t="str">
        <f t="shared" si="147"/>
        <v>no</v>
      </c>
    </row>
    <row r="339" spans="1:46" s="7" customFormat="1" ht="11.25" customHeight="1" x14ac:dyDescent="0.2">
      <c r="A339" s="621">
        <f>(AirVision!A336)</f>
        <v>0</v>
      </c>
      <c r="B339" s="622">
        <f>(AirVision!B336)</f>
        <v>0</v>
      </c>
      <c r="C339" s="623" t="str">
        <f>IF(ISNUMBER(AirVision!I336),AirVision!I336, "")</f>
        <v/>
      </c>
      <c r="D339" s="624" t="str">
        <f>IF(AirVision!J336&lt;&gt;"",AirVision!J336, "")</f>
        <v/>
      </c>
      <c r="E339" s="624" t="str">
        <f>IF(ISNUMBER(AirVision!C336),AirVision!C336, "")</f>
        <v/>
      </c>
      <c r="F339" s="624" t="str">
        <f>IF(AirVision!D336&lt;&gt;"",AirVision!D336, "")</f>
        <v/>
      </c>
      <c r="G339" s="624" t="str">
        <f>IF(ISNUMBER(AirVision!F336),AirVision!F336, "")</f>
        <v/>
      </c>
      <c r="H339" s="624" t="str">
        <f>IF(AirVision!G336&lt;&gt;"",AirVision!G336, "")</f>
        <v/>
      </c>
      <c r="I339" s="624" t="str">
        <f>IF(ISNUMBER(AirVision!U336),AirVision!U336, "")</f>
        <v/>
      </c>
      <c r="J339" s="624" t="str">
        <f>IF(AirVision!V336&lt;&gt;"",AirVision!V336, "")</f>
        <v/>
      </c>
      <c r="K339" s="624" t="str">
        <f>IF(ISNUMBER(AirVision!X336),AirVision!X336, "")</f>
        <v/>
      </c>
      <c r="L339" s="624" t="str">
        <f>IF(AirVision!Y336&lt;&gt;"",AirVision!Y336, "")</f>
        <v/>
      </c>
      <c r="M339" s="624" t="str">
        <f>IF(ISNUMBER(AirVision!AA336),AirVision!AA336, "")</f>
        <v/>
      </c>
      <c r="N339" s="624" t="str">
        <f>IF(AirVision!AB336&lt;&gt;"",AirVision!AB336, "")</f>
        <v/>
      </c>
      <c r="O339" s="624" t="str">
        <f>IF(ISNUMBER(AirVision!AD336),AirVision!AD336, "")</f>
        <v/>
      </c>
      <c r="P339" s="624" t="str">
        <f>IF(AirVision!AE336&lt;&gt;"",AirVision!AE336, "")</f>
        <v/>
      </c>
      <c r="Q339" s="624">
        <f t="shared" si="140"/>
        <v>1</v>
      </c>
      <c r="R339" s="624" t="str">
        <f>IF(D339&lt;&gt;"",(VLOOKUP(D339,'Flags&amp;Qualifiers'!$S$2:$U$55,3)),"")</f>
        <v/>
      </c>
      <c r="S339" s="624" t="b">
        <f>ISNUMBER(SEARCH('Flags&amp;Qualifiers'!$S$5,D339))</f>
        <v>0</v>
      </c>
      <c r="T339" s="624">
        <f t="shared" si="141"/>
        <v>0</v>
      </c>
      <c r="U339" s="624" t="str">
        <f>IF(D339&lt;&gt;"",(VLOOKUP(D339,'Flags&amp;Qualifiers'!$S$2:$T$55,2)),"")</f>
        <v/>
      </c>
      <c r="V339" s="7">
        <f t="shared" si="142"/>
        <v>1</v>
      </c>
      <c r="W339" s="7">
        <f t="shared" si="143"/>
        <v>0</v>
      </c>
      <c r="X339" s="861" t="str">
        <f t="shared" si="144"/>
        <v>NULL</v>
      </c>
      <c r="Y339" s="557" t="str">
        <f t="shared" si="145"/>
        <v/>
      </c>
      <c r="Z339" s="862">
        <f t="shared" si="148"/>
        <v>333</v>
      </c>
      <c r="AA339" s="633">
        <f t="shared" si="149"/>
        <v>0</v>
      </c>
      <c r="AB339" s="7" t="str">
        <f t="shared" si="155"/>
        <v>INVALID</v>
      </c>
      <c r="AC339" s="861" t="str">
        <f t="shared" si="156"/>
        <v/>
      </c>
      <c r="AD339" s="861" t="e">
        <f t="shared" si="137"/>
        <v>#DIV/0!</v>
      </c>
      <c r="AE339" s="861">
        <f t="shared" si="138"/>
        <v>0</v>
      </c>
      <c r="AF339" s="862">
        <f t="shared" si="150"/>
        <v>300</v>
      </c>
      <c r="AG339" s="862">
        <f t="shared" si="151"/>
        <v>201</v>
      </c>
      <c r="AH339" s="865">
        <f t="shared" si="152"/>
        <v>0.374</v>
      </c>
      <c r="AI339" s="862">
        <f t="shared" si="153"/>
        <v>0.11600000000000001</v>
      </c>
      <c r="AJ339" s="862" t="e">
        <f t="shared" si="154"/>
        <v>#VALUE!</v>
      </c>
      <c r="AK339" s="632" t="str">
        <f t="shared" si="133"/>
        <v/>
      </c>
      <c r="AL339" s="866" t="str">
        <f t="shared" si="139"/>
        <v/>
      </c>
      <c r="AM339" s="867">
        <f t="shared" si="146"/>
        <v>0</v>
      </c>
      <c r="AN339" s="633" t="str">
        <f t="shared" si="134"/>
        <v>YES</v>
      </c>
      <c r="AO339" s="511" t="s">
        <v>382</v>
      </c>
      <c r="AP339" s="127">
        <f>VLOOKUP(AO339,'Flags&amp;Qualifiers'!$B$2:$C$49,2)</f>
        <v>0</v>
      </c>
      <c r="AQ339" s="127">
        <f>VLOOKUP(AO339,'Flags&amp;Qualifiers'!$B$2:$D$49,3)</f>
        <v>0</v>
      </c>
      <c r="AR339" s="127">
        <f>VLOOKUP(AO339,'Flags&amp;Qualifiers'!$B$2:$E$49,4)</f>
        <v>0</v>
      </c>
      <c r="AS339" s="968"/>
      <c r="AT339" s="856" t="str">
        <f t="shared" si="147"/>
        <v>no</v>
      </c>
    </row>
    <row r="340" spans="1:46" s="7" customFormat="1" ht="11.25" customHeight="1" x14ac:dyDescent="0.2">
      <c r="A340" s="621">
        <f>(AirVision!A337)</f>
        <v>0</v>
      </c>
      <c r="B340" s="622">
        <f>(AirVision!B337)</f>
        <v>0</v>
      </c>
      <c r="C340" s="623" t="str">
        <f>IF(ISNUMBER(AirVision!I337),AirVision!I337, "")</f>
        <v/>
      </c>
      <c r="D340" s="624" t="str">
        <f>IF(AirVision!J337&lt;&gt;"",AirVision!J337, "")</f>
        <v/>
      </c>
      <c r="E340" s="624" t="str">
        <f>IF(ISNUMBER(AirVision!C337),AirVision!C337, "")</f>
        <v/>
      </c>
      <c r="F340" s="624" t="str">
        <f>IF(AirVision!D337&lt;&gt;"",AirVision!D337, "")</f>
        <v/>
      </c>
      <c r="G340" s="624" t="str">
        <f>IF(ISNUMBER(AirVision!F337),AirVision!F337, "")</f>
        <v/>
      </c>
      <c r="H340" s="624" t="str">
        <f>IF(AirVision!G337&lt;&gt;"",AirVision!G337, "")</f>
        <v/>
      </c>
      <c r="I340" s="624" t="str">
        <f>IF(ISNUMBER(AirVision!U337),AirVision!U337, "")</f>
        <v/>
      </c>
      <c r="J340" s="624" t="str">
        <f>IF(AirVision!V337&lt;&gt;"",AirVision!V337, "")</f>
        <v/>
      </c>
      <c r="K340" s="624" t="str">
        <f>IF(ISNUMBER(AirVision!X337),AirVision!X337, "")</f>
        <v/>
      </c>
      <c r="L340" s="624" t="str">
        <f>IF(AirVision!Y337&lt;&gt;"",AirVision!Y337, "")</f>
        <v/>
      </c>
      <c r="M340" s="624" t="str">
        <f>IF(ISNUMBER(AirVision!AA337),AirVision!AA337, "")</f>
        <v/>
      </c>
      <c r="N340" s="624" t="str">
        <f>IF(AirVision!AB337&lt;&gt;"",AirVision!AB337, "")</f>
        <v/>
      </c>
      <c r="O340" s="624" t="str">
        <f>IF(ISNUMBER(AirVision!AD337),AirVision!AD337, "")</f>
        <v/>
      </c>
      <c r="P340" s="624" t="str">
        <f>IF(AirVision!AE337&lt;&gt;"",AirVision!AE337, "")</f>
        <v/>
      </c>
      <c r="Q340" s="624">
        <f t="shared" si="140"/>
        <v>1</v>
      </c>
      <c r="R340" s="624" t="str">
        <f>IF(D340&lt;&gt;"",(VLOOKUP(D340,'Flags&amp;Qualifiers'!$S$2:$U$55,3)),"")</f>
        <v/>
      </c>
      <c r="S340" s="624" t="b">
        <f>ISNUMBER(SEARCH('Flags&amp;Qualifiers'!$S$5,D340))</f>
        <v>0</v>
      </c>
      <c r="T340" s="624">
        <f t="shared" si="141"/>
        <v>0</v>
      </c>
      <c r="U340" s="624" t="str">
        <f>IF(D340&lt;&gt;"",(VLOOKUP(D340,'Flags&amp;Qualifiers'!$S$2:$T$55,2)),"")</f>
        <v/>
      </c>
      <c r="V340" s="7">
        <f t="shared" si="142"/>
        <v>1</v>
      </c>
      <c r="W340" s="7">
        <f t="shared" si="143"/>
        <v>0</v>
      </c>
      <c r="X340" s="861" t="str">
        <f t="shared" si="144"/>
        <v>NULL</v>
      </c>
      <c r="Y340" s="557" t="str">
        <f t="shared" si="145"/>
        <v/>
      </c>
      <c r="Z340" s="862">
        <f t="shared" si="148"/>
        <v>334</v>
      </c>
      <c r="AA340" s="633">
        <f t="shared" si="149"/>
        <v>0</v>
      </c>
      <c r="AB340" s="7" t="str">
        <f t="shared" si="155"/>
        <v>INVALID</v>
      </c>
      <c r="AC340" s="861" t="str">
        <f t="shared" si="156"/>
        <v/>
      </c>
      <c r="AD340" s="861" t="e">
        <f t="shared" si="137"/>
        <v>#DIV/0!</v>
      </c>
      <c r="AE340" s="861">
        <f t="shared" si="138"/>
        <v>0</v>
      </c>
      <c r="AF340" s="862">
        <f t="shared" si="150"/>
        <v>300</v>
      </c>
      <c r="AG340" s="862">
        <f t="shared" si="151"/>
        <v>201</v>
      </c>
      <c r="AH340" s="865">
        <f t="shared" si="152"/>
        <v>0.374</v>
      </c>
      <c r="AI340" s="862">
        <f t="shared" si="153"/>
        <v>0.11600000000000001</v>
      </c>
      <c r="AJ340" s="862" t="e">
        <f t="shared" si="154"/>
        <v>#VALUE!</v>
      </c>
      <c r="AK340" s="632" t="str">
        <f t="shared" si="133"/>
        <v/>
      </c>
      <c r="AL340" s="866" t="str">
        <f t="shared" si="139"/>
        <v/>
      </c>
      <c r="AM340" s="867">
        <f t="shared" si="146"/>
        <v>0</v>
      </c>
      <c r="AN340" s="633" t="str">
        <f t="shared" si="134"/>
        <v>YES</v>
      </c>
      <c r="AO340" s="511" t="s">
        <v>382</v>
      </c>
      <c r="AP340" s="127">
        <f>VLOOKUP(AO340,'Flags&amp;Qualifiers'!$B$2:$C$49,2)</f>
        <v>0</v>
      </c>
      <c r="AQ340" s="127">
        <f>VLOOKUP(AO340,'Flags&amp;Qualifiers'!$B$2:$D$49,3)</f>
        <v>0</v>
      </c>
      <c r="AR340" s="127">
        <f>VLOOKUP(AO340,'Flags&amp;Qualifiers'!$B$2:$E$49,4)</f>
        <v>0</v>
      </c>
      <c r="AS340" s="968"/>
      <c r="AT340" s="856" t="str">
        <f t="shared" si="147"/>
        <v>no</v>
      </c>
    </row>
    <row r="341" spans="1:46" s="7" customFormat="1" ht="11.25" customHeight="1" x14ac:dyDescent="0.2">
      <c r="A341" s="621">
        <f>(AirVision!A338)</f>
        <v>0</v>
      </c>
      <c r="B341" s="622">
        <f>(AirVision!B338)</f>
        <v>0</v>
      </c>
      <c r="C341" s="623" t="str">
        <f>IF(ISNUMBER(AirVision!I338),AirVision!I338, "")</f>
        <v/>
      </c>
      <c r="D341" s="624" t="str">
        <f>IF(AirVision!J338&lt;&gt;"",AirVision!J338, "")</f>
        <v/>
      </c>
      <c r="E341" s="624" t="str">
        <f>IF(ISNUMBER(AirVision!C338),AirVision!C338, "")</f>
        <v/>
      </c>
      <c r="F341" s="624" t="str">
        <f>IF(AirVision!D338&lt;&gt;"",AirVision!D338, "")</f>
        <v/>
      </c>
      <c r="G341" s="624" t="str">
        <f>IF(ISNUMBER(AirVision!F338),AirVision!F338, "")</f>
        <v/>
      </c>
      <c r="H341" s="624" t="str">
        <f>IF(AirVision!G338&lt;&gt;"",AirVision!G338, "")</f>
        <v/>
      </c>
      <c r="I341" s="624" t="str">
        <f>IF(ISNUMBER(AirVision!U338),AirVision!U338, "")</f>
        <v/>
      </c>
      <c r="J341" s="624" t="str">
        <f>IF(AirVision!V338&lt;&gt;"",AirVision!V338, "")</f>
        <v/>
      </c>
      <c r="K341" s="624" t="str">
        <f>IF(ISNUMBER(AirVision!X338),AirVision!X338, "")</f>
        <v/>
      </c>
      <c r="L341" s="624" t="str">
        <f>IF(AirVision!Y338&lt;&gt;"",AirVision!Y338, "")</f>
        <v/>
      </c>
      <c r="M341" s="624" t="str">
        <f>IF(ISNUMBER(AirVision!AA338),AirVision!AA338, "")</f>
        <v/>
      </c>
      <c r="N341" s="624" t="str">
        <f>IF(AirVision!AB338&lt;&gt;"",AirVision!AB338, "")</f>
        <v/>
      </c>
      <c r="O341" s="624" t="str">
        <f>IF(ISNUMBER(AirVision!AD338),AirVision!AD338, "")</f>
        <v/>
      </c>
      <c r="P341" s="624" t="str">
        <f>IF(AirVision!AE338&lt;&gt;"",AirVision!AE338, "")</f>
        <v/>
      </c>
      <c r="Q341" s="624">
        <f t="shared" si="140"/>
        <v>1</v>
      </c>
      <c r="R341" s="624" t="str">
        <f>IF(D341&lt;&gt;"",(VLOOKUP(D341,'Flags&amp;Qualifiers'!$S$2:$U$55,3)),"")</f>
        <v/>
      </c>
      <c r="S341" s="624" t="b">
        <f>ISNUMBER(SEARCH('Flags&amp;Qualifiers'!$S$5,D341))</f>
        <v>0</v>
      </c>
      <c r="T341" s="624">
        <f t="shared" si="141"/>
        <v>0</v>
      </c>
      <c r="U341" s="624" t="str">
        <f>IF(D341&lt;&gt;"",(VLOOKUP(D341,'Flags&amp;Qualifiers'!$S$2:$T$55,2)),"")</f>
        <v/>
      </c>
      <c r="V341" s="7">
        <f t="shared" si="142"/>
        <v>1</v>
      </c>
      <c r="W341" s="7">
        <f t="shared" si="143"/>
        <v>0</v>
      </c>
      <c r="X341" s="861" t="str">
        <f t="shared" si="144"/>
        <v>NULL</v>
      </c>
      <c r="Y341" s="557" t="str">
        <f t="shared" si="145"/>
        <v/>
      </c>
      <c r="Z341" s="862">
        <f t="shared" si="148"/>
        <v>335</v>
      </c>
      <c r="AA341" s="633">
        <f t="shared" si="149"/>
        <v>0</v>
      </c>
      <c r="AB341" s="7" t="str">
        <f t="shared" si="155"/>
        <v>INVALID</v>
      </c>
      <c r="AC341" s="861" t="str">
        <f t="shared" si="156"/>
        <v/>
      </c>
      <c r="AD341" s="861" t="e">
        <f t="shared" si="137"/>
        <v>#DIV/0!</v>
      </c>
      <c r="AE341" s="861">
        <f t="shared" si="138"/>
        <v>0</v>
      </c>
      <c r="AF341" s="862">
        <f t="shared" si="150"/>
        <v>300</v>
      </c>
      <c r="AG341" s="862">
        <f t="shared" si="151"/>
        <v>201</v>
      </c>
      <c r="AH341" s="865">
        <f t="shared" si="152"/>
        <v>0.374</v>
      </c>
      <c r="AI341" s="862">
        <f t="shared" si="153"/>
        <v>0.11600000000000001</v>
      </c>
      <c r="AJ341" s="862" t="e">
        <f t="shared" si="154"/>
        <v>#VALUE!</v>
      </c>
      <c r="AK341" s="632" t="str">
        <f t="shared" si="133"/>
        <v/>
      </c>
      <c r="AL341" s="866" t="str">
        <f t="shared" si="139"/>
        <v/>
      </c>
      <c r="AM341" s="867">
        <f t="shared" si="146"/>
        <v>0</v>
      </c>
      <c r="AN341" s="633" t="str">
        <f t="shared" si="134"/>
        <v>YES</v>
      </c>
      <c r="AO341" s="511" t="s">
        <v>382</v>
      </c>
      <c r="AP341" s="127">
        <f>VLOOKUP(AO341,'Flags&amp;Qualifiers'!$B$2:$C$49,2)</f>
        <v>0</v>
      </c>
      <c r="AQ341" s="127">
        <f>VLOOKUP(AO341,'Flags&amp;Qualifiers'!$B$2:$D$49,3)</f>
        <v>0</v>
      </c>
      <c r="AR341" s="127">
        <f>VLOOKUP(AO341,'Flags&amp;Qualifiers'!$B$2:$E$49,4)</f>
        <v>0</v>
      </c>
      <c r="AS341" s="968"/>
      <c r="AT341" s="856" t="str">
        <f t="shared" si="147"/>
        <v>no</v>
      </c>
    </row>
    <row r="342" spans="1:46" s="7" customFormat="1" ht="11.25" customHeight="1" x14ac:dyDescent="0.2">
      <c r="A342" s="621">
        <f>(AirVision!A339)</f>
        <v>0</v>
      </c>
      <c r="B342" s="622">
        <f>(AirVision!B339)</f>
        <v>0</v>
      </c>
      <c r="C342" s="623" t="str">
        <f>IF(ISNUMBER(AirVision!I339),AirVision!I339, "")</f>
        <v/>
      </c>
      <c r="D342" s="624" t="str">
        <f>IF(AirVision!J339&lt;&gt;"",AirVision!J339, "")</f>
        <v/>
      </c>
      <c r="E342" s="624" t="str">
        <f>IF(ISNUMBER(AirVision!C339),AirVision!C339, "")</f>
        <v/>
      </c>
      <c r="F342" s="624" t="str">
        <f>IF(AirVision!D339&lt;&gt;"",AirVision!D339, "")</f>
        <v/>
      </c>
      <c r="G342" s="624" t="str">
        <f>IF(ISNUMBER(AirVision!F339),AirVision!F339, "")</f>
        <v/>
      </c>
      <c r="H342" s="624" t="str">
        <f>IF(AirVision!G339&lt;&gt;"",AirVision!G339, "")</f>
        <v/>
      </c>
      <c r="I342" s="624" t="str">
        <f>IF(ISNUMBER(AirVision!U339),AirVision!U339, "")</f>
        <v/>
      </c>
      <c r="J342" s="624" t="str">
        <f>IF(AirVision!V339&lt;&gt;"",AirVision!V339, "")</f>
        <v/>
      </c>
      <c r="K342" s="624" t="str">
        <f>IF(ISNUMBER(AirVision!X339),AirVision!X339, "")</f>
        <v/>
      </c>
      <c r="L342" s="624" t="str">
        <f>IF(AirVision!Y339&lt;&gt;"",AirVision!Y339, "")</f>
        <v/>
      </c>
      <c r="M342" s="624" t="str">
        <f>IF(ISNUMBER(AirVision!AA339),AirVision!AA339, "")</f>
        <v/>
      </c>
      <c r="N342" s="624" t="str">
        <f>IF(AirVision!AB339&lt;&gt;"",AirVision!AB339, "")</f>
        <v/>
      </c>
      <c r="O342" s="624" t="str">
        <f>IF(ISNUMBER(AirVision!AD339),AirVision!AD339, "")</f>
        <v/>
      </c>
      <c r="P342" s="624" t="str">
        <f>IF(AirVision!AE339&lt;&gt;"",AirVision!AE339, "")</f>
        <v/>
      </c>
      <c r="Q342" s="624">
        <f t="shared" si="140"/>
        <v>1</v>
      </c>
      <c r="R342" s="624" t="str">
        <f>IF(D342&lt;&gt;"",(VLOOKUP(D342,'Flags&amp;Qualifiers'!$S$2:$U$55,3)),"")</f>
        <v/>
      </c>
      <c r="S342" s="624" t="b">
        <f>ISNUMBER(SEARCH('Flags&amp;Qualifiers'!$S$5,D342))</f>
        <v>0</v>
      </c>
      <c r="T342" s="624">
        <f t="shared" si="141"/>
        <v>0</v>
      </c>
      <c r="U342" s="624" t="str">
        <f>IF(D342&lt;&gt;"",(VLOOKUP(D342,'Flags&amp;Qualifiers'!$S$2:$T$55,2)),"")</f>
        <v/>
      </c>
      <c r="V342" s="7">
        <f t="shared" si="142"/>
        <v>1</v>
      </c>
      <c r="W342" s="7">
        <f t="shared" si="143"/>
        <v>0</v>
      </c>
      <c r="X342" s="861" t="str">
        <f t="shared" si="144"/>
        <v>NULL</v>
      </c>
      <c r="Y342" s="557" t="str">
        <f t="shared" si="145"/>
        <v/>
      </c>
      <c r="Z342" s="862">
        <f t="shared" si="148"/>
        <v>336</v>
      </c>
      <c r="AA342" s="633">
        <f t="shared" si="149"/>
        <v>0</v>
      </c>
      <c r="AB342" s="7" t="str">
        <f t="shared" si="155"/>
        <v>INVALID</v>
      </c>
      <c r="AC342" s="861" t="str">
        <f t="shared" si="156"/>
        <v/>
      </c>
      <c r="AD342" s="861" t="e">
        <f t="shared" si="137"/>
        <v>#DIV/0!</v>
      </c>
      <c r="AE342" s="861">
        <f t="shared" si="138"/>
        <v>0</v>
      </c>
      <c r="AF342" s="862">
        <f t="shared" si="150"/>
        <v>300</v>
      </c>
      <c r="AG342" s="862">
        <f t="shared" si="151"/>
        <v>201</v>
      </c>
      <c r="AH342" s="865">
        <f t="shared" si="152"/>
        <v>0.374</v>
      </c>
      <c r="AI342" s="862">
        <f t="shared" si="153"/>
        <v>0.11600000000000001</v>
      </c>
      <c r="AJ342" s="862" t="e">
        <f t="shared" si="154"/>
        <v>#VALUE!</v>
      </c>
      <c r="AK342" s="632" t="str">
        <f t="shared" si="133"/>
        <v/>
      </c>
      <c r="AL342" s="866" t="str">
        <f t="shared" si="139"/>
        <v/>
      </c>
      <c r="AM342" s="867">
        <f t="shared" si="146"/>
        <v>0</v>
      </c>
      <c r="AN342" s="633" t="str">
        <f t="shared" si="134"/>
        <v>YES</v>
      </c>
      <c r="AO342" s="511" t="s">
        <v>382</v>
      </c>
      <c r="AP342" s="127">
        <f>VLOOKUP(AO342,'Flags&amp;Qualifiers'!$B$2:$C$49,2)</f>
        <v>0</v>
      </c>
      <c r="AQ342" s="127">
        <f>VLOOKUP(AO342,'Flags&amp;Qualifiers'!$B$2:$D$49,3)</f>
        <v>0</v>
      </c>
      <c r="AR342" s="127">
        <f>VLOOKUP(AO342,'Flags&amp;Qualifiers'!$B$2:$E$49,4)</f>
        <v>0</v>
      </c>
      <c r="AS342" s="968"/>
      <c r="AT342" s="856" t="str">
        <f t="shared" si="147"/>
        <v>no</v>
      </c>
    </row>
    <row r="343" spans="1:46" s="7" customFormat="1" ht="11.25" customHeight="1" x14ac:dyDescent="0.2">
      <c r="A343" s="621">
        <f>(AirVision!A340)</f>
        <v>0</v>
      </c>
      <c r="B343" s="622">
        <f>(AirVision!B340)</f>
        <v>0</v>
      </c>
      <c r="C343" s="623" t="str">
        <f>IF(ISNUMBER(AirVision!I340),AirVision!I340, "")</f>
        <v/>
      </c>
      <c r="D343" s="624" t="str">
        <f>IF(AirVision!J340&lt;&gt;"",AirVision!J340, "")</f>
        <v/>
      </c>
      <c r="E343" s="624" t="str">
        <f>IF(ISNUMBER(AirVision!C340),AirVision!C340, "")</f>
        <v/>
      </c>
      <c r="F343" s="624" t="str">
        <f>IF(AirVision!D340&lt;&gt;"",AirVision!D340, "")</f>
        <v/>
      </c>
      <c r="G343" s="624" t="str">
        <f>IF(ISNUMBER(AirVision!F340),AirVision!F340, "")</f>
        <v/>
      </c>
      <c r="H343" s="624" t="str">
        <f>IF(AirVision!G340&lt;&gt;"",AirVision!G340, "")</f>
        <v/>
      </c>
      <c r="I343" s="624" t="str">
        <f>IF(ISNUMBER(AirVision!U340),AirVision!U340, "")</f>
        <v/>
      </c>
      <c r="J343" s="624" t="str">
        <f>IF(AirVision!V340&lt;&gt;"",AirVision!V340, "")</f>
        <v/>
      </c>
      <c r="K343" s="624" t="str">
        <f>IF(ISNUMBER(AirVision!X340),AirVision!X340, "")</f>
        <v/>
      </c>
      <c r="L343" s="624" t="str">
        <f>IF(AirVision!Y340&lt;&gt;"",AirVision!Y340, "")</f>
        <v/>
      </c>
      <c r="M343" s="624" t="str">
        <f>IF(ISNUMBER(AirVision!AA340),AirVision!AA340, "")</f>
        <v/>
      </c>
      <c r="N343" s="624" t="str">
        <f>IF(AirVision!AB340&lt;&gt;"",AirVision!AB340, "")</f>
        <v/>
      </c>
      <c r="O343" s="624" t="str">
        <f>IF(ISNUMBER(AirVision!AD340),AirVision!AD340, "")</f>
        <v/>
      </c>
      <c r="P343" s="624" t="str">
        <f>IF(AirVision!AE340&lt;&gt;"",AirVision!AE340, "")</f>
        <v/>
      </c>
      <c r="Q343" s="624">
        <f t="shared" si="140"/>
        <v>1</v>
      </c>
      <c r="R343" s="624" t="str">
        <f>IF(D343&lt;&gt;"",(VLOOKUP(D343,'Flags&amp;Qualifiers'!$S$2:$U$55,3)),"")</f>
        <v/>
      </c>
      <c r="S343" s="624" t="b">
        <f>ISNUMBER(SEARCH('Flags&amp;Qualifiers'!$S$5,D343))</f>
        <v>0</v>
      </c>
      <c r="T343" s="624">
        <f t="shared" si="141"/>
        <v>0</v>
      </c>
      <c r="U343" s="624" t="str">
        <f>IF(D343&lt;&gt;"",(VLOOKUP(D343,'Flags&amp;Qualifiers'!$S$2:$T$55,2)),"")</f>
        <v/>
      </c>
      <c r="V343" s="7">
        <f t="shared" si="142"/>
        <v>1</v>
      </c>
      <c r="W343" s="7">
        <f t="shared" si="143"/>
        <v>0</v>
      </c>
      <c r="X343" s="861" t="str">
        <f t="shared" si="144"/>
        <v>NULL</v>
      </c>
      <c r="Y343" s="557" t="str">
        <f t="shared" si="145"/>
        <v/>
      </c>
      <c r="Z343" s="862">
        <f t="shared" si="148"/>
        <v>337</v>
      </c>
      <c r="AA343" s="633">
        <f t="shared" si="149"/>
        <v>0</v>
      </c>
      <c r="AB343" s="7" t="str">
        <f t="shared" si="155"/>
        <v>INVALID</v>
      </c>
      <c r="AC343" s="861" t="str">
        <f t="shared" si="156"/>
        <v/>
      </c>
      <c r="AD343" s="861" t="e">
        <f t="shared" ref="AD343:AD366" si="157">AVERAGE($X$343:$X$366)</f>
        <v>#DIV/0!</v>
      </c>
      <c r="AE343" s="861">
        <f t="shared" ref="AE343:AE366" si="158">MAX($X$343:$X$366)</f>
        <v>0</v>
      </c>
      <c r="AF343" s="862">
        <f t="shared" si="150"/>
        <v>300</v>
      </c>
      <c r="AG343" s="862">
        <f t="shared" si="151"/>
        <v>201</v>
      </c>
      <c r="AH343" s="865">
        <f t="shared" si="152"/>
        <v>0.374</v>
      </c>
      <c r="AI343" s="862">
        <f t="shared" si="153"/>
        <v>0.11600000000000001</v>
      </c>
      <c r="AJ343" s="862" t="e">
        <f t="shared" si="154"/>
        <v>#VALUE!</v>
      </c>
      <c r="AK343" s="632" t="str">
        <f t="shared" si="133"/>
        <v/>
      </c>
      <c r="AL343" s="866" t="str">
        <f t="shared" si="139"/>
        <v/>
      </c>
      <c r="AM343" s="867">
        <f t="shared" si="146"/>
        <v>0</v>
      </c>
      <c r="AN343" s="633" t="str">
        <f t="shared" si="134"/>
        <v>YES</v>
      </c>
      <c r="AO343" s="511" t="s">
        <v>382</v>
      </c>
      <c r="AP343" s="127">
        <f>VLOOKUP(AO343,'Flags&amp;Qualifiers'!$B$2:$C$49,2)</f>
        <v>0</v>
      </c>
      <c r="AQ343" s="127">
        <f>VLOOKUP(AO343,'Flags&amp;Qualifiers'!$B$2:$D$49,3)</f>
        <v>0</v>
      </c>
      <c r="AR343" s="127">
        <f>VLOOKUP(AO343,'Flags&amp;Qualifiers'!$B$2:$E$49,4)</f>
        <v>0</v>
      </c>
      <c r="AS343" s="968"/>
      <c r="AT343" s="856" t="str">
        <f t="shared" si="147"/>
        <v>no</v>
      </c>
    </row>
    <row r="344" spans="1:46" s="7" customFormat="1" ht="11.25" customHeight="1" x14ac:dyDescent="0.2">
      <c r="A344" s="621">
        <f>(AirVision!A341)</f>
        <v>0</v>
      </c>
      <c r="B344" s="622">
        <f>(AirVision!B341)</f>
        <v>0</v>
      </c>
      <c r="C344" s="623" t="str">
        <f>IF(ISNUMBER(AirVision!I341),AirVision!I341, "")</f>
        <v/>
      </c>
      <c r="D344" s="624" t="str">
        <f>IF(AirVision!J341&lt;&gt;"",AirVision!J341, "")</f>
        <v/>
      </c>
      <c r="E344" s="624" t="str">
        <f>IF(ISNUMBER(AirVision!C341),AirVision!C341, "")</f>
        <v/>
      </c>
      <c r="F344" s="624" t="str">
        <f>IF(AirVision!D341&lt;&gt;"",AirVision!D341, "")</f>
        <v/>
      </c>
      <c r="G344" s="624" t="str">
        <f>IF(ISNUMBER(AirVision!F341),AirVision!F341, "")</f>
        <v/>
      </c>
      <c r="H344" s="624" t="str">
        <f>IF(AirVision!G341&lt;&gt;"",AirVision!G341, "")</f>
        <v/>
      </c>
      <c r="I344" s="624" t="str">
        <f>IF(ISNUMBER(AirVision!U341),AirVision!U341, "")</f>
        <v/>
      </c>
      <c r="J344" s="624" t="str">
        <f>IF(AirVision!V341&lt;&gt;"",AirVision!V341, "")</f>
        <v/>
      </c>
      <c r="K344" s="624" t="str">
        <f>IF(ISNUMBER(AirVision!X341),AirVision!X341, "")</f>
        <v/>
      </c>
      <c r="L344" s="624" t="str">
        <f>IF(AirVision!Y341&lt;&gt;"",AirVision!Y341, "")</f>
        <v/>
      </c>
      <c r="M344" s="624" t="str">
        <f>IF(ISNUMBER(AirVision!AA341),AirVision!AA341, "")</f>
        <v/>
      </c>
      <c r="N344" s="624" t="str">
        <f>IF(AirVision!AB341&lt;&gt;"",AirVision!AB341, "")</f>
        <v/>
      </c>
      <c r="O344" s="624" t="str">
        <f>IF(ISNUMBER(AirVision!AD341),AirVision!AD341, "")</f>
        <v/>
      </c>
      <c r="P344" s="624" t="str">
        <f>IF(AirVision!AE341&lt;&gt;"",AirVision!AE341, "")</f>
        <v/>
      </c>
      <c r="Q344" s="624">
        <f t="shared" si="140"/>
        <v>1</v>
      </c>
      <c r="R344" s="624" t="str">
        <f>IF(D344&lt;&gt;"",(VLOOKUP(D344,'Flags&amp;Qualifiers'!$S$2:$U$55,3)),"")</f>
        <v/>
      </c>
      <c r="S344" s="624" t="b">
        <f>ISNUMBER(SEARCH('Flags&amp;Qualifiers'!$S$5,D344))</f>
        <v>0</v>
      </c>
      <c r="T344" s="624">
        <f t="shared" si="141"/>
        <v>0</v>
      </c>
      <c r="U344" s="624" t="str">
        <f>IF(D344&lt;&gt;"",(VLOOKUP(D344,'Flags&amp;Qualifiers'!$S$2:$T$55,2)),"")</f>
        <v/>
      </c>
      <c r="V344" s="7">
        <f t="shared" si="142"/>
        <v>1</v>
      </c>
      <c r="W344" s="7">
        <f t="shared" si="143"/>
        <v>0</v>
      </c>
      <c r="X344" s="861" t="str">
        <f t="shared" si="144"/>
        <v>NULL</v>
      </c>
      <c r="Y344" s="557" t="str">
        <f t="shared" si="145"/>
        <v/>
      </c>
      <c r="Z344" s="862">
        <f t="shared" si="148"/>
        <v>338</v>
      </c>
      <c r="AA344" s="633">
        <f t="shared" si="149"/>
        <v>0</v>
      </c>
      <c r="AB344" s="7" t="str">
        <f t="shared" si="155"/>
        <v>INVALID</v>
      </c>
      <c r="AC344" s="861" t="str">
        <f t="shared" si="156"/>
        <v/>
      </c>
      <c r="AD344" s="861" t="e">
        <f t="shared" si="157"/>
        <v>#DIV/0!</v>
      </c>
      <c r="AE344" s="861">
        <f t="shared" si="158"/>
        <v>0</v>
      </c>
      <c r="AF344" s="862">
        <f t="shared" si="150"/>
        <v>300</v>
      </c>
      <c r="AG344" s="862">
        <f t="shared" si="151"/>
        <v>201</v>
      </c>
      <c r="AH344" s="865">
        <f t="shared" si="152"/>
        <v>0.374</v>
      </c>
      <c r="AI344" s="862">
        <f t="shared" si="153"/>
        <v>0.11600000000000001</v>
      </c>
      <c r="AJ344" s="862" t="e">
        <f t="shared" si="154"/>
        <v>#VALUE!</v>
      </c>
      <c r="AK344" s="632" t="str">
        <f t="shared" si="133"/>
        <v/>
      </c>
      <c r="AL344" s="866" t="str">
        <f t="shared" si="139"/>
        <v/>
      </c>
      <c r="AM344" s="867">
        <f t="shared" si="146"/>
        <v>0</v>
      </c>
      <c r="AN344" s="633" t="str">
        <f t="shared" si="134"/>
        <v>YES</v>
      </c>
      <c r="AO344" s="511" t="s">
        <v>382</v>
      </c>
      <c r="AP344" s="127">
        <f>VLOOKUP(AO344,'Flags&amp;Qualifiers'!$B$2:$C$49,2)</f>
        <v>0</v>
      </c>
      <c r="AQ344" s="127">
        <f>VLOOKUP(AO344,'Flags&amp;Qualifiers'!$B$2:$D$49,3)</f>
        <v>0</v>
      </c>
      <c r="AR344" s="127">
        <f>VLOOKUP(AO344,'Flags&amp;Qualifiers'!$B$2:$E$49,4)</f>
        <v>0</v>
      </c>
      <c r="AS344" s="968"/>
      <c r="AT344" s="856" t="str">
        <f t="shared" si="147"/>
        <v>no</v>
      </c>
    </row>
    <row r="345" spans="1:46" s="7" customFormat="1" ht="11.25" customHeight="1" x14ac:dyDescent="0.2">
      <c r="A345" s="621">
        <f>(AirVision!A342)</f>
        <v>0</v>
      </c>
      <c r="B345" s="622">
        <f>(AirVision!B342)</f>
        <v>0</v>
      </c>
      <c r="C345" s="623" t="str">
        <f>IF(ISNUMBER(AirVision!I342),AirVision!I342, "")</f>
        <v/>
      </c>
      <c r="D345" s="624" t="str">
        <f>IF(AirVision!J342&lt;&gt;"",AirVision!J342, "")</f>
        <v/>
      </c>
      <c r="E345" s="624" t="str">
        <f>IF(ISNUMBER(AirVision!C342),AirVision!C342, "")</f>
        <v/>
      </c>
      <c r="F345" s="624" t="str">
        <f>IF(AirVision!D342&lt;&gt;"",AirVision!D342, "")</f>
        <v/>
      </c>
      <c r="G345" s="624" t="str">
        <f>IF(ISNUMBER(AirVision!F342),AirVision!F342, "")</f>
        <v/>
      </c>
      <c r="H345" s="624" t="str">
        <f>IF(AirVision!G342&lt;&gt;"",AirVision!G342, "")</f>
        <v/>
      </c>
      <c r="I345" s="624" t="str">
        <f>IF(ISNUMBER(AirVision!U342),AirVision!U342, "")</f>
        <v/>
      </c>
      <c r="J345" s="624" t="str">
        <f>IF(AirVision!V342&lt;&gt;"",AirVision!V342, "")</f>
        <v/>
      </c>
      <c r="K345" s="624" t="str">
        <f>IF(ISNUMBER(AirVision!X342),AirVision!X342, "")</f>
        <v/>
      </c>
      <c r="L345" s="624" t="str">
        <f>IF(AirVision!Y342&lt;&gt;"",AirVision!Y342, "")</f>
        <v/>
      </c>
      <c r="M345" s="624" t="str">
        <f>IF(ISNUMBER(AirVision!AA342),AirVision!AA342, "")</f>
        <v/>
      </c>
      <c r="N345" s="624" t="str">
        <f>IF(AirVision!AB342&lt;&gt;"",AirVision!AB342, "")</f>
        <v/>
      </c>
      <c r="O345" s="624" t="str">
        <f>IF(ISNUMBER(AirVision!AD342),AirVision!AD342, "")</f>
        <v/>
      </c>
      <c r="P345" s="624" t="str">
        <f>IF(AirVision!AE342&lt;&gt;"",AirVision!AE342, "")</f>
        <v/>
      </c>
      <c r="Q345" s="624">
        <f t="shared" si="140"/>
        <v>1</v>
      </c>
      <c r="R345" s="624" t="str">
        <f>IF(D345&lt;&gt;"",(VLOOKUP(D345,'Flags&amp;Qualifiers'!$S$2:$U$55,3)),"")</f>
        <v/>
      </c>
      <c r="S345" s="624" t="b">
        <f>ISNUMBER(SEARCH('Flags&amp;Qualifiers'!$S$5,D345))</f>
        <v>0</v>
      </c>
      <c r="T345" s="624">
        <f t="shared" si="141"/>
        <v>0</v>
      </c>
      <c r="U345" s="624" t="str">
        <f>IF(D345&lt;&gt;"",(VLOOKUP(D345,'Flags&amp;Qualifiers'!$S$2:$T$55,2)),"")</f>
        <v/>
      </c>
      <c r="V345" s="7">
        <f t="shared" si="142"/>
        <v>1</v>
      </c>
      <c r="W345" s="7">
        <f t="shared" si="143"/>
        <v>0</v>
      </c>
      <c r="X345" s="861" t="str">
        <f t="shared" si="144"/>
        <v>NULL</v>
      </c>
      <c r="Y345" s="557" t="str">
        <f t="shared" si="145"/>
        <v/>
      </c>
      <c r="Z345" s="862">
        <f t="shared" si="148"/>
        <v>339</v>
      </c>
      <c r="AA345" s="633">
        <f t="shared" si="149"/>
        <v>0</v>
      </c>
      <c r="AB345" s="7" t="str">
        <f t="shared" si="155"/>
        <v>INVALID</v>
      </c>
      <c r="AC345" s="861" t="str">
        <f t="shared" si="156"/>
        <v/>
      </c>
      <c r="AD345" s="861" t="e">
        <f t="shared" si="157"/>
        <v>#DIV/0!</v>
      </c>
      <c r="AE345" s="861">
        <f t="shared" si="158"/>
        <v>0</v>
      </c>
      <c r="AF345" s="862">
        <f t="shared" si="150"/>
        <v>300</v>
      </c>
      <c r="AG345" s="862">
        <f t="shared" si="151"/>
        <v>201</v>
      </c>
      <c r="AH345" s="865">
        <f t="shared" si="152"/>
        <v>0.374</v>
      </c>
      <c r="AI345" s="862">
        <f t="shared" si="153"/>
        <v>0.11600000000000001</v>
      </c>
      <c r="AJ345" s="862" t="e">
        <f t="shared" si="154"/>
        <v>#VALUE!</v>
      </c>
      <c r="AK345" s="632" t="str">
        <f t="shared" si="133"/>
        <v/>
      </c>
      <c r="AL345" s="866" t="str">
        <f t="shared" si="139"/>
        <v/>
      </c>
      <c r="AM345" s="867">
        <f t="shared" si="146"/>
        <v>0</v>
      </c>
      <c r="AN345" s="633" t="str">
        <f t="shared" si="134"/>
        <v>YES</v>
      </c>
      <c r="AO345" s="511" t="s">
        <v>382</v>
      </c>
      <c r="AP345" s="127">
        <f>VLOOKUP(AO345,'Flags&amp;Qualifiers'!$B$2:$C$49,2)</f>
        <v>0</v>
      </c>
      <c r="AQ345" s="127">
        <f>VLOOKUP(AO345,'Flags&amp;Qualifiers'!$B$2:$D$49,3)</f>
        <v>0</v>
      </c>
      <c r="AR345" s="127">
        <f>VLOOKUP(AO345,'Flags&amp;Qualifiers'!$B$2:$E$49,4)</f>
        <v>0</v>
      </c>
      <c r="AS345" s="968"/>
      <c r="AT345" s="856" t="str">
        <f t="shared" si="147"/>
        <v>no</v>
      </c>
    </row>
    <row r="346" spans="1:46" s="7" customFormat="1" ht="11.25" customHeight="1" x14ac:dyDescent="0.2">
      <c r="A346" s="621">
        <f>(AirVision!A343)</f>
        <v>0</v>
      </c>
      <c r="B346" s="622">
        <f>(AirVision!B343)</f>
        <v>0</v>
      </c>
      <c r="C346" s="623" t="str">
        <f>IF(ISNUMBER(AirVision!I343),AirVision!I343, "")</f>
        <v/>
      </c>
      <c r="D346" s="624" t="str">
        <f>IF(AirVision!J343&lt;&gt;"",AirVision!J343, "")</f>
        <v/>
      </c>
      <c r="E346" s="624" t="str">
        <f>IF(ISNUMBER(AirVision!C343),AirVision!C343, "")</f>
        <v/>
      </c>
      <c r="F346" s="624" t="str">
        <f>IF(AirVision!D343&lt;&gt;"",AirVision!D343, "")</f>
        <v/>
      </c>
      <c r="G346" s="624" t="str">
        <f>IF(ISNUMBER(AirVision!F343),AirVision!F343, "")</f>
        <v/>
      </c>
      <c r="H346" s="624" t="str">
        <f>IF(AirVision!G343&lt;&gt;"",AirVision!G343, "")</f>
        <v/>
      </c>
      <c r="I346" s="624" t="str">
        <f>IF(ISNUMBER(AirVision!U343),AirVision!U343, "")</f>
        <v/>
      </c>
      <c r="J346" s="624" t="str">
        <f>IF(AirVision!V343&lt;&gt;"",AirVision!V343, "")</f>
        <v/>
      </c>
      <c r="K346" s="624" t="str">
        <f>IF(ISNUMBER(AirVision!X343),AirVision!X343, "")</f>
        <v/>
      </c>
      <c r="L346" s="624" t="str">
        <f>IF(AirVision!Y343&lt;&gt;"",AirVision!Y343, "")</f>
        <v/>
      </c>
      <c r="M346" s="624" t="str">
        <f>IF(ISNUMBER(AirVision!AA343),AirVision!AA343, "")</f>
        <v/>
      </c>
      <c r="N346" s="624" t="str">
        <f>IF(AirVision!AB343&lt;&gt;"",AirVision!AB343, "")</f>
        <v/>
      </c>
      <c r="O346" s="624" t="str">
        <f>IF(ISNUMBER(AirVision!AD343),AirVision!AD343, "")</f>
        <v/>
      </c>
      <c r="P346" s="624" t="str">
        <f>IF(AirVision!AE343&lt;&gt;"",AirVision!AE343, "")</f>
        <v/>
      </c>
      <c r="Q346" s="624">
        <f t="shared" si="140"/>
        <v>1</v>
      </c>
      <c r="R346" s="624" t="str">
        <f>IF(D346&lt;&gt;"",(VLOOKUP(D346,'Flags&amp;Qualifiers'!$S$2:$U$55,3)),"")</f>
        <v/>
      </c>
      <c r="S346" s="624" t="b">
        <f>ISNUMBER(SEARCH('Flags&amp;Qualifiers'!$S$5,D346))</f>
        <v>0</v>
      </c>
      <c r="T346" s="624">
        <f t="shared" si="141"/>
        <v>0</v>
      </c>
      <c r="U346" s="624" t="str">
        <f>IF(D346&lt;&gt;"",(VLOOKUP(D346,'Flags&amp;Qualifiers'!$S$2:$T$55,2)),"")</f>
        <v/>
      </c>
      <c r="V346" s="7">
        <f t="shared" si="142"/>
        <v>1</v>
      </c>
      <c r="W346" s="7">
        <f t="shared" si="143"/>
        <v>0</v>
      </c>
      <c r="X346" s="861" t="str">
        <f t="shared" si="144"/>
        <v>NULL</v>
      </c>
      <c r="Y346" s="557" t="str">
        <f t="shared" si="145"/>
        <v/>
      </c>
      <c r="Z346" s="862">
        <f t="shared" si="148"/>
        <v>340</v>
      </c>
      <c r="AA346" s="633">
        <f t="shared" si="149"/>
        <v>0</v>
      </c>
      <c r="AB346" s="7" t="str">
        <f t="shared" si="155"/>
        <v>INVALID</v>
      </c>
      <c r="AC346" s="861" t="str">
        <f t="shared" si="156"/>
        <v/>
      </c>
      <c r="AD346" s="861" t="e">
        <f t="shared" si="157"/>
        <v>#DIV/0!</v>
      </c>
      <c r="AE346" s="861">
        <f t="shared" si="158"/>
        <v>0</v>
      </c>
      <c r="AF346" s="862">
        <f t="shared" si="150"/>
        <v>300</v>
      </c>
      <c r="AG346" s="862">
        <f t="shared" si="151"/>
        <v>201</v>
      </c>
      <c r="AH346" s="865">
        <f t="shared" si="152"/>
        <v>0.374</v>
      </c>
      <c r="AI346" s="862">
        <f t="shared" si="153"/>
        <v>0.11600000000000001</v>
      </c>
      <c r="AJ346" s="862" t="e">
        <f t="shared" si="154"/>
        <v>#VALUE!</v>
      </c>
      <c r="AK346" s="632" t="str">
        <f t="shared" si="133"/>
        <v/>
      </c>
      <c r="AL346" s="866" t="str">
        <f t="shared" si="139"/>
        <v/>
      </c>
      <c r="AM346" s="867">
        <f t="shared" si="146"/>
        <v>0</v>
      </c>
      <c r="AN346" s="633" t="str">
        <f t="shared" si="134"/>
        <v>YES</v>
      </c>
      <c r="AO346" s="511" t="s">
        <v>382</v>
      </c>
      <c r="AP346" s="127">
        <f>VLOOKUP(AO346,'Flags&amp;Qualifiers'!$B$2:$C$49,2)</f>
        <v>0</v>
      </c>
      <c r="AQ346" s="127">
        <f>VLOOKUP(AO346,'Flags&amp;Qualifiers'!$B$2:$D$49,3)</f>
        <v>0</v>
      </c>
      <c r="AR346" s="127">
        <f>VLOOKUP(AO346,'Flags&amp;Qualifiers'!$B$2:$E$49,4)</f>
        <v>0</v>
      </c>
      <c r="AS346" s="968"/>
      <c r="AT346" s="856" t="str">
        <f t="shared" si="147"/>
        <v>no</v>
      </c>
    </row>
    <row r="347" spans="1:46" s="7" customFormat="1" ht="11.25" customHeight="1" x14ac:dyDescent="0.2">
      <c r="A347" s="621">
        <f>(AirVision!A344)</f>
        <v>0</v>
      </c>
      <c r="B347" s="622">
        <f>(AirVision!B344)</f>
        <v>0</v>
      </c>
      <c r="C347" s="623" t="str">
        <f>IF(ISNUMBER(AirVision!I344),AirVision!I344, "")</f>
        <v/>
      </c>
      <c r="D347" s="624" t="str">
        <f>IF(AirVision!J344&lt;&gt;"",AirVision!J344, "")</f>
        <v/>
      </c>
      <c r="E347" s="624" t="str">
        <f>IF(ISNUMBER(AirVision!C344),AirVision!C344, "")</f>
        <v/>
      </c>
      <c r="F347" s="624" t="str">
        <f>IF(AirVision!D344&lt;&gt;"",AirVision!D344, "")</f>
        <v/>
      </c>
      <c r="G347" s="624" t="str">
        <f>IF(ISNUMBER(AirVision!F344),AirVision!F344, "")</f>
        <v/>
      </c>
      <c r="H347" s="624" t="str">
        <f>IF(AirVision!G344&lt;&gt;"",AirVision!G344, "")</f>
        <v/>
      </c>
      <c r="I347" s="624" t="str">
        <f>IF(ISNUMBER(AirVision!U344),AirVision!U344, "")</f>
        <v/>
      </c>
      <c r="J347" s="624" t="str">
        <f>IF(AirVision!V344&lt;&gt;"",AirVision!V344, "")</f>
        <v/>
      </c>
      <c r="K347" s="624" t="str">
        <f>IF(ISNUMBER(AirVision!X344),AirVision!X344, "")</f>
        <v/>
      </c>
      <c r="L347" s="624" t="str">
        <f>IF(AirVision!Y344&lt;&gt;"",AirVision!Y344, "")</f>
        <v/>
      </c>
      <c r="M347" s="624" t="str">
        <f>IF(ISNUMBER(AirVision!AA344),AirVision!AA344, "")</f>
        <v/>
      </c>
      <c r="N347" s="624" t="str">
        <f>IF(AirVision!AB344&lt;&gt;"",AirVision!AB344, "")</f>
        <v/>
      </c>
      <c r="O347" s="624" t="str">
        <f>IF(ISNUMBER(AirVision!AD344),AirVision!AD344, "")</f>
        <v/>
      </c>
      <c r="P347" s="624" t="str">
        <f>IF(AirVision!AE344&lt;&gt;"",AirVision!AE344, "")</f>
        <v/>
      </c>
      <c r="Q347" s="624">
        <f t="shared" si="140"/>
        <v>1</v>
      </c>
      <c r="R347" s="624" t="str">
        <f>IF(D347&lt;&gt;"",(VLOOKUP(D347,'Flags&amp;Qualifiers'!$S$2:$U$55,3)),"")</f>
        <v/>
      </c>
      <c r="S347" s="624" t="b">
        <f>ISNUMBER(SEARCH('Flags&amp;Qualifiers'!$S$5,D347))</f>
        <v>0</v>
      </c>
      <c r="T347" s="624">
        <f t="shared" si="141"/>
        <v>0</v>
      </c>
      <c r="U347" s="624" t="str">
        <f>IF(D347&lt;&gt;"",(VLOOKUP(D347,'Flags&amp;Qualifiers'!$S$2:$T$55,2)),"")</f>
        <v/>
      </c>
      <c r="V347" s="7">
        <f t="shared" si="142"/>
        <v>1</v>
      </c>
      <c r="W347" s="7">
        <f t="shared" si="143"/>
        <v>0</v>
      </c>
      <c r="X347" s="861" t="str">
        <f t="shared" si="144"/>
        <v>NULL</v>
      </c>
      <c r="Y347" s="557" t="str">
        <f t="shared" si="145"/>
        <v/>
      </c>
      <c r="Z347" s="862">
        <f t="shared" si="148"/>
        <v>341</v>
      </c>
      <c r="AA347" s="633">
        <f t="shared" si="149"/>
        <v>0</v>
      </c>
      <c r="AB347" s="7" t="str">
        <f t="shared" si="155"/>
        <v>INVALID</v>
      </c>
      <c r="AC347" s="861" t="str">
        <f t="shared" si="156"/>
        <v/>
      </c>
      <c r="AD347" s="861" t="e">
        <f t="shared" si="157"/>
        <v>#DIV/0!</v>
      </c>
      <c r="AE347" s="861">
        <f t="shared" si="158"/>
        <v>0</v>
      </c>
      <c r="AF347" s="862">
        <f t="shared" si="150"/>
        <v>300</v>
      </c>
      <c r="AG347" s="862">
        <f t="shared" si="151"/>
        <v>201</v>
      </c>
      <c r="AH347" s="865">
        <f t="shared" si="152"/>
        <v>0.374</v>
      </c>
      <c r="AI347" s="862">
        <f t="shared" si="153"/>
        <v>0.11600000000000001</v>
      </c>
      <c r="AJ347" s="862" t="e">
        <f t="shared" si="154"/>
        <v>#VALUE!</v>
      </c>
      <c r="AK347" s="632" t="str">
        <f t="shared" si="133"/>
        <v/>
      </c>
      <c r="AL347" s="866" t="str">
        <f t="shared" si="139"/>
        <v/>
      </c>
      <c r="AM347" s="867">
        <f t="shared" si="146"/>
        <v>0</v>
      </c>
      <c r="AN347" s="633" t="str">
        <f t="shared" si="134"/>
        <v>YES</v>
      </c>
      <c r="AO347" s="511" t="s">
        <v>382</v>
      </c>
      <c r="AP347" s="127">
        <f>VLOOKUP(AO347,'Flags&amp;Qualifiers'!$B$2:$C$49,2)</f>
        <v>0</v>
      </c>
      <c r="AQ347" s="127">
        <f>VLOOKUP(AO347,'Flags&amp;Qualifiers'!$B$2:$D$49,3)</f>
        <v>0</v>
      </c>
      <c r="AR347" s="127">
        <f>VLOOKUP(AO347,'Flags&amp;Qualifiers'!$B$2:$E$49,4)</f>
        <v>0</v>
      </c>
      <c r="AS347" s="968"/>
      <c r="AT347" s="856" t="str">
        <f t="shared" si="147"/>
        <v>no</v>
      </c>
    </row>
    <row r="348" spans="1:46" s="7" customFormat="1" ht="11.25" customHeight="1" x14ac:dyDescent="0.2">
      <c r="A348" s="621">
        <f>(AirVision!A345)</f>
        <v>0</v>
      </c>
      <c r="B348" s="622">
        <f>(AirVision!B345)</f>
        <v>0</v>
      </c>
      <c r="C348" s="623" t="str">
        <f>IF(ISNUMBER(AirVision!I345),AirVision!I345, "")</f>
        <v/>
      </c>
      <c r="D348" s="624" t="str">
        <f>IF(AirVision!J345&lt;&gt;"",AirVision!J345, "")</f>
        <v/>
      </c>
      <c r="E348" s="624" t="str">
        <f>IF(ISNUMBER(AirVision!C345),AirVision!C345, "")</f>
        <v/>
      </c>
      <c r="F348" s="624" t="str">
        <f>IF(AirVision!D345&lt;&gt;"",AirVision!D345, "")</f>
        <v/>
      </c>
      <c r="G348" s="624" t="str">
        <f>IF(ISNUMBER(AirVision!F345),AirVision!F345, "")</f>
        <v/>
      </c>
      <c r="H348" s="624" t="str">
        <f>IF(AirVision!G345&lt;&gt;"",AirVision!G345, "")</f>
        <v/>
      </c>
      <c r="I348" s="624" t="str">
        <f>IF(ISNUMBER(AirVision!U345),AirVision!U345, "")</f>
        <v/>
      </c>
      <c r="J348" s="624" t="str">
        <f>IF(AirVision!V345&lt;&gt;"",AirVision!V345, "")</f>
        <v/>
      </c>
      <c r="K348" s="624" t="str">
        <f>IF(ISNUMBER(AirVision!X345),AirVision!X345, "")</f>
        <v/>
      </c>
      <c r="L348" s="624" t="str">
        <f>IF(AirVision!Y345&lt;&gt;"",AirVision!Y345, "")</f>
        <v/>
      </c>
      <c r="M348" s="624" t="str">
        <f>IF(ISNUMBER(AirVision!AA345),AirVision!AA345, "")</f>
        <v/>
      </c>
      <c r="N348" s="624" t="str">
        <f>IF(AirVision!AB345&lt;&gt;"",AirVision!AB345, "")</f>
        <v/>
      </c>
      <c r="O348" s="624" t="str">
        <f>IF(ISNUMBER(AirVision!AD345),AirVision!AD345, "")</f>
        <v/>
      </c>
      <c r="P348" s="624" t="str">
        <f>IF(AirVision!AE345&lt;&gt;"",AirVision!AE345, "")</f>
        <v/>
      </c>
      <c r="Q348" s="624">
        <f t="shared" si="140"/>
        <v>1</v>
      </c>
      <c r="R348" s="624" t="str">
        <f>IF(D348&lt;&gt;"",(VLOOKUP(D348,'Flags&amp;Qualifiers'!$S$2:$U$55,3)),"")</f>
        <v/>
      </c>
      <c r="S348" s="624" t="b">
        <f>ISNUMBER(SEARCH('Flags&amp;Qualifiers'!$S$5,D348))</f>
        <v>0</v>
      </c>
      <c r="T348" s="624">
        <f t="shared" si="141"/>
        <v>0</v>
      </c>
      <c r="U348" s="624" t="str">
        <f>IF(D348&lt;&gt;"",(VLOOKUP(D348,'Flags&amp;Qualifiers'!$S$2:$T$55,2)),"")</f>
        <v/>
      </c>
      <c r="V348" s="7">
        <f t="shared" si="142"/>
        <v>1</v>
      </c>
      <c r="W348" s="7">
        <f t="shared" si="143"/>
        <v>0</v>
      </c>
      <c r="X348" s="861" t="str">
        <f t="shared" si="144"/>
        <v>NULL</v>
      </c>
      <c r="Y348" s="557" t="str">
        <f t="shared" si="145"/>
        <v/>
      </c>
      <c r="Z348" s="862">
        <f t="shared" si="148"/>
        <v>342</v>
      </c>
      <c r="AA348" s="633">
        <f t="shared" si="149"/>
        <v>0</v>
      </c>
      <c r="AB348" s="7" t="str">
        <f t="shared" si="155"/>
        <v>INVALID</v>
      </c>
      <c r="AC348" s="861" t="str">
        <f t="shared" si="156"/>
        <v/>
      </c>
      <c r="AD348" s="861" t="e">
        <f t="shared" si="157"/>
        <v>#DIV/0!</v>
      </c>
      <c r="AE348" s="861">
        <f t="shared" si="158"/>
        <v>0</v>
      </c>
      <c r="AF348" s="862">
        <f t="shared" si="150"/>
        <v>300</v>
      </c>
      <c r="AG348" s="862">
        <f t="shared" si="151"/>
        <v>201</v>
      </c>
      <c r="AH348" s="865">
        <f t="shared" si="152"/>
        <v>0.374</v>
      </c>
      <c r="AI348" s="862">
        <f t="shared" si="153"/>
        <v>0.11600000000000001</v>
      </c>
      <c r="AJ348" s="862" t="e">
        <f t="shared" si="154"/>
        <v>#VALUE!</v>
      </c>
      <c r="AK348" s="632" t="str">
        <f t="shared" si="133"/>
        <v/>
      </c>
      <c r="AL348" s="866" t="str">
        <f t="shared" si="139"/>
        <v/>
      </c>
      <c r="AM348" s="867">
        <f t="shared" si="146"/>
        <v>0</v>
      </c>
      <c r="AN348" s="633" t="str">
        <f t="shared" si="134"/>
        <v>YES</v>
      </c>
      <c r="AO348" s="511" t="s">
        <v>382</v>
      </c>
      <c r="AP348" s="127">
        <f>VLOOKUP(AO348,'Flags&amp;Qualifiers'!$B$2:$C$49,2)</f>
        <v>0</v>
      </c>
      <c r="AQ348" s="127">
        <f>VLOOKUP(AO348,'Flags&amp;Qualifiers'!$B$2:$D$49,3)</f>
        <v>0</v>
      </c>
      <c r="AR348" s="127">
        <f>VLOOKUP(AO348,'Flags&amp;Qualifiers'!$B$2:$E$49,4)</f>
        <v>0</v>
      </c>
      <c r="AS348" s="968"/>
      <c r="AT348" s="856" t="str">
        <f t="shared" si="147"/>
        <v>no</v>
      </c>
    </row>
    <row r="349" spans="1:46" s="7" customFormat="1" ht="11.25" customHeight="1" x14ac:dyDescent="0.2">
      <c r="A349" s="621">
        <f>(AirVision!A346)</f>
        <v>0</v>
      </c>
      <c r="B349" s="622">
        <f>(AirVision!B346)</f>
        <v>0</v>
      </c>
      <c r="C349" s="623" t="str">
        <f>IF(ISNUMBER(AirVision!I346),AirVision!I346, "")</f>
        <v/>
      </c>
      <c r="D349" s="624" t="str">
        <f>IF(AirVision!J346&lt;&gt;"",AirVision!J346, "")</f>
        <v/>
      </c>
      <c r="E349" s="624" t="str">
        <f>IF(ISNUMBER(AirVision!C346),AirVision!C346, "")</f>
        <v/>
      </c>
      <c r="F349" s="624" t="str">
        <f>IF(AirVision!D346&lt;&gt;"",AirVision!D346, "")</f>
        <v/>
      </c>
      <c r="G349" s="624" t="str">
        <f>IF(ISNUMBER(AirVision!F346),AirVision!F346, "")</f>
        <v/>
      </c>
      <c r="H349" s="624" t="str">
        <f>IF(AirVision!G346&lt;&gt;"",AirVision!G346, "")</f>
        <v/>
      </c>
      <c r="I349" s="624" t="str">
        <f>IF(ISNUMBER(AirVision!U346),AirVision!U346, "")</f>
        <v/>
      </c>
      <c r="J349" s="624" t="str">
        <f>IF(AirVision!V346&lt;&gt;"",AirVision!V346, "")</f>
        <v/>
      </c>
      <c r="K349" s="624" t="str">
        <f>IF(ISNUMBER(AirVision!X346),AirVision!X346, "")</f>
        <v/>
      </c>
      <c r="L349" s="624" t="str">
        <f>IF(AirVision!Y346&lt;&gt;"",AirVision!Y346, "")</f>
        <v/>
      </c>
      <c r="M349" s="624" t="str">
        <f>IF(ISNUMBER(AirVision!AA346),AirVision!AA346, "")</f>
        <v/>
      </c>
      <c r="N349" s="624" t="str">
        <f>IF(AirVision!AB346&lt;&gt;"",AirVision!AB346, "")</f>
        <v/>
      </c>
      <c r="O349" s="624" t="str">
        <f>IF(ISNUMBER(AirVision!AD346),AirVision!AD346, "")</f>
        <v/>
      </c>
      <c r="P349" s="624" t="str">
        <f>IF(AirVision!AE346&lt;&gt;"",AirVision!AE346, "")</f>
        <v/>
      </c>
      <c r="Q349" s="624">
        <f t="shared" si="140"/>
        <v>1</v>
      </c>
      <c r="R349" s="624" t="str">
        <f>IF(D349&lt;&gt;"",(VLOOKUP(D349,'Flags&amp;Qualifiers'!$S$2:$U$55,3)),"")</f>
        <v/>
      </c>
      <c r="S349" s="624" t="b">
        <f>ISNUMBER(SEARCH('Flags&amp;Qualifiers'!$S$5,D349))</f>
        <v>0</v>
      </c>
      <c r="T349" s="624">
        <f t="shared" si="141"/>
        <v>0</v>
      </c>
      <c r="U349" s="624" t="str">
        <f>IF(D349&lt;&gt;"",(VLOOKUP(D349,'Flags&amp;Qualifiers'!$S$2:$T$55,2)),"")</f>
        <v/>
      </c>
      <c r="V349" s="7">
        <f t="shared" si="142"/>
        <v>1</v>
      </c>
      <c r="W349" s="7">
        <f t="shared" si="143"/>
        <v>0</v>
      </c>
      <c r="X349" s="861" t="str">
        <f t="shared" si="144"/>
        <v>NULL</v>
      </c>
      <c r="Y349" s="557" t="str">
        <f t="shared" si="145"/>
        <v/>
      </c>
      <c r="Z349" s="862">
        <f t="shared" si="148"/>
        <v>343</v>
      </c>
      <c r="AA349" s="633">
        <f t="shared" si="149"/>
        <v>0</v>
      </c>
      <c r="AB349" s="7" t="str">
        <f t="shared" si="155"/>
        <v>INVALID</v>
      </c>
      <c r="AC349" s="861" t="str">
        <f t="shared" si="156"/>
        <v/>
      </c>
      <c r="AD349" s="861" t="e">
        <f t="shared" si="157"/>
        <v>#DIV/0!</v>
      </c>
      <c r="AE349" s="861">
        <f t="shared" si="158"/>
        <v>0</v>
      </c>
      <c r="AF349" s="862">
        <f t="shared" si="150"/>
        <v>300</v>
      </c>
      <c r="AG349" s="862">
        <f t="shared" si="151"/>
        <v>201</v>
      </c>
      <c r="AH349" s="865">
        <f t="shared" si="152"/>
        <v>0.374</v>
      </c>
      <c r="AI349" s="862">
        <f t="shared" si="153"/>
        <v>0.11600000000000001</v>
      </c>
      <c r="AJ349" s="862" t="e">
        <f t="shared" si="154"/>
        <v>#VALUE!</v>
      </c>
      <c r="AK349" s="632" t="str">
        <f t="shared" si="133"/>
        <v/>
      </c>
      <c r="AL349" s="866" t="str">
        <f t="shared" si="139"/>
        <v/>
      </c>
      <c r="AM349" s="867">
        <f t="shared" si="146"/>
        <v>0</v>
      </c>
      <c r="AN349" s="633" t="str">
        <f t="shared" si="134"/>
        <v>YES</v>
      </c>
      <c r="AO349" s="511" t="s">
        <v>382</v>
      </c>
      <c r="AP349" s="127">
        <f>VLOOKUP(AO349,'Flags&amp;Qualifiers'!$B$2:$C$49,2)</f>
        <v>0</v>
      </c>
      <c r="AQ349" s="127">
        <f>VLOOKUP(AO349,'Flags&amp;Qualifiers'!$B$2:$D$49,3)</f>
        <v>0</v>
      </c>
      <c r="AR349" s="127">
        <f>VLOOKUP(AO349,'Flags&amp;Qualifiers'!$B$2:$E$49,4)</f>
        <v>0</v>
      </c>
      <c r="AS349" s="968"/>
      <c r="AT349" s="856" t="str">
        <f t="shared" si="147"/>
        <v>no</v>
      </c>
    </row>
    <row r="350" spans="1:46" s="7" customFormat="1" ht="11.25" customHeight="1" x14ac:dyDescent="0.2">
      <c r="A350" s="621">
        <f>(AirVision!A347)</f>
        <v>0</v>
      </c>
      <c r="B350" s="622">
        <f>(AirVision!B347)</f>
        <v>0</v>
      </c>
      <c r="C350" s="623" t="str">
        <f>IF(ISNUMBER(AirVision!I347),AirVision!I347, "")</f>
        <v/>
      </c>
      <c r="D350" s="624" t="str">
        <f>IF(AirVision!J347&lt;&gt;"",AirVision!J347, "")</f>
        <v/>
      </c>
      <c r="E350" s="624" t="str">
        <f>IF(ISNUMBER(AirVision!C347),AirVision!C347, "")</f>
        <v/>
      </c>
      <c r="F350" s="624" t="str">
        <f>IF(AirVision!D347&lt;&gt;"",AirVision!D347, "")</f>
        <v/>
      </c>
      <c r="G350" s="624" t="str">
        <f>IF(ISNUMBER(AirVision!F347),AirVision!F347, "")</f>
        <v/>
      </c>
      <c r="H350" s="624" t="str">
        <f>IF(AirVision!G347&lt;&gt;"",AirVision!G347, "")</f>
        <v/>
      </c>
      <c r="I350" s="624" t="str">
        <f>IF(ISNUMBER(AirVision!U347),AirVision!U347, "")</f>
        <v/>
      </c>
      <c r="J350" s="624" t="str">
        <f>IF(AirVision!V347&lt;&gt;"",AirVision!V347, "")</f>
        <v/>
      </c>
      <c r="K350" s="624" t="str">
        <f>IF(ISNUMBER(AirVision!X347),AirVision!X347, "")</f>
        <v/>
      </c>
      <c r="L350" s="624" t="str">
        <f>IF(AirVision!Y347&lt;&gt;"",AirVision!Y347, "")</f>
        <v/>
      </c>
      <c r="M350" s="624" t="str">
        <f>IF(ISNUMBER(AirVision!AA347),AirVision!AA347, "")</f>
        <v/>
      </c>
      <c r="N350" s="624" t="str">
        <f>IF(AirVision!AB347&lt;&gt;"",AirVision!AB347, "")</f>
        <v/>
      </c>
      <c r="O350" s="624" t="str">
        <f>IF(ISNUMBER(AirVision!AD347),AirVision!AD347, "")</f>
        <v/>
      </c>
      <c r="P350" s="624" t="str">
        <f>IF(AirVision!AE347&lt;&gt;"",AirVision!AE347, "")</f>
        <v/>
      </c>
      <c r="Q350" s="624">
        <f t="shared" si="140"/>
        <v>1</v>
      </c>
      <c r="R350" s="624" t="str">
        <f>IF(D350&lt;&gt;"",(VLOOKUP(D350,'Flags&amp;Qualifiers'!$S$2:$U$55,3)),"")</f>
        <v/>
      </c>
      <c r="S350" s="624" t="b">
        <f>ISNUMBER(SEARCH('Flags&amp;Qualifiers'!$S$5,D350))</f>
        <v>0</v>
      </c>
      <c r="T350" s="624">
        <f t="shared" si="141"/>
        <v>0</v>
      </c>
      <c r="U350" s="624" t="str">
        <f>IF(D350&lt;&gt;"",(VLOOKUP(D350,'Flags&amp;Qualifiers'!$S$2:$T$55,2)),"")</f>
        <v/>
      </c>
      <c r="V350" s="7">
        <f t="shared" si="142"/>
        <v>1</v>
      </c>
      <c r="W350" s="7">
        <f t="shared" si="143"/>
        <v>0</v>
      </c>
      <c r="X350" s="861" t="str">
        <f t="shared" si="144"/>
        <v>NULL</v>
      </c>
      <c r="Y350" s="557" t="str">
        <f t="shared" si="145"/>
        <v/>
      </c>
      <c r="Z350" s="862">
        <f t="shared" si="148"/>
        <v>344</v>
      </c>
      <c r="AA350" s="633">
        <f t="shared" si="149"/>
        <v>0</v>
      </c>
      <c r="AB350" s="7" t="str">
        <f t="shared" si="155"/>
        <v>INVALID</v>
      </c>
      <c r="AC350" s="861" t="str">
        <f t="shared" si="156"/>
        <v/>
      </c>
      <c r="AD350" s="861" t="e">
        <f t="shared" si="157"/>
        <v>#DIV/0!</v>
      </c>
      <c r="AE350" s="861">
        <f t="shared" si="158"/>
        <v>0</v>
      </c>
      <c r="AF350" s="862">
        <f t="shared" si="150"/>
        <v>300</v>
      </c>
      <c r="AG350" s="862">
        <f t="shared" si="151"/>
        <v>201</v>
      </c>
      <c r="AH350" s="865">
        <f t="shared" si="152"/>
        <v>0.374</v>
      </c>
      <c r="AI350" s="862">
        <f t="shared" si="153"/>
        <v>0.11600000000000001</v>
      </c>
      <c r="AJ350" s="862" t="e">
        <f t="shared" si="154"/>
        <v>#VALUE!</v>
      </c>
      <c r="AK350" s="632" t="str">
        <f t="shared" si="133"/>
        <v/>
      </c>
      <c r="AL350" s="866" t="str">
        <f t="shared" si="139"/>
        <v/>
      </c>
      <c r="AM350" s="867">
        <f t="shared" si="146"/>
        <v>0</v>
      </c>
      <c r="AN350" s="633" t="str">
        <f t="shared" si="134"/>
        <v>YES</v>
      </c>
      <c r="AO350" s="511" t="s">
        <v>382</v>
      </c>
      <c r="AP350" s="127">
        <f>VLOOKUP(AO350,'Flags&amp;Qualifiers'!$B$2:$C$49,2)</f>
        <v>0</v>
      </c>
      <c r="AQ350" s="127">
        <f>VLOOKUP(AO350,'Flags&amp;Qualifiers'!$B$2:$D$49,3)</f>
        <v>0</v>
      </c>
      <c r="AR350" s="127">
        <f>VLOOKUP(AO350,'Flags&amp;Qualifiers'!$B$2:$E$49,4)</f>
        <v>0</v>
      </c>
      <c r="AS350" s="968">
        <f>COUNTIF(AC350:AC366,"&gt;0")</f>
        <v>0</v>
      </c>
      <c r="AT350" s="856" t="str">
        <f t="shared" si="147"/>
        <v>no</v>
      </c>
    </row>
    <row r="351" spans="1:46" s="7" customFormat="1" ht="11.25" customHeight="1" x14ac:dyDescent="0.2">
      <c r="A351" s="621">
        <f>(AirVision!A348)</f>
        <v>0</v>
      </c>
      <c r="B351" s="622">
        <f>(AirVision!B348)</f>
        <v>0</v>
      </c>
      <c r="C351" s="623" t="str">
        <f>IF(ISNUMBER(AirVision!I348),AirVision!I348, "")</f>
        <v/>
      </c>
      <c r="D351" s="624" t="str">
        <f>IF(AirVision!J348&lt;&gt;"",AirVision!J348, "")</f>
        <v/>
      </c>
      <c r="E351" s="624" t="str">
        <f>IF(ISNUMBER(AirVision!C348),AirVision!C348, "")</f>
        <v/>
      </c>
      <c r="F351" s="624" t="str">
        <f>IF(AirVision!D348&lt;&gt;"",AirVision!D348, "")</f>
        <v/>
      </c>
      <c r="G351" s="624" t="str">
        <f>IF(ISNUMBER(AirVision!F348),AirVision!F348, "")</f>
        <v/>
      </c>
      <c r="H351" s="624" t="str">
        <f>IF(AirVision!G348&lt;&gt;"",AirVision!G348, "")</f>
        <v/>
      </c>
      <c r="I351" s="624" t="str">
        <f>IF(ISNUMBER(AirVision!U348),AirVision!U348, "")</f>
        <v/>
      </c>
      <c r="J351" s="624" t="str">
        <f>IF(AirVision!V348&lt;&gt;"",AirVision!V348, "")</f>
        <v/>
      </c>
      <c r="K351" s="624" t="str">
        <f>IF(ISNUMBER(AirVision!X348),AirVision!X348, "")</f>
        <v/>
      </c>
      <c r="L351" s="624" t="str">
        <f>IF(AirVision!Y348&lt;&gt;"",AirVision!Y348, "")</f>
        <v/>
      </c>
      <c r="M351" s="624" t="str">
        <f>IF(ISNUMBER(AirVision!AA348),AirVision!AA348, "")</f>
        <v/>
      </c>
      <c r="N351" s="624" t="str">
        <f>IF(AirVision!AB348&lt;&gt;"",AirVision!AB348, "")</f>
        <v/>
      </c>
      <c r="O351" s="624" t="str">
        <f>IF(ISNUMBER(AirVision!AD348),AirVision!AD348, "")</f>
        <v/>
      </c>
      <c r="P351" s="624" t="str">
        <f>IF(AirVision!AE348&lt;&gt;"",AirVision!AE348, "")</f>
        <v/>
      </c>
      <c r="Q351" s="624">
        <f t="shared" si="140"/>
        <v>1</v>
      </c>
      <c r="R351" s="624" t="str">
        <f>IF(D351&lt;&gt;"",(VLOOKUP(D351,'Flags&amp;Qualifiers'!$S$2:$U$55,3)),"")</f>
        <v/>
      </c>
      <c r="S351" s="624" t="b">
        <f>ISNUMBER(SEARCH('Flags&amp;Qualifiers'!$S$5,D351))</f>
        <v>0</v>
      </c>
      <c r="T351" s="624">
        <f t="shared" si="141"/>
        <v>0</v>
      </c>
      <c r="U351" s="624" t="str">
        <f>IF(D351&lt;&gt;"",(VLOOKUP(D351,'Flags&amp;Qualifiers'!$S$2:$T$55,2)),"")</f>
        <v/>
      </c>
      <c r="V351" s="7">
        <f t="shared" si="142"/>
        <v>1</v>
      </c>
      <c r="W351" s="7">
        <f t="shared" si="143"/>
        <v>0</v>
      </c>
      <c r="X351" s="861" t="str">
        <f t="shared" si="144"/>
        <v>NULL</v>
      </c>
      <c r="Y351" s="557" t="str">
        <f t="shared" si="145"/>
        <v/>
      </c>
      <c r="Z351" s="862">
        <f t="shared" si="148"/>
        <v>345</v>
      </c>
      <c r="AA351" s="633">
        <f t="shared" si="149"/>
        <v>0</v>
      </c>
      <c r="AB351" s="7" t="str">
        <f t="shared" si="155"/>
        <v>INVALID</v>
      </c>
      <c r="AC351" s="861" t="str">
        <f t="shared" si="156"/>
        <v/>
      </c>
      <c r="AD351" s="861" t="e">
        <f t="shared" si="157"/>
        <v>#DIV/0!</v>
      </c>
      <c r="AE351" s="861">
        <f t="shared" si="158"/>
        <v>0</v>
      </c>
      <c r="AF351" s="862">
        <f t="shared" si="150"/>
        <v>300</v>
      </c>
      <c r="AG351" s="862">
        <f t="shared" si="151"/>
        <v>201</v>
      </c>
      <c r="AH351" s="865">
        <f t="shared" si="152"/>
        <v>0.374</v>
      </c>
      <c r="AI351" s="862">
        <f t="shared" si="153"/>
        <v>0.11600000000000001</v>
      </c>
      <c r="AJ351" s="862" t="e">
        <f t="shared" si="154"/>
        <v>#VALUE!</v>
      </c>
      <c r="AK351" s="632" t="str">
        <f t="shared" ref="AK351:AK414" si="159">IF(ISNUMBER(K351),_xlfn.STDEV.S(K328:K351),"")</f>
        <v/>
      </c>
      <c r="AL351" s="866" t="str">
        <f t="shared" si="139"/>
        <v/>
      </c>
      <c r="AM351" s="867">
        <f t="shared" si="146"/>
        <v>0</v>
      </c>
      <c r="AN351" s="633" t="str">
        <f t="shared" ref="AN351:AN414" si="160">IF(OR(V351&gt;0,W351&gt;0,X351&gt;0.07,X351&lt;0.005,Y351="MDL",Z351&gt;5,AA351&gt;0.014,AA351&lt;-0.014,AK351&gt;2.15),"YES", "")</f>
        <v>YES</v>
      </c>
      <c r="AO351" s="511" t="s">
        <v>382</v>
      </c>
      <c r="AP351" s="127">
        <f>VLOOKUP(AO351,'Flags&amp;Qualifiers'!$B$2:$C$49,2)</f>
        <v>0</v>
      </c>
      <c r="AQ351" s="127">
        <f>VLOOKUP(AO351,'Flags&amp;Qualifiers'!$B$2:$D$49,3)</f>
        <v>0</v>
      </c>
      <c r="AR351" s="127">
        <f>VLOOKUP(AO351,'Flags&amp;Qualifiers'!$B$2:$E$49,4)</f>
        <v>0</v>
      </c>
      <c r="AS351" s="968"/>
      <c r="AT351" s="856" t="str">
        <f t="shared" si="147"/>
        <v>no</v>
      </c>
    </row>
    <row r="352" spans="1:46" s="7" customFormat="1" ht="11.25" customHeight="1" x14ac:dyDescent="0.2">
      <c r="A352" s="621">
        <f>(AirVision!A349)</f>
        <v>0</v>
      </c>
      <c r="B352" s="622">
        <f>(AirVision!B349)</f>
        <v>0</v>
      </c>
      <c r="C352" s="623" t="str">
        <f>IF(ISNUMBER(AirVision!I349),AirVision!I349, "")</f>
        <v/>
      </c>
      <c r="D352" s="624" t="str">
        <f>IF(AirVision!J349&lt;&gt;"",AirVision!J349, "")</f>
        <v/>
      </c>
      <c r="E352" s="624" t="str">
        <f>IF(ISNUMBER(AirVision!C349),AirVision!C349, "")</f>
        <v/>
      </c>
      <c r="F352" s="624" t="str">
        <f>IF(AirVision!D349&lt;&gt;"",AirVision!D349, "")</f>
        <v/>
      </c>
      <c r="G352" s="624" t="str">
        <f>IF(ISNUMBER(AirVision!F349),AirVision!F349, "")</f>
        <v/>
      </c>
      <c r="H352" s="624" t="str">
        <f>IF(AirVision!G349&lt;&gt;"",AirVision!G349, "")</f>
        <v/>
      </c>
      <c r="I352" s="624" t="str">
        <f>IF(ISNUMBER(AirVision!U349),AirVision!U349, "")</f>
        <v/>
      </c>
      <c r="J352" s="624" t="str">
        <f>IF(AirVision!V349&lt;&gt;"",AirVision!V349, "")</f>
        <v/>
      </c>
      <c r="K352" s="624" t="str">
        <f>IF(ISNUMBER(AirVision!X349),AirVision!X349, "")</f>
        <v/>
      </c>
      <c r="L352" s="624" t="str">
        <f>IF(AirVision!Y349&lt;&gt;"",AirVision!Y349, "")</f>
        <v/>
      </c>
      <c r="M352" s="624" t="str">
        <f>IF(ISNUMBER(AirVision!AA349),AirVision!AA349, "")</f>
        <v/>
      </c>
      <c r="N352" s="624" t="str">
        <f>IF(AirVision!AB349&lt;&gt;"",AirVision!AB349, "")</f>
        <v/>
      </c>
      <c r="O352" s="624" t="str">
        <f>IF(ISNUMBER(AirVision!AD349),AirVision!AD349, "")</f>
        <v/>
      </c>
      <c r="P352" s="624" t="str">
        <f>IF(AirVision!AE349&lt;&gt;"",AirVision!AE349, "")</f>
        <v/>
      </c>
      <c r="Q352" s="624">
        <f t="shared" si="140"/>
        <v>1</v>
      </c>
      <c r="R352" s="624" t="str">
        <f>IF(D352&lt;&gt;"",(VLOOKUP(D352,'Flags&amp;Qualifiers'!$S$2:$U$55,3)),"")</f>
        <v/>
      </c>
      <c r="S352" s="624" t="b">
        <f>ISNUMBER(SEARCH('Flags&amp;Qualifiers'!$S$5,D352))</f>
        <v>0</v>
      </c>
      <c r="T352" s="624">
        <f t="shared" si="141"/>
        <v>0</v>
      </c>
      <c r="U352" s="624" t="str">
        <f>IF(D352&lt;&gt;"",(VLOOKUP(D352,'Flags&amp;Qualifiers'!$S$2:$T$55,2)),"")</f>
        <v/>
      </c>
      <c r="V352" s="7">
        <f t="shared" si="142"/>
        <v>1</v>
      </c>
      <c r="W352" s="7">
        <f t="shared" si="143"/>
        <v>0</v>
      </c>
      <c r="X352" s="861" t="str">
        <f t="shared" si="144"/>
        <v>NULL</v>
      </c>
      <c r="Y352" s="557" t="str">
        <f t="shared" si="145"/>
        <v/>
      </c>
      <c r="Z352" s="862">
        <f t="shared" si="148"/>
        <v>346</v>
      </c>
      <c r="AA352" s="633">
        <f t="shared" si="149"/>
        <v>0</v>
      </c>
      <c r="AB352" s="7" t="str">
        <f t="shared" si="155"/>
        <v>INVALID</v>
      </c>
      <c r="AC352" s="861" t="str">
        <f t="shared" si="156"/>
        <v/>
      </c>
      <c r="AD352" s="861" t="e">
        <f t="shared" si="157"/>
        <v>#DIV/0!</v>
      </c>
      <c r="AE352" s="861">
        <f t="shared" si="158"/>
        <v>0</v>
      </c>
      <c r="AF352" s="862">
        <f t="shared" si="150"/>
        <v>300</v>
      </c>
      <c r="AG352" s="862">
        <f t="shared" si="151"/>
        <v>201</v>
      </c>
      <c r="AH352" s="865">
        <f t="shared" si="152"/>
        <v>0.374</v>
      </c>
      <c r="AI352" s="862">
        <f t="shared" si="153"/>
        <v>0.11600000000000001</v>
      </c>
      <c r="AJ352" s="862" t="e">
        <f t="shared" si="154"/>
        <v>#VALUE!</v>
      </c>
      <c r="AK352" s="632" t="str">
        <f t="shared" si="159"/>
        <v/>
      </c>
      <c r="AL352" s="866" t="str">
        <f t="shared" si="139"/>
        <v/>
      </c>
      <c r="AM352" s="867">
        <f t="shared" si="146"/>
        <v>0</v>
      </c>
      <c r="AN352" s="633" t="str">
        <f t="shared" si="160"/>
        <v>YES</v>
      </c>
      <c r="AO352" s="511" t="s">
        <v>382</v>
      </c>
      <c r="AP352" s="127">
        <f>VLOOKUP(AO352,'Flags&amp;Qualifiers'!$B$2:$C$49,2)</f>
        <v>0</v>
      </c>
      <c r="AQ352" s="127">
        <f>VLOOKUP(AO352,'Flags&amp;Qualifiers'!$B$2:$D$49,3)</f>
        <v>0</v>
      </c>
      <c r="AR352" s="127">
        <f>VLOOKUP(AO352,'Flags&amp;Qualifiers'!$B$2:$E$49,4)</f>
        <v>0</v>
      </c>
      <c r="AS352" s="968"/>
      <c r="AT352" s="856" t="str">
        <f t="shared" si="147"/>
        <v>no</v>
      </c>
    </row>
    <row r="353" spans="1:46" s="7" customFormat="1" ht="11.25" customHeight="1" x14ac:dyDescent="0.2">
      <c r="A353" s="621">
        <f>(AirVision!A350)</f>
        <v>0</v>
      </c>
      <c r="B353" s="622">
        <f>(AirVision!B350)</f>
        <v>0</v>
      </c>
      <c r="C353" s="623" t="str">
        <f>IF(ISNUMBER(AirVision!I350),AirVision!I350, "")</f>
        <v/>
      </c>
      <c r="D353" s="624" t="str">
        <f>IF(AirVision!J350&lt;&gt;"",AirVision!J350, "")</f>
        <v/>
      </c>
      <c r="E353" s="624" t="str">
        <f>IF(ISNUMBER(AirVision!C350),AirVision!C350, "")</f>
        <v/>
      </c>
      <c r="F353" s="624" t="str">
        <f>IF(AirVision!D350&lt;&gt;"",AirVision!D350, "")</f>
        <v/>
      </c>
      <c r="G353" s="624" t="str">
        <f>IF(ISNUMBER(AirVision!F350),AirVision!F350, "")</f>
        <v/>
      </c>
      <c r="H353" s="624" t="str">
        <f>IF(AirVision!G350&lt;&gt;"",AirVision!G350, "")</f>
        <v/>
      </c>
      <c r="I353" s="624" t="str">
        <f>IF(ISNUMBER(AirVision!U350),AirVision!U350, "")</f>
        <v/>
      </c>
      <c r="J353" s="624" t="str">
        <f>IF(AirVision!V350&lt;&gt;"",AirVision!V350, "")</f>
        <v/>
      </c>
      <c r="K353" s="624" t="str">
        <f>IF(ISNUMBER(AirVision!X350),AirVision!X350, "")</f>
        <v/>
      </c>
      <c r="L353" s="624" t="str">
        <f>IF(AirVision!Y350&lt;&gt;"",AirVision!Y350, "")</f>
        <v/>
      </c>
      <c r="M353" s="624" t="str">
        <f>IF(ISNUMBER(AirVision!AA350),AirVision!AA350, "")</f>
        <v/>
      </c>
      <c r="N353" s="624" t="str">
        <f>IF(AirVision!AB350&lt;&gt;"",AirVision!AB350, "")</f>
        <v/>
      </c>
      <c r="O353" s="624" t="str">
        <f>IF(ISNUMBER(AirVision!AD350),AirVision!AD350, "")</f>
        <v/>
      </c>
      <c r="P353" s="624" t="str">
        <f>IF(AirVision!AE350&lt;&gt;"",AirVision!AE350, "")</f>
        <v/>
      </c>
      <c r="Q353" s="624">
        <f t="shared" si="140"/>
        <v>1</v>
      </c>
      <c r="R353" s="624" t="str">
        <f>IF(D353&lt;&gt;"",(VLOOKUP(D353,'Flags&amp;Qualifiers'!$S$2:$U$55,3)),"")</f>
        <v/>
      </c>
      <c r="S353" s="624" t="b">
        <f>ISNUMBER(SEARCH('Flags&amp;Qualifiers'!$S$5,D353))</f>
        <v>0</v>
      </c>
      <c r="T353" s="624">
        <f t="shared" si="141"/>
        <v>0</v>
      </c>
      <c r="U353" s="624" t="str">
        <f>IF(D353&lt;&gt;"",(VLOOKUP(D353,'Flags&amp;Qualifiers'!$S$2:$T$55,2)),"")</f>
        <v/>
      </c>
      <c r="V353" s="7">
        <f t="shared" si="142"/>
        <v>1</v>
      </c>
      <c r="W353" s="7">
        <f t="shared" si="143"/>
        <v>0</v>
      </c>
      <c r="X353" s="861" t="str">
        <f t="shared" si="144"/>
        <v>NULL</v>
      </c>
      <c r="Y353" s="557" t="str">
        <f t="shared" si="145"/>
        <v/>
      </c>
      <c r="Z353" s="862">
        <f t="shared" si="148"/>
        <v>347</v>
      </c>
      <c r="AA353" s="633">
        <f t="shared" si="149"/>
        <v>0</v>
      </c>
      <c r="AB353" s="7" t="str">
        <f t="shared" si="155"/>
        <v>INVALID</v>
      </c>
      <c r="AC353" s="861" t="str">
        <f t="shared" si="156"/>
        <v/>
      </c>
      <c r="AD353" s="861" t="e">
        <f t="shared" si="157"/>
        <v>#DIV/0!</v>
      </c>
      <c r="AE353" s="861">
        <f t="shared" si="158"/>
        <v>0</v>
      </c>
      <c r="AF353" s="862">
        <f t="shared" si="150"/>
        <v>300</v>
      </c>
      <c r="AG353" s="862">
        <f t="shared" si="151"/>
        <v>201</v>
      </c>
      <c r="AH353" s="865">
        <f t="shared" si="152"/>
        <v>0.374</v>
      </c>
      <c r="AI353" s="862">
        <f t="shared" si="153"/>
        <v>0.11600000000000001</v>
      </c>
      <c r="AJ353" s="862" t="e">
        <f t="shared" si="154"/>
        <v>#VALUE!</v>
      </c>
      <c r="AK353" s="632" t="str">
        <f t="shared" si="159"/>
        <v/>
      </c>
      <c r="AL353" s="866" t="str">
        <f t="shared" si="139"/>
        <v/>
      </c>
      <c r="AM353" s="867">
        <f t="shared" si="146"/>
        <v>0</v>
      </c>
      <c r="AN353" s="633" t="str">
        <f t="shared" si="160"/>
        <v>YES</v>
      </c>
      <c r="AO353" s="511" t="s">
        <v>382</v>
      </c>
      <c r="AP353" s="127">
        <f>VLOOKUP(AO353,'Flags&amp;Qualifiers'!$B$2:$C$49,2)</f>
        <v>0</v>
      </c>
      <c r="AQ353" s="127">
        <f>VLOOKUP(AO353,'Flags&amp;Qualifiers'!$B$2:$D$49,3)</f>
        <v>0</v>
      </c>
      <c r="AR353" s="127">
        <f>VLOOKUP(AO353,'Flags&amp;Qualifiers'!$B$2:$E$49,4)</f>
        <v>0</v>
      </c>
      <c r="AS353" s="968"/>
      <c r="AT353" s="856" t="str">
        <f t="shared" si="147"/>
        <v>no</v>
      </c>
    </row>
    <row r="354" spans="1:46" s="7" customFormat="1" ht="11.25" customHeight="1" x14ac:dyDescent="0.2">
      <c r="A354" s="621">
        <f>(AirVision!A351)</f>
        <v>0</v>
      </c>
      <c r="B354" s="622">
        <f>(AirVision!B351)</f>
        <v>0</v>
      </c>
      <c r="C354" s="623" t="str">
        <f>IF(ISNUMBER(AirVision!I351),AirVision!I351, "")</f>
        <v/>
      </c>
      <c r="D354" s="624" t="str">
        <f>IF(AirVision!J351&lt;&gt;"",AirVision!J351, "")</f>
        <v/>
      </c>
      <c r="E354" s="624" t="str">
        <f>IF(ISNUMBER(AirVision!C351),AirVision!C351, "")</f>
        <v/>
      </c>
      <c r="F354" s="624" t="str">
        <f>IF(AirVision!D351&lt;&gt;"",AirVision!D351, "")</f>
        <v/>
      </c>
      <c r="G354" s="624" t="str">
        <f>IF(ISNUMBER(AirVision!F351),AirVision!F351, "")</f>
        <v/>
      </c>
      <c r="H354" s="624" t="str">
        <f>IF(AirVision!G351&lt;&gt;"",AirVision!G351, "")</f>
        <v/>
      </c>
      <c r="I354" s="624" t="str">
        <f>IF(ISNUMBER(AirVision!U351),AirVision!U351, "")</f>
        <v/>
      </c>
      <c r="J354" s="624" t="str">
        <f>IF(AirVision!V351&lt;&gt;"",AirVision!V351, "")</f>
        <v/>
      </c>
      <c r="K354" s="624" t="str">
        <f>IF(ISNUMBER(AirVision!X351),AirVision!X351, "")</f>
        <v/>
      </c>
      <c r="L354" s="624" t="str">
        <f>IF(AirVision!Y351&lt;&gt;"",AirVision!Y351, "")</f>
        <v/>
      </c>
      <c r="M354" s="624" t="str">
        <f>IF(ISNUMBER(AirVision!AA351),AirVision!AA351, "")</f>
        <v/>
      </c>
      <c r="N354" s="624" t="str">
        <f>IF(AirVision!AB351&lt;&gt;"",AirVision!AB351, "")</f>
        <v/>
      </c>
      <c r="O354" s="624" t="str">
        <f>IF(ISNUMBER(AirVision!AD351),AirVision!AD351, "")</f>
        <v/>
      </c>
      <c r="P354" s="624" t="str">
        <f>IF(AirVision!AE351&lt;&gt;"",AirVision!AE351, "")</f>
        <v/>
      </c>
      <c r="Q354" s="624">
        <f t="shared" si="140"/>
        <v>1</v>
      </c>
      <c r="R354" s="624" t="str">
        <f>IF(D354&lt;&gt;"",(VLOOKUP(D354,'Flags&amp;Qualifiers'!$S$2:$U$55,3)),"")</f>
        <v/>
      </c>
      <c r="S354" s="624" t="b">
        <f>ISNUMBER(SEARCH('Flags&amp;Qualifiers'!$S$5,D354))</f>
        <v>0</v>
      </c>
      <c r="T354" s="624">
        <f t="shared" si="141"/>
        <v>0</v>
      </c>
      <c r="U354" s="624" t="str">
        <f>IF(D354&lt;&gt;"",(VLOOKUP(D354,'Flags&amp;Qualifiers'!$S$2:$T$55,2)),"")</f>
        <v/>
      </c>
      <c r="V354" s="7">
        <f t="shared" si="142"/>
        <v>1</v>
      </c>
      <c r="W354" s="7">
        <f t="shared" si="143"/>
        <v>0</v>
      </c>
      <c r="X354" s="861" t="str">
        <f t="shared" si="144"/>
        <v>NULL</v>
      </c>
      <c r="Y354" s="557" t="str">
        <f t="shared" si="145"/>
        <v/>
      </c>
      <c r="Z354" s="862">
        <f t="shared" si="148"/>
        <v>348</v>
      </c>
      <c r="AA354" s="633">
        <f t="shared" si="149"/>
        <v>0</v>
      </c>
      <c r="AB354" s="7" t="str">
        <f t="shared" si="155"/>
        <v>INVALID</v>
      </c>
      <c r="AC354" s="861" t="str">
        <f t="shared" si="156"/>
        <v/>
      </c>
      <c r="AD354" s="861" t="e">
        <f t="shared" si="157"/>
        <v>#DIV/0!</v>
      </c>
      <c r="AE354" s="861">
        <f t="shared" si="158"/>
        <v>0</v>
      </c>
      <c r="AF354" s="862">
        <f t="shared" si="150"/>
        <v>300</v>
      </c>
      <c r="AG354" s="862">
        <f t="shared" si="151"/>
        <v>201</v>
      </c>
      <c r="AH354" s="865">
        <f t="shared" si="152"/>
        <v>0.374</v>
      </c>
      <c r="AI354" s="862">
        <f t="shared" si="153"/>
        <v>0.11600000000000001</v>
      </c>
      <c r="AJ354" s="862" t="e">
        <f t="shared" si="154"/>
        <v>#VALUE!</v>
      </c>
      <c r="AK354" s="632" t="str">
        <f t="shared" si="159"/>
        <v/>
      </c>
      <c r="AL354" s="866" t="str">
        <f t="shared" si="139"/>
        <v/>
      </c>
      <c r="AM354" s="867">
        <f t="shared" si="146"/>
        <v>0</v>
      </c>
      <c r="AN354" s="633" t="str">
        <f t="shared" si="160"/>
        <v>YES</v>
      </c>
      <c r="AO354" s="511" t="s">
        <v>382</v>
      </c>
      <c r="AP354" s="127">
        <f>VLOOKUP(AO354,'Flags&amp;Qualifiers'!$B$2:$C$49,2)</f>
        <v>0</v>
      </c>
      <c r="AQ354" s="127">
        <f>VLOOKUP(AO354,'Flags&amp;Qualifiers'!$B$2:$D$49,3)</f>
        <v>0</v>
      </c>
      <c r="AR354" s="127">
        <f>VLOOKUP(AO354,'Flags&amp;Qualifiers'!$B$2:$E$49,4)</f>
        <v>0</v>
      </c>
      <c r="AS354" s="968"/>
      <c r="AT354" s="856" t="str">
        <f t="shared" si="147"/>
        <v>no</v>
      </c>
    </row>
    <row r="355" spans="1:46" s="7" customFormat="1" ht="11.25" customHeight="1" x14ac:dyDescent="0.2">
      <c r="A355" s="621">
        <f>(AirVision!A352)</f>
        <v>0</v>
      </c>
      <c r="B355" s="622">
        <f>(AirVision!B352)</f>
        <v>0</v>
      </c>
      <c r="C355" s="623" t="str">
        <f>IF(ISNUMBER(AirVision!I352),AirVision!I352, "")</f>
        <v/>
      </c>
      <c r="D355" s="624" t="str">
        <f>IF(AirVision!J352&lt;&gt;"",AirVision!J352, "")</f>
        <v/>
      </c>
      <c r="E355" s="624" t="str">
        <f>IF(ISNUMBER(AirVision!C352),AirVision!C352, "")</f>
        <v/>
      </c>
      <c r="F355" s="624" t="str">
        <f>IF(AirVision!D352&lt;&gt;"",AirVision!D352, "")</f>
        <v/>
      </c>
      <c r="G355" s="624" t="str">
        <f>IF(ISNUMBER(AirVision!F352),AirVision!F352, "")</f>
        <v/>
      </c>
      <c r="H355" s="624" t="str">
        <f>IF(AirVision!G352&lt;&gt;"",AirVision!G352, "")</f>
        <v/>
      </c>
      <c r="I355" s="624" t="str">
        <f>IF(ISNUMBER(AirVision!U352),AirVision!U352, "")</f>
        <v/>
      </c>
      <c r="J355" s="624" t="str">
        <f>IF(AirVision!V352&lt;&gt;"",AirVision!V352, "")</f>
        <v/>
      </c>
      <c r="K355" s="624" t="str">
        <f>IF(ISNUMBER(AirVision!X352),AirVision!X352, "")</f>
        <v/>
      </c>
      <c r="L355" s="624" t="str">
        <f>IF(AirVision!Y352&lt;&gt;"",AirVision!Y352, "")</f>
        <v/>
      </c>
      <c r="M355" s="624" t="str">
        <f>IF(ISNUMBER(AirVision!AA352),AirVision!AA352, "")</f>
        <v/>
      </c>
      <c r="N355" s="624" t="str">
        <f>IF(AirVision!AB352&lt;&gt;"",AirVision!AB352, "")</f>
        <v/>
      </c>
      <c r="O355" s="624" t="str">
        <f>IF(ISNUMBER(AirVision!AD352),AirVision!AD352, "")</f>
        <v/>
      </c>
      <c r="P355" s="624" t="str">
        <f>IF(AirVision!AE352&lt;&gt;"",AirVision!AE352, "")</f>
        <v/>
      </c>
      <c r="Q355" s="624">
        <f t="shared" si="140"/>
        <v>1</v>
      </c>
      <c r="R355" s="624" t="str">
        <f>IF(D355&lt;&gt;"",(VLOOKUP(D355,'Flags&amp;Qualifiers'!$S$2:$U$55,3)),"")</f>
        <v/>
      </c>
      <c r="S355" s="624" t="b">
        <f>ISNUMBER(SEARCH('Flags&amp;Qualifiers'!$S$5,D355))</f>
        <v>0</v>
      </c>
      <c r="T355" s="624">
        <f t="shared" si="141"/>
        <v>0</v>
      </c>
      <c r="U355" s="624" t="str">
        <f>IF(D355&lt;&gt;"",(VLOOKUP(D355,'Flags&amp;Qualifiers'!$S$2:$T$55,2)),"")</f>
        <v/>
      </c>
      <c r="V355" s="7">
        <f t="shared" si="142"/>
        <v>1</v>
      </c>
      <c r="W355" s="7">
        <f t="shared" si="143"/>
        <v>0</v>
      </c>
      <c r="X355" s="861" t="str">
        <f t="shared" si="144"/>
        <v>NULL</v>
      </c>
      <c r="Y355" s="557" t="str">
        <f t="shared" si="145"/>
        <v/>
      </c>
      <c r="Z355" s="862">
        <f t="shared" si="148"/>
        <v>349</v>
      </c>
      <c r="AA355" s="633">
        <f t="shared" si="149"/>
        <v>0</v>
      </c>
      <c r="AB355" s="7" t="str">
        <f t="shared" si="155"/>
        <v>INVALID</v>
      </c>
      <c r="AC355" s="861" t="str">
        <f t="shared" si="156"/>
        <v/>
      </c>
      <c r="AD355" s="861" t="e">
        <f t="shared" si="157"/>
        <v>#DIV/0!</v>
      </c>
      <c r="AE355" s="861">
        <f t="shared" si="158"/>
        <v>0</v>
      </c>
      <c r="AF355" s="862">
        <f t="shared" si="150"/>
        <v>300</v>
      </c>
      <c r="AG355" s="862">
        <f t="shared" si="151"/>
        <v>201</v>
      </c>
      <c r="AH355" s="865">
        <f t="shared" si="152"/>
        <v>0.374</v>
      </c>
      <c r="AI355" s="862">
        <f t="shared" si="153"/>
        <v>0.11600000000000001</v>
      </c>
      <c r="AJ355" s="862" t="e">
        <f t="shared" si="154"/>
        <v>#VALUE!</v>
      </c>
      <c r="AK355" s="632" t="str">
        <f t="shared" si="159"/>
        <v/>
      </c>
      <c r="AL355" s="866" t="str">
        <f t="shared" si="139"/>
        <v/>
      </c>
      <c r="AM355" s="867">
        <f t="shared" si="146"/>
        <v>0</v>
      </c>
      <c r="AN355" s="633" t="str">
        <f t="shared" si="160"/>
        <v>YES</v>
      </c>
      <c r="AO355" s="511" t="s">
        <v>382</v>
      </c>
      <c r="AP355" s="127">
        <f>VLOOKUP(AO355,'Flags&amp;Qualifiers'!$B$2:$C$49,2)</f>
        <v>0</v>
      </c>
      <c r="AQ355" s="127">
        <f>VLOOKUP(AO355,'Flags&amp;Qualifiers'!$B$2:$D$49,3)</f>
        <v>0</v>
      </c>
      <c r="AR355" s="127">
        <f>VLOOKUP(AO355,'Flags&amp;Qualifiers'!$B$2:$E$49,4)</f>
        <v>0</v>
      </c>
      <c r="AS355" s="968"/>
      <c r="AT355" s="856" t="str">
        <f t="shared" si="147"/>
        <v>no</v>
      </c>
    </row>
    <row r="356" spans="1:46" s="7" customFormat="1" ht="11.25" customHeight="1" x14ac:dyDescent="0.2">
      <c r="A356" s="621">
        <f>(AirVision!A353)</f>
        <v>0</v>
      </c>
      <c r="B356" s="622">
        <f>(AirVision!B353)</f>
        <v>0</v>
      </c>
      <c r="C356" s="623" t="str">
        <f>IF(ISNUMBER(AirVision!I353),AirVision!I353, "")</f>
        <v/>
      </c>
      <c r="D356" s="624" t="str">
        <f>IF(AirVision!J353&lt;&gt;"",AirVision!J353, "")</f>
        <v/>
      </c>
      <c r="E356" s="624" t="str">
        <f>IF(ISNUMBER(AirVision!C353),AirVision!C353, "")</f>
        <v/>
      </c>
      <c r="F356" s="624" t="str">
        <f>IF(AirVision!D353&lt;&gt;"",AirVision!D353, "")</f>
        <v/>
      </c>
      <c r="G356" s="624" t="str">
        <f>IF(ISNUMBER(AirVision!F353),AirVision!F353, "")</f>
        <v/>
      </c>
      <c r="H356" s="624" t="str">
        <f>IF(AirVision!G353&lt;&gt;"",AirVision!G353, "")</f>
        <v/>
      </c>
      <c r="I356" s="624" t="str">
        <f>IF(ISNUMBER(AirVision!U353),AirVision!U353, "")</f>
        <v/>
      </c>
      <c r="J356" s="624" t="str">
        <f>IF(AirVision!V353&lt;&gt;"",AirVision!V353, "")</f>
        <v/>
      </c>
      <c r="K356" s="624" t="str">
        <f>IF(ISNUMBER(AirVision!X353),AirVision!X353, "")</f>
        <v/>
      </c>
      <c r="L356" s="624" t="str">
        <f>IF(AirVision!Y353&lt;&gt;"",AirVision!Y353, "")</f>
        <v/>
      </c>
      <c r="M356" s="624" t="str">
        <f>IF(ISNUMBER(AirVision!AA353),AirVision!AA353, "")</f>
        <v/>
      </c>
      <c r="N356" s="624" t="str">
        <f>IF(AirVision!AB353&lt;&gt;"",AirVision!AB353, "")</f>
        <v/>
      </c>
      <c r="O356" s="624" t="str">
        <f>IF(ISNUMBER(AirVision!AD353),AirVision!AD353, "")</f>
        <v/>
      </c>
      <c r="P356" s="624" t="str">
        <f>IF(AirVision!AE353&lt;&gt;"",AirVision!AE353, "")</f>
        <v/>
      </c>
      <c r="Q356" s="624">
        <f t="shared" si="140"/>
        <v>1</v>
      </c>
      <c r="R356" s="624" t="str">
        <f>IF(D356&lt;&gt;"",(VLOOKUP(D356,'Flags&amp;Qualifiers'!$S$2:$U$55,3)),"")</f>
        <v/>
      </c>
      <c r="S356" s="624" t="b">
        <f>ISNUMBER(SEARCH('Flags&amp;Qualifiers'!$S$5,D356))</f>
        <v>0</v>
      </c>
      <c r="T356" s="624">
        <f t="shared" si="141"/>
        <v>0</v>
      </c>
      <c r="U356" s="624" t="str">
        <f>IF(D356&lt;&gt;"",(VLOOKUP(D356,'Flags&amp;Qualifiers'!$S$2:$T$55,2)),"")</f>
        <v/>
      </c>
      <c r="V356" s="7">
        <f t="shared" si="142"/>
        <v>1</v>
      </c>
      <c r="W356" s="7">
        <f t="shared" si="143"/>
        <v>0</v>
      </c>
      <c r="X356" s="861" t="str">
        <f t="shared" si="144"/>
        <v>NULL</v>
      </c>
      <c r="Y356" s="557" t="str">
        <f t="shared" si="145"/>
        <v/>
      </c>
      <c r="Z356" s="862">
        <f t="shared" si="148"/>
        <v>350</v>
      </c>
      <c r="AA356" s="633">
        <f t="shared" si="149"/>
        <v>0</v>
      </c>
      <c r="AB356" s="7" t="str">
        <f t="shared" si="155"/>
        <v>INVALID</v>
      </c>
      <c r="AC356" s="861" t="str">
        <f t="shared" si="156"/>
        <v/>
      </c>
      <c r="AD356" s="861" t="e">
        <f t="shared" si="157"/>
        <v>#DIV/0!</v>
      </c>
      <c r="AE356" s="861">
        <f t="shared" si="158"/>
        <v>0</v>
      </c>
      <c r="AF356" s="862">
        <f t="shared" si="150"/>
        <v>300</v>
      </c>
      <c r="AG356" s="862">
        <f t="shared" si="151"/>
        <v>201</v>
      </c>
      <c r="AH356" s="865">
        <f t="shared" si="152"/>
        <v>0.374</v>
      </c>
      <c r="AI356" s="862">
        <f t="shared" si="153"/>
        <v>0.11600000000000001</v>
      </c>
      <c r="AJ356" s="862" t="e">
        <f t="shared" si="154"/>
        <v>#VALUE!</v>
      </c>
      <c r="AK356" s="632" t="str">
        <f t="shared" si="159"/>
        <v/>
      </c>
      <c r="AL356" s="866" t="str">
        <f t="shared" si="139"/>
        <v/>
      </c>
      <c r="AM356" s="867">
        <f t="shared" si="146"/>
        <v>0</v>
      </c>
      <c r="AN356" s="633" t="str">
        <f t="shared" si="160"/>
        <v>YES</v>
      </c>
      <c r="AO356" s="511" t="s">
        <v>382</v>
      </c>
      <c r="AP356" s="127">
        <f>VLOOKUP(AO356,'Flags&amp;Qualifiers'!$B$2:$C$49,2)</f>
        <v>0</v>
      </c>
      <c r="AQ356" s="127">
        <f>VLOOKUP(AO356,'Flags&amp;Qualifiers'!$B$2:$D$49,3)</f>
        <v>0</v>
      </c>
      <c r="AR356" s="127">
        <f>VLOOKUP(AO356,'Flags&amp;Qualifiers'!$B$2:$E$49,4)</f>
        <v>0</v>
      </c>
      <c r="AS356" s="968"/>
      <c r="AT356" s="856" t="str">
        <f t="shared" si="147"/>
        <v>no</v>
      </c>
    </row>
    <row r="357" spans="1:46" s="7" customFormat="1" ht="11.25" customHeight="1" x14ac:dyDescent="0.2">
      <c r="A357" s="621">
        <f>(AirVision!A354)</f>
        <v>0</v>
      </c>
      <c r="B357" s="622">
        <f>(AirVision!B354)</f>
        <v>0</v>
      </c>
      <c r="C357" s="623" t="str">
        <f>IF(ISNUMBER(AirVision!I354),AirVision!I354, "")</f>
        <v/>
      </c>
      <c r="D357" s="624" t="str">
        <f>IF(AirVision!J354&lt;&gt;"",AirVision!J354, "")</f>
        <v/>
      </c>
      <c r="E357" s="624" t="str">
        <f>IF(ISNUMBER(AirVision!C354),AirVision!C354, "")</f>
        <v/>
      </c>
      <c r="F357" s="624" t="str">
        <f>IF(AirVision!D354&lt;&gt;"",AirVision!D354, "")</f>
        <v/>
      </c>
      <c r="G357" s="624" t="str">
        <f>IF(ISNUMBER(AirVision!F354),AirVision!F354, "")</f>
        <v/>
      </c>
      <c r="H357" s="624" t="str">
        <f>IF(AirVision!G354&lt;&gt;"",AirVision!G354, "")</f>
        <v/>
      </c>
      <c r="I357" s="624" t="str">
        <f>IF(ISNUMBER(AirVision!U354),AirVision!U354, "")</f>
        <v/>
      </c>
      <c r="J357" s="624" t="str">
        <f>IF(AirVision!V354&lt;&gt;"",AirVision!V354, "")</f>
        <v/>
      </c>
      <c r="K357" s="624" t="str">
        <f>IF(ISNUMBER(AirVision!X354),AirVision!X354, "")</f>
        <v/>
      </c>
      <c r="L357" s="624" t="str">
        <f>IF(AirVision!Y354&lt;&gt;"",AirVision!Y354, "")</f>
        <v/>
      </c>
      <c r="M357" s="624" t="str">
        <f>IF(ISNUMBER(AirVision!AA354),AirVision!AA354, "")</f>
        <v/>
      </c>
      <c r="N357" s="624" t="str">
        <f>IF(AirVision!AB354&lt;&gt;"",AirVision!AB354, "")</f>
        <v/>
      </c>
      <c r="O357" s="624" t="str">
        <f>IF(ISNUMBER(AirVision!AD354),AirVision!AD354, "")</f>
        <v/>
      </c>
      <c r="P357" s="624" t="str">
        <f>IF(AirVision!AE354&lt;&gt;"",AirVision!AE354, "")</f>
        <v/>
      </c>
      <c r="Q357" s="624">
        <f t="shared" si="140"/>
        <v>1</v>
      </c>
      <c r="R357" s="624" t="str">
        <f>IF(D357&lt;&gt;"",(VLOOKUP(D357,'Flags&amp;Qualifiers'!$S$2:$U$55,3)),"")</f>
        <v/>
      </c>
      <c r="S357" s="624" t="b">
        <f>ISNUMBER(SEARCH('Flags&amp;Qualifiers'!$S$5,D357))</f>
        <v>0</v>
      </c>
      <c r="T357" s="624">
        <f t="shared" si="141"/>
        <v>0</v>
      </c>
      <c r="U357" s="624" t="str">
        <f>IF(D357&lt;&gt;"",(VLOOKUP(D357,'Flags&amp;Qualifiers'!$S$2:$T$55,2)),"")</f>
        <v/>
      </c>
      <c r="V357" s="7">
        <f t="shared" si="142"/>
        <v>1</v>
      </c>
      <c r="W357" s="7">
        <f t="shared" si="143"/>
        <v>0</v>
      </c>
      <c r="X357" s="861" t="str">
        <f t="shared" si="144"/>
        <v>NULL</v>
      </c>
      <c r="Y357" s="557" t="str">
        <f t="shared" si="145"/>
        <v/>
      </c>
      <c r="Z357" s="862">
        <f t="shared" si="148"/>
        <v>351</v>
      </c>
      <c r="AA357" s="633">
        <f t="shared" si="149"/>
        <v>0</v>
      </c>
      <c r="AB357" s="7" t="str">
        <f t="shared" si="155"/>
        <v>INVALID</v>
      </c>
      <c r="AC357" s="861" t="str">
        <f t="shared" si="156"/>
        <v/>
      </c>
      <c r="AD357" s="861" t="e">
        <f t="shared" si="157"/>
        <v>#DIV/0!</v>
      </c>
      <c r="AE357" s="861">
        <f t="shared" si="158"/>
        <v>0</v>
      </c>
      <c r="AF357" s="862">
        <f t="shared" si="150"/>
        <v>300</v>
      </c>
      <c r="AG357" s="862">
        <f t="shared" si="151"/>
        <v>201</v>
      </c>
      <c r="AH357" s="865">
        <f t="shared" si="152"/>
        <v>0.374</v>
      </c>
      <c r="AI357" s="862">
        <f t="shared" si="153"/>
        <v>0.11600000000000001</v>
      </c>
      <c r="AJ357" s="862" t="e">
        <f t="shared" si="154"/>
        <v>#VALUE!</v>
      </c>
      <c r="AK357" s="632" t="str">
        <f t="shared" si="159"/>
        <v/>
      </c>
      <c r="AL357" s="866" t="str">
        <f t="shared" si="139"/>
        <v/>
      </c>
      <c r="AM357" s="867">
        <f t="shared" si="146"/>
        <v>0</v>
      </c>
      <c r="AN357" s="633" t="str">
        <f t="shared" si="160"/>
        <v>YES</v>
      </c>
      <c r="AO357" s="511" t="s">
        <v>382</v>
      </c>
      <c r="AP357" s="127">
        <f>VLOOKUP(AO357,'Flags&amp;Qualifiers'!$B$2:$C$49,2)</f>
        <v>0</v>
      </c>
      <c r="AQ357" s="127">
        <f>VLOOKUP(AO357,'Flags&amp;Qualifiers'!$B$2:$D$49,3)</f>
        <v>0</v>
      </c>
      <c r="AR357" s="127">
        <f>VLOOKUP(AO357,'Flags&amp;Qualifiers'!$B$2:$E$49,4)</f>
        <v>0</v>
      </c>
      <c r="AS357" s="968"/>
      <c r="AT357" s="856" t="str">
        <f t="shared" si="147"/>
        <v>no</v>
      </c>
    </row>
    <row r="358" spans="1:46" s="7" customFormat="1" ht="11.25" customHeight="1" x14ac:dyDescent="0.2">
      <c r="A358" s="621">
        <f>(AirVision!A355)</f>
        <v>0</v>
      </c>
      <c r="B358" s="622">
        <f>(AirVision!B355)</f>
        <v>0</v>
      </c>
      <c r="C358" s="623" t="str">
        <f>IF(ISNUMBER(AirVision!I355),AirVision!I355, "")</f>
        <v/>
      </c>
      <c r="D358" s="624" t="str">
        <f>IF(AirVision!J355&lt;&gt;"",AirVision!J355, "")</f>
        <v/>
      </c>
      <c r="E358" s="624" t="str">
        <f>IF(ISNUMBER(AirVision!C355),AirVision!C355, "")</f>
        <v/>
      </c>
      <c r="F358" s="624" t="str">
        <f>IF(AirVision!D355&lt;&gt;"",AirVision!D355, "")</f>
        <v/>
      </c>
      <c r="G358" s="624" t="str">
        <f>IF(ISNUMBER(AirVision!F355),AirVision!F355, "")</f>
        <v/>
      </c>
      <c r="H358" s="624" t="str">
        <f>IF(AirVision!G355&lt;&gt;"",AirVision!G355, "")</f>
        <v/>
      </c>
      <c r="I358" s="624" t="str">
        <f>IF(ISNUMBER(AirVision!U355),AirVision!U355, "")</f>
        <v/>
      </c>
      <c r="J358" s="624" t="str">
        <f>IF(AirVision!V355&lt;&gt;"",AirVision!V355, "")</f>
        <v/>
      </c>
      <c r="K358" s="624" t="str">
        <f>IF(ISNUMBER(AirVision!X355),AirVision!X355, "")</f>
        <v/>
      </c>
      <c r="L358" s="624" t="str">
        <f>IF(AirVision!Y355&lt;&gt;"",AirVision!Y355, "")</f>
        <v/>
      </c>
      <c r="M358" s="624" t="str">
        <f>IF(ISNUMBER(AirVision!AA355),AirVision!AA355, "")</f>
        <v/>
      </c>
      <c r="N358" s="624" t="str">
        <f>IF(AirVision!AB355&lt;&gt;"",AirVision!AB355, "")</f>
        <v/>
      </c>
      <c r="O358" s="624" t="str">
        <f>IF(ISNUMBER(AirVision!AD355),AirVision!AD355, "")</f>
        <v/>
      </c>
      <c r="P358" s="624" t="str">
        <f>IF(AirVision!AE355&lt;&gt;"",AirVision!AE355, "")</f>
        <v/>
      </c>
      <c r="Q358" s="624">
        <f t="shared" si="140"/>
        <v>1</v>
      </c>
      <c r="R358" s="624" t="str">
        <f>IF(D358&lt;&gt;"",(VLOOKUP(D358,'Flags&amp;Qualifiers'!$S$2:$U$55,3)),"")</f>
        <v/>
      </c>
      <c r="S358" s="624" t="b">
        <f>ISNUMBER(SEARCH('Flags&amp;Qualifiers'!$S$5,D358))</f>
        <v>0</v>
      </c>
      <c r="T358" s="624">
        <f t="shared" si="141"/>
        <v>0</v>
      </c>
      <c r="U358" s="624" t="str">
        <f>IF(D358&lt;&gt;"",(VLOOKUP(D358,'Flags&amp;Qualifiers'!$S$2:$T$55,2)),"")</f>
        <v/>
      </c>
      <c r="V358" s="7">
        <f t="shared" si="142"/>
        <v>1</v>
      </c>
      <c r="W358" s="7">
        <f t="shared" si="143"/>
        <v>0</v>
      </c>
      <c r="X358" s="861" t="str">
        <f t="shared" si="144"/>
        <v>NULL</v>
      </c>
      <c r="Y358" s="557" t="str">
        <f t="shared" si="145"/>
        <v/>
      </c>
      <c r="Z358" s="862">
        <f t="shared" si="148"/>
        <v>352</v>
      </c>
      <c r="AA358" s="633">
        <f t="shared" si="149"/>
        <v>0</v>
      </c>
      <c r="AB358" s="7" t="str">
        <f t="shared" si="155"/>
        <v>INVALID</v>
      </c>
      <c r="AC358" s="861" t="str">
        <f t="shared" si="156"/>
        <v/>
      </c>
      <c r="AD358" s="861" t="e">
        <f t="shared" si="157"/>
        <v>#DIV/0!</v>
      </c>
      <c r="AE358" s="861">
        <f t="shared" si="158"/>
        <v>0</v>
      </c>
      <c r="AF358" s="862">
        <f t="shared" si="150"/>
        <v>300</v>
      </c>
      <c r="AG358" s="862">
        <f t="shared" si="151"/>
        <v>201</v>
      </c>
      <c r="AH358" s="865">
        <f t="shared" si="152"/>
        <v>0.374</v>
      </c>
      <c r="AI358" s="862">
        <f t="shared" si="153"/>
        <v>0.11600000000000001</v>
      </c>
      <c r="AJ358" s="862" t="e">
        <f t="shared" si="154"/>
        <v>#VALUE!</v>
      </c>
      <c r="AK358" s="632" t="str">
        <f t="shared" si="159"/>
        <v/>
      </c>
      <c r="AL358" s="866" t="str">
        <f t="shared" si="139"/>
        <v/>
      </c>
      <c r="AM358" s="867">
        <f t="shared" si="146"/>
        <v>0</v>
      </c>
      <c r="AN358" s="633" t="str">
        <f t="shared" si="160"/>
        <v>YES</v>
      </c>
      <c r="AO358" s="511" t="s">
        <v>382</v>
      </c>
      <c r="AP358" s="127">
        <f>VLOOKUP(AO358,'Flags&amp;Qualifiers'!$B$2:$C$49,2)</f>
        <v>0</v>
      </c>
      <c r="AQ358" s="127">
        <f>VLOOKUP(AO358,'Flags&amp;Qualifiers'!$B$2:$D$49,3)</f>
        <v>0</v>
      </c>
      <c r="AR358" s="127">
        <f>VLOOKUP(AO358,'Flags&amp;Qualifiers'!$B$2:$E$49,4)</f>
        <v>0</v>
      </c>
      <c r="AS358" s="968"/>
      <c r="AT358" s="856" t="str">
        <f t="shared" si="147"/>
        <v>no</v>
      </c>
    </row>
    <row r="359" spans="1:46" s="7" customFormat="1" ht="11.25" customHeight="1" x14ac:dyDescent="0.2">
      <c r="A359" s="621">
        <f>(AirVision!A356)</f>
        <v>0</v>
      </c>
      <c r="B359" s="622">
        <f>(AirVision!B356)</f>
        <v>0</v>
      </c>
      <c r="C359" s="623" t="str">
        <f>IF(ISNUMBER(AirVision!I356),AirVision!I356, "")</f>
        <v/>
      </c>
      <c r="D359" s="624" t="str">
        <f>IF(AirVision!J356&lt;&gt;"",AirVision!J356, "")</f>
        <v/>
      </c>
      <c r="E359" s="624" t="str">
        <f>IF(ISNUMBER(AirVision!C356),AirVision!C356, "")</f>
        <v/>
      </c>
      <c r="F359" s="624" t="str">
        <f>IF(AirVision!D356&lt;&gt;"",AirVision!D356, "")</f>
        <v/>
      </c>
      <c r="G359" s="624" t="str">
        <f>IF(ISNUMBER(AirVision!F356),AirVision!F356, "")</f>
        <v/>
      </c>
      <c r="H359" s="624" t="str">
        <f>IF(AirVision!G356&lt;&gt;"",AirVision!G356, "")</f>
        <v/>
      </c>
      <c r="I359" s="624" t="str">
        <f>IF(ISNUMBER(AirVision!U356),AirVision!U356, "")</f>
        <v/>
      </c>
      <c r="J359" s="624" t="str">
        <f>IF(AirVision!V356&lt;&gt;"",AirVision!V356, "")</f>
        <v/>
      </c>
      <c r="K359" s="624" t="str">
        <f>IF(ISNUMBER(AirVision!X356),AirVision!X356, "")</f>
        <v/>
      </c>
      <c r="L359" s="624" t="str">
        <f>IF(AirVision!Y356&lt;&gt;"",AirVision!Y356, "")</f>
        <v/>
      </c>
      <c r="M359" s="624" t="str">
        <f>IF(ISNUMBER(AirVision!AA356),AirVision!AA356, "")</f>
        <v/>
      </c>
      <c r="N359" s="624" t="str">
        <f>IF(AirVision!AB356&lt;&gt;"",AirVision!AB356, "")</f>
        <v/>
      </c>
      <c r="O359" s="624" t="str">
        <f>IF(ISNUMBER(AirVision!AD356),AirVision!AD356, "")</f>
        <v/>
      </c>
      <c r="P359" s="624" t="str">
        <f>IF(AirVision!AE356&lt;&gt;"",AirVision!AE356, "")</f>
        <v/>
      </c>
      <c r="Q359" s="624">
        <f t="shared" si="140"/>
        <v>1</v>
      </c>
      <c r="R359" s="624" t="str">
        <f>IF(D359&lt;&gt;"",(VLOOKUP(D359,'Flags&amp;Qualifiers'!$S$2:$U$55,3)),"")</f>
        <v/>
      </c>
      <c r="S359" s="624" t="b">
        <f>ISNUMBER(SEARCH('Flags&amp;Qualifiers'!$S$5,D359))</f>
        <v>0</v>
      </c>
      <c r="T359" s="624">
        <f t="shared" si="141"/>
        <v>0</v>
      </c>
      <c r="U359" s="624" t="str">
        <f>IF(D359&lt;&gt;"",(VLOOKUP(D359,'Flags&amp;Qualifiers'!$S$2:$T$55,2)),"")</f>
        <v/>
      </c>
      <c r="V359" s="7">
        <f t="shared" si="142"/>
        <v>1</v>
      </c>
      <c r="W359" s="7">
        <f t="shared" si="143"/>
        <v>0</v>
      </c>
      <c r="X359" s="861" t="str">
        <f t="shared" si="144"/>
        <v>NULL</v>
      </c>
      <c r="Y359" s="557" t="str">
        <f t="shared" si="145"/>
        <v/>
      </c>
      <c r="Z359" s="862">
        <f t="shared" si="148"/>
        <v>353</v>
      </c>
      <c r="AA359" s="633">
        <f t="shared" si="149"/>
        <v>0</v>
      </c>
      <c r="AB359" s="7" t="str">
        <f t="shared" si="155"/>
        <v>INVALID</v>
      </c>
      <c r="AC359" s="861" t="str">
        <f t="shared" si="156"/>
        <v/>
      </c>
      <c r="AD359" s="861" t="e">
        <f t="shared" si="157"/>
        <v>#DIV/0!</v>
      </c>
      <c r="AE359" s="861">
        <f t="shared" si="158"/>
        <v>0</v>
      </c>
      <c r="AF359" s="862">
        <f t="shared" si="150"/>
        <v>300</v>
      </c>
      <c r="AG359" s="862">
        <f t="shared" si="151"/>
        <v>201</v>
      </c>
      <c r="AH359" s="865">
        <f t="shared" si="152"/>
        <v>0.374</v>
      </c>
      <c r="AI359" s="862">
        <f t="shared" si="153"/>
        <v>0.11600000000000001</v>
      </c>
      <c r="AJ359" s="862" t="e">
        <f t="shared" si="154"/>
        <v>#VALUE!</v>
      </c>
      <c r="AK359" s="632" t="str">
        <f t="shared" si="159"/>
        <v/>
      </c>
      <c r="AL359" s="866" t="str">
        <f t="shared" si="139"/>
        <v/>
      </c>
      <c r="AM359" s="867">
        <f t="shared" si="146"/>
        <v>0</v>
      </c>
      <c r="AN359" s="633" t="str">
        <f t="shared" si="160"/>
        <v>YES</v>
      </c>
      <c r="AO359" s="511" t="s">
        <v>382</v>
      </c>
      <c r="AP359" s="127">
        <f>VLOOKUP(AO359,'Flags&amp;Qualifiers'!$B$2:$C$49,2)</f>
        <v>0</v>
      </c>
      <c r="AQ359" s="127">
        <f>VLOOKUP(AO359,'Flags&amp;Qualifiers'!$B$2:$D$49,3)</f>
        <v>0</v>
      </c>
      <c r="AR359" s="127">
        <f>VLOOKUP(AO359,'Flags&amp;Qualifiers'!$B$2:$E$49,4)</f>
        <v>0</v>
      </c>
      <c r="AS359" s="968"/>
      <c r="AT359" s="856" t="str">
        <f t="shared" si="147"/>
        <v>no</v>
      </c>
    </row>
    <row r="360" spans="1:46" s="7" customFormat="1" ht="11.25" customHeight="1" x14ac:dyDescent="0.2">
      <c r="A360" s="621">
        <f>(AirVision!A357)</f>
        <v>0</v>
      </c>
      <c r="B360" s="622">
        <f>(AirVision!B357)</f>
        <v>0</v>
      </c>
      <c r="C360" s="623" t="str">
        <f>IF(ISNUMBER(AirVision!I357),AirVision!I357, "")</f>
        <v/>
      </c>
      <c r="D360" s="624" t="str">
        <f>IF(AirVision!J357&lt;&gt;"",AirVision!J357, "")</f>
        <v/>
      </c>
      <c r="E360" s="624" t="str">
        <f>IF(ISNUMBER(AirVision!C357),AirVision!C357, "")</f>
        <v/>
      </c>
      <c r="F360" s="624" t="str">
        <f>IF(AirVision!D357&lt;&gt;"",AirVision!D357, "")</f>
        <v/>
      </c>
      <c r="G360" s="624" t="str">
        <f>IF(ISNUMBER(AirVision!F357),AirVision!F357, "")</f>
        <v/>
      </c>
      <c r="H360" s="624" t="str">
        <f>IF(AirVision!G357&lt;&gt;"",AirVision!G357, "")</f>
        <v/>
      </c>
      <c r="I360" s="624" t="str">
        <f>IF(ISNUMBER(AirVision!U357),AirVision!U357, "")</f>
        <v/>
      </c>
      <c r="J360" s="624" t="str">
        <f>IF(AirVision!V357&lt;&gt;"",AirVision!V357, "")</f>
        <v/>
      </c>
      <c r="K360" s="624" t="str">
        <f>IF(ISNUMBER(AirVision!X357),AirVision!X357, "")</f>
        <v/>
      </c>
      <c r="L360" s="624" t="str">
        <f>IF(AirVision!Y357&lt;&gt;"",AirVision!Y357, "")</f>
        <v/>
      </c>
      <c r="M360" s="624" t="str">
        <f>IF(ISNUMBER(AirVision!AA357),AirVision!AA357, "")</f>
        <v/>
      </c>
      <c r="N360" s="624" t="str">
        <f>IF(AirVision!AB357&lt;&gt;"",AirVision!AB357, "")</f>
        <v/>
      </c>
      <c r="O360" s="624" t="str">
        <f>IF(ISNUMBER(AirVision!AD357),AirVision!AD357, "")</f>
        <v/>
      </c>
      <c r="P360" s="624" t="str">
        <f>IF(AirVision!AE357&lt;&gt;"",AirVision!AE357, "")</f>
        <v/>
      </c>
      <c r="Q360" s="624">
        <f t="shared" si="140"/>
        <v>1</v>
      </c>
      <c r="R360" s="624" t="str">
        <f>IF(D360&lt;&gt;"",(VLOOKUP(D360,'Flags&amp;Qualifiers'!$S$2:$U$55,3)),"")</f>
        <v/>
      </c>
      <c r="S360" s="624" t="b">
        <f>ISNUMBER(SEARCH('Flags&amp;Qualifiers'!$S$5,D360))</f>
        <v>0</v>
      </c>
      <c r="T360" s="624">
        <f t="shared" si="141"/>
        <v>0</v>
      </c>
      <c r="U360" s="624" t="str">
        <f>IF(D360&lt;&gt;"",(VLOOKUP(D360,'Flags&amp;Qualifiers'!$S$2:$T$55,2)),"")</f>
        <v/>
      </c>
      <c r="V360" s="7">
        <f t="shared" si="142"/>
        <v>1</v>
      </c>
      <c r="W360" s="7">
        <f t="shared" si="143"/>
        <v>0</v>
      </c>
      <c r="X360" s="861" t="str">
        <f t="shared" si="144"/>
        <v>NULL</v>
      </c>
      <c r="Y360" s="557" t="str">
        <f t="shared" si="145"/>
        <v/>
      </c>
      <c r="Z360" s="862">
        <f t="shared" si="148"/>
        <v>354</v>
      </c>
      <c r="AA360" s="633">
        <f t="shared" si="149"/>
        <v>0</v>
      </c>
      <c r="AB360" s="7" t="str">
        <f t="shared" si="155"/>
        <v>INVALID</v>
      </c>
      <c r="AC360" s="861" t="str">
        <f t="shared" si="156"/>
        <v/>
      </c>
      <c r="AD360" s="861" t="e">
        <f t="shared" si="157"/>
        <v>#DIV/0!</v>
      </c>
      <c r="AE360" s="861">
        <f t="shared" si="158"/>
        <v>0</v>
      </c>
      <c r="AF360" s="862">
        <f t="shared" si="150"/>
        <v>300</v>
      </c>
      <c r="AG360" s="862">
        <f t="shared" si="151"/>
        <v>201</v>
      </c>
      <c r="AH360" s="865">
        <f t="shared" si="152"/>
        <v>0.374</v>
      </c>
      <c r="AI360" s="862">
        <f t="shared" si="153"/>
        <v>0.11600000000000001</v>
      </c>
      <c r="AJ360" s="862" t="e">
        <f t="shared" si="154"/>
        <v>#VALUE!</v>
      </c>
      <c r="AK360" s="632" t="str">
        <f t="shared" si="159"/>
        <v/>
      </c>
      <c r="AL360" s="866" t="str">
        <f t="shared" si="139"/>
        <v/>
      </c>
      <c r="AM360" s="867">
        <f t="shared" si="146"/>
        <v>0</v>
      </c>
      <c r="AN360" s="633" t="str">
        <f t="shared" si="160"/>
        <v>YES</v>
      </c>
      <c r="AO360" s="511" t="s">
        <v>382</v>
      </c>
      <c r="AP360" s="127">
        <f>VLOOKUP(AO360,'Flags&amp;Qualifiers'!$B$2:$C$49,2)</f>
        <v>0</v>
      </c>
      <c r="AQ360" s="127">
        <f>VLOOKUP(AO360,'Flags&amp;Qualifiers'!$B$2:$D$49,3)</f>
        <v>0</v>
      </c>
      <c r="AR360" s="127">
        <f>VLOOKUP(AO360,'Flags&amp;Qualifiers'!$B$2:$E$49,4)</f>
        <v>0</v>
      </c>
      <c r="AS360" s="968"/>
      <c r="AT360" s="856" t="str">
        <f t="shared" si="147"/>
        <v>no</v>
      </c>
    </row>
    <row r="361" spans="1:46" s="7" customFormat="1" ht="11.25" customHeight="1" x14ac:dyDescent="0.2">
      <c r="A361" s="621">
        <f>(AirVision!A358)</f>
        <v>0</v>
      </c>
      <c r="B361" s="622">
        <f>(AirVision!B358)</f>
        <v>0</v>
      </c>
      <c r="C361" s="623" t="str">
        <f>IF(ISNUMBER(AirVision!I358),AirVision!I358, "")</f>
        <v/>
      </c>
      <c r="D361" s="624" t="str">
        <f>IF(AirVision!J358&lt;&gt;"",AirVision!J358, "")</f>
        <v/>
      </c>
      <c r="E361" s="624" t="str">
        <f>IF(ISNUMBER(AirVision!C358),AirVision!C358, "")</f>
        <v/>
      </c>
      <c r="F361" s="624" t="str">
        <f>IF(AirVision!D358&lt;&gt;"",AirVision!D358, "")</f>
        <v/>
      </c>
      <c r="G361" s="624" t="str">
        <f>IF(ISNUMBER(AirVision!F358),AirVision!F358, "")</f>
        <v/>
      </c>
      <c r="H361" s="624" t="str">
        <f>IF(AirVision!G358&lt;&gt;"",AirVision!G358, "")</f>
        <v/>
      </c>
      <c r="I361" s="624" t="str">
        <f>IF(ISNUMBER(AirVision!U358),AirVision!U358, "")</f>
        <v/>
      </c>
      <c r="J361" s="624" t="str">
        <f>IF(AirVision!V358&lt;&gt;"",AirVision!V358, "")</f>
        <v/>
      </c>
      <c r="K361" s="624" t="str">
        <f>IF(ISNUMBER(AirVision!X358),AirVision!X358, "")</f>
        <v/>
      </c>
      <c r="L361" s="624" t="str">
        <f>IF(AirVision!Y358&lt;&gt;"",AirVision!Y358, "")</f>
        <v/>
      </c>
      <c r="M361" s="624" t="str">
        <f>IF(ISNUMBER(AirVision!AA358),AirVision!AA358, "")</f>
        <v/>
      </c>
      <c r="N361" s="624" t="str">
        <f>IF(AirVision!AB358&lt;&gt;"",AirVision!AB358, "")</f>
        <v/>
      </c>
      <c r="O361" s="624" t="str">
        <f>IF(ISNUMBER(AirVision!AD358),AirVision!AD358, "")</f>
        <v/>
      </c>
      <c r="P361" s="624" t="str">
        <f>IF(AirVision!AE358&lt;&gt;"",AirVision!AE358, "")</f>
        <v/>
      </c>
      <c r="Q361" s="624">
        <f t="shared" si="140"/>
        <v>1</v>
      </c>
      <c r="R361" s="624" t="str">
        <f>IF(D361&lt;&gt;"",(VLOOKUP(D361,'Flags&amp;Qualifiers'!$S$2:$U$55,3)),"")</f>
        <v/>
      </c>
      <c r="S361" s="624" t="b">
        <f>ISNUMBER(SEARCH('Flags&amp;Qualifiers'!$S$5,D361))</f>
        <v>0</v>
      </c>
      <c r="T361" s="624">
        <f t="shared" si="141"/>
        <v>0</v>
      </c>
      <c r="U361" s="624" t="str">
        <f>IF(D361&lt;&gt;"",(VLOOKUP(D361,'Flags&amp;Qualifiers'!$S$2:$T$55,2)),"")</f>
        <v/>
      </c>
      <c r="V361" s="7">
        <f t="shared" si="142"/>
        <v>1</v>
      </c>
      <c r="W361" s="7">
        <f t="shared" si="143"/>
        <v>0</v>
      </c>
      <c r="X361" s="861" t="str">
        <f t="shared" si="144"/>
        <v>NULL</v>
      </c>
      <c r="Y361" s="557" t="str">
        <f t="shared" si="145"/>
        <v/>
      </c>
      <c r="Z361" s="862">
        <f t="shared" si="148"/>
        <v>355</v>
      </c>
      <c r="AA361" s="633">
        <f t="shared" si="149"/>
        <v>0</v>
      </c>
      <c r="AB361" s="7" t="str">
        <f t="shared" si="155"/>
        <v>INVALID</v>
      </c>
      <c r="AC361" s="861" t="str">
        <f t="shared" si="156"/>
        <v/>
      </c>
      <c r="AD361" s="861" t="e">
        <f t="shared" si="157"/>
        <v>#DIV/0!</v>
      </c>
      <c r="AE361" s="861">
        <f t="shared" si="158"/>
        <v>0</v>
      </c>
      <c r="AF361" s="862">
        <f t="shared" si="150"/>
        <v>300</v>
      </c>
      <c r="AG361" s="862">
        <f t="shared" si="151"/>
        <v>201</v>
      </c>
      <c r="AH361" s="865">
        <f t="shared" si="152"/>
        <v>0.374</v>
      </c>
      <c r="AI361" s="862">
        <f t="shared" si="153"/>
        <v>0.11600000000000001</v>
      </c>
      <c r="AJ361" s="862" t="e">
        <f t="shared" si="154"/>
        <v>#VALUE!</v>
      </c>
      <c r="AK361" s="632" t="str">
        <f t="shared" si="159"/>
        <v/>
      </c>
      <c r="AL361" s="866" t="str">
        <f t="shared" si="139"/>
        <v/>
      </c>
      <c r="AM361" s="867">
        <f t="shared" si="146"/>
        <v>0</v>
      </c>
      <c r="AN361" s="633" t="str">
        <f t="shared" si="160"/>
        <v>YES</v>
      </c>
      <c r="AO361" s="511" t="s">
        <v>382</v>
      </c>
      <c r="AP361" s="127">
        <f>VLOOKUP(AO361,'Flags&amp;Qualifiers'!$B$2:$C$49,2)</f>
        <v>0</v>
      </c>
      <c r="AQ361" s="127">
        <f>VLOOKUP(AO361,'Flags&amp;Qualifiers'!$B$2:$D$49,3)</f>
        <v>0</v>
      </c>
      <c r="AR361" s="127">
        <f>VLOOKUP(AO361,'Flags&amp;Qualifiers'!$B$2:$E$49,4)</f>
        <v>0</v>
      </c>
      <c r="AS361" s="968"/>
      <c r="AT361" s="856" t="str">
        <f t="shared" si="147"/>
        <v>no</v>
      </c>
    </row>
    <row r="362" spans="1:46" s="7" customFormat="1" ht="11.25" customHeight="1" x14ac:dyDescent="0.2">
      <c r="A362" s="621">
        <f>(AirVision!A359)</f>
        <v>0</v>
      </c>
      <c r="B362" s="622">
        <f>(AirVision!B359)</f>
        <v>0</v>
      </c>
      <c r="C362" s="623" t="str">
        <f>IF(ISNUMBER(AirVision!I359),AirVision!I359, "")</f>
        <v/>
      </c>
      <c r="D362" s="624" t="str">
        <f>IF(AirVision!J359&lt;&gt;"",AirVision!J359, "")</f>
        <v/>
      </c>
      <c r="E362" s="624" t="str">
        <f>IF(ISNUMBER(AirVision!C359),AirVision!C359, "")</f>
        <v/>
      </c>
      <c r="F362" s="624" t="str">
        <f>IF(AirVision!D359&lt;&gt;"",AirVision!D359, "")</f>
        <v/>
      </c>
      <c r="G362" s="624" t="str">
        <f>IF(ISNUMBER(AirVision!F359),AirVision!F359, "")</f>
        <v/>
      </c>
      <c r="H362" s="624" t="str">
        <f>IF(AirVision!G359&lt;&gt;"",AirVision!G359, "")</f>
        <v/>
      </c>
      <c r="I362" s="624" t="str">
        <f>IF(ISNUMBER(AirVision!U359),AirVision!U359, "")</f>
        <v/>
      </c>
      <c r="J362" s="624" t="str">
        <f>IF(AirVision!V359&lt;&gt;"",AirVision!V359, "")</f>
        <v/>
      </c>
      <c r="K362" s="624" t="str">
        <f>IF(ISNUMBER(AirVision!X359),AirVision!X359, "")</f>
        <v/>
      </c>
      <c r="L362" s="624" t="str">
        <f>IF(AirVision!Y359&lt;&gt;"",AirVision!Y359, "")</f>
        <v/>
      </c>
      <c r="M362" s="624" t="str">
        <f>IF(ISNUMBER(AirVision!AA359),AirVision!AA359, "")</f>
        <v/>
      </c>
      <c r="N362" s="624" t="str">
        <f>IF(AirVision!AB359&lt;&gt;"",AirVision!AB359, "")</f>
        <v/>
      </c>
      <c r="O362" s="624" t="str">
        <f>IF(ISNUMBER(AirVision!AD359),AirVision!AD359, "")</f>
        <v/>
      </c>
      <c r="P362" s="624" t="str">
        <f>IF(AirVision!AE359&lt;&gt;"",AirVision!AE359, "")</f>
        <v/>
      </c>
      <c r="Q362" s="624">
        <f t="shared" si="140"/>
        <v>1</v>
      </c>
      <c r="R362" s="624" t="str">
        <f>IF(D362&lt;&gt;"",(VLOOKUP(D362,'Flags&amp;Qualifiers'!$S$2:$U$55,3)),"")</f>
        <v/>
      </c>
      <c r="S362" s="624" t="b">
        <f>ISNUMBER(SEARCH('Flags&amp;Qualifiers'!$S$5,D362))</f>
        <v>0</v>
      </c>
      <c r="T362" s="624">
        <f t="shared" si="141"/>
        <v>0</v>
      </c>
      <c r="U362" s="624" t="str">
        <f>IF(D362&lt;&gt;"",(VLOOKUP(D362,'Flags&amp;Qualifiers'!$S$2:$T$55,2)),"")</f>
        <v/>
      </c>
      <c r="V362" s="7">
        <f t="shared" si="142"/>
        <v>1</v>
      </c>
      <c r="W362" s="7">
        <f t="shared" si="143"/>
        <v>0</v>
      </c>
      <c r="X362" s="861" t="str">
        <f t="shared" si="144"/>
        <v>NULL</v>
      </c>
      <c r="Y362" s="557" t="str">
        <f t="shared" si="145"/>
        <v/>
      </c>
      <c r="Z362" s="862">
        <f t="shared" si="148"/>
        <v>356</v>
      </c>
      <c r="AA362" s="633">
        <f t="shared" si="149"/>
        <v>0</v>
      </c>
      <c r="AB362" s="7" t="str">
        <f t="shared" si="155"/>
        <v>INVALID</v>
      </c>
      <c r="AC362" s="861" t="str">
        <f t="shared" si="156"/>
        <v/>
      </c>
      <c r="AD362" s="861" t="e">
        <f t="shared" si="157"/>
        <v>#DIV/0!</v>
      </c>
      <c r="AE362" s="861">
        <f t="shared" si="158"/>
        <v>0</v>
      </c>
      <c r="AF362" s="862">
        <f t="shared" si="150"/>
        <v>300</v>
      </c>
      <c r="AG362" s="862">
        <f t="shared" si="151"/>
        <v>201</v>
      </c>
      <c r="AH362" s="865">
        <f t="shared" si="152"/>
        <v>0.374</v>
      </c>
      <c r="AI362" s="862">
        <f t="shared" si="153"/>
        <v>0.11600000000000001</v>
      </c>
      <c r="AJ362" s="862" t="e">
        <f t="shared" si="154"/>
        <v>#VALUE!</v>
      </c>
      <c r="AK362" s="632" t="str">
        <f t="shared" si="159"/>
        <v/>
      </c>
      <c r="AL362" s="866" t="str">
        <f t="shared" si="139"/>
        <v/>
      </c>
      <c r="AM362" s="867">
        <f t="shared" si="146"/>
        <v>0</v>
      </c>
      <c r="AN362" s="633" t="str">
        <f t="shared" si="160"/>
        <v>YES</v>
      </c>
      <c r="AO362" s="511" t="s">
        <v>382</v>
      </c>
      <c r="AP362" s="127">
        <f>VLOOKUP(AO362,'Flags&amp;Qualifiers'!$B$2:$C$49,2)</f>
        <v>0</v>
      </c>
      <c r="AQ362" s="127">
        <f>VLOOKUP(AO362,'Flags&amp;Qualifiers'!$B$2:$D$49,3)</f>
        <v>0</v>
      </c>
      <c r="AR362" s="127">
        <f>VLOOKUP(AO362,'Flags&amp;Qualifiers'!$B$2:$E$49,4)</f>
        <v>0</v>
      </c>
      <c r="AS362" s="968"/>
      <c r="AT362" s="856" t="str">
        <f t="shared" si="147"/>
        <v>no</v>
      </c>
    </row>
    <row r="363" spans="1:46" s="7" customFormat="1" ht="11.25" customHeight="1" x14ac:dyDescent="0.2">
      <c r="A363" s="621">
        <f>(AirVision!A360)</f>
        <v>0</v>
      </c>
      <c r="B363" s="622">
        <f>(AirVision!B360)</f>
        <v>0</v>
      </c>
      <c r="C363" s="623" t="str">
        <f>IF(ISNUMBER(AirVision!I360),AirVision!I360, "")</f>
        <v/>
      </c>
      <c r="D363" s="624" t="str">
        <f>IF(AirVision!J360&lt;&gt;"",AirVision!J360, "")</f>
        <v/>
      </c>
      <c r="E363" s="624" t="str">
        <f>IF(ISNUMBER(AirVision!C360),AirVision!C360, "")</f>
        <v/>
      </c>
      <c r="F363" s="624" t="str">
        <f>IF(AirVision!D360&lt;&gt;"",AirVision!D360, "")</f>
        <v/>
      </c>
      <c r="G363" s="624" t="str">
        <f>IF(ISNUMBER(AirVision!F360),AirVision!F360, "")</f>
        <v/>
      </c>
      <c r="H363" s="624" t="str">
        <f>IF(AirVision!G360&lt;&gt;"",AirVision!G360, "")</f>
        <v/>
      </c>
      <c r="I363" s="624" t="str">
        <f>IF(ISNUMBER(AirVision!U360),AirVision!U360, "")</f>
        <v/>
      </c>
      <c r="J363" s="624" t="str">
        <f>IF(AirVision!V360&lt;&gt;"",AirVision!V360, "")</f>
        <v/>
      </c>
      <c r="K363" s="624" t="str">
        <f>IF(ISNUMBER(AirVision!X360),AirVision!X360, "")</f>
        <v/>
      </c>
      <c r="L363" s="624" t="str">
        <f>IF(AirVision!Y360&lt;&gt;"",AirVision!Y360, "")</f>
        <v/>
      </c>
      <c r="M363" s="624" t="str">
        <f>IF(ISNUMBER(AirVision!AA360),AirVision!AA360, "")</f>
        <v/>
      </c>
      <c r="N363" s="624" t="str">
        <f>IF(AirVision!AB360&lt;&gt;"",AirVision!AB360, "")</f>
        <v/>
      </c>
      <c r="O363" s="624" t="str">
        <f>IF(ISNUMBER(AirVision!AD360),AirVision!AD360, "")</f>
        <v/>
      </c>
      <c r="P363" s="624" t="str">
        <f>IF(AirVision!AE360&lt;&gt;"",AirVision!AE360, "")</f>
        <v/>
      </c>
      <c r="Q363" s="624">
        <f t="shared" si="140"/>
        <v>1</v>
      </c>
      <c r="R363" s="624" t="str">
        <f>IF(D363&lt;&gt;"",(VLOOKUP(D363,'Flags&amp;Qualifiers'!$S$2:$U$55,3)),"")</f>
        <v/>
      </c>
      <c r="S363" s="624" t="b">
        <f>ISNUMBER(SEARCH('Flags&amp;Qualifiers'!$S$5,D363))</f>
        <v>0</v>
      </c>
      <c r="T363" s="624">
        <f t="shared" si="141"/>
        <v>0</v>
      </c>
      <c r="U363" s="624" t="str">
        <f>IF(D363&lt;&gt;"",(VLOOKUP(D363,'Flags&amp;Qualifiers'!$S$2:$T$55,2)),"")</f>
        <v/>
      </c>
      <c r="V363" s="7">
        <f t="shared" si="142"/>
        <v>1</v>
      </c>
      <c r="W363" s="7">
        <f t="shared" si="143"/>
        <v>0</v>
      </c>
      <c r="X363" s="861" t="str">
        <f t="shared" si="144"/>
        <v>NULL</v>
      </c>
      <c r="Y363" s="557" t="str">
        <f t="shared" si="145"/>
        <v/>
      </c>
      <c r="Z363" s="862">
        <f t="shared" si="148"/>
        <v>357</v>
      </c>
      <c r="AA363" s="633">
        <f t="shared" si="149"/>
        <v>0</v>
      </c>
      <c r="AB363" s="7" t="str">
        <f t="shared" si="155"/>
        <v>INVALID</v>
      </c>
      <c r="AC363" s="861" t="str">
        <f t="shared" si="156"/>
        <v/>
      </c>
      <c r="AD363" s="861" t="e">
        <f t="shared" si="157"/>
        <v>#DIV/0!</v>
      </c>
      <c r="AE363" s="861">
        <f t="shared" si="158"/>
        <v>0</v>
      </c>
      <c r="AF363" s="862">
        <f t="shared" si="150"/>
        <v>300</v>
      </c>
      <c r="AG363" s="862">
        <f t="shared" si="151"/>
        <v>201</v>
      </c>
      <c r="AH363" s="865">
        <f t="shared" si="152"/>
        <v>0.374</v>
      </c>
      <c r="AI363" s="862">
        <f t="shared" si="153"/>
        <v>0.11600000000000001</v>
      </c>
      <c r="AJ363" s="862" t="e">
        <f t="shared" si="154"/>
        <v>#VALUE!</v>
      </c>
      <c r="AK363" s="632" t="str">
        <f t="shared" si="159"/>
        <v/>
      </c>
      <c r="AL363" s="866" t="str">
        <f t="shared" si="139"/>
        <v/>
      </c>
      <c r="AM363" s="867">
        <f t="shared" si="146"/>
        <v>0</v>
      </c>
      <c r="AN363" s="633" t="str">
        <f t="shared" si="160"/>
        <v>YES</v>
      </c>
      <c r="AO363" s="511" t="s">
        <v>382</v>
      </c>
      <c r="AP363" s="127">
        <f>VLOOKUP(AO363,'Flags&amp;Qualifiers'!$B$2:$C$49,2)</f>
        <v>0</v>
      </c>
      <c r="AQ363" s="127">
        <f>VLOOKUP(AO363,'Flags&amp;Qualifiers'!$B$2:$D$49,3)</f>
        <v>0</v>
      </c>
      <c r="AR363" s="127">
        <f>VLOOKUP(AO363,'Flags&amp;Qualifiers'!$B$2:$E$49,4)</f>
        <v>0</v>
      </c>
      <c r="AS363" s="968"/>
      <c r="AT363" s="856" t="str">
        <f t="shared" si="147"/>
        <v>no</v>
      </c>
    </row>
    <row r="364" spans="1:46" s="7" customFormat="1" ht="11.25" customHeight="1" x14ac:dyDescent="0.2">
      <c r="A364" s="621">
        <f>(AirVision!A361)</f>
        <v>0</v>
      </c>
      <c r="B364" s="622">
        <f>(AirVision!B361)</f>
        <v>0</v>
      </c>
      <c r="C364" s="623" t="str">
        <f>IF(ISNUMBER(AirVision!I361),AirVision!I361, "")</f>
        <v/>
      </c>
      <c r="D364" s="624" t="str">
        <f>IF(AirVision!J361&lt;&gt;"",AirVision!J361, "")</f>
        <v/>
      </c>
      <c r="E364" s="624" t="str">
        <f>IF(ISNUMBER(AirVision!C361),AirVision!C361, "")</f>
        <v/>
      </c>
      <c r="F364" s="624" t="str">
        <f>IF(AirVision!D361&lt;&gt;"",AirVision!D361, "")</f>
        <v/>
      </c>
      <c r="G364" s="624" t="str">
        <f>IF(ISNUMBER(AirVision!F361),AirVision!F361, "")</f>
        <v/>
      </c>
      <c r="H364" s="624" t="str">
        <f>IF(AirVision!G361&lt;&gt;"",AirVision!G361, "")</f>
        <v/>
      </c>
      <c r="I364" s="624" t="str">
        <f>IF(ISNUMBER(AirVision!U361),AirVision!U361, "")</f>
        <v/>
      </c>
      <c r="J364" s="624" t="str">
        <f>IF(AirVision!V361&lt;&gt;"",AirVision!V361, "")</f>
        <v/>
      </c>
      <c r="K364" s="624" t="str">
        <f>IF(ISNUMBER(AirVision!X361),AirVision!X361, "")</f>
        <v/>
      </c>
      <c r="L364" s="624" t="str">
        <f>IF(AirVision!Y361&lt;&gt;"",AirVision!Y361, "")</f>
        <v/>
      </c>
      <c r="M364" s="624" t="str">
        <f>IF(ISNUMBER(AirVision!AA361),AirVision!AA361, "")</f>
        <v/>
      </c>
      <c r="N364" s="624" t="str">
        <f>IF(AirVision!AB361&lt;&gt;"",AirVision!AB361, "")</f>
        <v/>
      </c>
      <c r="O364" s="624" t="str">
        <f>IF(ISNUMBER(AirVision!AD361),AirVision!AD361, "")</f>
        <v/>
      </c>
      <c r="P364" s="624" t="str">
        <f>IF(AirVision!AE361&lt;&gt;"",AirVision!AE361, "")</f>
        <v/>
      </c>
      <c r="Q364" s="624">
        <f t="shared" si="140"/>
        <v>1</v>
      </c>
      <c r="R364" s="624" t="str">
        <f>IF(D364&lt;&gt;"",(VLOOKUP(D364,'Flags&amp;Qualifiers'!$S$2:$U$55,3)),"")</f>
        <v/>
      </c>
      <c r="S364" s="624" t="b">
        <f>ISNUMBER(SEARCH('Flags&amp;Qualifiers'!$S$5,D364))</f>
        <v>0</v>
      </c>
      <c r="T364" s="624">
        <f t="shared" si="141"/>
        <v>0</v>
      </c>
      <c r="U364" s="624" t="str">
        <f>IF(D364&lt;&gt;"",(VLOOKUP(D364,'Flags&amp;Qualifiers'!$S$2:$T$55,2)),"")</f>
        <v/>
      </c>
      <c r="V364" s="7">
        <f t="shared" si="142"/>
        <v>1</v>
      </c>
      <c r="W364" s="7">
        <f t="shared" si="143"/>
        <v>0</v>
      </c>
      <c r="X364" s="861" t="str">
        <f t="shared" si="144"/>
        <v>NULL</v>
      </c>
      <c r="Y364" s="557" t="str">
        <f t="shared" si="145"/>
        <v/>
      </c>
      <c r="Z364" s="862">
        <f t="shared" si="148"/>
        <v>358</v>
      </c>
      <c r="AA364" s="633">
        <f t="shared" si="149"/>
        <v>0</v>
      </c>
      <c r="AB364" s="7" t="str">
        <f t="shared" si="155"/>
        <v>INVALID</v>
      </c>
      <c r="AC364" s="861" t="str">
        <f t="shared" si="156"/>
        <v/>
      </c>
      <c r="AD364" s="861" t="e">
        <f t="shared" si="157"/>
        <v>#DIV/0!</v>
      </c>
      <c r="AE364" s="861">
        <f t="shared" si="158"/>
        <v>0</v>
      </c>
      <c r="AF364" s="862">
        <f t="shared" si="150"/>
        <v>300</v>
      </c>
      <c r="AG364" s="862">
        <f t="shared" si="151"/>
        <v>201</v>
      </c>
      <c r="AH364" s="865">
        <f t="shared" si="152"/>
        <v>0.374</v>
      </c>
      <c r="AI364" s="862">
        <f t="shared" si="153"/>
        <v>0.11600000000000001</v>
      </c>
      <c r="AJ364" s="862" t="e">
        <f t="shared" si="154"/>
        <v>#VALUE!</v>
      </c>
      <c r="AK364" s="632" t="str">
        <f t="shared" si="159"/>
        <v/>
      </c>
      <c r="AL364" s="866" t="str">
        <f t="shared" si="139"/>
        <v/>
      </c>
      <c r="AM364" s="867">
        <f t="shared" si="146"/>
        <v>0</v>
      </c>
      <c r="AN364" s="633" t="str">
        <f t="shared" si="160"/>
        <v>YES</v>
      </c>
      <c r="AO364" s="511" t="s">
        <v>382</v>
      </c>
      <c r="AP364" s="127">
        <f>VLOOKUP(AO364,'Flags&amp;Qualifiers'!$B$2:$C$49,2)</f>
        <v>0</v>
      </c>
      <c r="AQ364" s="127">
        <f>VLOOKUP(AO364,'Flags&amp;Qualifiers'!$B$2:$D$49,3)</f>
        <v>0</v>
      </c>
      <c r="AR364" s="127">
        <f>VLOOKUP(AO364,'Flags&amp;Qualifiers'!$B$2:$E$49,4)</f>
        <v>0</v>
      </c>
      <c r="AS364" s="968"/>
      <c r="AT364" s="856" t="str">
        <f t="shared" si="147"/>
        <v>no</v>
      </c>
    </row>
    <row r="365" spans="1:46" s="7" customFormat="1" ht="11.25" customHeight="1" x14ac:dyDescent="0.2">
      <c r="A365" s="621">
        <f>(AirVision!A362)</f>
        <v>0</v>
      </c>
      <c r="B365" s="622">
        <f>(AirVision!B362)</f>
        <v>0</v>
      </c>
      <c r="C365" s="623" t="str">
        <f>IF(ISNUMBER(AirVision!I362),AirVision!I362, "")</f>
        <v/>
      </c>
      <c r="D365" s="624" t="str">
        <f>IF(AirVision!J362&lt;&gt;"",AirVision!J362, "")</f>
        <v/>
      </c>
      <c r="E365" s="624" t="str">
        <f>IF(ISNUMBER(AirVision!C362),AirVision!C362, "")</f>
        <v/>
      </c>
      <c r="F365" s="624" t="str">
        <f>IF(AirVision!D362&lt;&gt;"",AirVision!D362, "")</f>
        <v/>
      </c>
      <c r="G365" s="624" t="str">
        <f>IF(ISNUMBER(AirVision!F362),AirVision!F362, "")</f>
        <v/>
      </c>
      <c r="H365" s="624" t="str">
        <f>IF(AirVision!G362&lt;&gt;"",AirVision!G362, "")</f>
        <v/>
      </c>
      <c r="I365" s="624" t="str">
        <f>IF(ISNUMBER(AirVision!U362),AirVision!U362, "")</f>
        <v/>
      </c>
      <c r="J365" s="624" t="str">
        <f>IF(AirVision!V362&lt;&gt;"",AirVision!V362, "")</f>
        <v/>
      </c>
      <c r="K365" s="624" t="str">
        <f>IF(ISNUMBER(AirVision!X362),AirVision!X362, "")</f>
        <v/>
      </c>
      <c r="L365" s="624" t="str">
        <f>IF(AirVision!Y362&lt;&gt;"",AirVision!Y362, "")</f>
        <v/>
      </c>
      <c r="M365" s="624" t="str">
        <f>IF(ISNUMBER(AirVision!AA362),AirVision!AA362, "")</f>
        <v/>
      </c>
      <c r="N365" s="624" t="str">
        <f>IF(AirVision!AB362&lt;&gt;"",AirVision!AB362, "")</f>
        <v/>
      </c>
      <c r="O365" s="624" t="str">
        <f>IF(ISNUMBER(AirVision!AD362),AirVision!AD362, "")</f>
        <v/>
      </c>
      <c r="P365" s="624" t="str">
        <f>IF(AirVision!AE362&lt;&gt;"",AirVision!AE362, "")</f>
        <v/>
      </c>
      <c r="Q365" s="624">
        <f t="shared" si="140"/>
        <v>1</v>
      </c>
      <c r="R365" s="624" t="str">
        <f>IF(D365&lt;&gt;"",(VLOOKUP(D365,'Flags&amp;Qualifiers'!$S$2:$U$55,3)),"")</f>
        <v/>
      </c>
      <c r="S365" s="624" t="b">
        <f>ISNUMBER(SEARCH('Flags&amp;Qualifiers'!$S$5,D365))</f>
        <v>0</v>
      </c>
      <c r="T365" s="624">
        <f t="shared" si="141"/>
        <v>0</v>
      </c>
      <c r="U365" s="624" t="str">
        <f>IF(D365&lt;&gt;"",(VLOOKUP(D365,'Flags&amp;Qualifiers'!$S$2:$T$55,2)),"")</f>
        <v/>
      </c>
      <c r="V365" s="7">
        <f t="shared" si="142"/>
        <v>1</v>
      </c>
      <c r="W365" s="7">
        <f t="shared" si="143"/>
        <v>0</v>
      </c>
      <c r="X365" s="861" t="str">
        <f t="shared" si="144"/>
        <v>NULL</v>
      </c>
      <c r="Y365" s="557" t="str">
        <f t="shared" si="145"/>
        <v/>
      </c>
      <c r="Z365" s="862">
        <f t="shared" si="148"/>
        <v>359</v>
      </c>
      <c r="AA365" s="633">
        <f t="shared" si="149"/>
        <v>0</v>
      </c>
      <c r="AB365" s="7" t="str">
        <f t="shared" si="155"/>
        <v>INVALID</v>
      </c>
      <c r="AC365" s="861" t="str">
        <f t="shared" si="156"/>
        <v/>
      </c>
      <c r="AD365" s="861" t="e">
        <f t="shared" si="157"/>
        <v>#DIV/0!</v>
      </c>
      <c r="AE365" s="861">
        <f t="shared" si="158"/>
        <v>0</v>
      </c>
      <c r="AF365" s="862">
        <f t="shared" si="150"/>
        <v>300</v>
      </c>
      <c r="AG365" s="862">
        <f t="shared" si="151"/>
        <v>201</v>
      </c>
      <c r="AH365" s="865">
        <f t="shared" si="152"/>
        <v>0.374</v>
      </c>
      <c r="AI365" s="862">
        <f t="shared" si="153"/>
        <v>0.11600000000000001</v>
      </c>
      <c r="AJ365" s="862" t="e">
        <f t="shared" si="154"/>
        <v>#VALUE!</v>
      </c>
      <c r="AK365" s="632" t="str">
        <f t="shared" si="159"/>
        <v/>
      </c>
      <c r="AL365" s="866" t="str">
        <f t="shared" si="139"/>
        <v/>
      </c>
      <c r="AM365" s="867">
        <f t="shared" si="146"/>
        <v>0</v>
      </c>
      <c r="AN365" s="633" t="str">
        <f t="shared" si="160"/>
        <v>YES</v>
      </c>
      <c r="AO365" s="511" t="s">
        <v>382</v>
      </c>
      <c r="AP365" s="127">
        <f>VLOOKUP(AO365,'Flags&amp;Qualifiers'!$B$2:$C$49,2)</f>
        <v>0</v>
      </c>
      <c r="AQ365" s="127">
        <f>VLOOKUP(AO365,'Flags&amp;Qualifiers'!$B$2:$D$49,3)</f>
        <v>0</v>
      </c>
      <c r="AR365" s="127">
        <f>VLOOKUP(AO365,'Flags&amp;Qualifiers'!$B$2:$E$49,4)</f>
        <v>0</v>
      </c>
      <c r="AS365" s="968"/>
      <c r="AT365" s="856" t="str">
        <f t="shared" si="147"/>
        <v>no</v>
      </c>
    </row>
    <row r="366" spans="1:46" s="7" customFormat="1" ht="11.25" customHeight="1" x14ac:dyDescent="0.2">
      <c r="A366" s="621">
        <f>(AirVision!A363)</f>
        <v>0</v>
      </c>
      <c r="B366" s="622">
        <f>(AirVision!B363)</f>
        <v>0</v>
      </c>
      <c r="C366" s="623" t="str">
        <f>IF(ISNUMBER(AirVision!I363),AirVision!I363, "")</f>
        <v/>
      </c>
      <c r="D366" s="624" t="str">
        <f>IF(AirVision!J363&lt;&gt;"",AirVision!J363, "")</f>
        <v/>
      </c>
      <c r="E366" s="624" t="str">
        <f>IF(ISNUMBER(AirVision!C363),AirVision!C363, "")</f>
        <v/>
      </c>
      <c r="F366" s="624" t="str">
        <f>IF(AirVision!D363&lt;&gt;"",AirVision!D363, "")</f>
        <v/>
      </c>
      <c r="G366" s="624" t="str">
        <f>IF(ISNUMBER(AirVision!F363),AirVision!F363, "")</f>
        <v/>
      </c>
      <c r="H366" s="624" t="str">
        <f>IF(AirVision!G363&lt;&gt;"",AirVision!G363, "")</f>
        <v/>
      </c>
      <c r="I366" s="624" t="str">
        <f>IF(ISNUMBER(AirVision!U363),AirVision!U363, "")</f>
        <v/>
      </c>
      <c r="J366" s="624" t="str">
        <f>IF(AirVision!V363&lt;&gt;"",AirVision!V363, "")</f>
        <v/>
      </c>
      <c r="K366" s="624" t="str">
        <f>IF(ISNUMBER(AirVision!X363),AirVision!X363, "")</f>
        <v/>
      </c>
      <c r="L366" s="624" t="str">
        <f>IF(AirVision!Y363&lt;&gt;"",AirVision!Y363, "")</f>
        <v/>
      </c>
      <c r="M366" s="624" t="str">
        <f>IF(ISNUMBER(AirVision!AA363),AirVision!AA363, "")</f>
        <v/>
      </c>
      <c r="N366" s="624" t="str">
        <f>IF(AirVision!AB363&lt;&gt;"",AirVision!AB363, "")</f>
        <v/>
      </c>
      <c r="O366" s="624" t="str">
        <f>IF(ISNUMBER(AirVision!AD363),AirVision!AD363, "")</f>
        <v/>
      </c>
      <c r="P366" s="624" t="str">
        <f>IF(AirVision!AE363&lt;&gt;"",AirVision!AE363, "")</f>
        <v/>
      </c>
      <c r="Q366" s="624">
        <f t="shared" si="140"/>
        <v>1</v>
      </c>
      <c r="R366" s="624" t="str">
        <f>IF(D366&lt;&gt;"",(VLOOKUP(D366,'Flags&amp;Qualifiers'!$S$2:$U$55,3)),"")</f>
        <v/>
      </c>
      <c r="S366" s="624" t="b">
        <f>ISNUMBER(SEARCH('Flags&amp;Qualifiers'!$S$5,D366))</f>
        <v>0</v>
      </c>
      <c r="T366" s="624">
        <f t="shared" si="141"/>
        <v>0</v>
      </c>
      <c r="U366" s="624" t="str">
        <f>IF(D366&lt;&gt;"",(VLOOKUP(D366,'Flags&amp;Qualifiers'!$S$2:$T$55,2)),"")</f>
        <v/>
      </c>
      <c r="V366" s="7">
        <f t="shared" si="142"/>
        <v>1</v>
      </c>
      <c r="W366" s="7">
        <f t="shared" si="143"/>
        <v>0</v>
      </c>
      <c r="X366" s="861" t="str">
        <f t="shared" si="144"/>
        <v>NULL</v>
      </c>
      <c r="Y366" s="557" t="str">
        <f t="shared" si="145"/>
        <v/>
      </c>
      <c r="Z366" s="862">
        <f t="shared" si="148"/>
        <v>360</v>
      </c>
      <c r="AA366" s="633">
        <f t="shared" si="149"/>
        <v>0</v>
      </c>
      <c r="AB366" s="7" t="str">
        <f t="shared" si="155"/>
        <v>INVALID</v>
      </c>
      <c r="AC366" s="861" t="str">
        <f t="shared" si="156"/>
        <v/>
      </c>
      <c r="AD366" s="861" t="e">
        <f t="shared" si="157"/>
        <v>#DIV/0!</v>
      </c>
      <c r="AE366" s="861">
        <f t="shared" si="158"/>
        <v>0</v>
      </c>
      <c r="AF366" s="862">
        <f t="shared" si="150"/>
        <v>300</v>
      </c>
      <c r="AG366" s="862">
        <f t="shared" si="151"/>
        <v>201</v>
      </c>
      <c r="AH366" s="865">
        <f t="shared" si="152"/>
        <v>0.374</v>
      </c>
      <c r="AI366" s="862">
        <f t="shared" si="153"/>
        <v>0.11600000000000001</v>
      </c>
      <c r="AJ366" s="862" t="e">
        <f t="shared" si="154"/>
        <v>#VALUE!</v>
      </c>
      <c r="AK366" s="632" t="str">
        <f t="shared" si="159"/>
        <v/>
      </c>
      <c r="AL366" s="866" t="str">
        <f t="shared" si="139"/>
        <v/>
      </c>
      <c r="AM366" s="867">
        <f t="shared" si="146"/>
        <v>0</v>
      </c>
      <c r="AN366" s="633" t="str">
        <f t="shared" si="160"/>
        <v>YES</v>
      </c>
      <c r="AO366" s="511" t="s">
        <v>382</v>
      </c>
      <c r="AP366" s="127">
        <f>VLOOKUP(AO366,'Flags&amp;Qualifiers'!$B$2:$C$49,2)</f>
        <v>0</v>
      </c>
      <c r="AQ366" s="127">
        <f>VLOOKUP(AO366,'Flags&amp;Qualifiers'!$B$2:$D$49,3)</f>
        <v>0</v>
      </c>
      <c r="AR366" s="127">
        <f>VLOOKUP(AO366,'Flags&amp;Qualifiers'!$B$2:$E$49,4)</f>
        <v>0</v>
      </c>
      <c r="AS366" s="968"/>
      <c r="AT366" s="856" t="str">
        <f t="shared" si="147"/>
        <v>no</v>
      </c>
    </row>
    <row r="367" spans="1:46" s="7" customFormat="1" ht="11.25" customHeight="1" x14ac:dyDescent="0.2">
      <c r="A367" s="621">
        <f>(AirVision!A364)</f>
        <v>0</v>
      </c>
      <c r="B367" s="622">
        <f>(AirVision!B364)</f>
        <v>0</v>
      </c>
      <c r="C367" s="623" t="str">
        <f>IF(ISNUMBER(AirVision!I364),AirVision!I364, "")</f>
        <v/>
      </c>
      <c r="D367" s="624" t="str">
        <f>IF(AirVision!J364&lt;&gt;"",AirVision!J364, "")</f>
        <v/>
      </c>
      <c r="E367" s="624" t="str">
        <f>IF(ISNUMBER(AirVision!C364),AirVision!C364, "")</f>
        <v/>
      </c>
      <c r="F367" s="624" t="str">
        <f>IF(AirVision!D364&lt;&gt;"",AirVision!D364, "")</f>
        <v/>
      </c>
      <c r="G367" s="624" t="str">
        <f>IF(ISNUMBER(AirVision!F364),AirVision!F364, "")</f>
        <v/>
      </c>
      <c r="H367" s="624" t="str">
        <f>IF(AirVision!G364&lt;&gt;"",AirVision!G364, "")</f>
        <v/>
      </c>
      <c r="I367" s="624" t="str">
        <f>IF(ISNUMBER(AirVision!U364),AirVision!U364, "")</f>
        <v/>
      </c>
      <c r="J367" s="624" t="str">
        <f>IF(AirVision!V364&lt;&gt;"",AirVision!V364, "")</f>
        <v/>
      </c>
      <c r="K367" s="624" t="str">
        <f>IF(ISNUMBER(AirVision!X364),AirVision!X364, "")</f>
        <v/>
      </c>
      <c r="L367" s="624" t="str">
        <f>IF(AirVision!Y364&lt;&gt;"",AirVision!Y364, "")</f>
        <v/>
      </c>
      <c r="M367" s="624" t="str">
        <f>IF(ISNUMBER(AirVision!AA364),AirVision!AA364, "")</f>
        <v/>
      </c>
      <c r="N367" s="624" t="str">
        <f>IF(AirVision!AB364&lt;&gt;"",AirVision!AB364, "")</f>
        <v/>
      </c>
      <c r="O367" s="624" t="str">
        <f>IF(ISNUMBER(AirVision!AD364),AirVision!AD364, "")</f>
        <v/>
      </c>
      <c r="P367" s="624" t="str">
        <f>IF(AirVision!AE364&lt;&gt;"",AirVision!AE364, "")</f>
        <v/>
      </c>
      <c r="Q367" s="624">
        <f t="shared" si="140"/>
        <v>1</v>
      </c>
      <c r="R367" s="624" t="str">
        <f>IF(D367&lt;&gt;"",(VLOOKUP(D367,'Flags&amp;Qualifiers'!$S$2:$U$55,3)),"")</f>
        <v/>
      </c>
      <c r="S367" s="624" t="b">
        <f>ISNUMBER(SEARCH('Flags&amp;Qualifiers'!$S$5,D367))</f>
        <v>0</v>
      </c>
      <c r="T367" s="624">
        <f t="shared" si="141"/>
        <v>0</v>
      </c>
      <c r="U367" s="624" t="str">
        <f>IF(D367&lt;&gt;"",(VLOOKUP(D367,'Flags&amp;Qualifiers'!$S$2:$T$55,2)),"")</f>
        <v/>
      </c>
      <c r="V367" s="7">
        <f t="shared" si="142"/>
        <v>1</v>
      </c>
      <c r="W367" s="7">
        <f t="shared" si="143"/>
        <v>0</v>
      </c>
      <c r="X367" s="861" t="str">
        <f t="shared" si="144"/>
        <v>NULL</v>
      </c>
      <c r="Y367" s="557" t="str">
        <f t="shared" si="145"/>
        <v/>
      </c>
      <c r="Z367" s="862">
        <f t="shared" si="148"/>
        <v>361</v>
      </c>
      <c r="AA367" s="633">
        <f t="shared" si="149"/>
        <v>0</v>
      </c>
      <c r="AB367" s="7" t="str">
        <f t="shared" si="155"/>
        <v>INVALID</v>
      </c>
      <c r="AC367" s="861" t="str">
        <f t="shared" si="156"/>
        <v/>
      </c>
      <c r="AD367" s="861" t="e">
        <f t="shared" ref="AD367:AD390" si="161">AVERAGE($X$367:$X$390)</f>
        <v>#DIV/0!</v>
      </c>
      <c r="AE367" s="861">
        <f t="shared" ref="AE367:AE390" si="162">MAX($X$367:$X$390)</f>
        <v>0</v>
      </c>
      <c r="AF367" s="862">
        <f t="shared" si="150"/>
        <v>300</v>
      </c>
      <c r="AG367" s="862">
        <f t="shared" si="151"/>
        <v>201</v>
      </c>
      <c r="AH367" s="865">
        <f t="shared" si="152"/>
        <v>0.374</v>
      </c>
      <c r="AI367" s="862">
        <f t="shared" si="153"/>
        <v>0.11600000000000001</v>
      </c>
      <c r="AJ367" s="862" t="e">
        <f t="shared" si="154"/>
        <v>#VALUE!</v>
      </c>
      <c r="AK367" s="632" t="str">
        <f t="shared" si="159"/>
        <v/>
      </c>
      <c r="AL367" s="866" t="str">
        <f t="shared" si="139"/>
        <v/>
      </c>
      <c r="AM367" s="867">
        <f t="shared" si="146"/>
        <v>0</v>
      </c>
      <c r="AN367" s="633" t="str">
        <f t="shared" si="160"/>
        <v>YES</v>
      </c>
      <c r="AO367" s="511" t="s">
        <v>382</v>
      </c>
      <c r="AP367" s="127">
        <f>VLOOKUP(AO367,'Flags&amp;Qualifiers'!$B$2:$C$49,2)</f>
        <v>0</v>
      </c>
      <c r="AQ367" s="127">
        <f>VLOOKUP(AO367,'Flags&amp;Qualifiers'!$B$2:$D$49,3)</f>
        <v>0</v>
      </c>
      <c r="AR367" s="127">
        <f>VLOOKUP(AO367,'Flags&amp;Qualifiers'!$B$2:$E$49,4)</f>
        <v>0</v>
      </c>
      <c r="AS367" s="968"/>
      <c r="AT367" s="856" t="str">
        <f t="shared" si="147"/>
        <v>no</v>
      </c>
    </row>
    <row r="368" spans="1:46" s="7" customFormat="1" ht="11.25" customHeight="1" x14ac:dyDescent="0.2">
      <c r="A368" s="621">
        <f>(AirVision!A365)</f>
        <v>0</v>
      </c>
      <c r="B368" s="622">
        <f>(AirVision!B365)</f>
        <v>0</v>
      </c>
      <c r="C368" s="623" t="str">
        <f>IF(ISNUMBER(AirVision!I365),AirVision!I365, "")</f>
        <v/>
      </c>
      <c r="D368" s="624" t="str">
        <f>IF(AirVision!J365&lt;&gt;"",AirVision!J365, "")</f>
        <v/>
      </c>
      <c r="E368" s="624" t="str">
        <f>IF(ISNUMBER(AirVision!C365),AirVision!C365, "")</f>
        <v/>
      </c>
      <c r="F368" s="624" t="str">
        <f>IF(AirVision!D365&lt;&gt;"",AirVision!D365, "")</f>
        <v/>
      </c>
      <c r="G368" s="624" t="str">
        <f>IF(ISNUMBER(AirVision!F365),AirVision!F365, "")</f>
        <v/>
      </c>
      <c r="H368" s="624" t="str">
        <f>IF(AirVision!G365&lt;&gt;"",AirVision!G365, "")</f>
        <v/>
      </c>
      <c r="I368" s="624" t="str">
        <f>IF(ISNUMBER(AirVision!U365),AirVision!U365, "")</f>
        <v/>
      </c>
      <c r="J368" s="624" t="str">
        <f>IF(AirVision!V365&lt;&gt;"",AirVision!V365, "")</f>
        <v/>
      </c>
      <c r="K368" s="624" t="str">
        <f>IF(ISNUMBER(AirVision!X365),AirVision!X365, "")</f>
        <v/>
      </c>
      <c r="L368" s="624" t="str">
        <f>IF(AirVision!Y365&lt;&gt;"",AirVision!Y365, "")</f>
        <v/>
      </c>
      <c r="M368" s="624" t="str">
        <f>IF(ISNUMBER(AirVision!AA365),AirVision!AA365, "")</f>
        <v/>
      </c>
      <c r="N368" s="624" t="str">
        <f>IF(AirVision!AB365&lt;&gt;"",AirVision!AB365, "")</f>
        <v/>
      </c>
      <c r="O368" s="624" t="str">
        <f>IF(ISNUMBER(AirVision!AD365),AirVision!AD365, "")</f>
        <v/>
      </c>
      <c r="P368" s="624" t="str">
        <f>IF(AirVision!AE365&lt;&gt;"",AirVision!AE365, "")</f>
        <v/>
      </c>
      <c r="Q368" s="624">
        <f t="shared" si="140"/>
        <v>1</v>
      </c>
      <c r="R368" s="624" t="str">
        <f>IF(D368&lt;&gt;"",(VLOOKUP(D368,'Flags&amp;Qualifiers'!$S$2:$U$55,3)),"")</f>
        <v/>
      </c>
      <c r="S368" s="624" t="b">
        <f>ISNUMBER(SEARCH('Flags&amp;Qualifiers'!$S$5,D368))</f>
        <v>0</v>
      </c>
      <c r="T368" s="624">
        <f t="shared" si="141"/>
        <v>0</v>
      </c>
      <c r="U368" s="624" t="str">
        <f>IF(D368&lt;&gt;"",(VLOOKUP(D368,'Flags&amp;Qualifiers'!$S$2:$T$55,2)),"")</f>
        <v/>
      </c>
      <c r="V368" s="7">
        <f t="shared" si="142"/>
        <v>1</v>
      </c>
      <c r="W368" s="7">
        <f t="shared" si="143"/>
        <v>0</v>
      </c>
      <c r="X368" s="861" t="str">
        <f t="shared" si="144"/>
        <v>NULL</v>
      </c>
      <c r="Y368" s="557" t="str">
        <f t="shared" si="145"/>
        <v/>
      </c>
      <c r="Z368" s="862">
        <f t="shared" si="148"/>
        <v>362</v>
      </c>
      <c r="AA368" s="633">
        <f t="shared" si="149"/>
        <v>0</v>
      </c>
      <c r="AB368" s="7" t="str">
        <f t="shared" si="155"/>
        <v>INVALID</v>
      </c>
      <c r="AC368" s="861" t="str">
        <f t="shared" si="156"/>
        <v/>
      </c>
      <c r="AD368" s="861" t="e">
        <f t="shared" si="161"/>
        <v>#DIV/0!</v>
      </c>
      <c r="AE368" s="861">
        <f t="shared" si="162"/>
        <v>0</v>
      </c>
      <c r="AF368" s="862">
        <f t="shared" si="150"/>
        <v>300</v>
      </c>
      <c r="AG368" s="862">
        <f t="shared" si="151"/>
        <v>201</v>
      </c>
      <c r="AH368" s="865">
        <f t="shared" si="152"/>
        <v>0.374</v>
      </c>
      <c r="AI368" s="862">
        <f t="shared" si="153"/>
        <v>0.11600000000000001</v>
      </c>
      <c r="AJ368" s="862" t="e">
        <f t="shared" si="154"/>
        <v>#VALUE!</v>
      </c>
      <c r="AK368" s="632" t="str">
        <f t="shared" si="159"/>
        <v/>
      </c>
      <c r="AL368" s="866" t="str">
        <f t="shared" si="139"/>
        <v/>
      </c>
      <c r="AM368" s="867">
        <f t="shared" si="146"/>
        <v>0</v>
      </c>
      <c r="AN368" s="633" t="str">
        <f t="shared" si="160"/>
        <v>YES</v>
      </c>
      <c r="AO368" s="511" t="s">
        <v>382</v>
      </c>
      <c r="AP368" s="127">
        <f>VLOOKUP(AO368,'Flags&amp;Qualifiers'!$B$2:$C$49,2)</f>
        <v>0</v>
      </c>
      <c r="AQ368" s="127">
        <f>VLOOKUP(AO368,'Flags&amp;Qualifiers'!$B$2:$D$49,3)</f>
        <v>0</v>
      </c>
      <c r="AR368" s="127">
        <f>VLOOKUP(AO368,'Flags&amp;Qualifiers'!$B$2:$E$49,4)</f>
        <v>0</v>
      </c>
      <c r="AS368" s="968"/>
      <c r="AT368" s="856" t="str">
        <f t="shared" si="147"/>
        <v>no</v>
      </c>
    </row>
    <row r="369" spans="1:46" s="7" customFormat="1" ht="11.25" customHeight="1" x14ac:dyDescent="0.2">
      <c r="A369" s="621">
        <f>(AirVision!A366)</f>
        <v>0</v>
      </c>
      <c r="B369" s="622">
        <f>(AirVision!B366)</f>
        <v>0</v>
      </c>
      <c r="C369" s="623" t="str">
        <f>IF(ISNUMBER(AirVision!I366),AirVision!I366, "")</f>
        <v/>
      </c>
      <c r="D369" s="624" t="str">
        <f>IF(AirVision!J366&lt;&gt;"",AirVision!J366, "")</f>
        <v/>
      </c>
      <c r="E369" s="624" t="str">
        <f>IF(ISNUMBER(AirVision!C366),AirVision!C366, "")</f>
        <v/>
      </c>
      <c r="F369" s="624" t="str">
        <f>IF(AirVision!D366&lt;&gt;"",AirVision!D366, "")</f>
        <v/>
      </c>
      <c r="G369" s="624" t="str">
        <f>IF(ISNUMBER(AirVision!F366),AirVision!F366, "")</f>
        <v/>
      </c>
      <c r="H369" s="624" t="str">
        <f>IF(AirVision!G366&lt;&gt;"",AirVision!G366, "")</f>
        <v/>
      </c>
      <c r="I369" s="624" t="str">
        <f>IF(ISNUMBER(AirVision!U366),AirVision!U366, "")</f>
        <v/>
      </c>
      <c r="J369" s="624" t="str">
        <f>IF(AirVision!V366&lt;&gt;"",AirVision!V366, "")</f>
        <v/>
      </c>
      <c r="K369" s="624" t="str">
        <f>IF(ISNUMBER(AirVision!X366),AirVision!X366, "")</f>
        <v/>
      </c>
      <c r="L369" s="624" t="str">
        <f>IF(AirVision!Y366&lt;&gt;"",AirVision!Y366, "")</f>
        <v/>
      </c>
      <c r="M369" s="624" t="str">
        <f>IF(ISNUMBER(AirVision!AA366),AirVision!AA366, "")</f>
        <v/>
      </c>
      <c r="N369" s="624" t="str">
        <f>IF(AirVision!AB366&lt;&gt;"",AirVision!AB366, "")</f>
        <v/>
      </c>
      <c r="O369" s="624" t="str">
        <f>IF(ISNUMBER(AirVision!AD366),AirVision!AD366, "")</f>
        <v/>
      </c>
      <c r="P369" s="624" t="str">
        <f>IF(AirVision!AE366&lt;&gt;"",AirVision!AE366, "")</f>
        <v/>
      </c>
      <c r="Q369" s="624">
        <f t="shared" si="140"/>
        <v>1</v>
      </c>
      <c r="R369" s="624" t="str">
        <f>IF(D369&lt;&gt;"",(VLOOKUP(D369,'Flags&amp;Qualifiers'!$S$2:$U$55,3)),"")</f>
        <v/>
      </c>
      <c r="S369" s="624" t="b">
        <f>ISNUMBER(SEARCH('Flags&amp;Qualifiers'!$S$5,D369))</f>
        <v>0</v>
      </c>
      <c r="T369" s="624">
        <f t="shared" si="141"/>
        <v>0</v>
      </c>
      <c r="U369" s="624" t="str">
        <f>IF(D369&lt;&gt;"",(VLOOKUP(D369,'Flags&amp;Qualifiers'!$S$2:$T$55,2)),"")</f>
        <v/>
      </c>
      <c r="V369" s="7">
        <f t="shared" si="142"/>
        <v>1</v>
      </c>
      <c r="W369" s="7">
        <f t="shared" si="143"/>
        <v>0</v>
      </c>
      <c r="X369" s="861" t="str">
        <f t="shared" si="144"/>
        <v>NULL</v>
      </c>
      <c r="Y369" s="557" t="str">
        <f t="shared" si="145"/>
        <v/>
      </c>
      <c r="Z369" s="862">
        <f t="shared" si="148"/>
        <v>363</v>
      </c>
      <c r="AA369" s="633">
        <f t="shared" si="149"/>
        <v>0</v>
      </c>
      <c r="AB369" s="7" t="str">
        <f t="shared" si="155"/>
        <v>INVALID</v>
      </c>
      <c r="AC369" s="861" t="str">
        <f t="shared" si="156"/>
        <v/>
      </c>
      <c r="AD369" s="861" t="e">
        <f t="shared" si="161"/>
        <v>#DIV/0!</v>
      </c>
      <c r="AE369" s="861">
        <f t="shared" si="162"/>
        <v>0</v>
      </c>
      <c r="AF369" s="862">
        <f t="shared" si="150"/>
        <v>300</v>
      </c>
      <c r="AG369" s="862">
        <f t="shared" si="151"/>
        <v>201</v>
      </c>
      <c r="AH369" s="865">
        <f t="shared" si="152"/>
        <v>0.374</v>
      </c>
      <c r="AI369" s="862">
        <f t="shared" si="153"/>
        <v>0.11600000000000001</v>
      </c>
      <c r="AJ369" s="862" t="e">
        <f t="shared" si="154"/>
        <v>#VALUE!</v>
      </c>
      <c r="AK369" s="632" t="str">
        <f t="shared" si="159"/>
        <v/>
      </c>
      <c r="AL369" s="866" t="str">
        <f t="shared" si="139"/>
        <v/>
      </c>
      <c r="AM369" s="867">
        <f t="shared" si="146"/>
        <v>0</v>
      </c>
      <c r="AN369" s="633" t="str">
        <f t="shared" si="160"/>
        <v>YES</v>
      </c>
      <c r="AO369" s="511" t="s">
        <v>382</v>
      </c>
      <c r="AP369" s="127">
        <f>VLOOKUP(AO369,'Flags&amp;Qualifiers'!$B$2:$C$49,2)</f>
        <v>0</v>
      </c>
      <c r="AQ369" s="127">
        <f>VLOOKUP(AO369,'Flags&amp;Qualifiers'!$B$2:$D$49,3)</f>
        <v>0</v>
      </c>
      <c r="AR369" s="127">
        <f>VLOOKUP(AO369,'Flags&amp;Qualifiers'!$B$2:$E$49,4)</f>
        <v>0</v>
      </c>
      <c r="AS369" s="968"/>
      <c r="AT369" s="856" t="str">
        <f t="shared" si="147"/>
        <v>no</v>
      </c>
    </row>
    <row r="370" spans="1:46" s="7" customFormat="1" ht="11.25" customHeight="1" x14ac:dyDescent="0.2">
      <c r="A370" s="621">
        <f>(AirVision!A367)</f>
        <v>0</v>
      </c>
      <c r="B370" s="622">
        <f>(AirVision!B367)</f>
        <v>0</v>
      </c>
      <c r="C370" s="623" t="str">
        <f>IF(ISNUMBER(AirVision!I367),AirVision!I367, "")</f>
        <v/>
      </c>
      <c r="D370" s="624" t="str">
        <f>IF(AirVision!J367&lt;&gt;"",AirVision!J367, "")</f>
        <v/>
      </c>
      <c r="E370" s="624" t="str">
        <f>IF(ISNUMBER(AirVision!C367),AirVision!C367, "")</f>
        <v/>
      </c>
      <c r="F370" s="624" t="str">
        <f>IF(AirVision!D367&lt;&gt;"",AirVision!D367, "")</f>
        <v/>
      </c>
      <c r="G370" s="624" t="str">
        <f>IF(ISNUMBER(AirVision!F367),AirVision!F367, "")</f>
        <v/>
      </c>
      <c r="H370" s="624" t="str">
        <f>IF(AirVision!G367&lt;&gt;"",AirVision!G367, "")</f>
        <v/>
      </c>
      <c r="I370" s="624" t="str">
        <f>IF(ISNUMBER(AirVision!U367),AirVision!U367, "")</f>
        <v/>
      </c>
      <c r="J370" s="624" t="str">
        <f>IF(AirVision!V367&lt;&gt;"",AirVision!V367, "")</f>
        <v/>
      </c>
      <c r="K370" s="624" t="str">
        <f>IF(ISNUMBER(AirVision!X367),AirVision!X367, "")</f>
        <v/>
      </c>
      <c r="L370" s="624" t="str">
        <f>IF(AirVision!Y367&lt;&gt;"",AirVision!Y367, "")</f>
        <v/>
      </c>
      <c r="M370" s="624" t="str">
        <f>IF(ISNUMBER(AirVision!AA367),AirVision!AA367, "")</f>
        <v/>
      </c>
      <c r="N370" s="624" t="str">
        <f>IF(AirVision!AB367&lt;&gt;"",AirVision!AB367, "")</f>
        <v/>
      </c>
      <c r="O370" s="624" t="str">
        <f>IF(ISNUMBER(AirVision!AD367),AirVision!AD367, "")</f>
        <v/>
      </c>
      <c r="P370" s="624" t="str">
        <f>IF(AirVision!AE367&lt;&gt;"",AirVision!AE367, "")</f>
        <v/>
      </c>
      <c r="Q370" s="624">
        <f t="shared" si="140"/>
        <v>1</v>
      </c>
      <c r="R370" s="624" t="str">
        <f>IF(D370&lt;&gt;"",(VLOOKUP(D370,'Flags&amp;Qualifiers'!$S$2:$U$55,3)),"")</f>
        <v/>
      </c>
      <c r="S370" s="624" t="b">
        <f>ISNUMBER(SEARCH('Flags&amp;Qualifiers'!$S$5,D370))</f>
        <v>0</v>
      </c>
      <c r="T370" s="624">
        <f t="shared" si="141"/>
        <v>0</v>
      </c>
      <c r="U370" s="624" t="str">
        <f>IF(D370&lt;&gt;"",(VLOOKUP(D370,'Flags&amp;Qualifiers'!$S$2:$T$55,2)),"")</f>
        <v/>
      </c>
      <c r="V370" s="7">
        <f t="shared" si="142"/>
        <v>1</v>
      </c>
      <c r="W370" s="7">
        <f t="shared" si="143"/>
        <v>0</v>
      </c>
      <c r="X370" s="861" t="str">
        <f t="shared" si="144"/>
        <v>NULL</v>
      </c>
      <c r="Y370" s="557" t="str">
        <f t="shared" si="145"/>
        <v/>
      </c>
      <c r="Z370" s="862">
        <f t="shared" si="148"/>
        <v>364</v>
      </c>
      <c r="AA370" s="633">
        <f t="shared" si="149"/>
        <v>0</v>
      </c>
      <c r="AB370" s="7" t="str">
        <f t="shared" si="155"/>
        <v>INVALID</v>
      </c>
      <c r="AC370" s="861" t="str">
        <f t="shared" si="156"/>
        <v/>
      </c>
      <c r="AD370" s="861" t="e">
        <f t="shared" si="161"/>
        <v>#DIV/0!</v>
      </c>
      <c r="AE370" s="861">
        <f t="shared" si="162"/>
        <v>0</v>
      </c>
      <c r="AF370" s="862">
        <f t="shared" si="150"/>
        <v>300</v>
      </c>
      <c r="AG370" s="862">
        <f t="shared" si="151"/>
        <v>201</v>
      </c>
      <c r="AH370" s="865">
        <f t="shared" si="152"/>
        <v>0.374</v>
      </c>
      <c r="AI370" s="862">
        <f t="shared" si="153"/>
        <v>0.11600000000000001</v>
      </c>
      <c r="AJ370" s="862" t="e">
        <f t="shared" si="154"/>
        <v>#VALUE!</v>
      </c>
      <c r="AK370" s="632" t="str">
        <f t="shared" si="159"/>
        <v/>
      </c>
      <c r="AL370" s="866" t="str">
        <f t="shared" si="139"/>
        <v/>
      </c>
      <c r="AM370" s="867">
        <f t="shared" si="146"/>
        <v>0</v>
      </c>
      <c r="AN370" s="633" t="str">
        <f t="shared" si="160"/>
        <v>YES</v>
      </c>
      <c r="AO370" s="511" t="s">
        <v>382</v>
      </c>
      <c r="AP370" s="127">
        <f>VLOOKUP(AO370,'Flags&amp;Qualifiers'!$B$2:$C$49,2)</f>
        <v>0</v>
      </c>
      <c r="AQ370" s="127">
        <f>VLOOKUP(AO370,'Flags&amp;Qualifiers'!$B$2:$D$49,3)</f>
        <v>0</v>
      </c>
      <c r="AR370" s="127">
        <f>VLOOKUP(AO370,'Flags&amp;Qualifiers'!$B$2:$E$49,4)</f>
        <v>0</v>
      </c>
      <c r="AS370" s="968"/>
      <c r="AT370" s="856" t="str">
        <f t="shared" si="147"/>
        <v>no</v>
      </c>
    </row>
    <row r="371" spans="1:46" s="7" customFormat="1" ht="11.25" customHeight="1" x14ac:dyDescent="0.2">
      <c r="A371" s="621">
        <f>(AirVision!A368)</f>
        <v>0</v>
      </c>
      <c r="B371" s="622">
        <f>(AirVision!B368)</f>
        <v>0</v>
      </c>
      <c r="C371" s="623" t="str">
        <f>IF(ISNUMBER(AirVision!I368),AirVision!I368, "")</f>
        <v/>
      </c>
      <c r="D371" s="624" t="str">
        <f>IF(AirVision!J368&lt;&gt;"",AirVision!J368, "")</f>
        <v/>
      </c>
      <c r="E371" s="624" t="str">
        <f>IF(ISNUMBER(AirVision!C368),AirVision!C368, "")</f>
        <v/>
      </c>
      <c r="F371" s="624" t="str">
        <f>IF(AirVision!D368&lt;&gt;"",AirVision!D368, "")</f>
        <v/>
      </c>
      <c r="G371" s="624" t="str">
        <f>IF(ISNUMBER(AirVision!F368),AirVision!F368, "")</f>
        <v/>
      </c>
      <c r="H371" s="624" t="str">
        <f>IF(AirVision!G368&lt;&gt;"",AirVision!G368, "")</f>
        <v/>
      </c>
      <c r="I371" s="624" t="str">
        <f>IF(ISNUMBER(AirVision!U368),AirVision!U368, "")</f>
        <v/>
      </c>
      <c r="J371" s="624" t="str">
        <f>IF(AirVision!V368&lt;&gt;"",AirVision!V368, "")</f>
        <v/>
      </c>
      <c r="K371" s="624" t="str">
        <f>IF(ISNUMBER(AirVision!X368),AirVision!X368, "")</f>
        <v/>
      </c>
      <c r="L371" s="624" t="str">
        <f>IF(AirVision!Y368&lt;&gt;"",AirVision!Y368, "")</f>
        <v/>
      </c>
      <c r="M371" s="624" t="str">
        <f>IF(ISNUMBER(AirVision!AA368),AirVision!AA368, "")</f>
        <v/>
      </c>
      <c r="N371" s="624" t="str">
        <f>IF(AirVision!AB368&lt;&gt;"",AirVision!AB368, "")</f>
        <v/>
      </c>
      <c r="O371" s="624" t="str">
        <f>IF(ISNUMBER(AirVision!AD368),AirVision!AD368, "")</f>
        <v/>
      </c>
      <c r="P371" s="624" t="str">
        <f>IF(AirVision!AE368&lt;&gt;"",AirVision!AE368, "")</f>
        <v/>
      </c>
      <c r="Q371" s="624">
        <f t="shared" si="140"/>
        <v>1</v>
      </c>
      <c r="R371" s="624" t="str">
        <f>IF(D371&lt;&gt;"",(VLOOKUP(D371,'Flags&amp;Qualifiers'!$S$2:$U$55,3)),"")</f>
        <v/>
      </c>
      <c r="S371" s="624" t="b">
        <f>ISNUMBER(SEARCH('Flags&amp;Qualifiers'!$S$5,D371))</f>
        <v>0</v>
      </c>
      <c r="T371" s="624">
        <f t="shared" si="141"/>
        <v>0</v>
      </c>
      <c r="U371" s="624" t="str">
        <f>IF(D371&lt;&gt;"",(VLOOKUP(D371,'Flags&amp;Qualifiers'!$S$2:$T$55,2)),"")</f>
        <v/>
      </c>
      <c r="V371" s="7">
        <f t="shared" si="142"/>
        <v>1</v>
      </c>
      <c r="W371" s="7">
        <f t="shared" si="143"/>
        <v>0</v>
      </c>
      <c r="X371" s="861" t="str">
        <f t="shared" si="144"/>
        <v>NULL</v>
      </c>
      <c r="Y371" s="557" t="str">
        <f t="shared" si="145"/>
        <v/>
      </c>
      <c r="Z371" s="862">
        <f t="shared" si="148"/>
        <v>365</v>
      </c>
      <c r="AA371" s="633">
        <f t="shared" si="149"/>
        <v>0</v>
      </c>
      <c r="AB371" s="7" t="str">
        <f t="shared" si="155"/>
        <v>INVALID</v>
      </c>
      <c r="AC371" s="861" t="str">
        <f t="shared" si="156"/>
        <v/>
      </c>
      <c r="AD371" s="861" t="e">
        <f t="shared" si="161"/>
        <v>#DIV/0!</v>
      </c>
      <c r="AE371" s="861">
        <f t="shared" si="162"/>
        <v>0</v>
      </c>
      <c r="AF371" s="862">
        <f t="shared" si="150"/>
        <v>300</v>
      </c>
      <c r="AG371" s="862">
        <f t="shared" si="151"/>
        <v>201</v>
      </c>
      <c r="AH371" s="865">
        <f t="shared" si="152"/>
        <v>0.374</v>
      </c>
      <c r="AI371" s="862">
        <f t="shared" si="153"/>
        <v>0.11600000000000001</v>
      </c>
      <c r="AJ371" s="862" t="e">
        <f t="shared" si="154"/>
        <v>#VALUE!</v>
      </c>
      <c r="AK371" s="632" t="str">
        <f t="shared" si="159"/>
        <v/>
      </c>
      <c r="AL371" s="866" t="str">
        <f t="shared" si="139"/>
        <v/>
      </c>
      <c r="AM371" s="867">
        <f t="shared" si="146"/>
        <v>0</v>
      </c>
      <c r="AN371" s="633" t="str">
        <f t="shared" si="160"/>
        <v>YES</v>
      </c>
      <c r="AO371" s="511" t="s">
        <v>382</v>
      </c>
      <c r="AP371" s="127">
        <f>VLOOKUP(AO371,'Flags&amp;Qualifiers'!$B$2:$C$49,2)</f>
        <v>0</v>
      </c>
      <c r="AQ371" s="127">
        <f>VLOOKUP(AO371,'Flags&amp;Qualifiers'!$B$2:$D$49,3)</f>
        <v>0</v>
      </c>
      <c r="AR371" s="127">
        <f>VLOOKUP(AO371,'Flags&amp;Qualifiers'!$B$2:$E$49,4)</f>
        <v>0</v>
      </c>
      <c r="AS371" s="968"/>
      <c r="AT371" s="856" t="str">
        <f t="shared" si="147"/>
        <v>no</v>
      </c>
    </row>
    <row r="372" spans="1:46" s="7" customFormat="1" ht="11.25" customHeight="1" x14ac:dyDescent="0.2">
      <c r="A372" s="621">
        <f>(AirVision!A369)</f>
        <v>0</v>
      </c>
      <c r="B372" s="622">
        <f>(AirVision!B369)</f>
        <v>0</v>
      </c>
      <c r="C372" s="623" t="str">
        <f>IF(ISNUMBER(AirVision!I369),AirVision!I369, "")</f>
        <v/>
      </c>
      <c r="D372" s="624" t="str">
        <f>IF(AirVision!J369&lt;&gt;"",AirVision!J369, "")</f>
        <v/>
      </c>
      <c r="E372" s="624" t="str">
        <f>IF(ISNUMBER(AirVision!C369),AirVision!C369, "")</f>
        <v/>
      </c>
      <c r="F372" s="624" t="str">
        <f>IF(AirVision!D369&lt;&gt;"",AirVision!D369, "")</f>
        <v/>
      </c>
      <c r="G372" s="624" t="str">
        <f>IF(ISNUMBER(AirVision!F369),AirVision!F369, "")</f>
        <v/>
      </c>
      <c r="H372" s="624" t="str">
        <f>IF(AirVision!G369&lt;&gt;"",AirVision!G369, "")</f>
        <v/>
      </c>
      <c r="I372" s="624" t="str">
        <f>IF(ISNUMBER(AirVision!U369),AirVision!U369, "")</f>
        <v/>
      </c>
      <c r="J372" s="624" t="str">
        <f>IF(AirVision!V369&lt;&gt;"",AirVision!V369, "")</f>
        <v/>
      </c>
      <c r="K372" s="624" t="str">
        <f>IF(ISNUMBER(AirVision!X369),AirVision!X369, "")</f>
        <v/>
      </c>
      <c r="L372" s="624" t="str">
        <f>IF(AirVision!Y369&lt;&gt;"",AirVision!Y369, "")</f>
        <v/>
      </c>
      <c r="M372" s="624" t="str">
        <f>IF(ISNUMBER(AirVision!AA369),AirVision!AA369, "")</f>
        <v/>
      </c>
      <c r="N372" s="624" t="str">
        <f>IF(AirVision!AB369&lt;&gt;"",AirVision!AB369, "")</f>
        <v/>
      </c>
      <c r="O372" s="624" t="str">
        <f>IF(ISNUMBER(AirVision!AD369),AirVision!AD369, "")</f>
        <v/>
      </c>
      <c r="P372" s="624" t="str">
        <f>IF(AirVision!AE369&lt;&gt;"",AirVision!AE369, "")</f>
        <v/>
      </c>
      <c r="Q372" s="624">
        <f t="shared" si="140"/>
        <v>1</v>
      </c>
      <c r="R372" s="624" t="str">
        <f>IF(D372&lt;&gt;"",(VLOOKUP(D372,'Flags&amp;Qualifiers'!$S$2:$U$55,3)),"")</f>
        <v/>
      </c>
      <c r="S372" s="624" t="b">
        <f>ISNUMBER(SEARCH('Flags&amp;Qualifiers'!$S$5,D372))</f>
        <v>0</v>
      </c>
      <c r="T372" s="624">
        <f t="shared" si="141"/>
        <v>0</v>
      </c>
      <c r="U372" s="624" t="str">
        <f>IF(D372&lt;&gt;"",(VLOOKUP(D372,'Flags&amp;Qualifiers'!$S$2:$T$55,2)),"")</f>
        <v/>
      </c>
      <c r="V372" s="7">
        <f t="shared" si="142"/>
        <v>1</v>
      </c>
      <c r="W372" s="7">
        <f t="shared" si="143"/>
        <v>0</v>
      </c>
      <c r="X372" s="861" t="str">
        <f t="shared" si="144"/>
        <v>NULL</v>
      </c>
      <c r="Y372" s="557" t="str">
        <f t="shared" si="145"/>
        <v/>
      </c>
      <c r="Z372" s="862">
        <f t="shared" si="148"/>
        <v>366</v>
      </c>
      <c r="AA372" s="633">
        <f t="shared" si="149"/>
        <v>0</v>
      </c>
      <c r="AB372" s="7" t="str">
        <f t="shared" si="155"/>
        <v>INVALID</v>
      </c>
      <c r="AC372" s="861" t="str">
        <f t="shared" si="156"/>
        <v/>
      </c>
      <c r="AD372" s="861" t="e">
        <f t="shared" si="161"/>
        <v>#DIV/0!</v>
      </c>
      <c r="AE372" s="861">
        <f t="shared" si="162"/>
        <v>0</v>
      </c>
      <c r="AF372" s="862">
        <f t="shared" si="150"/>
        <v>300</v>
      </c>
      <c r="AG372" s="862">
        <f t="shared" si="151"/>
        <v>201</v>
      </c>
      <c r="AH372" s="865">
        <f t="shared" si="152"/>
        <v>0.374</v>
      </c>
      <c r="AI372" s="862">
        <f t="shared" si="153"/>
        <v>0.11600000000000001</v>
      </c>
      <c r="AJ372" s="862" t="e">
        <f t="shared" si="154"/>
        <v>#VALUE!</v>
      </c>
      <c r="AK372" s="632" t="str">
        <f t="shared" si="159"/>
        <v/>
      </c>
      <c r="AL372" s="866" t="str">
        <f t="shared" si="139"/>
        <v/>
      </c>
      <c r="AM372" s="867">
        <f t="shared" si="146"/>
        <v>0</v>
      </c>
      <c r="AN372" s="633" t="str">
        <f t="shared" si="160"/>
        <v>YES</v>
      </c>
      <c r="AO372" s="511" t="s">
        <v>382</v>
      </c>
      <c r="AP372" s="127">
        <f>VLOOKUP(AO372,'Flags&amp;Qualifiers'!$B$2:$C$49,2)</f>
        <v>0</v>
      </c>
      <c r="AQ372" s="127">
        <f>VLOOKUP(AO372,'Flags&amp;Qualifiers'!$B$2:$D$49,3)</f>
        <v>0</v>
      </c>
      <c r="AR372" s="127">
        <f>VLOOKUP(AO372,'Flags&amp;Qualifiers'!$B$2:$E$49,4)</f>
        <v>0</v>
      </c>
      <c r="AS372" s="968"/>
      <c r="AT372" s="856" t="str">
        <f t="shared" si="147"/>
        <v>no</v>
      </c>
    </row>
    <row r="373" spans="1:46" s="7" customFormat="1" ht="11.25" customHeight="1" x14ac:dyDescent="0.2">
      <c r="A373" s="621">
        <f>(AirVision!A370)</f>
        <v>0</v>
      </c>
      <c r="B373" s="622">
        <f>(AirVision!B370)</f>
        <v>0</v>
      </c>
      <c r="C373" s="623" t="str">
        <f>IF(ISNUMBER(AirVision!I370),AirVision!I370, "")</f>
        <v/>
      </c>
      <c r="D373" s="624" t="str">
        <f>IF(AirVision!J370&lt;&gt;"",AirVision!J370, "")</f>
        <v/>
      </c>
      <c r="E373" s="624" t="str">
        <f>IF(ISNUMBER(AirVision!C370),AirVision!C370, "")</f>
        <v/>
      </c>
      <c r="F373" s="624" t="str">
        <f>IF(AirVision!D370&lt;&gt;"",AirVision!D370, "")</f>
        <v/>
      </c>
      <c r="G373" s="624" t="str">
        <f>IF(ISNUMBER(AirVision!F370),AirVision!F370, "")</f>
        <v/>
      </c>
      <c r="H373" s="624" t="str">
        <f>IF(AirVision!G370&lt;&gt;"",AirVision!G370, "")</f>
        <v/>
      </c>
      <c r="I373" s="624" t="str">
        <f>IF(ISNUMBER(AirVision!U370),AirVision!U370, "")</f>
        <v/>
      </c>
      <c r="J373" s="624" t="str">
        <f>IF(AirVision!V370&lt;&gt;"",AirVision!V370, "")</f>
        <v/>
      </c>
      <c r="K373" s="624" t="str">
        <f>IF(ISNUMBER(AirVision!X370),AirVision!X370, "")</f>
        <v/>
      </c>
      <c r="L373" s="624" t="str">
        <f>IF(AirVision!Y370&lt;&gt;"",AirVision!Y370, "")</f>
        <v/>
      </c>
      <c r="M373" s="624" t="str">
        <f>IF(ISNUMBER(AirVision!AA370),AirVision!AA370, "")</f>
        <v/>
      </c>
      <c r="N373" s="624" t="str">
        <f>IF(AirVision!AB370&lt;&gt;"",AirVision!AB370, "")</f>
        <v/>
      </c>
      <c r="O373" s="624" t="str">
        <f>IF(ISNUMBER(AirVision!AD370),AirVision!AD370, "")</f>
        <v/>
      </c>
      <c r="P373" s="624" t="str">
        <f>IF(AirVision!AE370&lt;&gt;"",AirVision!AE370, "")</f>
        <v/>
      </c>
      <c r="Q373" s="624">
        <f t="shared" si="140"/>
        <v>1</v>
      </c>
      <c r="R373" s="624" t="str">
        <f>IF(D373&lt;&gt;"",(VLOOKUP(D373,'Flags&amp;Qualifiers'!$S$2:$U$55,3)),"")</f>
        <v/>
      </c>
      <c r="S373" s="624" t="b">
        <f>ISNUMBER(SEARCH('Flags&amp;Qualifiers'!$S$5,D373))</f>
        <v>0</v>
      </c>
      <c r="T373" s="624">
        <f t="shared" si="141"/>
        <v>0</v>
      </c>
      <c r="U373" s="624" t="str">
        <f>IF(D373&lt;&gt;"",(VLOOKUP(D373,'Flags&amp;Qualifiers'!$S$2:$T$55,2)),"")</f>
        <v/>
      </c>
      <c r="V373" s="7">
        <f t="shared" si="142"/>
        <v>1</v>
      </c>
      <c r="W373" s="7">
        <f t="shared" si="143"/>
        <v>0</v>
      </c>
      <c r="X373" s="861" t="str">
        <f t="shared" si="144"/>
        <v>NULL</v>
      </c>
      <c r="Y373" s="557" t="str">
        <f t="shared" si="145"/>
        <v/>
      </c>
      <c r="Z373" s="862">
        <f t="shared" si="148"/>
        <v>367</v>
      </c>
      <c r="AA373" s="633">
        <f t="shared" si="149"/>
        <v>0</v>
      </c>
      <c r="AB373" s="7" t="str">
        <f t="shared" si="155"/>
        <v>INVALID</v>
      </c>
      <c r="AC373" s="861" t="str">
        <f t="shared" si="156"/>
        <v/>
      </c>
      <c r="AD373" s="861" t="e">
        <f t="shared" si="161"/>
        <v>#DIV/0!</v>
      </c>
      <c r="AE373" s="861">
        <f t="shared" si="162"/>
        <v>0</v>
      </c>
      <c r="AF373" s="862">
        <f t="shared" si="150"/>
        <v>300</v>
      </c>
      <c r="AG373" s="862">
        <f t="shared" si="151"/>
        <v>201</v>
      </c>
      <c r="AH373" s="865">
        <f t="shared" si="152"/>
        <v>0.374</v>
      </c>
      <c r="AI373" s="862">
        <f t="shared" si="153"/>
        <v>0.11600000000000001</v>
      </c>
      <c r="AJ373" s="862" t="e">
        <f t="shared" si="154"/>
        <v>#VALUE!</v>
      </c>
      <c r="AK373" s="632" t="str">
        <f t="shared" si="159"/>
        <v/>
      </c>
      <c r="AL373" s="866" t="str">
        <f t="shared" si="139"/>
        <v/>
      </c>
      <c r="AM373" s="867">
        <f t="shared" si="146"/>
        <v>0</v>
      </c>
      <c r="AN373" s="633" t="str">
        <f t="shared" si="160"/>
        <v>YES</v>
      </c>
      <c r="AO373" s="511" t="s">
        <v>382</v>
      </c>
      <c r="AP373" s="127">
        <f>VLOOKUP(AO373,'Flags&amp;Qualifiers'!$B$2:$C$49,2)</f>
        <v>0</v>
      </c>
      <c r="AQ373" s="127">
        <f>VLOOKUP(AO373,'Flags&amp;Qualifiers'!$B$2:$D$49,3)</f>
        <v>0</v>
      </c>
      <c r="AR373" s="127">
        <f>VLOOKUP(AO373,'Flags&amp;Qualifiers'!$B$2:$E$49,4)</f>
        <v>0</v>
      </c>
      <c r="AS373" s="968"/>
      <c r="AT373" s="856" t="str">
        <f t="shared" si="147"/>
        <v>no</v>
      </c>
    </row>
    <row r="374" spans="1:46" s="7" customFormat="1" ht="11.25" customHeight="1" x14ac:dyDescent="0.2">
      <c r="A374" s="621">
        <f>(AirVision!A371)</f>
        <v>0</v>
      </c>
      <c r="B374" s="622">
        <f>(AirVision!B371)</f>
        <v>0</v>
      </c>
      <c r="C374" s="623" t="str">
        <f>IF(ISNUMBER(AirVision!I371),AirVision!I371, "")</f>
        <v/>
      </c>
      <c r="D374" s="624" t="str">
        <f>IF(AirVision!J371&lt;&gt;"",AirVision!J371, "")</f>
        <v/>
      </c>
      <c r="E374" s="624" t="str">
        <f>IF(ISNUMBER(AirVision!C371),AirVision!C371, "")</f>
        <v/>
      </c>
      <c r="F374" s="624" t="str">
        <f>IF(AirVision!D371&lt;&gt;"",AirVision!D371, "")</f>
        <v/>
      </c>
      <c r="G374" s="624" t="str">
        <f>IF(ISNUMBER(AirVision!F371),AirVision!F371, "")</f>
        <v/>
      </c>
      <c r="H374" s="624" t="str">
        <f>IF(AirVision!G371&lt;&gt;"",AirVision!G371, "")</f>
        <v/>
      </c>
      <c r="I374" s="624" t="str">
        <f>IF(ISNUMBER(AirVision!U371),AirVision!U371, "")</f>
        <v/>
      </c>
      <c r="J374" s="624" t="str">
        <f>IF(AirVision!V371&lt;&gt;"",AirVision!V371, "")</f>
        <v/>
      </c>
      <c r="K374" s="624" t="str">
        <f>IF(ISNUMBER(AirVision!X371),AirVision!X371, "")</f>
        <v/>
      </c>
      <c r="L374" s="624" t="str">
        <f>IF(AirVision!Y371&lt;&gt;"",AirVision!Y371, "")</f>
        <v/>
      </c>
      <c r="M374" s="624" t="str">
        <f>IF(ISNUMBER(AirVision!AA371),AirVision!AA371, "")</f>
        <v/>
      </c>
      <c r="N374" s="624" t="str">
        <f>IF(AirVision!AB371&lt;&gt;"",AirVision!AB371, "")</f>
        <v/>
      </c>
      <c r="O374" s="624" t="str">
        <f>IF(ISNUMBER(AirVision!AD371),AirVision!AD371, "")</f>
        <v/>
      </c>
      <c r="P374" s="624" t="str">
        <f>IF(AirVision!AE371&lt;&gt;"",AirVision!AE371, "")</f>
        <v/>
      </c>
      <c r="Q374" s="624">
        <f t="shared" si="140"/>
        <v>1</v>
      </c>
      <c r="R374" s="624" t="str">
        <f>IF(D374&lt;&gt;"",(VLOOKUP(D374,'Flags&amp;Qualifiers'!$S$2:$U$55,3)),"")</f>
        <v/>
      </c>
      <c r="S374" s="624" t="b">
        <f>ISNUMBER(SEARCH('Flags&amp;Qualifiers'!$S$5,D374))</f>
        <v>0</v>
      </c>
      <c r="T374" s="624">
        <f t="shared" si="141"/>
        <v>0</v>
      </c>
      <c r="U374" s="624" t="str">
        <f>IF(D374&lt;&gt;"",(VLOOKUP(D374,'Flags&amp;Qualifiers'!$S$2:$T$55,2)),"")</f>
        <v/>
      </c>
      <c r="V374" s="7">
        <f t="shared" si="142"/>
        <v>1</v>
      </c>
      <c r="W374" s="7">
        <f t="shared" si="143"/>
        <v>0</v>
      </c>
      <c r="X374" s="861" t="str">
        <f t="shared" si="144"/>
        <v>NULL</v>
      </c>
      <c r="Y374" s="557" t="str">
        <f t="shared" si="145"/>
        <v/>
      </c>
      <c r="Z374" s="862">
        <f t="shared" si="148"/>
        <v>368</v>
      </c>
      <c r="AA374" s="633">
        <f t="shared" si="149"/>
        <v>0</v>
      </c>
      <c r="AB374" s="7" t="str">
        <f t="shared" si="155"/>
        <v>INVALID</v>
      </c>
      <c r="AC374" s="861" t="str">
        <f t="shared" si="156"/>
        <v/>
      </c>
      <c r="AD374" s="861" t="e">
        <f t="shared" si="161"/>
        <v>#DIV/0!</v>
      </c>
      <c r="AE374" s="861">
        <f t="shared" si="162"/>
        <v>0</v>
      </c>
      <c r="AF374" s="862">
        <f t="shared" si="150"/>
        <v>300</v>
      </c>
      <c r="AG374" s="862">
        <f t="shared" si="151"/>
        <v>201</v>
      </c>
      <c r="AH374" s="865">
        <f t="shared" si="152"/>
        <v>0.374</v>
      </c>
      <c r="AI374" s="862">
        <f t="shared" si="153"/>
        <v>0.11600000000000001</v>
      </c>
      <c r="AJ374" s="862" t="e">
        <f t="shared" si="154"/>
        <v>#VALUE!</v>
      </c>
      <c r="AK374" s="632" t="str">
        <f t="shared" si="159"/>
        <v/>
      </c>
      <c r="AL374" s="866" t="str">
        <f t="shared" si="139"/>
        <v/>
      </c>
      <c r="AM374" s="867">
        <f t="shared" si="146"/>
        <v>0</v>
      </c>
      <c r="AN374" s="633" t="str">
        <f t="shared" si="160"/>
        <v>YES</v>
      </c>
      <c r="AO374" s="511" t="s">
        <v>382</v>
      </c>
      <c r="AP374" s="127">
        <f>VLOOKUP(AO374,'Flags&amp;Qualifiers'!$B$2:$C$49,2)</f>
        <v>0</v>
      </c>
      <c r="AQ374" s="127">
        <f>VLOOKUP(AO374,'Flags&amp;Qualifiers'!$B$2:$D$49,3)</f>
        <v>0</v>
      </c>
      <c r="AR374" s="127">
        <f>VLOOKUP(AO374,'Flags&amp;Qualifiers'!$B$2:$E$49,4)</f>
        <v>0</v>
      </c>
      <c r="AS374" s="968">
        <f>COUNTIF(AC374:AC390,"&gt;0")</f>
        <v>0</v>
      </c>
      <c r="AT374" s="856" t="str">
        <f t="shared" si="147"/>
        <v>no</v>
      </c>
    </row>
    <row r="375" spans="1:46" s="7" customFormat="1" ht="11.25" customHeight="1" x14ac:dyDescent="0.2">
      <c r="A375" s="621">
        <f>(AirVision!A372)</f>
        <v>0</v>
      </c>
      <c r="B375" s="622">
        <f>(AirVision!B372)</f>
        <v>0</v>
      </c>
      <c r="C375" s="623" t="str">
        <f>IF(ISNUMBER(AirVision!I372),AirVision!I372, "")</f>
        <v/>
      </c>
      <c r="D375" s="624" t="str">
        <f>IF(AirVision!J372&lt;&gt;"",AirVision!J372, "")</f>
        <v/>
      </c>
      <c r="E375" s="624" t="str">
        <f>IF(ISNUMBER(AirVision!C372),AirVision!C372, "")</f>
        <v/>
      </c>
      <c r="F375" s="624" t="str">
        <f>IF(AirVision!D372&lt;&gt;"",AirVision!D372, "")</f>
        <v/>
      </c>
      <c r="G375" s="624" t="str">
        <f>IF(ISNUMBER(AirVision!F372),AirVision!F372, "")</f>
        <v/>
      </c>
      <c r="H375" s="624" t="str">
        <f>IF(AirVision!G372&lt;&gt;"",AirVision!G372, "")</f>
        <v/>
      </c>
      <c r="I375" s="624" t="str">
        <f>IF(ISNUMBER(AirVision!U372),AirVision!U372, "")</f>
        <v/>
      </c>
      <c r="J375" s="624" t="str">
        <f>IF(AirVision!V372&lt;&gt;"",AirVision!V372, "")</f>
        <v/>
      </c>
      <c r="K375" s="624" t="str">
        <f>IF(ISNUMBER(AirVision!X372),AirVision!X372, "")</f>
        <v/>
      </c>
      <c r="L375" s="624" t="str">
        <f>IF(AirVision!Y372&lt;&gt;"",AirVision!Y372, "")</f>
        <v/>
      </c>
      <c r="M375" s="624" t="str">
        <f>IF(ISNUMBER(AirVision!AA372),AirVision!AA372, "")</f>
        <v/>
      </c>
      <c r="N375" s="624" t="str">
        <f>IF(AirVision!AB372&lt;&gt;"",AirVision!AB372, "")</f>
        <v/>
      </c>
      <c r="O375" s="624" t="str">
        <f>IF(ISNUMBER(AirVision!AD372),AirVision!AD372, "")</f>
        <v/>
      </c>
      <c r="P375" s="624" t="str">
        <f>IF(AirVision!AE372&lt;&gt;"",AirVision!AE372, "")</f>
        <v/>
      </c>
      <c r="Q375" s="624">
        <f t="shared" si="140"/>
        <v>1</v>
      </c>
      <c r="R375" s="624" t="str">
        <f>IF(D375&lt;&gt;"",(VLOOKUP(D375,'Flags&amp;Qualifiers'!$S$2:$U$55,3)),"")</f>
        <v/>
      </c>
      <c r="S375" s="624" t="b">
        <f>ISNUMBER(SEARCH('Flags&amp;Qualifiers'!$S$5,D375))</f>
        <v>0</v>
      </c>
      <c r="T375" s="624">
        <f t="shared" si="141"/>
        <v>0</v>
      </c>
      <c r="U375" s="624" t="str">
        <f>IF(D375&lt;&gt;"",(VLOOKUP(D375,'Flags&amp;Qualifiers'!$S$2:$T$55,2)),"")</f>
        <v/>
      </c>
      <c r="V375" s="7">
        <f t="shared" si="142"/>
        <v>1</v>
      </c>
      <c r="W375" s="7">
        <f t="shared" si="143"/>
        <v>0</v>
      </c>
      <c r="X375" s="861" t="str">
        <f t="shared" si="144"/>
        <v>NULL</v>
      </c>
      <c r="Y375" s="557" t="str">
        <f t="shared" si="145"/>
        <v/>
      </c>
      <c r="Z375" s="862">
        <f t="shared" si="148"/>
        <v>369</v>
      </c>
      <c r="AA375" s="633">
        <f t="shared" si="149"/>
        <v>0</v>
      </c>
      <c r="AB375" s="7" t="str">
        <f t="shared" si="155"/>
        <v>INVALID</v>
      </c>
      <c r="AC375" s="861" t="str">
        <f t="shared" si="156"/>
        <v/>
      </c>
      <c r="AD375" s="861" t="e">
        <f t="shared" si="161"/>
        <v>#DIV/0!</v>
      </c>
      <c r="AE375" s="861">
        <f t="shared" si="162"/>
        <v>0</v>
      </c>
      <c r="AF375" s="862">
        <f t="shared" si="150"/>
        <v>300</v>
      </c>
      <c r="AG375" s="862">
        <f t="shared" si="151"/>
        <v>201</v>
      </c>
      <c r="AH375" s="865">
        <f t="shared" si="152"/>
        <v>0.374</v>
      </c>
      <c r="AI375" s="862">
        <f t="shared" si="153"/>
        <v>0.11600000000000001</v>
      </c>
      <c r="AJ375" s="862" t="e">
        <f t="shared" si="154"/>
        <v>#VALUE!</v>
      </c>
      <c r="AK375" s="632" t="str">
        <f t="shared" si="159"/>
        <v/>
      </c>
      <c r="AL375" s="866" t="str">
        <f t="shared" si="139"/>
        <v/>
      </c>
      <c r="AM375" s="867">
        <f t="shared" si="146"/>
        <v>0</v>
      </c>
      <c r="AN375" s="633" t="str">
        <f t="shared" si="160"/>
        <v>YES</v>
      </c>
      <c r="AO375" s="511" t="s">
        <v>382</v>
      </c>
      <c r="AP375" s="127">
        <f>VLOOKUP(AO375,'Flags&amp;Qualifiers'!$B$2:$C$49,2)</f>
        <v>0</v>
      </c>
      <c r="AQ375" s="127">
        <f>VLOOKUP(AO375,'Flags&amp;Qualifiers'!$B$2:$D$49,3)</f>
        <v>0</v>
      </c>
      <c r="AR375" s="127">
        <f>VLOOKUP(AO375,'Flags&amp;Qualifiers'!$B$2:$E$49,4)</f>
        <v>0</v>
      </c>
      <c r="AS375" s="968"/>
      <c r="AT375" s="856" t="str">
        <f t="shared" si="147"/>
        <v>no</v>
      </c>
    </row>
    <row r="376" spans="1:46" s="7" customFormat="1" ht="11.25" customHeight="1" x14ac:dyDescent="0.2">
      <c r="A376" s="621">
        <f>(AirVision!A373)</f>
        <v>0</v>
      </c>
      <c r="B376" s="622">
        <f>(AirVision!B373)</f>
        <v>0</v>
      </c>
      <c r="C376" s="623" t="str">
        <f>IF(ISNUMBER(AirVision!I373),AirVision!I373, "")</f>
        <v/>
      </c>
      <c r="D376" s="624" t="str">
        <f>IF(AirVision!J373&lt;&gt;"",AirVision!J373, "")</f>
        <v/>
      </c>
      <c r="E376" s="624" t="str">
        <f>IF(ISNUMBER(AirVision!C373),AirVision!C373, "")</f>
        <v/>
      </c>
      <c r="F376" s="624" t="str">
        <f>IF(AirVision!D373&lt;&gt;"",AirVision!D373, "")</f>
        <v/>
      </c>
      <c r="G376" s="624" t="str">
        <f>IF(ISNUMBER(AirVision!F373),AirVision!F373, "")</f>
        <v/>
      </c>
      <c r="H376" s="624" t="str">
        <f>IF(AirVision!G373&lt;&gt;"",AirVision!G373, "")</f>
        <v/>
      </c>
      <c r="I376" s="624" t="str">
        <f>IF(ISNUMBER(AirVision!U373),AirVision!U373, "")</f>
        <v/>
      </c>
      <c r="J376" s="624" t="str">
        <f>IF(AirVision!V373&lt;&gt;"",AirVision!V373, "")</f>
        <v/>
      </c>
      <c r="K376" s="624" t="str">
        <f>IF(ISNUMBER(AirVision!X373),AirVision!X373, "")</f>
        <v/>
      </c>
      <c r="L376" s="624" t="str">
        <f>IF(AirVision!Y373&lt;&gt;"",AirVision!Y373, "")</f>
        <v/>
      </c>
      <c r="M376" s="624" t="str">
        <f>IF(ISNUMBER(AirVision!AA373),AirVision!AA373, "")</f>
        <v/>
      </c>
      <c r="N376" s="624" t="str">
        <f>IF(AirVision!AB373&lt;&gt;"",AirVision!AB373, "")</f>
        <v/>
      </c>
      <c r="O376" s="624" t="str">
        <f>IF(ISNUMBER(AirVision!AD373),AirVision!AD373, "")</f>
        <v/>
      </c>
      <c r="P376" s="624" t="str">
        <f>IF(AirVision!AE373&lt;&gt;"",AirVision!AE373, "")</f>
        <v/>
      </c>
      <c r="Q376" s="624">
        <f t="shared" si="140"/>
        <v>1</v>
      </c>
      <c r="R376" s="624" t="str">
        <f>IF(D376&lt;&gt;"",(VLOOKUP(D376,'Flags&amp;Qualifiers'!$S$2:$U$55,3)),"")</f>
        <v/>
      </c>
      <c r="S376" s="624" t="b">
        <f>ISNUMBER(SEARCH('Flags&amp;Qualifiers'!$S$5,D376))</f>
        <v>0</v>
      </c>
      <c r="T376" s="624">
        <f t="shared" si="141"/>
        <v>0</v>
      </c>
      <c r="U376" s="624" t="str">
        <f>IF(D376&lt;&gt;"",(VLOOKUP(D376,'Flags&amp;Qualifiers'!$S$2:$T$55,2)),"")</f>
        <v/>
      </c>
      <c r="V376" s="7">
        <f t="shared" si="142"/>
        <v>1</v>
      </c>
      <c r="W376" s="7">
        <f t="shared" si="143"/>
        <v>0</v>
      </c>
      <c r="X376" s="861" t="str">
        <f t="shared" si="144"/>
        <v>NULL</v>
      </c>
      <c r="Y376" s="557" t="str">
        <f t="shared" si="145"/>
        <v/>
      </c>
      <c r="Z376" s="862">
        <f t="shared" si="148"/>
        <v>370</v>
      </c>
      <c r="AA376" s="633">
        <f t="shared" si="149"/>
        <v>0</v>
      </c>
      <c r="AB376" s="7" t="str">
        <f t="shared" si="155"/>
        <v>INVALID</v>
      </c>
      <c r="AC376" s="861" t="str">
        <f t="shared" si="156"/>
        <v/>
      </c>
      <c r="AD376" s="861" t="e">
        <f t="shared" si="161"/>
        <v>#DIV/0!</v>
      </c>
      <c r="AE376" s="861">
        <f t="shared" si="162"/>
        <v>0</v>
      </c>
      <c r="AF376" s="862">
        <f t="shared" si="150"/>
        <v>300</v>
      </c>
      <c r="AG376" s="862">
        <f t="shared" si="151"/>
        <v>201</v>
      </c>
      <c r="AH376" s="865">
        <f t="shared" si="152"/>
        <v>0.374</v>
      </c>
      <c r="AI376" s="862">
        <f t="shared" si="153"/>
        <v>0.11600000000000001</v>
      </c>
      <c r="AJ376" s="862" t="e">
        <f t="shared" si="154"/>
        <v>#VALUE!</v>
      </c>
      <c r="AK376" s="632" t="str">
        <f t="shared" si="159"/>
        <v/>
      </c>
      <c r="AL376" s="866" t="str">
        <f t="shared" si="139"/>
        <v/>
      </c>
      <c r="AM376" s="867">
        <f t="shared" si="146"/>
        <v>0</v>
      </c>
      <c r="AN376" s="633" t="str">
        <f t="shared" si="160"/>
        <v>YES</v>
      </c>
      <c r="AO376" s="511" t="s">
        <v>382</v>
      </c>
      <c r="AP376" s="127">
        <f>VLOOKUP(AO376,'Flags&amp;Qualifiers'!$B$2:$C$49,2)</f>
        <v>0</v>
      </c>
      <c r="AQ376" s="127">
        <f>VLOOKUP(AO376,'Flags&amp;Qualifiers'!$B$2:$D$49,3)</f>
        <v>0</v>
      </c>
      <c r="AR376" s="127">
        <f>VLOOKUP(AO376,'Flags&amp;Qualifiers'!$B$2:$E$49,4)</f>
        <v>0</v>
      </c>
      <c r="AS376" s="968"/>
      <c r="AT376" s="856" t="str">
        <f t="shared" si="147"/>
        <v>no</v>
      </c>
    </row>
    <row r="377" spans="1:46" s="7" customFormat="1" ht="11.25" customHeight="1" x14ac:dyDescent="0.2">
      <c r="A377" s="621">
        <f>(AirVision!A374)</f>
        <v>0</v>
      </c>
      <c r="B377" s="622">
        <f>(AirVision!B374)</f>
        <v>0</v>
      </c>
      <c r="C377" s="623" t="str">
        <f>IF(ISNUMBER(AirVision!I374),AirVision!I374, "")</f>
        <v/>
      </c>
      <c r="D377" s="624" t="str">
        <f>IF(AirVision!J374&lt;&gt;"",AirVision!J374, "")</f>
        <v/>
      </c>
      <c r="E377" s="624" t="str">
        <f>IF(ISNUMBER(AirVision!C374),AirVision!C374, "")</f>
        <v/>
      </c>
      <c r="F377" s="624" t="str">
        <f>IF(AirVision!D374&lt;&gt;"",AirVision!D374, "")</f>
        <v/>
      </c>
      <c r="G377" s="624" t="str">
        <f>IF(ISNUMBER(AirVision!F374),AirVision!F374, "")</f>
        <v/>
      </c>
      <c r="H377" s="624" t="str">
        <f>IF(AirVision!G374&lt;&gt;"",AirVision!G374, "")</f>
        <v/>
      </c>
      <c r="I377" s="624" t="str">
        <f>IF(ISNUMBER(AirVision!U374),AirVision!U374, "")</f>
        <v/>
      </c>
      <c r="J377" s="624" t="str">
        <f>IF(AirVision!V374&lt;&gt;"",AirVision!V374, "")</f>
        <v/>
      </c>
      <c r="K377" s="624" t="str">
        <f>IF(ISNUMBER(AirVision!X374),AirVision!X374, "")</f>
        <v/>
      </c>
      <c r="L377" s="624" t="str">
        <f>IF(AirVision!Y374&lt;&gt;"",AirVision!Y374, "")</f>
        <v/>
      </c>
      <c r="M377" s="624" t="str">
        <f>IF(ISNUMBER(AirVision!AA374),AirVision!AA374, "")</f>
        <v/>
      </c>
      <c r="N377" s="624" t="str">
        <f>IF(AirVision!AB374&lt;&gt;"",AirVision!AB374, "")</f>
        <v/>
      </c>
      <c r="O377" s="624" t="str">
        <f>IF(ISNUMBER(AirVision!AD374),AirVision!AD374, "")</f>
        <v/>
      </c>
      <c r="P377" s="624" t="str">
        <f>IF(AirVision!AE374&lt;&gt;"",AirVision!AE374, "")</f>
        <v/>
      </c>
      <c r="Q377" s="624">
        <f t="shared" si="140"/>
        <v>1</v>
      </c>
      <c r="R377" s="624" t="str">
        <f>IF(D377&lt;&gt;"",(VLOOKUP(D377,'Flags&amp;Qualifiers'!$S$2:$U$55,3)),"")</f>
        <v/>
      </c>
      <c r="S377" s="624" t="b">
        <f>ISNUMBER(SEARCH('Flags&amp;Qualifiers'!$S$5,D377))</f>
        <v>0</v>
      </c>
      <c r="T377" s="624">
        <f t="shared" si="141"/>
        <v>0</v>
      </c>
      <c r="U377" s="624" t="str">
        <f>IF(D377&lt;&gt;"",(VLOOKUP(D377,'Flags&amp;Qualifiers'!$S$2:$T$55,2)),"")</f>
        <v/>
      </c>
      <c r="V377" s="7">
        <f t="shared" si="142"/>
        <v>1</v>
      </c>
      <c r="W377" s="7">
        <f t="shared" si="143"/>
        <v>0</v>
      </c>
      <c r="X377" s="861" t="str">
        <f t="shared" si="144"/>
        <v>NULL</v>
      </c>
      <c r="Y377" s="557" t="str">
        <f t="shared" si="145"/>
        <v/>
      </c>
      <c r="Z377" s="862">
        <f t="shared" si="148"/>
        <v>371</v>
      </c>
      <c r="AA377" s="633">
        <f t="shared" si="149"/>
        <v>0</v>
      </c>
      <c r="AB377" s="7" t="str">
        <f t="shared" si="155"/>
        <v>INVALID</v>
      </c>
      <c r="AC377" s="861" t="str">
        <f t="shared" si="156"/>
        <v/>
      </c>
      <c r="AD377" s="861" t="e">
        <f t="shared" si="161"/>
        <v>#DIV/0!</v>
      </c>
      <c r="AE377" s="861">
        <f t="shared" si="162"/>
        <v>0</v>
      </c>
      <c r="AF377" s="862">
        <f t="shared" si="150"/>
        <v>300</v>
      </c>
      <c r="AG377" s="862">
        <f t="shared" si="151"/>
        <v>201</v>
      </c>
      <c r="AH377" s="865">
        <f t="shared" si="152"/>
        <v>0.374</v>
      </c>
      <c r="AI377" s="862">
        <f t="shared" si="153"/>
        <v>0.11600000000000001</v>
      </c>
      <c r="AJ377" s="862" t="e">
        <f t="shared" si="154"/>
        <v>#VALUE!</v>
      </c>
      <c r="AK377" s="632" t="str">
        <f t="shared" si="159"/>
        <v/>
      </c>
      <c r="AL377" s="866" t="str">
        <f t="shared" si="139"/>
        <v/>
      </c>
      <c r="AM377" s="867">
        <f t="shared" si="146"/>
        <v>0</v>
      </c>
      <c r="AN377" s="633" t="str">
        <f t="shared" si="160"/>
        <v>YES</v>
      </c>
      <c r="AO377" s="511" t="s">
        <v>382</v>
      </c>
      <c r="AP377" s="127">
        <f>VLOOKUP(AO377,'Flags&amp;Qualifiers'!$B$2:$C$49,2)</f>
        <v>0</v>
      </c>
      <c r="AQ377" s="127">
        <f>VLOOKUP(AO377,'Flags&amp;Qualifiers'!$B$2:$D$49,3)</f>
        <v>0</v>
      </c>
      <c r="AR377" s="127">
        <f>VLOOKUP(AO377,'Flags&amp;Qualifiers'!$B$2:$E$49,4)</f>
        <v>0</v>
      </c>
      <c r="AS377" s="968"/>
      <c r="AT377" s="856" t="str">
        <f t="shared" si="147"/>
        <v>no</v>
      </c>
    </row>
    <row r="378" spans="1:46" s="7" customFormat="1" ht="11.25" customHeight="1" x14ac:dyDescent="0.2">
      <c r="A378" s="621">
        <f>(AirVision!A375)</f>
        <v>0</v>
      </c>
      <c r="B378" s="622">
        <f>(AirVision!B375)</f>
        <v>0</v>
      </c>
      <c r="C378" s="623" t="str">
        <f>IF(ISNUMBER(AirVision!I375),AirVision!I375, "")</f>
        <v/>
      </c>
      <c r="D378" s="624" t="str">
        <f>IF(AirVision!J375&lt;&gt;"",AirVision!J375, "")</f>
        <v/>
      </c>
      <c r="E378" s="624" t="str">
        <f>IF(ISNUMBER(AirVision!C375),AirVision!C375, "")</f>
        <v/>
      </c>
      <c r="F378" s="624" t="str">
        <f>IF(AirVision!D375&lt;&gt;"",AirVision!D375, "")</f>
        <v/>
      </c>
      <c r="G378" s="624" t="str">
        <f>IF(ISNUMBER(AirVision!F375),AirVision!F375, "")</f>
        <v/>
      </c>
      <c r="H378" s="624" t="str">
        <f>IF(AirVision!G375&lt;&gt;"",AirVision!G375, "")</f>
        <v/>
      </c>
      <c r="I378" s="624" t="str">
        <f>IF(ISNUMBER(AirVision!U375),AirVision!U375, "")</f>
        <v/>
      </c>
      <c r="J378" s="624" t="str">
        <f>IF(AirVision!V375&lt;&gt;"",AirVision!V375, "")</f>
        <v/>
      </c>
      <c r="K378" s="624" t="str">
        <f>IF(ISNUMBER(AirVision!X375),AirVision!X375, "")</f>
        <v/>
      </c>
      <c r="L378" s="624" t="str">
        <f>IF(AirVision!Y375&lt;&gt;"",AirVision!Y375, "")</f>
        <v/>
      </c>
      <c r="M378" s="624" t="str">
        <f>IF(ISNUMBER(AirVision!AA375),AirVision!AA375, "")</f>
        <v/>
      </c>
      <c r="N378" s="624" t="str">
        <f>IF(AirVision!AB375&lt;&gt;"",AirVision!AB375, "")</f>
        <v/>
      </c>
      <c r="O378" s="624" t="str">
        <f>IF(ISNUMBER(AirVision!AD375),AirVision!AD375, "")</f>
        <v/>
      </c>
      <c r="P378" s="624" t="str">
        <f>IF(AirVision!AE375&lt;&gt;"",AirVision!AE375, "")</f>
        <v/>
      </c>
      <c r="Q378" s="624">
        <f t="shared" si="140"/>
        <v>1</v>
      </c>
      <c r="R378" s="624" t="str">
        <f>IF(D378&lt;&gt;"",(VLOOKUP(D378,'Flags&amp;Qualifiers'!$S$2:$U$55,3)),"")</f>
        <v/>
      </c>
      <c r="S378" s="624" t="b">
        <f>ISNUMBER(SEARCH('Flags&amp;Qualifiers'!$S$5,D378))</f>
        <v>0</v>
      </c>
      <c r="T378" s="624">
        <f t="shared" si="141"/>
        <v>0</v>
      </c>
      <c r="U378" s="624" t="str">
        <f>IF(D378&lt;&gt;"",(VLOOKUP(D378,'Flags&amp;Qualifiers'!$S$2:$T$55,2)),"")</f>
        <v/>
      </c>
      <c r="V378" s="7">
        <f t="shared" si="142"/>
        <v>1</v>
      </c>
      <c r="W378" s="7">
        <f t="shared" si="143"/>
        <v>0</v>
      </c>
      <c r="X378" s="861" t="str">
        <f t="shared" si="144"/>
        <v>NULL</v>
      </c>
      <c r="Y378" s="557" t="str">
        <f t="shared" si="145"/>
        <v/>
      </c>
      <c r="Z378" s="862">
        <f t="shared" si="148"/>
        <v>372</v>
      </c>
      <c r="AA378" s="633">
        <f t="shared" si="149"/>
        <v>0</v>
      </c>
      <c r="AB378" s="7" t="str">
        <f t="shared" si="155"/>
        <v>INVALID</v>
      </c>
      <c r="AC378" s="861" t="str">
        <f t="shared" si="156"/>
        <v/>
      </c>
      <c r="AD378" s="861" t="e">
        <f t="shared" si="161"/>
        <v>#DIV/0!</v>
      </c>
      <c r="AE378" s="861">
        <f t="shared" si="162"/>
        <v>0</v>
      </c>
      <c r="AF378" s="862">
        <f t="shared" si="150"/>
        <v>300</v>
      </c>
      <c r="AG378" s="862">
        <f t="shared" si="151"/>
        <v>201</v>
      </c>
      <c r="AH378" s="865">
        <f t="shared" si="152"/>
        <v>0.374</v>
      </c>
      <c r="AI378" s="862">
        <f t="shared" si="153"/>
        <v>0.11600000000000001</v>
      </c>
      <c r="AJ378" s="862" t="e">
        <f t="shared" si="154"/>
        <v>#VALUE!</v>
      </c>
      <c r="AK378" s="632" t="str">
        <f t="shared" si="159"/>
        <v/>
      </c>
      <c r="AL378" s="866" t="str">
        <f t="shared" si="139"/>
        <v/>
      </c>
      <c r="AM378" s="867">
        <f t="shared" si="146"/>
        <v>0</v>
      </c>
      <c r="AN378" s="633" t="str">
        <f t="shared" si="160"/>
        <v>YES</v>
      </c>
      <c r="AO378" s="511" t="s">
        <v>382</v>
      </c>
      <c r="AP378" s="127">
        <f>VLOOKUP(AO378,'Flags&amp;Qualifiers'!$B$2:$C$49,2)</f>
        <v>0</v>
      </c>
      <c r="AQ378" s="127">
        <f>VLOOKUP(AO378,'Flags&amp;Qualifiers'!$B$2:$D$49,3)</f>
        <v>0</v>
      </c>
      <c r="AR378" s="127">
        <f>VLOOKUP(AO378,'Flags&amp;Qualifiers'!$B$2:$E$49,4)</f>
        <v>0</v>
      </c>
      <c r="AS378" s="968"/>
      <c r="AT378" s="856" t="str">
        <f t="shared" si="147"/>
        <v>no</v>
      </c>
    </row>
    <row r="379" spans="1:46" s="7" customFormat="1" ht="11.25" customHeight="1" x14ac:dyDescent="0.2">
      <c r="A379" s="621">
        <f>(AirVision!A376)</f>
        <v>0</v>
      </c>
      <c r="B379" s="622">
        <f>(AirVision!B376)</f>
        <v>0</v>
      </c>
      <c r="C379" s="623" t="str">
        <f>IF(ISNUMBER(AirVision!I376),AirVision!I376, "")</f>
        <v/>
      </c>
      <c r="D379" s="624" t="str">
        <f>IF(AirVision!J376&lt;&gt;"",AirVision!J376, "")</f>
        <v/>
      </c>
      <c r="E379" s="624" t="str">
        <f>IF(ISNUMBER(AirVision!C376),AirVision!C376, "")</f>
        <v/>
      </c>
      <c r="F379" s="624" t="str">
        <f>IF(AirVision!D376&lt;&gt;"",AirVision!D376, "")</f>
        <v/>
      </c>
      <c r="G379" s="624" t="str">
        <f>IF(ISNUMBER(AirVision!F376),AirVision!F376, "")</f>
        <v/>
      </c>
      <c r="H379" s="624" t="str">
        <f>IF(AirVision!G376&lt;&gt;"",AirVision!G376, "")</f>
        <v/>
      </c>
      <c r="I379" s="624" t="str">
        <f>IF(ISNUMBER(AirVision!U376),AirVision!U376, "")</f>
        <v/>
      </c>
      <c r="J379" s="624" t="str">
        <f>IF(AirVision!V376&lt;&gt;"",AirVision!V376, "")</f>
        <v/>
      </c>
      <c r="K379" s="624" t="str">
        <f>IF(ISNUMBER(AirVision!X376),AirVision!X376, "")</f>
        <v/>
      </c>
      <c r="L379" s="624" t="str">
        <f>IF(AirVision!Y376&lt;&gt;"",AirVision!Y376, "")</f>
        <v/>
      </c>
      <c r="M379" s="624" t="str">
        <f>IF(ISNUMBER(AirVision!AA376),AirVision!AA376, "")</f>
        <v/>
      </c>
      <c r="N379" s="624" t="str">
        <f>IF(AirVision!AB376&lt;&gt;"",AirVision!AB376, "")</f>
        <v/>
      </c>
      <c r="O379" s="624" t="str">
        <f>IF(ISNUMBER(AirVision!AD376),AirVision!AD376, "")</f>
        <v/>
      </c>
      <c r="P379" s="624" t="str">
        <f>IF(AirVision!AE376&lt;&gt;"",AirVision!AE376, "")</f>
        <v/>
      </c>
      <c r="Q379" s="624">
        <f t="shared" si="140"/>
        <v>1</v>
      </c>
      <c r="R379" s="624" t="str">
        <f>IF(D379&lt;&gt;"",(VLOOKUP(D379,'Flags&amp;Qualifiers'!$S$2:$U$55,3)),"")</f>
        <v/>
      </c>
      <c r="S379" s="624" t="b">
        <f>ISNUMBER(SEARCH('Flags&amp;Qualifiers'!$S$5,D379))</f>
        <v>0</v>
      </c>
      <c r="T379" s="624">
        <f t="shared" si="141"/>
        <v>0</v>
      </c>
      <c r="U379" s="624" t="str">
        <f>IF(D379&lt;&gt;"",(VLOOKUP(D379,'Flags&amp;Qualifiers'!$S$2:$T$55,2)),"")</f>
        <v/>
      </c>
      <c r="V379" s="7">
        <f t="shared" si="142"/>
        <v>1</v>
      </c>
      <c r="W379" s="7">
        <f t="shared" si="143"/>
        <v>0</v>
      </c>
      <c r="X379" s="861" t="str">
        <f t="shared" si="144"/>
        <v>NULL</v>
      </c>
      <c r="Y379" s="557" t="str">
        <f t="shared" si="145"/>
        <v/>
      </c>
      <c r="Z379" s="862">
        <f t="shared" si="148"/>
        <v>373</v>
      </c>
      <c r="AA379" s="633">
        <f t="shared" si="149"/>
        <v>0</v>
      </c>
      <c r="AB379" s="7" t="str">
        <f t="shared" si="155"/>
        <v>INVALID</v>
      </c>
      <c r="AC379" s="861" t="str">
        <f t="shared" si="156"/>
        <v/>
      </c>
      <c r="AD379" s="861" t="e">
        <f t="shared" si="161"/>
        <v>#DIV/0!</v>
      </c>
      <c r="AE379" s="861">
        <f t="shared" si="162"/>
        <v>0</v>
      </c>
      <c r="AF379" s="862">
        <f t="shared" si="150"/>
        <v>300</v>
      </c>
      <c r="AG379" s="862">
        <f t="shared" si="151"/>
        <v>201</v>
      </c>
      <c r="AH379" s="865">
        <f t="shared" si="152"/>
        <v>0.374</v>
      </c>
      <c r="AI379" s="862">
        <f t="shared" si="153"/>
        <v>0.11600000000000001</v>
      </c>
      <c r="AJ379" s="862" t="e">
        <f t="shared" si="154"/>
        <v>#VALUE!</v>
      </c>
      <c r="AK379" s="632" t="str">
        <f t="shared" si="159"/>
        <v/>
      </c>
      <c r="AL379" s="866" t="str">
        <f t="shared" si="139"/>
        <v/>
      </c>
      <c r="AM379" s="867">
        <f t="shared" si="146"/>
        <v>0</v>
      </c>
      <c r="AN379" s="633" t="str">
        <f t="shared" si="160"/>
        <v>YES</v>
      </c>
      <c r="AO379" s="511" t="s">
        <v>382</v>
      </c>
      <c r="AP379" s="127">
        <f>VLOOKUP(AO379,'Flags&amp;Qualifiers'!$B$2:$C$49,2)</f>
        <v>0</v>
      </c>
      <c r="AQ379" s="127">
        <f>VLOOKUP(AO379,'Flags&amp;Qualifiers'!$B$2:$D$49,3)</f>
        <v>0</v>
      </c>
      <c r="AR379" s="127">
        <f>VLOOKUP(AO379,'Flags&amp;Qualifiers'!$B$2:$E$49,4)</f>
        <v>0</v>
      </c>
      <c r="AS379" s="968"/>
      <c r="AT379" s="856" t="str">
        <f t="shared" si="147"/>
        <v>no</v>
      </c>
    </row>
    <row r="380" spans="1:46" s="7" customFormat="1" ht="11.25" customHeight="1" x14ac:dyDescent="0.2">
      <c r="A380" s="621">
        <f>(AirVision!A377)</f>
        <v>0</v>
      </c>
      <c r="B380" s="622">
        <f>(AirVision!B377)</f>
        <v>0</v>
      </c>
      <c r="C380" s="623" t="str">
        <f>IF(ISNUMBER(AirVision!I377),AirVision!I377, "")</f>
        <v/>
      </c>
      <c r="D380" s="624" t="str">
        <f>IF(AirVision!J377&lt;&gt;"",AirVision!J377, "")</f>
        <v/>
      </c>
      <c r="E380" s="624" t="str">
        <f>IF(ISNUMBER(AirVision!C377),AirVision!C377, "")</f>
        <v/>
      </c>
      <c r="F380" s="624" t="str">
        <f>IF(AirVision!D377&lt;&gt;"",AirVision!D377, "")</f>
        <v/>
      </c>
      <c r="G380" s="624" t="str">
        <f>IF(ISNUMBER(AirVision!F377),AirVision!F377, "")</f>
        <v/>
      </c>
      <c r="H380" s="624" t="str">
        <f>IF(AirVision!G377&lt;&gt;"",AirVision!G377, "")</f>
        <v/>
      </c>
      <c r="I380" s="624" t="str">
        <f>IF(ISNUMBER(AirVision!U377),AirVision!U377, "")</f>
        <v/>
      </c>
      <c r="J380" s="624" t="str">
        <f>IF(AirVision!V377&lt;&gt;"",AirVision!V377, "")</f>
        <v/>
      </c>
      <c r="K380" s="624" t="str">
        <f>IF(ISNUMBER(AirVision!X377),AirVision!X377, "")</f>
        <v/>
      </c>
      <c r="L380" s="624" t="str">
        <f>IF(AirVision!Y377&lt;&gt;"",AirVision!Y377, "")</f>
        <v/>
      </c>
      <c r="M380" s="624" t="str">
        <f>IF(ISNUMBER(AirVision!AA377),AirVision!AA377, "")</f>
        <v/>
      </c>
      <c r="N380" s="624" t="str">
        <f>IF(AirVision!AB377&lt;&gt;"",AirVision!AB377, "")</f>
        <v/>
      </c>
      <c r="O380" s="624" t="str">
        <f>IF(ISNUMBER(AirVision!AD377),AirVision!AD377, "")</f>
        <v/>
      </c>
      <c r="P380" s="624" t="str">
        <f>IF(AirVision!AE377&lt;&gt;"",AirVision!AE377, "")</f>
        <v/>
      </c>
      <c r="Q380" s="624">
        <f t="shared" si="140"/>
        <v>1</v>
      </c>
      <c r="R380" s="624" t="str">
        <f>IF(D380&lt;&gt;"",(VLOOKUP(D380,'Flags&amp;Qualifiers'!$S$2:$U$55,3)),"")</f>
        <v/>
      </c>
      <c r="S380" s="624" t="b">
        <f>ISNUMBER(SEARCH('Flags&amp;Qualifiers'!$S$5,D380))</f>
        <v>0</v>
      </c>
      <c r="T380" s="624">
        <f t="shared" si="141"/>
        <v>0</v>
      </c>
      <c r="U380" s="624" t="str">
        <f>IF(D380&lt;&gt;"",(VLOOKUP(D380,'Flags&amp;Qualifiers'!$S$2:$T$55,2)),"")</f>
        <v/>
      </c>
      <c r="V380" s="7">
        <f t="shared" si="142"/>
        <v>1</v>
      </c>
      <c r="W380" s="7">
        <f t="shared" si="143"/>
        <v>0</v>
      </c>
      <c r="X380" s="861" t="str">
        <f t="shared" si="144"/>
        <v>NULL</v>
      </c>
      <c r="Y380" s="557" t="str">
        <f t="shared" si="145"/>
        <v/>
      </c>
      <c r="Z380" s="862">
        <f t="shared" si="148"/>
        <v>374</v>
      </c>
      <c r="AA380" s="633">
        <f t="shared" si="149"/>
        <v>0</v>
      </c>
      <c r="AB380" s="7" t="str">
        <f t="shared" si="155"/>
        <v>INVALID</v>
      </c>
      <c r="AC380" s="861" t="str">
        <f t="shared" si="156"/>
        <v/>
      </c>
      <c r="AD380" s="861" t="e">
        <f t="shared" si="161"/>
        <v>#DIV/0!</v>
      </c>
      <c r="AE380" s="861">
        <f t="shared" si="162"/>
        <v>0</v>
      </c>
      <c r="AF380" s="862">
        <f t="shared" si="150"/>
        <v>300</v>
      </c>
      <c r="AG380" s="862">
        <f t="shared" si="151"/>
        <v>201</v>
      </c>
      <c r="AH380" s="865">
        <f t="shared" si="152"/>
        <v>0.374</v>
      </c>
      <c r="AI380" s="862">
        <f t="shared" si="153"/>
        <v>0.11600000000000001</v>
      </c>
      <c r="AJ380" s="862" t="e">
        <f t="shared" si="154"/>
        <v>#VALUE!</v>
      </c>
      <c r="AK380" s="632" t="str">
        <f t="shared" si="159"/>
        <v/>
      </c>
      <c r="AL380" s="866" t="str">
        <f t="shared" si="139"/>
        <v/>
      </c>
      <c r="AM380" s="867">
        <f t="shared" si="146"/>
        <v>0</v>
      </c>
      <c r="AN380" s="633" t="str">
        <f t="shared" si="160"/>
        <v>YES</v>
      </c>
      <c r="AO380" s="511" t="s">
        <v>382</v>
      </c>
      <c r="AP380" s="127">
        <f>VLOOKUP(AO380,'Flags&amp;Qualifiers'!$B$2:$C$49,2)</f>
        <v>0</v>
      </c>
      <c r="AQ380" s="127">
        <f>VLOOKUP(AO380,'Flags&amp;Qualifiers'!$B$2:$D$49,3)</f>
        <v>0</v>
      </c>
      <c r="AR380" s="127">
        <f>VLOOKUP(AO380,'Flags&amp;Qualifiers'!$B$2:$E$49,4)</f>
        <v>0</v>
      </c>
      <c r="AS380" s="968"/>
      <c r="AT380" s="856" t="str">
        <f t="shared" si="147"/>
        <v>no</v>
      </c>
    </row>
    <row r="381" spans="1:46" s="7" customFormat="1" ht="11.25" customHeight="1" x14ac:dyDescent="0.2">
      <c r="A381" s="621">
        <f>(AirVision!A378)</f>
        <v>0</v>
      </c>
      <c r="B381" s="622">
        <f>(AirVision!B378)</f>
        <v>0</v>
      </c>
      <c r="C381" s="623" t="str">
        <f>IF(ISNUMBER(AirVision!I378),AirVision!I378, "")</f>
        <v/>
      </c>
      <c r="D381" s="624" t="str">
        <f>IF(AirVision!J378&lt;&gt;"",AirVision!J378, "")</f>
        <v/>
      </c>
      <c r="E381" s="624" t="str">
        <f>IF(ISNUMBER(AirVision!C378),AirVision!C378, "")</f>
        <v/>
      </c>
      <c r="F381" s="624" t="str">
        <f>IF(AirVision!D378&lt;&gt;"",AirVision!D378, "")</f>
        <v/>
      </c>
      <c r="G381" s="624" t="str">
        <f>IF(ISNUMBER(AirVision!F378),AirVision!F378, "")</f>
        <v/>
      </c>
      <c r="H381" s="624" t="str">
        <f>IF(AirVision!G378&lt;&gt;"",AirVision!G378, "")</f>
        <v/>
      </c>
      <c r="I381" s="624" t="str">
        <f>IF(ISNUMBER(AirVision!U378),AirVision!U378, "")</f>
        <v/>
      </c>
      <c r="J381" s="624" t="str">
        <f>IF(AirVision!V378&lt;&gt;"",AirVision!V378, "")</f>
        <v/>
      </c>
      <c r="K381" s="624" t="str">
        <f>IF(ISNUMBER(AirVision!X378),AirVision!X378, "")</f>
        <v/>
      </c>
      <c r="L381" s="624" t="str">
        <f>IF(AirVision!Y378&lt;&gt;"",AirVision!Y378, "")</f>
        <v/>
      </c>
      <c r="M381" s="624" t="str">
        <f>IF(ISNUMBER(AirVision!AA378),AirVision!AA378, "")</f>
        <v/>
      </c>
      <c r="N381" s="624" t="str">
        <f>IF(AirVision!AB378&lt;&gt;"",AirVision!AB378, "")</f>
        <v/>
      </c>
      <c r="O381" s="624" t="str">
        <f>IF(ISNUMBER(AirVision!AD378),AirVision!AD378, "")</f>
        <v/>
      </c>
      <c r="P381" s="624" t="str">
        <f>IF(AirVision!AE378&lt;&gt;"",AirVision!AE378, "")</f>
        <v/>
      </c>
      <c r="Q381" s="624">
        <f t="shared" si="140"/>
        <v>1</v>
      </c>
      <c r="R381" s="624" t="str">
        <f>IF(D381&lt;&gt;"",(VLOOKUP(D381,'Flags&amp;Qualifiers'!$S$2:$U$55,3)),"")</f>
        <v/>
      </c>
      <c r="S381" s="624" t="b">
        <f>ISNUMBER(SEARCH('Flags&amp;Qualifiers'!$S$5,D381))</f>
        <v>0</v>
      </c>
      <c r="T381" s="624">
        <f t="shared" si="141"/>
        <v>0</v>
      </c>
      <c r="U381" s="624" t="str">
        <f>IF(D381&lt;&gt;"",(VLOOKUP(D381,'Flags&amp;Qualifiers'!$S$2:$T$55,2)),"")</f>
        <v/>
      </c>
      <c r="V381" s="7">
        <f t="shared" si="142"/>
        <v>1</v>
      </c>
      <c r="W381" s="7">
        <f t="shared" si="143"/>
        <v>0</v>
      </c>
      <c r="X381" s="861" t="str">
        <f t="shared" si="144"/>
        <v>NULL</v>
      </c>
      <c r="Y381" s="557" t="str">
        <f t="shared" si="145"/>
        <v/>
      </c>
      <c r="Z381" s="862">
        <f t="shared" si="148"/>
        <v>375</v>
      </c>
      <c r="AA381" s="633">
        <f t="shared" si="149"/>
        <v>0</v>
      </c>
      <c r="AB381" s="7" t="str">
        <f t="shared" si="155"/>
        <v>INVALID</v>
      </c>
      <c r="AC381" s="861" t="str">
        <f t="shared" si="156"/>
        <v/>
      </c>
      <c r="AD381" s="861" t="e">
        <f t="shared" si="161"/>
        <v>#DIV/0!</v>
      </c>
      <c r="AE381" s="861">
        <f t="shared" si="162"/>
        <v>0</v>
      </c>
      <c r="AF381" s="862">
        <f t="shared" si="150"/>
        <v>300</v>
      </c>
      <c r="AG381" s="862">
        <f t="shared" si="151"/>
        <v>201</v>
      </c>
      <c r="AH381" s="865">
        <f t="shared" si="152"/>
        <v>0.374</v>
      </c>
      <c r="AI381" s="862">
        <f t="shared" si="153"/>
        <v>0.11600000000000001</v>
      </c>
      <c r="AJ381" s="862" t="e">
        <f t="shared" si="154"/>
        <v>#VALUE!</v>
      </c>
      <c r="AK381" s="632" t="str">
        <f t="shared" si="159"/>
        <v/>
      </c>
      <c r="AL381" s="866" t="str">
        <f t="shared" si="139"/>
        <v/>
      </c>
      <c r="AM381" s="867">
        <f t="shared" si="146"/>
        <v>0</v>
      </c>
      <c r="AN381" s="633" t="str">
        <f t="shared" si="160"/>
        <v>YES</v>
      </c>
      <c r="AO381" s="511" t="s">
        <v>382</v>
      </c>
      <c r="AP381" s="127">
        <f>VLOOKUP(AO381,'Flags&amp;Qualifiers'!$B$2:$C$49,2)</f>
        <v>0</v>
      </c>
      <c r="AQ381" s="127">
        <f>VLOOKUP(AO381,'Flags&amp;Qualifiers'!$B$2:$D$49,3)</f>
        <v>0</v>
      </c>
      <c r="AR381" s="127">
        <f>VLOOKUP(AO381,'Flags&amp;Qualifiers'!$B$2:$E$49,4)</f>
        <v>0</v>
      </c>
      <c r="AS381" s="968"/>
      <c r="AT381" s="856" t="str">
        <f t="shared" si="147"/>
        <v>no</v>
      </c>
    </row>
    <row r="382" spans="1:46" s="7" customFormat="1" ht="11.25" customHeight="1" x14ac:dyDescent="0.2">
      <c r="A382" s="621">
        <f>(AirVision!A379)</f>
        <v>0</v>
      </c>
      <c r="B382" s="622">
        <f>(AirVision!B379)</f>
        <v>0</v>
      </c>
      <c r="C382" s="623" t="str">
        <f>IF(ISNUMBER(AirVision!I379),AirVision!I379, "")</f>
        <v/>
      </c>
      <c r="D382" s="624" t="str">
        <f>IF(AirVision!J379&lt;&gt;"",AirVision!J379, "")</f>
        <v/>
      </c>
      <c r="E382" s="624" t="str">
        <f>IF(ISNUMBER(AirVision!C379),AirVision!C379, "")</f>
        <v/>
      </c>
      <c r="F382" s="624" t="str">
        <f>IF(AirVision!D379&lt;&gt;"",AirVision!D379, "")</f>
        <v/>
      </c>
      <c r="G382" s="624" t="str">
        <f>IF(ISNUMBER(AirVision!F379),AirVision!F379, "")</f>
        <v/>
      </c>
      <c r="H382" s="624" t="str">
        <f>IF(AirVision!G379&lt;&gt;"",AirVision!G379, "")</f>
        <v/>
      </c>
      <c r="I382" s="624" t="str">
        <f>IF(ISNUMBER(AirVision!U379),AirVision!U379, "")</f>
        <v/>
      </c>
      <c r="J382" s="624" t="str">
        <f>IF(AirVision!V379&lt;&gt;"",AirVision!V379, "")</f>
        <v/>
      </c>
      <c r="K382" s="624" t="str">
        <f>IF(ISNUMBER(AirVision!X379),AirVision!X379, "")</f>
        <v/>
      </c>
      <c r="L382" s="624" t="str">
        <f>IF(AirVision!Y379&lt;&gt;"",AirVision!Y379, "")</f>
        <v/>
      </c>
      <c r="M382" s="624" t="str">
        <f>IF(ISNUMBER(AirVision!AA379),AirVision!AA379, "")</f>
        <v/>
      </c>
      <c r="N382" s="624" t="str">
        <f>IF(AirVision!AB379&lt;&gt;"",AirVision!AB379, "")</f>
        <v/>
      </c>
      <c r="O382" s="624" t="str">
        <f>IF(ISNUMBER(AirVision!AD379),AirVision!AD379, "")</f>
        <v/>
      </c>
      <c r="P382" s="624" t="str">
        <f>IF(AirVision!AE379&lt;&gt;"",AirVision!AE379, "")</f>
        <v/>
      </c>
      <c r="Q382" s="624">
        <f t="shared" si="140"/>
        <v>1</v>
      </c>
      <c r="R382" s="624" t="str">
        <f>IF(D382&lt;&gt;"",(VLOOKUP(D382,'Flags&amp;Qualifiers'!$S$2:$U$55,3)),"")</f>
        <v/>
      </c>
      <c r="S382" s="624" t="b">
        <f>ISNUMBER(SEARCH('Flags&amp;Qualifiers'!$S$5,D382))</f>
        <v>0</v>
      </c>
      <c r="T382" s="624">
        <f t="shared" si="141"/>
        <v>0</v>
      </c>
      <c r="U382" s="624" t="str">
        <f>IF(D382&lt;&gt;"",(VLOOKUP(D382,'Flags&amp;Qualifiers'!$S$2:$T$55,2)),"")</f>
        <v/>
      </c>
      <c r="V382" s="7">
        <f t="shared" si="142"/>
        <v>1</v>
      </c>
      <c r="W382" s="7">
        <f t="shared" si="143"/>
        <v>0</v>
      </c>
      <c r="X382" s="861" t="str">
        <f t="shared" si="144"/>
        <v>NULL</v>
      </c>
      <c r="Y382" s="557" t="str">
        <f t="shared" si="145"/>
        <v/>
      </c>
      <c r="Z382" s="862">
        <f t="shared" si="148"/>
        <v>376</v>
      </c>
      <c r="AA382" s="633">
        <f t="shared" si="149"/>
        <v>0</v>
      </c>
      <c r="AB382" s="7" t="str">
        <f t="shared" si="155"/>
        <v>INVALID</v>
      </c>
      <c r="AC382" s="861" t="str">
        <f t="shared" si="156"/>
        <v/>
      </c>
      <c r="AD382" s="861" t="e">
        <f t="shared" si="161"/>
        <v>#DIV/0!</v>
      </c>
      <c r="AE382" s="861">
        <f t="shared" si="162"/>
        <v>0</v>
      </c>
      <c r="AF382" s="862">
        <f t="shared" si="150"/>
        <v>300</v>
      </c>
      <c r="AG382" s="862">
        <f t="shared" si="151"/>
        <v>201</v>
      </c>
      <c r="AH382" s="865">
        <f t="shared" si="152"/>
        <v>0.374</v>
      </c>
      <c r="AI382" s="862">
        <f t="shared" si="153"/>
        <v>0.11600000000000001</v>
      </c>
      <c r="AJ382" s="862" t="e">
        <f t="shared" si="154"/>
        <v>#VALUE!</v>
      </c>
      <c r="AK382" s="632" t="str">
        <f t="shared" si="159"/>
        <v/>
      </c>
      <c r="AL382" s="866" t="str">
        <f t="shared" si="139"/>
        <v/>
      </c>
      <c r="AM382" s="867">
        <f t="shared" si="146"/>
        <v>0</v>
      </c>
      <c r="AN382" s="633" t="str">
        <f t="shared" si="160"/>
        <v>YES</v>
      </c>
      <c r="AO382" s="511" t="s">
        <v>382</v>
      </c>
      <c r="AP382" s="127">
        <f>VLOOKUP(AO382,'Flags&amp;Qualifiers'!$B$2:$C$49,2)</f>
        <v>0</v>
      </c>
      <c r="AQ382" s="127">
        <f>VLOOKUP(AO382,'Flags&amp;Qualifiers'!$B$2:$D$49,3)</f>
        <v>0</v>
      </c>
      <c r="AR382" s="127">
        <f>VLOOKUP(AO382,'Flags&amp;Qualifiers'!$B$2:$E$49,4)</f>
        <v>0</v>
      </c>
      <c r="AS382" s="968"/>
      <c r="AT382" s="856" t="str">
        <f t="shared" si="147"/>
        <v>no</v>
      </c>
    </row>
    <row r="383" spans="1:46" s="7" customFormat="1" ht="11.25" customHeight="1" x14ac:dyDescent="0.2">
      <c r="A383" s="621">
        <f>(AirVision!A380)</f>
        <v>0</v>
      </c>
      <c r="B383" s="622">
        <f>(AirVision!B380)</f>
        <v>0</v>
      </c>
      <c r="C383" s="623" t="str">
        <f>IF(ISNUMBER(AirVision!I380),AirVision!I380, "")</f>
        <v/>
      </c>
      <c r="D383" s="624" t="str">
        <f>IF(AirVision!J380&lt;&gt;"",AirVision!J380, "")</f>
        <v/>
      </c>
      <c r="E383" s="624" t="str">
        <f>IF(ISNUMBER(AirVision!C380),AirVision!C380, "")</f>
        <v/>
      </c>
      <c r="F383" s="624" t="str">
        <f>IF(AirVision!D380&lt;&gt;"",AirVision!D380, "")</f>
        <v/>
      </c>
      <c r="G383" s="624" t="str">
        <f>IF(ISNUMBER(AirVision!F380),AirVision!F380, "")</f>
        <v/>
      </c>
      <c r="H383" s="624" t="str">
        <f>IF(AirVision!G380&lt;&gt;"",AirVision!G380, "")</f>
        <v/>
      </c>
      <c r="I383" s="624" t="str">
        <f>IF(ISNUMBER(AirVision!U380),AirVision!U380, "")</f>
        <v/>
      </c>
      <c r="J383" s="624" t="str">
        <f>IF(AirVision!V380&lt;&gt;"",AirVision!V380, "")</f>
        <v/>
      </c>
      <c r="K383" s="624" t="str">
        <f>IF(ISNUMBER(AirVision!X380),AirVision!X380, "")</f>
        <v/>
      </c>
      <c r="L383" s="624" t="str">
        <f>IF(AirVision!Y380&lt;&gt;"",AirVision!Y380, "")</f>
        <v/>
      </c>
      <c r="M383" s="624" t="str">
        <f>IF(ISNUMBER(AirVision!AA380),AirVision!AA380, "")</f>
        <v/>
      </c>
      <c r="N383" s="624" t="str">
        <f>IF(AirVision!AB380&lt;&gt;"",AirVision!AB380, "")</f>
        <v/>
      </c>
      <c r="O383" s="624" t="str">
        <f>IF(ISNUMBER(AirVision!AD380),AirVision!AD380, "")</f>
        <v/>
      </c>
      <c r="P383" s="624" t="str">
        <f>IF(AirVision!AE380&lt;&gt;"",AirVision!AE380, "")</f>
        <v/>
      </c>
      <c r="Q383" s="624">
        <f t="shared" si="140"/>
        <v>1</v>
      </c>
      <c r="R383" s="624" t="str">
        <f>IF(D383&lt;&gt;"",(VLOOKUP(D383,'Flags&amp;Qualifiers'!$S$2:$U$55,3)),"")</f>
        <v/>
      </c>
      <c r="S383" s="624" t="b">
        <f>ISNUMBER(SEARCH('Flags&amp;Qualifiers'!$S$5,D383))</f>
        <v>0</v>
      </c>
      <c r="T383" s="624">
        <f t="shared" si="141"/>
        <v>0</v>
      </c>
      <c r="U383" s="624" t="str">
        <f>IF(D383&lt;&gt;"",(VLOOKUP(D383,'Flags&amp;Qualifiers'!$S$2:$T$55,2)),"")</f>
        <v/>
      </c>
      <c r="V383" s="7">
        <f t="shared" si="142"/>
        <v>1</v>
      </c>
      <c r="W383" s="7">
        <f t="shared" si="143"/>
        <v>0</v>
      </c>
      <c r="X383" s="861" t="str">
        <f t="shared" si="144"/>
        <v>NULL</v>
      </c>
      <c r="Y383" s="557" t="str">
        <f t="shared" si="145"/>
        <v/>
      </c>
      <c r="Z383" s="862">
        <f t="shared" si="148"/>
        <v>377</v>
      </c>
      <c r="AA383" s="633">
        <f t="shared" si="149"/>
        <v>0</v>
      </c>
      <c r="AB383" s="7" t="str">
        <f t="shared" si="155"/>
        <v>INVALID</v>
      </c>
      <c r="AC383" s="861" t="str">
        <f t="shared" si="156"/>
        <v/>
      </c>
      <c r="AD383" s="861" t="e">
        <f t="shared" si="161"/>
        <v>#DIV/0!</v>
      </c>
      <c r="AE383" s="861">
        <f t="shared" si="162"/>
        <v>0</v>
      </c>
      <c r="AF383" s="862">
        <f t="shared" si="150"/>
        <v>300</v>
      </c>
      <c r="AG383" s="862">
        <f t="shared" si="151"/>
        <v>201</v>
      </c>
      <c r="AH383" s="865">
        <f t="shared" si="152"/>
        <v>0.374</v>
      </c>
      <c r="AI383" s="862">
        <f t="shared" si="153"/>
        <v>0.11600000000000001</v>
      </c>
      <c r="AJ383" s="862" t="e">
        <f t="shared" si="154"/>
        <v>#VALUE!</v>
      </c>
      <c r="AK383" s="632" t="str">
        <f t="shared" si="159"/>
        <v/>
      </c>
      <c r="AL383" s="866" t="str">
        <f t="shared" si="139"/>
        <v/>
      </c>
      <c r="AM383" s="867">
        <f t="shared" si="146"/>
        <v>0</v>
      </c>
      <c r="AN383" s="633" t="str">
        <f t="shared" si="160"/>
        <v>YES</v>
      </c>
      <c r="AO383" s="511" t="s">
        <v>382</v>
      </c>
      <c r="AP383" s="127">
        <f>VLOOKUP(AO383,'Flags&amp;Qualifiers'!$B$2:$C$49,2)</f>
        <v>0</v>
      </c>
      <c r="AQ383" s="127">
        <f>VLOOKUP(AO383,'Flags&amp;Qualifiers'!$B$2:$D$49,3)</f>
        <v>0</v>
      </c>
      <c r="AR383" s="127">
        <f>VLOOKUP(AO383,'Flags&amp;Qualifiers'!$B$2:$E$49,4)</f>
        <v>0</v>
      </c>
      <c r="AS383" s="968"/>
      <c r="AT383" s="856" t="str">
        <f t="shared" si="147"/>
        <v>no</v>
      </c>
    </row>
    <row r="384" spans="1:46" s="7" customFormat="1" ht="11.25" customHeight="1" x14ac:dyDescent="0.2">
      <c r="A384" s="621">
        <f>(AirVision!A381)</f>
        <v>0</v>
      </c>
      <c r="B384" s="622">
        <f>(AirVision!B381)</f>
        <v>0</v>
      </c>
      <c r="C384" s="623" t="str">
        <f>IF(ISNUMBER(AirVision!I381),AirVision!I381, "")</f>
        <v/>
      </c>
      <c r="D384" s="624" t="str">
        <f>IF(AirVision!J381&lt;&gt;"",AirVision!J381, "")</f>
        <v/>
      </c>
      <c r="E384" s="624" t="str">
        <f>IF(ISNUMBER(AirVision!C381),AirVision!C381, "")</f>
        <v/>
      </c>
      <c r="F384" s="624" t="str">
        <f>IF(AirVision!D381&lt;&gt;"",AirVision!D381, "")</f>
        <v/>
      </c>
      <c r="G384" s="624" t="str">
        <f>IF(ISNUMBER(AirVision!F381),AirVision!F381, "")</f>
        <v/>
      </c>
      <c r="H384" s="624" t="str">
        <f>IF(AirVision!G381&lt;&gt;"",AirVision!G381, "")</f>
        <v/>
      </c>
      <c r="I384" s="624" t="str">
        <f>IF(ISNUMBER(AirVision!U381),AirVision!U381, "")</f>
        <v/>
      </c>
      <c r="J384" s="624" t="str">
        <f>IF(AirVision!V381&lt;&gt;"",AirVision!V381, "")</f>
        <v/>
      </c>
      <c r="K384" s="624" t="str">
        <f>IF(ISNUMBER(AirVision!X381),AirVision!X381, "")</f>
        <v/>
      </c>
      <c r="L384" s="624" t="str">
        <f>IF(AirVision!Y381&lt;&gt;"",AirVision!Y381, "")</f>
        <v/>
      </c>
      <c r="M384" s="624" t="str">
        <f>IF(ISNUMBER(AirVision!AA381),AirVision!AA381, "")</f>
        <v/>
      </c>
      <c r="N384" s="624" t="str">
        <f>IF(AirVision!AB381&lt;&gt;"",AirVision!AB381, "")</f>
        <v/>
      </c>
      <c r="O384" s="624" t="str">
        <f>IF(ISNUMBER(AirVision!AD381),AirVision!AD381, "")</f>
        <v/>
      </c>
      <c r="P384" s="624" t="str">
        <f>IF(AirVision!AE381&lt;&gt;"",AirVision!AE381, "")</f>
        <v/>
      </c>
      <c r="Q384" s="624">
        <f t="shared" si="140"/>
        <v>1</v>
      </c>
      <c r="R384" s="624" t="str">
        <f>IF(D384&lt;&gt;"",(VLOOKUP(D384,'Flags&amp;Qualifiers'!$S$2:$U$55,3)),"")</f>
        <v/>
      </c>
      <c r="S384" s="624" t="b">
        <f>ISNUMBER(SEARCH('Flags&amp;Qualifiers'!$S$5,D384))</f>
        <v>0</v>
      </c>
      <c r="T384" s="624">
        <f t="shared" si="141"/>
        <v>0</v>
      </c>
      <c r="U384" s="624" t="str">
        <f>IF(D384&lt;&gt;"",(VLOOKUP(D384,'Flags&amp;Qualifiers'!$S$2:$T$55,2)),"")</f>
        <v/>
      </c>
      <c r="V384" s="7">
        <f t="shared" si="142"/>
        <v>1</v>
      </c>
      <c r="W384" s="7">
        <f t="shared" si="143"/>
        <v>0</v>
      </c>
      <c r="X384" s="861" t="str">
        <f t="shared" si="144"/>
        <v>NULL</v>
      </c>
      <c r="Y384" s="557" t="str">
        <f t="shared" si="145"/>
        <v/>
      </c>
      <c r="Z384" s="862">
        <f t="shared" si="148"/>
        <v>378</v>
      </c>
      <c r="AA384" s="633">
        <f t="shared" si="149"/>
        <v>0</v>
      </c>
      <c r="AB384" s="7" t="str">
        <f t="shared" si="155"/>
        <v>INVALID</v>
      </c>
      <c r="AC384" s="861" t="str">
        <f t="shared" si="156"/>
        <v/>
      </c>
      <c r="AD384" s="861" t="e">
        <f t="shared" si="161"/>
        <v>#DIV/0!</v>
      </c>
      <c r="AE384" s="861">
        <f t="shared" si="162"/>
        <v>0</v>
      </c>
      <c r="AF384" s="862">
        <f t="shared" si="150"/>
        <v>300</v>
      </c>
      <c r="AG384" s="862">
        <f t="shared" si="151"/>
        <v>201</v>
      </c>
      <c r="AH384" s="865">
        <f t="shared" si="152"/>
        <v>0.374</v>
      </c>
      <c r="AI384" s="862">
        <f t="shared" si="153"/>
        <v>0.11600000000000001</v>
      </c>
      <c r="AJ384" s="862" t="e">
        <f t="shared" si="154"/>
        <v>#VALUE!</v>
      </c>
      <c r="AK384" s="632" t="str">
        <f t="shared" si="159"/>
        <v/>
      </c>
      <c r="AL384" s="866" t="str">
        <f t="shared" si="139"/>
        <v/>
      </c>
      <c r="AM384" s="867">
        <f t="shared" si="146"/>
        <v>0</v>
      </c>
      <c r="AN384" s="633" t="str">
        <f t="shared" si="160"/>
        <v>YES</v>
      </c>
      <c r="AO384" s="511" t="s">
        <v>382</v>
      </c>
      <c r="AP384" s="127">
        <f>VLOOKUP(AO384,'Flags&amp;Qualifiers'!$B$2:$C$49,2)</f>
        <v>0</v>
      </c>
      <c r="AQ384" s="127">
        <f>VLOOKUP(AO384,'Flags&amp;Qualifiers'!$B$2:$D$49,3)</f>
        <v>0</v>
      </c>
      <c r="AR384" s="127">
        <f>VLOOKUP(AO384,'Flags&amp;Qualifiers'!$B$2:$E$49,4)</f>
        <v>0</v>
      </c>
      <c r="AS384" s="968"/>
      <c r="AT384" s="856" t="str">
        <f t="shared" si="147"/>
        <v>no</v>
      </c>
    </row>
    <row r="385" spans="1:46" s="7" customFormat="1" ht="11.25" customHeight="1" x14ac:dyDescent="0.2">
      <c r="A385" s="621">
        <f>(AirVision!A382)</f>
        <v>0</v>
      </c>
      <c r="B385" s="622">
        <f>(AirVision!B382)</f>
        <v>0</v>
      </c>
      <c r="C385" s="623" t="str">
        <f>IF(ISNUMBER(AirVision!I382),AirVision!I382, "")</f>
        <v/>
      </c>
      <c r="D385" s="624" t="str">
        <f>IF(AirVision!J382&lt;&gt;"",AirVision!J382, "")</f>
        <v/>
      </c>
      <c r="E385" s="624" t="str">
        <f>IF(ISNUMBER(AirVision!C382),AirVision!C382, "")</f>
        <v/>
      </c>
      <c r="F385" s="624" t="str">
        <f>IF(AirVision!D382&lt;&gt;"",AirVision!D382, "")</f>
        <v/>
      </c>
      <c r="G385" s="624" t="str">
        <f>IF(ISNUMBER(AirVision!F382),AirVision!F382, "")</f>
        <v/>
      </c>
      <c r="H385" s="624" t="str">
        <f>IF(AirVision!G382&lt;&gt;"",AirVision!G382, "")</f>
        <v/>
      </c>
      <c r="I385" s="624" t="str">
        <f>IF(ISNUMBER(AirVision!U382),AirVision!U382, "")</f>
        <v/>
      </c>
      <c r="J385" s="624" t="str">
        <f>IF(AirVision!V382&lt;&gt;"",AirVision!V382, "")</f>
        <v/>
      </c>
      <c r="K385" s="624" t="str">
        <f>IF(ISNUMBER(AirVision!X382),AirVision!X382, "")</f>
        <v/>
      </c>
      <c r="L385" s="624" t="str">
        <f>IF(AirVision!Y382&lt;&gt;"",AirVision!Y382, "")</f>
        <v/>
      </c>
      <c r="M385" s="624" t="str">
        <f>IF(ISNUMBER(AirVision!AA382),AirVision!AA382, "")</f>
        <v/>
      </c>
      <c r="N385" s="624" t="str">
        <f>IF(AirVision!AB382&lt;&gt;"",AirVision!AB382, "")</f>
        <v/>
      </c>
      <c r="O385" s="624" t="str">
        <f>IF(ISNUMBER(AirVision!AD382),AirVision!AD382, "")</f>
        <v/>
      </c>
      <c r="P385" s="624" t="str">
        <f>IF(AirVision!AE382&lt;&gt;"",AirVision!AE382, "")</f>
        <v/>
      </c>
      <c r="Q385" s="624">
        <f t="shared" si="140"/>
        <v>1</v>
      </c>
      <c r="R385" s="624" t="str">
        <f>IF(D385&lt;&gt;"",(VLOOKUP(D385,'Flags&amp;Qualifiers'!$S$2:$U$55,3)),"")</f>
        <v/>
      </c>
      <c r="S385" s="624" t="b">
        <f>ISNUMBER(SEARCH('Flags&amp;Qualifiers'!$S$5,D385))</f>
        <v>0</v>
      </c>
      <c r="T385" s="624">
        <f t="shared" si="141"/>
        <v>0</v>
      </c>
      <c r="U385" s="624" t="str">
        <f>IF(D385&lt;&gt;"",(VLOOKUP(D385,'Flags&amp;Qualifiers'!$S$2:$T$55,2)),"")</f>
        <v/>
      </c>
      <c r="V385" s="7">
        <f t="shared" si="142"/>
        <v>1</v>
      </c>
      <c r="W385" s="7">
        <f t="shared" si="143"/>
        <v>0</v>
      </c>
      <c r="X385" s="861" t="str">
        <f t="shared" si="144"/>
        <v>NULL</v>
      </c>
      <c r="Y385" s="557" t="str">
        <f t="shared" si="145"/>
        <v/>
      </c>
      <c r="Z385" s="862">
        <f t="shared" si="148"/>
        <v>379</v>
      </c>
      <c r="AA385" s="633">
        <f t="shared" si="149"/>
        <v>0</v>
      </c>
      <c r="AB385" s="7" t="str">
        <f t="shared" si="155"/>
        <v>INVALID</v>
      </c>
      <c r="AC385" s="861" t="str">
        <f t="shared" si="156"/>
        <v/>
      </c>
      <c r="AD385" s="861" t="e">
        <f t="shared" si="161"/>
        <v>#DIV/0!</v>
      </c>
      <c r="AE385" s="861">
        <f t="shared" si="162"/>
        <v>0</v>
      </c>
      <c r="AF385" s="862">
        <f t="shared" si="150"/>
        <v>300</v>
      </c>
      <c r="AG385" s="862">
        <f t="shared" si="151"/>
        <v>201</v>
      </c>
      <c r="AH385" s="865">
        <f t="shared" si="152"/>
        <v>0.374</v>
      </c>
      <c r="AI385" s="862">
        <f t="shared" si="153"/>
        <v>0.11600000000000001</v>
      </c>
      <c r="AJ385" s="862" t="e">
        <f t="shared" si="154"/>
        <v>#VALUE!</v>
      </c>
      <c r="AK385" s="632" t="str">
        <f t="shared" si="159"/>
        <v/>
      </c>
      <c r="AL385" s="866" t="str">
        <f t="shared" si="139"/>
        <v/>
      </c>
      <c r="AM385" s="867">
        <f t="shared" si="146"/>
        <v>0</v>
      </c>
      <c r="AN385" s="633" t="str">
        <f t="shared" si="160"/>
        <v>YES</v>
      </c>
      <c r="AO385" s="511" t="s">
        <v>382</v>
      </c>
      <c r="AP385" s="127">
        <f>VLOOKUP(AO385,'Flags&amp;Qualifiers'!$B$2:$C$49,2)</f>
        <v>0</v>
      </c>
      <c r="AQ385" s="127">
        <f>VLOOKUP(AO385,'Flags&amp;Qualifiers'!$B$2:$D$49,3)</f>
        <v>0</v>
      </c>
      <c r="AR385" s="127">
        <f>VLOOKUP(AO385,'Flags&amp;Qualifiers'!$B$2:$E$49,4)</f>
        <v>0</v>
      </c>
      <c r="AS385" s="968"/>
      <c r="AT385" s="856" t="str">
        <f t="shared" si="147"/>
        <v>no</v>
      </c>
    </row>
    <row r="386" spans="1:46" s="7" customFormat="1" ht="11.25" customHeight="1" x14ac:dyDescent="0.2">
      <c r="A386" s="621">
        <f>(AirVision!A383)</f>
        <v>0</v>
      </c>
      <c r="B386" s="622">
        <f>(AirVision!B383)</f>
        <v>0</v>
      </c>
      <c r="C386" s="623" t="str">
        <f>IF(ISNUMBER(AirVision!I383),AirVision!I383, "")</f>
        <v/>
      </c>
      <c r="D386" s="624" t="str">
        <f>IF(AirVision!J383&lt;&gt;"",AirVision!J383, "")</f>
        <v/>
      </c>
      <c r="E386" s="624" t="str">
        <f>IF(ISNUMBER(AirVision!C383),AirVision!C383, "")</f>
        <v/>
      </c>
      <c r="F386" s="624" t="str">
        <f>IF(AirVision!D383&lt;&gt;"",AirVision!D383, "")</f>
        <v/>
      </c>
      <c r="G386" s="624" t="str">
        <f>IF(ISNUMBER(AirVision!F383),AirVision!F383, "")</f>
        <v/>
      </c>
      <c r="H386" s="624" t="str">
        <f>IF(AirVision!G383&lt;&gt;"",AirVision!G383, "")</f>
        <v/>
      </c>
      <c r="I386" s="624" t="str">
        <f>IF(ISNUMBER(AirVision!U383),AirVision!U383, "")</f>
        <v/>
      </c>
      <c r="J386" s="624" t="str">
        <f>IF(AirVision!V383&lt;&gt;"",AirVision!V383, "")</f>
        <v/>
      </c>
      <c r="K386" s="624" t="str">
        <f>IF(ISNUMBER(AirVision!X383),AirVision!X383, "")</f>
        <v/>
      </c>
      <c r="L386" s="624" t="str">
        <f>IF(AirVision!Y383&lt;&gt;"",AirVision!Y383, "")</f>
        <v/>
      </c>
      <c r="M386" s="624" t="str">
        <f>IF(ISNUMBER(AirVision!AA383),AirVision!AA383, "")</f>
        <v/>
      </c>
      <c r="N386" s="624" t="str">
        <f>IF(AirVision!AB383&lt;&gt;"",AirVision!AB383, "")</f>
        <v/>
      </c>
      <c r="O386" s="624" t="str">
        <f>IF(ISNUMBER(AirVision!AD383),AirVision!AD383, "")</f>
        <v/>
      </c>
      <c r="P386" s="624" t="str">
        <f>IF(AirVision!AE383&lt;&gt;"",AirVision!AE383, "")</f>
        <v/>
      </c>
      <c r="Q386" s="624">
        <f t="shared" si="140"/>
        <v>1</v>
      </c>
      <c r="R386" s="624" t="str">
        <f>IF(D386&lt;&gt;"",(VLOOKUP(D386,'Flags&amp;Qualifiers'!$S$2:$U$55,3)),"")</f>
        <v/>
      </c>
      <c r="S386" s="624" t="b">
        <f>ISNUMBER(SEARCH('Flags&amp;Qualifiers'!$S$5,D386))</f>
        <v>0</v>
      </c>
      <c r="T386" s="624">
        <f t="shared" si="141"/>
        <v>0</v>
      </c>
      <c r="U386" s="624" t="str">
        <f>IF(D386&lt;&gt;"",(VLOOKUP(D386,'Flags&amp;Qualifiers'!$S$2:$T$55,2)),"")</f>
        <v/>
      </c>
      <c r="V386" s="7">
        <f t="shared" si="142"/>
        <v>1</v>
      </c>
      <c r="W386" s="7">
        <f t="shared" si="143"/>
        <v>0</v>
      </c>
      <c r="X386" s="861" t="str">
        <f t="shared" si="144"/>
        <v>NULL</v>
      </c>
      <c r="Y386" s="557" t="str">
        <f t="shared" si="145"/>
        <v/>
      </c>
      <c r="Z386" s="862">
        <f t="shared" si="148"/>
        <v>380</v>
      </c>
      <c r="AA386" s="633">
        <f t="shared" si="149"/>
        <v>0</v>
      </c>
      <c r="AB386" s="7" t="str">
        <f t="shared" si="155"/>
        <v>INVALID</v>
      </c>
      <c r="AC386" s="861" t="str">
        <f t="shared" si="156"/>
        <v/>
      </c>
      <c r="AD386" s="861" t="e">
        <f t="shared" si="161"/>
        <v>#DIV/0!</v>
      </c>
      <c r="AE386" s="861">
        <f t="shared" si="162"/>
        <v>0</v>
      </c>
      <c r="AF386" s="862">
        <f t="shared" si="150"/>
        <v>300</v>
      </c>
      <c r="AG386" s="862">
        <f t="shared" si="151"/>
        <v>201</v>
      </c>
      <c r="AH386" s="865">
        <f t="shared" si="152"/>
        <v>0.374</v>
      </c>
      <c r="AI386" s="862">
        <f t="shared" si="153"/>
        <v>0.11600000000000001</v>
      </c>
      <c r="AJ386" s="862" t="e">
        <f t="shared" si="154"/>
        <v>#VALUE!</v>
      </c>
      <c r="AK386" s="632" t="str">
        <f t="shared" si="159"/>
        <v/>
      </c>
      <c r="AL386" s="866" t="str">
        <f t="shared" si="139"/>
        <v/>
      </c>
      <c r="AM386" s="867">
        <f t="shared" si="146"/>
        <v>0</v>
      </c>
      <c r="AN386" s="633" t="str">
        <f t="shared" si="160"/>
        <v>YES</v>
      </c>
      <c r="AO386" s="511" t="s">
        <v>382</v>
      </c>
      <c r="AP386" s="127">
        <f>VLOOKUP(AO386,'Flags&amp;Qualifiers'!$B$2:$C$49,2)</f>
        <v>0</v>
      </c>
      <c r="AQ386" s="127">
        <f>VLOOKUP(AO386,'Flags&amp;Qualifiers'!$B$2:$D$49,3)</f>
        <v>0</v>
      </c>
      <c r="AR386" s="127">
        <f>VLOOKUP(AO386,'Flags&amp;Qualifiers'!$B$2:$E$49,4)</f>
        <v>0</v>
      </c>
      <c r="AS386" s="968"/>
      <c r="AT386" s="856" t="str">
        <f t="shared" si="147"/>
        <v>no</v>
      </c>
    </row>
    <row r="387" spans="1:46" s="7" customFormat="1" ht="11.25" customHeight="1" x14ac:dyDescent="0.2">
      <c r="A387" s="621">
        <f>(AirVision!A384)</f>
        <v>0</v>
      </c>
      <c r="B387" s="622">
        <f>(AirVision!B384)</f>
        <v>0</v>
      </c>
      <c r="C387" s="623" t="str">
        <f>IF(ISNUMBER(AirVision!I384),AirVision!I384, "")</f>
        <v/>
      </c>
      <c r="D387" s="624" t="str">
        <f>IF(AirVision!J384&lt;&gt;"",AirVision!J384, "")</f>
        <v/>
      </c>
      <c r="E387" s="624" t="str">
        <f>IF(ISNUMBER(AirVision!C384),AirVision!C384, "")</f>
        <v/>
      </c>
      <c r="F387" s="624" t="str">
        <f>IF(AirVision!D384&lt;&gt;"",AirVision!D384, "")</f>
        <v/>
      </c>
      <c r="G387" s="624" t="str">
        <f>IF(ISNUMBER(AirVision!F384),AirVision!F384, "")</f>
        <v/>
      </c>
      <c r="H387" s="624" t="str">
        <f>IF(AirVision!G384&lt;&gt;"",AirVision!G384, "")</f>
        <v/>
      </c>
      <c r="I387" s="624" t="str">
        <f>IF(ISNUMBER(AirVision!U384),AirVision!U384, "")</f>
        <v/>
      </c>
      <c r="J387" s="624" t="str">
        <f>IF(AirVision!V384&lt;&gt;"",AirVision!V384, "")</f>
        <v/>
      </c>
      <c r="K387" s="624" t="str">
        <f>IF(ISNUMBER(AirVision!X384),AirVision!X384, "")</f>
        <v/>
      </c>
      <c r="L387" s="624" t="str">
        <f>IF(AirVision!Y384&lt;&gt;"",AirVision!Y384, "")</f>
        <v/>
      </c>
      <c r="M387" s="624" t="str">
        <f>IF(ISNUMBER(AirVision!AA384),AirVision!AA384, "")</f>
        <v/>
      </c>
      <c r="N387" s="624" t="str">
        <f>IF(AirVision!AB384&lt;&gt;"",AirVision!AB384, "")</f>
        <v/>
      </c>
      <c r="O387" s="624" t="str">
        <f>IF(ISNUMBER(AirVision!AD384),AirVision!AD384, "")</f>
        <v/>
      </c>
      <c r="P387" s="624" t="str">
        <f>IF(AirVision!AE384&lt;&gt;"",AirVision!AE384, "")</f>
        <v/>
      </c>
      <c r="Q387" s="624">
        <f t="shared" si="140"/>
        <v>1</v>
      </c>
      <c r="R387" s="624" t="str">
        <f>IF(D387&lt;&gt;"",(VLOOKUP(D387,'Flags&amp;Qualifiers'!$S$2:$U$55,3)),"")</f>
        <v/>
      </c>
      <c r="S387" s="624" t="b">
        <f>ISNUMBER(SEARCH('Flags&amp;Qualifiers'!$S$5,D387))</f>
        <v>0</v>
      </c>
      <c r="T387" s="624">
        <f t="shared" si="141"/>
        <v>0</v>
      </c>
      <c r="U387" s="624" t="str">
        <f>IF(D387&lt;&gt;"",(VLOOKUP(D387,'Flags&amp;Qualifiers'!$S$2:$T$55,2)),"")</f>
        <v/>
      </c>
      <c r="V387" s="7">
        <f t="shared" si="142"/>
        <v>1</v>
      </c>
      <c r="W387" s="7">
        <f t="shared" si="143"/>
        <v>0</v>
      </c>
      <c r="X387" s="861" t="str">
        <f t="shared" si="144"/>
        <v>NULL</v>
      </c>
      <c r="Y387" s="557" t="str">
        <f t="shared" si="145"/>
        <v/>
      </c>
      <c r="Z387" s="862">
        <f t="shared" si="148"/>
        <v>381</v>
      </c>
      <c r="AA387" s="633">
        <f t="shared" si="149"/>
        <v>0</v>
      </c>
      <c r="AB387" s="7" t="str">
        <f t="shared" si="155"/>
        <v>INVALID</v>
      </c>
      <c r="AC387" s="861" t="str">
        <f t="shared" si="156"/>
        <v/>
      </c>
      <c r="AD387" s="861" t="e">
        <f t="shared" si="161"/>
        <v>#DIV/0!</v>
      </c>
      <c r="AE387" s="861">
        <f t="shared" si="162"/>
        <v>0</v>
      </c>
      <c r="AF387" s="862">
        <f t="shared" si="150"/>
        <v>300</v>
      </c>
      <c r="AG387" s="862">
        <f t="shared" si="151"/>
        <v>201</v>
      </c>
      <c r="AH387" s="865">
        <f t="shared" si="152"/>
        <v>0.374</v>
      </c>
      <c r="AI387" s="862">
        <f t="shared" si="153"/>
        <v>0.11600000000000001</v>
      </c>
      <c r="AJ387" s="862" t="e">
        <f t="shared" si="154"/>
        <v>#VALUE!</v>
      </c>
      <c r="AK387" s="632" t="str">
        <f t="shared" si="159"/>
        <v/>
      </c>
      <c r="AL387" s="866" t="str">
        <f t="shared" si="139"/>
        <v/>
      </c>
      <c r="AM387" s="867">
        <f t="shared" si="146"/>
        <v>0</v>
      </c>
      <c r="AN387" s="633" t="str">
        <f t="shared" si="160"/>
        <v>YES</v>
      </c>
      <c r="AO387" s="511" t="s">
        <v>382</v>
      </c>
      <c r="AP387" s="127">
        <f>VLOOKUP(AO387,'Flags&amp;Qualifiers'!$B$2:$C$49,2)</f>
        <v>0</v>
      </c>
      <c r="AQ387" s="127">
        <f>VLOOKUP(AO387,'Flags&amp;Qualifiers'!$B$2:$D$49,3)</f>
        <v>0</v>
      </c>
      <c r="AR387" s="127">
        <f>VLOOKUP(AO387,'Flags&amp;Qualifiers'!$B$2:$E$49,4)</f>
        <v>0</v>
      </c>
      <c r="AS387" s="968"/>
      <c r="AT387" s="856" t="str">
        <f t="shared" si="147"/>
        <v>no</v>
      </c>
    </row>
    <row r="388" spans="1:46" s="7" customFormat="1" ht="11.25" customHeight="1" x14ac:dyDescent="0.2">
      <c r="A388" s="621">
        <f>(AirVision!A385)</f>
        <v>0</v>
      </c>
      <c r="B388" s="622">
        <f>(AirVision!B385)</f>
        <v>0</v>
      </c>
      <c r="C388" s="623" t="str">
        <f>IF(ISNUMBER(AirVision!I385),AirVision!I385, "")</f>
        <v/>
      </c>
      <c r="D388" s="624" t="str">
        <f>IF(AirVision!J385&lt;&gt;"",AirVision!J385, "")</f>
        <v/>
      </c>
      <c r="E388" s="624" t="str">
        <f>IF(ISNUMBER(AirVision!C385),AirVision!C385, "")</f>
        <v/>
      </c>
      <c r="F388" s="624" t="str">
        <f>IF(AirVision!D385&lt;&gt;"",AirVision!D385, "")</f>
        <v/>
      </c>
      <c r="G388" s="624" t="str">
        <f>IF(ISNUMBER(AirVision!F385),AirVision!F385, "")</f>
        <v/>
      </c>
      <c r="H388" s="624" t="str">
        <f>IF(AirVision!G385&lt;&gt;"",AirVision!G385, "")</f>
        <v/>
      </c>
      <c r="I388" s="624" t="str">
        <f>IF(ISNUMBER(AirVision!U385),AirVision!U385, "")</f>
        <v/>
      </c>
      <c r="J388" s="624" t="str">
        <f>IF(AirVision!V385&lt;&gt;"",AirVision!V385, "")</f>
        <v/>
      </c>
      <c r="K388" s="624" t="str">
        <f>IF(ISNUMBER(AirVision!X385),AirVision!X385, "")</f>
        <v/>
      </c>
      <c r="L388" s="624" t="str">
        <f>IF(AirVision!Y385&lt;&gt;"",AirVision!Y385, "")</f>
        <v/>
      </c>
      <c r="M388" s="624" t="str">
        <f>IF(ISNUMBER(AirVision!AA385),AirVision!AA385, "")</f>
        <v/>
      </c>
      <c r="N388" s="624" t="str">
        <f>IF(AirVision!AB385&lt;&gt;"",AirVision!AB385, "")</f>
        <v/>
      </c>
      <c r="O388" s="624" t="str">
        <f>IF(ISNUMBER(AirVision!AD385),AirVision!AD385, "")</f>
        <v/>
      </c>
      <c r="P388" s="624" t="str">
        <f>IF(AirVision!AE385&lt;&gt;"",AirVision!AE385, "")</f>
        <v/>
      </c>
      <c r="Q388" s="624">
        <f t="shared" si="140"/>
        <v>1</v>
      </c>
      <c r="R388" s="624" t="str">
        <f>IF(D388&lt;&gt;"",(VLOOKUP(D388,'Flags&amp;Qualifiers'!$S$2:$U$55,3)),"")</f>
        <v/>
      </c>
      <c r="S388" s="624" t="b">
        <f>ISNUMBER(SEARCH('Flags&amp;Qualifiers'!$S$5,D388))</f>
        <v>0</v>
      </c>
      <c r="T388" s="624">
        <f t="shared" si="141"/>
        <v>0</v>
      </c>
      <c r="U388" s="624" t="str">
        <f>IF(D388&lt;&gt;"",(VLOOKUP(D388,'Flags&amp;Qualifiers'!$S$2:$T$55,2)),"")</f>
        <v/>
      </c>
      <c r="V388" s="7">
        <f t="shared" si="142"/>
        <v>1</v>
      </c>
      <c r="W388" s="7">
        <f t="shared" si="143"/>
        <v>0</v>
      </c>
      <c r="X388" s="861" t="str">
        <f t="shared" si="144"/>
        <v>NULL</v>
      </c>
      <c r="Y388" s="557" t="str">
        <f t="shared" si="145"/>
        <v/>
      </c>
      <c r="Z388" s="862">
        <f t="shared" si="148"/>
        <v>382</v>
      </c>
      <c r="AA388" s="633">
        <f t="shared" si="149"/>
        <v>0</v>
      </c>
      <c r="AB388" s="7" t="str">
        <f t="shared" si="155"/>
        <v>INVALID</v>
      </c>
      <c r="AC388" s="861" t="str">
        <f t="shared" si="156"/>
        <v/>
      </c>
      <c r="AD388" s="861" t="e">
        <f t="shared" si="161"/>
        <v>#DIV/0!</v>
      </c>
      <c r="AE388" s="861">
        <f t="shared" si="162"/>
        <v>0</v>
      </c>
      <c r="AF388" s="862">
        <f t="shared" si="150"/>
        <v>300</v>
      </c>
      <c r="AG388" s="862">
        <f t="shared" si="151"/>
        <v>201</v>
      </c>
      <c r="AH388" s="865">
        <f t="shared" si="152"/>
        <v>0.374</v>
      </c>
      <c r="AI388" s="862">
        <f t="shared" si="153"/>
        <v>0.11600000000000001</v>
      </c>
      <c r="AJ388" s="862" t="e">
        <f t="shared" si="154"/>
        <v>#VALUE!</v>
      </c>
      <c r="AK388" s="632" t="str">
        <f t="shared" si="159"/>
        <v/>
      </c>
      <c r="AL388" s="866" t="str">
        <f t="shared" si="139"/>
        <v/>
      </c>
      <c r="AM388" s="867">
        <f t="shared" si="146"/>
        <v>0</v>
      </c>
      <c r="AN388" s="633" t="str">
        <f t="shared" si="160"/>
        <v>YES</v>
      </c>
      <c r="AO388" s="511" t="s">
        <v>382</v>
      </c>
      <c r="AP388" s="127">
        <f>VLOOKUP(AO388,'Flags&amp;Qualifiers'!$B$2:$C$49,2)</f>
        <v>0</v>
      </c>
      <c r="AQ388" s="127">
        <f>VLOOKUP(AO388,'Flags&amp;Qualifiers'!$B$2:$D$49,3)</f>
        <v>0</v>
      </c>
      <c r="AR388" s="127">
        <f>VLOOKUP(AO388,'Flags&amp;Qualifiers'!$B$2:$E$49,4)</f>
        <v>0</v>
      </c>
      <c r="AS388" s="968"/>
      <c r="AT388" s="856" t="str">
        <f t="shared" si="147"/>
        <v>no</v>
      </c>
    </row>
    <row r="389" spans="1:46" s="7" customFormat="1" ht="11.25" customHeight="1" x14ac:dyDescent="0.2">
      <c r="A389" s="621">
        <f>(AirVision!A386)</f>
        <v>0</v>
      </c>
      <c r="B389" s="622">
        <f>(AirVision!B386)</f>
        <v>0</v>
      </c>
      <c r="C389" s="623" t="str">
        <f>IF(ISNUMBER(AirVision!I386),AirVision!I386, "")</f>
        <v/>
      </c>
      <c r="D389" s="624" t="str">
        <f>IF(AirVision!J386&lt;&gt;"",AirVision!J386, "")</f>
        <v/>
      </c>
      <c r="E389" s="624" t="str">
        <f>IF(ISNUMBER(AirVision!C386),AirVision!C386, "")</f>
        <v/>
      </c>
      <c r="F389" s="624" t="str">
        <f>IF(AirVision!D386&lt;&gt;"",AirVision!D386, "")</f>
        <v/>
      </c>
      <c r="G389" s="624" t="str">
        <f>IF(ISNUMBER(AirVision!F386),AirVision!F386, "")</f>
        <v/>
      </c>
      <c r="H389" s="624" t="str">
        <f>IF(AirVision!G386&lt;&gt;"",AirVision!G386, "")</f>
        <v/>
      </c>
      <c r="I389" s="624" t="str">
        <f>IF(ISNUMBER(AirVision!U386),AirVision!U386, "")</f>
        <v/>
      </c>
      <c r="J389" s="624" t="str">
        <f>IF(AirVision!V386&lt;&gt;"",AirVision!V386, "")</f>
        <v/>
      </c>
      <c r="K389" s="624" t="str">
        <f>IF(ISNUMBER(AirVision!X386),AirVision!X386, "")</f>
        <v/>
      </c>
      <c r="L389" s="624" t="str">
        <f>IF(AirVision!Y386&lt;&gt;"",AirVision!Y386, "")</f>
        <v/>
      </c>
      <c r="M389" s="624" t="str">
        <f>IF(ISNUMBER(AirVision!AA386),AirVision!AA386, "")</f>
        <v/>
      </c>
      <c r="N389" s="624" t="str">
        <f>IF(AirVision!AB386&lt;&gt;"",AirVision!AB386, "")</f>
        <v/>
      </c>
      <c r="O389" s="624" t="str">
        <f>IF(ISNUMBER(AirVision!AD386),AirVision!AD386, "")</f>
        <v/>
      </c>
      <c r="P389" s="624" t="str">
        <f>IF(AirVision!AE386&lt;&gt;"",AirVision!AE386, "")</f>
        <v/>
      </c>
      <c r="Q389" s="624">
        <f t="shared" si="140"/>
        <v>1</v>
      </c>
      <c r="R389" s="624" t="str">
        <f>IF(D389&lt;&gt;"",(VLOOKUP(D389,'Flags&amp;Qualifiers'!$S$2:$U$55,3)),"")</f>
        <v/>
      </c>
      <c r="S389" s="624" t="b">
        <f>ISNUMBER(SEARCH('Flags&amp;Qualifiers'!$S$5,D389))</f>
        <v>0</v>
      </c>
      <c r="T389" s="624">
        <f t="shared" si="141"/>
        <v>0</v>
      </c>
      <c r="U389" s="624" t="str">
        <f>IF(D389&lt;&gt;"",(VLOOKUP(D389,'Flags&amp;Qualifiers'!$S$2:$T$55,2)),"")</f>
        <v/>
      </c>
      <c r="V389" s="7">
        <f t="shared" si="142"/>
        <v>1</v>
      </c>
      <c r="W389" s="7">
        <f t="shared" si="143"/>
        <v>0</v>
      </c>
      <c r="X389" s="861" t="str">
        <f t="shared" si="144"/>
        <v>NULL</v>
      </c>
      <c r="Y389" s="557" t="str">
        <f t="shared" si="145"/>
        <v/>
      </c>
      <c r="Z389" s="862">
        <f t="shared" si="148"/>
        <v>383</v>
      </c>
      <c r="AA389" s="633">
        <f t="shared" si="149"/>
        <v>0</v>
      </c>
      <c r="AB389" s="7" t="str">
        <f t="shared" si="155"/>
        <v>INVALID</v>
      </c>
      <c r="AC389" s="861" t="str">
        <f t="shared" si="156"/>
        <v/>
      </c>
      <c r="AD389" s="861" t="e">
        <f t="shared" si="161"/>
        <v>#DIV/0!</v>
      </c>
      <c r="AE389" s="861">
        <f t="shared" si="162"/>
        <v>0</v>
      </c>
      <c r="AF389" s="862">
        <f t="shared" si="150"/>
        <v>300</v>
      </c>
      <c r="AG389" s="862">
        <f t="shared" si="151"/>
        <v>201</v>
      </c>
      <c r="AH389" s="865">
        <f t="shared" si="152"/>
        <v>0.374</v>
      </c>
      <c r="AI389" s="862">
        <f t="shared" si="153"/>
        <v>0.11600000000000001</v>
      </c>
      <c r="AJ389" s="862" t="e">
        <f t="shared" si="154"/>
        <v>#VALUE!</v>
      </c>
      <c r="AK389" s="632" t="str">
        <f t="shared" si="159"/>
        <v/>
      </c>
      <c r="AL389" s="866" t="str">
        <f t="shared" si="139"/>
        <v/>
      </c>
      <c r="AM389" s="867">
        <f t="shared" si="146"/>
        <v>0</v>
      </c>
      <c r="AN389" s="633" t="str">
        <f t="shared" si="160"/>
        <v>YES</v>
      </c>
      <c r="AO389" s="511" t="s">
        <v>382</v>
      </c>
      <c r="AP389" s="127">
        <f>VLOOKUP(AO389,'Flags&amp;Qualifiers'!$B$2:$C$49,2)</f>
        <v>0</v>
      </c>
      <c r="AQ389" s="127">
        <f>VLOOKUP(AO389,'Flags&amp;Qualifiers'!$B$2:$D$49,3)</f>
        <v>0</v>
      </c>
      <c r="AR389" s="127">
        <f>VLOOKUP(AO389,'Flags&amp;Qualifiers'!$B$2:$E$49,4)</f>
        <v>0</v>
      </c>
      <c r="AS389" s="968"/>
      <c r="AT389" s="856" t="str">
        <f t="shared" si="147"/>
        <v>no</v>
      </c>
    </row>
    <row r="390" spans="1:46" s="7" customFormat="1" ht="11.25" customHeight="1" x14ac:dyDescent="0.2">
      <c r="A390" s="621">
        <f>(AirVision!A387)</f>
        <v>0</v>
      </c>
      <c r="B390" s="622">
        <f>(AirVision!B387)</f>
        <v>0</v>
      </c>
      <c r="C390" s="623" t="str">
        <f>IF(ISNUMBER(AirVision!I387),AirVision!I387, "")</f>
        <v/>
      </c>
      <c r="D390" s="624" t="str">
        <f>IF(AirVision!J387&lt;&gt;"",AirVision!J387, "")</f>
        <v/>
      </c>
      <c r="E390" s="624" t="str">
        <f>IF(ISNUMBER(AirVision!C387),AirVision!C387, "")</f>
        <v/>
      </c>
      <c r="F390" s="624" t="str">
        <f>IF(AirVision!D387&lt;&gt;"",AirVision!D387, "")</f>
        <v/>
      </c>
      <c r="G390" s="624" t="str">
        <f>IF(ISNUMBER(AirVision!F387),AirVision!F387, "")</f>
        <v/>
      </c>
      <c r="H390" s="624" t="str">
        <f>IF(AirVision!G387&lt;&gt;"",AirVision!G387, "")</f>
        <v/>
      </c>
      <c r="I390" s="624" t="str">
        <f>IF(ISNUMBER(AirVision!U387),AirVision!U387, "")</f>
        <v/>
      </c>
      <c r="J390" s="624" t="str">
        <f>IF(AirVision!V387&lt;&gt;"",AirVision!V387, "")</f>
        <v/>
      </c>
      <c r="K390" s="624" t="str">
        <f>IF(ISNUMBER(AirVision!X387),AirVision!X387, "")</f>
        <v/>
      </c>
      <c r="L390" s="624" t="str">
        <f>IF(AirVision!Y387&lt;&gt;"",AirVision!Y387, "")</f>
        <v/>
      </c>
      <c r="M390" s="624" t="str">
        <f>IF(ISNUMBER(AirVision!AA387),AirVision!AA387, "")</f>
        <v/>
      </c>
      <c r="N390" s="624" t="str">
        <f>IF(AirVision!AB387&lt;&gt;"",AirVision!AB387, "")</f>
        <v/>
      </c>
      <c r="O390" s="624" t="str">
        <f>IF(ISNUMBER(AirVision!AD387),AirVision!AD387, "")</f>
        <v/>
      </c>
      <c r="P390" s="624" t="str">
        <f>IF(AirVision!AE387&lt;&gt;"",AirVision!AE387, "")</f>
        <v/>
      </c>
      <c r="Q390" s="624">
        <f t="shared" si="140"/>
        <v>1</v>
      </c>
      <c r="R390" s="624" t="str">
        <f>IF(D390&lt;&gt;"",(VLOOKUP(D390,'Flags&amp;Qualifiers'!$S$2:$U$55,3)),"")</f>
        <v/>
      </c>
      <c r="S390" s="624" t="b">
        <f>ISNUMBER(SEARCH('Flags&amp;Qualifiers'!$S$5,D390))</f>
        <v>0</v>
      </c>
      <c r="T390" s="624">
        <f t="shared" si="141"/>
        <v>0</v>
      </c>
      <c r="U390" s="624" t="str">
        <f>IF(D390&lt;&gt;"",(VLOOKUP(D390,'Flags&amp;Qualifiers'!$S$2:$T$55,2)),"")</f>
        <v/>
      </c>
      <c r="V390" s="7">
        <f t="shared" si="142"/>
        <v>1</v>
      </c>
      <c r="W390" s="7">
        <f t="shared" si="143"/>
        <v>0</v>
      </c>
      <c r="X390" s="861" t="str">
        <f t="shared" si="144"/>
        <v>NULL</v>
      </c>
      <c r="Y390" s="557" t="str">
        <f t="shared" si="145"/>
        <v/>
      </c>
      <c r="Z390" s="862">
        <f t="shared" si="148"/>
        <v>384</v>
      </c>
      <c r="AA390" s="633">
        <f t="shared" si="149"/>
        <v>0</v>
      </c>
      <c r="AB390" s="7" t="str">
        <f t="shared" si="155"/>
        <v>INVALID</v>
      </c>
      <c r="AC390" s="861" t="str">
        <f t="shared" si="156"/>
        <v/>
      </c>
      <c r="AD390" s="861" t="e">
        <f t="shared" si="161"/>
        <v>#DIV/0!</v>
      </c>
      <c r="AE390" s="861">
        <f t="shared" si="162"/>
        <v>0</v>
      </c>
      <c r="AF390" s="862">
        <f t="shared" si="150"/>
        <v>300</v>
      </c>
      <c r="AG390" s="862">
        <f t="shared" si="151"/>
        <v>201</v>
      </c>
      <c r="AH390" s="865">
        <f t="shared" si="152"/>
        <v>0.374</v>
      </c>
      <c r="AI390" s="862">
        <f t="shared" si="153"/>
        <v>0.11600000000000001</v>
      </c>
      <c r="AJ390" s="862" t="e">
        <f t="shared" si="154"/>
        <v>#VALUE!</v>
      </c>
      <c r="AK390" s="632" t="str">
        <f t="shared" si="159"/>
        <v/>
      </c>
      <c r="AL390" s="866" t="str">
        <f t="shared" si="139"/>
        <v/>
      </c>
      <c r="AM390" s="867">
        <f t="shared" si="146"/>
        <v>0</v>
      </c>
      <c r="AN390" s="633" t="str">
        <f t="shared" si="160"/>
        <v>YES</v>
      </c>
      <c r="AO390" s="511" t="s">
        <v>382</v>
      </c>
      <c r="AP390" s="127">
        <f>VLOOKUP(AO390,'Flags&amp;Qualifiers'!$B$2:$C$49,2)</f>
        <v>0</v>
      </c>
      <c r="AQ390" s="127">
        <f>VLOOKUP(AO390,'Flags&amp;Qualifiers'!$B$2:$D$49,3)</f>
        <v>0</v>
      </c>
      <c r="AR390" s="127">
        <f>VLOOKUP(AO390,'Flags&amp;Qualifiers'!$B$2:$E$49,4)</f>
        <v>0</v>
      </c>
      <c r="AS390" s="968"/>
      <c r="AT390" s="856" t="str">
        <f t="shared" si="147"/>
        <v>no</v>
      </c>
    </row>
    <row r="391" spans="1:46" s="7" customFormat="1" ht="11.25" customHeight="1" x14ac:dyDescent="0.2">
      <c r="A391" s="621">
        <f>(AirVision!A388)</f>
        <v>0</v>
      </c>
      <c r="B391" s="622">
        <f>(AirVision!B388)</f>
        <v>0</v>
      </c>
      <c r="C391" s="623" t="str">
        <f>IF(ISNUMBER(AirVision!I388),AirVision!I388, "")</f>
        <v/>
      </c>
      <c r="D391" s="624" t="str">
        <f>IF(AirVision!J388&lt;&gt;"",AirVision!J388, "")</f>
        <v/>
      </c>
      <c r="E391" s="624" t="str">
        <f>IF(ISNUMBER(AirVision!C388),AirVision!C388, "")</f>
        <v/>
      </c>
      <c r="F391" s="624" t="str">
        <f>IF(AirVision!D388&lt;&gt;"",AirVision!D388, "")</f>
        <v/>
      </c>
      <c r="G391" s="624" t="str">
        <f>IF(ISNUMBER(AirVision!F388),AirVision!F388, "")</f>
        <v/>
      </c>
      <c r="H391" s="624" t="str">
        <f>IF(AirVision!G388&lt;&gt;"",AirVision!G388, "")</f>
        <v/>
      </c>
      <c r="I391" s="624" t="str">
        <f>IF(ISNUMBER(AirVision!U388),AirVision!U388, "")</f>
        <v/>
      </c>
      <c r="J391" s="624" t="str">
        <f>IF(AirVision!V388&lt;&gt;"",AirVision!V388, "")</f>
        <v/>
      </c>
      <c r="K391" s="624" t="str">
        <f>IF(ISNUMBER(AirVision!X388),AirVision!X388, "")</f>
        <v/>
      </c>
      <c r="L391" s="624" t="str">
        <f>IF(AirVision!Y388&lt;&gt;"",AirVision!Y388, "")</f>
        <v/>
      </c>
      <c r="M391" s="624" t="str">
        <f>IF(ISNUMBER(AirVision!AA388),AirVision!AA388, "")</f>
        <v/>
      </c>
      <c r="N391" s="624" t="str">
        <f>IF(AirVision!AB388&lt;&gt;"",AirVision!AB388, "")</f>
        <v/>
      </c>
      <c r="O391" s="624" t="str">
        <f>IF(ISNUMBER(AirVision!AD388),AirVision!AD388, "")</f>
        <v/>
      </c>
      <c r="P391" s="624" t="str">
        <f>IF(AirVision!AE388&lt;&gt;"",AirVision!AE388, "")</f>
        <v/>
      </c>
      <c r="Q391" s="624">
        <f t="shared" si="140"/>
        <v>1</v>
      </c>
      <c r="R391" s="624" t="str">
        <f>IF(D391&lt;&gt;"",(VLOOKUP(D391,'Flags&amp;Qualifiers'!$S$2:$U$55,3)),"")</f>
        <v/>
      </c>
      <c r="S391" s="624" t="b">
        <f>ISNUMBER(SEARCH('Flags&amp;Qualifiers'!$S$5,D391))</f>
        <v>0</v>
      </c>
      <c r="T391" s="624">
        <f t="shared" si="141"/>
        <v>0</v>
      </c>
      <c r="U391" s="624" t="str">
        <f>IF(D391&lt;&gt;"",(VLOOKUP(D391,'Flags&amp;Qualifiers'!$S$2:$T$55,2)),"")</f>
        <v/>
      </c>
      <c r="V391" s="7">
        <f t="shared" si="142"/>
        <v>1</v>
      </c>
      <c r="W391" s="7">
        <f t="shared" si="143"/>
        <v>0</v>
      </c>
      <c r="X391" s="861" t="str">
        <f t="shared" si="144"/>
        <v>NULL</v>
      </c>
      <c r="Y391" s="557" t="str">
        <f t="shared" si="145"/>
        <v/>
      </c>
      <c r="Z391" s="862">
        <f t="shared" si="148"/>
        <v>385</v>
      </c>
      <c r="AA391" s="633">
        <f t="shared" si="149"/>
        <v>0</v>
      </c>
      <c r="AB391" s="7" t="str">
        <f t="shared" si="155"/>
        <v>INVALID</v>
      </c>
      <c r="AC391" s="861" t="str">
        <f t="shared" si="156"/>
        <v/>
      </c>
      <c r="AD391" s="861" t="e">
        <f t="shared" ref="AD391:AD414" si="163">AVERAGE($X$391:$X$414)</f>
        <v>#DIV/0!</v>
      </c>
      <c r="AE391" s="861">
        <f t="shared" ref="AE391:AE414" si="164">MAX($X$391:$X$414)</f>
        <v>0</v>
      </c>
      <c r="AF391" s="862">
        <f t="shared" si="150"/>
        <v>300</v>
      </c>
      <c r="AG391" s="862">
        <f t="shared" si="151"/>
        <v>201</v>
      </c>
      <c r="AH391" s="865">
        <f t="shared" si="152"/>
        <v>0.374</v>
      </c>
      <c r="AI391" s="862">
        <f t="shared" si="153"/>
        <v>0.11600000000000001</v>
      </c>
      <c r="AJ391" s="862" t="e">
        <f t="shared" si="154"/>
        <v>#VALUE!</v>
      </c>
      <c r="AK391" s="632" t="str">
        <f t="shared" si="159"/>
        <v/>
      </c>
      <c r="AL391" s="866" t="str">
        <f t="shared" ref="AL391:AL454" si="165">IF(ISNUMBER(E391),(CONVERT(E391,"C","F")), "")</f>
        <v/>
      </c>
      <c r="AM391" s="867">
        <f t="shared" si="146"/>
        <v>0</v>
      </c>
      <c r="AN391" s="633" t="str">
        <f t="shared" si="160"/>
        <v>YES</v>
      </c>
      <c r="AO391" s="511" t="s">
        <v>382</v>
      </c>
      <c r="AP391" s="127">
        <f>VLOOKUP(AO391,'Flags&amp;Qualifiers'!$B$2:$C$49,2)</f>
        <v>0</v>
      </c>
      <c r="AQ391" s="127">
        <f>VLOOKUP(AO391,'Flags&amp;Qualifiers'!$B$2:$D$49,3)</f>
        <v>0</v>
      </c>
      <c r="AR391" s="127">
        <f>VLOOKUP(AO391,'Flags&amp;Qualifiers'!$B$2:$E$49,4)</f>
        <v>0</v>
      </c>
      <c r="AS391" s="968"/>
      <c r="AT391" s="856" t="str">
        <f t="shared" si="147"/>
        <v>no</v>
      </c>
    </row>
    <row r="392" spans="1:46" s="7" customFormat="1" ht="11.25" customHeight="1" x14ac:dyDescent="0.2">
      <c r="A392" s="621">
        <f>(AirVision!A389)</f>
        <v>0</v>
      </c>
      <c r="B392" s="622">
        <f>(AirVision!B389)</f>
        <v>0</v>
      </c>
      <c r="C392" s="623" t="str">
        <f>IF(ISNUMBER(AirVision!I389),AirVision!I389, "")</f>
        <v/>
      </c>
      <c r="D392" s="624" t="str">
        <f>IF(AirVision!J389&lt;&gt;"",AirVision!J389, "")</f>
        <v/>
      </c>
      <c r="E392" s="624" t="str">
        <f>IF(ISNUMBER(AirVision!C389),AirVision!C389, "")</f>
        <v/>
      </c>
      <c r="F392" s="624" t="str">
        <f>IF(AirVision!D389&lt;&gt;"",AirVision!D389, "")</f>
        <v/>
      </c>
      <c r="G392" s="624" t="str">
        <f>IF(ISNUMBER(AirVision!F389),AirVision!F389, "")</f>
        <v/>
      </c>
      <c r="H392" s="624" t="str">
        <f>IF(AirVision!G389&lt;&gt;"",AirVision!G389, "")</f>
        <v/>
      </c>
      <c r="I392" s="624" t="str">
        <f>IF(ISNUMBER(AirVision!U389),AirVision!U389, "")</f>
        <v/>
      </c>
      <c r="J392" s="624" t="str">
        <f>IF(AirVision!V389&lt;&gt;"",AirVision!V389, "")</f>
        <v/>
      </c>
      <c r="K392" s="624" t="str">
        <f>IF(ISNUMBER(AirVision!X389),AirVision!X389, "")</f>
        <v/>
      </c>
      <c r="L392" s="624" t="str">
        <f>IF(AirVision!Y389&lt;&gt;"",AirVision!Y389, "")</f>
        <v/>
      </c>
      <c r="M392" s="624" t="str">
        <f>IF(ISNUMBER(AirVision!AA389),AirVision!AA389, "")</f>
        <v/>
      </c>
      <c r="N392" s="624" t="str">
        <f>IF(AirVision!AB389&lt;&gt;"",AirVision!AB389, "")</f>
        <v/>
      </c>
      <c r="O392" s="624" t="str">
        <f>IF(ISNUMBER(AirVision!AD389),AirVision!AD389, "")</f>
        <v/>
      </c>
      <c r="P392" s="624" t="str">
        <f>IF(AirVision!AE389&lt;&gt;"",AirVision!AE389, "")</f>
        <v/>
      </c>
      <c r="Q392" s="624">
        <f t="shared" ref="Q392:Q455" si="166">COUNTBLANK(C392)</f>
        <v>1</v>
      </c>
      <c r="R392" s="624" t="str">
        <f>IF(D392&lt;&gt;"",(VLOOKUP(D392,'Flags&amp;Qualifiers'!$S$2:$U$55,3)),"")</f>
        <v/>
      </c>
      <c r="S392" s="624" t="b">
        <f>ISNUMBER(SEARCH('Flags&amp;Qualifiers'!$S$5,D392))</f>
        <v>0</v>
      </c>
      <c r="T392" s="624">
        <f t="shared" ref="T392:T455" si="167">COUNTIF(S392,TRUE)</f>
        <v>0</v>
      </c>
      <c r="U392" s="624" t="str">
        <f>IF(D392&lt;&gt;"",(VLOOKUP(D392,'Flags&amp;Qualifiers'!$S$2:$T$55,2)),"")</f>
        <v/>
      </c>
      <c r="V392" s="7">
        <f t="shared" ref="V392:V455" si="168">SUM(Q392,T392)</f>
        <v>1</v>
      </c>
      <c r="W392" s="7">
        <f t="shared" ref="W392:W455" si="169">SUM(R392)</f>
        <v>0</v>
      </c>
      <c r="X392" s="861" t="str">
        <f t="shared" ref="X392:X455" si="170">IF(OR(V392&gt;0,ISTEXT(AP392)),"NULL",TRUNC(C392*0.001,3))</f>
        <v>NULL</v>
      </c>
      <c r="Y392" s="557" t="str">
        <f t="shared" ref="Y392:Y455" si="171">IF(X392&lt;0.005,"MDL","")</f>
        <v/>
      </c>
      <c r="Z392" s="862">
        <f t="shared" si="148"/>
        <v>386</v>
      </c>
      <c r="AA392" s="633">
        <f t="shared" si="149"/>
        <v>0</v>
      </c>
      <c r="AB392" s="7" t="str">
        <f t="shared" si="155"/>
        <v>INVALID</v>
      </c>
      <c r="AC392" s="861" t="str">
        <f t="shared" si="156"/>
        <v/>
      </c>
      <c r="AD392" s="861" t="e">
        <f t="shared" si="163"/>
        <v>#DIV/0!</v>
      </c>
      <c r="AE392" s="861">
        <f t="shared" si="164"/>
        <v>0</v>
      </c>
      <c r="AF392" s="862">
        <f t="shared" si="150"/>
        <v>300</v>
      </c>
      <c r="AG392" s="862">
        <f t="shared" si="151"/>
        <v>201</v>
      </c>
      <c r="AH392" s="865">
        <f t="shared" si="152"/>
        <v>0.374</v>
      </c>
      <c r="AI392" s="862">
        <f t="shared" si="153"/>
        <v>0.11600000000000001</v>
      </c>
      <c r="AJ392" s="862" t="e">
        <f t="shared" si="154"/>
        <v>#VALUE!</v>
      </c>
      <c r="AK392" s="632" t="str">
        <f t="shared" si="159"/>
        <v/>
      </c>
      <c r="AL392" s="866" t="str">
        <f t="shared" si="165"/>
        <v/>
      </c>
      <c r="AM392" s="867">
        <f t="shared" ref="AM392:AM455" si="172">B392-B391</f>
        <v>0</v>
      </c>
      <c r="AN392" s="633" t="str">
        <f t="shared" si="160"/>
        <v>YES</v>
      </c>
      <c r="AO392" s="511" t="s">
        <v>382</v>
      </c>
      <c r="AP392" s="127">
        <f>VLOOKUP(AO392,'Flags&amp;Qualifiers'!$B$2:$C$49,2)</f>
        <v>0</v>
      </c>
      <c r="AQ392" s="127">
        <f>VLOOKUP(AO392,'Flags&amp;Qualifiers'!$B$2:$D$49,3)</f>
        <v>0</v>
      </c>
      <c r="AR392" s="127">
        <f>VLOOKUP(AO392,'Flags&amp;Qualifiers'!$B$2:$E$49,4)</f>
        <v>0</v>
      </c>
      <c r="AS392" s="968"/>
      <c r="AT392" s="856" t="str">
        <f t="shared" ref="AT392:AT455" si="173">IF(AND(AN392="YES",AO392="-"),"no","")</f>
        <v>no</v>
      </c>
    </row>
    <row r="393" spans="1:46" s="7" customFormat="1" ht="11.25" customHeight="1" x14ac:dyDescent="0.2">
      <c r="A393" s="621">
        <f>(AirVision!A390)</f>
        <v>0</v>
      </c>
      <c r="B393" s="622">
        <f>(AirVision!B390)</f>
        <v>0</v>
      </c>
      <c r="C393" s="623" t="str">
        <f>IF(ISNUMBER(AirVision!I390),AirVision!I390, "")</f>
        <v/>
      </c>
      <c r="D393" s="624" t="str">
        <f>IF(AirVision!J390&lt;&gt;"",AirVision!J390, "")</f>
        <v/>
      </c>
      <c r="E393" s="624" t="str">
        <f>IF(ISNUMBER(AirVision!C390),AirVision!C390, "")</f>
        <v/>
      </c>
      <c r="F393" s="624" t="str">
        <f>IF(AirVision!D390&lt;&gt;"",AirVision!D390, "")</f>
        <v/>
      </c>
      <c r="G393" s="624" t="str">
        <f>IF(ISNUMBER(AirVision!F390),AirVision!F390, "")</f>
        <v/>
      </c>
      <c r="H393" s="624" t="str">
        <f>IF(AirVision!G390&lt;&gt;"",AirVision!G390, "")</f>
        <v/>
      </c>
      <c r="I393" s="624" t="str">
        <f>IF(ISNUMBER(AirVision!U390),AirVision!U390, "")</f>
        <v/>
      </c>
      <c r="J393" s="624" t="str">
        <f>IF(AirVision!V390&lt;&gt;"",AirVision!V390, "")</f>
        <v/>
      </c>
      <c r="K393" s="624" t="str">
        <f>IF(ISNUMBER(AirVision!X390),AirVision!X390, "")</f>
        <v/>
      </c>
      <c r="L393" s="624" t="str">
        <f>IF(AirVision!Y390&lt;&gt;"",AirVision!Y390, "")</f>
        <v/>
      </c>
      <c r="M393" s="624" t="str">
        <f>IF(ISNUMBER(AirVision!AA390),AirVision!AA390, "")</f>
        <v/>
      </c>
      <c r="N393" s="624" t="str">
        <f>IF(AirVision!AB390&lt;&gt;"",AirVision!AB390, "")</f>
        <v/>
      </c>
      <c r="O393" s="624" t="str">
        <f>IF(ISNUMBER(AirVision!AD390),AirVision!AD390, "")</f>
        <v/>
      </c>
      <c r="P393" s="624" t="str">
        <f>IF(AirVision!AE390&lt;&gt;"",AirVision!AE390, "")</f>
        <v/>
      </c>
      <c r="Q393" s="624">
        <f t="shared" si="166"/>
        <v>1</v>
      </c>
      <c r="R393" s="624" t="str">
        <f>IF(D393&lt;&gt;"",(VLOOKUP(D393,'Flags&amp;Qualifiers'!$S$2:$U$55,3)),"")</f>
        <v/>
      </c>
      <c r="S393" s="624" t="b">
        <f>ISNUMBER(SEARCH('Flags&amp;Qualifiers'!$S$5,D393))</f>
        <v>0</v>
      </c>
      <c r="T393" s="624">
        <f t="shared" si="167"/>
        <v>0</v>
      </c>
      <c r="U393" s="624" t="str">
        <f>IF(D393&lt;&gt;"",(VLOOKUP(D393,'Flags&amp;Qualifiers'!$S$2:$T$55,2)),"")</f>
        <v/>
      </c>
      <c r="V393" s="7">
        <f t="shared" si="168"/>
        <v>1</v>
      </c>
      <c r="W393" s="7">
        <f t="shared" si="169"/>
        <v>0</v>
      </c>
      <c r="X393" s="861" t="str">
        <f t="shared" si="170"/>
        <v>NULL</v>
      </c>
      <c r="Y393" s="557" t="str">
        <f t="shared" si="171"/>
        <v/>
      </c>
      <c r="Z393" s="862">
        <f t="shared" ref="Z393:Z456" si="174">IF(C393=C392,Z392+1,1)</f>
        <v>387</v>
      </c>
      <c r="AA393" s="633">
        <f t="shared" ref="AA393:AA456" si="175">IF(OR(X392="NULL",X393="NULL"),0, (X393-X392))</f>
        <v>0</v>
      </c>
      <c r="AB393" s="7" t="str">
        <f t="shared" si="155"/>
        <v>INVALID</v>
      </c>
      <c r="AC393" s="861" t="str">
        <f t="shared" si="156"/>
        <v/>
      </c>
      <c r="AD393" s="861" t="e">
        <f t="shared" si="163"/>
        <v>#DIV/0!</v>
      </c>
      <c r="AE393" s="861">
        <f t="shared" si="164"/>
        <v>0</v>
      </c>
      <c r="AF393" s="862">
        <f t="shared" ref="AF393:AF456" si="176">IF(AC393&lt;0.0599,50,IF(AND(AC393&gt;0.0599,AC393&lt;0.0759),100,IF(AND(AC393&gt;0.0759,AC393&lt;0.0959),150,IF(AND(AC393&gt;0.0959,AC393&lt;0.1159),200,300))))</f>
        <v>300</v>
      </c>
      <c r="AG393" s="862">
        <f t="shared" ref="AG393:AG456" si="177">IF(AC393&lt;0.0599,0,IF(AND(AC393&gt;0.0599,AC393&lt;0.0759),51,IF(AND(AC393&gt;0.0759,AC393&lt;0.0959),101,IF(AND(AC393&gt;0.0959,AC393&lt;0.1159),151,201))))</f>
        <v>201</v>
      </c>
      <c r="AH393" s="865">
        <f t="shared" ref="AH393:AH456" si="178">IF(AC393&lt;0.0599,0.059,IF(AND(AC393&gt;0.0599,AC393&lt;0.0759),0.075,IF(AND(AC393&gt;0.0759,AC393&lt;0.0959),0.095,IF(AND(AC393&gt;0.0959,AC393&lt;0.1159),0.115,0.374))))</f>
        <v>0.374</v>
      </c>
      <c r="AI393" s="862">
        <f t="shared" ref="AI393:AI456" si="179">IF(AC393&lt;0.0599,0,IF(AND(AC393&gt;0.0599,AC393&lt;0.0759),0.06,IF(AND(AC393&gt;0.0759,AC393&lt;0.0959),0.076,IF(AND(AC393&gt;0.0959,AC393&lt;0.1159),0.096,0.116))))</f>
        <v>0.11600000000000001</v>
      </c>
      <c r="AJ393" s="862" t="e">
        <f t="shared" ref="AJ393:AJ456" si="180">(((AF393-AG393)/(AH393-AI393))*(AC393-AI393))+AG393</f>
        <v>#VALUE!</v>
      </c>
      <c r="AK393" s="632" t="str">
        <f t="shared" si="159"/>
        <v/>
      </c>
      <c r="AL393" s="866" t="str">
        <f t="shared" si="165"/>
        <v/>
      </c>
      <c r="AM393" s="867">
        <f t="shared" si="172"/>
        <v>0</v>
      </c>
      <c r="AN393" s="633" t="str">
        <f t="shared" si="160"/>
        <v>YES</v>
      </c>
      <c r="AO393" s="511" t="s">
        <v>382</v>
      </c>
      <c r="AP393" s="127">
        <f>VLOOKUP(AO393,'Flags&amp;Qualifiers'!$B$2:$C$49,2)</f>
        <v>0</v>
      </c>
      <c r="AQ393" s="127">
        <f>VLOOKUP(AO393,'Flags&amp;Qualifiers'!$B$2:$D$49,3)</f>
        <v>0</v>
      </c>
      <c r="AR393" s="127">
        <f>VLOOKUP(AO393,'Flags&amp;Qualifiers'!$B$2:$E$49,4)</f>
        <v>0</v>
      </c>
      <c r="AS393" s="968"/>
      <c r="AT393" s="856" t="str">
        <f t="shared" si="173"/>
        <v>no</v>
      </c>
    </row>
    <row r="394" spans="1:46" s="7" customFormat="1" ht="11.25" customHeight="1" x14ac:dyDescent="0.2">
      <c r="A394" s="621">
        <f>(AirVision!A391)</f>
        <v>0</v>
      </c>
      <c r="B394" s="622">
        <f>(AirVision!B391)</f>
        <v>0</v>
      </c>
      <c r="C394" s="623" t="str">
        <f>IF(ISNUMBER(AirVision!I391),AirVision!I391, "")</f>
        <v/>
      </c>
      <c r="D394" s="624" t="str">
        <f>IF(AirVision!J391&lt;&gt;"",AirVision!J391, "")</f>
        <v/>
      </c>
      <c r="E394" s="624" t="str">
        <f>IF(ISNUMBER(AirVision!C391),AirVision!C391, "")</f>
        <v/>
      </c>
      <c r="F394" s="624" t="str">
        <f>IF(AirVision!D391&lt;&gt;"",AirVision!D391, "")</f>
        <v/>
      </c>
      <c r="G394" s="624" t="str">
        <f>IF(ISNUMBER(AirVision!F391),AirVision!F391, "")</f>
        <v/>
      </c>
      <c r="H394" s="624" t="str">
        <f>IF(AirVision!G391&lt;&gt;"",AirVision!G391, "")</f>
        <v/>
      </c>
      <c r="I394" s="624" t="str">
        <f>IF(ISNUMBER(AirVision!U391),AirVision!U391, "")</f>
        <v/>
      </c>
      <c r="J394" s="624" t="str">
        <f>IF(AirVision!V391&lt;&gt;"",AirVision!V391, "")</f>
        <v/>
      </c>
      <c r="K394" s="624" t="str">
        <f>IF(ISNUMBER(AirVision!X391),AirVision!X391, "")</f>
        <v/>
      </c>
      <c r="L394" s="624" t="str">
        <f>IF(AirVision!Y391&lt;&gt;"",AirVision!Y391, "")</f>
        <v/>
      </c>
      <c r="M394" s="624" t="str">
        <f>IF(ISNUMBER(AirVision!AA391),AirVision!AA391, "")</f>
        <v/>
      </c>
      <c r="N394" s="624" t="str">
        <f>IF(AirVision!AB391&lt;&gt;"",AirVision!AB391, "")</f>
        <v/>
      </c>
      <c r="O394" s="624" t="str">
        <f>IF(ISNUMBER(AirVision!AD391),AirVision!AD391, "")</f>
        <v/>
      </c>
      <c r="P394" s="624" t="str">
        <f>IF(AirVision!AE391&lt;&gt;"",AirVision!AE391, "")</f>
        <v/>
      </c>
      <c r="Q394" s="624">
        <f t="shared" si="166"/>
        <v>1</v>
      </c>
      <c r="R394" s="624" t="str">
        <f>IF(D394&lt;&gt;"",(VLOOKUP(D394,'Flags&amp;Qualifiers'!$S$2:$U$55,3)),"")</f>
        <v/>
      </c>
      <c r="S394" s="624" t="b">
        <f>ISNUMBER(SEARCH('Flags&amp;Qualifiers'!$S$5,D394))</f>
        <v>0</v>
      </c>
      <c r="T394" s="624">
        <f t="shared" si="167"/>
        <v>0</v>
      </c>
      <c r="U394" s="624" t="str">
        <f>IF(D394&lt;&gt;"",(VLOOKUP(D394,'Flags&amp;Qualifiers'!$S$2:$T$55,2)),"")</f>
        <v/>
      </c>
      <c r="V394" s="7">
        <f t="shared" si="168"/>
        <v>1</v>
      </c>
      <c r="W394" s="7">
        <f t="shared" si="169"/>
        <v>0</v>
      </c>
      <c r="X394" s="861" t="str">
        <f t="shared" si="170"/>
        <v>NULL</v>
      </c>
      <c r="Y394" s="557" t="str">
        <f t="shared" si="171"/>
        <v/>
      </c>
      <c r="Z394" s="862">
        <f t="shared" si="174"/>
        <v>388</v>
      </c>
      <c r="AA394" s="633">
        <f t="shared" si="175"/>
        <v>0</v>
      </c>
      <c r="AB394" s="7" t="str">
        <f t="shared" si="155"/>
        <v>INVALID</v>
      </c>
      <c r="AC394" s="861" t="str">
        <f t="shared" si="156"/>
        <v/>
      </c>
      <c r="AD394" s="861" t="e">
        <f t="shared" si="163"/>
        <v>#DIV/0!</v>
      </c>
      <c r="AE394" s="861">
        <f t="shared" si="164"/>
        <v>0</v>
      </c>
      <c r="AF394" s="862">
        <f t="shared" si="176"/>
        <v>300</v>
      </c>
      <c r="AG394" s="862">
        <f t="shared" si="177"/>
        <v>201</v>
      </c>
      <c r="AH394" s="865">
        <f t="shared" si="178"/>
        <v>0.374</v>
      </c>
      <c r="AI394" s="862">
        <f t="shared" si="179"/>
        <v>0.11600000000000001</v>
      </c>
      <c r="AJ394" s="862" t="e">
        <f t="shared" si="180"/>
        <v>#VALUE!</v>
      </c>
      <c r="AK394" s="632" t="str">
        <f t="shared" si="159"/>
        <v/>
      </c>
      <c r="AL394" s="866" t="str">
        <f t="shared" si="165"/>
        <v/>
      </c>
      <c r="AM394" s="867">
        <f t="shared" si="172"/>
        <v>0</v>
      </c>
      <c r="AN394" s="633" t="str">
        <f t="shared" si="160"/>
        <v>YES</v>
      </c>
      <c r="AO394" s="511" t="s">
        <v>382</v>
      </c>
      <c r="AP394" s="127">
        <f>VLOOKUP(AO394,'Flags&amp;Qualifiers'!$B$2:$C$49,2)</f>
        <v>0</v>
      </c>
      <c r="AQ394" s="127">
        <f>VLOOKUP(AO394,'Flags&amp;Qualifiers'!$B$2:$D$49,3)</f>
        <v>0</v>
      </c>
      <c r="AR394" s="127">
        <f>VLOOKUP(AO394,'Flags&amp;Qualifiers'!$B$2:$E$49,4)</f>
        <v>0</v>
      </c>
      <c r="AS394" s="968"/>
      <c r="AT394" s="856" t="str">
        <f t="shared" si="173"/>
        <v>no</v>
      </c>
    </row>
    <row r="395" spans="1:46" s="7" customFormat="1" ht="11.25" customHeight="1" x14ac:dyDescent="0.2">
      <c r="A395" s="621">
        <f>(AirVision!A392)</f>
        <v>0</v>
      </c>
      <c r="B395" s="622">
        <f>(AirVision!B392)</f>
        <v>0</v>
      </c>
      <c r="C395" s="623" t="str">
        <f>IF(ISNUMBER(AirVision!I392),AirVision!I392, "")</f>
        <v/>
      </c>
      <c r="D395" s="624" t="str">
        <f>IF(AirVision!J392&lt;&gt;"",AirVision!J392, "")</f>
        <v/>
      </c>
      <c r="E395" s="624" t="str">
        <f>IF(ISNUMBER(AirVision!C392),AirVision!C392, "")</f>
        <v/>
      </c>
      <c r="F395" s="624" t="str">
        <f>IF(AirVision!D392&lt;&gt;"",AirVision!D392, "")</f>
        <v/>
      </c>
      <c r="G395" s="624" t="str">
        <f>IF(ISNUMBER(AirVision!F392),AirVision!F392, "")</f>
        <v/>
      </c>
      <c r="H395" s="624" t="str">
        <f>IF(AirVision!G392&lt;&gt;"",AirVision!G392, "")</f>
        <v/>
      </c>
      <c r="I395" s="624" t="str">
        <f>IF(ISNUMBER(AirVision!U392),AirVision!U392, "")</f>
        <v/>
      </c>
      <c r="J395" s="624" t="str">
        <f>IF(AirVision!V392&lt;&gt;"",AirVision!V392, "")</f>
        <v/>
      </c>
      <c r="K395" s="624" t="str">
        <f>IF(ISNUMBER(AirVision!X392),AirVision!X392, "")</f>
        <v/>
      </c>
      <c r="L395" s="624" t="str">
        <f>IF(AirVision!Y392&lt;&gt;"",AirVision!Y392, "")</f>
        <v/>
      </c>
      <c r="M395" s="624" t="str">
        <f>IF(ISNUMBER(AirVision!AA392),AirVision!AA392, "")</f>
        <v/>
      </c>
      <c r="N395" s="624" t="str">
        <f>IF(AirVision!AB392&lt;&gt;"",AirVision!AB392, "")</f>
        <v/>
      </c>
      <c r="O395" s="624" t="str">
        <f>IF(ISNUMBER(AirVision!AD392),AirVision!AD392, "")</f>
        <v/>
      </c>
      <c r="P395" s="624" t="str">
        <f>IF(AirVision!AE392&lt;&gt;"",AirVision!AE392, "")</f>
        <v/>
      </c>
      <c r="Q395" s="624">
        <f t="shared" si="166"/>
        <v>1</v>
      </c>
      <c r="R395" s="624" t="str">
        <f>IF(D395&lt;&gt;"",(VLOOKUP(D395,'Flags&amp;Qualifiers'!$S$2:$U$55,3)),"")</f>
        <v/>
      </c>
      <c r="S395" s="624" t="b">
        <f>ISNUMBER(SEARCH('Flags&amp;Qualifiers'!$S$5,D395))</f>
        <v>0</v>
      </c>
      <c r="T395" s="624">
        <f t="shared" si="167"/>
        <v>0</v>
      </c>
      <c r="U395" s="624" t="str">
        <f>IF(D395&lt;&gt;"",(VLOOKUP(D395,'Flags&amp;Qualifiers'!$S$2:$T$55,2)),"")</f>
        <v/>
      </c>
      <c r="V395" s="7">
        <f t="shared" si="168"/>
        <v>1</v>
      </c>
      <c r="W395" s="7">
        <f t="shared" si="169"/>
        <v>0</v>
      </c>
      <c r="X395" s="861" t="str">
        <f t="shared" si="170"/>
        <v>NULL</v>
      </c>
      <c r="Y395" s="557" t="str">
        <f t="shared" si="171"/>
        <v/>
      </c>
      <c r="Z395" s="862">
        <f t="shared" si="174"/>
        <v>389</v>
      </c>
      <c r="AA395" s="633">
        <f t="shared" si="175"/>
        <v>0</v>
      </c>
      <c r="AB395" s="7" t="str">
        <f t="shared" si="155"/>
        <v>INVALID</v>
      </c>
      <c r="AC395" s="861" t="str">
        <f t="shared" si="156"/>
        <v/>
      </c>
      <c r="AD395" s="861" t="e">
        <f t="shared" si="163"/>
        <v>#DIV/0!</v>
      </c>
      <c r="AE395" s="861">
        <f t="shared" si="164"/>
        <v>0</v>
      </c>
      <c r="AF395" s="862">
        <f t="shared" si="176"/>
        <v>300</v>
      </c>
      <c r="AG395" s="862">
        <f t="shared" si="177"/>
        <v>201</v>
      </c>
      <c r="AH395" s="865">
        <f t="shared" si="178"/>
        <v>0.374</v>
      </c>
      <c r="AI395" s="862">
        <f t="shared" si="179"/>
        <v>0.11600000000000001</v>
      </c>
      <c r="AJ395" s="862" t="e">
        <f t="shared" si="180"/>
        <v>#VALUE!</v>
      </c>
      <c r="AK395" s="632" t="str">
        <f t="shared" si="159"/>
        <v/>
      </c>
      <c r="AL395" s="866" t="str">
        <f t="shared" si="165"/>
        <v/>
      </c>
      <c r="AM395" s="867">
        <f t="shared" si="172"/>
        <v>0</v>
      </c>
      <c r="AN395" s="633" t="str">
        <f t="shared" si="160"/>
        <v>YES</v>
      </c>
      <c r="AO395" s="511" t="s">
        <v>382</v>
      </c>
      <c r="AP395" s="127">
        <f>VLOOKUP(AO395,'Flags&amp;Qualifiers'!$B$2:$C$49,2)</f>
        <v>0</v>
      </c>
      <c r="AQ395" s="127">
        <f>VLOOKUP(AO395,'Flags&amp;Qualifiers'!$B$2:$D$49,3)</f>
        <v>0</v>
      </c>
      <c r="AR395" s="127">
        <f>VLOOKUP(AO395,'Flags&amp;Qualifiers'!$B$2:$E$49,4)</f>
        <v>0</v>
      </c>
      <c r="AS395" s="968"/>
      <c r="AT395" s="856" t="str">
        <f t="shared" si="173"/>
        <v>no</v>
      </c>
    </row>
    <row r="396" spans="1:46" s="7" customFormat="1" ht="11.25" customHeight="1" x14ac:dyDescent="0.2">
      <c r="A396" s="621">
        <f>(AirVision!A393)</f>
        <v>0</v>
      </c>
      <c r="B396" s="622">
        <f>(AirVision!B393)</f>
        <v>0</v>
      </c>
      <c r="C396" s="623" t="str">
        <f>IF(ISNUMBER(AirVision!I393),AirVision!I393, "")</f>
        <v/>
      </c>
      <c r="D396" s="624" t="str">
        <f>IF(AirVision!J393&lt;&gt;"",AirVision!J393, "")</f>
        <v/>
      </c>
      <c r="E396" s="624" t="str">
        <f>IF(ISNUMBER(AirVision!C393),AirVision!C393, "")</f>
        <v/>
      </c>
      <c r="F396" s="624" t="str">
        <f>IF(AirVision!D393&lt;&gt;"",AirVision!D393, "")</f>
        <v/>
      </c>
      <c r="G396" s="624" t="str">
        <f>IF(ISNUMBER(AirVision!F393),AirVision!F393, "")</f>
        <v/>
      </c>
      <c r="H396" s="624" t="str">
        <f>IF(AirVision!G393&lt;&gt;"",AirVision!G393, "")</f>
        <v/>
      </c>
      <c r="I396" s="624" t="str">
        <f>IF(ISNUMBER(AirVision!U393),AirVision!U393, "")</f>
        <v/>
      </c>
      <c r="J396" s="624" t="str">
        <f>IF(AirVision!V393&lt;&gt;"",AirVision!V393, "")</f>
        <v/>
      </c>
      <c r="K396" s="624" t="str">
        <f>IF(ISNUMBER(AirVision!X393),AirVision!X393, "")</f>
        <v/>
      </c>
      <c r="L396" s="624" t="str">
        <f>IF(AirVision!Y393&lt;&gt;"",AirVision!Y393, "")</f>
        <v/>
      </c>
      <c r="M396" s="624" t="str">
        <f>IF(ISNUMBER(AirVision!AA393),AirVision!AA393, "")</f>
        <v/>
      </c>
      <c r="N396" s="624" t="str">
        <f>IF(AirVision!AB393&lt;&gt;"",AirVision!AB393, "")</f>
        <v/>
      </c>
      <c r="O396" s="624" t="str">
        <f>IF(ISNUMBER(AirVision!AD393),AirVision!AD393, "")</f>
        <v/>
      </c>
      <c r="P396" s="624" t="str">
        <f>IF(AirVision!AE393&lt;&gt;"",AirVision!AE393, "")</f>
        <v/>
      </c>
      <c r="Q396" s="624">
        <f t="shared" si="166"/>
        <v>1</v>
      </c>
      <c r="R396" s="624" t="str">
        <f>IF(D396&lt;&gt;"",(VLOOKUP(D396,'Flags&amp;Qualifiers'!$S$2:$U$55,3)),"")</f>
        <v/>
      </c>
      <c r="S396" s="624" t="b">
        <f>ISNUMBER(SEARCH('Flags&amp;Qualifiers'!$S$5,D396))</f>
        <v>0</v>
      </c>
      <c r="T396" s="624">
        <f t="shared" si="167"/>
        <v>0</v>
      </c>
      <c r="U396" s="624" t="str">
        <f>IF(D396&lt;&gt;"",(VLOOKUP(D396,'Flags&amp;Qualifiers'!$S$2:$T$55,2)),"")</f>
        <v/>
      </c>
      <c r="V396" s="7">
        <f t="shared" si="168"/>
        <v>1</v>
      </c>
      <c r="W396" s="7">
        <f t="shared" si="169"/>
        <v>0</v>
      </c>
      <c r="X396" s="861" t="str">
        <f t="shared" si="170"/>
        <v>NULL</v>
      </c>
      <c r="Y396" s="557" t="str">
        <f t="shared" si="171"/>
        <v/>
      </c>
      <c r="Z396" s="862">
        <f t="shared" si="174"/>
        <v>390</v>
      </c>
      <c r="AA396" s="633">
        <f t="shared" si="175"/>
        <v>0</v>
      </c>
      <c r="AB396" s="7" t="str">
        <f t="shared" si="155"/>
        <v>INVALID</v>
      </c>
      <c r="AC396" s="861" t="str">
        <f t="shared" si="156"/>
        <v/>
      </c>
      <c r="AD396" s="861" t="e">
        <f t="shared" si="163"/>
        <v>#DIV/0!</v>
      </c>
      <c r="AE396" s="861">
        <f t="shared" si="164"/>
        <v>0</v>
      </c>
      <c r="AF396" s="862">
        <f t="shared" si="176"/>
        <v>300</v>
      </c>
      <c r="AG396" s="862">
        <f t="shared" si="177"/>
        <v>201</v>
      </c>
      <c r="AH396" s="865">
        <f t="shared" si="178"/>
        <v>0.374</v>
      </c>
      <c r="AI396" s="862">
        <f t="shared" si="179"/>
        <v>0.11600000000000001</v>
      </c>
      <c r="AJ396" s="862" t="e">
        <f t="shared" si="180"/>
        <v>#VALUE!</v>
      </c>
      <c r="AK396" s="632" t="str">
        <f t="shared" si="159"/>
        <v/>
      </c>
      <c r="AL396" s="866" t="str">
        <f t="shared" si="165"/>
        <v/>
      </c>
      <c r="AM396" s="867">
        <f t="shared" si="172"/>
        <v>0</v>
      </c>
      <c r="AN396" s="633" t="str">
        <f t="shared" si="160"/>
        <v>YES</v>
      </c>
      <c r="AO396" s="511" t="s">
        <v>382</v>
      </c>
      <c r="AP396" s="127">
        <f>VLOOKUP(AO396,'Flags&amp;Qualifiers'!$B$2:$C$49,2)</f>
        <v>0</v>
      </c>
      <c r="AQ396" s="127">
        <f>VLOOKUP(AO396,'Flags&amp;Qualifiers'!$B$2:$D$49,3)</f>
        <v>0</v>
      </c>
      <c r="AR396" s="127">
        <f>VLOOKUP(AO396,'Flags&amp;Qualifiers'!$B$2:$E$49,4)</f>
        <v>0</v>
      </c>
      <c r="AS396" s="968"/>
      <c r="AT396" s="856" t="str">
        <f t="shared" si="173"/>
        <v>no</v>
      </c>
    </row>
    <row r="397" spans="1:46" s="7" customFormat="1" ht="11.25" customHeight="1" x14ac:dyDescent="0.2">
      <c r="A397" s="621">
        <f>(AirVision!A394)</f>
        <v>0</v>
      </c>
      <c r="B397" s="622">
        <f>(AirVision!B394)</f>
        <v>0</v>
      </c>
      <c r="C397" s="623" t="str">
        <f>IF(ISNUMBER(AirVision!I394),AirVision!I394, "")</f>
        <v/>
      </c>
      <c r="D397" s="624" t="str">
        <f>IF(AirVision!J394&lt;&gt;"",AirVision!J394, "")</f>
        <v/>
      </c>
      <c r="E397" s="624" t="str">
        <f>IF(ISNUMBER(AirVision!C394),AirVision!C394, "")</f>
        <v/>
      </c>
      <c r="F397" s="624" t="str">
        <f>IF(AirVision!D394&lt;&gt;"",AirVision!D394, "")</f>
        <v/>
      </c>
      <c r="G397" s="624" t="str">
        <f>IF(ISNUMBER(AirVision!F394),AirVision!F394, "")</f>
        <v/>
      </c>
      <c r="H397" s="624" t="str">
        <f>IF(AirVision!G394&lt;&gt;"",AirVision!G394, "")</f>
        <v/>
      </c>
      <c r="I397" s="624" t="str">
        <f>IF(ISNUMBER(AirVision!U394),AirVision!U394, "")</f>
        <v/>
      </c>
      <c r="J397" s="624" t="str">
        <f>IF(AirVision!V394&lt;&gt;"",AirVision!V394, "")</f>
        <v/>
      </c>
      <c r="K397" s="624" t="str">
        <f>IF(ISNUMBER(AirVision!X394),AirVision!X394, "")</f>
        <v/>
      </c>
      <c r="L397" s="624" t="str">
        <f>IF(AirVision!Y394&lt;&gt;"",AirVision!Y394, "")</f>
        <v/>
      </c>
      <c r="M397" s="624" t="str">
        <f>IF(ISNUMBER(AirVision!AA394),AirVision!AA394, "")</f>
        <v/>
      </c>
      <c r="N397" s="624" t="str">
        <f>IF(AirVision!AB394&lt;&gt;"",AirVision!AB394, "")</f>
        <v/>
      </c>
      <c r="O397" s="624" t="str">
        <f>IF(ISNUMBER(AirVision!AD394),AirVision!AD394, "")</f>
        <v/>
      </c>
      <c r="P397" s="624" t="str">
        <f>IF(AirVision!AE394&lt;&gt;"",AirVision!AE394, "")</f>
        <v/>
      </c>
      <c r="Q397" s="624">
        <f t="shared" si="166"/>
        <v>1</v>
      </c>
      <c r="R397" s="624" t="str">
        <f>IF(D397&lt;&gt;"",(VLOOKUP(D397,'Flags&amp;Qualifiers'!$S$2:$U$55,3)),"")</f>
        <v/>
      </c>
      <c r="S397" s="624" t="b">
        <f>ISNUMBER(SEARCH('Flags&amp;Qualifiers'!$S$5,D397))</f>
        <v>0</v>
      </c>
      <c r="T397" s="624">
        <f t="shared" si="167"/>
        <v>0</v>
      </c>
      <c r="U397" s="624" t="str">
        <f>IF(D397&lt;&gt;"",(VLOOKUP(D397,'Flags&amp;Qualifiers'!$S$2:$T$55,2)),"")</f>
        <v/>
      </c>
      <c r="V397" s="7">
        <f t="shared" si="168"/>
        <v>1</v>
      </c>
      <c r="W397" s="7">
        <f t="shared" si="169"/>
        <v>0</v>
      </c>
      <c r="X397" s="861" t="str">
        <f t="shared" si="170"/>
        <v>NULL</v>
      </c>
      <c r="Y397" s="557" t="str">
        <f t="shared" si="171"/>
        <v/>
      </c>
      <c r="Z397" s="862">
        <f t="shared" si="174"/>
        <v>391</v>
      </c>
      <c r="AA397" s="633">
        <f t="shared" si="175"/>
        <v>0</v>
      </c>
      <c r="AB397" s="7" t="str">
        <f t="shared" si="155"/>
        <v>INVALID</v>
      </c>
      <c r="AC397" s="861" t="str">
        <f t="shared" si="156"/>
        <v/>
      </c>
      <c r="AD397" s="861" t="e">
        <f t="shared" si="163"/>
        <v>#DIV/0!</v>
      </c>
      <c r="AE397" s="861">
        <f t="shared" si="164"/>
        <v>0</v>
      </c>
      <c r="AF397" s="862">
        <f t="shared" si="176"/>
        <v>300</v>
      </c>
      <c r="AG397" s="862">
        <f t="shared" si="177"/>
        <v>201</v>
      </c>
      <c r="AH397" s="865">
        <f t="shared" si="178"/>
        <v>0.374</v>
      </c>
      <c r="AI397" s="862">
        <f t="shared" si="179"/>
        <v>0.11600000000000001</v>
      </c>
      <c r="AJ397" s="862" t="e">
        <f t="shared" si="180"/>
        <v>#VALUE!</v>
      </c>
      <c r="AK397" s="632" t="str">
        <f t="shared" si="159"/>
        <v/>
      </c>
      <c r="AL397" s="866" t="str">
        <f t="shared" si="165"/>
        <v/>
      </c>
      <c r="AM397" s="867">
        <f t="shared" si="172"/>
        <v>0</v>
      </c>
      <c r="AN397" s="633" t="str">
        <f t="shared" si="160"/>
        <v>YES</v>
      </c>
      <c r="AO397" s="511" t="s">
        <v>382</v>
      </c>
      <c r="AP397" s="127">
        <f>VLOOKUP(AO397,'Flags&amp;Qualifiers'!$B$2:$C$49,2)</f>
        <v>0</v>
      </c>
      <c r="AQ397" s="127">
        <f>VLOOKUP(AO397,'Flags&amp;Qualifiers'!$B$2:$D$49,3)</f>
        <v>0</v>
      </c>
      <c r="AR397" s="127">
        <f>VLOOKUP(AO397,'Flags&amp;Qualifiers'!$B$2:$E$49,4)</f>
        <v>0</v>
      </c>
      <c r="AS397" s="968"/>
      <c r="AT397" s="856" t="str">
        <f t="shared" si="173"/>
        <v>no</v>
      </c>
    </row>
    <row r="398" spans="1:46" s="7" customFormat="1" ht="11.25" customHeight="1" x14ac:dyDescent="0.2">
      <c r="A398" s="621">
        <f>(AirVision!A395)</f>
        <v>0</v>
      </c>
      <c r="B398" s="622">
        <f>(AirVision!B395)</f>
        <v>0</v>
      </c>
      <c r="C398" s="623" t="str">
        <f>IF(ISNUMBER(AirVision!I395),AirVision!I395, "")</f>
        <v/>
      </c>
      <c r="D398" s="624" t="str">
        <f>IF(AirVision!J395&lt;&gt;"",AirVision!J395, "")</f>
        <v/>
      </c>
      <c r="E398" s="624" t="str">
        <f>IF(ISNUMBER(AirVision!C395),AirVision!C395, "")</f>
        <v/>
      </c>
      <c r="F398" s="624" t="str">
        <f>IF(AirVision!D395&lt;&gt;"",AirVision!D395, "")</f>
        <v/>
      </c>
      <c r="G398" s="624" t="str">
        <f>IF(ISNUMBER(AirVision!F395),AirVision!F395, "")</f>
        <v/>
      </c>
      <c r="H398" s="624" t="str">
        <f>IF(AirVision!G395&lt;&gt;"",AirVision!G395, "")</f>
        <v/>
      </c>
      <c r="I398" s="624" t="str">
        <f>IF(ISNUMBER(AirVision!U395),AirVision!U395, "")</f>
        <v/>
      </c>
      <c r="J398" s="624" t="str">
        <f>IF(AirVision!V395&lt;&gt;"",AirVision!V395, "")</f>
        <v/>
      </c>
      <c r="K398" s="624" t="str">
        <f>IF(ISNUMBER(AirVision!X395),AirVision!X395, "")</f>
        <v/>
      </c>
      <c r="L398" s="624" t="str">
        <f>IF(AirVision!Y395&lt;&gt;"",AirVision!Y395, "")</f>
        <v/>
      </c>
      <c r="M398" s="624" t="str">
        <f>IF(ISNUMBER(AirVision!AA395),AirVision!AA395, "")</f>
        <v/>
      </c>
      <c r="N398" s="624" t="str">
        <f>IF(AirVision!AB395&lt;&gt;"",AirVision!AB395, "")</f>
        <v/>
      </c>
      <c r="O398" s="624" t="str">
        <f>IF(ISNUMBER(AirVision!AD395),AirVision!AD395, "")</f>
        <v/>
      </c>
      <c r="P398" s="624" t="str">
        <f>IF(AirVision!AE395&lt;&gt;"",AirVision!AE395, "")</f>
        <v/>
      </c>
      <c r="Q398" s="624">
        <f t="shared" si="166"/>
        <v>1</v>
      </c>
      <c r="R398" s="624" t="str">
        <f>IF(D398&lt;&gt;"",(VLOOKUP(D398,'Flags&amp;Qualifiers'!$S$2:$U$55,3)),"")</f>
        <v/>
      </c>
      <c r="S398" s="624" t="b">
        <f>ISNUMBER(SEARCH('Flags&amp;Qualifiers'!$S$5,D398))</f>
        <v>0</v>
      </c>
      <c r="T398" s="624">
        <f t="shared" si="167"/>
        <v>0</v>
      </c>
      <c r="U398" s="624" t="str">
        <f>IF(D398&lt;&gt;"",(VLOOKUP(D398,'Flags&amp;Qualifiers'!$S$2:$T$55,2)),"")</f>
        <v/>
      </c>
      <c r="V398" s="7">
        <f t="shared" si="168"/>
        <v>1</v>
      </c>
      <c r="W398" s="7">
        <f t="shared" si="169"/>
        <v>0</v>
      </c>
      <c r="X398" s="861" t="str">
        <f t="shared" si="170"/>
        <v>NULL</v>
      </c>
      <c r="Y398" s="557" t="str">
        <f t="shared" si="171"/>
        <v/>
      </c>
      <c r="Z398" s="862">
        <f t="shared" si="174"/>
        <v>392</v>
      </c>
      <c r="AA398" s="633">
        <f t="shared" si="175"/>
        <v>0</v>
      </c>
      <c r="AB398" s="7" t="str">
        <f t="shared" ref="AB398:AB461" si="181">IF(X398="NULL","INVALID",AVERAGE(X391:X398))</f>
        <v>INVALID</v>
      </c>
      <c r="AC398" s="861" t="str">
        <f t="shared" si="156"/>
        <v/>
      </c>
      <c r="AD398" s="861" t="e">
        <f t="shared" si="163"/>
        <v>#DIV/0!</v>
      </c>
      <c r="AE398" s="861">
        <f t="shared" si="164"/>
        <v>0</v>
      </c>
      <c r="AF398" s="862">
        <f t="shared" si="176"/>
        <v>300</v>
      </c>
      <c r="AG398" s="862">
        <f t="shared" si="177"/>
        <v>201</v>
      </c>
      <c r="AH398" s="865">
        <f t="shared" si="178"/>
        <v>0.374</v>
      </c>
      <c r="AI398" s="862">
        <f t="shared" si="179"/>
        <v>0.11600000000000001</v>
      </c>
      <c r="AJ398" s="862" t="e">
        <f t="shared" si="180"/>
        <v>#VALUE!</v>
      </c>
      <c r="AK398" s="632" t="str">
        <f t="shared" si="159"/>
        <v/>
      </c>
      <c r="AL398" s="866" t="str">
        <f t="shared" si="165"/>
        <v/>
      </c>
      <c r="AM398" s="867">
        <f t="shared" si="172"/>
        <v>0</v>
      </c>
      <c r="AN398" s="633" t="str">
        <f t="shared" si="160"/>
        <v>YES</v>
      </c>
      <c r="AO398" s="511" t="s">
        <v>382</v>
      </c>
      <c r="AP398" s="127">
        <f>VLOOKUP(AO398,'Flags&amp;Qualifiers'!$B$2:$C$49,2)</f>
        <v>0</v>
      </c>
      <c r="AQ398" s="127">
        <f>VLOOKUP(AO398,'Flags&amp;Qualifiers'!$B$2:$D$49,3)</f>
        <v>0</v>
      </c>
      <c r="AR398" s="127">
        <f>VLOOKUP(AO398,'Flags&amp;Qualifiers'!$B$2:$E$49,4)</f>
        <v>0</v>
      </c>
      <c r="AS398" s="968">
        <f>COUNTIF(AC398:AC414,"&gt;0")</f>
        <v>0</v>
      </c>
      <c r="AT398" s="856" t="str">
        <f t="shared" si="173"/>
        <v>no</v>
      </c>
    </row>
    <row r="399" spans="1:46" s="7" customFormat="1" ht="11.25" customHeight="1" x14ac:dyDescent="0.2">
      <c r="A399" s="621">
        <f>(AirVision!A396)</f>
        <v>0</v>
      </c>
      <c r="B399" s="622">
        <f>(AirVision!B396)</f>
        <v>0</v>
      </c>
      <c r="C399" s="623" t="str">
        <f>IF(ISNUMBER(AirVision!I396),AirVision!I396, "")</f>
        <v/>
      </c>
      <c r="D399" s="624" t="str">
        <f>IF(AirVision!J396&lt;&gt;"",AirVision!J396, "")</f>
        <v/>
      </c>
      <c r="E399" s="624" t="str">
        <f>IF(ISNUMBER(AirVision!C396),AirVision!C396, "")</f>
        <v/>
      </c>
      <c r="F399" s="624" t="str">
        <f>IF(AirVision!D396&lt;&gt;"",AirVision!D396, "")</f>
        <v/>
      </c>
      <c r="G399" s="624" t="str">
        <f>IF(ISNUMBER(AirVision!F396),AirVision!F396, "")</f>
        <v/>
      </c>
      <c r="H399" s="624" t="str">
        <f>IF(AirVision!G396&lt;&gt;"",AirVision!G396, "")</f>
        <v/>
      </c>
      <c r="I399" s="624" t="str">
        <f>IF(ISNUMBER(AirVision!U396),AirVision!U396, "")</f>
        <v/>
      </c>
      <c r="J399" s="624" t="str">
        <f>IF(AirVision!V396&lt;&gt;"",AirVision!V396, "")</f>
        <v/>
      </c>
      <c r="K399" s="624" t="str">
        <f>IF(ISNUMBER(AirVision!X396),AirVision!X396, "")</f>
        <v/>
      </c>
      <c r="L399" s="624" t="str">
        <f>IF(AirVision!Y396&lt;&gt;"",AirVision!Y396, "")</f>
        <v/>
      </c>
      <c r="M399" s="624" t="str">
        <f>IF(ISNUMBER(AirVision!AA396),AirVision!AA396, "")</f>
        <v/>
      </c>
      <c r="N399" s="624" t="str">
        <f>IF(AirVision!AB396&lt;&gt;"",AirVision!AB396, "")</f>
        <v/>
      </c>
      <c r="O399" s="624" t="str">
        <f>IF(ISNUMBER(AirVision!AD396),AirVision!AD396, "")</f>
        <v/>
      </c>
      <c r="P399" s="624" t="str">
        <f>IF(AirVision!AE396&lt;&gt;"",AirVision!AE396, "")</f>
        <v/>
      </c>
      <c r="Q399" s="624">
        <f t="shared" si="166"/>
        <v>1</v>
      </c>
      <c r="R399" s="624" t="str">
        <f>IF(D399&lt;&gt;"",(VLOOKUP(D399,'Flags&amp;Qualifiers'!$S$2:$U$55,3)),"")</f>
        <v/>
      </c>
      <c r="S399" s="624" t="b">
        <f>ISNUMBER(SEARCH('Flags&amp;Qualifiers'!$S$5,D399))</f>
        <v>0</v>
      </c>
      <c r="T399" s="624">
        <f t="shared" si="167"/>
        <v>0</v>
      </c>
      <c r="U399" s="624" t="str">
        <f>IF(D399&lt;&gt;"",(VLOOKUP(D399,'Flags&amp;Qualifiers'!$S$2:$T$55,2)),"")</f>
        <v/>
      </c>
      <c r="V399" s="7">
        <f t="shared" si="168"/>
        <v>1</v>
      </c>
      <c r="W399" s="7">
        <f t="shared" si="169"/>
        <v>0</v>
      </c>
      <c r="X399" s="861" t="str">
        <f t="shared" si="170"/>
        <v>NULL</v>
      </c>
      <c r="Y399" s="557" t="str">
        <f t="shared" si="171"/>
        <v/>
      </c>
      <c r="Z399" s="862">
        <f t="shared" si="174"/>
        <v>393</v>
      </c>
      <c r="AA399" s="633">
        <f t="shared" si="175"/>
        <v>0</v>
      </c>
      <c r="AB399" s="7" t="str">
        <f t="shared" si="181"/>
        <v>INVALID</v>
      </c>
      <c r="AC399" s="861" t="str">
        <f t="shared" ref="AC399:AC462" si="182">IF(ISNUMBER(AB399),TRUNC(AB399,3), "")</f>
        <v/>
      </c>
      <c r="AD399" s="861" t="e">
        <f t="shared" si="163"/>
        <v>#DIV/0!</v>
      </c>
      <c r="AE399" s="861">
        <f t="shared" si="164"/>
        <v>0</v>
      </c>
      <c r="AF399" s="862">
        <f t="shared" si="176"/>
        <v>300</v>
      </c>
      <c r="AG399" s="862">
        <f t="shared" si="177"/>
        <v>201</v>
      </c>
      <c r="AH399" s="865">
        <f t="shared" si="178"/>
        <v>0.374</v>
      </c>
      <c r="AI399" s="862">
        <f t="shared" si="179"/>
        <v>0.11600000000000001</v>
      </c>
      <c r="AJ399" s="862" t="e">
        <f t="shared" si="180"/>
        <v>#VALUE!</v>
      </c>
      <c r="AK399" s="632" t="str">
        <f t="shared" si="159"/>
        <v/>
      </c>
      <c r="AL399" s="866" t="str">
        <f t="shared" si="165"/>
        <v/>
      </c>
      <c r="AM399" s="867">
        <f t="shared" si="172"/>
        <v>0</v>
      </c>
      <c r="AN399" s="633" t="str">
        <f t="shared" si="160"/>
        <v>YES</v>
      </c>
      <c r="AO399" s="511" t="s">
        <v>382</v>
      </c>
      <c r="AP399" s="127">
        <f>VLOOKUP(AO399,'Flags&amp;Qualifiers'!$B$2:$C$49,2)</f>
        <v>0</v>
      </c>
      <c r="AQ399" s="127">
        <f>VLOOKUP(AO399,'Flags&amp;Qualifiers'!$B$2:$D$49,3)</f>
        <v>0</v>
      </c>
      <c r="AR399" s="127">
        <f>VLOOKUP(AO399,'Flags&amp;Qualifiers'!$B$2:$E$49,4)</f>
        <v>0</v>
      </c>
      <c r="AS399" s="968"/>
      <c r="AT399" s="856" t="str">
        <f t="shared" si="173"/>
        <v>no</v>
      </c>
    </row>
    <row r="400" spans="1:46" s="7" customFormat="1" ht="11.25" customHeight="1" x14ac:dyDescent="0.2">
      <c r="A400" s="621">
        <f>(AirVision!A397)</f>
        <v>0</v>
      </c>
      <c r="B400" s="622">
        <f>(AirVision!B397)</f>
        <v>0</v>
      </c>
      <c r="C400" s="623" t="str">
        <f>IF(ISNUMBER(AirVision!I397),AirVision!I397, "")</f>
        <v/>
      </c>
      <c r="D400" s="624" t="str">
        <f>IF(AirVision!J397&lt;&gt;"",AirVision!J397, "")</f>
        <v/>
      </c>
      <c r="E400" s="624" t="str">
        <f>IF(ISNUMBER(AirVision!C397),AirVision!C397, "")</f>
        <v/>
      </c>
      <c r="F400" s="624" t="str">
        <f>IF(AirVision!D397&lt;&gt;"",AirVision!D397, "")</f>
        <v/>
      </c>
      <c r="G400" s="624" t="str">
        <f>IF(ISNUMBER(AirVision!F397),AirVision!F397, "")</f>
        <v/>
      </c>
      <c r="H400" s="624" t="str">
        <f>IF(AirVision!G397&lt;&gt;"",AirVision!G397, "")</f>
        <v/>
      </c>
      <c r="I400" s="624" t="str">
        <f>IF(ISNUMBER(AirVision!U397),AirVision!U397, "")</f>
        <v/>
      </c>
      <c r="J400" s="624" t="str">
        <f>IF(AirVision!V397&lt;&gt;"",AirVision!V397, "")</f>
        <v/>
      </c>
      <c r="K400" s="624" t="str">
        <f>IF(ISNUMBER(AirVision!X397),AirVision!X397, "")</f>
        <v/>
      </c>
      <c r="L400" s="624" t="str">
        <f>IF(AirVision!Y397&lt;&gt;"",AirVision!Y397, "")</f>
        <v/>
      </c>
      <c r="M400" s="624" t="str">
        <f>IF(ISNUMBER(AirVision!AA397),AirVision!AA397, "")</f>
        <v/>
      </c>
      <c r="N400" s="624" t="str">
        <f>IF(AirVision!AB397&lt;&gt;"",AirVision!AB397, "")</f>
        <v/>
      </c>
      <c r="O400" s="624" t="str">
        <f>IF(ISNUMBER(AirVision!AD397),AirVision!AD397, "")</f>
        <v/>
      </c>
      <c r="P400" s="624" t="str">
        <f>IF(AirVision!AE397&lt;&gt;"",AirVision!AE397, "")</f>
        <v/>
      </c>
      <c r="Q400" s="624">
        <f t="shared" si="166"/>
        <v>1</v>
      </c>
      <c r="R400" s="624" t="str">
        <f>IF(D400&lt;&gt;"",(VLOOKUP(D400,'Flags&amp;Qualifiers'!$S$2:$U$55,3)),"")</f>
        <v/>
      </c>
      <c r="S400" s="624" t="b">
        <f>ISNUMBER(SEARCH('Flags&amp;Qualifiers'!$S$5,D400))</f>
        <v>0</v>
      </c>
      <c r="T400" s="624">
        <f t="shared" si="167"/>
        <v>0</v>
      </c>
      <c r="U400" s="624" t="str">
        <f>IF(D400&lt;&gt;"",(VLOOKUP(D400,'Flags&amp;Qualifiers'!$S$2:$T$55,2)),"")</f>
        <v/>
      </c>
      <c r="V400" s="7">
        <f t="shared" si="168"/>
        <v>1</v>
      </c>
      <c r="W400" s="7">
        <f t="shared" si="169"/>
        <v>0</v>
      </c>
      <c r="X400" s="861" t="str">
        <f t="shared" si="170"/>
        <v>NULL</v>
      </c>
      <c r="Y400" s="557" t="str">
        <f t="shared" si="171"/>
        <v/>
      </c>
      <c r="Z400" s="862">
        <f t="shared" si="174"/>
        <v>394</v>
      </c>
      <c r="AA400" s="633">
        <f t="shared" si="175"/>
        <v>0</v>
      </c>
      <c r="AB400" s="7" t="str">
        <f t="shared" si="181"/>
        <v>INVALID</v>
      </c>
      <c r="AC400" s="861" t="str">
        <f t="shared" si="182"/>
        <v/>
      </c>
      <c r="AD400" s="861" t="e">
        <f t="shared" si="163"/>
        <v>#DIV/0!</v>
      </c>
      <c r="AE400" s="861">
        <f t="shared" si="164"/>
        <v>0</v>
      </c>
      <c r="AF400" s="862">
        <f t="shared" si="176"/>
        <v>300</v>
      </c>
      <c r="AG400" s="862">
        <f t="shared" si="177"/>
        <v>201</v>
      </c>
      <c r="AH400" s="865">
        <f t="shared" si="178"/>
        <v>0.374</v>
      </c>
      <c r="AI400" s="862">
        <f t="shared" si="179"/>
        <v>0.11600000000000001</v>
      </c>
      <c r="AJ400" s="862" t="e">
        <f t="shared" si="180"/>
        <v>#VALUE!</v>
      </c>
      <c r="AK400" s="632" t="str">
        <f t="shared" si="159"/>
        <v/>
      </c>
      <c r="AL400" s="866" t="str">
        <f t="shared" si="165"/>
        <v/>
      </c>
      <c r="AM400" s="867">
        <f t="shared" si="172"/>
        <v>0</v>
      </c>
      <c r="AN400" s="633" t="str">
        <f t="shared" si="160"/>
        <v>YES</v>
      </c>
      <c r="AO400" s="511" t="s">
        <v>382</v>
      </c>
      <c r="AP400" s="127">
        <f>VLOOKUP(AO400,'Flags&amp;Qualifiers'!$B$2:$C$49,2)</f>
        <v>0</v>
      </c>
      <c r="AQ400" s="127">
        <f>VLOOKUP(AO400,'Flags&amp;Qualifiers'!$B$2:$D$49,3)</f>
        <v>0</v>
      </c>
      <c r="AR400" s="127">
        <f>VLOOKUP(AO400,'Flags&amp;Qualifiers'!$B$2:$E$49,4)</f>
        <v>0</v>
      </c>
      <c r="AS400" s="968"/>
      <c r="AT400" s="856" t="str">
        <f t="shared" si="173"/>
        <v>no</v>
      </c>
    </row>
    <row r="401" spans="1:46" s="7" customFormat="1" ht="11.25" customHeight="1" x14ac:dyDescent="0.2">
      <c r="A401" s="621">
        <f>(AirVision!A398)</f>
        <v>0</v>
      </c>
      <c r="B401" s="622">
        <f>(AirVision!B398)</f>
        <v>0</v>
      </c>
      <c r="C401" s="623" t="str">
        <f>IF(ISNUMBER(AirVision!I398),AirVision!I398, "")</f>
        <v/>
      </c>
      <c r="D401" s="624" t="str">
        <f>IF(AirVision!J398&lt;&gt;"",AirVision!J398, "")</f>
        <v/>
      </c>
      <c r="E401" s="624" t="str">
        <f>IF(ISNUMBER(AirVision!C398),AirVision!C398, "")</f>
        <v/>
      </c>
      <c r="F401" s="624" t="str">
        <f>IF(AirVision!D398&lt;&gt;"",AirVision!D398, "")</f>
        <v/>
      </c>
      <c r="G401" s="624" t="str">
        <f>IF(ISNUMBER(AirVision!F398),AirVision!F398, "")</f>
        <v/>
      </c>
      <c r="H401" s="624" t="str">
        <f>IF(AirVision!G398&lt;&gt;"",AirVision!G398, "")</f>
        <v/>
      </c>
      <c r="I401" s="624" t="str">
        <f>IF(ISNUMBER(AirVision!U398),AirVision!U398, "")</f>
        <v/>
      </c>
      <c r="J401" s="624" t="str">
        <f>IF(AirVision!V398&lt;&gt;"",AirVision!V398, "")</f>
        <v/>
      </c>
      <c r="K401" s="624" t="str">
        <f>IF(ISNUMBER(AirVision!X398),AirVision!X398, "")</f>
        <v/>
      </c>
      <c r="L401" s="624" t="str">
        <f>IF(AirVision!Y398&lt;&gt;"",AirVision!Y398, "")</f>
        <v/>
      </c>
      <c r="M401" s="624" t="str">
        <f>IF(ISNUMBER(AirVision!AA398),AirVision!AA398, "")</f>
        <v/>
      </c>
      <c r="N401" s="624" t="str">
        <f>IF(AirVision!AB398&lt;&gt;"",AirVision!AB398, "")</f>
        <v/>
      </c>
      <c r="O401" s="624" t="str">
        <f>IF(ISNUMBER(AirVision!AD398),AirVision!AD398, "")</f>
        <v/>
      </c>
      <c r="P401" s="624" t="str">
        <f>IF(AirVision!AE398&lt;&gt;"",AirVision!AE398, "")</f>
        <v/>
      </c>
      <c r="Q401" s="624">
        <f t="shared" si="166"/>
        <v>1</v>
      </c>
      <c r="R401" s="624" t="str">
        <f>IF(D401&lt;&gt;"",(VLOOKUP(D401,'Flags&amp;Qualifiers'!$S$2:$U$55,3)),"")</f>
        <v/>
      </c>
      <c r="S401" s="624" t="b">
        <f>ISNUMBER(SEARCH('Flags&amp;Qualifiers'!$S$5,D401))</f>
        <v>0</v>
      </c>
      <c r="T401" s="624">
        <f t="shared" si="167"/>
        <v>0</v>
      </c>
      <c r="U401" s="624" t="str">
        <f>IF(D401&lt;&gt;"",(VLOOKUP(D401,'Flags&amp;Qualifiers'!$S$2:$T$55,2)),"")</f>
        <v/>
      </c>
      <c r="V401" s="7">
        <f t="shared" si="168"/>
        <v>1</v>
      </c>
      <c r="W401" s="7">
        <f t="shared" si="169"/>
        <v>0</v>
      </c>
      <c r="X401" s="861" t="str">
        <f t="shared" si="170"/>
        <v>NULL</v>
      </c>
      <c r="Y401" s="557" t="str">
        <f t="shared" si="171"/>
        <v/>
      </c>
      <c r="Z401" s="862">
        <f t="shared" si="174"/>
        <v>395</v>
      </c>
      <c r="AA401" s="633">
        <f t="shared" si="175"/>
        <v>0</v>
      </c>
      <c r="AB401" s="7" t="str">
        <f t="shared" si="181"/>
        <v>INVALID</v>
      </c>
      <c r="AC401" s="861" t="str">
        <f t="shared" si="182"/>
        <v/>
      </c>
      <c r="AD401" s="861" t="e">
        <f t="shared" si="163"/>
        <v>#DIV/0!</v>
      </c>
      <c r="AE401" s="861">
        <f t="shared" si="164"/>
        <v>0</v>
      </c>
      <c r="AF401" s="862">
        <f t="shared" si="176"/>
        <v>300</v>
      </c>
      <c r="AG401" s="862">
        <f t="shared" si="177"/>
        <v>201</v>
      </c>
      <c r="AH401" s="865">
        <f t="shared" si="178"/>
        <v>0.374</v>
      </c>
      <c r="AI401" s="862">
        <f t="shared" si="179"/>
        <v>0.11600000000000001</v>
      </c>
      <c r="AJ401" s="862" t="e">
        <f t="shared" si="180"/>
        <v>#VALUE!</v>
      </c>
      <c r="AK401" s="632" t="str">
        <f t="shared" si="159"/>
        <v/>
      </c>
      <c r="AL401" s="866" t="str">
        <f t="shared" si="165"/>
        <v/>
      </c>
      <c r="AM401" s="867">
        <f t="shared" si="172"/>
        <v>0</v>
      </c>
      <c r="AN401" s="633" t="str">
        <f t="shared" si="160"/>
        <v>YES</v>
      </c>
      <c r="AO401" s="511" t="s">
        <v>382</v>
      </c>
      <c r="AP401" s="127">
        <f>VLOOKUP(AO401,'Flags&amp;Qualifiers'!$B$2:$C$49,2)</f>
        <v>0</v>
      </c>
      <c r="AQ401" s="127">
        <f>VLOOKUP(AO401,'Flags&amp;Qualifiers'!$B$2:$D$49,3)</f>
        <v>0</v>
      </c>
      <c r="AR401" s="127">
        <f>VLOOKUP(AO401,'Flags&amp;Qualifiers'!$B$2:$E$49,4)</f>
        <v>0</v>
      </c>
      <c r="AS401" s="968"/>
      <c r="AT401" s="856" t="str">
        <f t="shared" si="173"/>
        <v>no</v>
      </c>
    </row>
    <row r="402" spans="1:46" s="7" customFormat="1" ht="11.25" customHeight="1" x14ac:dyDescent="0.2">
      <c r="A402" s="621">
        <f>(AirVision!A399)</f>
        <v>0</v>
      </c>
      <c r="B402" s="622">
        <f>(AirVision!B399)</f>
        <v>0</v>
      </c>
      <c r="C402" s="623" t="str">
        <f>IF(ISNUMBER(AirVision!I399),AirVision!I399, "")</f>
        <v/>
      </c>
      <c r="D402" s="624" t="str">
        <f>IF(AirVision!J399&lt;&gt;"",AirVision!J399, "")</f>
        <v/>
      </c>
      <c r="E402" s="624" t="str">
        <f>IF(ISNUMBER(AirVision!C399),AirVision!C399, "")</f>
        <v/>
      </c>
      <c r="F402" s="624" t="str">
        <f>IF(AirVision!D399&lt;&gt;"",AirVision!D399, "")</f>
        <v/>
      </c>
      <c r="G402" s="624" t="str">
        <f>IF(ISNUMBER(AirVision!F399),AirVision!F399, "")</f>
        <v/>
      </c>
      <c r="H402" s="624" t="str">
        <f>IF(AirVision!G399&lt;&gt;"",AirVision!G399, "")</f>
        <v/>
      </c>
      <c r="I402" s="624" t="str">
        <f>IF(ISNUMBER(AirVision!U399),AirVision!U399, "")</f>
        <v/>
      </c>
      <c r="J402" s="624" t="str">
        <f>IF(AirVision!V399&lt;&gt;"",AirVision!V399, "")</f>
        <v/>
      </c>
      <c r="K402" s="624" t="str">
        <f>IF(ISNUMBER(AirVision!X399),AirVision!X399, "")</f>
        <v/>
      </c>
      <c r="L402" s="624" t="str">
        <f>IF(AirVision!Y399&lt;&gt;"",AirVision!Y399, "")</f>
        <v/>
      </c>
      <c r="M402" s="624" t="str">
        <f>IF(ISNUMBER(AirVision!AA399),AirVision!AA399, "")</f>
        <v/>
      </c>
      <c r="N402" s="624" t="str">
        <f>IF(AirVision!AB399&lt;&gt;"",AirVision!AB399, "")</f>
        <v/>
      </c>
      <c r="O402" s="624" t="str">
        <f>IF(ISNUMBER(AirVision!AD399),AirVision!AD399, "")</f>
        <v/>
      </c>
      <c r="P402" s="624" t="str">
        <f>IF(AirVision!AE399&lt;&gt;"",AirVision!AE399, "")</f>
        <v/>
      </c>
      <c r="Q402" s="624">
        <f t="shared" si="166"/>
        <v>1</v>
      </c>
      <c r="R402" s="624" t="str">
        <f>IF(D402&lt;&gt;"",(VLOOKUP(D402,'Flags&amp;Qualifiers'!$S$2:$U$55,3)),"")</f>
        <v/>
      </c>
      <c r="S402" s="624" t="b">
        <f>ISNUMBER(SEARCH('Flags&amp;Qualifiers'!$S$5,D402))</f>
        <v>0</v>
      </c>
      <c r="T402" s="624">
        <f t="shared" si="167"/>
        <v>0</v>
      </c>
      <c r="U402" s="624" t="str">
        <f>IF(D402&lt;&gt;"",(VLOOKUP(D402,'Flags&amp;Qualifiers'!$S$2:$T$55,2)),"")</f>
        <v/>
      </c>
      <c r="V402" s="7">
        <f t="shared" si="168"/>
        <v>1</v>
      </c>
      <c r="W402" s="7">
        <f t="shared" si="169"/>
        <v>0</v>
      </c>
      <c r="X402" s="861" t="str">
        <f t="shared" si="170"/>
        <v>NULL</v>
      </c>
      <c r="Y402" s="557" t="str">
        <f t="shared" si="171"/>
        <v/>
      </c>
      <c r="Z402" s="862">
        <f t="shared" si="174"/>
        <v>396</v>
      </c>
      <c r="AA402" s="633">
        <f t="shared" si="175"/>
        <v>0</v>
      </c>
      <c r="AB402" s="7" t="str">
        <f t="shared" si="181"/>
        <v>INVALID</v>
      </c>
      <c r="AC402" s="861" t="str">
        <f t="shared" si="182"/>
        <v/>
      </c>
      <c r="AD402" s="861" t="e">
        <f t="shared" si="163"/>
        <v>#DIV/0!</v>
      </c>
      <c r="AE402" s="861">
        <f t="shared" si="164"/>
        <v>0</v>
      </c>
      <c r="AF402" s="862">
        <f t="shared" si="176"/>
        <v>300</v>
      </c>
      <c r="AG402" s="862">
        <f t="shared" si="177"/>
        <v>201</v>
      </c>
      <c r="AH402" s="865">
        <f t="shared" si="178"/>
        <v>0.374</v>
      </c>
      <c r="AI402" s="862">
        <f t="shared" si="179"/>
        <v>0.11600000000000001</v>
      </c>
      <c r="AJ402" s="862" t="e">
        <f t="shared" si="180"/>
        <v>#VALUE!</v>
      </c>
      <c r="AK402" s="632" t="str">
        <f t="shared" si="159"/>
        <v/>
      </c>
      <c r="AL402" s="866" t="str">
        <f t="shared" si="165"/>
        <v/>
      </c>
      <c r="AM402" s="867">
        <f t="shared" si="172"/>
        <v>0</v>
      </c>
      <c r="AN402" s="633" t="str">
        <f t="shared" si="160"/>
        <v>YES</v>
      </c>
      <c r="AO402" s="511" t="s">
        <v>382</v>
      </c>
      <c r="AP402" s="127">
        <f>VLOOKUP(AO402,'Flags&amp;Qualifiers'!$B$2:$C$49,2)</f>
        <v>0</v>
      </c>
      <c r="AQ402" s="127">
        <f>VLOOKUP(AO402,'Flags&amp;Qualifiers'!$B$2:$D$49,3)</f>
        <v>0</v>
      </c>
      <c r="AR402" s="127">
        <f>VLOOKUP(AO402,'Flags&amp;Qualifiers'!$B$2:$E$49,4)</f>
        <v>0</v>
      </c>
      <c r="AS402" s="968"/>
      <c r="AT402" s="856" t="str">
        <f t="shared" si="173"/>
        <v>no</v>
      </c>
    </row>
    <row r="403" spans="1:46" s="7" customFormat="1" ht="11.25" customHeight="1" x14ac:dyDescent="0.2">
      <c r="A403" s="621">
        <f>(AirVision!A400)</f>
        <v>0</v>
      </c>
      <c r="B403" s="622">
        <f>(AirVision!B400)</f>
        <v>0</v>
      </c>
      <c r="C403" s="623" t="str">
        <f>IF(ISNUMBER(AirVision!I400),AirVision!I400, "")</f>
        <v/>
      </c>
      <c r="D403" s="624" t="str">
        <f>IF(AirVision!J400&lt;&gt;"",AirVision!J400, "")</f>
        <v/>
      </c>
      <c r="E403" s="624" t="str">
        <f>IF(ISNUMBER(AirVision!C400),AirVision!C400, "")</f>
        <v/>
      </c>
      <c r="F403" s="624" t="str">
        <f>IF(AirVision!D400&lt;&gt;"",AirVision!D400, "")</f>
        <v/>
      </c>
      <c r="G403" s="624" t="str">
        <f>IF(ISNUMBER(AirVision!F400),AirVision!F400, "")</f>
        <v/>
      </c>
      <c r="H403" s="624" t="str">
        <f>IF(AirVision!G400&lt;&gt;"",AirVision!G400, "")</f>
        <v/>
      </c>
      <c r="I403" s="624" t="str">
        <f>IF(ISNUMBER(AirVision!U400),AirVision!U400, "")</f>
        <v/>
      </c>
      <c r="J403" s="624" t="str">
        <f>IF(AirVision!V400&lt;&gt;"",AirVision!V400, "")</f>
        <v/>
      </c>
      <c r="K403" s="624" t="str">
        <f>IF(ISNUMBER(AirVision!X400),AirVision!X400, "")</f>
        <v/>
      </c>
      <c r="L403" s="624" t="str">
        <f>IF(AirVision!Y400&lt;&gt;"",AirVision!Y400, "")</f>
        <v/>
      </c>
      <c r="M403" s="624" t="str">
        <f>IF(ISNUMBER(AirVision!AA400),AirVision!AA400, "")</f>
        <v/>
      </c>
      <c r="N403" s="624" t="str">
        <f>IF(AirVision!AB400&lt;&gt;"",AirVision!AB400, "")</f>
        <v/>
      </c>
      <c r="O403" s="624" t="str">
        <f>IF(ISNUMBER(AirVision!AD400),AirVision!AD400, "")</f>
        <v/>
      </c>
      <c r="P403" s="624" t="str">
        <f>IF(AirVision!AE400&lt;&gt;"",AirVision!AE400, "")</f>
        <v/>
      </c>
      <c r="Q403" s="624">
        <f t="shared" si="166"/>
        <v>1</v>
      </c>
      <c r="R403" s="624" t="str">
        <f>IF(D403&lt;&gt;"",(VLOOKUP(D403,'Flags&amp;Qualifiers'!$S$2:$U$55,3)),"")</f>
        <v/>
      </c>
      <c r="S403" s="624" t="b">
        <f>ISNUMBER(SEARCH('Flags&amp;Qualifiers'!$S$5,D403))</f>
        <v>0</v>
      </c>
      <c r="T403" s="624">
        <f t="shared" si="167"/>
        <v>0</v>
      </c>
      <c r="U403" s="624" t="str">
        <f>IF(D403&lt;&gt;"",(VLOOKUP(D403,'Flags&amp;Qualifiers'!$S$2:$T$55,2)),"")</f>
        <v/>
      </c>
      <c r="V403" s="7">
        <f t="shared" si="168"/>
        <v>1</v>
      </c>
      <c r="W403" s="7">
        <f t="shared" si="169"/>
        <v>0</v>
      </c>
      <c r="X403" s="861" t="str">
        <f t="shared" si="170"/>
        <v>NULL</v>
      </c>
      <c r="Y403" s="557" t="str">
        <f t="shared" si="171"/>
        <v/>
      </c>
      <c r="Z403" s="862">
        <f t="shared" si="174"/>
        <v>397</v>
      </c>
      <c r="AA403" s="633">
        <f t="shared" si="175"/>
        <v>0</v>
      </c>
      <c r="AB403" s="7" t="str">
        <f t="shared" si="181"/>
        <v>INVALID</v>
      </c>
      <c r="AC403" s="861" t="str">
        <f t="shared" si="182"/>
        <v/>
      </c>
      <c r="AD403" s="861" t="e">
        <f t="shared" si="163"/>
        <v>#DIV/0!</v>
      </c>
      <c r="AE403" s="861">
        <f t="shared" si="164"/>
        <v>0</v>
      </c>
      <c r="AF403" s="862">
        <f t="shared" si="176"/>
        <v>300</v>
      </c>
      <c r="AG403" s="862">
        <f t="shared" si="177"/>
        <v>201</v>
      </c>
      <c r="AH403" s="865">
        <f t="shared" si="178"/>
        <v>0.374</v>
      </c>
      <c r="AI403" s="862">
        <f t="shared" si="179"/>
        <v>0.11600000000000001</v>
      </c>
      <c r="AJ403" s="862" t="e">
        <f t="shared" si="180"/>
        <v>#VALUE!</v>
      </c>
      <c r="AK403" s="632" t="str">
        <f t="shared" si="159"/>
        <v/>
      </c>
      <c r="AL403" s="866" t="str">
        <f t="shared" si="165"/>
        <v/>
      </c>
      <c r="AM403" s="867">
        <f t="shared" si="172"/>
        <v>0</v>
      </c>
      <c r="AN403" s="633" t="str">
        <f t="shared" si="160"/>
        <v>YES</v>
      </c>
      <c r="AO403" s="511" t="s">
        <v>382</v>
      </c>
      <c r="AP403" s="127">
        <f>VLOOKUP(AO403,'Flags&amp;Qualifiers'!$B$2:$C$49,2)</f>
        <v>0</v>
      </c>
      <c r="AQ403" s="127">
        <f>VLOOKUP(AO403,'Flags&amp;Qualifiers'!$B$2:$D$49,3)</f>
        <v>0</v>
      </c>
      <c r="AR403" s="127">
        <f>VLOOKUP(AO403,'Flags&amp;Qualifiers'!$B$2:$E$49,4)</f>
        <v>0</v>
      </c>
      <c r="AS403" s="968"/>
      <c r="AT403" s="856" t="str">
        <f t="shared" si="173"/>
        <v>no</v>
      </c>
    </row>
    <row r="404" spans="1:46" s="7" customFormat="1" ht="11.25" customHeight="1" x14ac:dyDescent="0.2">
      <c r="A404" s="621">
        <f>(AirVision!A401)</f>
        <v>0</v>
      </c>
      <c r="B404" s="622">
        <f>(AirVision!B401)</f>
        <v>0</v>
      </c>
      <c r="C404" s="623" t="str">
        <f>IF(ISNUMBER(AirVision!I401),AirVision!I401, "")</f>
        <v/>
      </c>
      <c r="D404" s="624" t="str">
        <f>IF(AirVision!J401&lt;&gt;"",AirVision!J401, "")</f>
        <v/>
      </c>
      <c r="E404" s="624" t="str">
        <f>IF(ISNUMBER(AirVision!C401),AirVision!C401, "")</f>
        <v/>
      </c>
      <c r="F404" s="624" t="str">
        <f>IF(AirVision!D401&lt;&gt;"",AirVision!D401, "")</f>
        <v/>
      </c>
      <c r="G404" s="624" t="str">
        <f>IF(ISNUMBER(AirVision!F401),AirVision!F401, "")</f>
        <v/>
      </c>
      <c r="H404" s="624" t="str">
        <f>IF(AirVision!G401&lt;&gt;"",AirVision!G401, "")</f>
        <v/>
      </c>
      <c r="I404" s="624" t="str">
        <f>IF(ISNUMBER(AirVision!U401),AirVision!U401, "")</f>
        <v/>
      </c>
      <c r="J404" s="624" t="str">
        <f>IF(AirVision!V401&lt;&gt;"",AirVision!V401, "")</f>
        <v/>
      </c>
      <c r="K404" s="624" t="str">
        <f>IF(ISNUMBER(AirVision!X401),AirVision!X401, "")</f>
        <v/>
      </c>
      <c r="L404" s="624" t="str">
        <f>IF(AirVision!Y401&lt;&gt;"",AirVision!Y401, "")</f>
        <v/>
      </c>
      <c r="M404" s="624" t="str">
        <f>IF(ISNUMBER(AirVision!AA401),AirVision!AA401, "")</f>
        <v/>
      </c>
      <c r="N404" s="624" t="str">
        <f>IF(AirVision!AB401&lt;&gt;"",AirVision!AB401, "")</f>
        <v/>
      </c>
      <c r="O404" s="624" t="str">
        <f>IF(ISNUMBER(AirVision!AD401),AirVision!AD401, "")</f>
        <v/>
      </c>
      <c r="P404" s="624" t="str">
        <f>IF(AirVision!AE401&lt;&gt;"",AirVision!AE401, "")</f>
        <v/>
      </c>
      <c r="Q404" s="624">
        <f t="shared" si="166"/>
        <v>1</v>
      </c>
      <c r="R404" s="624" t="str">
        <f>IF(D404&lt;&gt;"",(VLOOKUP(D404,'Flags&amp;Qualifiers'!$S$2:$U$55,3)),"")</f>
        <v/>
      </c>
      <c r="S404" s="624" t="b">
        <f>ISNUMBER(SEARCH('Flags&amp;Qualifiers'!$S$5,D404))</f>
        <v>0</v>
      </c>
      <c r="T404" s="624">
        <f t="shared" si="167"/>
        <v>0</v>
      </c>
      <c r="U404" s="624" t="str">
        <f>IF(D404&lt;&gt;"",(VLOOKUP(D404,'Flags&amp;Qualifiers'!$S$2:$T$55,2)),"")</f>
        <v/>
      </c>
      <c r="V404" s="7">
        <f t="shared" si="168"/>
        <v>1</v>
      </c>
      <c r="W404" s="7">
        <f t="shared" si="169"/>
        <v>0</v>
      </c>
      <c r="X404" s="861" t="str">
        <f t="shared" si="170"/>
        <v>NULL</v>
      </c>
      <c r="Y404" s="557" t="str">
        <f t="shared" si="171"/>
        <v/>
      </c>
      <c r="Z404" s="862">
        <f t="shared" si="174"/>
        <v>398</v>
      </c>
      <c r="AA404" s="633">
        <f t="shared" si="175"/>
        <v>0</v>
      </c>
      <c r="AB404" s="7" t="str">
        <f t="shared" si="181"/>
        <v>INVALID</v>
      </c>
      <c r="AC404" s="861" t="str">
        <f t="shared" si="182"/>
        <v/>
      </c>
      <c r="AD404" s="861" t="e">
        <f t="shared" si="163"/>
        <v>#DIV/0!</v>
      </c>
      <c r="AE404" s="861">
        <f t="shared" si="164"/>
        <v>0</v>
      </c>
      <c r="AF404" s="862">
        <f t="shared" si="176"/>
        <v>300</v>
      </c>
      <c r="AG404" s="862">
        <f t="shared" si="177"/>
        <v>201</v>
      </c>
      <c r="AH404" s="865">
        <f t="shared" si="178"/>
        <v>0.374</v>
      </c>
      <c r="AI404" s="862">
        <f t="shared" si="179"/>
        <v>0.11600000000000001</v>
      </c>
      <c r="AJ404" s="862" t="e">
        <f t="shared" si="180"/>
        <v>#VALUE!</v>
      </c>
      <c r="AK404" s="632" t="str">
        <f t="shared" si="159"/>
        <v/>
      </c>
      <c r="AL404" s="866" t="str">
        <f t="shared" si="165"/>
        <v/>
      </c>
      <c r="AM404" s="867">
        <f t="shared" si="172"/>
        <v>0</v>
      </c>
      <c r="AN404" s="633" t="str">
        <f t="shared" si="160"/>
        <v>YES</v>
      </c>
      <c r="AO404" s="511" t="s">
        <v>382</v>
      </c>
      <c r="AP404" s="127">
        <f>VLOOKUP(AO404,'Flags&amp;Qualifiers'!$B$2:$C$49,2)</f>
        <v>0</v>
      </c>
      <c r="AQ404" s="127">
        <f>VLOOKUP(AO404,'Flags&amp;Qualifiers'!$B$2:$D$49,3)</f>
        <v>0</v>
      </c>
      <c r="AR404" s="127">
        <f>VLOOKUP(AO404,'Flags&amp;Qualifiers'!$B$2:$E$49,4)</f>
        <v>0</v>
      </c>
      <c r="AS404" s="968"/>
      <c r="AT404" s="856" t="str">
        <f t="shared" si="173"/>
        <v>no</v>
      </c>
    </row>
    <row r="405" spans="1:46" s="7" customFormat="1" ht="11.25" customHeight="1" x14ac:dyDescent="0.2">
      <c r="A405" s="621">
        <f>(AirVision!A402)</f>
        <v>0</v>
      </c>
      <c r="B405" s="622">
        <f>(AirVision!B402)</f>
        <v>0</v>
      </c>
      <c r="C405" s="623" t="str">
        <f>IF(ISNUMBER(AirVision!I402),AirVision!I402, "")</f>
        <v/>
      </c>
      <c r="D405" s="624" t="str">
        <f>IF(AirVision!J402&lt;&gt;"",AirVision!J402, "")</f>
        <v/>
      </c>
      <c r="E405" s="624" t="str">
        <f>IF(ISNUMBER(AirVision!C402),AirVision!C402, "")</f>
        <v/>
      </c>
      <c r="F405" s="624" t="str">
        <f>IF(AirVision!D402&lt;&gt;"",AirVision!D402, "")</f>
        <v/>
      </c>
      <c r="G405" s="624" t="str">
        <f>IF(ISNUMBER(AirVision!F402),AirVision!F402, "")</f>
        <v/>
      </c>
      <c r="H405" s="624" t="str">
        <f>IF(AirVision!G402&lt;&gt;"",AirVision!G402, "")</f>
        <v/>
      </c>
      <c r="I405" s="624" t="str">
        <f>IF(ISNUMBER(AirVision!U402),AirVision!U402, "")</f>
        <v/>
      </c>
      <c r="J405" s="624" t="str">
        <f>IF(AirVision!V402&lt;&gt;"",AirVision!V402, "")</f>
        <v/>
      </c>
      <c r="K405" s="624" t="str">
        <f>IF(ISNUMBER(AirVision!X402),AirVision!X402, "")</f>
        <v/>
      </c>
      <c r="L405" s="624" t="str">
        <f>IF(AirVision!Y402&lt;&gt;"",AirVision!Y402, "")</f>
        <v/>
      </c>
      <c r="M405" s="624" t="str">
        <f>IF(ISNUMBER(AirVision!AA402),AirVision!AA402, "")</f>
        <v/>
      </c>
      <c r="N405" s="624" t="str">
        <f>IF(AirVision!AB402&lt;&gt;"",AirVision!AB402, "")</f>
        <v/>
      </c>
      <c r="O405" s="624" t="str">
        <f>IF(ISNUMBER(AirVision!AD402),AirVision!AD402, "")</f>
        <v/>
      </c>
      <c r="P405" s="624" t="str">
        <f>IF(AirVision!AE402&lt;&gt;"",AirVision!AE402, "")</f>
        <v/>
      </c>
      <c r="Q405" s="624">
        <f t="shared" si="166"/>
        <v>1</v>
      </c>
      <c r="R405" s="624" t="str">
        <f>IF(D405&lt;&gt;"",(VLOOKUP(D405,'Flags&amp;Qualifiers'!$S$2:$U$55,3)),"")</f>
        <v/>
      </c>
      <c r="S405" s="624" t="b">
        <f>ISNUMBER(SEARCH('Flags&amp;Qualifiers'!$S$5,D405))</f>
        <v>0</v>
      </c>
      <c r="T405" s="624">
        <f t="shared" si="167"/>
        <v>0</v>
      </c>
      <c r="U405" s="624" t="str">
        <f>IF(D405&lt;&gt;"",(VLOOKUP(D405,'Flags&amp;Qualifiers'!$S$2:$T$55,2)),"")</f>
        <v/>
      </c>
      <c r="V405" s="7">
        <f t="shared" si="168"/>
        <v>1</v>
      </c>
      <c r="W405" s="7">
        <f t="shared" si="169"/>
        <v>0</v>
      </c>
      <c r="X405" s="861" t="str">
        <f t="shared" si="170"/>
        <v>NULL</v>
      </c>
      <c r="Y405" s="557" t="str">
        <f t="shared" si="171"/>
        <v/>
      </c>
      <c r="Z405" s="862">
        <f t="shared" si="174"/>
        <v>399</v>
      </c>
      <c r="AA405" s="633">
        <f t="shared" si="175"/>
        <v>0</v>
      </c>
      <c r="AB405" s="7" t="str">
        <f t="shared" si="181"/>
        <v>INVALID</v>
      </c>
      <c r="AC405" s="861" t="str">
        <f t="shared" si="182"/>
        <v/>
      </c>
      <c r="AD405" s="861" t="e">
        <f t="shared" si="163"/>
        <v>#DIV/0!</v>
      </c>
      <c r="AE405" s="861">
        <f t="shared" si="164"/>
        <v>0</v>
      </c>
      <c r="AF405" s="862">
        <f t="shared" si="176"/>
        <v>300</v>
      </c>
      <c r="AG405" s="862">
        <f t="shared" si="177"/>
        <v>201</v>
      </c>
      <c r="AH405" s="865">
        <f t="shared" si="178"/>
        <v>0.374</v>
      </c>
      <c r="AI405" s="862">
        <f t="shared" si="179"/>
        <v>0.11600000000000001</v>
      </c>
      <c r="AJ405" s="862" t="e">
        <f t="shared" si="180"/>
        <v>#VALUE!</v>
      </c>
      <c r="AK405" s="632" t="str">
        <f t="shared" si="159"/>
        <v/>
      </c>
      <c r="AL405" s="866" t="str">
        <f t="shared" si="165"/>
        <v/>
      </c>
      <c r="AM405" s="867">
        <f t="shared" si="172"/>
        <v>0</v>
      </c>
      <c r="AN405" s="633" t="str">
        <f t="shared" si="160"/>
        <v>YES</v>
      </c>
      <c r="AO405" s="511" t="s">
        <v>382</v>
      </c>
      <c r="AP405" s="127">
        <f>VLOOKUP(AO405,'Flags&amp;Qualifiers'!$B$2:$C$49,2)</f>
        <v>0</v>
      </c>
      <c r="AQ405" s="127">
        <f>VLOOKUP(AO405,'Flags&amp;Qualifiers'!$B$2:$D$49,3)</f>
        <v>0</v>
      </c>
      <c r="AR405" s="127">
        <f>VLOOKUP(AO405,'Flags&amp;Qualifiers'!$B$2:$E$49,4)</f>
        <v>0</v>
      </c>
      <c r="AS405" s="968"/>
      <c r="AT405" s="856" t="str">
        <f t="shared" si="173"/>
        <v>no</v>
      </c>
    </row>
    <row r="406" spans="1:46" s="7" customFormat="1" ht="11.25" customHeight="1" x14ac:dyDescent="0.2">
      <c r="A406" s="621">
        <f>(AirVision!A403)</f>
        <v>0</v>
      </c>
      <c r="B406" s="622">
        <f>(AirVision!B403)</f>
        <v>0</v>
      </c>
      <c r="C406" s="623" t="str">
        <f>IF(ISNUMBER(AirVision!I403),AirVision!I403, "")</f>
        <v/>
      </c>
      <c r="D406" s="624" t="str">
        <f>IF(AirVision!J403&lt;&gt;"",AirVision!J403, "")</f>
        <v/>
      </c>
      <c r="E406" s="624" t="str">
        <f>IF(ISNUMBER(AirVision!C403),AirVision!C403, "")</f>
        <v/>
      </c>
      <c r="F406" s="624" t="str">
        <f>IF(AirVision!D403&lt;&gt;"",AirVision!D403, "")</f>
        <v/>
      </c>
      <c r="G406" s="624" t="str">
        <f>IF(ISNUMBER(AirVision!F403),AirVision!F403, "")</f>
        <v/>
      </c>
      <c r="H406" s="624" t="str">
        <f>IF(AirVision!G403&lt;&gt;"",AirVision!G403, "")</f>
        <v/>
      </c>
      <c r="I406" s="624" t="str">
        <f>IF(ISNUMBER(AirVision!U403),AirVision!U403, "")</f>
        <v/>
      </c>
      <c r="J406" s="624" t="str">
        <f>IF(AirVision!V403&lt;&gt;"",AirVision!V403, "")</f>
        <v/>
      </c>
      <c r="K406" s="624" t="str">
        <f>IF(ISNUMBER(AirVision!X403),AirVision!X403, "")</f>
        <v/>
      </c>
      <c r="L406" s="624" t="str">
        <f>IF(AirVision!Y403&lt;&gt;"",AirVision!Y403, "")</f>
        <v/>
      </c>
      <c r="M406" s="624" t="str">
        <f>IF(ISNUMBER(AirVision!AA403),AirVision!AA403, "")</f>
        <v/>
      </c>
      <c r="N406" s="624" t="str">
        <f>IF(AirVision!AB403&lt;&gt;"",AirVision!AB403, "")</f>
        <v/>
      </c>
      <c r="O406" s="624" t="str">
        <f>IF(ISNUMBER(AirVision!AD403),AirVision!AD403, "")</f>
        <v/>
      </c>
      <c r="P406" s="624" t="str">
        <f>IF(AirVision!AE403&lt;&gt;"",AirVision!AE403, "")</f>
        <v/>
      </c>
      <c r="Q406" s="624">
        <f t="shared" si="166"/>
        <v>1</v>
      </c>
      <c r="R406" s="624" t="str">
        <f>IF(D406&lt;&gt;"",(VLOOKUP(D406,'Flags&amp;Qualifiers'!$S$2:$U$55,3)),"")</f>
        <v/>
      </c>
      <c r="S406" s="624" t="b">
        <f>ISNUMBER(SEARCH('Flags&amp;Qualifiers'!$S$5,D406))</f>
        <v>0</v>
      </c>
      <c r="T406" s="624">
        <f t="shared" si="167"/>
        <v>0</v>
      </c>
      <c r="U406" s="624" t="str">
        <f>IF(D406&lt;&gt;"",(VLOOKUP(D406,'Flags&amp;Qualifiers'!$S$2:$T$55,2)),"")</f>
        <v/>
      </c>
      <c r="V406" s="7">
        <f t="shared" si="168"/>
        <v>1</v>
      </c>
      <c r="W406" s="7">
        <f t="shared" si="169"/>
        <v>0</v>
      </c>
      <c r="X406" s="861" t="str">
        <f t="shared" si="170"/>
        <v>NULL</v>
      </c>
      <c r="Y406" s="557" t="str">
        <f t="shared" si="171"/>
        <v/>
      </c>
      <c r="Z406" s="862">
        <f t="shared" si="174"/>
        <v>400</v>
      </c>
      <c r="AA406" s="633">
        <f t="shared" si="175"/>
        <v>0</v>
      </c>
      <c r="AB406" s="7" t="str">
        <f t="shared" si="181"/>
        <v>INVALID</v>
      </c>
      <c r="AC406" s="861" t="str">
        <f t="shared" si="182"/>
        <v/>
      </c>
      <c r="AD406" s="861" t="e">
        <f t="shared" si="163"/>
        <v>#DIV/0!</v>
      </c>
      <c r="AE406" s="861">
        <f t="shared" si="164"/>
        <v>0</v>
      </c>
      <c r="AF406" s="862">
        <f t="shared" si="176"/>
        <v>300</v>
      </c>
      <c r="AG406" s="862">
        <f t="shared" si="177"/>
        <v>201</v>
      </c>
      <c r="AH406" s="865">
        <f t="shared" si="178"/>
        <v>0.374</v>
      </c>
      <c r="AI406" s="862">
        <f t="shared" si="179"/>
        <v>0.11600000000000001</v>
      </c>
      <c r="AJ406" s="862" t="e">
        <f t="shared" si="180"/>
        <v>#VALUE!</v>
      </c>
      <c r="AK406" s="632" t="str">
        <f t="shared" si="159"/>
        <v/>
      </c>
      <c r="AL406" s="866" t="str">
        <f t="shared" si="165"/>
        <v/>
      </c>
      <c r="AM406" s="867">
        <f t="shared" si="172"/>
        <v>0</v>
      </c>
      <c r="AN406" s="633" t="str">
        <f t="shared" si="160"/>
        <v>YES</v>
      </c>
      <c r="AO406" s="511" t="s">
        <v>382</v>
      </c>
      <c r="AP406" s="127">
        <f>VLOOKUP(AO406,'Flags&amp;Qualifiers'!$B$2:$C$49,2)</f>
        <v>0</v>
      </c>
      <c r="AQ406" s="127">
        <f>VLOOKUP(AO406,'Flags&amp;Qualifiers'!$B$2:$D$49,3)</f>
        <v>0</v>
      </c>
      <c r="AR406" s="127">
        <f>VLOOKUP(AO406,'Flags&amp;Qualifiers'!$B$2:$E$49,4)</f>
        <v>0</v>
      </c>
      <c r="AS406" s="968"/>
      <c r="AT406" s="856" t="str">
        <f t="shared" si="173"/>
        <v>no</v>
      </c>
    </row>
    <row r="407" spans="1:46" s="7" customFormat="1" ht="11.25" customHeight="1" x14ac:dyDescent="0.2">
      <c r="A407" s="621">
        <f>(AirVision!A404)</f>
        <v>0</v>
      </c>
      <c r="B407" s="622">
        <f>(AirVision!B404)</f>
        <v>0</v>
      </c>
      <c r="C407" s="623" t="str">
        <f>IF(ISNUMBER(AirVision!I404),AirVision!I404, "")</f>
        <v/>
      </c>
      <c r="D407" s="624" t="str">
        <f>IF(AirVision!J404&lt;&gt;"",AirVision!J404, "")</f>
        <v/>
      </c>
      <c r="E407" s="624" t="str">
        <f>IF(ISNUMBER(AirVision!C404),AirVision!C404, "")</f>
        <v/>
      </c>
      <c r="F407" s="624" t="str">
        <f>IF(AirVision!D404&lt;&gt;"",AirVision!D404, "")</f>
        <v/>
      </c>
      <c r="G407" s="624" t="str">
        <f>IF(ISNUMBER(AirVision!F404),AirVision!F404, "")</f>
        <v/>
      </c>
      <c r="H407" s="624" t="str">
        <f>IF(AirVision!G404&lt;&gt;"",AirVision!G404, "")</f>
        <v/>
      </c>
      <c r="I407" s="624" t="str">
        <f>IF(ISNUMBER(AirVision!U404),AirVision!U404, "")</f>
        <v/>
      </c>
      <c r="J407" s="624" t="str">
        <f>IF(AirVision!V404&lt;&gt;"",AirVision!V404, "")</f>
        <v/>
      </c>
      <c r="K407" s="624" t="str">
        <f>IF(ISNUMBER(AirVision!X404),AirVision!X404, "")</f>
        <v/>
      </c>
      <c r="L407" s="624" t="str">
        <f>IF(AirVision!Y404&lt;&gt;"",AirVision!Y404, "")</f>
        <v/>
      </c>
      <c r="M407" s="624" t="str">
        <f>IF(ISNUMBER(AirVision!AA404),AirVision!AA404, "")</f>
        <v/>
      </c>
      <c r="N407" s="624" t="str">
        <f>IF(AirVision!AB404&lt;&gt;"",AirVision!AB404, "")</f>
        <v/>
      </c>
      <c r="O407" s="624" t="str">
        <f>IF(ISNUMBER(AirVision!AD404),AirVision!AD404, "")</f>
        <v/>
      </c>
      <c r="P407" s="624" t="str">
        <f>IF(AirVision!AE404&lt;&gt;"",AirVision!AE404, "")</f>
        <v/>
      </c>
      <c r="Q407" s="624">
        <f t="shared" si="166"/>
        <v>1</v>
      </c>
      <c r="R407" s="624" t="str">
        <f>IF(D407&lt;&gt;"",(VLOOKUP(D407,'Flags&amp;Qualifiers'!$S$2:$U$55,3)),"")</f>
        <v/>
      </c>
      <c r="S407" s="624" t="b">
        <f>ISNUMBER(SEARCH('Flags&amp;Qualifiers'!$S$5,D407))</f>
        <v>0</v>
      </c>
      <c r="T407" s="624">
        <f t="shared" si="167"/>
        <v>0</v>
      </c>
      <c r="U407" s="624" t="str">
        <f>IF(D407&lt;&gt;"",(VLOOKUP(D407,'Flags&amp;Qualifiers'!$S$2:$T$55,2)),"")</f>
        <v/>
      </c>
      <c r="V407" s="7">
        <f t="shared" si="168"/>
        <v>1</v>
      </c>
      <c r="W407" s="7">
        <f t="shared" si="169"/>
        <v>0</v>
      </c>
      <c r="X407" s="861" t="str">
        <f t="shared" si="170"/>
        <v>NULL</v>
      </c>
      <c r="Y407" s="557" t="str">
        <f t="shared" si="171"/>
        <v/>
      </c>
      <c r="Z407" s="862">
        <f t="shared" si="174"/>
        <v>401</v>
      </c>
      <c r="AA407" s="633">
        <f t="shared" si="175"/>
        <v>0</v>
      </c>
      <c r="AB407" s="7" t="str">
        <f t="shared" si="181"/>
        <v>INVALID</v>
      </c>
      <c r="AC407" s="861" t="str">
        <f t="shared" si="182"/>
        <v/>
      </c>
      <c r="AD407" s="861" t="e">
        <f t="shared" si="163"/>
        <v>#DIV/0!</v>
      </c>
      <c r="AE407" s="861">
        <f t="shared" si="164"/>
        <v>0</v>
      </c>
      <c r="AF407" s="862">
        <f t="shared" si="176"/>
        <v>300</v>
      </c>
      <c r="AG407" s="862">
        <f t="shared" si="177"/>
        <v>201</v>
      </c>
      <c r="AH407" s="865">
        <f t="shared" si="178"/>
        <v>0.374</v>
      </c>
      <c r="AI407" s="862">
        <f t="shared" si="179"/>
        <v>0.11600000000000001</v>
      </c>
      <c r="AJ407" s="862" t="e">
        <f t="shared" si="180"/>
        <v>#VALUE!</v>
      </c>
      <c r="AK407" s="632" t="str">
        <f t="shared" si="159"/>
        <v/>
      </c>
      <c r="AL407" s="866" t="str">
        <f t="shared" si="165"/>
        <v/>
      </c>
      <c r="AM407" s="867">
        <f t="shared" si="172"/>
        <v>0</v>
      </c>
      <c r="AN407" s="633" t="str">
        <f t="shared" si="160"/>
        <v>YES</v>
      </c>
      <c r="AO407" s="511" t="s">
        <v>382</v>
      </c>
      <c r="AP407" s="127">
        <f>VLOOKUP(AO407,'Flags&amp;Qualifiers'!$B$2:$C$49,2)</f>
        <v>0</v>
      </c>
      <c r="AQ407" s="127">
        <f>VLOOKUP(AO407,'Flags&amp;Qualifiers'!$B$2:$D$49,3)</f>
        <v>0</v>
      </c>
      <c r="AR407" s="127">
        <f>VLOOKUP(AO407,'Flags&amp;Qualifiers'!$B$2:$E$49,4)</f>
        <v>0</v>
      </c>
      <c r="AS407" s="968"/>
      <c r="AT407" s="856" t="str">
        <f t="shared" si="173"/>
        <v>no</v>
      </c>
    </row>
    <row r="408" spans="1:46" s="7" customFormat="1" ht="11.25" customHeight="1" x14ac:dyDescent="0.2">
      <c r="A408" s="621">
        <f>(AirVision!A405)</f>
        <v>0</v>
      </c>
      <c r="B408" s="622">
        <f>(AirVision!B405)</f>
        <v>0</v>
      </c>
      <c r="C408" s="623" t="str">
        <f>IF(ISNUMBER(AirVision!I405),AirVision!I405, "")</f>
        <v/>
      </c>
      <c r="D408" s="624" t="str">
        <f>IF(AirVision!J405&lt;&gt;"",AirVision!J405, "")</f>
        <v/>
      </c>
      <c r="E408" s="624" t="str">
        <f>IF(ISNUMBER(AirVision!C405),AirVision!C405, "")</f>
        <v/>
      </c>
      <c r="F408" s="624" t="str">
        <f>IF(AirVision!D405&lt;&gt;"",AirVision!D405, "")</f>
        <v/>
      </c>
      <c r="G408" s="624" t="str">
        <f>IF(ISNUMBER(AirVision!F405),AirVision!F405, "")</f>
        <v/>
      </c>
      <c r="H408" s="624" t="str">
        <f>IF(AirVision!G405&lt;&gt;"",AirVision!G405, "")</f>
        <v/>
      </c>
      <c r="I408" s="624" t="str">
        <f>IF(ISNUMBER(AirVision!U405),AirVision!U405, "")</f>
        <v/>
      </c>
      <c r="J408" s="624" t="str">
        <f>IF(AirVision!V405&lt;&gt;"",AirVision!V405, "")</f>
        <v/>
      </c>
      <c r="K408" s="624" t="str">
        <f>IF(ISNUMBER(AirVision!X405),AirVision!X405, "")</f>
        <v/>
      </c>
      <c r="L408" s="624" t="str">
        <f>IF(AirVision!Y405&lt;&gt;"",AirVision!Y405, "")</f>
        <v/>
      </c>
      <c r="M408" s="624" t="str">
        <f>IF(ISNUMBER(AirVision!AA405),AirVision!AA405, "")</f>
        <v/>
      </c>
      <c r="N408" s="624" t="str">
        <f>IF(AirVision!AB405&lt;&gt;"",AirVision!AB405, "")</f>
        <v/>
      </c>
      <c r="O408" s="624" t="str">
        <f>IF(ISNUMBER(AirVision!AD405),AirVision!AD405, "")</f>
        <v/>
      </c>
      <c r="P408" s="624" t="str">
        <f>IF(AirVision!AE405&lt;&gt;"",AirVision!AE405, "")</f>
        <v/>
      </c>
      <c r="Q408" s="624">
        <f t="shared" si="166"/>
        <v>1</v>
      </c>
      <c r="R408" s="624" t="str">
        <f>IF(D408&lt;&gt;"",(VLOOKUP(D408,'Flags&amp;Qualifiers'!$S$2:$U$55,3)),"")</f>
        <v/>
      </c>
      <c r="S408" s="624" t="b">
        <f>ISNUMBER(SEARCH('Flags&amp;Qualifiers'!$S$5,D408))</f>
        <v>0</v>
      </c>
      <c r="T408" s="624">
        <f t="shared" si="167"/>
        <v>0</v>
      </c>
      <c r="U408" s="624" t="str">
        <f>IF(D408&lt;&gt;"",(VLOOKUP(D408,'Flags&amp;Qualifiers'!$S$2:$T$55,2)),"")</f>
        <v/>
      </c>
      <c r="V408" s="7">
        <f t="shared" si="168"/>
        <v>1</v>
      </c>
      <c r="W408" s="7">
        <f t="shared" si="169"/>
        <v>0</v>
      </c>
      <c r="X408" s="861" t="str">
        <f t="shared" si="170"/>
        <v>NULL</v>
      </c>
      <c r="Y408" s="557" t="str">
        <f t="shared" si="171"/>
        <v/>
      </c>
      <c r="Z408" s="862">
        <f t="shared" si="174"/>
        <v>402</v>
      </c>
      <c r="AA408" s="633">
        <f t="shared" si="175"/>
        <v>0</v>
      </c>
      <c r="AB408" s="7" t="str">
        <f t="shared" si="181"/>
        <v>INVALID</v>
      </c>
      <c r="AC408" s="861" t="str">
        <f t="shared" si="182"/>
        <v/>
      </c>
      <c r="AD408" s="861" t="e">
        <f t="shared" si="163"/>
        <v>#DIV/0!</v>
      </c>
      <c r="AE408" s="861">
        <f t="shared" si="164"/>
        <v>0</v>
      </c>
      <c r="AF408" s="862">
        <f t="shared" si="176"/>
        <v>300</v>
      </c>
      <c r="AG408" s="862">
        <f t="shared" si="177"/>
        <v>201</v>
      </c>
      <c r="AH408" s="865">
        <f t="shared" si="178"/>
        <v>0.374</v>
      </c>
      <c r="AI408" s="862">
        <f t="shared" si="179"/>
        <v>0.11600000000000001</v>
      </c>
      <c r="AJ408" s="862" t="e">
        <f t="shared" si="180"/>
        <v>#VALUE!</v>
      </c>
      <c r="AK408" s="632" t="str">
        <f t="shared" si="159"/>
        <v/>
      </c>
      <c r="AL408" s="866" t="str">
        <f t="shared" si="165"/>
        <v/>
      </c>
      <c r="AM408" s="867">
        <f t="shared" si="172"/>
        <v>0</v>
      </c>
      <c r="AN408" s="633" t="str">
        <f t="shared" si="160"/>
        <v>YES</v>
      </c>
      <c r="AO408" s="511" t="s">
        <v>382</v>
      </c>
      <c r="AP408" s="127">
        <f>VLOOKUP(AO408,'Flags&amp;Qualifiers'!$B$2:$C$49,2)</f>
        <v>0</v>
      </c>
      <c r="AQ408" s="127">
        <f>VLOOKUP(AO408,'Flags&amp;Qualifiers'!$B$2:$D$49,3)</f>
        <v>0</v>
      </c>
      <c r="AR408" s="127">
        <f>VLOOKUP(AO408,'Flags&amp;Qualifiers'!$B$2:$E$49,4)</f>
        <v>0</v>
      </c>
      <c r="AS408" s="968"/>
      <c r="AT408" s="856" t="str">
        <f t="shared" si="173"/>
        <v>no</v>
      </c>
    </row>
    <row r="409" spans="1:46" s="7" customFormat="1" ht="11.25" customHeight="1" x14ac:dyDescent="0.2">
      <c r="A409" s="621">
        <f>(AirVision!A406)</f>
        <v>0</v>
      </c>
      <c r="B409" s="622">
        <f>(AirVision!B406)</f>
        <v>0</v>
      </c>
      <c r="C409" s="623" t="str">
        <f>IF(ISNUMBER(AirVision!I406),AirVision!I406, "")</f>
        <v/>
      </c>
      <c r="D409" s="624" t="str">
        <f>IF(AirVision!J406&lt;&gt;"",AirVision!J406, "")</f>
        <v/>
      </c>
      <c r="E409" s="624" t="str">
        <f>IF(ISNUMBER(AirVision!C406),AirVision!C406, "")</f>
        <v/>
      </c>
      <c r="F409" s="624" t="str">
        <f>IF(AirVision!D406&lt;&gt;"",AirVision!D406, "")</f>
        <v/>
      </c>
      <c r="G409" s="624" t="str">
        <f>IF(ISNUMBER(AirVision!F406),AirVision!F406, "")</f>
        <v/>
      </c>
      <c r="H409" s="624" t="str">
        <f>IF(AirVision!G406&lt;&gt;"",AirVision!G406, "")</f>
        <v/>
      </c>
      <c r="I409" s="624" t="str">
        <f>IF(ISNUMBER(AirVision!U406),AirVision!U406, "")</f>
        <v/>
      </c>
      <c r="J409" s="624" t="str">
        <f>IF(AirVision!V406&lt;&gt;"",AirVision!V406, "")</f>
        <v/>
      </c>
      <c r="K409" s="624" t="str">
        <f>IF(ISNUMBER(AirVision!X406),AirVision!X406, "")</f>
        <v/>
      </c>
      <c r="L409" s="624" t="str">
        <f>IF(AirVision!Y406&lt;&gt;"",AirVision!Y406, "")</f>
        <v/>
      </c>
      <c r="M409" s="624" t="str">
        <f>IF(ISNUMBER(AirVision!AA406),AirVision!AA406, "")</f>
        <v/>
      </c>
      <c r="N409" s="624" t="str">
        <f>IF(AirVision!AB406&lt;&gt;"",AirVision!AB406, "")</f>
        <v/>
      </c>
      <c r="O409" s="624" t="str">
        <f>IF(ISNUMBER(AirVision!AD406),AirVision!AD406, "")</f>
        <v/>
      </c>
      <c r="P409" s="624" t="str">
        <f>IF(AirVision!AE406&lt;&gt;"",AirVision!AE406, "")</f>
        <v/>
      </c>
      <c r="Q409" s="624">
        <f t="shared" si="166"/>
        <v>1</v>
      </c>
      <c r="R409" s="624" t="str">
        <f>IF(D409&lt;&gt;"",(VLOOKUP(D409,'Flags&amp;Qualifiers'!$S$2:$U$55,3)),"")</f>
        <v/>
      </c>
      <c r="S409" s="624" t="b">
        <f>ISNUMBER(SEARCH('Flags&amp;Qualifiers'!$S$5,D409))</f>
        <v>0</v>
      </c>
      <c r="T409" s="624">
        <f t="shared" si="167"/>
        <v>0</v>
      </c>
      <c r="U409" s="624" t="str">
        <f>IF(D409&lt;&gt;"",(VLOOKUP(D409,'Flags&amp;Qualifiers'!$S$2:$T$55,2)),"")</f>
        <v/>
      </c>
      <c r="V409" s="7">
        <f t="shared" si="168"/>
        <v>1</v>
      </c>
      <c r="W409" s="7">
        <f t="shared" si="169"/>
        <v>0</v>
      </c>
      <c r="X409" s="861" t="str">
        <f t="shared" si="170"/>
        <v>NULL</v>
      </c>
      <c r="Y409" s="557" t="str">
        <f t="shared" si="171"/>
        <v/>
      </c>
      <c r="Z409" s="862">
        <f t="shared" si="174"/>
        <v>403</v>
      </c>
      <c r="AA409" s="633">
        <f t="shared" si="175"/>
        <v>0</v>
      </c>
      <c r="AB409" s="7" t="str">
        <f t="shared" si="181"/>
        <v>INVALID</v>
      </c>
      <c r="AC409" s="861" t="str">
        <f t="shared" si="182"/>
        <v/>
      </c>
      <c r="AD409" s="861" t="e">
        <f t="shared" si="163"/>
        <v>#DIV/0!</v>
      </c>
      <c r="AE409" s="861">
        <f t="shared" si="164"/>
        <v>0</v>
      </c>
      <c r="AF409" s="862">
        <f t="shared" si="176"/>
        <v>300</v>
      </c>
      <c r="AG409" s="862">
        <f t="shared" si="177"/>
        <v>201</v>
      </c>
      <c r="AH409" s="865">
        <f t="shared" si="178"/>
        <v>0.374</v>
      </c>
      <c r="AI409" s="862">
        <f t="shared" si="179"/>
        <v>0.11600000000000001</v>
      </c>
      <c r="AJ409" s="862" t="e">
        <f t="shared" si="180"/>
        <v>#VALUE!</v>
      </c>
      <c r="AK409" s="632" t="str">
        <f t="shared" si="159"/>
        <v/>
      </c>
      <c r="AL409" s="866" t="str">
        <f t="shared" si="165"/>
        <v/>
      </c>
      <c r="AM409" s="867">
        <f t="shared" si="172"/>
        <v>0</v>
      </c>
      <c r="AN409" s="633" t="str">
        <f t="shared" si="160"/>
        <v>YES</v>
      </c>
      <c r="AO409" s="511" t="s">
        <v>382</v>
      </c>
      <c r="AP409" s="127">
        <f>VLOOKUP(AO409,'Flags&amp;Qualifiers'!$B$2:$C$49,2)</f>
        <v>0</v>
      </c>
      <c r="AQ409" s="127">
        <f>VLOOKUP(AO409,'Flags&amp;Qualifiers'!$B$2:$D$49,3)</f>
        <v>0</v>
      </c>
      <c r="AR409" s="127">
        <f>VLOOKUP(AO409,'Flags&amp;Qualifiers'!$B$2:$E$49,4)</f>
        <v>0</v>
      </c>
      <c r="AS409" s="968"/>
      <c r="AT409" s="856" t="str">
        <f t="shared" si="173"/>
        <v>no</v>
      </c>
    </row>
    <row r="410" spans="1:46" s="7" customFormat="1" ht="11.25" customHeight="1" x14ac:dyDescent="0.2">
      <c r="A410" s="621">
        <f>(AirVision!A407)</f>
        <v>0</v>
      </c>
      <c r="B410" s="622">
        <f>(AirVision!B407)</f>
        <v>0</v>
      </c>
      <c r="C410" s="623" t="str">
        <f>IF(ISNUMBER(AirVision!I407),AirVision!I407, "")</f>
        <v/>
      </c>
      <c r="D410" s="624" t="str">
        <f>IF(AirVision!J407&lt;&gt;"",AirVision!J407, "")</f>
        <v/>
      </c>
      <c r="E410" s="624" t="str">
        <f>IF(ISNUMBER(AirVision!C407),AirVision!C407, "")</f>
        <v/>
      </c>
      <c r="F410" s="624" t="str">
        <f>IF(AirVision!D407&lt;&gt;"",AirVision!D407, "")</f>
        <v/>
      </c>
      <c r="G410" s="624" t="str">
        <f>IF(ISNUMBER(AirVision!F407),AirVision!F407, "")</f>
        <v/>
      </c>
      <c r="H410" s="624" t="str">
        <f>IF(AirVision!G407&lt;&gt;"",AirVision!G407, "")</f>
        <v/>
      </c>
      <c r="I410" s="624" t="str">
        <f>IF(ISNUMBER(AirVision!U407),AirVision!U407, "")</f>
        <v/>
      </c>
      <c r="J410" s="624" t="str">
        <f>IF(AirVision!V407&lt;&gt;"",AirVision!V407, "")</f>
        <v/>
      </c>
      <c r="K410" s="624" t="str">
        <f>IF(ISNUMBER(AirVision!X407),AirVision!X407, "")</f>
        <v/>
      </c>
      <c r="L410" s="624" t="str">
        <f>IF(AirVision!Y407&lt;&gt;"",AirVision!Y407, "")</f>
        <v/>
      </c>
      <c r="M410" s="624" t="str">
        <f>IF(ISNUMBER(AirVision!AA407),AirVision!AA407, "")</f>
        <v/>
      </c>
      <c r="N410" s="624" t="str">
        <f>IF(AirVision!AB407&lt;&gt;"",AirVision!AB407, "")</f>
        <v/>
      </c>
      <c r="O410" s="624" t="str">
        <f>IF(ISNUMBER(AirVision!AD407),AirVision!AD407, "")</f>
        <v/>
      </c>
      <c r="P410" s="624" t="str">
        <f>IF(AirVision!AE407&lt;&gt;"",AirVision!AE407, "")</f>
        <v/>
      </c>
      <c r="Q410" s="624">
        <f t="shared" si="166"/>
        <v>1</v>
      </c>
      <c r="R410" s="624" t="str">
        <f>IF(D410&lt;&gt;"",(VLOOKUP(D410,'Flags&amp;Qualifiers'!$S$2:$U$55,3)),"")</f>
        <v/>
      </c>
      <c r="S410" s="624" t="b">
        <f>ISNUMBER(SEARCH('Flags&amp;Qualifiers'!$S$5,D410))</f>
        <v>0</v>
      </c>
      <c r="T410" s="624">
        <f t="shared" si="167"/>
        <v>0</v>
      </c>
      <c r="U410" s="624" t="str">
        <f>IF(D410&lt;&gt;"",(VLOOKUP(D410,'Flags&amp;Qualifiers'!$S$2:$T$55,2)),"")</f>
        <v/>
      </c>
      <c r="V410" s="7">
        <f t="shared" si="168"/>
        <v>1</v>
      </c>
      <c r="W410" s="7">
        <f t="shared" si="169"/>
        <v>0</v>
      </c>
      <c r="X410" s="861" t="str">
        <f t="shared" si="170"/>
        <v>NULL</v>
      </c>
      <c r="Y410" s="557" t="str">
        <f t="shared" si="171"/>
        <v/>
      </c>
      <c r="Z410" s="862">
        <f t="shared" si="174"/>
        <v>404</v>
      </c>
      <c r="AA410" s="633">
        <f t="shared" si="175"/>
        <v>0</v>
      </c>
      <c r="AB410" s="7" t="str">
        <f t="shared" si="181"/>
        <v>INVALID</v>
      </c>
      <c r="AC410" s="861" t="str">
        <f t="shared" si="182"/>
        <v/>
      </c>
      <c r="AD410" s="861" t="e">
        <f t="shared" si="163"/>
        <v>#DIV/0!</v>
      </c>
      <c r="AE410" s="861">
        <f t="shared" si="164"/>
        <v>0</v>
      </c>
      <c r="AF410" s="862">
        <f t="shared" si="176"/>
        <v>300</v>
      </c>
      <c r="AG410" s="862">
        <f t="shared" si="177"/>
        <v>201</v>
      </c>
      <c r="AH410" s="865">
        <f t="shared" si="178"/>
        <v>0.374</v>
      </c>
      <c r="AI410" s="862">
        <f t="shared" si="179"/>
        <v>0.11600000000000001</v>
      </c>
      <c r="AJ410" s="862" t="e">
        <f t="shared" si="180"/>
        <v>#VALUE!</v>
      </c>
      <c r="AK410" s="632" t="str">
        <f t="shared" si="159"/>
        <v/>
      </c>
      <c r="AL410" s="866" t="str">
        <f t="shared" si="165"/>
        <v/>
      </c>
      <c r="AM410" s="867">
        <f t="shared" si="172"/>
        <v>0</v>
      </c>
      <c r="AN410" s="633" t="str">
        <f t="shared" si="160"/>
        <v>YES</v>
      </c>
      <c r="AO410" s="511" t="s">
        <v>382</v>
      </c>
      <c r="AP410" s="127">
        <f>VLOOKUP(AO410,'Flags&amp;Qualifiers'!$B$2:$C$49,2)</f>
        <v>0</v>
      </c>
      <c r="AQ410" s="127">
        <f>VLOOKUP(AO410,'Flags&amp;Qualifiers'!$B$2:$D$49,3)</f>
        <v>0</v>
      </c>
      <c r="AR410" s="127">
        <f>VLOOKUP(AO410,'Flags&amp;Qualifiers'!$B$2:$E$49,4)</f>
        <v>0</v>
      </c>
      <c r="AS410" s="968"/>
      <c r="AT410" s="856" t="str">
        <f t="shared" si="173"/>
        <v>no</v>
      </c>
    </row>
    <row r="411" spans="1:46" s="7" customFormat="1" ht="11.25" customHeight="1" x14ac:dyDescent="0.2">
      <c r="A411" s="621">
        <f>(AirVision!A408)</f>
        <v>0</v>
      </c>
      <c r="B411" s="622">
        <f>(AirVision!B408)</f>
        <v>0</v>
      </c>
      <c r="C411" s="623" t="str">
        <f>IF(ISNUMBER(AirVision!I408),AirVision!I408, "")</f>
        <v/>
      </c>
      <c r="D411" s="624" t="str">
        <f>IF(AirVision!J408&lt;&gt;"",AirVision!J408, "")</f>
        <v/>
      </c>
      <c r="E411" s="624" t="str">
        <f>IF(ISNUMBER(AirVision!C408),AirVision!C408, "")</f>
        <v/>
      </c>
      <c r="F411" s="624" t="str">
        <f>IF(AirVision!D408&lt;&gt;"",AirVision!D408, "")</f>
        <v/>
      </c>
      <c r="G411" s="624" t="str">
        <f>IF(ISNUMBER(AirVision!F408),AirVision!F408, "")</f>
        <v/>
      </c>
      <c r="H411" s="624" t="str">
        <f>IF(AirVision!G408&lt;&gt;"",AirVision!G408, "")</f>
        <v/>
      </c>
      <c r="I411" s="624" t="str">
        <f>IF(ISNUMBER(AirVision!U408),AirVision!U408, "")</f>
        <v/>
      </c>
      <c r="J411" s="624" t="str">
        <f>IF(AirVision!V408&lt;&gt;"",AirVision!V408, "")</f>
        <v/>
      </c>
      <c r="K411" s="624" t="str">
        <f>IF(ISNUMBER(AirVision!X408),AirVision!X408, "")</f>
        <v/>
      </c>
      <c r="L411" s="624" t="str">
        <f>IF(AirVision!Y408&lt;&gt;"",AirVision!Y408, "")</f>
        <v/>
      </c>
      <c r="M411" s="624" t="str">
        <f>IF(ISNUMBER(AirVision!AA408),AirVision!AA408, "")</f>
        <v/>
      </c>
      <c r="N411" s="624" t="str">
        <f>IF(AirVision!AB408&lt;&gt;"",AirVision!AB408, "")</f>
        <v/>
      </c>
      <c r="O411" s="624" t="str">
        <f>IF(ISNUMBER(AirVision!AD408),AirVision!AD408, "")</f>
        <v/>
      </c>
      <c r="P411" s="624" t="str">
        <f>IF(AirVision!AE408&lt;&gt;"",AirVision!AE408, "")</f>
        <v/>
      </c>
      <c r="Q411" s="624">
        <f t="shared" si="166"/>
        <v>1</v>
      </c>
      <c r="R411" s="624" t="str">
        <f>IF(D411&lt;&gt;"",(VLOOKUP(D411,'Flags&amp;Qualifiers'!$S$2:$U$55,3)),"")</f>
        <v/>
      </c>
      <c r="S411" s="624" t="b">
        <f>ISNUMBER(SEARCH('Flags&amp;Qualifiers'!$S$5,D411))</f>
        <v>0</v>
      </c>
      <c r="T411" s="624">
        <f t="shared" si="167"/>
        <v>0</v>
      </c>
      <c r="U411" s="624" t="str">
        <f>IF(D411&lt;&gt;"",(VLOOKUP(D411,'Flags&amp;Qualifiers'!$S$2:$T$55,2)),"")</f>
        <v/>
      </c>
      <c r="V411" s="7">
        <f t="shared" si="168"/>
        <v>1</v>
      </c>
      <c r="W411" s="7">
        <f t="shared" si="169"/>
        <v>0</v>
      </c>
      <c r="X411" s="861" t="str">
        <f t="shared" si="170"/>
        <v>NULL</v>
      </c>
      <c r="Y411" s="557" t="str">
        <f t="shared" si="171"/>
        <v/>
      </c>
      <c r="Z411" s="862">
        <f t="shared" si="174"/>
        <v>405</v>
      </c>
      <c r="AA411" s="633">
        <f t="shared" si="175"/>
        <v>0</v>
      </c>
      <c r="AB411" s="7" t="str">
        <f t="shared" si="181"/>
        <v>INVALID</v>
      </c>
      <c r="AC411" s="861" t="str">
        <f t="shared" si="182"/>
        <v/>
      </c>
      <c r="AD411" s="861" t="e">
        <f t="shared" si="163"/>
        <v>#DIV/0!</v>
      </c>
      <c r="AE411" s="861">
        <f t="shared" si="164"/>
        <v>0</v>
      </c>
      <c r="AF411" s="862">
        <f t="shared" si="176"/>
        <v>300</v>
      </c>
      <c r="AG411" s="862">
        <f t="shared" si="177"/>
        <v>201</v>
      </c>
      <c r="AH411" s="865">
        <f t="shared" si="178"/>
        <v>0.374</v>
      </c>
      <c r="AI411" s="862">
        <f t="shared" si="179"/>
        <v>0.11600000000000001</v>
      </c>
      <c r="AJ411" s="862" t="e">
        <f t="shared" si="180"/>
        <v>#VALUE!</v>
      </c>
      <c r="AK411" s="632" t="str">
        <f t="shared" si="159"/>
        <v/>
      </c>
      <c r="AL411" s="866" t="str">
        <f t="shared" si="165"/>
        <v/>
      </c>
      <c r="AM411" s="867">
        <f t="shared" si="172"/>
        <v>0</v>
      </c>
      <c r="AN411" s="633" t="str">
        <f t="shared" si="160"/>
        <v>YES</v>
      </c>
      <c r="AO411" s="511" t="s">
        <v>382</v>
      </c>
      <c r="AP411" s="127">
        <f>VLOOKUP(AO411,'Flags&amp;Qualifiers'!$B$2:$C$49,2)</f>
        <v>0</v>
      </c>
      <c r="AQ411" s="127">
        <f>VLOOKUP(AO411,'Flags&amp;Qualifiers'!$B$2:$D$49,3)</f>
        <v>0</v>
      </c>
      <c r="AR411" s="127">
        <f>VLOOKUP(AO411,'Flags&amp;Qualifiers'!$B$2:$E$49,4)</f>
        <v>0</v>
      </c>
      <c r="AS411" s="968"/>
      <c r="AT411" s="856" t="str">
        <f t="shared" si="173"/>
        <v>no</v>
      </c>
    </row>
    <row r="412" spans="1:46" s="7" customFormat="1" ht="11.25" customHeight="1" x14ac:dyDescent="0.2">
      <c r="A412" s="621">
        <f>(AirVision!A409)</f>
        <v>0</v>
      </c>
      <c r="B412" s="622">
        <f>(AirVision!B409)</f>
        <v>0</v>
      </c>
      <c r="C412" s="623" t="str">
        <f>IF(ISNUMBER(AirVision!I409),AirVision!I409, "")</f>
        <v/>
      </c>
      <c r="D412" s="624" t="str">
        <f>IF(AirVision!J409&lt;&gt;"",AirVision!J409, "")</f>
        <v/>
      </c>
      <c r="E412" s="624" t="str">
        <f>IF(ISNUMBER(AirVision!C409),AirVision!C409, "")</f>
        <v/>
      </c>
      <c r="F412" s="624" t="str">
        <f>IF(AirVision!D409&lt;&gt;"",AirVision!D409, "")</f>
        <v/>
      </c>
      <c r="G412" s="624" t="str">
        <f>IF(ISNUMBER(AirVision!F409),AirVision!F409, "")</f>
        <v/>
      </c>
      <c r="H412" s="624" t="str">
        <f>IF(AirVision!G409&lt;&gt;"",AirVision!G409, "")</f>
        <v/>
      </c>
      <c r="I412" s="624" t="str">
        <f>IF(ISNUMBER(AirVision!U409),AirVision!U409, "")</f>
        <v/>
      </c>
      <c r="J412" s="624" t="str">
        <f>IF(AirVision!V409&lt;&gt;"",AirVision!V409, "")</f>
        <v/>
      </c>
      <c r="K412" s="624" t="str">
        <f>IF(ISNUMBER(AirVision!X409),AirVision!X409, "")</f>
        <v/>
      </c>
      <c r="L412" s="624" t="str">
        <f>IF(AirVision!Y409&lt;&gt;"",AirVision!Y409, "")</f>
        <v/>
      </c>
      <c r="M412" s="624" t="str">
        <f>IF(ISNUMBER(AirVision!AA409),AirVision!AA409, "")</f>
        <v/>
      </c>
      <c r="N412" s="624" t="str">
        <f>IF(AirVision!AB409&lt;&gt;"",AirVision!AB409, "")</f>
        <v/>
      </c>
      <c r="O412" s="624" t="str">
        <f>IF(ISNUMBER(AirVision!AD409),AirVision!AD409, "")</f>
        <v/>
      </c>
      <c r="P412" s="624" t="str">
        <f>IF(AirVision!AE409&lt;&gt;"",AirVision!AE409, "")</f>
        <v/>
      </c>
      <c r="Q412" s="624">
        <f t="shared" si="166"/>
        <v>1</v>
      </c>
      <c r="R412" s="624" t="str">
        <f>IF(D412&lt;&gt;"",(VLOOKUP(D412,'Flags&amp;Qualifiers'!$S$2:$U$55,3)),"")</f>
        <v/>
      </c>
      <c r="S412" s="624" t="b">
        <f>ISNUMBER(SEARCH('Flags&amp;Qualifiers'!$S$5,D412))</f>
        <v>0</v>
      </c>
      <c r="T412" s="624">
        <f t="shared" si="167"/>
        <v>0</v>
      </c>
      <c r="U412" s="624" t="str">
        <f>IF(D412&lt;&gt;"",(VLOOKUP(D412,'Flags&amp;Qualifiers'!$S$2:$T$55,2)),"")</f>
        <v/>
      </c>
      <c r="V412" s="7">
        <f t="shared" si="168"/>
        <v>1</v>
      </c>
      <c r="W412" s="7">
        <f t="shared" si="169"/>
        <v>0</v>
      </c>
      <c r="X412" s="861" t="str">
        <f t="shared" si="170"/>
        <v>NULL</v>
      </c>
      <c r="Y412" s="557" t="str">
        <f t="shared" si="171"/>
        <v/>
      </c>
      <c r="Z412" s="862">
        <f t="shared" si="174"/>
        <v>406</v>
      </c>
      <c r="AA412" s="633">
        <f t="shared" si="175"/>
        <v>0</v>
      </c>
      <c r="AB412" s="7" t="str">
        <f t="shared" si="181"/>
        <v>INVALID</v>
      </c>
      <c r="AC412" s="861" t="str">
        <f t="shared" si="182"/>
        <v/>
      </c>
      <c r="AD412" s="861" t="e">
        <f t="shared" si="163"/>
        <v>#DIV/0!</v>
      </c>
      <c r="AE412" s="861">
        <f t="shared" si="164"/>
        <v>0</v>
      </c>
      <c r="AF412" s="862">
        <f t="shared" si="176"/>
        <v>300</v>
      </c>
      <c r="AG412" s="862">
        <f t="shared" si="177"/>
        <v>201</v>
      </c>
      <c r="AH412" s="865">
        <f t="shared" si="178"/>
        <v>0.374</v>
      </c>
      <c r="AI412" s="862">
        <f t="shared" si="179"/>
        <v>0.11600000000000001</v>
      </c>
      <c r="AJ412" s="862" t="e">
        <f t="shared" si="180"/>
        <v>#VALUE!</v>
      </c>
      <c r="AK412" s="632" t="str">
        <f t="shared" si="159"/>
        <v/>
      </c>
      <c r="AL412" s="866" t="str">
        <f t="shared" si="165"/>
        <v/>
      </c>
      <c r="AM412" s="867">
        <f t="shared" si="172"/>
        <v>0</v>
      </c>
      <c r="AN412" s="633" t="str">
        <f t="shared" si="160"/>
        <v>YES</v>
      </c>
      <c r="AO412" s="511" t="s">
        <v>382</v>
      </c>
      <c r="AP412" s="127">
        <f>VLOOKUP(AO412,'Flags&amp;Qualifiers'!$B$2:$C$49,2)</f>
        <v>0</v>
      </c>
      <c r="AQ412" s="127">
        <f>VLOOKUP(AO412,'Flags&amp;Qualifiers'!$B$2:$D$49,3)</f>
        <v>0</v>
      </c>
      <c r="AR412" s="127">
        <f>VLOOKUP(AO412,'Flags&amp;Qualifiers'!$B$2:$E$49,4)</f>
        <v>0</v>
      </c>
      <c r="AS412" s="968"/>
      <c r="AT412" s="856" t="str">
        <f t="shared" si="173"/>
        <v>no</v>
      </c>
    </row>
    <row r="413" spans="1:46" s="7" customFormat="1" ht="11.25" customHeight="1" x14ac:dyDescent="0.2">
      <c r="A413" s="621">
        <f>(AirVision!A410)</f>
        <v>0</v>
      </c>
      <c r="B413" s="622">
        <f>(AirVision!B410)</f>
        <v>0</v>
      </c>
      <c r="C413" s="623" t="str">
        <f>IF(ISNUMBER(AirVision!I410),AirVision!I410, "")</f>
        <v/>
      </c>
      <c r="D413" s="624" t="str">
        <f>IF(AirVision!J410&lt;&gt;"",AirVision!J410, "")</f>
        <v/>
      </c>
      <c r="E413" s="624" t="str">
        <f>IF(ISNUMBER(AirVision!C410),AirVision!C410, "")</f>
        <v/>
      </c>
      <c r="F413" s="624" t="str">
        <f>IF(AirVision!D410&lt;&gt;"",AirVision!D410, "")</f>
        <v/>
      </c>
      <c r="G413" s="624" t="str">
        <f>IF(ISNUMBER(AirVision!F410),AirVision!F410, "")</f>
        <v/>
      </c>
      <c r="H413" s="624" t="str">
        <f>IF(AirVision!G410&lt;&gt;"",AirVision!G410, "")</f>
        <v/>
      </c>
      <c r="I413" s="624" t="str">
        <f>IF(ISNUMBER(AirVision!U410),AirVision!U410, "")</f>
        <v/>
      </c>
      <c r="J413" s="624" t="str">
        <f>IF(AirVision!V410&lt;&gt;"",AirVision!V410, "")</f>
        <v/>
      </c>
      <c r="K413" s="624" t="str">
        <f>IF(ISNUMBER(AirVision!X410),AirVision!X410, "")</f>
        <v/>
      </c>
      <c r="L413" s="624" t="str">
        <f>IF(AirVision!Y410&lt;&gt;"",AirVision!Y410, "")</f>
        <v/>
      </c>
      <c r="M413" s="624" t="str">
        <f>IF(ISNUMBER(AirVision!AA410),AirVision!AA410, "")</f>
        <v/>
      </c>
      <c r="N413" s="624" t="str">
        <f>IF(AirVision!AB410&lt;&gt;"",AirVision!AB410, "")</f>
        <v/>
      </c>
      <c r="O413" s="624" t="str">
        <f>IF(ISNUMBER(AirVision!AD410),AirVision!AD410, "")</f>
        <v/>
      </c>
      <c r="P413" s="624" t="str">
        <f>IF(AirVision!AE410&lt;&gt;"",AirVision!AE410, "")</f>
        <v/>
      </c>
      <c r="Q413" s="624">
        <f t="shared" si="166"/>
        <v>1</v>
      </c>
      <c r="R413" s="624" t="str">
        <f>IF(D413&lt;&gt;"",(VLOOKUP(D413,'Flags&amp;Qualifiers'!$S$2:$U$55,3)),"")</f>
        <v/>
      </c>
      <c r="S413" s="624" t="b">
        <f>ISNUMBER(SEARCH('Flags&amp;Qualifiers'!$S$5,D413))</f>
        <v>0</v>
      </c>
      <c r="T413" s="624">
        <f t="shared" si="167"/>
        <v>0</v>
      </c>
      <c r="U413" s="624" t="str">
        <f>IF(D413&lt;&gt;"",(VLOOKUP(D413,'Flags&amp;Qualifiers'!$S$2:$T$55,2)),"")</f>
        <v/>
      </c>
      <c r="V413" s="7">
        <f t="shared" si="168"/>
        <v>1</v>
      </c>
      <c r="W413" s="7">
        <f t="shared" si="169"/>
        <v>0</v>
      </c>
      <c r="X413" s="861" t="str">
        <f t="shared" si="170"/>
        <v>NULL</v>
      </c>
      <c r="Y413" s="557" t="str">
        <f t="shared" si="171"/>
        <v/>
      </c>
      <c r="Z413" s="862">
        <f t="shared" si="174"/>
        <v>407</v>
      </c>
      <c r="AA413" s="633">
        <f t="shared" si="175"/>
        <v>0</v>
      </c>
      <c r="AB413" s="7" t="str">
        <f t="shared" si="181"/>
        <v>INVALID</v>
      </c>
      <c r="AC413" s="861" t="str">
        <f t="shared" si="182"/>
        <v/>
      </c>
      <c r="AD413" s="861" t="e">
        <f t="shared" si="163"/>
        <v>#DIV/0!</v>
      </c>
      <c r="AE413" s="861">
        <f t="shared" si="164"/>
        <v>0</v>
      </c>
      <c r="AF413" s="862">
        <f t="shared" si="176"/>
        <v>300</v>
      </c>
      <c r="AG413" s="862">
        <f t="shared" si="177"/>
        <v>201</v>
      </c>
      <c r="AH413" s="865">
        <f t="shared" si="178"/>
        <v>0.374</v>
      </c>
      <c r="AI413" s="862">
        <f t="shared" si="179"/>
        <v>0.11600000000000001</v>
      </c>
      <c r="AJ413" s="862" t="e">
        <f t="shared" si="180"/>
        <v>#VALUE!</v>
      </c>
      <c r="AK413" s="632" t="str">
        <f t="shared" si="159"/>
        <v/>
      </c>
      <c r="AL413" s="866" t="str">
        <f t="shared" si="165"/>
        <v/>
      </c>
      <c r="AM413" s="867">
        <f t="shared" si="172"/>
        <v>0</v>
      </c>
      <c r="AN413" s="633" t="str">
        <f t="shared" si="160"/>
        <v>YES</v>
      </c>
      <c r="AO413" s="511" t="s">
        <v>382</v>
      </c>
      <c r="AP413" s="127">
        <f>VLOOKUP(AO413,'Flags&amp;Qualifiers'!$B$2:$C$49,2)</f>
        <v>0</v>
      </c>
      <c r="AQ413" s="127">
        <f>VLOOKUP(AO413,'Flags&amp;Qualifiers'!$B$2:$D$49,3)</f>
        <v>0</v>
      </c>
      <c r="AR413" s="127">
        <f>VLOOKUP(AO413,'Flags&amp;Qualifiers'!$B$2:$E$49,4)</f>
        <v>0</v>
      </c>
      <c r="AS413" s="968"/>
      <c r="AT413" s="856" t="str">
        <f t="shared" si="173"/>
        <v>no</v>
      </c>
    </row>
    <row r="414" spans="1:46" s="7" customFormat="1" ht="11.25" customHeight="1" x14ac:dyDescent="0.2">
      <c r="A414" s="621">
        <f>(AirVision!A411)</f>
        <v>0</v>
      </c>
      <c r="B414" s="622">
        <f>(AirVision!B411)</f>
        <v>0</v>
      </c>
      <c r="C414" s="623" t="str">
        <f>IF(ISNUMBER(AirVision!I411),AirVision!I411, "")</f>
        <v/>
      </c>
      <c r="D414" s="624" t="str">
        <f>IF(AirVision!J411&lt;&gt;"",AirVision!J411, "")</f>
        <v/>
      </c>
      <c r="E414" s="624" t="str">
        <f>IF(ISNUMBER(AirVision!C411),AirVision!C411, "")</f>
        <v/>
      </c>
      <c r="F414" s="624" t="str">
        <f>IF(AirVision!D411&lt;&gt;"",AirVision!D411, "")</f>
        <v/>
      </c>
      <c r="G414" s="624" t="str">
        <f>IF(ISNUMBER(AirVision!F411),AirVision!F411, "")</f>
        <v/>
      </c>
      <c r="H414" s="624" t="str">
        <f>IF(AirVision!G411&lt;&gt;"",AirVision!G411, "")</f>
        <v/>
      </c>
      <c r="I414" s="624" t="str">
        <f>IF(ISNUMBER(AirVision!U411),AirVision!U411, "")</f>
        <v/>
      </c>
      <c r="J414" s="624" t="str">
        <f>IF(AirVision!V411&lt;&gt;"",AirVision!V411, "")</f>
        <v/>
      </c>
      <c r="K414" s="624" t="str">
        <f>IF(ISNUMBER(AirVision!X411),AirVision!X411, "")</f>
        <v/>
      </c>
      <c r="L414" s="624" t="str">
        <f>IF(AirVision!Y411&lt;&gt;"",AirVision!Y411, "")</f>
        <v/>
      </c>
      <c r="M414" s="624" t="str">
        <f>IF(ISNUMBER(AirVision!AA411),AirVision!AA411, "")</f>
        <v/>
      </c>
      <c r="N414" s="624" t="str">
        <f>IF(AirVision!AB411&lt;&gt;"",AirVision!AB411, "")</f>
        <v/>
      </c>
      <c r="O414" s="624" t="str">
        <f>IF(ISNUMBER(AirVision!AD411),AirVision!AD411, "")</f>
        <v/>
      </c>
      <c r="P414" s="624" t="str">
        <f>IF(AirVision!AE411&lt;&gt;"",AirVision!AE411, "")</f>
        <v/>
      </c>
      <c r="Q414" s="624">
        <f t="shared" si="166"/>
        <v>1</v>
      </c>
      <c r="R414" s="624" t="str">
        <f>IF(D414&lt;&gt;"",(VLOOKUP(D414,'Flags&amp;Qualifiers'!$S$2:$U$55,3)),"")</f>
        <v/>
      </c>
      <c r="S414" s="624" t="b">
        <f>ISNUMBER(SEARCH('Flags&amp;Qualifiers'!$S$5,D414))</f>
        <v>0</v>
      </c>
      <c r="T414" s="624">
        <f t="shared" si="167"/>
        <v>0</v>
      </c>
      <c r="U414" s="624" t="str">
        <f>IF(D414&lt;&gt;"",(VLOOKUP(D414,'Flags&amp;Qualifiers'!$S$2:$T$55,2)),"")</f>
        <v/>
      </c>
      <c r="V414" s="7">
        <f t="shared" si="168"/>
        <v>1</v>
      </c>
      <c r="W414" s="7">
        <f t="shared" si="169"/>
        <v>0</v>
      </c>
      <c r="X414" s="861" t="str">
        <f t="shared" si="170"/>
        <v>NULL</v>
      </c>
      <c r="Y414" s="557" t="str">
        <f t="shared" si="171"/>
        <v/>
      </c>
      <c r="Z414" s="862">
        <f t="shared" si="174"/>
        <v>408</v>
      </c>
      <c r="AA414" s="633">
        <f t="shared" si="175"/>
        <v>0</v>
      </c>
      <c r="AB414" s="7" t="str">
        <f t="shared" si="181"/>
        <v>INVALID</v>
      </c>
      <c r="AC414" s="861" t="str">
        <f t="shared" si="182"/>
        <v/>
      </c>
      <c r="AD414" s="861" t="e">
        <f t="shared" si="163"/>
        <v>#DIV/0!</v>
      </c>
      <c r="AE414" s="861">
        <f t="shared" si="164"/>
        <v>0</v>
      </c>
      <c r="AF414" s="862">
        <f t="shared" si="176"/>
        <v>300</v>
      </c>
      <c r="AG414" s="862">
        <f t="shared" si="177"/>
        <v>201</v>
      </c>
      <c r="AH414" s="865">
        <f t="shared" si="178"/>
        <v>0.374</v>
      </c>
      <c r="AI414" s="862">
        <f t="shared" si="179"/>
        <v>0.11600000000000001</v>
      </c>
      <c r="AJ414" s="862" t="e">
        <f t="shared" si="180"/>
        <v>#VALUE!</v>
      </c>
      <c r="AK414" s="632" t="str">
        <f t="shared" si="159"/>
        <v/>
      </c>
      <c r="AL414" s="866" t="str">
        <f t="shared" si="165"/>
        <v/>
      </c>
      <c r="AM414" s="867">
        <f t="shared" si="172"/>
        <v>0</v>
      </c>
      <c r="AN414" s="633" t="str">
        <f t="shared" si="160"/>
        <v>YES</v>
      </c>
      <c r="AO414" s="511" t="s">
        <v>382</v>
      </c>
      <c r="AP414" s="127">
        <f>VLOOKUP(AO414,'Flags&amp;Qualifiers'!$B$2:$C$49,2)</f>
        <v>0</v>
      </c>
      <c r="AQ414" s="127">
        <f>VLOOKUP(AO414,'Flags&amp;Qualifiers'!$B$2:$D$49,3)</f>
        <v>0</v>
      </c>
      <c r="AR414" s="127">
        <f>VLOOKUP(AO414,'Flags&amp;Qualifiers'!$B$2:$E$49,4)</f>
        <v>0</v>
      </c>
      <c r="AS414" s="968"/>
      <c r="AT414" s="856" t="str">
        <f t="shared" si="173"/>
        <v>no</v>
      </c>
    </row>
    <row r="415" spans="1:46" s="7" customFormat="1" ht="11.25" customHeight="1" x14ac:dyDescent="0.2">
      <c r="A415" s="621">
        <f>(AirVision!A412)</f>
        <v>0</v>
      </c>
      <c r="B415" s="622">
        <f>(AirVision!B412)</f>
        <v>0</v>
      </c>
      <c r="C415" s="623" t="str">
        <f>IF(ISNUMBER(AirVision!I412),AirVision!I412, "")</f>
        <v/>
      </c>
      <c r="D415" s="624" t="str">
        <f>IF(AirVision!J412&lt;&gt;"",AirVision!J412, "")</f>
        <v/>
      </c>
      <c r="E415" s="624" t="str">
        <f>IF(ISNUMBER(AirVision!C412),AirVision!C412, "")</f>
        <v/>
      </c>
      <c r="F415" s="624" t="str">
        <f>IF(AirVision!D412&lt;&gt;"",AirVision!D412, "")</f>
        <v/>
      </c>
      <c r="G415" s="624" t="str">
        <f>IF(ISNUMBER(AirVision!F412),AirVision!F412, "")</f>
        <v/>
      </c>
      <c r="H415" s="624" t="str">
        <f>IF(AirVision!G412&lt;&gt;"",AirVision!G412, "")</f>
        <v/>
      </c>
      <c r="I415" s="624" t="str">
        <f>IF(ISNUMBER(AirVision!U412),AirVision!U412, "")</f>
        <v/>
      </c>
      <c r="J415" s="624" t="str">
        <f>IF(AirVision!V412&lt;&gt;"",AirVision!V412, "")</f>
        <v/>
      </c>
      <c r="K415" s="624" t="str">
        <f>IF(ISNUMBER(AirVision!X412),AirVision!X412, "")</f>
        <v/>
      </c>
      <c r="L415" s="624" t="str">
        <f>IF(AirVision!Y412&lt;&gt;"",AirVision!Y412, "")</f>
        <v/>
      </c>
      <c r="M415" s="624" t="str">
        <f>IF(ISNUMBER(AirVision!AA412),AirVision!AA412, "")</f>
        <v/>
      </c>
      <c r="N415" s="624" t="str">
        <f>IF(AirVision!AB412&lt;&gt;"",AirVision!AB412, "")</f>
        <v/>
      </c>
      <c r="O415" s="624" t="str">
        <f>IF(ISNUMBER(AirVision!AD412),AirVision!AD412, "")</f>
        <v/>
      </c>
      <c r="P415" s="624" t="str">
        <f>IF(AirVision!AE412&lt;&gt;"",AirVision!AE412, "")</f>
        <v/>
      </c>
      <c r="Q415" s="624">
        <f t="shared" si="166"/>
        <v>1</v>
      </c>
      <c r="R415" s="624" t="str">
        <f>IF(D415&lt;&gt;"",(VLOOKUP(D415,'Flags&amp;Qualifiers'!$S$2:$U$55,3)),"")</f>
        <v/>
      </c>
      <c r="S415" s="624" t="b">
        <f>ISNUMBER(SEARCH('Flags&amp;Qualifiers'!$S$5,D415))</f>
        <v>0</v>
      </c>
      <c r="T415" s="624">
        <f t="shared" si="167"/>
        <v>0</v>
      </c>
      <c r="U415" s="624" t="str">
        <f>IF(D415&lt;&gt;"",(VLOOKUP(D415,'Flags&amp;Qualifiers'!$S$2:$T$55,2)),"")</f>
        <v/>
      </c>
      <c r="V415" s="7">
        <f t="shared" si="168"/>
        <v>1</v>
      </c>
      <c r="W415" s="7">
        <f t="shared" si="169"/>
        <v>0</v>
      </c>
      <c r="X415" s="861" t="str">
        <f t="shared" si="170"/>
        <v>NULL</v>
      </c>
      <c r="Y415" s="557" t="str">
        <f t="shared" si="171"/>
        <v/>
      </c>
      <c r="Z415" s="862">
        <f t="shared" si="174"/>
        <v>409</v>
      </c>
      <c r="AA415" s="633">
        <f t="shared" si="175"/>
        <v>0</v>
      </c>
      <c r="AB415" s="7" t="str">
        <f t="shared" si="181"/>
        <v>INVALID</v>
      </c>
      <c r="AC415" s="861" t="str">
        <f t="shared" si="182"/>
        <v/>
      </c>
      <c r="AD415" s="861" t="e">
        <f t="shared" ref="AD415:AD438" si="183">AVERAGE($X$415:$X$438)</f>
        <v>#DIV/0!</v>
      </c>
      <c r="AE415" s="861">
        <f t="shared" ref="AE415:AE438" si="184">MAX($X$415:$X$438)</f>
        <v>0</v>
      </c>
      <c r="AF415" s="862">
        <f t="shared" si="176"/>
        <v>300</v>
      </c>
      <c r="AG415" s="862">
        <f t="shared" si="177"/>
        <v>201</v>
      </c>
      <c r="AH415" s="865">
        <f t="shared" si="178"/>
        <v>0.374</v>
      </c>
      <c r="AI415" s="862">
        <f t="shared" si="179"/>
        <v>0.11600000000000001</v>
      </c>
      <c r="AJ415" s="862" t="e">
        <f t="shared" si="180"/>
        <v>#VALUE!</v>
      </c>
      <c r="AK415" s="632" t="str">
        <f t="shared" ref="AK415:AK478" si="185">IF(ISNUMBER(K415),_xlfn.STDEV.S(K392:K415),"")</f>
        <v/>
      </c>
      <c r="AL415" s="866" t="str">
        <f t="shared" si="165"/>
        <v/>
      </c>
      <c r="AM415" s="867">
        <f t="shared" si="172"/>
        <v>0</v>
      </c>
      <c r="AN415" s="633" t="str">
        <f t="shared" ref="AN415:AN478" si="186">IF(OR(V415&gt;0,W415&gt;0,X415&gt;0.07,X415&lt;0.005,Y415="MDL",Z415&gt;5,AA415&gt;0.014,AA415&lt;-0.014,AK415&gt;2.15),"YES", "")</f>
        <v>YES</v>
      </c>
      <c r="AO415" s="511" t="s">
        <v>382</v>
      </c>
      <c r="AP415" s="127">
        <f>VLOOKUP(AO415,'Flags&amp;Qualifiers'!$B$2:$C$49,2)</f>
        <v>0</v>
      </c>
      <c r="AQ415" s="127">
        <f>VLOOKUP(AO415,'Flags&amp;Qualifiers'!$B$2:$D$49,3)</f>
        <v>0</v>
      </c>
      <c r="AR415" s="127">
        <f>VLOOKUP(AO415,'Flags&amp;Qualifiers'!$B$2:$E$49,4)</f>
        <v>0</v>
      </c>
      <c r="AS415" s="968"/>
      <c r="AT415" s="856" t="str">
        <f t="shared" si="173"/>
        <v>no</v>
      </c>
    </row>
    <row r="416" spans="1:46" s="7" customFormat="1" ht="11.25" customHeight="1" x14ac:dyDescent="0.2">
      <c r="A416" s="621">
        <f>(AirVision!A413)</f>
        <v>0</v>
      </c>
      <c r="B416" s="622">
        <f>(AirVision!B413)</f>
        <v>0</v>
      </c>
      <c r="C416" s="623" t="str">
        <f>IF(ISNUMBER(AirVision!I413),AirVision!I413, "")</f>
        <v/>
      </c>
      <c r="D416" s="624" t="str">
        <f>IF(AirVision!J413&lt;&gt;"",AirVision!J413, "")</f>
        <v/>
      </c>
      <c r="E416" s="624" t="str">
        <f>IF(ISNUMBER(AirVision!C413),AirVision!C413, "")</f>
        <v/>
      </c>
      <c r="F416" s="624" t="str">
        <f>IF(AirVision!D413&lt;&gt;"",AirVision!D413, "")</f>
        <v/>
      </c>
      <c r="G416" s="624" t="str">
        <f>IF(ISNUMBER(AirVision!F413),AirVision!F413, "")</f>
        <v/>
      </c>
      <c r="H416" s="624" t="str">
        <f>IF(AirVision!G413&lt;&gt;"",AirVision!G413, "")</f>
        <v/>
      </c>
      <c r="I416" s="624" t="str">
        <f>IF(ISNUMBER(AirVision!U413),AirVision!U413, "")</f>
        <v/>
      </c>
      <c r="J416" s="624" t="str">
        <f>IF(AirVision!V413&lt;&gt;"",AirVision!V413, "")</f>
        <v/>
      </c>
      <c r="K416" s="624" t="str">
        <f>IF(ISNUMBER(AirVision!X413),AirVision!X413, "")</f>
        <v/>
      </c>
      <c r="L416" s="624" t="str">
        <f>IF(AirVision!Y413&lt;&gt;"",AirVision!Y413, "")</f>
        <v/>
      </c>
      <c r="M416" s="624" t="str">
        <f>IF(ISNUMBER(AirVision!AA413),AirVision!AA413, "")</f>
        <v/>
      </c>
      <c r="N416" s="624" t="str">
        <f>IF(AirVision!AB413&lt;&gt;"",AirVision!AB413, "")</f>
        <v/>
      </c>
      <c r="O416" s="624" t="str">
        <f>IF(ISNUMBER(AirVision!AD413),AirVision!AD413, "")</f>
        <v/>
      </c>
      <c r="P416" s="624" t="str">
        <f>IF(AirVision!AE413&lt;&gt;"",AirVision!AE413, "")</f>
        <v/>
      </c>
      <c r="Q416" s="624">
        <f t="shared" si="166"/>
        <v>1</v>
      </c>
      <c r="R416" s="624" t="str">
        <f>IF(D416&lt;&gt;"",(VLOOKUP(D416,'Flags&amp;Qualifiers'!$S$2:$U$55,3)),"")</f>
        <v/>
      </c>
      <c r="S416" s="624" t="b">
        <f>ISNUMBER(SEARCH('Flags&amp;Qualifiers'!$S$5,D416))</f>
        <v>0</v>
      </c>
      <c r="T416" s="624">
        <f t="shared" si="167"/>
        <v>0</v>
      </c>
      <c r="U416" s="624" t="str">
        <f>IF(D416&lt;&gt;"",(VLOOKUP(D416,'Flags&amp;Qualifiers'!$S$2:$T$55,2)),"")</f>
        <v/>
      </c>
      <c r="V416" s="7">
        <f t="shared" si="168"/>
        <v>1</v>
      </c>
      <c r="W416" s="7">
        <f t="shared" si="169"/>
        <v>0</v>
      </c>
      <c r="X416" s="861" t="str">
        <f t="shared" si="170"/>
        <v>NULL</v>
      </c>
      <c r="Y416" s="557" t="str">
        <f t="shared" si="171"/>
        <v/>
      </c>
      <c r="Z416" s="862">
        <f t="shared" si="174"/>
        <v>410</v>
      </c>
      <c r="AA416" s="633">
        <f t="shared" si="175"/>
        <v>0</v>
      </c>
      <c r="AB416" s="7" t="str">
        <f t="shared" si="181"/>
        <v>INVALID</v>
      </c>
      <c r="AC416" s="861" t="str">
        <f t="shared" si="182"/>
        <v/>
      </c>
      <c r="AD416" s="861" t="e">
        <f t="shared" si="183"/>
        <v>#DIV/0!</v>
      </c>
      <c r="AE416" s="861">
        <f t="shared" si="184"/>
        <v>0</v>
      </c>
      <c r="AF416" s="862">
        <f t="shared" si="176"/>
        <v>300</v>
      </c>
      <c r="AG416" s="862">
        <f t="shared" si="177"/>
        <v>201</v>
      </c>
      <c r="AH416" s="865">
        <f t="shared" si="178"/>
        <v>0.374</v>
      </c>
      <c r="AI416" s="862">
        <f t="shared" si="179"/>
        <v>0.11600000000000001</v>
      </c>
      <c r="AJ416" s="862" t="e">
        <f t="shared" si="180"/>
        <v>#VALUE!</v>
      </c>
      <c r="AK416" s="632" t="str">
        <f t="shared" si="185"/>
        <v/>
      </c>
      <c r="AL416" s="866" t="str">
        <f t="shared" si="165"/>
        <v/>
      </c>
      <c r="AM416" s="867">
        <f t="shared" si="172"/>
        <v>0</v>
      </c>
      <c r="AN416" s="633" t="str">
        <f t="shared" si="186"/>
        <v>YES</v>
      </c>
      <c r="AO416" s="511" t="s">
        <v>382</v>
      </c>
      <c r="AP416" s="127">
        <f>VLOOKUP(AO416,'Flags&amp;Qualifiers'!$B$2:$C$49,2)</f>
        <v>0</v>
      </c>
      <c r="AQ416" s="127">
        <f>VLOOKUP(AO416,'Flags&amp;Qualifiers'!$B$2:$D$49,3)</f>
        <v>0</v>
      </c>
      <c r="AR416" s="127">
        <f>VLOOKUP(AO416,'Flags&amp;Qualifiers'!$B$2:$E$49,4)</f>
        <v>0</v>
      </c>
      <c r="AS416" s="968"/>
      <c r="AT416" s="856" t="str">
        <f t="shared" si="173"/>
        <v>no</v>
      </c>
    </row>
    <row r="417" spans="1:46" s="7" customFormat="1" ht="11.25" customHeight="1" x14ac:dyDescent="0.2">
      <c r="A417" s="621">
        <f>(AirVision!A414)</f>
        <v>0</v>
      </c>
      <c r="B417" s="622">
        <f>(AirVision!B414)</f>
        <v>0</v>
      </c>
      <c r="C417" s="623" t="str">
        <f>IF(ISNUMBER(AirVision!I414),AirVision!I414, "")</f>
        <v/>
      </c>
      <c r="D417" s="624" t="str">
        <f>IF(AirVision!J414&lt;&gt;"",AirVision!J414, "")</f>
        <v/>
      </c>
      <c r="E417" s="624" t="str">
        <f>IF(ISNUMBER(AirVision!C414),AirVision!C414, "")</f>
        <v/>
      </c>
      <c r="F417" s="624" t="str">
        <f>IF(AirVision!D414&lt;&gt;"",AirVision!D414, "")</f>
        <v/>
      </c>
      <c r="G417" s="624" t="str">
        <f>IF(ISNUMBER(AirVision!F414),AirVision!F414, "")</f>
        <v/>
      </c>
      <c r="H417" s="624" t="str">
        <f>IF(AirVision!G414&lt;&gt;"",AirVision!G414, "")</f>
        <v/>
      </c>
      <c r="I417" s="624" t="str">
        <f>IF(ISNUMBER(AirVision!U414),AirVision!U414, "")</f>
        <v/>
      </c>
      <c r="J417" s="624" t="str">
        <f>IF(AirVision!V414&lt;&gt;"",AirVision!V414, "")</f>
        <v/>
      </c>
      <c r="K417" s="624" t="str">
        <f>IF(ISNUMBER(AirVision!X414),AirVision!X414, "")</f>
        <v/>
      </c>
      <c r="L417" s="624" t="str">
        <f>IF(AirVision!Y414&lt;&gt;"",AirVision!Y414, "")</f>
        <v/>
      </c>
      <c r="M417" s="624" t="str">
        <f>IF(ISNUMBER(AirVision!AA414),AirVision!AA414, "")</f>
        <v/>
      </c>
      <c r="N417" s="624" t="str">
        <f>IF(AirVision!AB414&lt;&gt;"",AirVision!AB414, "")</f>
        <v/>
      </c>
      <c r="O417" s="624" t="str">
        <f>IF(ISNUMBER(AirVision!AD414),AirVision!AD414, "")</f>
        <v/>
      </c>
      <c r="P417" s="624" t="str">
        <f>IF(AirVision!AE414&lt;&gt;"",AirVision!AE414, "")</f>
        <v/>
      </c>
      <c r="Q417" s="624">
        <f t="shared" si="166"/>
        <v>1</v>
      </c>
      <c r="R417" s="624" t="str">
        <f>IF(D417&lt;&gt;"",(VLOOKUP(D417,'Flags&amp;Qualifiers'!$S$2:$U$55,3)),"")</f>
        <v/>
      </c>
      <c r="S417" s="624" t="b">
        <f>ISNUMBER(SEARCH('Flags&amp;Qualifiers'!$S$5,D417))</f>
        <v>0</v>
      </c>
      <c r="T417" s="624">
        <f t="shared" si="167"/>
        <v>0</v>
      </c>
      <c r="U417" s="624" t="str">
        <f>IF(D417&lt;&gt;"",(VLOOKUP(D417,'Flags&amp;Qualifiers'!$S$2:$T$55,2)),"")</f>
        <v/>
      </c>
      <c r="V417" s="7">
        <f t="shared" si="168"/>
        <v>1</v>
      </c>
      <c r="W417" s="7">
        <f t="shared" si="169"/>
        <v>0</v>
      </c>
      <c r="X417" s="861" t="str">
        <f t="shared" si="170"/>
        <v>NULL</v>
      </c>
      <c r="Y417" s="557" t="str">
        <f t="shared" si="171"/>
        <v/>
      </c>
      <c r="Z417" s="862">
        <f t="shared" si="174"/>
        <v>411</v>
      </c>
      <c r="AA417" s="633">
        <f t="shared" si="175"/>
        <v>0</v>
      </c>
      <c r="AB417" s="7" t="str">
        <f t="shared" si="181"/>
        <v>INVALID</v>
      </c>
      <c r="AC417" s="861" t="str">
        <f t="shared" si="182"/>
        <v/>
      </c>
      <c r="AD417" s="861" t="e">
        <f t="shared" si="183"/>
        <v>#DIV/0!</v>
      </c>
      <c r="AE417" s="861">
        <f t="shared" si="184"/>
        <v>0</v>
      </c>
      <c r="AF417" s="862">
        <f t="shared" si="176"/>
        <v>300</v>
      </c>
      <c r="AG417" s="862">
        <f t="shared" si="177"/>
        <v>201</v>
      </c>
      <c r="AH417" s="865">
        <f t="shared" si="178"/>
        <v>0.374</v>
      </c>
      <c r="AI417" s="862">
        <f t="shared" si="179"/>
        <v>0.11600000000000001</v>
      </c>
      <c r="AJ417" s="862" t="e">
        <f t="shared" si="180"/>
        <v>#VALUE!</v>
      </c>
      <c r="AK417" s="632" t="str">
        <f t="shared" si="185"/>
        <v/>
      </c>
      <c r="AL417" s="866" t="str">
        <f t="shared" si="165"/>
        <v/>
      </c>
      <c r="AM417" s="867">
        <f t="shared" si="172"/>
        <v>0</v>
      </c>
      <c r="AN417" s="633" t="str">
        <f t="shared" si="186"/>
        <v>YES</v>
      </c>
      <c r="AO417" s="511" t="s">
        <v>382</v>
      </c>
      <c r="AP417" s="127">
        <f>VLOOKUP(AO417,'Flags&amp;Qualifiers'!$B$2:$C$49,2)</f>
        <v>0</v>
      </c>
      <c r="AQ417" s="127">
        <f>VLOOKUP(AO417,'Flags&amp;Qualifiers'!$B$2:$D$49,3)</f>
        <v>0</v>
      </c>
      <c r="AR417" s="127">
        <f>VLOOKUP(AO417,'Flags&amp;Qualifiers'!$B$2:$E$49,4)</f>
        <v>0</v>
      </c>
      <c r="AS417" s="968"/>
      <c r="AT417" s="856" t="str">
        <f t="shared" si="173"/>
        <v>no</v>
      </c>
    </row>
    <row r="418" spans="1:46" s="7" customFormat="1" ht="11.25" customHeight="1" x14ac:dyDescent="0.2">
      <c r="A418" s="621">
        <f>(AirVision!A415)</f>
        <v>0</v>
      </c>
      <c r="B418" s="622">
        <f>(AirVision!B415)</f>
        <v>0</v>
      </c>
      <c r="C418" s="623" t="str">
        <f>IF(ISNUMBER(AirVision!I415),AirVision!I415, "")</f>
        <v/>
      </c>
      <c r="D418" s="624" t="str">
        <f>IF(AirVision!J415&lt;&gt;"",AirVision!J415, "")</f>
        <v/>
      </c>
      <c r="E418" s="624" t="str">
        <f>IF(ISNUMBER(AirVision!C415),AirVision!C415, "")</f>
        <v/>
      </c>
      <c r="F418" s="624" t="str">
        <f>IF(AirVision!D415&lt;&gt;"",AirVision!D415, "")</f>
        <v/>
      </c>
      <c r="G418" s="624" t="str">
        <f>IF(ISNUMBER(AirVision!F415),AirVision!F415, "")</f>
        <v/>
      </c>
      <c r="H418" s="624" t="str">
        <f>IF(AirVision!G415&lt;&gt;"",AirVision!G415, "")</f>
        <v/>
      </c>
      <c r="I418" s="624" t="str">
        <f>IF(ISNUMBER(AirVision!U415),AirVision!U415, "")</f>
        <v/>
      </c>
      <c r="J418" s="624" t="str">
        <f>IF(AirVision!V415&lt;&gt;"",AirVision!V415, "")</f>
        <v/>
      </c>
      <c r="K418" s="624" t="str">
        <f>IF(ISNUMBER(AirVision!X415),AirVision!X415, "")</f>
        <v/>
      </c>
      <c r="L418" s="624" t="str">
        <f>IF(AirVision!Y415&lt;&gt;"",AirVision!Y415, "")</f>
        <v/>
      </c>
      <c r="M418" s="624" t="str">
        <f>IF(ISNUMBER(AirVision!AA415),AirVision!AA415, "")</f>
        <v/>
      </c>
      <c r="N418" s="624" t="str">
        <f>IF(AirVision!AB415&lt;&gt;"",AirVision!AB415, "")</f>
        <v/>
      </c>
      <c r="O418" s="624" t="str">
        <f>IF(ISNUMBER(AirVision!AD415),AirVision!AD415, "")</f>
        <v/>
      </c>
      <c r="P418" s="624" t="str">
        <f>IF(AirVision!AE415&lt;&gt;"",AirVision!AE415, "")</f>
        <v/>
      </c>
      <c r="Q418" s="624">
        <f t="shared" si="166"/>
        <v>1</v>
      </c>
      <c r="R418" s="624" t="str">
        <f>IF(D418&lt;&gt;"",(VLOOKUP(D418,'Flags&amp;Qualifiers'!$S$2:$U$55,3)),"")</f>
        <v/>
      </c>
      <c r="S418" s="624" t="b">
        <f>ISNUMBER(SEARCH('Flags&amp;Qualifiers'!$S$5,D418))</f>
        <v>0</v>
      </c>
      <c r="T418" s="624">
        <f t="shared" si="167"/>
        <v>0</v>
      </c>
      <c r="U418" s="624" t="str">
        <f>IF(D418&lt;&gt;"",(VLOOKUP(D418,'Flags&amp;Qualifiers'!$S$2:$T$55,2)),"")</f>
        <v/>
      </c>
      <c r="V418" s="7">
        <f t="shared" si="168"/>
        <v>1</v>
      </c>
      <c r="W418" s="7">
        <f t="shared" si="169"/>
        <v>0</v>
      </c>
      <c r="X418" s="861" t="str">
        <f t="shared" si="170"/>
        <v>NULL</v>
      </c>
      <c r="Y418" s="557" t="str">
        <f t="shared" si="171"/>
        <v/>
      </c>
      <c r="Z418" s="862">
        <f t="shared" si="174"/>
        <v>412</v>
      </c>
      <c r="AA418" s="633">
        <f t="shared" si="175"/>
        <v>0</v>
      </c>
      <c r="AB418" s="7" t="str">
        <f t="shared" si="181"/>
        <v>INVALID</v>
      </c>
      <c r="AC418" s="861" t="str">
        <f t="shared" si="182"/>
        <v/>
      </c>
      <c r="AD418" s="861" t="e">
        <f t="shared" si="183"/>
        <v>#DIV/0!</v>
      </c>
      <c r="AE418" s="861">
        <f t="shared" si="184"/>
        <v>0</v>
      </c>
      <c r="AF418" s="862">
        <f t="shared" si="176"/>
        <v>300</v>
      </c>
      <c r="AG418" s="862">
        <f t="shared" si="177"/>
        <v>201</v>
      </c>
      <c r="AH418" s="865">
        <f t="shared" si="178"/>
        <v>0.374</v>
      </c>
      <c r="AI418" s="862">
        <f t="shared" si="179"/>
        <v>0.11600000000000001</v>
      </c>
      <c r="AJ418" s="862" t="e">
        <f t="shared" si="180"/>
        <v>#VALUE!</v>
      </c>
      <c r="AK418" s="632" t="str">
        <f t="shared" si="185"/>
        <v/>
      </c>
      <c r="AL418" s="866" t="str">
        <f t="shared" si="165"/>
        <v/>
      </c>
      <c r="AM418" s="867">
        <f t="shared" si="172"/>
        <v>0</v>
      </c>
      <c r="AN418" s="633" t="str">
        <f t="shared" si="186"/>
        <v>YES</v>
      </c>
      <c r="AO418" s="511" t="s">
        <v>382</v>
      </c>
      <c r="AP418" s="127">
        <f>VLOOKUP(AO418,'Flags&amp;Qualifiers'!$B$2:$C$49,2)</f>
        <v>0</v>
      </c>
      <c r="AQ418" s="127">
        <f>VLOOKUP(AO418,'Flags&amp;Qualifiers'!$B$2:$D$49,3)</f>
        <v>0</v>
      </c>
      <c r="AR418" s="127">
        <f>VLOOKUP(AO418,'Flags&amp;Qualifiers'!$B$2:$E$49,4)</f>
        <v>0</v>
      </c>
      <c r="AS418" s="968"/>
      <c r="AT418" s="856" t="str">
        <f t="shared" si="173"/>
        <v>no</v>
      </c>
    </row>
    <row r="419" spans="1:46" s="7" customFormat="1" ht="11.25" customHeight="1" x14ac:dyDescent="0.2">
      <c r="A419" s="621">
        <f>(AirVision!A416)</f>
        <v>0</v>
      </c>
      <c r="B419" s="622">
        <f>(AirVision!B416)</f>
        <v>0</v>
      </c>
      <c r="C419" s="623" t="str">
        <f>IF(ISNUMBER(AirVision!I416),AirVision!I416, "")</f>
        <v/>
      </c>
      <c r="D419" s="624" t="str">
        <f>IF(AirVision!J416&lt;&gt;"",AirVision!J416, "")</f>
        <v/>
      </c>
      <c r="E419" s="624" t="str">
        <f>IF(ISNUMBER(AirVision!C416),AirVision!C416, "")</f>
        <v/>
      </c>
      <c r="F419" s="624" t="str">
        <f>IF(AirVision!D416&lt;&gt;"",AirVision!D416, "")</f>
        <v/>
      </c>
      <c r="G419" s="624" t="str">
        <f>IF(ISNUMBER(AirVision!F416),AirVision!F416, "")</f>
        <v/>
      </c>
      <c r="H419" s="624" t="str">
        <f>IF(AirVision!G416&lt;&gt;"",AirVision!G416, "")</f>
        <v/>
      </c>
      <c r="I419" s="624" t="str">
        <f>IF(ISNUMBER(AirVision!U416),AirVision!U416, "")</f>
        <v/>
      </c>
      <c r="J419" s="624" t="str">
        <f>IF(AirVision!V416&lt;&gt;"",AirVision!V416, "")</f>
        <v/>
      </c>
      <c r="K419" s="624" t="str">
        <f>IF(ISNUMBER(AirVision!X416),AirVision!X416, "")</f>
        <v/>
      </c>
      <c r="L419" s="624" t="str">
        <f>IF(AirVision!Y416&lt;&gt;"",AirVision!Y416, "")</f>
        <v/>
      </c>
      <c r="M419" s="624" t="str">
        <f>IF(ISNUMBER(AirVision!AA416),AirVision!AA416, "")</f>
        <v/>
      </c>
      <c r="N419" s="624" t="str">
        <f>IF(AirVision!AB416&lt;&gt;"",AirVision!AB416, "")</f>
        <v/>
      </c>
      <c r="O419" s="624" t="str">
        <f>IF(ISNUMBER(AirVision!AD416),AirVision!AD416, "")</f>
        <v/>
      </c>
      <c r="P419" s="624" t="str">
        <f>IF(AirVision!AE416&lt;&gt;"",AirVision!AE416, "")</f>
        <v/>
      </c>
      <c r="Q419" s="624">
        <f t="shared" si="166"/>
        <v>1</v>
      </c>
      <c r="R419" s="624" t="str">
        <f>IF(D419&lt;&gt;"",(VLOOKUP(D419,'Flags&amp;Qualifiers'!$S$2:$U$55,3)),"")</f>
        <v/>
      </c>
      <c r="S419" s="624" t="b">
        <f>ISNUMBER(SEARCH('Flags&amp;Qualifiers'!$S$5,D419))</f>
        <v>0</v>
      </c>
      <c r="T419" s="624">
        <f t="shared" si="167"/>
        <v>0</v>
      </c>
      <c r="U419" s="624" t="str">
        <f>IF(D419&lt;&gt;"",(VLOOKUP(D419,'Flags&amp;Qualifiers'!$S$2:$T$55,2)),"")</f>
        <v/>
      </c>
      <c r="V419" s="7">
        <f t="shared" si="168"/>
        <v>1</v>
      </c>
      <c r="W419" s="7">
        <f t="shared" si="169"/>
        <v>0</v>
      </c>
      <c r="X419" s="861" t="str">
        <f t="shared" si="170"/>
        <v>NULL</v>
      </c>
      <c r="Y419" s="557" t="str">
        <f t="shared" si="171"/>
        <v/>
      </c>
      <c r="Z419" s="862">
        <f t="shared" si="174"/>
        <v>413</v>
      </c>
      <c r="AA419" s="633">
        <f t="shared" si="175"/>
        <v>0</v>
      </c>
      <c r="AB419" s="7" t="str">
        <f t="shared" si="181"/>
        <v>INVALID</v>
      </c>
      <c r="AC419" s="861" t="str">
        <f t="shared" si="182"/>
        <v/>
      </c>
      <c r="AD419" s="861" t="e">
        <f t="shared" si="183"/>
        <v>#DIV/0!</v>
      </c>
      <c r="AE419" s="861">
        <f t="shared" si="184"/>
        <v>0</v>
      </c>
      <c r="AF419" s="862">
        <f t="shared" si="176"/>
        <v>300</v>
      </c>
      <c r="AG419" s="862">
        <f t="shared" si="177"/>
        <v>201</v>
      </c>
      <c r="AH419" s="865">
        <f t="shared" si="178"/>
        <v>0.374</v>
      </c>
      <c r="AI419" s="862">
        <f t="shared" si="179"/>
        <v>0.11600000000000001</v>
      </c>
      <c r="AJ419" s="862" t="e">
        <f t="shared" si="180"/>
        <v>#VALUE!</v>
      </c>
      <c r="AK419" s="632" t="str">
        <f t="shared" si="185"/>
        <v/>
      </c>
      <c r="AL419" s="866" t="str">
        <f t="shared" si="165"/>
        <v/>
      </c>
      <c r="AM419" s="867">
        <f t="shared" si="172"/>
        <v>0</v>
      </c>
      <c r="AN419" s="633" t="str">
        <f t="shared" si="186"/>
        <v>YES</v>
      </c>
      <c r="AO419" s="511" t="s">
        <v>382</v>
      </c>
      <c r="AP419" s="127">
        <f>VLOOKUP(AO419,'Flags&amp;Qualifiers'!$B$2:$C$49,2)</f>
        <v>0</v>
      </c>
      <c r="AQ419" s="127">
        <f>VLOOKUP(AO419,'Flags&amp;Qualifiers'!$B$2:$D$49,3)</f>
        <v>0</v>
      </c>
      <c r="AR419" s="127">
        <f>VLOOKUP(AO419,'Flags&amp;Qualifiers'!$B$2:$E$49,4)</f>
        <v>0</v>
      </c>
      <c r="AS419" s="968"/>
      <c r="AT419" s="856" t="str">
        <f t="shared" si="173"/>
        <v>no</v>
      </c>
    </row>
    <row r="420" spans="1:46" s="7" customFormat="1" ht="11.25" customHeight="1" x14ac:dyDescent="0.2">
      <c r="A420" s="621">
        <f>(AirVision!A417)</f>
        <v>0</v>
      </c>
      <c r="B420" s="622">
        <f>(AirVision!B417)</f>
        <v>0</v>
      </c>
      <c r="C420" s="623" t="str">
        <f>IF(ISNUMBER(AirVision!I417),AirVision!I417, "")</f>
        <v/>
      </c>
      <c r="D420" s="624" t="str">
        <f>IF(AirVision!J417&lt;&gt;"",AirVision!J417, "")</f>
        <v/>
      </c>
      <c r="E420" s="624" t="str">
        <f>IF(ISNUMBER(AirVision!C417),AirVision!C417, "")</f>
        <v/>
      </c>
      <c r="F420" s="624" t="str">
        <f>IF(AirVision!D417&lt;&gt;"",AirVision!D417, "")</f>
        <v/>
      </c>
      <c r="G420" s="624" t="str">
        <f>IF(ISNUMBER(AirVision!F417),AirVision!F417, "")</f>
        <v/>
      </c>
      <c r="H420" s="624" t="str">
        <f>IF(AirVision!G417&lt;&gt;"",AirVision!G417, "")</f>
        <v/>
      </c>
      <c r="I420" s="624" t="str">
        <f>IF(ISNUMBER(AirVision!U417),AirVision!U417, "")</f>
        <v/>
      </c>
      <c r="J420" s="624" t="str">
        <f>IF(AirVision!V417&lt;&gt;"",AirVision!V417, "")</f>
        <v/>
      </c>
      <c r="K420" s="624" t="str">
        <f>IF(ISNUMBER(AirVision!X417),AirVision!X417, "")</f>
        <v/>
      </c>
      <c r="L420" s="624" t="str">
        <f>IF(AirVision!Y417&lt;&gt;"",AirVision!Y417, "")</f>
        <v/>
      </c>
      <c r="M420" s="624" t="str">
        <f>IF(ISNUMBER(AirVision!AA417),AirVision!AA417, "")</f>
        <v/>
      </c>
      <c r="N420" s="624" t="str">
        <f>IF(AirVision!AB417&lt;&gt;"",AirVision!AB417, "")</f>
        <v/>
      </c>
      <c r="O420" s="624" t="str">
        <f>IF(ISNUMBER(AirVision!AD417),AirVision!AD417, "")</f>
        <v/>
      </c>
      <c r="P420" s="624" t="str">
        <f>IF(AirVision!AE417&lt;&gt;"",AirVision!AE417, "")</f>
        <v/>
      </c>
      <c r="Q420" s="624">
        <f t="shared" si="166"/>
        <v>1</v>
      </c>
      <c r="R420" s="624" t="str">
        <f>IF(D420&lt;&gt;"",(VLOOKUP(D420,'Flags&amp;Qualifiers'!$S$2:$U$55,3)),"")</f>
        <v/>
      </c>
      <c r="S420" s="624" t="b">
        <f>ISNUMBER(SEARCH('Flags&amp;Qualifiers'!$S$5,D420))</f>
        <v>0</v>
      </c>
      <c r="T420" s="624">
        <f t="shared" si="167"/>
        <v>0</v>
      </c>
      <c r="U420" s="624" t="str">
        <f>IF(D420&lt;&gt;"",(VLOOKUP(D420,'Flags&amp;Qualifiers'!$S$2:$T$55,2)),"")</f>
        <v/>
      </c>
      <c r="V420" s="7">
        <f t="shared" si="168"/>
        <v>1</v>
      </c>
      <c r="W420" s="7">
        <f t="shared" si="169"/>
        <v>0</v>
      </c>
      <c r="X420" s="861" t="str">
        <f t="shared" si="170"/>
        <v>NULL</v>
      </c>
      <c r="Y420" s="557" t="str">
        <f t="shared" si="171"/>
        <v/>
      </c>
      <c r="Z420" s="862">
        <f t="shared" si="174"/>
        <v>414</v>
      </c>
      <c r="AA420" s="633">
        <f t="shared" si="175"/>
        <v>0</v>
      </c>
      <c r="AB420" s="7" t="str">
        <f t="shared" si="181"/>
        <v>INVALID</v>
      </c>
      <c r="AC420" s="861" t="str">
        <f t="shared" si="182"/>
        <v/>
      </c>
      <c r="AD420" s="861" t="e">
        <f t="shared" si="183"/>
        <v>#DIV/0!</v>
      </c>
      <c r="AE420" s="861">
        <f t="shared" si="184"/>
        <v>0</v>
      </c>
      <c r="AF420" s="862">
        <f t="shared" si="176"/>
        <v>300</v>
      </c>
      <c r="AG420" s="862">
        <f t="shared" si="177"/>
        <v>201</v>
      </c>
      <c r="AH420" s="865">
        <f t="shared" si="178"/>
        <v>0.374</v>
      </c>
      <c r="AI420" s="862">
        <f t="shared" si="179"/>
        <v>0.11600000000000001</v>
      </c>
      <c r="AJ420" s="862" t="e">
        <f t="shared" si="180"/>
        <v>#VALUE!</v>
      </c>
      <c r="AK420" s="632" t="str">
        <f t="shared" si="185"/>
        <v/>
      </c>
      <c r="AL420" s="866" t="str">
        <f t="shared" si="165"/>
        <v/>
      </c>
      <c r="AM420" s="867">
        <f t="shared" si="172"/>
        <v>0</v>
      </c>
      <c r="AN420" s="633" t="str">
        <f t="shared" si="186"/>
        <v>YES</v>
      </c>
      <c r="AO420" s="511" t="s">
        <v>382</v>
      </c>
      <c r="AP420" s="127">
        <f>VLOOKUP(AO420,'Flags&amp;Qualifiers'!$B$2:$C$49,2)</f>
        <v>0</v>
      </c>
      <c r="AQ420" s="127">
        <f>VLOOKUP(AO420,'Flags&amp;Qualifiers'!$B$2:$D$49,3)</f>
        <v>0</v>
      </c>
      <c r="AR420" s="127">
        <f>VLOOKUP(AO420,'Flags&amp;Qualifiers'!$B$2:$E$49,4)</f>
        <v>0</v>
      </c>
      <c r="AS420" s="968"/>
      <c r="AT420" s="856" t="str">
        <f t="shared" si="173"/>
        <v>no</v>
      </c>
    </row>
    <row r="421" spans="1:46" s="7" customFormat="1" ht="11.25" customHeight="1" x14ac:dyDescent="0.2">
      <c r="A421" s="621">
        <f>(AirVision!A418)</f>
        <v>0</v>
      </c>
      <c r="B421" s="622">
        <f>(AirVision!B418)</f>
        <v>0</v>
      </c>
      <c r="C421" s="623" t="str">
        <f>IF(ISNUMBER(AirVision!I418),AirVision!I418, "")</f>
        <v/>
      </c>
      <c r="D421" s="624" t="str">
        <f>IF(AirVision!J418&lt;&gt;"",AirVision!J418, "")</f>
        <v/>
      </c>
      <c r="E421" s="624" t="str">
        <f>IF(ISNUMBER(AirVision!C418),AirVision!C418, "")</f>
        <v/>
      </c>
      <c r="F421" s="624" t="str">
        <f>IF(AirVision!D418&lt;&gt;"",AirVision!D418, "")</f>
        <v/>
      </c>
      <c r="G421" s="624" t="str">
        <f>IF(ISNUMBER(AirVision!F418),AirVision!F418, "")</f>
        <v/>
      </c>
      <c r="H421" s="624" t="str">
        <f>IF(AirVision!G418&lt;&gt;"",AirVision!G418, "")</f>
        <v/>
      </c>
      <c r="I421" s="624" t="str">
        <f>IF(ISNUMBER(AirVision!U418),AirVision!U418, "")</f>
        <v/>
      </c>
      <c r="J421" s="624" t="str">
        <f>IF(AirVision!V418&lt;&gt;"",AirVision!V418, "")</f>
        <v/>
      </c>
      <c r="K421" s="624" t="str">
        <f>IF(ISNUMBER(AirVision!X418),AirVision!X418, "")</f>
        <v/>
      </c>
      <c r="L421" s="624" t="str">
        <f>IF(AirVision!Y418&lt;&gt;"",AirVision!Y418, "")</f>
        <v/>
      </c>
      <c r="M421" s="624" t="str">
        <f>IF(ISNUMBER(AirVision!AA418),AirVision!AA418, "")</f>
        <v/>
      </c>
      <c r="N421" s="624" t="str">
        <f>IF(AirVision!AB418&lt;&gt;"",AirVision!AB418, "")</f>
        <v/>
      </c>
      <c r="O421" s="624" t="str">
        <f>IF(ISNUMBER(AirVision!AD418),AirVision!AD418, "")</f>
        <v/>
      </c>
      <c r="P421" s="624" t="str">
        <f>IF(AirVision!AE418&lt;&gt;"",AirVision!AE418, "")</f>
        <v/>
      </c>
      <c r="Q421" s="624">
        <f t="shared" si="166"/>
        <v>1</v>
      </c>
      <c r="R421" s="624" t="str">
        <f>IF(D421&lt;&gt;"",(VLOOKUP(D421,'Flags&amp;Qualifiers'!$S$2:$U$55,3)),"")</f>
        <v/>
      </c>
      <c r="S421" s="624" t="b">
        <f>ISNUMBER(SEARCH('Flags&amp;Qualifiers'!$S$5,D421))</f>
        <v>0</v>
      </c>
      <c r="T421" s="624">
        <f t="shared" si="167"/>
        <v>0</v>
      </c>
      <c r="U421" s="624" t="str">
        <f>IF(D421&lt;&gt;"",(VLOOKUP(D421,'Flags&amp;Qualifiers'!$S$2:$T$55,2)),"")</f>
        <v/>
      </c>
      <c r="V421" s="7">
        <f t="shared" si="168"/>
        <v>1</v>
      </c>
      <c r="W421" s="7">
        <f t="shared" si="169"/>
        <v>0</v>
      </c>
      <c r="X421" s="861" t="str">
        <f t="shared" si="170"/>
        <v>NULL</v>
      </c>
      <c r="Y421" s="557" t="str">
        <f t="shared" si="171"/>
        <v/>
      </c>
      <c r="Z421" s="862">
        <f t="shared" si="174"/>
        <v>415</v>
      </c>
      <c r="AA421" s="633">
        <f t="shared" si="175"/>
        <v>0</v>
      </c>
      <c r="AB421" s="7" t="str">
        <f t="shared" si="181"/>
        <v>INVALID</v>
      </c>
      <c r="AC421" s="861" t="str">
        <f t="shared" si="182"/>
        <v/>
      </c>
      <c r="AD421" s="861" t="e">
        <f t="shared" si="183"/>
        <v>#DIV/0!</v>
      </c>
      <c r="AE421" s="861">
        <f t="shared" si="184"/>
        <v>0</v>
      </c>
      <c r="AF421" s="862">
        <f t="shared" si="176"/>
        <v>300</v>
      </c>
      <c r="AG421" s="862">
        <f t="shared" si="177"/>
        <v>201</v>
      </c>
      <c r="AH421" s="865">
        <f t="shared" si="178"/>
        <v>0.374</v>
      </c>
      <c r="AI421" s="862">
        <f t="shared" si="179"/>
        <v>0.11600000000000001</v>
      </c>
      <c r="AJ421" s="862" t="e">
        <f t="shared" si="180"/>
        <v>#VALUE!</v>
      </c>
      <c r="AK421" s="632" t="str">
        <f t="shared" si="185"/>
        <v/>
      </c>
      <c r="AL421" s="866" t="str">
        <f t="shared" si="165"/>
        <v/>
      </c>
      <c r="AM421" s="867">
        <f t="shared" si="172"/>
        <v>0</v>
      </c>
      <c r="AN421" s="633" t="str">
        <f t="shared" si="186"/>
        <v>YES</v>
      </c>
      <c r="AO421" s="511" t="s">
        <v>382</v>
      </c>
      <c r="AP421" s="127">
        <f>VLOOKUP(AO421,'Flags&amp;Qualifiers'!$B$2:$C$49,2)</f>
        <v>0</v>
      </c>
      <c r="AQ421" s="127">
        <f>VLOOKUP(AO421,'Flags&amp;Qualifiers'!$B$2:$D$49,3)</f>
        <v>0</v>
      </c>
      <c r="AR421" s="127">
        <f>VLOOKUP(AO421,'Flags&amp;Qualifiers'!$B$2:$E$49,4)</f>
        <v>0</v>
      </c>
      <c r="AS421" s="968"/>
      <c r="AT421" s="856" t="str">
        <f t="shared" si="173"/>
        <v>no</v>
      </c>
    </row>
    <row r="422" spans="1:46" s="7" customFormat="1" ht="11.25" customHeight="1" x14ac:dyDescent="0.2">
      <c r="A422" s="621">
        <f>(AirVision!A419)</f>
        <v>0</v>
      </c>
      <c r="B422" s="622">
        <f>(AirVision!B419)</f>
        <v>0</v>
      </c>
      <c r="C422" s="623" t="str">
        <f>IF(ISNUMBER(AirVision!I419),AirVision!I419, "")</f>
        <v/>
      </c>
      <c r="D422" s="624" t="str">
        <f>IF(AirVision!J419&lt;&gt;"",AirVision!J419, "")</f>
        <v/>
      </c>
      <c r="E422" s="624" t="str">
        <f>IF(ISNUMBER(AirVision!C419),AirVision!C419, "")</f>
        <v/>
      </c>
      <c r="F422" s="624" t="str">
        <f>IF(AirVision!D419&lt;&gt;"",AirVision!D419, "")</f>
        <v/>
      </c>
      <c r="G422" s="624" t="str">
        <f>IF(ISNUMBER(AirVision!F419),AirVision!F419, "")</f>
        <v/>
      </c>
      <c r="H422" s="624" t="str">
        <f>IF(AirVision!G419&lt;&gt;"",AirVision!G419, "")</f>
        <v/>
      </c>
      <c r="I422" s="624" t="str">
        <f>IF(ISNUMBER(AirVision!U419),AirVision!U419, "")</f>
        <v/>
      </c>
      <c r="J422" s="624" t="str">
        <f>IF(AirVision!V419&lt;&gt;"",AirVision!V419, "")</f>
        <v/>
      </c>
      <c r="K422" s="624" t="str">
        <f>IF(ISNUMBER(AirVision!X419),AirVision!X419, "")</f>
        <v/>
      </c>
      <c r="L422" s="624" t="str">
        <f>IF(AirVision!Y419&lt;&gt;"",AirVision!Y419, "")</f>
        <v/>
      </c>
      <c r="M422" s="624" t="str">
        <f>IF(ISNUMBER(AirVision!AA419),AirVision!AA419, "")</f>
        <v/>
      </c>
      <c r="N422" s="624" t="str">
        <f>IF(AirVision!AB419&lt;&gt;"",AirVision!AB419, "")</f>
        <v/>
      </c>
      <c r="O422" s="624" t="str">
        <f>IF(ISNUMBER(AirVision!AD419),AirVision!AD419, "")</f>
        <v/>
      </c>
      <c r="P422" s="624" t="str">
        <f>IF(AirVision!AE419&lt;&gt;"",AirVision!AE419, "")</f>
        <v/>
      </c>
      <c r="Q422" s="624">
        <f t="shared" si="166"/>
        <v>1</v>
      </c>
      <c r="R422" s="624" t="str">
        <f>IF(D422&lt;&gt;"",(VLOOKUP(D422,'Flags&amp;Qualifiers'!$S$2:$U$55,3)),"")</f>
        <v/>
      </c>
      <c r="S422" s="624" t="b">
        <f>ISNUMBER(SEARCH('Flags&amp;Qualifiers'!$S$5,D422))</f>
        <v>0</v>
      </c>
      <c r="T422" s="624">
        <f t="shared" si="167"/>
        <v>0</v>
      </c>
      <c r="U422" s="624" t="str">
        <f>IF(D422&lt;&gt;"",(VLOOKUP(D422,'Flags&amp;Qualifiers'!$S$2:$T$55,2)),"")</f>
        <v/>
      </c>
      <c r="V422" s="7">
        <f t="shared" si="168"/>
        <v>1</v>
      </c>
      <c r="W422" s="7">
        <f t="shared" si="169"/>
        <v>0</v>
      </c>
      <c r="X422" s="861" t="str">
        <f t="shared" si="170"/>
        <v>NULL</v>
      </c>
      <c r="Y422" s="557" t="str">
        <f t="shared" si="171"/>
        <v/>
      </c>
      <c r="Z422" s="862">
        <f t="shared" si="174"/>
        <v>416</v>
      </c>
      <c r="AA422" s="633">
        <f t="shared" si="175"/>
        <v>0</v>
      </c>
      <c r="AB422" s="7" t="str">
        <f t="shared" si="181"/>
        <v>INVALID</v>
      </c>
      <c r="AC422" s="861" t="str">
        <f t="shared" si="182"/>
        <v/>
      </c>
      <c r="AD422" s="861" t="e">
        <f t="shared" si="183"/>
        <v>#DIV/0!</v>
      </c>
      <c r="AE422" s="861">
        <f t="shared" si="184"/>
        <v>0</v>
      </c>
      <c r="AF422" s="862">
        <f t="shared" si="176"/>
        <v>300</v>
      </c>
      <c r="AG422" s="862">
        <f t="shared" si="177"/>
        <v>201</v>
      </c>
      <c r="AH422" s="865">
        <f t="shared" si="178"/>
        <v>0.374</v>
      </c>
      <c r="AI422" s="862">
        <f t="shared" si="179"/>
        <v>0.11600000000000001</v>
      </c>
      <c r="AJ422" s="862" t="e">
        <f t="shared" si="180"/>
        <v>#VALUE!</v>
      </c>
      <c r="AK422" s="632" t="str">
        <f t="shared" si="185"/>
        <v/>
      </c>
      <c r="AL422" s="866" t="str">
        <f t="shared" si="165"/>
        <v/>
      </c>
      <c r="AM422" s="867">
        <f t="shared" si="172"/>
        <v>0</v>
      </c>
      <c r="AN422" s="633" t="str">
        <f t="shared" si="186"/>
        <v>YES</v>
      </c>
      <c r="AO422" s="511" t="s">
        <v>382</v>
      </c>
      <c r="AP422" s="127">
        <f>VLOOKUP(AO422,'Flags&amp;Qualifiers'!$B$2:$C$49,2)</f>
        <v>0</v>
      </c>
      <c r="AQ422" s="127">
        <f>VLOOKUP(AO422,'Flags&amp;Qualifiers'!$B$2:$D$49,3)</f>
        <v>0</v>
      </c>
      <c r="AR422" s="127">
        <f>VLOOKUP(AO422,'Flags&amp;Qualifiers'!$B$2:$E$49,4)</f>
        <v>0</v>
      </c>
      <c r="AS422" s="968">
        <f>COUNTIF(AC422:AC438,"&gt;0")</f>
        <v>0</v>
      </c>
      <c r="AT422" s="856" t="str">
        <f t="shared" si="173"/>
        <v>no</v>
      </c>
    </row>
    <row r="423" spans="1:46" s="7" customFormat="1" ht="11.25" customHeight="1" x14ac:dyDescent="0.2">
      <c r="A423" s="621">
        <f>(AirVision!A420)</f>
        <v>0</v>
      </c>
      <c r="B423" s="622">
        <f>(AirVision!B420)</f>
        <v>0</v>
      </c>
      <c r="C423" s="623" t="str">
        <f>IF(ISNUMBER(AirVision!I420),AirVision!I420, "")</f>
        <v/>
      </c>
      <c r="D423" s="624" t="str">
        <f>IF(AirVision!J420&lt;&gt;"",AirVision!J420, "")</f>
        <v/>
      </c>
      <c r="E423" s="624" t="str">
        <f>IF(ISNUMBER(AirVision!C420),AirVision!C420, "")</f>
        <v/>
      </c>
      <c r="F423" s="624" t="str">
        <f>IF(AirVision!D420&lt;&gt;"",AirVision!D420, "")</f>
        <v/>
      </c>
      <c r="G423" s="624" t="str">
        <f>IF(ISNUMBER(AirVision!F420),AirVision!F420, "")</f>
        <v/>
      </c>
      <c r="H423" s="624" t="str">
        <f>IF(AirVision!G420&lt;&gt;"",AirVision!G420, "")</f>
        <v/>
      </c>
      <c r="I423" s="624" t="str">
        <f>IF(ISNUMBER(AirVision!U420),AirVision!U420, "")</f>
        <v/>
      </c>
      <c r="J423" s="624" t="str">
        <f>IF(AirVision!V420&lt;&gt;"",AirVision!V420, "")</f>
        <v/>
      </c>
      <c r="K423" s="624" t="str">
        <f>IF(ISNUMBER(AirVision!X420),AirVision!X420, "")</f>
        <v/>
      </c>
      <c r="L423" s="624" t="str">
        <f>IF(AirVision!Y420&lt;&gt;"",AirVision!Y420, "")</f>
        <v/>
      </c>
      <c r="M423" s="624" t="str">
        <f>IF(ISNUMBER(AirVision!AA420),AirVision!AA420, "")</f>
        <v/>
      </c>
      <c r="N423" s="624" t="str">
        <f>IF(AirVision!AB420&lt;&gt;"",AirVision!AB420, "")</f>
        <v/>
      </c>
      <c r="O423" s="624" t="str">
        <f>IF(ISNUMBER(AirVision!AD420),AirVision!AD420, "")</f>
        <v/>
      </c>
      <c r="P423" s="624" t="str">
        <f>IF(AirVision!AE420&lt;&gt;"",AirVision!AE420, "")</f>
        <v/>
      </c>
      <c r="Q423" s="624">
        <f t="shared" si="166"/>
        <v>1</v>
      </c>
      <c r="R423" s="624" t="str">
        <f>IF(D423&lt;&gt;"",(VLOOKUP(D423,'Flags&amp;Qualifiers'!$S$2:$U$55,3)),"")</f>
        <v/>
      </c>
      <c r="S423" s="624" t="b">
        <f>ISNUMBER(SEARCH('Flags&amp;Qualifiers'!$S$5,D423))</f>
        <v>0</v>
      </c>
      <c r="T423" s="624">
        <f t="shared" si="167"/>
        <v>0</v>
      </c>
      <c r="U423" s="624" t="str">
        <f>IF(D423&lt;&gt;"",(VLOOKUP(D423,'Flags&amp;Qualifiers'!$S$2:$T$55,2)),"")</f>
        <v/>
      </c>
      <c r="V423" s="7">
        <f t="shared" si="168"/>
        <v>1</v>
      </c>
      <c r="W423" s="7">
        <f t="shared" si="169"/>
        <v>0</v>
      </c>
      <c r="X423" s="861" t="str">
        <f t="shared" si="170"/>
        <v>NULL</v>
      </c>
      <c r="Y423" s="557" t="str">
        <f t="shared" si="171"/>
        <v/>
      </c>
      <c r="Z423" s="862">
        <f t="shared" si="174"/>
        <v>417</v>
      </c>
      <c r="AA423" s="633">
        <f t="shared" si="175"/>
        <v>0</v>
      </c>
      <c r="AB423" s="7" t="str">
        <f t="shared" si="181"/>
        <v>INVALID</v>
      </c>
      <c r="AC423" s="861" t="str">
        <f t="shared" si="182"/>
        <v/>
      </c>
      <c r="AD423" s="861" t="e">
        <f t="shared" si="183"/>
        <v>#DIV/0!</v>
      </c>
      <c r="AE423" s="861">
        <f t="shared" si="184"/>
        <v>0</v>
      </c>
      <c r="AF423" s="862">
        <f t="shared" si="176"/>
        <v>300</v>
      </c>
      <c r="AG423" s="862">
        <f t="shared" si="177"/>
        <v>201</v>
      </c>
      <c r="AH423" s="865">
        <f t="shared" si="178"/>
        <v>0.374</v>
      </c>
      <c r="AI423" s="862">
        <f t="shared" si="179"/>
        <v>0.11600000000000001</v>
      </c>
      <c r="AJ423" s="862" t="e">
        <f t="shared" si="180"/>
        <v>#VALUE!</v>
      </c>
      <c r="AK423" s="632" t="str">
        <f t="shared" si="185"/>
        <v/>
      </c>
      <c r="AL423" s="866" t="str">
        <f t="shared" si="165"/>
        <v/>
      </c>
      <c r="AM423" s="867">
        <f t="shared" si="172"/>
        <v>0</v>
      </c>
      <c r="AN423" s="633" t="str">
        <f t="shared" si="186"/>
        <v>YES</v>
      </c>
      <c r="AO423" s="511" t="s">
        <v>382</v>
      </c>
      <c r="AP423" s="127">
        <f>VLOOKUP(AO423,'Flags&amp;Qualifiers'!$B$2:$C$49,2)</f>
        <v>0</v>
      </c>
      <c r="AQ423" s="127">
        <f>VLOOKUP(AO423,'Flags&amp;Qualifiers'!$B$2:$D$49,3)</f>
        <v>0</v>
      </c>
      <c r="AR423" s="127">
        <f>VLOOKUP(AO423,'Flags&amp;Qualifiers'!$B$2:$E$49,4)</f>
        <v>0</v>
      </c>
      <c r="AS423" s="968"/>
      <c r="AT423" s="856" t="str">
        <f t="shared" si="173"/>
        <v>no</v>
      </c>
    </row>
    <row r="424" spans="1:46" s="7" customFormat="1" ht="11.25" customHeight="1" x14ac:dyDescent="0.2">
      <c r="A424" s="621">
        <f>(AirVision!A421)</f>
        <v>0</v>
      </c>
      <c r="B424" s="622">
        <f>(AirVision!B421)</f>
        <v>0</v>
      </c>
      <c r="C424" s="623" t="str">
        <f>IF(ISNUMBER(AirVision!I421),AirVision!I421, "")</f>
        <v/>
      </c>
      <c r="D424" s="624" t="str">
        <f>IF(AirVision!J421&lt;&gt;"",AirVision!J421, "")</f>
        <v/>
      </c>
      <c r="E424" s="624" t="str">
        <f>IF(ISNUMBER(AirVision!C421),AirVision!C421, "")</f>
        <v/>
      </c>
      <c r="F424" s="624" t="str">
        <f>IF(AirVision!D421&lt;&gt;"",AirVision!D421, "")</f>
        <v/>
      </c>
      <c r="G424" s="624" t="str">
        <f>IF(ISNUMBER(AirVision!F421),AirVision!F421, "")</f>
        <v/>
      </c>
      <c r="H424" s="624" t="str">
        <f>IF(AirVision!G421&lt;&gt;"",AirVision!G421, "")</f>
        <v/>
      </c>
      <c r="I424" s="624" t="str">
        <f>IF(ISNUMBER(AirVision!U421),AirVision!U421, "")</f>
        <v/>
      </c>
      <c r="J424" s="624" t="str">
        <f>IF(AirVision!V421&lt;&gt;"",AirVision!V421, "")</f>
        <v/>
      </c>
      <c r="K424" s="624" t="str">
        <f>IF(ISNUMBER(AirVision!X421),AirVision!X421, "")</f>
        <v/>
      </c>
      <c r="L424" s="624" t="str">
        <f>IF(AirVision!Y421&lt;&gt;"",AirVision!Y421, "")</f>
        <v/>
      </c>
      <c r="M424" s="624" t="str">
        <f>IF(ISNUMBER(AirVision!AA421),AirVision!AA421, "")</f>
        <v/>
      </c>
      <c r="N424" s="624" t="str">
        <f>IF(AirVision!AB421&lt;&gt;"",AirVision!AB421, "")</f>
        <v/>
      </c>
      <c r="O424" s="624" t="str">
        <f>IF(ISNUMBER(AirVision!AD421),AirVision!AD421, "")</f>
        <v/>
      </c>
      <c r="P424" s="624" t="str">
        <f>IF(AirVision!AE421&lt;&gt;"",AirVision!AE421, "")</f>
        <v/>
      </c>
      <c r="Q424" s="624">
        <f t="shared" si="166"/>
        <v>1</v>
      </c>
      <c r="R424" s="624" t="str">
        <f>IF(D424&lt;&gt;"",(VLOOKUP(D424,'Flags&amp;Qualifiers'!$S$2:$U$55,3)),"")</f>
        <v/>
      </c>
      <c r="S424" s="624" t="b">
        <f>ISNUMBER(SEARCH('Flags&amp;Qualifiers'!$S$5,D424))</f>
        <v>0</v>
      </c>
      <c r="T424" s="624">
        <f t="shared" si="167"/>
        <v>0</v>
      </c>
      <c r="U424" s="624" t="str">
        <f>IF(D424&lt;&gt;"",(VLOOKUP(D424,'Flags&amp;Qualifiers'!$S$2:$T$55,2)),"")</f>
        <v/>
      </c>
      <c r="V424" s="7">
        <f t="shared" si="168"/>
        <v>1</v>
      </c>
      <c r="W424" s="7">
        <f t="shared" si="169"/>
        <v>0</v>
      </c>
      <c r="X424" s="861" t="str">
        <f t="shared" si="170"/>
        <v>NULL</v>
      </c>
      <c r="Y424" s="557" t="str">
        <f t="shared" si="171"/>
        <v/>
      </c>
      <c r="Z424" s="862">
        <f t="shared" si="174"/>
        <v>418</v>
      </c>
      <c r="AA424" s="633">
        <f t="shared" si="175"/>
        <v>0</v>
      </c>
      <c r="AB424" s="7" t="str">
        <f t="shared" si="181"/>
        <v>INVALID</v>
      </c>
      <c r="AC424" s="861" t="str">
        <f t="shared" si="182"/>
        <v/>
      </c>
      <c r="AD424" s="861" t="e">
        <f t="shared" si="183"/>
        <v>#DIV/0!</v>
      </c>
      <c r="AE424" s="861">
        <f t="shared" si="184"/>
        <v>0</v>
      </c>
      <c r="AF424" s="862">
        <f t="shared" si="176"/>
        <v>300</v>
      </c>
      <c r="AG424" s="862">
        <f t="shared" si="177"/>
        <v>201</v>
      </c>
      <c r="AH424" s="865">
        <f t="shared" si="178"/>
        <v>0.374</v>
      </c>
      <c r="AI424" s="862">
        <f t="shared" si="179"/>
        <v>0.11600000000000001</v>
      </c>
      <c r="AJ424" s="862" t="e">
        <f t="shared" si="180"/>
        <v>#VALUE!</v>
      </c>
      <c r="AK424" s="632" t="str">
        <f t="shared" si="185"/>
        <v/>
      </c>
      <c r="AL424" s="866" t="str">
        <f t="shared" si="165"/>
        <v/>
      </c>
      <c r="AM424" s="867">
        <f t="shared" si="172"/>
        <v>0</v>
      </c>
      <c r="AN424" s="633" t="str">
        <f t="shared" si="186"/>
        <v>YES</v>
      </c>
      <c r="AO424" s="511" t="s">
        <v>382</v>
      </c>
      <c r="AP424" s="127">
        <f>VLOOKUP(AO424,'Flags&amp;Qualifiers'!$B$2:$C$49,2)</f>
        <v>0</v>
      </c>
      <c r="AQ424" s="127">
        <f>VLOOKUP(AO424,'Flags&amp;Qualifiers'!$B$2:$D$49,3)</f>
        <v>0</v>
      </c>
      <c r="AR424" s="127">
        <f>VLOOKUP(AO424,'Flags&amp;Qualifiers'!$B$2:$E$49,4)</f>
        <v>0</v>
      </c>
      <c r="AS424" s="968"/>
      <c r="AT424" s="856" t="str">
        <f t="shared" si="173"/>
        <v>no</v>
      </c>
    </row>
    <row r="425" spans="1:46" s="7" customFormat="1" ht="11.25" customHeight="1" x14ac:dyDescent="0.2">
      <c r="A425" s="621">
        <f>(AirVision!A422)</f>
        <v>0</v>
      </c>
      <c r="B425" s="622">
        <f>(AirVision!B422)</f>
        <v>0</v>
      </c>
      <c r="C425" s="623" t="str">
        <f>IF(ISNUMBER(AirVision!I422),AirVision!I422, "")</f>
        <v/>
      </c>
      <c r="D425" s="624" t="str">
        <f>IF(AirVision!J422&lt;&gt;"",AirVision!J422, "")</f>
        <v/>
      </c>
      <c r="E425" s="624" t="str">
        <f>IF(ISNUMBER(AirVision!C422),AirVision!C422, "")</f>
        <v/>
      </c>
      <c r="F425" s="624" t="str">
        <f>IF(AirVision!D422&lt;&gt;"",AirVision!D422, "")</f>
        <v/>
      </c>
      <c r="G425" s="624" t="str">
        <f>IF(ISNUMBER(AirVision!F422),AirVision!F422, "")</f>
        <v/>
      </c>
      <c r="H425" s="624" t="str">
        <f>IF(AirVision!G422&lt;&gt;"",AirVision!G422, "")</f>
        <v/>
      </c>
      <c r="I425" s="624" t="str">
        <f>IF(ISNUMBER(AirVision!U422),AirVision!U422, "")</f>
        <v/>
      </c>
      <c r="J425" s="624" t="str">
        <f>IF(AirVision!V422&lt;&gt;"",AirVision!V422, "")</f>
        <v/>
      </c>
      <c r="K425" s="624" t="str">
        <f>IF(ISNUMBER(AirVision!X422),AirVision!X422, "")</f>
        <v/>
      </c>
      <c r="L425" s="624" t="str">
        <f>IF(AirVision!Y422&lt;&gt;"",AirVision!Y422, "")</f>
        <v/>
      </c>
      <c r="M425" s="624" t="str">
        <f>IF(ISNUMBER(AirVision!AA422),AirVision!AA422, "")</f>
        <v/>
      </c>
      <c r="N425" s="624" t="str">
        <f>IF(AirVision!AB422&lt;&gt;"",AirVision!AB422, "")</f>
        <v/>
      </c>
      <c r="O425" s="624" t="str">
        <f>IF(ISNUMBER(AirVision!AD422),AirVision!AD422, "")</f>
        <v/>
      </c>
      <c r="P425" s="624" t="str">
        <f>IF(AirVision!AE422&lt;&gt;"",AirVision!AE422, "")</f>
        <v/>
      </c>
      <c r="Q425" s="624">
        <f t="shared" si="166"/>
        <v>1</v>
      </c>
      <c r="R425" s="624" t="str">
        <f>IF(D425&lt;&gt;"",(VLOOKUP(D425,'Flags&amp;Qualifiers'!$S$2:$U$55,3)),"")</f>
        <v/>
      </c>
      <c r="S425" s="624" t="b">
        <f>ISNUMBER(SEARCH('Flags&amp;Qualifiers'!$S$5,D425))</f>
        <v>0</v>
      </c>
      <c r="T425" s="624">
        <f t="shared" si="167"/>
        <v>0</v>
      </c>
      <c r="U425" s="624" t="str">
        <f>IF(D425&lt;&gt;"",(VLOOKUP(D425,'Flags&amp;Qualifiers'!$S$2:$T$55,2)),"")</f>
        <v/>
      </c>
      <c r="V425" s="7">
        <f t="shared" si="168"/>
        <v>1</v>
      </c>
      <c r="W425" s="7">
        <f t="shared" si="169"/>
        <v>0</v>
      </c>
      <c r="X425" s="861" t="str">
        <f t="shared" si="170"/>
        <v>NULL</v>
      </c>
      <c r="Y425" s="557" t="str">
        <f t="shared" si="171"/>
        <v/>
      </c>
      <c r="Z425" s="862">
        <f t="shared" si="174"/>
        <v>419</v>
      </c>
      <c r="AA425" s="633">
        <f t="shared" si="175"/>
        <v>0</v>
      </c>
      <c r="AB425" s="7" t="str">
        <f t="shared" si="181"/>
        <v>INVALID</v>
      </c>
      <c r="AC425" s="861" t="str">
        <f t="shared" si="182"/>
        <v/>
      </c>
      <c r="AD425" s="861" t="e">
        <f t="shared" si="183"/>
        <v>#DIV/0!</v>
      </c>
      <c r="AE425" s="861">
        <f t="shared" si="184"/>
        <v>0</v>
      </c>
      <c r="AF425" s="862">
        <f t="shared" si="176"/>
        <v>300</v>
      </c>
      <c r="AG425" s="862">
        <f t="shared" si="177"/>
        <v>201</v>
      </c>
      <c r="AH425" s="865">
        <f t="shared" si="178"/>
        <v>0.374</v>
      </c>
      <c r="AI425" s="862">
        <f t="shared" si="179"/>
        <v>0.11600000000000001</v>
      </c>
      <c r="AJ425" s="862" t="e">
        <f t="shared" si="180"/>
        <v>#VALUE!</v>
      </c>
      <c r="AK425" s="632" t="str">
        <f t="shared" si="185"/>
        <v/>
      </c>
      <c r="AL425" s="866" t="str">
        <f t="shared" si="165"/>
        <v/>
      </c>
      <c r="AM425" s="867">
        <f t="shared" si="172"/>
        <v>0</v>
      </c>
      <c r="AN425" s="633" t="str">
        <f t="shared" si="186"/>
        <v>YES</v>
      </c>
      <c r="AO425" s="511" t="s">
        <v>382</v>
      </c>
      <c r="AP425" s="127">
        <f>VLOOKUP(AO425,'Flags&amp;Qualifiers'!$B$2:$C$49,2)</f>
        <v>0</v>
      </c>
      <c r="AQ425" s="127">
        <f>VLOOKUP(AO425,'Flags&amp;Qualifiers'!$B$2:$D$49,3)</f>
        <v>0</v>
      </c>
      <c r="AR425" s="127">
        <f>VLOOKUP(AO425,'Flags&amp;Qualifiers'!$B$2:$E$49,4)</f>
        <v>0</v>
      </c>
      <c r="AS425" s="968"/>
      <c r="AT425" s="856" t="str">
        <f t="shared" si="173"/>
        <v>no</v>
      </c>
    </row>
    <row r="426" spans="1:46" s="7" customFormat="1" ht="11.25" customHeight="1" x14ac:dyDescent="0.2">
      <c r="A426" s="621">
        <f>(AirVision!A423)</f>
        <v>0</v>
      </c>
      <c r="B426" s="622">
        <f>(AirVision!B423)</f>
        <v>0</v>
      </c>
      <c r="C426" s="623" t="str">
        <f>IF(ISNUMBER(AirVision!I423),AirVision!I423, "")</f>
        <v/>
      </c>
      <c r="D426" s="624" t="str">
        <f>IF(AirVision!J423&lt;&gt;"",AirVision!J423, "")</f>
        <v/>
      </c>
      <c r="E426" s="624" t="str">
        <f>IF(ISNUMBER(AirVision!C423),AirVision!C423, "")</f>
        <v/>
      </c>
      <c r="F426" s="624" t="str">
        <f>IF(AirVision!D423&lt;&gt;"",AirVision!D423, "")</f>
        <v/>
      </c>
      <c r="G426" s="624" t="str">
        <f>IF(ISNUMBER(AirVision!F423),AirVision!F423, "")</f>
        <v/>
      </c>
      <c r="H426" s="624" t="str">
        <f>IF(AirVision!G423&lt;&gt;"",AirVision!G423, "")</f>
        <v/>
      </c>
      <c r="I426" s="624" t="str">
        <f>IF(ISNUMBER(AirVision!U423),AirVision!U423, "")</f>
        <v/>
      </c>
      <c r="J426" s="624" t="str">
        <f>IF(AirVision!V423&lt;&gt;"",AirVision!V423, "")</f>
        <v/>
      </c>
      <c r="K426" s="624" t="str">
        <f>IF(ISNUMBER(AirVision!X423),AirVision!X423, "")</f>
        <v/>
      </c>
      <c r="L426" s="624" t="str">
        <f>IF(AirVision!Y423&lt;&gt;"",AirVision!Y423, "")</f>
        <v/>
      </c>
      <c r="M426" s="624" t="str">
        <f>IF(ISNUMBER(AirVision!AA423),AirVision!AA423, "")</f>
        <v/>
      </c>
      <c r="N426" s="624" t="str">
        <f>IF(AirVision!AB423&lt;&gt;"",AirVision!AB423, "")</f>
        <v/>
      </c>
      <c r="O426" s="624" t="str">
        <f>IF(ISNUMBER(AirVision!AD423),AirVision!AD423, "")</f>
        <v/>
      </c>
      <c r="P426" s="624" t="str">
        <f>IF(AirVision!AE423&lt;&gt;"",AirVision!AE423, "")</f>
        <v/>
      </c>
      <c r="Q426" s="624">
        <f t="shared" si="166"/>
        <v>1</v>
      </c>
      <c r="R426" s="624" t="str">
        <f>IF(D426&lt;&gt;"",(VLOOKUP(D426,'Flags&amp;Qualifiers'!$S$2:$U$55,3)),"")</f>
        <v/>
      </c>
      <c r="S426" s="624" t="b">
        <f>ISNUMBER(SEARCH('Flags&amp;Qualifiers'!$S$5,D426))</f>
        <v>0</v>
      </c>
      <c r="T426" s="624">
        <f t="shared" si="167"/>
        <v>0</v>
      </c>
      <c r="U426" s="624" t="str">
        <f>IF(D426&lt;&gt;"",(VLOOKUP(D426,'Flags&amp;Qualifiers'!$S$2:$T$55,2)),"")</f>
        <v/>
      </c>
      <c r="V426" s="7">
        <f t="shared" si="168"/>
        <v>1</v>
      </c>
      <c r="W426" s="7">
        <f t="shared" si="169"/>
        <v>0</v>
      </c>
      <c r="X426" s="861" t="str">
        <f t="shared" si="170"/>
        <v>NULL</v>
      </c>
      <c r="Y426" s="557" t="str">
        <f t="shared" si="171"/>
        <v/>
      </c>
      <c r="Z426" s="862">
        <f t="shared" si="174"/>
        <v>420</v>
      </c>
      <c r="AA426" s="633">
        <f t="shared" si="175"/>
        <v>0</v>
      </c>
      <c r="AB426" s="7" t="str">
        <f t="shared" si="181"/>
        <v>INVALID</v>
      </c>
      <c r="AC426" s="861" t="str">
        <f t="shared" si="182"/>
        <v/>
      </c>
      <c r="AD426" s="861" t="e">
        <f t="shared" si="183"/>
        <v>#DIV/0!</v>
      </c>
      <c r="AE426" s="861">
        <f t="shared" si="184"/>
        <v>0</v>
      </c>
      <c r="AF426" s="862">
        <f t="shared" si="176"/>
        <v>300</v>
      </c>
      <c r="AG426" s="862">
        <f t="shared" si="177"/>
        <v>201</v>
      </c>
      <c r="AH426" s="865">
        <f t="shared" si="178"/>
        <v>0.374</v>
      </c>
      <c r="AI426" s="862">
        <f t="shared" si="179"/>
        <v>0.11600000000000001</v>
      </c>
      <c r="AJ426" s="862" t="e">
        <f t="shared" si="180"/>
        <v>#VALUE!</v>
      </c>
      <c r="AK426" s="632" t="str">
        <f t="shared" si="185"/>
        <v/>
      </c>
      <c r="AL426" s="866" t="str">
        <f t="shared" si="165"/>
        <v/>
      </c>
      <c r="AM426" s="867">
        <f t="shared" si="172"/>
        <v>0</v>
      </c>
      <c r="AN426" s="633" t="str">
        <f t="shared" si="186"/>
        <v>YES</v>
      </c>
      <c r="AO426" s="511" t="s">
        <v>382</v>
      </c>
      <c r="AP426" s="127">
        <f>VLOOKUP(AO426,'Flags&amp;Qualifiers'!$B$2:$C$49,2)</f>
        <v>0</v>
      </c>
      <c r="AQ426" s="127">
        <f>VLOOKUP(AO426,'Flags&amp;Qualifiers'!$B$2:$D$49,3)</f>
        <v>0</v>
      </c>
      <c r="AR426" s="127">
        <f>VLOOKUP(AO426,'Flags&amp;Qualifiers'!$B$2:$E$49,4)</f>
        <v>0</v>
      </c>
      <c r="AS426" s="968"/>
      <c r="AT426" s="856" t="str">
        <f t="shared" si="173"/>
        <v>no</v>
      </c>
    </row>
    <row r="427" spans="1:46" s="7" customFormat="1" ht="11.25" customHeight="1" x14ac:dyDescent="0.2">
      <c r="A427" s="621">
        <f>(AirVision!A424)</f>
        <v>0</v>
      </c>
      <c r="B427" s="622">
        <f>(AirVision!B424)</f>
        <v>0</v>
      </c>
      <c r="C427" s="623" t="str">
        <f>IF(ISNUMBER(AirVision!I424),AirVision!I424, "")</f>
        <v/>
      </c>
      <c r="D427" s="624" t="str">
        <f>IF(AirVision!J424&lt;&gt;"",AirVision!J424, "")</f>
        <v/>
      </c>
      <c r="E427" s="624" t="str">
        <f>IF(ISNUMBER(AirVision!C424),AirVision!C424, "")</f>
        <v/>
      </c>
      <c r="F427" s="624" t="str">
        <f>IF(AirVision!D424&lt;&gt;"",AirVision!D424, "")</f>
        <v/>
      </c>
      <c r="G427" s="624" t="str">
        <f>IF(ISNUMBER(AirVision!F424),AirVision!F424, "")</f>
        <v/>
      </c>
      <c r="H427" s="624" t="str">
        <f>IF(AirVision!G424&lt;&gt;"",AirVision!G424, "")</f>
        <v/>
      </c>
      <c r="I427" s="624" t="str">
        <f>IF(ISNUMBER(AirVision!U424),AirVision!U424, "")</f>
        <v/>
      </c>
      <c r="J427" s="624" t="str">
        <f>IF(AirVision!V424&lt;&gt;"",AirVision!V424, "")</f>
        <v/>
      </c>
      <c r="K427" s="624" t="str">
        <f>IF(ISNUMBER(AirVision!X424),AirVision!X424, "")</f>
        <v/>
      </c>
      <c r="L427" s="624" t="str">
        <f>IF(AirVision!Y424&lt;&gt;"",AirVision!Y424, "")</f>
        <v/>
      </c>
      <c r="M427" s="624" t="str">
        <f>IF(ISNUMBER(AirVision!AA424),AirVision!AA424, "")</f>
        <v/>
      </c>
      <c r="N427" s="624" t="str">
        <f>IF(AirVision!AB424&lt;&gt;"",AirVision!AB424, "")</f>
        <v/>
      </c>
      <c r="O427" s="624" t="str">
        <f>IF(ISNUMBER(AirVision!AD424),AirVision!AD424, "")</f>
        <v/>
      </c>
      <c r="P427" s="624" t="str">
        <f>IF(AirVision!AE424&lt;&gt;"",AirVision!AE424, "")</f>
        <v/>
      </c>
      <c r="Q427" s="624">
        <f t="shared" si="166"/>
        <v>1</v>
      </c>
      <c r="R427" s="624" t="str">
        <f>IF(D427&lt;&gt;"",(VLOOKUP(D427,'Flags&amp;Qualifiers'!$S$2:$U$55,3)),"")</f>
        <v/>
      </c>
      <c r="S427" s="624" t="b">
        <f>ISNUMBER(SEARCH('Flags&amp;Qualifiers'!$S$5,D427))</f>
        <v>0</v>
      </c>
      <c r="T427" s="624">
        <f t="shared" si="167"/>
        <v>0</v>
      </c>
      <c r="U427" s="624" t="str">
        <f>IF(D427&lt;&gt;"",(VLOOKUP(D427,'Flags&amp;Qualifiers'!$S$2:$T$55,2)),"")</f>
        <v/>
      </c>
      <c r="V427" s="7">
        <f t="shared" si="168"/>
        <v>1</v>
      </c>
      <c r="W427" s="7">
        <f t="shared" si="169"/>
        <v>0</v>
      </c>
      <c r="X427" s="861" t="str">
        <f t="shared" si="170"/>
        <v>NULL</v>
      </c>
      <c r="Y427" s="557" t="str">
        <f t="shared" si="171"/>
        <v/>
      </c>
      <c r="Z427" s="862">
        <f t="shared" si="174"/>
        <v>421</v>
      </c>
      <c r="AA427" s="633">
        <f t="shared" si="175"/>
        <v>0</v>
      </c>
      <c r="AB427" s="7" t="str">
        <f t="shared" si="181"/>
        <v>INVALID</v>
      </c>
      <c r="AC427" s="861" t="str">
        <f t="shared" si="182"/>
        <v/>
      </c>
      <c r="AD427" s="861" t="e">
        <f t="shared" si="183"/>
        <v>#DIV/0!</v>
      </c>
      <c r="AE427" s="861">
        <f t="shared" si="184"/>
        <v>0</v>
      </c>
      <c r="AF427" s="862">
        <f t="shared" si="176"/>
        <v>300</v>
      </c>
      <c r="AG427" s="862">
        <f t="shared" si="177"/>
        <v>201</v>
      </c>
      <c r="AH427" s="865">
        <f t="shared" si="178"/>
        <v>0.374</v>
      </c>
      <c r="AI427" s="862">
        <f t="shared" si="179"/>
        <v>0.11600000000000001</v>
      </c>
      <c r="AJ427" s="862" t="e">
        <f t="shared" si="180"/>
        <v>#VALUE!</v>
      </c>
      <c r="AK427" s="632" t="str">
        <f t="shared" si="185"/>
        <v/>
      </c>
      <c r="AL427" s="866" t="str">
        <f t="shared" si="165"/>
        <v/>
      </c>
      <c r="AM427" s="867">
        <f t="shared" si="172"/>
        <v>0</v>
      </c>
      <c r="AN427" s="633" t="str">
        <f t="shared" si="186"/>
        <v>YES</v>
      </c>
      <c r="AO427" s="511" t="s">
        <v>382</v>
      </c>
      <c r="AP427" s="127">
        <f>VLOOKUP(AO427,'Flags&amp;Qualifiers'!$B$2:$C$49,2)</f>
        <v>0</v>
      </c>
      <c r="AQ427" s="127">
        <f>VLOOKUP(AO427,'Flags&amp;Qualifiers'!$B$2:$D$49,3)</f>
        <v>0</v>
      </c>
      <c r="AR427" s="127">
        <f>VLOOKUP(AO427,'Flags&amp;Qualifiers'!$B$2:$E$49,4)</f>
        <v>0</v>
      </c>
      <c r="AS427" s="968"/>
      <c r="AT427" s="856" t="str">
        <f t="shared" si="173"/>
        <v>no</v>
      </c>
    </row>
    <row r="428" spans="1:46" s="7" customFormat="1" ht="11.25" customHeight="1" x14ac:dyDescent="0.2">
      <c r="A428" s="621">
        <f>(AirVision!A425)</f>
        <v>0</v>
      </c>
      <c r="B428" s="622">
        <f>(AirVision!B425)</f>
        <v>0</v>
      </c>
      <c r="C428" s="623" t="str">
        <f>IF(ISNUMBER(AirVision!I425),AirVision!I425, "")</f>
        <v/>
      </c>
      <c r="D428" s="624" t="str">
        <f>IF(AirVision!J425&lt;&gt;"",AirVision!J425, "")</f>
        <v/>
      </c>
      <c r="E428" s="624" t="str">
        <f>IF(ISNUMBER(AirVision!C425),AirVision!C425, "")</f>
        <v/>
      </c>
      <c r="F428" s="624" t="str">
        <f>IF(AirVision!D425&lt;&gt;"",AirVision!D425, "")</f>
        <v/>
      </c>
      <c r="G428" s="624" t="str">
        <f>IF(ISNUMBER(AirVision!F425),AirVision!F425, "")</f>
        <v/>
      </c>
      <c r="H428" s="624" t="str">
        <f>IF(AirVision!G425&lt;&gt;"",AirVision!G425, "")</f>
        <v/>
      </c>
      <c r="I428" s="624" t="str">
        <f>IF(ISNUMBER(AirVision!U425),AirVision!U425, "")</f>
        <v/>
      </c>
      <c r="J428" s="624" t="str">
        <f>IF(AirVision!V425&lt;&gt;"",AirVision!V425, "")</f>
        <v/>
      </c>
      <c r="K428" s="624" t="str">
        <f>IF(ISNUMBER(AirVision!X425),AirVision!X425, "")</f>
        <v/>
      </c>
      <c r="L428" s="624" t="str">
        <f>IF(AirVision!Y425&lt;&gt;"",AirVision!Y425, "")</f>
        <v/>
      </c>
      <c r="M428" s="624" t="str">
        <f>IF(ISNUMBER(AirVision!AA425),AirVision!AA425, "")</f>
        <v/>
      </c>
      <c r="N428" s="624" t="str">
        <f>IF(AirVision!AB425&lt;&gt;"",AirVision!AB425, "")</f>
        <v/>
      </c>
      <c r="O428" s="624" t="str">
        <f>IF(ISNUMBER(AirVision!AD425),AirVision!AD425, "")</f>
        <v/>
      </c>
      <c r="P428" s="624" t="str">
        <f>IF(AirVision!AE425&lt;&gt;"",AirVision!AE425, "")</f>
        <v/>
      </c>
      <c r="Q428" s="624">
        <f t="shared" si="166"/>
        <v>1</v>
      </c>
      <c r="R428" s="624" t="str">
        <f>IF(D428&lt;&gt;"",(VLOOKUP(D428,'Flags&amp;Qualifiers'!$S$2:$U$55,3)),"")</f>
        <v/>
      </c>
      <c r="S428" s="624" t="b">
        <f>ISNUMBER(SEARCH('Flags&amp;Qualifiers'!$S$5,D428))</f>
        <v>0</v>
      </c>
      <c r="T428" s="624">
        <f t="shared" si="167"/>
        <v>0</v>
      </c>
      <c r="U428" s="624" t="str">
        <f>IF(D428&lt;&gt;"",(VLOOKUP(D428,'Flags&amp;Qualifiers'!$S$2:$T$55,2)),"")</f>
        <v/>
      </c>
      <c r="V428" s="7">
        <f t="shared" si="168"/>
        <v>1</v>
      </c>
      <c r="W428" s="7">
        <f t="shared" si="169"/>
        <v>0</v>
      </c>
      <c r="X428" s="861" t="str">
        <f t="shared" si="170"/>
        <v>NULL</v>
      </c>
      <c r="Y428" s="557" t="str">
        <f t="shared" si="171"/>
        <v/>
      </c>
      <c r="Z428" s="862">
        <f t="shared" si="174"/>
        <v>422</v>
      </c>
      <c r="AA428" s="633">
        <f t="shared" si="175"/>
        <v>0</v>
      </c>
      <c r="AB428" s="7" t="str">
        <f t="shared" si="181"/>
        <v>INVALID</v>
      </c>
      <c r="AC428" s="861" t="str">
        <f t="shared" si="182"/>
        <v/>
      </c>
      <c r="AD428" s="861" t="e">
        <f t="shared" si="183"/>
        <v>#DIV/0!</v>
      </c>
      <c r="AE428" s="861">
        <f t="shared" si="184"/>
        <v>0</v>
      </c>
      <c r="AF428" s="862">
        <f t="shared" si="176"/>
        <v>300</v>
      </c>
      <c r="AG428" s="862">
        <f t="shared" si="177"/>
        <v>201</v>
      </c>
      <c r="AH428" s="865">
        <f t="shared" si="178"/>
        <v>0.374</v>
      </c>
      <c r="AI428" s="862">
        <f t="shared" si="179"/>
        <v>0.11600000000000001</v>
      </c>
      <c r="AJ428" s="862" t="e">
        <f t="shared" si="180"/>
        <v>#VALUE!</v>
      </c>
      <c r="AK428" s="632" t="str">
        <f t="shared" si="185"/>
        <v/>
      </c>
      <c r="AL428" s="866" t="str">
        <f t="shared" si="165"/>
        <v/>
      </c>
      <c r="AM428" s="867">
        <f t="shared" si="172"/>
        <v>0</v>
      </c>
      <c r="AN428" s="633" t="str">
        <f t="shared" si="186"/>
        <v>YES</v>
      </c>
      <c r="AO428" s="511" t="s">
        <v>382</v>
      </c>
      <c r="AP428" s="127">
        <f>VLOOKUP(AO428,'Flags&amp;Qualifiers'!$B$2:$C$49,2)</f>
        <v>0</v>
      </c>
      <c r="AQ428" s="127">
        <f>VLOOKUP(AO428,'Flags&amp;Qualifiers'!$B$2:$D$49,3)</f>
        <v>0</v>
      </c>
      <c r="AR428" s="127">
        <f>VLOOKUP(AO428,'Flags&amp;Qualifiers'!$B$2:$E$49,4)</f>
        <v>0</v>
      </c>
      <c r="AS428" s="968"/>
      <c r="AT428" s="856" t="str">
        <f t="shared" si="173"/>
        <v>no</v>
      </c>
    </row>
    <row r="429" spans="1:46" s="7" customFormat="1" ht="11.25" customHeight="1" x14ac:dyDescent="0.2">
      <c r="A429" s="621">
        <f>(AirVision!A426)</f>
        <v>0</v>
      </c>
      <c r="B429" s="622">
        <f>(AirVision!B426)</f>
        <v>0</v>
      </c>
      <c r="C429" s="623" t="str">
        <f>IF(ISNUMBER(AirVision!I426),AirVision!I426, "")</f>
        <v/>
      </c>
      <c r="D429" s="624" t="str">
        <f>IF(AirVision!J426&lt;&gt;"",AirVision!J426, "")</f>
        <v/>
      </c>
      <c r="E429" s="624" t="str">
        <f>IF(ISNUMBER(AirVision!C426),AirVision!C426, "")</f>
        <v/>
      </c>
      <c r="F429" s="624" t="str">
        <f>IF(AirVision!D426&lt;&gt;"",AirVision!D426, "")</f>
        <v/>
      </c>
      <c r="G429" s="624" t="str">
        <f>IF(ISNUMBER(AirVision!F426),AirVision!F426, "")</f>
        <v/>
      </c>
      <c r="H429" s="624" t="str">
        <f>IF(AirVision!G426&lt;&gt;"",AirVision!G426, "")</f>
        <v/>
      </c>
      <c r="I429" s="624" t="str">
        <f>IF(ISNUMBER(AirVision!U426),AirVision!U426, "")</f>
        <v/>
      </c>
      <c r="J429" s="624" t="str">
        <f>IF(AirVision!V426&lt;&gt;"",AirVision!V426, "")</f>
        <v/>
      </c>
      <c r="K429" s="624" t="str">
        <f>IF(ISNUMBER(AirVision!X426),AirVision!X426, "")</f>
        <v/>
      </c>
      <c r="L429" s="624" t="str">
        <f>IF(AirVision!Y426&lt;&gt;"",AirVision!Y426, "")</f>
        <v/>
      </c>
      <c r="M429" s="624" t="str">
        <f>IF(ISNUMBER(AirVision!AA426),AirVision!AA426, "")</f>
        <v/>
      </c>
      <c r="N429" s="624" t="str">
        <f>IF(AirVision!AB426&lt;&gt;"",AirVision!AB426, "")</f>
        <v/>
      </c>
      <c r="O429" s="624" t="str">
        <f>IF(ISNUMBER(AirVision!AD426),AirVision!AD426, "")</f>
        <v/>
      </c>
      <c r="P429" s="624" t="str">
        <f>IF(AirVision!AE426&lt;&gt;"",AirVision!AE426, "")</f>
        <v/>
      </c>
      <c r="Q429" s="624">
        <f t="shared" si="166"/>
        <v>1</v>
      </c>
      <c r="R429" s="624" t="str">
        <f>IF(D429&lt;&gt;"",(VLOOKUP(D429,'Flags&amp;Qualifiers'!$S$2:$U$55,3)),"")</f>
        <v/>
      </c>
      <c r="S429" s="624" t="b">
        <f>ISNUMBER(SEARCH('Flags&amp;Qualifiers'!$S$5,D429))</f>
        <v>0</v>
      </c>
      <c r="T429" s="624">
        <f t="shared" si="167"/>
        <v>0</v>
      </c>
      <c r="U429" s="624" t="str">
        <f>IF(D429&lt;&gt;"",(VLOOKUP(D429,'Flags&amp;Qualifiers'!$S$2:$T$55,2)),"")</f>
        <v/>
      </c>
      <c r="V429" s="7">
        <f t="shared" si="168"/>
        <v>1</v>
      </c>
      <c r="W429" s="7">
        <f t="shared" si="169"/>
        <v>0</v>
      </c>
      <c r="X429" s="861" t="str">
        <f t="shared" si="170"/>
        <v>NULL</v>
      </c>
      <c r="Y429" s="557" t="str">
        <f t="shared" si="171"/>
        <v/>
      </c>
      <c r="Z429" s="862">
        <f t="shared" si="174"/>
        <v>423</v>
      </c>
      <c r="AA429" s="633">
        <f t="shared" si="175"/>
        <v>0</v>
      </c>
      <c r="AB429" s="7" t="str">
        <f t="shared" si="181"/>
        <v>INVALID</v>
      </c>
      <c r="AC429" s="861" t="str">
        <f t="shared" si="182"/>
        <v/>
      </c>
      <c r="AD429" s="861" t="e">
        <f t="shared" si="183"/>
        <v>#DIV/0!</v>
      </c>
      <c r="AE429" s="861">
        <f t="shared" si="184"/>
        <v>0</v>
      </c>
      <c r="AF429" s="862">
        <f t="shared" si="176"/>
        <v>300</v>
      </c>
      <c r="AG429" s="862">
        <f t="shared" si="177"/>
        <v>201</v>
      </c>
      <c r="AH429" s="865">
        <f t="shared" si="178"/>
        <v>0.374</v>
      </c>
      <c r="AI429" s="862">
        <f t="shared" si="179"/>
        <v>0.11600000000000001</v>
      </c>
      <c r="AJ429" s="862" t="e">
        <f t="shared" si="180"/>
        <v>#VALUE!</v>
      </c>
      <c r="AK429" s="632" t="str">
        <f t="shared" si="185"/>
        <v/>
      </c>
      <c r="AL429" s="866" t="str">
        <f t="shared" si="165"/>
        <v/>
      </c>
      <c r="AM429" s="867">
        <f t="shared" si="172"/>
        <v>0</v>
      </c>
      <c r="AN429" s="633" t="str">
        <f t="shared" si="186"/>
        <v>YES</v>
      </c>
      <c r="AO429" s="511" t="s">
        <v>382</v>
      </c>
      <c r="AP429" s="127">
        <f>VLOOKUP(AO429,'Flags&amp;Qualifiers'!$B$2:$C$49,2)</f>
        <v>0</v>
      </c>
      <c r="AQ429" s="127">
        <f>VLOOKUP(AO429,'Flags&amp;Qualifiers'!$B$2:$D$49,3)</f>
        <v>0</v>
      </c>
      <c r="AR429" s="127">
        <f>VLOOKUP(AO429,'Flags&amp;Qualifiers'!$B$2:$E$49,4)</f>
        <v>0</v>
      </c>
      <c r="AS429" s="968"/>
      <c r="AT429" s="856" t="str">
        <f t="shared" si="173"/>
        <v>no</v>
      </c>
    </row>
    <row r="430" spans="1:46" s="7" customFormat="1" ht="11.25" customHeight="1" x14ac:dyDescent="0.2">
      <c r="A430" s="621">
        <f>(AirVision!A427)</f>
        <v>0</v>
      </c>
      <c r="B430" s="622">
        <f>(AirVision!B427)</f>
        <v>0</v>
      </c>
      <c r="C430" s="623" t="str">
        <f>IF(ISNUMBER(AirVision!I427),AirVision!I427, "")</f>
        <v/>
      </c>
      <c r="D430" s="624" t="str">
        <f>IF(AirVision!J427&lt;&gt;"",AirVision!J427, "")</f>
        <v/>
      </c>
      <c r="E430" s="624" t="str">
        <f>IF(ISNUMBER(AirVision!C427),AirVision!C427, "")</f>
        <v/>
      </c>
      <c r="F430" s="624" t="str">
        <f>IF(AirVision!D427&lt;&gt;"",AirVision!D427, "")</f>
        <v/>
      </c>
      <c r="G430" s="624" t="str">
        <f>IF(ISNUMBER(AirVision!F427),AirVision!F427, "")</f>
        <v/>
      </c>
      <c r="H430" s="624" t="str">
        <f>IF(AirVision!G427&lt;&gt;"",AirVision!G427, "")</f>
        <v/>
      </c>
      <c r="I430" s="624" t="str">
        <f>IF(ISNUMBER(AirVision!U427),AirVision!U427, "")</f>
        <v/>
      </c>
      <c r="J430" s="624" t="str">
        <f>IF(AirVision!V427&lt;&gt;"",AirVision!V427, "")</f>
        <v/>
      </c>
      <c r="K430" s="624" t="str">
        <f>IF(ISNUMBER(AirVision!X427),AirVision!X427, "")</f>
        <v/>
      </c>
      <c r="L430" s="624" t="str">
        <f>IF(AirVision!Y427&lt;&gt;"",AirVision!Y427, "")</f>
        <v/>
      </c>
      <c r="M430" s="624" t="str">
        <f>IF(ISNUMBER(AirVision!AA427),AirVision!AA427, "")</f>
        <v/>
      </c>
      <c r="N430" s="624" t="str">
        <f>IF(AirVision!AB427&lt;&gt;"",AirVision!AB427, "")</f>
        <v/>
      </c>
      <c r="O430" s="624" t="str">
        <f>IF(ISNUMBER(AirVision!AD427),AirVision!AD427, "")</f>
        <v/>
      </c>
      <c r="P430" s="624" t="str">
        <f>IF(AirVision!AE427&lt;&gt;"",AirVision!AE427, "")</f>
        <v/>
      </c>
      <c r="Q430" s="624">
        <f t="shared" si="166"/>
        <v>1</v>
      </c>
      <c r="R430" s="624" t="str">
        <f>IF(D430&lt;&gt;"",(VLOOKUP(D430,'Flags&amp;Qualifiers'!$S$2:$U$55,3)),"")</f>
        <v/>
      </c>
      <c r="S430" s="624" t="b">
        <f>ISNUMBER(SEARCH('Flags&amp;Qualifiers'!$S$5,D430))</f>
        <v>0</v>
      </c>
      <c r="T430" s="624">
        <f t="shared" si="167"/>
        <v>0</v>
      </c>
      <c r="U430" s="624" t="str">
        <f>IF(D430&lt;&gt;"",(VLOOKUP(D430,'Flags&amp;Qualifiers'!$S$2:$T$55,2)),"")</f>
        <v/>
      </c>
      <c r="V430" s="7">
        <f t="shared" si="168"/>
        <v>1</v>
      </c>
      <c r="W430" s="7">
        <f t="shared" si="169"/>
        <v>0</v>
      </c>
      <c r="X430" s="861" t="str">
        <f t="shared" si="170"/>
        <v>NULL</v>
      </c>
      <c r="Y430" s="557" t="str">
        <f t="shared" si="171"/>
        <v/>
      </c>
      <c r="Z430" s="862">
        <f t="shared" si="174"/>
        <v>424</v>
      </c>
      <c r="AA430" s="633">
        <f t="shared" si="175"/>
        <v>0</v>
      </c>
      <c r="AB430" s="7" t="str">
        <f t="shared" si="181"/>
        <v>INVALID</v>
      </c>
      <c r="AC430" s="861" t="str">
        <f t="shared" si="182"/>
        <v/>
      </c>
      <c r="AD430" s="861" t="e">
        <f t="shared" si="183"/>
        <v>#DIV/0!</v>
      </c>
      <c r="AE430" s="861">
        <f t="shared" si="184"/>
        <v>0</v>
      </c>
      <c r="AF430" s="862">
        <f t="shared" si="176"/>
        <v>300</v>
      </c>
      <c r="AG430" s="862">
        <f t="shared" si="177"/>
        <v>201</v>
      </c>
      <c r="AH430" s="865">
        <f t="shared" si="178"/>
        <v>0.374</v>
      </c>
      <c r="AI430" s="862">
        <f t="shared" si="179"/>
        <v>0.11600000000000001</v>
      </c>
      <c r="AJ430" s="862" t="e">
        <f t="shared" si="180"/>
        <v>#VALUE!</v>
      </c>
      <c r="AK430" s="632" t="str">
        <f t="shared" si="185"/>
        <v/>
      </c>
      <c r="AL430" s="866" t="str">
        <f t="shared" si="165"/>
        <v/>
      </c>
      <c r="AM430" s="867">
        <f t="shared" si="172"/>
        <v>0</v>
      </c>
      <c r="AN430" s="633" t="str">
        <f t="shared" si="186"/>
        <v>YES</v>
      </c>
      <c r="AO430" s="511" t="s">
        <v>382</v>
      </c>
      <c r="AP430" s="127">
        <f>VLOOKUP(AO430,'Flags&amp;Qualifiers'!$B$2:$C$49,2)</f>
        <v>0</v>
      </c>
      <c r="AQ430" s="127">
        <f>VLOOKUP(AO430,'Flags&amp;Qualifiers'!$B$2:$D$49,3)</f>
        <v>0</v>
      </c>
      <c r="AR430" s="127">
        <f>VLOOKUP(AO430,'Flags&amp;Qualifiers'!$B$2:$E$49,4)</f>
        <v>0</v>
      </c>
      <c r="AS430" s="968"/>
      <c r="AT430" s="856" t="str">
        <f t="shared" si="173"/>
        <v>no</v>
      </c>
    </row>
    <row r="431" spans="1:46" s="7" customFormat="1" ht="11.25" customHeight="1" x14ac:dyDescent="0.2">
      <c r="A431" s="621">
        <f>(AirVision!A428)</f>
        <v>0</v>
      </c>
      <c r="B431" s="622">
        <f>(AirVision!B428)</f>
        <v>0</v>
      </c>
      <c r="C431" s="623" t="str">
        <f>IF(ISNUMBER(AirVision!I428),AirVision!I428, "")</f>
        <v/>
      </c>
      <c r="D431" s="624" t="str">
        <f>IF(AirVision!J428&lt;&gt;"",AirVision!J428, "")</f>
        <v/>
      </c>
      <c r="E431" s="624" t="str">
        <f>IF(ISNUMBER(AirVision!C428),AirVision!C428, "")</f>
        <v/>
      </c>
      <c r="F431" s="624" t="str">
        <f>IF(AirVision!D428&lt;&gt;"",AirVision!D428, "")</f>
        <v/>
      </c>
      <c r="G431" s="624" t="str">
        <f>IF(ISNUMBER(AirVision!F428),AirVision!F428, "")</f>
        <v/>
      </c>
      <c r="H431" s="624" t="str">
        <f>IF(AirVision!G428&lt;&gt;"",AirVision!G428, "")</f>
        <v/>
      </c>
      <c r="I431" s="624" t="str">
        <f>IF(ISNUMBER(AirVision!U428),AirVision!U428, "")</f>
        <v/>
      </c>
      <c r="J431" s="624" t="str">
        <f>IF(AirVision!V428&lt;&gt;"",AirVision!V428, "")</f>
        <v/>
      </c>
      <c r="K431" s="624" t="str">
        <f>IF(ISNUMBER(AirVision!X428),AirVision!X428, "")</f>
        <v/>
      </c>
      <c r="L431" s="624" t="str">
        <f>IF(AirVision!Y428&lt;&gt;"",AirVision!Y428, "")</f>
        <v/>
      </c>
      <c r="M431" s="624" t="str">
        <f>IF(ISNUMBER(AirVision!AA428),AirVision!AA428, "")</f>
        <v/>
      </c>
      <c r="N431" s="624" t="str">
        <f>IF(AirVision!AB428&lt;&gt;"",AirVision!AB428, "")</f>
        <v/>
      </c>
      <c r="O431" s="624" t="str">
        <f>IF(ISNUMBER(AirVision!AD428),AirVision!AD428, "")</f>
        <v/>
      </c>
      <c r="P431" s="624" t="str">
        <f>IF(AirVision!AE428&lt;&gt;"",AirVision!AE428, "")</f>
        <v/>
      </c>
      <c r="Q431" s="624">
        <f t="shared" si="166"/>
        <v>1</v>
      </c>
      <c r="R431" s="624" t="str">
        <f>IF(D431&lt;&gt;"",(VLOOKUP(D431,'Flags&amp;Qualifiers'!$S$2:$U$55,3)),"")</f>
        <v/>
      </c>
      <c r="S431" s="624" t="b">
        <f>ISNUMBER(SEARCH('Flags&amp;Qualifiers'!$S$5,D431))</f>
        <v>0</v>
      </c>
      <c r="T431" s="624">
        <f t="shared" si="167"/>
        <v>0</v>
      </c>
      <c r="U431" s="624" t="str">
        <f>IF(D431&lt;&gt;"",(VLOOKUP(D431,'Flags&amp;Qualifiers'!$S$2:$T$55,2)),"")</f>
        <v/>
      </c>
      <c r="V431" s="7">
        <f t="shared" si="168"/>
        <v>1</v>
      </c>
      <c r="W431" s="7">
        <f t="shared" si="169"/>
        <v>0</v>
      </c>
      <c r="X431" s="861" t="str">
        <f t="shared" si="170"/>
        <v>NULL</v>
      </c>
      <c r="Y431" s="557" t="str">
        <f t="shared" si="171"/>
        <v/>
      </c>
      <c r="Z431" s="862">
        <f t="shared" si="174"/>
        <v>425</v>
      </c>
      <c r="AA431" s="633">
        <f t="shared" si="175"/>
        <v>0</v>
      </c>
      <c r="AB431" s="7" t="str">
        <f t="shared" si="181"/>
        <v>INVALID</v>
      </c>
      <c r="AC431" s="861" t="str">
        <f t="shared" si="182"/>
        <v/>
      </c>
      <c r="AD431" s="861" t="e">
        <f t="shared" si="183"/>
        <v>#DIV/0!</v>
      </c>
      <c r="AE431" s="861">
        <f t="shared" si="184"/>
        <v>0</v>
      </c>
      <c r="AF431" s="862">
        <f t="shared" si="176"/>
        <v>300</v>
      </c>
      <c r="AG431" s="862">
        <f t="shared" si="177"/>
        <v>201</v>
      </c>
      <c r="AH431" s="865">
        <f t="shared" si="178"/>
        <v>0.374</v>
      </c>
      <c r="AI431" s="862">
        <f t="shared" si="179"/>
        <v>0.11600000000000001</v>
      </c>
      <c r="AJ431" s="862" t="e">
        <f t="shared" si="180"/>
        <v>#VALUE!</v>
      </c>
      <c r="AK431" s="632" t="str">
        <f t="shared" si="185"/>
        <v/>
      </c>
      <c r="AL431" s="866" t="str">
        <f t="shared" si="165"/>
        <v/>
      </c>
      <c r="AM431" s="867">
        <f t="shared" si="172"/>
        <v>0</v>
      </c>
      <c r="AN431" s="633" t="str">
        <f t="shared" si="186"/>
        <v>YES</v>
      </c>
      <c r="AO431" s="511" t="s">
        <v>382</v>
      </c>
      <c r="AP431" s="127">
        <f>VLOOKUP(AO431,'Flags&amp;Qualifiers'!$B$2:$C$49,2)</f>
        <v>0</v>
      </c>
      <c r="AQ431" s="127">
        <f>VLOOKUP(AO431,'Flags&amp;Qualifiers'!$B$2:$D$49,3)</f>
        <v>0</v>
      </c>
      <c r="AR431" s="127">
        <f>VLOOKUP(AO431,'Flags&amp;Qualifiers'!$B$2:$E$49,4)</f>
        <v>0</v>
      </c>
      <c r="AS431" s="968"/>
      <c r="AT431" s="856" t="str">
        <f t="shared" si="173"/>
        <v>no</v>
      </c>
    </row>
    <row r="432" spans="1:46" s="7" customFormat="1" ht="11.25" customHeight="1" x14ac:dyDescent="0.2">
      <c r="A432" s="621">
        <f>(AirVision!A429)</f>
        <v>0</v>
      </c>
      <c r="B432" s="622">
        <f>(AirVision!B429)</f>
        <v>0</v>
      </c>
      <c r="C432" s="623" t="str">
        <f>IF(ISNUMBER(AirVision!I429),AirVision!I429, "")</f>
        <v/>
      </c>
      <c r="D432" s="624" t="str">
        <f>IF(AirVision!J429&lt;&gt;"",AirVision!J429, "")</f>
        <v/>
      </c>
      <c r="E432" s="624" t="str">
        <f>IF(ISNUMBER(AirVision!C429),AirVision!C429, "")</f>
        <v/>
      </c>
      <c r="F432" s="624" t="str">
        <f>IF(AirVision!D429&lt;&gt;"",AirVision!D429, "")</f>
        <v/>
      </c>
      <c r="G432" s="624" t="str">
        <f>IF(ISNUMBER(AirVision!F429),AirVision!F429, "")</f>
        <v/>
      </c>
      <c r="H432" s="624" t="str">
        <f>IF(AirVision!G429&lt;&gt;"",AirVision!G429, "")</f>
        <v/>
      </c>
      <c r="I432" s="624" t="str">
        <f>IF(ISNUMBER(AirVision!U429),AirVision!U429, "")</f>
        <v/>
      </c>
      <c r="J432" s="624" t="str">
        <f>IF(AirVision!V429&lt;&gt;"",AirVision!V429, "")</f>
        <v/>
      </c>
      <c r="K432" s="624" t="str">
        <f>IF(ISNUMBER(AirVision!X429),AirVision!X429, "")</f>
        <v/>
      </c>
      <c r="L432" s="624" t="str">
        <f>IF(AirVision!Y429&lt;&gt;"",AirVision!Y429, "")</f>
        <v/>
      </c>
      <c r="M432" s="624" t="str">
        <f>IF(ISNUMBER(AirVision!AA429),AirVision!AA429, "")</f>
        <v/>
      </c>
      <c r="N432" s="624" t="str">
        <f>IF(AirVision!AB429&lt;&gt;"",AirVision!AB429, "")</f>
        <v/>
      </c>
      <c r="O432" s="624" t="str">
        <f>IF(ISNUMBER(AirVision!AD429),AirVision!AD429, "")</f>
        <v/>
      </c>
      <c r="P432" s="624" t="str">
        <f>IF(AirVision!AE429&lt;&gt;"",AirVision!AE429, "")</f>
        <v/>
      </c>
      <c r="Q432" s="624">
        <f t="shared" si="166"/>
        <v>1</v>
      </c>
      <c r="R432" s="624" t="str">
        <f>IF(D432&lt;&gt;"",(VLOOKUP(D432,'Flags&amp;Qualifiers'!$S$2:$U$55,3)),"")</f>
        <v/>
      </c>
      <c r="S432" s="624" t="b">
        <f>ISNUMBER(SEARCH('Flags&amp;Qualifiers'!$S$5,D432))</f>
        <v>0</v>
      </c>
      <c r="T432" s="624">
        <f t="shared" si="167"/>
        <v>0</v>
      </c>
      <c r="U432" s="624" t="str">
        <f>IF(D432&lt;&gt;"",(VLOOKUP(D432,'Flags&amp;Qualifiers'!$S$2:$T$55,2)),"")</f>
        <v/>
      </c>
      <c r="V432" s="7">
        <f t="shared" si="168"/>
        <v>1</v>
      </c>
      <c r="W432" s="7">
        <f t="shared" si="169"/>
        <v>0</v>
      </c>
      <c r="X432" s="861" t="str">
        <f t="shared" si="170"/>
        <v>NULL</v>
      </c>
      <c r="Y432" s="557" t="str">
        <f t="shared" si="171"/>
        <v/>
      </c>
      <c r="Z432" s="862">
        <f t="shared" si="174"/>
        <v>426</v>
      </c>
      <c r="AA432" s="633">
        <f t="shared" si="175"/>
        <v>0</v>
      </c>
      <c r="AB432" s="7" t="str">
        <f t="shared" si="181"/>
        <v>INVALID</v>
      </c>
      <c r="AC432" s="861" t="str">
        <f t="shared" si="182"/>
        <v/>
      </c>
      <c r="AD432" s="861" t="e">
        <f t="shared" si="183"/>
        <v>#DIV/0!</v>
      </c>
      <c r="AE432" s="861">
        <f t="shared" si="184"/>
        <v>0</v>
      </c>
      <c r="AF432" s="862">
        <f t="shared" si="176"/>
        <v>300</v>
      </c>
      <c r="AG432" s="862">
        <f t="shared" si="177"/>
        <v>201</v>
      </c>
      <c r="AH432" s="865">
        <f t="shared" si="178"/>
        <v>0.374</v>
      </c>
      <c r="AI432" s="862">
        <f t="shared" si="179"/>
        <v>0.11600000000000001</v>
      </c>
      <c r="AJ432" s="862" t="e">
        <f t="shared" si="180"/>
        <v>#VALUE!</v>
      </c>
      <c r="AK432" s="632" t="str">
        <f t="shared" si="185"/>
        <v/>
      </c>
      <c r="AL432" s="866" t="str">
        <f t="shared" si="165"/>
        <v/>
      </c>
      <c r="AM432" s="867">
        <f t="shared" si="172"/>
        <v>0</v>
      </c>
      <c r="AN432" s="633" t="str">
        <f t="shared" si="186"/>
        <v>YES</v>
      </c>
      <c r="AO432" s="511" t="s">
        <v>382</v>
      </c>
      <c r="AP432" s="127">
        <f>VLOOKUP(AO432,'Flags&amp;Qualifiers'!$B$2:$C$49,2)</f>
        <v>0</v>
      </c>
      <c r="AQ432" s="127">
        <f>VLOOKUP(AO432,'Flags&amp;Qualifiers'!$B$2:$D$49,3)</f>
        <v>0</v>
      </c>
      <c r="AR432" s="127">
        <f>VLOOKUP(AO432,'Flags&amp;Qualifiers'!$B$2:$E$49,4)</f>
        <v>0</v>
      </c>
      <c r="AS432" s="968"/>
      <c r="AT432" s="856" t="str">
        <f t="shared" si="173"/>
        <v>no</v>
      </c>
    </row>
    <row r="433" spans="1:46" s="7" customFormat="1" ht="11.25" customHeight="1" x14ac:dyDescent="0.2">
      <c r="A433" s="621">
        <f>(AirVision!A430)</f>
        <v>0</v>
      </c>
      <c r="B433" s="622">
        <f>(AirVision!B430)</f>
        <v>0</v>
      </c>
      <c r="C433" s="623" t="str">
        <f>IF(ISNUMBER(AirVision!I430),AirVision!I430, "")</f>
        <v/>
      </c>
      <c r="D433" s="624" t="str">
        <f>IF(AirVision!J430&lt;&gt;"",AirVision!J430, "")</f>
        <v/>
      </c>
      <c r="E433" s="624" t="str">
        <f>IF(ISNUMBER(AirVision!C430),AirVision!C430, "")</f>
        <v/>
      </c>
      <c r="F433" s="624" t="str">
        <f>IF(AirVision!D430&lt;&gt;"",AirVision!D430, "")</f>
        <v/>
      </c>
      <c r="G433" s="624" t="str">
        <f>IF(ISNUMBER(AirVision!F430),AirVision!F430, "")</f>
        <v/>
      </c>
      <c r="H433" s="624" t="str">
        <f>IF(AirVision!G430&lt;&gt;"",AirVision!G430, "")</f>
        <v/>
      </c>
      <c r="I433" s="624" t="str">
        <f>IF(ISNUMBER(AirVision!U430),AirVision!U430, "")</f>
        <v/>
      </c>
      <c r="J433" s="624" t="str">
        <f>IF(AirVision!V430&lt;&gt;"",AirVision!V430, "")</f>
        <v/>
      </c>
      <c r="K433" s="624" t="str">
        <f>IF(ISNUMBER(AirVision!X430),AirVision!X430, "")</f>
        <v/>
      </c>
      <c r="L433" s="624" t="str">
        <f>IF(AirVision!Y430&lt;&gt;"",AirVision!Y430, "")</f>
        <v/>
      </c>
      <c r="M433" s="624" t="str">
        <f>IF(ISNUMBER(AirVision!AA430),AirVision!AA430, "")</f>
        <v/>
      </c>
      <c r="N433" s="624" t="str">
        <f>IF(AirVision!AB430&lt;&gt;"",AirVision!AB430, "")</f>
        <v/>
      </c>
      <c r="O433" s="624" t="str">
        <f>IF(ISNUMBER(AirVision!AD430),AirVision!AD430, "")</f>
        <v/>
      </c>
      <c r="P433" s="624" t="str">
        <f>IF(AirVision!AE430&lt;&gt;"",AirVision!AE430, "")</f>
        <v/>
      </c>
      <c r="Q433" s="624">
        <f t="shared" si="166"/>
        <v>1</v>
      </c>
      <c r="R433" s="624" t="str">
        <f>IF(D433&lt;&gt;"",(VLOOKUP(D433,'Flags&amp;Qualifiers'!$S$2:$U$55,3)),"")</f>
        <v/>
      </c>
      <c r="S433" s="624" t="b">
        <f>ISNUMBER(SEARCH('Flags&amp;Qualifiers'!$S$5,D433))</f>
        <v>0</v>
      </c>
      <c r="T433" s="624">
        <f t="shared" si="167"/>
        <v>0</v>
      </c>
      <c r="U433" s="624" t="str">
        <f>IF(D433&lt;&gt;"",(VLOOKUP(D433,'Flags&amp;Qualifiers'!$S$2:$T$55,2)),"")</f>
        <v/>
      </c>
      <c r="V433" s="7">
        <f t="shared" si="168"/>
        <v>1</v>
      </c>
      <c r="W433" s="7">
        <f t="shared" si="169"/>
        <v>0</v>
      </c>
      <c r="X433" s="861" t="str">
        <f t="shared" si="170"/>
        <v>NULL</v>
      </c>
      <c r="Y433" s="557" t="str">
        <f t="shared" si="171"/>
        <v/>
      </c>
      <c r="Z433" s="862">
        <f t="shared" si="174"/>
        <v>427</v>
      </c>
      <c r="AA433" s="633">
        <f t="shared" si="175"/>
        <v>0</v>
      </c>
      <c r="AB433" s="7" t="str">
        <f t="shared" si="181"/>
        <v>INVALID</v>
      </c>
      <c r="AC433" s="861" t="str">
        <f t="shared" si="182"/>
        <v/>
      </c>
      <c r="AD433" s="861" t="e">
        <f t="shared" si="183"/>
        <v>#DIV/0!</v>
      </c>
      <c r="AE433" s="861">
        <f t="shared" si="184"/>
        <v>0</v>
      </c>
      <c r="AF433" s="862">
        <f t="shared" si="176"/>
        <v>300</v>
      </c>
      <c r="AG433" s="862">
        <f t="shared" si="177"/>
        <v>201</v>
      </c>
      <c r="AH433" s="865">
        <f t="shared" si="178"/>
        <v>0.374</v>
      </c>
      <c r="AI433" s="862">
        <f t="shared" si="179"/>
        <v>0.11600000000000001</v>
      </c>
      <c r="AJ433" s="862" t="e">
        <f t="shared" si="180"/>
        <v>#VALUE!</v>
      </c>
      <c r="AK433" s="632" t="str">
        <f t="shared" si="185"/>
        <v/>
      </c>
      <c r="AL433" s="866" t="str">
        <f t="shared" si="165"/>
        <v/>
      </c>
      <c r="AM433" s="867">
        <f t="shared" si="172"/>
        <v>0</v>
      </c>
      <c r="AN433" s="633" t="str">
        <f t="shared" si="186"/>
        <v>YES</v>
      </c>
      <c r="AO433" s="511" t="s">
        <v>382</v>
      </c>
      <c r="AP433" s="127">
        <f>VLOOKUP(AO433,'Flags&amp;Qualifiers'!$B$2:$C$49,2)</f>
        <v>0</v>
      </c>
      <c r="AQ433" s="127">
        <f>VLOOKUP(AO433,'Flags&amp;Qualifiers'!$B$2:$D$49,3)</f>
        <v>0</v>
      </c>
      <c r="AR433" s="127">
        <f>VLOOKUP(AO433,'Flags&amp;Qualifiers'!$B$2:$E$49,4)</f>
        <v>0</v>
      </c>
      <c r="AS433" s="968"/>
      <c r="AT433" s="856" t="str">
        <f t="shared" si="173"/>
        <v>no</v>
      </c>
    </row>
    <row r="434" spans="1:46" s="7" customFormat="1" ht="11.25" customHeight="1" x14ac:dyDescent="0.2">
      <c r="A434" s="621">
        <f>(AirVision!A431)</f>
        <v>0</v>
      </c>
      <c r="B434" s="622">
        <f>(AirVision!B431)</f>
        <v>0</v>
      </c>
      <c r="C434" s="623" t="str">
        <f>IF(ISNUMBER(AirVision!I431),AirVision!I431, "")</f>
        <v/>
      </c>
      <c r="D434" s="624" t="str">
        <f>IF(AirVision!J431&lt;&gt;"",AirVision!J431, "")</f>
        <v/>
      </c>
      <c r="E434" s="624" t="str">
        <f>IF(ISNUMBER(AirVision!C431),AirVision!C431, "")</f>
        <v/>
      </c>
      <c r="F434" s="624" t="str">
        <f>IF(AirVision!D431&lt;&gt;"",AirVision!D431, "")</f>
        <v/>
      </c>
      <c r="G434" s="624" t="str">
        <f>IF(ISNUMBER(AirVision!F431),AirVision!F431, "")</f>
        <v/>
      </c>
      <c r="H434" s="624" t="str">
        <f>IF(AirVision!G431&lt;&gt;"",AirVision!G431, "")</f>
        <v/>
      </c>
      <c r="I434" s="624" t="str">
        <f>IF(ISNUMBER(AirVision!U431),AirVision!U431, "")</f>
        <v/>
      </c>
      <c r="J434" s="624" t="str">
        <f>IF(AirVision!V431&lt;&gt;"",AirVision!V431, "")</f>
        <v/>
      </c>
      <c r="K434" s="624" t="str">
        <f>IF(ISNUMBER(AirVision!X431),AirVision!X431, "")</f>
        <v/>
      </c>
      <c r="L434" s="624" t="str">
        <f>IF(AirVision!Y431&lt;&gt;"",AirVision!Y431, "")</f>
        <v/>
      </c>
      <c r="M434" s="624" t="str">
        <f>IF(ISNUMBER(AirVision!AA431),AirVision!AA431, "")</f>
        <v/>
      </c>
      <c r="N434" s="624" t="str">
        <f>IF(AirVision!AB431&lt;&gt;"",AirVision!AB431, "")</f>
        <v/>
      </c>
      <c r="O434" s="624" t="str">
        <f>IF(ISNUMBER(AirVision!AD431),AirVision!AD431, "")</f>
        <v/>
      </c>
      <c r="P434" s="624" t="str">
        <f>IF(AirVision!AE431&lt;&gt;"",AirVision!AE431, "")</f>
        <v/>
      </c>
      <c r="Q434" s="624">
        <f t="shared" si="166"/>
        <v>1</v>
      </c>
      <c r="R434" s="624" t="str">
        <f>IF(D434&lt;&gt;"",(VLOOKUP(D434,'Flags&amp;Qualifiers'!$S$2:$U$55,3)),"")</f>
        <v/>
      </c>
      <c r="S434" s="624" t="b">
        <f>ISNUMBER(SEARCH('Flags&amp;Qualifiers'!$S$5,D434))</f>
        <v>0</v>
      </c>
      <c r="T434" s="624">
        <f t="shared" si="167"/>
        <v>0</v>
      </c>
      <c r="U434" s="624" t="str">
        <f>IF(D434&lt;&gt;"",(VLOOKUP(D434,'Flags&amp;Qualifiers'!$S$2:$T$55,2)),"")</f>
        <v/>
      </c>
      <c r="V434" s="7">
        <f t="shared" si="168"/>
        <v>1</v>
      </c>
      <c r="W434" s="7">
        <f t="shared" si="169"/>
        <v>0</v>
      </c>
      <c r="X434" s="861" t="str">
        <f t="shared" si="170"/>
        <v>NULL</v>
      </c>
      <c r="Y434" s="557" t="str">
        <f t="shared" si="171"/>
        <v/>
      </c>
      <c r="Z434" s="862">
        <f t="shared" si="174"/>
        <v>428</v>
      </c>
      <c r="AA434" s="633">
        <f t="shared" si="175"/>
        <v>0</v>
      </c>
      <c r="AB434" s="7" t="str">
        <f t="shared" si="181"/>
        <v>INVALID</v>
      </c>
      <c r="AC434" s="861" t="str">
        <f t="shared" si="182"/>
        <v/>
      </c>
      <c r="AD434" s="861" t="e">
        <f t="shared" si="183"/>
        <v>#DIV/0!</v>
      </c>
      <c r="AE434" s="861">
        <f t="shared" si="184"/>
        <v>0</v>
      </c>
      <c r="AF434" s="862">
        <f t="shared" si="176"/>
        <v>300</v>
      </c>
      <c r="AG434" s="862">
        <f t="shared" si="177"/>
        <v>201</v>
      </c>
      <c r="AH434" s="865">
        <f t="shared" si="178"/>
        <v>0.374</v>
      </c>
      <c r="AI434" s="862">
        <f t="shared" si="179"/>
        <v>0.11600000000000001</v>
      </c>
      <c r="AJ434" s="862" t="e">
        <f t="shared" si="180"/>
        <v>#VALUE!</v>
      </c>
      <c r="AK434" s="632" t="str">
        <f t="shared" si="185"/>
        <v/>
      </c>
      <c r="AL434" s="866" t="str">
        <f t="shared" si="165"/>
        <v/>
      </c>
      <c r="AM434" s="867">
        <f t="shared" si="172"/>
        <v>0</v>
      </c>
      <c r="AN434" s="633" t="str">
        <f t="shared" si="186"/>
        <v>YES</v>
      </c>
      <c r="AO434" s="511" t="s">
        <v>382</v>
      </c>
      <c r="AP434" s="127">
        <f>VLOOKUP(AO434,'Flags&amp;Qualifiers'!$B$2:$C$49,2)</f>
        <v>0</v>
      </c>
      <c r="AQ434" s="127">
        <f>VLOOKUP(AO434,'Flags&amp;Qualifiers'!$B$2:$D$49,3)</f>
        <v>0</v>
      </c>
      <c r="AR434" s="127">
        <f>VLOOKUP(AO434,'Flags&amp;Qualifiers'!$B$2:$E$49,4)</f>
        <v>0</v>
      </c>
      <c r="AS434" s="968"/>
      <c r="AT434" s="856" t="str">
        <f t="shared" si="173"/>
        <v>no</v>
      </c>
    </row>
    <row r="435" spans="1:46" s="7" customFormat="1" ht="11.25" customHeight="1" x14ac:dyDescent="0.2">
      <c r="A435" s="621">
        <f>(AirVision!A432)</f>
        <v>0</v>
      </c>
      <c r="B435" s="622">
        <f>(AirVision!B432)</f>
        <v>0</v>
      </c>
      <c r="C435" s="623" t="str">
        <f>IF(ISNUMBER(AirVision!I432),AirVision!I432, "")</f>
        <v/>
      </c>
      <c r="D435" s="624" t="str">
        <f>IF(AirVision!J432&lt;&gt;"",AirVision!J432, "")</f>
        <v/>
      </c>
      <c r="E435" s="624" t="str">
        <f>IF(ISNUMBER(AirVision!C432),AirVision!C432, "")</f>
        <v/>
      </c>
      <c r="F435" s="624" t="str">
        <f>IF(AirVision!D432&lt;&gt;"",AirVision!D432, "")</f>
        <v/>
      </c>
      <c r="G435" s="624" t="str">
        <f>IF(ISNUMBER(AirVision!F432),AirVision!F432, "")</f>
        <v/>
      </c>
      <c r="H435" s="624" t="str">
        <f>IF(AirVision!G432&lt;&gt;"",AirVision!G432, "")</f>
        <v/>
      </c>
      <c r="I435" s="624" t="str">
        <f>IF(ISNUMBER(AirVision!U432),AirVision!U432, "")</f>
        <v/>
      </c>
      <c r="J435" s="624" t="str">
        <f>IF(AirVision!V432&lt;&gt;"",AirVision!V432, "")</f>
        <v/>
      </c>
      <c r="K435" s="624" t="str">
        <f>IF(ISNUMBER(AirVision!X432),AirVision!X432, "")</f>
        <v/>
      </c>
      <c r="L435" s="624" t="str">
        <f>IF(AirVision!Y432&lt;&gt;"",AirVision!Y432, "")</f>
        <v/>
      </c>
      <c r="M435" s="624" t="str">
        <f>IF(ISNUMBER(AirVision!AA432),AirVision!AA432, "")</f>
        <v/>
      </c>
      <c r="N435" s="624" t="str">
        <f>IF(AirVision!AB432&lt;&gt;"",AirVision!AB432, "")</f>
        <v/>
      </c>
      <c r="O435" s="624" t="str">
        <f>IF(ISNUMBER(AirVision!AD432),AirVision!AD432, "")</f>
        <v/>
      </c>
      <c r="P435" s="624" t="str">
        <f>IF(AirVision!AE432&lt;&gt;"",AirVision!AE432, "")</f>
        <v/>
      </c>
      <c r="Q435" s="624">
        <f t="shared" si="166"/>
        <v>1</v>
      </c>
      <c r="R435" s="624" t="str">
        <f>IF(D435&lt;&gt;"",(VLOOKUP(D435,'Flags&amp;Qualifiers'!$S$2:$U$55,3)),"")</f>
        <v/>
      </c>
      <c r="S435" s="624" t="b">
        <f>ISNUMBER(SEARCH('Flags&amp;Qualifiers'!$S$5,D435))</f>
        <v>0</v>
      </c>
      <c r="T435" s="624">
        <f t="shared" si="167"/>
        <v>0</v>
      </c>
      <c r="U435" s="624" t="str">
        <f>IF(D435&lt;&gt;"",(VLOOKUP(D435,'Flags&amp;Qualifiers'!$S$2:$T$55,2)),"")</f>
        <v/>
      </c>
      <c r="V435" s="7">
        <f t="shared" si="168"/>
        <v>1</v>
      </c>
      <c r="W435" s="7">
        <f t="shared" si="169"/>
        <v>0</v>
      </c>
      <c r="X435" s="861" t="str">
        <f t="shared" si="170"/>
        <v>NULL</v>
      </c>
      <c r="Y435" s="557" t="str">
        <f t="shared" si="171"/>
        <v/>
      </c>
      <c r="Z435" s="862">
        <f t="shared" si="174"/>
        <v>429</v>
      </c>
      <c r="AA435" s="633">
        <f t="shared" si="175"/>
        <v>0</v>
      </c>
      <c r="AB435" s="7" t="str">
        <f t="shared" si="181"/>
        <v>INVALID</v>
      </c>
      <c r="AC435" s="861" t="str">
        <f t="shared" si="182"/>
        <v/>
      </c>
      <c r="AD435" s="861" t="e">
        <f t="shared" si="183"/>
        <v>#DIV/0!</v>
      </c>
      <c r="AE435" s="861">
        <f t="shared" si="184"/>
        <v>0</v>
      </c>
      <c r="AF435" s="862">
        <f t="shared" si="176"/>
        <v>300</v>
      </c>
      <c r="AG435" s="862">
        <f t="shared" si="177"/>
        <v>201</v>
      </c>
      <c r="AH435" s="865">
        <f t="shared" si="178"/>
        <v>0.374</v>
      </c>
      <c r="AI435" s="862">
        <f t="shared" si="179"/>
        <v>0.11600000000000001</v>
      </c>
      <c r="AJ435" s="862" t="e">
        <f t="shared" si="180"/>
        <v>#VALUE!</v>
      </c>
      <c r="AK435" s="632" t="str">
        <f t="shared" si="185"/>
        <v/>
      </c>
      <c r="AL435" s="866" t="str">
        <f t="shared" si="165"/>
        <v/>
      </c>
      <c r="AM435" s="867">
        <f t="shared" si="172"/>
        <v>0</v>
      </c>
      <c r="AN435" s="633" t="str">
        <f t="shared" si="186"/>
        <v>YES</v>
      </c>
      <c r="AO435" s="511" t="s">
        <v>382</v>
      </c>
      <c r="AP435" s="127">
        <f>VLOOKUP(AO435,'Flags&amp;Qualifiers'!$B$2:$C$49,2)</f>
        <v>0</v>
      </c>
      <c r="AQ435" s="127">
        <f>VLOOKUP(AO435,'Flags&amp;Qualifiers'!$B$2:$D$49,3)</f>
        <v>0</v>
      </c>
      <c r="AR435" s="127">
        <f>VLOOKUP(AO435,'Flags&amp;Qualifiers'!$B$2:$E$49,4)</f>
        <v>0</v>
      </c>
      <c r="AS435" s="968"/>
      <c r="AT435" s="856" t="str">
        <f t="shared" si="173"/>
        <v>no</v>
      </c>
    </row>
    <row r="436" spans="1:46" s="7" customFormat="1" ht="11.25" customHeight="1" x14ac:dyDescent="0.2">
      <c r="A436" s="621">
        <f>(AirVision!A433)</f>
        <v>0</v>
      </c>
      <c r="B436" s="622">
        <f>(AirVision!B433)</f>
        <v>0</v>
      </c>
      <c r="C436" s="623" t="str">
        <f>IF(ISNUMBER(AirVision!I433),AirVision!I433, "")</f>
        <v/>
      </c>
      <c r="D436" s="624" t="str">
        <f>IF(AirVision!J433&lt;&gt;"",AirVision!J433, "")</f>
        <v/>
      </c>
      <c r="E436" s="624" t="str">
        <f>IF(ISNUMBER(AirVision!C433),AirVision!C433, "")</f>
        <v/>
      </c>
      <c r="F436" s="624" t="str">
        <f>IF(AirVision!D433&lt;&gt;"",AirVision!D433, "")</f>
        <v/>
      </c>
      <c r="G436" s="624" t="str">
        <f>IF(ISNUMBER(AirVision!F433),AirVision!F433, "")</f>
        <v/>
      </c>
      <c r="H436" s="624" t="str">
        <f>IF(AirVision!G433&lt;&gt;"",AirVision!G433, "")</f>
        <v/>
      </c>
      <c r="I436" s="624" t="str">
        <f>IF(ISNUMBER(AirVision!U433),AirVision!U433, "")</f>
        <v/>
      </c>
      <c r="J436" s="624" t="str">
        <f>IF(AirVision!V433&lt;&gt;"",AirVision!V433, "")</f>
        <v/>
      </c>
      <c r="K436" s="624" t="str">
        <f>IF(ISNUMBER(AirVision!X433),AirVision!X433, "")</f>
        <v/>
      </c>
      <c r="L436" s="624" t="str">
        <f>IF(AirVision!Y433&lt;&gt;"",AirVision!Y433, "")</f>
        <v/>
      </c>
      <c r="M436" s="624" t="str">
        <f>IF(ISNUMBER(AirVision!AA433),AirVision!AA433, "")</f>
        <v/>
      </c>
      <c r="N436" s="624" t="str">
        <f>IF(AirVision!AB433&lt;&gt;"",AirVision!AB433, "")</f>
        <v/>
      </c>
      <c r="O436" s="624" t="str">
        <f>IF(ISNUMBER(AirVision!AD433),AirVision!AD433, "")</f>
        <v/>
      </c>
      <c r="P436" s="624" t="str">
        <f>IF(AirVision!AE433&lt;&gt;"",AirVision!AE433, "")</f>
        <v/>
      </c>
      <c r="Q436" s="624">
        <f t="shared" si="166"/>
        <v>1</v>
      </c>
      <c r="R436" s="624" t="str">
        <f>IF(D436&lt;&gt;"",(VLOOKUP(D436,'Flags&amp;Qualifiers'!$S$2:$U$55,3)),"")</f>
        <v/>
      </c>
      <c r="S436" s="624" t="b">
        <f>ISNUMBER(SEARCH('Flags&amp;Qualifiers'!$S$5,D436))</f>
        <v>0</v>
      </c>
      <c r="T436" s="624">
        <f t="shared" si="167"/>
        <v>0</v>
      </c>
      <c r="U436" s="624" t="str">
        <f>IF(D436&lt;&gt;"",(VLOOKUP(D436,'Flags&amp;Qualifiers'!$S$2:$T$55,2)),"")</f>
        <v/>
      </c>
      <c r="V436" s="7">
        <f t="shared" si="168"/>
        <v>1</v>
      </c>
      <c r="W436" s="7">
        <f t="shared" si="169"/>
        <v>0</v>
      </c>
      <c r="X436" s="861" t="str">
        <f t="shared" si="170"/>
        <v>NULL</v>
      </c>
      <c r="Y436" s="557" t="str">
        <f t="shared" si="171"/>
        <v/>
      </c>
      <c r="Z436" s="862">
        <f t="shared" si="174"/>
        <v>430</v>
      </c>
      <c r="AA436" s="633">
        <f t="shared" si="175"/>
        <v>0</v>
      </c>
      <c r="AB436" s="7" t="str">
        <f t="shared" si="181"/>
        <v>INVALID</v>
      </c>
      <c r="AC436" s="861" t="str">
        <f t="shared" si="182"/>
        <v/>
      </c>
      <c r="AD436" s="861" t="e">
        <f t="shared" si="183"/>
        <v>#DIV/0!</v>
      </c>
      <c r="AE436" s="861">
        <f t="shared" si="184"/>
        <v>0</v>
      </c>
      <c r="AF436" s="862">
        <f t="shared" si="176"/>
        <v>300</v>
      </c>
      <c r="AG436" s="862">
        <f t="shared" si="177"/>
        <v>201</v>
      </c>
      <c r="AH436" s="865">
        <f t="shared" si="178"/>
        <v>0.374</v>
      </c>
      <c r="AI436" s="862">
        <f t="shared" si="179"/>
        <v>0.11600000000000001</v>
      </c>
      <c r="AJ436" s="862" t="e">
        <f t="shared" si="180"/>
        <v>#VALUE!</v>
      </c>
      <c r="AK436" s="632" t="str">
        <f t="shared" si="185"/>
        <v/>
      </c>
      <c r="AL436" s="866" t="str">
        <f t="shared" si="165"/>
        <v/>
      </c>
      <c r="AM436" s="867">
        <f t="shared" si="172"/>
        <v>0</v>
      </c>
      <c r="AN436" s="633" t="str">
        <f t="shared" si="186"/>
        <v>YES</v>
      </c>
      <c r="AO436" s="511" t="s">
        <v>382</v>
      </c>
      <c r="AP436" s="127">
        <f>VLOOKUP(AO436,'Flags&amp;Qualifiers'!$B$2:$C$49,2)</f>
        <v>0</v>
      </c>
      <c r="AQ436" s="127">
        <f>VLOOKUP(AO436,'Flags&amp;Qualifiers'!$B$2:$D$49,3)</f>
        <v>0</v>
      </c>
      <c r="AR436" s="127">
        <f>VLOOKUP(AO436,'Flags&amp;Qualifiers'!$B$2:$E$49,4)</f>
        <v>0</v>
      </c>
      <c r="AS436" s="968"/>
      <c r="AT436" s="856" t="str">
        <f t="shared" si="173"/>
        <v>no</v>
      </c>
    </row>
    <row r="437" spans="1:46" s="7" customFormat="1" ht="11.25" customHeight="1" x14ac:dyDescent="0.2">
      <c r="A437" s="621">
        <f>(AirVision!A434)</f>
        <v>0</v>
      </c>
      <c r="B437" s="622">
        <f>(AirVision!B434)</f>
        <v>0</v>
      </c>
      <c r="C437" s="623" t="str">
        <f>IF(ISNUMBER(AirVision!I434),AirVision!I434, "")</f>
        <v/>
      </c>
      <c r="D437" s="624" t="str">
        <f>IF(AirVision!J434&lt;&gt;"",AirVision!J434, "")</f>
        <v/>
      </c>
      <c r="E437" s="624" t="str">
        <f>IF(ISNUMBER(AirVision!C434),AirVision!C434, "")</f>
        <v/>
      </c>
      <c r="F437" s="624" t="str">
        <f>IF(AirVision!D434&lt;&gt;"",AirVision!D434, "")</f>
        <v/>
      </c>
      <c r="G437" s="624" t="str">
        <f>IF(ISNUMBER(AirVision!F434),AirVision!F434, "")</f>
        <v/>
      </c>
      <c r="H437" s="624" t="str">
        <f>IF(AirVision!G434&lt;&gt;"",AirVision!G434, "")</f>
        <v/>
      </c>
      <c r="I437" s="624" t="str">
        <f>IF(ISNUMBER(AirVision!U434),AirVision!U434, "")</f>
        <v/>
      </c>
      <c r="J437" s="624" t="str">
        <f>IF(AirVision!V434&lt;&gt;"",AirVision!V434, "")</f>
        <v/>
      </c>
      <c r="K437" s="624" t="str">
        <f>IF(ISNUMBER(AirVision!X434),AirVision!X434, "")</f>
        <v/>
      </c>
      <c r="L437" s="624" t="str">
        <f>IF(AirVision!Y434&lt;&gt;"",AirVision!Y434, "")</f>
        <v/>
      </c>
      <c r="M437" s="624" t="str">
        <f>IF(ISNUMBER(AirVision!AA434),AirVision!AA434, "")</f>
        <v/>
      </c>
      <c r="N437" s="624" t="str">
        <f>IF(AirVision!AB434&lt;&gt;"",AirVision!AB434, "")</f>
        <v/>
      </c>
      <c r="O437" s="624" t="str">
        <f>IF(ISNUMBER(AirVision!AD434),AirVision!AD434, "")</f>
        <v/>
      </c>
      <c r="P437" s="624" t="str">
        <f>IF(AirVision!AE434&lt;&gt;"",AirVision!AE434, "")</f>
        <v/>
      </c>
      <c r="Q437" s="624">
        <f t="shared" si="166"/>
        <v>1</v>
      </c>
      <c r="R437" s="624" t="str">
        <f>IF(D437&lt;&gt;"",(VLOOKUP(D437,'Flags&amp;Qualifiers'!$S$2:$U$55,3)),"")</f>
        <v/>
      </c>
      <c r="S437" s="624" t="b">
        <f>ISNUMBER(SEARCH('Flags&amp;Qualifiers'!$S$5,D437))</f>
        <v>0</v>
      </c>
      <c r="T437" s="624">
        <f t="shared" si="167"/>
        <v>0</v>
      </c>
      <c r="U437" s="624" t="str">
        <f>IF(D437&lt;&gt;"",(VLOOKUP(D437,'Flags&amp;Qualifiers'!$S$2:$T$55,2)),"")</f>
        <v/>
      </c>
      <c r="V437" s="7">
        <f t="shared" si="168"/>
        <v>1</v>
      </c>
      <c r="W437" s="7">
        <f t="shared" si="169"/>
        <v>0</v>
      </c>
      <c r="X437" s="861" t="str">
        <f t="shared" si="170"/>
        <v>NULL</v>
      </c>
      <c r="Y437" s="557" t="str">
        <f t="shared" si="171"/>
        <v/>
      </c>
      <c r="Z437" s="862">
        <f t="shared" si="174"/>
        <v>431</v>
      </c>
      <c r="AA437" s="633">
        <f t="shared" si="175"/>
        <v>0</v>
      </c>
      <c r="AB437" s="7" t="str">
        <f t="shared" si="181"/>
        <v>INVALID</v>
      </c>
      <c r="AC437" s="861" t="str">
        <f t="shared" si="182"/>
        <v/>
      </c>
      <c r="AD437" s="861" t="e">
        <f t="shared" si="183"/>
        <v>#DIV/0!</v>
      </c>
      <c r="AE437" s="861">
        <f t="shared" si="184"/>
        <v>0</v>
      </c>
      <c r="AF437" s="862">
        <f t="shared" si="176"/>
        <v>300</v>
      </c>
      <c r="AG437" s="862">
        <f t="shared" si="177"/>
        <v>201</v>
      </c>
      <c r="AH437" s="865">
        <f t="shared" si="178"/>
        <v>0.374</v>
      </c>
      <c r="AI437" s="862">
        <f t="shared" si="179"/>
        <v>0.11600000000000001</v>
      </c>
      <c r="AJ437" s="862" t="e">
        <f t="shared" si="180"/>
        <v>#VALUE!</v>
      </c>
      <c r="AK437" s="632" t="str">
        <f t="shared" si="185"/>
        <v/>
      </c>
      <c r="AL437" s="866" t="str">
        <f t="shared" si="165"/>
        <v/>
      </c>
      <c r="AM437" s="867">
        <f t="shared" si="172"/>
        <v>0</v>
      </c>
      <c r="AN437" s="633" t="str">
        <f t="shared" si="186"/>
        <v>YES</v>
      </c>
      <c r="AO437" s="511" t="s">
        <v>382</v>
      </c>
      <c r="AP437" s="127">
        <f>VLOOKUP(AO437,'Flags&amp;Qualifiers'!$B$2:$C$49,2)</f>
        <v>0</v>
      </c>
      <c r="AQ437" s="127">
        <f>VLOOKUP(AO437,'Flags&amp;Qualifiers'!$B$2:$D$49,3)</f>
        <v>0</v>
      </c>
      <c r="AR437" s="127">
        <f>VLOOKUP(AO437,'Flags&amp;Qualifiers'!$B$2:$E$49,4)</f>
        <v>0</v>
      </c>
      <c r="AS437" s="968"/>
      <c r="AT437" s="856" t="str">
        <f t="shared" si="173"/>
        <v>no</v>
      </c>
    </row>
    <row r="438" spans="1:46" s="7" customFormat="1" ht="11.25" customHeight="1" x14ac:dyDescent="0.2">
      <c r="A438" s="621">
        <f>(AirVision!A435)</f>
        <v>0</v>
      </c>
      <c r="B438" s="622">
        <f>(AirVision!B435)</f>
        <v>0</v>
      </c>
      <c r="C438" s="623" t="str">
        <f>IF(ISNUMBER(AirVision!I435),AirVision!I435, "")</f>
        <v/>
      </c>
      <c r="D438" s="624" t="str">
        <f>IF(AirVision!J435&lt;&gt;"",AirVision!J435, "")</f>
        <v/>
      </c>
      <c r="E438" s="624" t="str">
        <f>IF(ISNUMBER(AirVision!C435),AirVision!C435, "")</f>
        <v/>
      </c>
      <c r="F438" s="624" t="str">
        <f>IF(AirVision!D435&lt;&gt;"",AirVision!D435, "")</f>
        <v/>
      </c>
      <c r="G438" s="624" t="str">
        <f>IF(ISNUMBER(AirVision!F435),AirVision!F435, "")</f>
        <v/>
      </c>
      <c r="H438" s="624" t="str">
        <f>IF(AirVision!G435&lt;&gt;"",AirVision!G435, "")</f>
        <v/>
      </c>
      <c r="I438" s="624" t="str">
        <f>IF(ISNUMBER(AirVision!U435),AirVision!U435, "")</f>
        <v/>
      </c>
      <c r="J438" s="624" t="str">
        <f>IF(AirVision!V435&lt;&gt;"",AirVision!V435, "")</f>
        <v/>
      </c>
      <c r="K438" s="624" t="str">
        <f>IF(ISNUMBER(AirVision!X435),AirVision!X435, "")</f>
        <v/>
      </c>
      <c r="L438" s="624" t="str">
        <f>IF(AirVision!Y435&lt;&gt;"",AirVision!Y435, "")</f>
        <v/>
      </c>
      <c r="M438" s="624" t="str">
        <f>IF(ISNUMBER(AirVision!AA435),AirVision!AA435, "")</f>
        <v/>
      </c>
      <c r="N438" s="624" t="str">
        <f>IF(AirVision!AB435&lt;&gt;"",AirVision!AB435, "")</f>
        <v/>
      </c>
      <c r="O438" s="624" t="str">
        <f>IF(ISNUMBER(AirVision!AD435),AirVision!AD435, "")</f>
        <v/>
      </c>
      <c r="P438" s="624" t="str">
        <f>IF(AirVision!AE435&lt;&gt;"",AirVision!AE435, "")</f>
        <v/>
      </c>
      <c r="Q438" s="624">
        <f t="shared" si="166"/>
        <v>1</v>
      </c>
      <c r="R438" s="624" t="str">
        <f>IF(D438&lt;&gt;"",(VLOOKUP(D438,'Flags&amp;Qualifiers'!$S$2:$U$55,3)),"")</f>
        <v/>
      </c>
      <c r="S438" s="624" t="b">
        <f>ISNUMBER(SEARCH('Flags&amp;Qualifiers'!$S$5,D438))</f>
        <v>0</v>
      </c>
      <c r="T438" s="624">
        <f t="shared" si="167"/>
        <v>0</v>
      </c>
      <c r="U438" s="624" t="str">
        <f>IF(D438&lt;&gt;"",(VLOOKUP(D438,'Flags&amp;Qualifiers'!$S$2:$T$55,2)),"")</f>
        <v/>
      </c>
      <c r="V438" s="7">
        <f t="shared" si="168"/>
        <v>1</v>
      </c>
      <c r="W438" s="7">
        <f t="shared" si="169"/>
        <v>0</v>
      </c>
      <c r="X438" s="861" t="str">
        <f t="shared" si="170"/>
        <v>NULL</v>
      </c>
      <c r="Y438" s="557" t="str">
        <f t="shared" si="171"/>
        <v/>
      </c>
      <c r="Z438" s="862">
        <f t="shared" si="174"/>
        <v>432</v>
      </c>
      <c r="AA438" s="633">
        <f t="shared" si="175"/>
        <v>0</v>
      </c>
      <c r="AB438" s="7" t="str">
        <f t="shared" si="181"/>
        <v>INVALID</v>
      </c>
      <c r="AC438" s="861" t="str">
        <f t="shared" si="182"/>
        <v/>
      </c>
      <c r="AD438" s="861" t="e">
        <f t="shared" si="183"/>
        <v>#DIV/0!</v>
      </c>
      <c r="AE438" s="861">
        <f t="shared" si="184"/>
        <v>0</v>
      </c>
      <c r="AF438" s="862">
        <f t="shared" si="176"/>
        <v>300</v>
      </c>
      <c r="AG438" s="862">
        <f t="shared" si="177"/>
        <v>201</v>
      </c>
      <c r="AH438" s="865">
        <f t="shared" si="178"/>
        <v>0.374</v>
      </c>
      <c r="AI438" s="862">
        <f t="shared" si="179"/>
        <v>0.11600000000000001</v>
      </c>
      <c r="AJ438" s="862" t="e">
        <f t="shared" si="180"/>
        <v>#VALUE!</v>
      </c>
      <c r="AK438" s="632" t="str">
        <f t="shared" si="185"/>
        <v/>
      </c>
      <c r="AL438" s="866" t="str">
        <f t="shared" si="165"/>
        <v/>
      </c>
      <c r="AM438" s="867">
        <f t="shared" si="172"/>
        <v>0</v>
      </c>
      <c r="AN438" s="633" t="str">
        <f t="shared" si="186"/>
        <v>YES</v>
      </c>
      <c r="AO438" s="511" t="s">
        <v>382</v>
      </c>
      <c r="AP438" s="127">
        <f>VLOOKUP(AO438,'Flags&amp;Qualifiers'!$B$2:$C$49,2)</f>
        <v>0</v>
      </c>
      <c r="AQ438" s="127">
        <f>VLOOKUP(AO438,'Flags&amp;Qualifiers'!$B$2:$D$49,3)</f>
        <v>0</v>
      </c>
      <c r="AR438" s="127">
        <f>VLOOKUP(AO438,'Flags&amp;Qualifiers'!$B$2:$E$49,4)</f>
        <v>0</v>
      </c>
      <c r="AS438" s="968"/>
      <c r="AT438" s="856" t="str">
        <f t="shared" si="173"/>
        <v>no</v>
      </c>
    </row>
    <row r="439" spans="1:46" s="7" customFormat="1" ht="11.25" customHeight="1" x14ac:dyDescent="0.2">
      <c r="A439" s="621">
        <f>(AirVision!A436)</f>
        <v>0</v>
      </c>
      <c r="B439" s="622">
        <f>(AirVision!B436)</f>
        <v>0</v>
      </c>
      <c r="C439" s="623" t="str">
        <f>IF(ISNUMBER(AirVision!I436),AirVision!I436, "")</f>
        <v/>
      </c>
      <c r="D439" s="624" t="str">
        <f>IF(AirVision!J436&lt;&gt;"",AirVision!J436, "")</f>
        <v/>
      </c>
      <c r="E439" s="624" t="str">
        <f>IF(ISNUMBER(AirVision!C436),AirVision!C436, "")</f>
        <v/>
      </c>
      <c r="F439" s="624" t="str">
        <f>IF(AirVision!D436&lt;&gt;"",AirVision!D436, "")</f>
        <v/>
      </c>
      <c r="G439" s="624" t="str">
        <f>IF(ISNUMBER(AirVision!F436),AirVision!F436, "")</f>
        <v/>
      </c>
      <c r="H439" s="624" t="str">
        <f>IF(AirVision!G436&lt;&gt;"",AirVision!G436, "")</f>
        <v/>
      </c>
      <c r="I439" s="624" t="str">
        <f>IF(ISNUMBER(AirVision!U436),AirVision!U436, "")</f>
        <v/>
      </c>
      <c r="J439" s="624" t="str">
        <f>IF(AirVision!V436&lt;&gt;"",AirVision!V436, "")</f>
        <v/>
      </c>
      <c r="K439" s="624" t="str">
        <f>IF(ISNUMBER(AirVision!X436),AirVision!X436, "")</f>
        <v/>
      </c>
      <c r="L439" s="624" t="str">
        <f>IF(AirVision!Y436&lt;&gt;"",AirVision!Y436, "")</f>
        <v/>
      </c>
      <c r="M439" s="624" t="str">
        <f>IF(ISNUMBER(AirVision!AA436),AirVision!AA436, "")</f>
        <v/>
      </c>
      <c r="N439" s="624" t="str">
        <f>IF(AirVision!AB436&lt;&gt;"",AirVision!AB436, "")</f>
        <v/>
      </c>
      <c r="O439" s="624" t="str">
        <f>IF(ISNUMBER(AirVision!AD436),AirVision!AD436, "")</f>
        <v/>
      </c>
      <c r="P439" s="624" t="str">
        <f>IF(AirVision!AE436&lt;&gt;"",AirVision!AE436, "")</f>
        <v/>
      </c>
      <c r="Q439" s="624">
        <f t="shared" si="166"/>
        <v>1</v>
      </c>
      <c r="R439" s="624" t="str">
        <f>IF(D439&lt;&gt;"",(VLOOKUP(D439,'Flags&amp;Qualifiers'!$S$2:$U$55,3)),"")</f>
        <v/>
      </c>
      <c r="S439" s="624" t="b">
        <f>ISNUMBER(SEARCH('Flags&amp;Qualifiers'!$S$5,D439))</f>
        <v>0</v>
      </c>
      <c r="T439" s="624">
        <f t="shared" si="167"/>
        <v>0</v>
      </c>
      <c r="U439" s="624" t="str">
        <f>IF(D439&lt;&gt;"",(VLOOKUP(D439,'Flags&amp;Qualifiers'!$S$2:$T$55,2)),"")</f>
        <v/>
      </c>
      <c r="V439" s="7">
        <f t="shared" si="168"/>
        <v>1</v>
      </c>
      <c r="W439" s="7">
        <f t="shared" si="169"/>
        <v>0</v>
      </c>
      <c r="X439" s="861" t="str">
        <f t="shared" si="170"/>
        <v>NULL</v>
      </c>
      <c r="Y439" s="557" t="str">
        <f t="shared" si="171"/>
        <v/>
      </c>
      <c r="Z439" s="862">
        <f t="shared" si="174"/>
        <v>433</v>
      </c>
      <c r="AA439" s="633">
        <f t="shared" si="175"/>
        <v>0</v>
      </c>
      <c r="AB439" s="7" t="str">
        <f t="shared" si="181"/>
        <v>INVALID</v>
      </c>
      <c r="AC439" s="861" t="str">
        <f t="shared" si="182"/>
        <v/>
      </c>
      <c r="AD439" s="861" t="e">
        <f t="shared" ref="AD439:AD462" si="187">AVERAGE($X$439:$X$462)</f>
        <v>#DIV/0!</v>
      </c>
      <c r="AE439" s="861">
        <f t="shared" ref="AE439:AE462" si="188">MAX($X$439:$X$462)</f>
        <v>0</v>
      </c>
      <c r="AF439" s="862">
        <f t="shared" si="176"/>
        <v>300</v>
      </c>
      <c r="AG439" s="862">
        <f t="shared" si="177"/>
        <v>201</v>
      </c>
      <c r="AH439" s="865">
        <f t="shared" si="178"/>
        <v>0.374</v>
      </c>
      <c r="AI439" s="862">
        <f t="shared" si="179"/>
        <v>0.11600000000000001</v>
      </c>
      <c r="AJ439" s="862" t="e">
        <f t="shared" si="180"/>
        <v>#VALUE!</v>
      </c>
      <c r="AK439" s="632" t="str">
        <f t="shared" si="185"/>
        <v/>
      </c>
      <c r="AL439" s="866" t="str">
        <f t="shared" si="165"/>
        <v/>
      </c>
      <c r="AM439" s="867">
        <f t="shared" si="172"/>
        <v>0</v>
      </c>
      <c r="AN439" s="633" t="str">
        <f t="shared" si="186"/>
        <v>YES</v>
      </c>
      <c r="AO439" s="511" t="s">
        <v>382</v>
      </c>
      <c r="AP439" s="127">
        <f>VLOOKUP(AO439,'Flags&amp;Qualifiers'!$B$2:$C$49,2)</f>
        <v>0</v>
      </c>
      <c r="AQ439" s="127">
        <f>VLOOKUP(AO439,'Flags&amp;Qualifiers'!$B$2:$D$49,3)</f>
        <v>0</v>
      </c>
      <c r="AR439" s="127">
        <f>VLOOKUP(AO439,'Flags&amp;Qualifiers'!$B$2:$E$49,4)</f>
        <v>0</v>
      </c>
      <c r="AS439" s="968"/>
      <c r="AT439" s="856" t="str">
        <f t="shared" si="173"/>
        <v>no</v>
      </c>
    </row>
    <row r="440" spans="1:46" s="7" customFormat="1" ht="11.25" customHeight="1" x14ac:dyDescent="0.2">
      <c r="A440" s="621">
        <f>(AirVision!A437)</f>
        <v>0</v>
      </c>
      <c r="B440" s="622">
        <f>(AirVision!B437)</f>
        <v>0</v>
      </c>
      <c r="C440" s="623" t="str">
        <f>IF(ISNUMBER(AirVision!I437),AirVision!I437, "")</f>
        <v/>
      </c>
      <c r="D440" s="624" t="str">
        <f>IF(AirVision!J437&lt;&gt;"",AirVision!J437, "")</f>
        <v/>
      </c>
      <c r="E440" s="624" t="str">
        <f>IF(ISNUMBER(AirVision!C437),AirVision!C437, "")</f>
        <v/>
      </c>
      <c r="F440" s="624" t="str">
        <f>IF(AirVision!D437&lt;&gt;"",AirVision!D437, "")</f>
        <v/>
      </c>
      <c r="G440" s="624" t="str">
        <f>IF(ISNUMBER(AirVision!F437),AirVision!F437, "")</f>
        <v/>
      </c>
      <c r="H440" s="624" t="str">
        <f>IF(AirVision!G437&lt;&gt;"",AirVision!G437, "")</f>
        <v/>
      </c>
      <c r="I440" s="624" t="str">
        <f>IF(ISNUMBER(AirVision!U437),AirVision!U437, "")</f>
        <v/>
      </c>
      <c r="J440" s="624" t="str">
        <f>IF(AirVision!V437&lt;&gt;"",AirVision!V437, "")</f>
        <v/>
      </c>
      <c r="K440" s="624" t="str">
        <f>IF(ISNUMBER(AirVision!X437),AirVision!X437, "")</f>
        <v/>
      </c>
      <c r="L440" s="624" t="str">
        <f>IF(AirVision!Y437&lt;&gt;"",AirVision!Y437, "")</f>
        <v/>
      </c>
      <c r="M440" s="624" t="str">
        <f>IF(ISNUMBER(AirVision!AA437),AirVision!AA437, "")</f>
        <v/>
      </c>
      <c r="N440" s="624" t="str">
        <f>IF(AirVision!AB437&lt;&gt;"",AirVision!AB437, "")</f>
        <v/>
      </c>
      <c r="O440" s="624" t="str">
        <f>IF(ISNUMBER(AirVision!AD437),AirVision!AD437, "")</f>
        <v/>
      </c>
      <c r="P440" s="624" t="str">
        <f>IF(AirVision!AE437&lt;&gt;"",AirVision!AE437, "")</f>
        <v/>
      </c>
      <c r="Q440" s="624">
        <f t="shared" si="166"/>
        <v>1</v>
      </c>
      <c r="R440" s="624" t="str">
        <f>IF(D440&lt;&gt;"",(VLOOKUP(D440,'Flags&amp;Qualifiers'!$S$2:$U$55,3)),"")</f>
        <v/>
      </c>
      <c r="S440" s="624" t="b">
        <f>ISNUMBER(SEARCH('Flags&amp;Qualifiers'!$S$5,D440))</f>
        <v>0</v>
      </c>
      <c r="T440" s="624">
        <f t="shared" si="167"/>
        <v>0</v>
      </c>
      <c r="U440" s="624" t="str">
        <f>IF(D440&lt;&gt;"",(VLOOKUP(D440,'Flags&amp;Qualifiers'!$S$2:$T$55,2)),"")</f>
        <v/>
      </c>
      <c r="V440" s="7">
        <f t="shared" si="168"/>
        <v>1</v>
      </c>
      <c r="W440" s="7">
        <f t="shared" si="169"/>
        <v>0</v>
      </c>
      <c r="X440" s="861" t="str">
        <f t="shared" si="170"/>
        <v>NULL</v>
      </c>
      <c r="Y440" s="557" t="str">
        <f t="shared" si="171"/>
        <v/>
      </c>
      <c r="Z440" s="862">
        <f t="shared" si="174"/>
        <v>434</v>
      </c>
      <c r="AA440" s="633">
        <f t="shared" si="175"/>
        <v>0</v>
      </c>
      <c r="AB440" s="7" t="str">
        <f t="shared" si="181"/>
        <v>INVALID</v>
      </c>
      <c r="AC440" s="861" t="str">
        <f t="shared" si="182"/>
        <v/>
      </c>
      <c r="AD440" s="861" t="e">
        <f t="shared" si="187"/>
        <v>#DIV/0!</v>
      </c>
      <c r="AE440" s="861">
        <f t="shared" si="188"/>
        <v>0</v>
      </c>
      <c r="AF440" s="862">
        <f t="shared" si="176"/>
        <v>300</v>
      </c>
      <c r="AG440" s="862">
        <f t="shared" si="177"/>
        <v>201</v>
      </c>
      <c r="AH440" s="865">
        <f t="shared" si="178"/>
        <v>0.374</v>
      </c>
      <c r="AI440" s="862">
        <f t="shared" si="179"/>
        <v>0.11600000000000001</v>
      </c>
      <c r="AJ440" s="862" t="e">
        <f t="shared" si="180"/>
        <v>#VALUE!</v>
      </c>
      <c r="AK440" s="632" t="str">
        <f t="shared" si="185"/>
        <v/>
      </c>
      <c r="AL440" s="866" t="str">
        <f t="shared" si="165"/>
        <v/>
      </c>
      <c r="AM440" s="867">
        <f t="shared" si="172"/>
        <v>0</v>
      </c>
      <c r="AN440" s="633" t="str">
        <f t="shared" si="186"/>
        <v>YES</v>
      </c>
      <c r="AO440" s="511" t="s">
        <v>382</v>
      </c>
      <c r="AP440" s="127">
        <f>VLOOKUP(AO440,'Flags&amp;Qualifiers'!$B$2:$C$49,2)</f>
        <v>0</v>
      </c>
      <c r="AQ440" s="127">
        <f>VLOOKUP(AO440,'Flags&amp;Qualifiers'!$B$2:$D$49,3)</f>
        <v>0</v>
      </c>
      <c r="AR440" s="127">
        <f>VLOOKUP(AO440,'Flags&amp;Qualifiers'!$B$2:$E$49,4)</f>
        <v>0</v>
      </c>
      <c r="AS440" s="968"/>
      <c r="AT440" s="856" t="str">
        <f t="shared" si="173"/>
        <v>no</v>
      </c>
    </row>
    <row r="441" spans="1:46" s="7" customFormat="1" ht="11.25" customHeight="1" x14ac:dyDescent="0.2">
      <c r="A441" s="621">
        <f>(AirVision!A438)</f>
        <v>0</v>
      </c>
      <c r="B441" s="622">
        <f>(AirVision!B438)</f>
        <v>0</v>
      </c>
      <c r="C441" s="623" t="str">
        <f>IF(ISNUMBER(AirVision!I438),AirVision!I438, "")</f>
        <v/>
      </c>
      <c r="D441" s="624" t="str">
        <f>IF(AirVision!J438&lt;&gt;"",AirVision!J438, "")</f>
        <v/>
      </c>
      <c r="E441" s="624" t="str">
        <f>IF(ISNUMBER(AirVision!C438),AirVision!C438, "")</f>
        <v/>
      </c>
      <c r="F441" s="624" t="str">
        <f>IF(AirVision!D438&lt;&gt;"",AirVision!D438, "")</f>
        <v/>
      </c>
      <c r="G441" s="624" t="str">
        <f>IF(ISNUMBER(AirVision!F438),AirVision!F438, "")</f>
        <v/>
      </c>
      <c r="H441" s="624" t="str">
        <f>IF(AirVision!G438&lt;&gt;"",AirVision!G438, "")</f>
        <v/>
      </c>
      <c r="I441" s="624" t="str">
        <f>IF(ISNUMBER(AirVision!U438),AirVision!U438, "")</f>
        <v/>
      </c>
      <c r="J441" s="624" t="str">
        <f>IF(AirVision!V438&lt;&gt;"",AirVision!V438, "")</f>
        <v/>
      </c>
      <c r="K441" s="624" t="str">
        <f>IF(ISNUMBER(AirVision!X438),AirVision!X438, "")</f>
        <v/>
      </c>
      <c r="L441" s="624" t="str">
        <f>IF(AirVision!Y438&lt;&gt;"",AirVision!Y438, "")</f>
        <v/>
      </c>
      <c r="M441" s="624" t="str">
        <f>IF(ISNUMBER(AirVision!AA438),AirVision!AA438, "")</f>
        <v/>
      </c>
      <c r="N441" s="624" t="str">
        <f>IF(AirVision!AB438&lt;&gt;"",AirVision!AB438, "")</f>
        <v/>
      </c>
      <c r="O441" s="624" t="str">
        <f>IF(ISNUMBER(AirVision!AD438),AirVision!AD438, "")</f>
        <v/>
      </c>
      <c r="P441" s="624" t="str">
        <f>IF(AirVision!AE438&lt;&gt;"",AirVision!AE438, "")</f>
        <v/>
      </c>
      <c r="Q441" s="624">
        <f t="shared" si="166"/>
        <v>1</v>
      </c>
      <c r="R441" s="624" t="str">
        <f>IF(D441&lt;&gt;"",(VLOOKUP(D441,'Flags&amp;Qualifiers'!$S$2:$U$55,3)),"")</f>
        <v/>
      </c>
      <c r="S441" s="624" t="b">
        <f>ISNUMBER(SEARCH('Flags&amp;Qualifiers'!$S$5,D441))</f>
        <v>0</v>
      </c>
      <c r="T441" s="624">
        <f t="shared" si="167"/>
        <v>0</v>
      </c>
      <c r="U441" s="624" t="str">
        <f>IF(D441&lt;&gt;"",(VLOOKUP(D441,'Flags&amp;Qualifiers'!$S$2:$T$55,2)),"")</f>
        <v/>
      </c>
      <c r="V441" s="7">
        <f t="shared" si="168"/>
        <v>1</v>
      </c>
      <c r="W441" s="7">
        <f t="shared" si="169"/>
        <v>0</v>
      </c>
      <c r="X441" s="861" t="str">
        <f t="shared" si="170"/>
        <v>NULL</v>
      </c>
      <c r="Y441" s="557" t="str">
        <f t="shared" si="171"/>
        <v/>
      </c>
      <c r="Z441" s="862">
        <f t="shared" si="174"/>
        <v>435</v>
      </c>
      <c r="AA441" s="633">
        <f t="shared" si="175"/>
        <v>0</v>
      </c>
      <c r="AB441" s="7" t="str">
        <f t="shared" si="181"/>
        <v>INVALID</v>
      </c>
      <c r="AC441" s="861" t="str">
        <f t="shared" si="182"/>
        <v/>
      </c>
      <c r="AD441" s="861" t="e">
        <f t="shared" si="187"/>
        <v>#DIV/0!</v>
      </c>
      <c r="AE441" s="861">
        <f t="shared" si="188"/>
        <v>0</v>
      </c>
      <c r="AF441" s="862">
        <f t="shared" si="176"/>
        <v>300</v>
      </c>
      <c r="AG441" s="862">
        <f t="shared" si="177"/>
        <v>201</v>
      </c>
      <c r="AH441" s="865">
        <f t="shared" si="178"/>
        <v>0.374</v>
      </c>
      <c r="AI441" s="862">
        <f t="shared" si="179"/>
        <v>0.11600000000000001</v>
      </c>
      <c r="AJ441" s="862" t="e">
        <f t="shared" si="180"/>
        <v>#VALUE!</v>
      </c>
      <c r="AK441" s="632" t="str">
        <f t="shared" si="185"/>
        <v/>
      </c>
      <c r="AL441" s="866" t="str">
        <f t="shared" si="165"/>
        <v/>
      </c>
      <c r="AM441" s="867">
        <f t="shared" si="172"/>
        <v>0</v>
      </c>
      <c r="AN441" s="633" t="str">
        <f t="shared" si="186"/>
        <v>YES</v>
      </c>
      <c r="AO441" s="511" t="s">
        <v>382</v>
      </c>
      <c r="AP441" s="127">
        <f>VLOOKUP(AO441,'Flags&amp;Qualifiers'!$B$2:$C$49,2)</f>
        <v>0</v>
      </c>
      <c r="AQ441" s="127">
        <f>VLOOKUP(AO441,'Flags&amp;Qualifiers'!$B$2:$D$49,3)</f>
        <v>0</v>
      </c>
      <c r="AR441" s="127">
        <f>VLOOKUP(AO441,'Flags&amp;Qualifiers'!$B$2:$E$49,4)</f>
        <v>0</v>
      </c>
      <c r="AS441" s="968"/>
      <c r="AT441" s="856" t="str">
        <f t="shared" si="173"/>
        <v>no</v>
      </c>
    </row>
    <row r="442" spans="1:46" s="7" customFormat="1" ht="11.25" customHeight="1" x14ac:dyDescent="0.2">
      <c r="A442" s="621">
        <f>(AirVision!A439)</f>
        <v>0</v>
      </c>
      <c r="B442" s="622">
        <f>(AirVision!B439)</f>
        <v>0</v>
      </c>
      <c r="C442" s="623" t="str">
        <f>IF(ISNUMBER(AirVision!I439),AirVision!I439, "")</f>
        <v/>
      </c>
      <c r="D442" s="624" t="str">
        <f>IF(AirVision!J439&lt;&gt;"",AirVision!J439, "")</f>
        <v/>
      </c>
      <c r="E442" s="624" t="str">
        <f>IF(ISNUMBER(AirVision!C439),AirVision!C439, "")</f>
        <v/>
      </c>
      <c r="F442" s="624" t="str">
        <f>IF(AirVision!D439&lt;&gt;"",AirVision!D439, "")</f>
        <v/>
      </c>
      <c r="G442" s="624" t="str">
        <f>IF(ISNUMBER(AirVision!F439),AirVision!F439, "")</f>
        <v/>
      </c>
      <c r="H442" s="624" t="str">
        <f>IF(AirVision!G439&lt;&gt;"",AirVision!G439, "")</f>
        <v/>
      </c>
      <c r="I442" s="624" t="str">
        <f>IF(ISNUMBER(AirVision!U439),AirVision!U439, "")</f>
        <v/>
      </c>
      <c r="J442" s="624" t="str">
        <f>IF(AirVision!V439&lt;&gt;"",AirVision!V439, "")</f>
        <v/>
      </c>
      <c r="K442" s="624" t="str">
        <f>IF(ISNUMBER(AirVision!X439),AirVision!X439, "")</f>
        <v/>
      </c>
      <c r="L442" s="624" t="str">
        <f>IF(AirVision!Y439&lt;&gt;"",AirVision!Y439, "")</f>
        <v/>
      </c>
      <c r="M442" s="624" t="str">
        <f>IF(ISNUMBER(AirVision!AA439),AirVision!AA439, "")</f>
        <v/>
      </c>
      <c r="N442" s="624" t="str">
        <f>IF(AirVision!AB439&lt;&gt;"",AirVision!AB439, "")</f>
        <v/>
      </c>
      <c r="O442" s="624" t="str">
        <f>IF(ISNUMBER(AirVision!AD439),AirVision!AD439, "")</f>
        <v/>
      </c>
      <c r="P442" s="624" t="str">
        <f>IF(AirVision!AE439&lt;&gt;"",AirVision!AE439, "")</f>
        <v/>
      </c>
      <c r="Q442" s="624">
        <f t="shared" si="166"/>
        <v>1</v>
      </c>
      <c r="R442" s="624" t="str">
        <f>IF(D442&lt;&gt;"",(VLOOKUP(D442,'Flags&amp;Qualifiers'!$S$2:$U$55,3)),"")</f>
        <v/>
      </c>
      <c r="S442" s="624" t="b">
        <f>ISNUMBER(SEARCH('Flags&amp;Qualifiers'!$S$5,D442))</f>
        <v>0</v>
      </c>
      <c r="T442" s="624">
        <f t="shared" si="167"/>
        <v>0</v>
      </c>
      <c r="U442" s="624" t="str">
        <f>IF(D442&lt;&gt;"",(VLOOKUP(D442,'Flags&amp;Qualifiers'!$S$2:$T$55,2)),"")</f>
        <v/>
      </c>
      <c r="V442" s="7">
        <f t="shared" si="168"/>
        <v>1</v>
      </c>
      <c r="W442" s="7">
        <f t="shared" si="169"/>
        <v>0</v>
      </c>
      <c r="X442" s="861" t="str">
        <f t="shared" si="170"/>
        <v>NULL</v>
      </c>
      <c r="Y442" s="557" t="str">
        <f t="shared" si="171"/>
        <v/>
      </c>
      <c r="Z442" s="862">
        <f t="shared" si="174"/>
        <v>436</v>
      </c>
      <c r="AA442" s="633">
        <f t="shared" si="175"/>
        <v>0</v>
      </c>
      <c r="AB442" s="7" t="str">
        <f t="shared" si="181"/>
        <v>INVALID</v>
      </c>
      <c r="AC442" s="861" t="str">
        <f t="shared" si="182"/>
        <v/>
      </c>
      <c r="AD442" s="861" t="e">
        <f t="shared" si="187"/>
        <v>#DIV/0!</v>
      </c>
      <c r="AE442" s="861">
        <f t="shared" si="188"/>
        <v>0</v>
      </c>
      <c r="AF442" s="862">
        <f t="shared" si="176"/>
        <v>300</v>
      </c>
      <c r="AG442" s="862">
        <f t="shared" si="177"/>
        <v>201</v>
      </c>
      <c r="AH442" s="865">
        <f t="shared" si="178"/>
        <v>0.374</v>
      </c>
      <c r="AI442" s="862">
        <f t="shared" si="179"/>
        <v>0.11600000000000001</v>
      </c>
      <c r="AJ442" s="862" t="e">
        <f t="shared" si="180"/>
        <v>#VALUE!</v>
      </c>
      <c r="AK442" s="632" t="str">
        <f t="shared" si="185"/>
        <v/>
      </c>
      <c r="AL442" s="866" t="str">
        <f t="shared" si="165"/>
        <v/>
      </c>
      <c r="AM442" s="867">
        <f t="shared" si="172"/>
        <v>0</v>
      </c>
      <c r="AN442" s="633" t="str">
        <f t="shared" si="186"/>
        <v>YES</v>
      </c>
      <c r="AO442" s="511" t="s">
        <v>382</v>
      </c>
      <c r="AP442" s="127">
        <f>VLOOKUP(AO442,'Flags&amp;Qualifiers'!$B$2:$C$49,2)</f>
        <v>0</v>
      </c>
      <c r="AQ442" s="127">
        <f>VLOOKUP(AO442,'Flags&amp;Qualifiers'!$B$2:$D$49,3)</f>
        <v>0</v>
      </c>
      <c r="AR442" s="127">
        <f>VLOOKUP(AO442,'Flags&amp;Qualifiers'!$B$2:$E$49,4)</f>
        <v>0</v>
      </c>
      <c r="AS442" s="968"/>
      <c r="AT442" s="856" t="str">
        <f t="shared" si="173"/>
        <v>no</v>
      </c>
    </row>
    <row r="443" spans="1:46" s="7" customFormat="1" ht="11.25" customHeight="1" x14ac:dyDescent="0.2">
      <c r="A443" s="621">
        <f>(AirVision!A440)</f>
        <v>0</v>
      </c>
      <c r="B443" s="622">
        <f>(AirVision!B440)</f>
        <v>0</v>
      </c>
      <c r="C443" s="623" t="str">
        <f>IF(ISNUMBER(AirVision!I440),AirVision!I440, "")</f>
        <v/>
      </c>
      <c r="D443" s="624" t="str">
        <f>IF(AirVision!J440&lt;&gt;"",AirVision!J440, "")</f>
        <v/>
      </c>
      <c r="E443" s="624" t="str">
        <f>IF(ISNUMBER(AirVision!C440),AirVision!C440, "")</f>
        <v/>
      </c>
      <c r="F443" s="624" t="str">
        <f>IF(AirVision!D440&lt;&gt;"",AirVision!D440, "")</f>
        <v/>
      </c>
      <c r="G443" s="624" t="str">
        <f>IF(ISNUMBER(AirVision!F440),AirVision!F440, "")</f>
        <v/>
      </c>
      <c r="H443" s="624" t="str">
        <f>IF(AirVision!G440&lt;&gt;"",AirVision!G440, "")</f>
        <v/>
      </c>
      <c r="I443" s="624" t="str">
        <f>IF(ISNUMBER(AirVision!U440),AirVision!U440, "")</f>
        <v/>
      </c>
      <c r="J443" s="624" t="str">
        <f>IF(AirVision!V440&lt;&gt;"",AirVision!V440, "")</f>
        <v/>
      </c>
      <c r="K443" s="624" t="str">
        <f>IF(ISNUMBER(AirVision!X440),AirVision!X440, "")</f>
        <v/>
      </c>
      <c r="L443" s="624" t="str">
        <f>IF(AirVision!Y440&lt;&gt;"",AirVision!Y440, "")</f>
        <v/>
      </c>
      <c r="M443" s="624" t="str">
        <f>IF(ISNUMBER(AirVision!AA440),AirVision!AA440, "")</f>
        <v/>
      </c>
      <c r="N443" s="624" t="str">
        <f>IF(AirVision!AB440&lt;&gt;"",AirVision!AB440, "")</f>
        <v/>
      </c>
      <c r="O443" s="624" t="str">
        <f>IF(ISNUMBER(AirVision!AD440),AirVision!AD440, "")</f>
        <v/>
      </c>
      <c r="P443" s="624" t="str">
        <f>IF(AirVision!AE440&lt;&gt;"",AirVision!AE440, "")</f>
        <v/>
      </c>
      <c r="Q443" s="624">
        <f t="shared" si="166"/>
        <v>1</v>
      </c>
      <c r="R443" s="624" t="str">
        <f>IF(D443&lt;&gt;"",(VLOOKUP(D443,'Flags&amp;Qualifiers'!$S$2:$U$55,3)),"")</f>
        <v/>
      </c>
      <c r="S443" s="624" t="b">
        <f>ISNUMBER(SEARCH('Flags&amp;Qualifiers'!$S$5,D443))</f>
        <v>0</v>
      </c>
      <c r="T443" s="624">
        <f t="shared" si="167"/>
        <v>0</v>
      </c>
      <c r="U443" s="624" t="str">
        <f>IF(D443&lt;&gt;"",(VLOOKUP(D443,'Flags&amp;Qualifiers'!$S$2:$T$55,2)),"")</f>
        <v/>
      </c>
      <c r="V443" s="7">
        <f t="shared" si="168"/>
        <v>1</v>
      </c>
      <c r="W443" s="7">
        <f t="shared" si="169"/>
        <v>0</v>
      </c>
      <c r="X443" s="861" t="str">
        <f t="shared" si="170"/>
        <v>NULL</v>
      </c>
      <c r="Y443" s="557" t="str">
        <f t="shared" si="171"/>
        <v/>
      </c>
      <c r="Z443" s="862">
        <f t="shared" si="174"/>
        <v>437</v>
      </c>
      <c r="AA443" s="633">
        <f t="shared" si="175"/>
        <v>0</v>
      </c>
      <c r="AB443" s="7" t="str">
        <f t="shared" si="181"/>
        <v>INVALID</v>
      </c>
      <c r="AC443" s="861" t="str">
        <f t="shared" si="182"/>
        <v/>
      </c>
      <c r="AD443" s="861" t="e">
        <f t="shared" si="187"/>
        <v>#DIV/0!</v>
      </c>
      <c r="AE443" s="861">
        <f t="shared" si="188"/>
        <v>0</v>
      </c>
      <c r="AF443" s="862">
        <f t="shared" si="176"/>
        <v>300</v>
      </c>
      <c r="AG443" s="862">
        <f t="shared" si="177"/>
        <v>201</v>
      </c>
      <c r="AH443" s="865">
        <f t="shared" si="178"/>
        <v>0.374</v>
      </c>
      <c r="AI443" s="862">
        <f t="shared" si="179"/>
        <v>0.11600000000000001</v>
      </c>
      <c r="AJ443" s="862" t="e">
        <f t="shared" si="180"/>
        <v>#VALUE!</v>
      </c>
      <c r="AK443" s="632" t="str">
        <f t="shared" si="185"/>
        <v/>
      </c>
      <c r="AL443" s="866" t="str">
        <f t="shared" si="165"/>
        <v/>
      </c>
      <c r="AM443" s="867">
        <f t="shared" si="172"/>
        <v>0</v>
      </c>
      <c r="AN443" s="633" t="str">
        <f t="shared" si="186"/>
        <v>YES</v>
      </c>
      <c r="AO443" s="511" t="s">
        <v>382</v>
      </c>
      <c r="AP443" s="127">
        <f>VLOOKUP(AO443,'Flags&amp;Qualifiers'!$B$2:$C$49,2)</f>
        <v>0</v>
      </c>
      <c r="AQ443" s="127">
        <f>VLOOKUP(AO443,'Flags&amp;Qualifiers'!$B$2:$D$49,3)</f>
        <v>0</v>
      </c>
      <c r="AR443" s="127">
        <f>VLOOKUP(AO443,'Flags&amp;Qualifiers'!$B$2:$E$49,4)</f>
        <v>0</v>
      </c>
      <c r="AS443" s="968"/>
      <c r="AT443" s="856" t="str">
        <f t="shared" si="173"/>
        <v>no</v>
      </c>
    </row>
    <row r="444" spans="1:46" s="7" customFormat="1" ht="11.25" customHeight="1" x14ac:dyDescent="0.2">
      <c r="A444" s="621">
        <f>(AirVision!A441)</f>
        <v>0</v>
      </c>
      <c r="B444" s="622">
        <f>(AirVision!B441)</f>
        <v>0</v>
      </c>
      <c r="C444" s="623" t="str">
        <f>IF(ISNUMBER(AirVision!I441),AirVision!I441, "")</f>
        <v/>
      </c>
      <c r="D444" s="624" t="str">
        <f>IF(AirVision!J441&lt;&gt;"",AirVision!J441, "")</f>
        <v/>
      </c>
      <c r="E444" s="624" t="str">
        <f>IF(ISNUMBER(AirVision!C441),AirVision!C441, "")</f>
        <v/>
      </c>
      <c r="F444" s="624" t="str">
        <f>IF(AirVision!D441&lt;&gt;"",AirVision!D441, "")</f>
        <v/>
      </c>
      <c r="G444" s="624" t="str">
        <f>IF(ISNUMBER(AirVision!F441),AirVision!F441, "")</f>
        <v/>
      </c>
      <c r="H444" s="624" t="str">
        <f>IF(AirVision!G441&lt;&gt;"",AirVision!G441, "")</f>
        <v/>
      </c>
      <c r="I444" s="624" t="str">
        <f>IF(ISNUMBER(AirVision!U441),AirVision!U441, "")</f>
        <v/>
      </c>
      <c r="J444" s="624" t="str">
        <f>IF(AirVision!V441&lt;&gt;"",AirVision!V441, "")</f>
        <v/>
      </c>
      <c r="K444" s="624" t="str">
        <f>IF(ISNUMBER(AirVision!X441),AirVision!X441, "")</f>
        <v/>
      </c>
      <c r="L444" s="624" t="str">
        <f>IF(AirVision!Y441&lt;&gt;"",AirVision!Y441, "")</f>
        <v/>
      </c>
      <c r="M444" s="624" t="str">
        <f>IF(ISNUMBER(AirVision!AA441),AirVision!AA441, "")</f>
        <v/>
      </c>
      <c r="N444" s="624" t="str">
        <f>IF(AirVision!AB441&lt;&gt;"",AirVision!AB441, "")</f>
        <v/>
      </c>
      <c r="O444" s="624" t="str">
        <f>IF(ISNUMBER(AirVision!AD441),AirVision!AD441, "")</f>
        <v/>
      </c>
      <c r="P444" s="624" t="str">
        <f>IF(AirVision!AE441&lt;&gt;"",AirVision!AE441, "")</f>
        <v/>
      </c>
      <c r="Q444" s="624">
        <f t="shared" si="166"/>
        <v>1</v>
      </c>
      <c r="R444" s="624" t="str">
        <f>IF(D444&lt;&gt;"",(VLOOKUP(D444,'Flags&amp;Qualifiers'!$S$2:$U$55,3)),"")</f>
        <v/>
      </c>
      <c r="S444" s="624" t="b">
        <f>ISNUMBER(SEARCH('Flags&amp;Qualifiers'!$S$5,D444))</f>
        <v>0</v>
      </c>
      <c r="T444" s="624">
        <f t="shared" si="167"/>
        <v>0</v>
      </c>
      <c r="U444" s="624" t="str">
        <f>IF(D444&lt;&gt;"",(VLOOKUP(D444,'Flags&amp;Qualifiers'!$S$2:$T$55,2)),"")</f>
        <v/>
      </c>
      <c r="V444" s="7">
        <f t="shared" si="168"/>
        <v>1</v>
      </c>
      <c r="W444" s="7">
        <f t="shared" si="169"/>
        <v>0</v>
      </c>
      <c r="X444" s="861" t="str">
        <f t="shared" si="170"/>
        <v>NULL</v>
      </c>
      <c r="Y444" s="557" t="str">
        <f t="shared" si="171"/>
        <v/>
      </c>
      <c r="Z444" s="862">
        <f t="shared" si="174"/>
        <v>438</v>
      </c>
      <c r="AA444" s="633">
        <f t="shared" si="175"/>
        <v>0</v>
      </c>
      <c r="AB444" s="7" t="str">
        <f t="shared" si="181"/>
        <v>INVALID</v>
      </c>
      <c r="AC444" s="861" t="str">
        <f t="shared" si="182"/>
        <v/>
      </c>
      <c r="AD444" s="861" t="e">
        <f t="shared" si="187"/>
        <v>#DIV/0!</v>
      </c>
      <c r="AE444" s="861">
        <f t="shared" si="188"/>
        <v>0</v>
      </c>
      <c r="AF444" s="862">
        <f t="shared" si="176"/>
        <v>300</v>
      </c>
      <c r="AG444" s="862">
        <f t="shared" si="177"/>
        <v>201</v>
      </c>
      <c r="AH444" s="865">
        <f t="shared" si="178"/>
        <v>0.374</v>
      </c>
      <c r="AI444" s="862">
        <f t="shared" si="179"/>
        <v>0.11600000000000001</v>
      </c>
      <c r="AJ444" s="862" t="e">
        <f t="shared" si="180"/>
        <v>#VALUE!</v>
      </c>
      <c r="AK444" s="632" t="str">
        <f t="shared" si="185"/>
        <v/>
      </c>
      <c r="AL444" s="866" t="str">
        <f t="shared" si="165"/>
        <v/>
      </c>
      <c r="AM444" s="867">
        <f t="shared" si="172"/>
        <v>0</v>
      </c>
      <c r="AN444" s="633" t="str">
        <f t="shared" si="186"/>
        <v>YES</v>
      </c>
      <c r="AO444" s="511" t="s">
        <v>382</v>
      </c>
      <c r="AP444" s="127">
        <f>VLOOKUP(AO444,'Flags&amp;Qualifiers'!$B$2:$C$49,2)</f>
        <v>0</v>
      </c>
      <c r="AQ444" s="127">
        <f>VLOOKUP(AO444,'Flags&amp;Qualifiers'!$B$2:$D$49,3)</f>
        <v>0</v>
      </c>
      <c r="AR444" s="127">
        <f>VLOOKUP(AO444,'Flags&amp;Qualifiers'!$B$2:$E$49,4)</f>
        <v>0</v>
      </c>
      <c r="AS444" s="968"/>
      <c r="AT444" s="856" t="str">
        <f t="shared" si="173"/>
        <v>no</v>
      </c>
    </row>
    <row r="445" spans="1:46" s="7" customFormat="1" ht="11.25" customHeight="1" x14ac:dyDescent="0.2">
      <c r="A445" s="621">
        <f>(AirVision!A442)</f>
        <v>0</v>
      </c>
      <c r="B445" s="622">
        <f>(AirVision!B442)</f>
        <v>0</v>
      </c>
      <c r="C445" s="623" t="str">
        <f>IF(ISNUMBER(AirVision!I442),AirVision!I442, "")</f>
        <v/>
      </c>
      <c r="D445" s="624" t="str">
        <f>IF(AirVision!J442&lt;&gt;"",AirVision!J442, "")</f>
        <v/>
      </c>
      <c r="E445" s="624" t="str">
        <f>IF(ISNUMBER(AirVision!C442),AirVision!C442, "")</f>
        <v/>
      </c>
      <c r="F445" s="624" t="str">
        <f>IF(AirVision!D442&lt;&gt;"",AirVision!D442, "")</f>
        <v/>
      </c>
      <c r="G445" s="624" t="str">
        <f>IF(ISNUMBER(AirVision!F442),AirVision!F442, "")</f>
        <v/>
      </c>
      <c r="H445" s="624" t="str">
        <f>IF(AirVision!G442&lt;&gt;"",AirVision!G442, "")</f>
        <v/>
      </c>
      <c r="I445" s="624" t="str">
        <f>IF(ISNUMBER(AirVision!U442),AirVision!U442, "")</f>
        <v/>
      </c>
      <c r="J445" s="624" t="str">
        <f>IF(AirVision!V442&lt;&gt;"",AirVision!V442, "")</f>
        <v/>
      </c>
      <c r="K445" s="624" t="str">
        <f>IF(ISNUMBER(AirVision!X442),AirVision!X442, "")</f>
        <v/>
      </c>
      <c r="L445" s="624" t="str">
        <f>IF(AirVision!Y442&lt;&gt;"",AirVision!Y442, "")</f>
        <v/>
      </c>
      <c r="M445" s="624" t="str">
        <f>IF(ISNUMBER(AirVision!AA442),AirVision!AA442, "")</f>
        <v/>
      </c>
      <c r="N445" s="624" t="str">
        <f>IF(AirVision!AB442&lt;&gt;"",AirVision!AB442, "")</f>
        <v/>
      </c>
      <c r="O445" s="624" t="str">
        <f>IF(ISNUMBER(AirVision!AD442),AirVision!AD442, "")</f>
        <v/>
      </c>
      <c r="P445" s="624" t="str">
        <f>IF(AirVision!AE442&lt;&gt;"",AirVision!AE442, "")</f>
        <v/>
      </c>
      <c r="Q445" s="624">
        <f t="shared" si="166"/>
        <v>1</v>
      </c>
      <c r="R445" s="624" t="str">
        <f>IF(D445&lt;&gt;"",(VLOOKUP(D445,'Flags&amp;Qualifiers'!$S$2:$U$55,3)),"")</f>
        <v/>
      </c>
      <c r="S445" s="624" t="b">
        <f>ISNUMBER(SEARCH('Flags&amp;Qualifiers'!$S$5,D445))</f>
        <v>0</v>
      </c>
      <c r="T445" s="624">
        <f t="shared" si="167"/>
        <v>0</v>
      </c>
      <c r="U445" s="624" t="str">
        <f>IF(D445&lt;&gt;"",(VLOOKUP(D445,'Flags&amp;Qualifiers'!$S$2:$T$55,2)),"")</f>
        <v/>
      </c>
      <c r="V445" s="7">
        <f t="shared" si="168"/>
        <v>1</v>
      </c>
      <c r="W445" s="7">
        <f t="shared" si="169"/>
        <v>0</v>
      </c>
      <c r="X445" s="861" t="str">
        <f t="shared" si="170"/>
        <v>NULL</v>
      </c>
      <c r="Y445" s="557" t="str">
        <f t="shared" si="171"/>
        <v/>
      </c>
      <c r="Z445" s="862">
        <f t="shared" si="174"/>
        <v>439</v>
      </c>
      <c r="AA445" s="633">
        <f t="shared" si="175"/>
        <v>0</v>
      </c>
      <c r="AB445" s="7" t="str">
        <f t="shared" si="181"/>
        <v>INVALID</v>
      </c>
      <c r="AC445" s="861" t="str">
        <f t="shared" si="182"/>
        <v/>
      </c>
      <c r="AD445" s="861" t="e">
        <f t="shared" si="187"/>
        <v>#DIV/0!</v>
      </c>
      <c r="AE445" s="861">
        <f t="shared" si="188"/>
        <v>0</v>
      </c>
      <c r="AF445" s="862">
        <f t="shared" si="176"/>
        <v>300</v>
      </c>
      <c r="AG445" s="862">
        <f t="shared" si="177"/>
        <v>201</v>
      </c>
      <c r="AH445" s="865">
        <f t="shared" si="178"/>
        <v>0.374</v>
      </c>
      <c r="AI445" s="862">
        <f t="shared" si="179"/>
        <v>0.11600000000000001</v>
      </c>
      <c r="AJ445" s="862" t="e">
        <f t="shared" si="180"/>
        <v>#VALUE!</v>
      </c>
      <c r="AK445" s="632" t="str">
        <f t="shared" si="185"/>
        <v/>
      </c>
      <c r="AL445" s="866" t="str">
        <f t="shared" si="165"/>
        <v/>
      </c>
      <c r="AM445" s="867">
        <f t="shared" si="172"/>
        <v>0</v>
      </c>
      <c r="AN445" s="633" t="str">
        <f t="shared" si="186"/>
        <v>YES</v>
      </c>
      <c r="AO445" s="511" t="s">
        <v>382</v>
      </c>
      <c r="AP445" s="127">
        <f>VLOOKUP(AO445,'Flags&amp;Qualifiers'!$B$2:$C$49,2)</f>
        <v>0</v>
      </c>
      <c r="AQ445" s="127">
        <f>VLOOKUP(AO445,'Flags&amp;Qualifiers'!$B$2:$D$49,3)</f>
        <v>0</v>
      </c>
      <c r="AR445" s="127">
        <f>VLOOKUP(AO445,'Flags&amp;Qualifiers'!$B$2:$E$49,4)</f>
        <v>0</v>
      </c>
      <c r="AS445" s="968"/>
      <c r="AT445" s="856" t="str">
        <f t="shared" si="173"/>
        <v>no</v>
      </c>
    </row>
    <row r="446" spans="1:46" s="7" customFormat="1" ht="11.25" customHeight="1" x14ac:dyDescent="0.2">
      <c r="A446" s="621">
        <f>(AirVision!A443)</f>
        <v>0</v>
      </c>
      <c r="B446" s="622">
        <f>(AirVision!B443)</f>
        <v>0</v>
      </c>
      <c r="C446" s="623" t="str">
        <f>IF(ISNUMBER(AirVision!I443),AirVision!I443, "")</f>
        <v/>
      </c>
      <c r="D446" s="624" t="str">
        <f>IF(AirVision!J443&lt;&gt;"",AirVision!J443, "")</f>
        <v/>
      </c>
      <c r="E446" s="624" t="str">
        <f>IF(ISNUMBER(AirVision!C443),AirVision!C443, "")</f>
        <v/>
      </c>
      <c r="F446" s="624" t="str">
        <f>IF(AirVision!D443&lt;&gt;"",AirVision!D443, "")</f>
        <v/>
      </c>
      <c r="G446" s="624" t="str">
        <f>IF(ISNUMBER(AirVision!F443),AirVision!F443, "")</f>
        <v/>
      </c>
      <c r="H446" s="624" t="str">
        <f>IF(AirVision!G443&lt;&gt;"",AirVision!G443, "")</f>
        <v/>
      </c>
      <c r="I446" s="624" t="str">
        <f>IF(ISNUMBER(AirVision!U443),AirVision!U443, "")</f>
        <v/>
      </c>
      <c r="J446" s="624" t="str">
        <f>IF(AirVision!V443&lt;&gt;"",AirVision!V443, "")</f>
        <v/>
      </c>
      <c r="K446" s="624" t="str">
        <f>IF(ISNUMBER(AirVision!X443),AirVision!X443, "")</f>
        <v/>
      </c>
      <c r="L446" s="624" t="str">
        <f>IF(AirVision!Y443&lt;&gt;"",AirVision!Y443, "")</f>
        <v/>
      </c>
      <c r="M446" s="624" t="str">
        <f>IF(ISNUMBER(AirVision!AA443),AirVision!AA443, "")</f>
        <v/>
      </c>
      <c r="N446" s="624" t="str">
        <f>IF(AirVision!AB443&lt;&gt;"",AirVision!AB443, "")</f>
        <v/>
      </c>
      <c r="O446" s="624" t="str">
        <f>IF(ISNUMBER(AirVision!AD443),AirVision!AD443, "")</f>
        <v/>
      </c>
      <c r="P446" s="624" t="str">
        <f>IF(AirVision!AE443&lt;&gt;"",AirVision!AE443, "")</f>
        <v/>
      </c>
      <c r="Q446" s="624">
        <f t="shared" si="166"/>
        <v>1</v>
      </c>
      <c r="R446" s="624" t="str">
        <f>IF(D446&lt;&gt;"",(VLOOKUP(D446,'Flags&amp;Qualifiers'!$S$2:$U$55,3)),"")</f>
        <v/>
      </c>
      <c r="S446" s="624" t="b">
        <f>ISNUMBER(SEARCH('Flags&amp;Qualifiers'!$S$5,D446))</f>
        <v>0</v>
      </c>
      <c r="T446" s="624">
        <f t="shared" si="167"/>
        <v>0</v>
      </c>
      <c r="U446" s="624" t="str">
        <f>IF(D446&lt;&gt;"",(VLOOKUP(D446,'Flags&amp;Qualifiers'!$S$2:$T$55,2)),"")</f>
        <v/>
      </c>
      <c r="V446" s="7">
        <f t="shared" si="168"/>
        <v>1</v>
      </c>
      <c r="W446" s="7">
        <f t="shared" si="169"/>
        <v>0</v>
      </c>
      <c r="X446" s="861" t="str">
        <f t="shared" si="170"/>
        <v>NULL</v>
      </c>
      <c r="Y446" s="557" t="str">
        <f t="shared" si="171"/>
        <v/>
      </c>
      <c r="Z446" s="862">
        <f t="shared" si="174"/>
        <v>440</v>
      </c>
      <c r="AA446" s="633">
        <f t="shared" si="175"/>
        <v>0</v>
      </c>
      <c r="AB446" s="7" t="str">
        <f t="shared" si="181"/>
        <v>INVALID</v>
      </c>
      <c r="AC446" s="861" t="str">
        <f t="shared" si="182"/>
        <v/>
      </c>
      <c r="AD446" s="861" t="e">
        <f t="shared" si="187"/>
        <v>#DIV/0!</v>
      </c>
      <c r="AE446" s="861">
        <f t="shared" si="188"/>
        <v>0</v>
      </c>
      <c r="AF446" s="862">
        <f t="shared" si="176"/>
        <v>300</v>
      </c>
      <c r="AG446" s="862">
        <f t="shared" si="177"/>
        <v>201</v>
      </c>
      <c r="AH446" s="865">
        <f t="shared" si="178"/>
        <v>0.374</v>
      </c>
      <c r="AI446" s="862">
        <f t="shared" si="179"/>
        <v>0.11600000000000001</v>
      </c>
      <c r="AJ446" s="862" t="e">
        <f t="shared" si="180"/>
        <v>#VALUE!</v>
      </c>
      <c r="AK446" s="632" t="str">
        <f t="shared" si="185"/>
        <v/>
      </c>
      <c r="AL446" s="866" t="str">
        <f t="shared" si="165"/>
        <v/>
      </c>
      <c r="AM446" s="867">
        <f t="shared" si="172"/>
        <v>0</v>
      </c>
      <c r="AN446" s="633" t="str">
        <f t="shared" si="186"/>
        <v>YES</v>
      </c>
      <c r="AO446" s="511" t="s">
        <v>382</v>
      </c>
      <c r="AP446" s="127">
        <f>VLOOKUP(AO446,'Flags&amp;Qualifiers'!$B$2:$C$49,2)</f>
        <v>0</v>
      </c>
      <c r="AQ446" s="127">
        <f>VLOOKUP(AO446,'Flags&amp;Qualifiers'!$B$2:$D$49,3)</f>
        <v>0</v>
      </c>
      <c r="AR446" s="127">
        <f>VLOOKUP(AO446,'Flags&amp;Qualifiers'!$B$2:$E$49,4)</f>
        <v>0</v>
      </c>
      <c r="AS446" s="968">
        <f>COUNTIF(AC446:AC462,"&gt;0")</f>
        <v>0</v>
      </c>
      <c r="AT446" s="856" t="str">
        <f t="shared" si="173"/>
        <v>no</v>
      </c>
    </row>
    <row r="447" spans="1:46" s="7" customFormat="1" ht="11.25" customHeight="1" x14ac:dyDescent="0.2">
      <c r="A447" s="621">
        <f>(AirVision!A444)</f>
        <v>0</v>
      </c>
      <c r="B447" s="622">
        <f>(AirVision!B444)</f>
        <v>0</v>
      </c>
      <c r="C447" s="623" t="str">
        <f>IF(ISNUMBER(AirVision!I444),AirVision!I444, "")</f>
        <v/>
      </c>
      <c r="D447" s="624" t="str">
        <f>IF(AirVision!J444&lt;&gt;"",AirVision!J444, "")</f>
        <v/>
      </c>
      <c r="E447" s="624" t="str">
        <f>IF(ISNUMBER(AirVision!C444),AirVision!C444, "")</f>
        <v/>
      </c>
      <c r="F447" s="624" t="str">
        <f>IF(AirVision!D444&lt;&gt;"",AirVision!D444, "")</f>
        <v/>
      </c>
      <c r="G447" s="624" t="str">
        <f>IF(ISNUMBER(AirVision!F444),AirVision!F444, "")</f>
        <v/>
      </c>
      <c r="H447" s="624" t="str">
        <f>IF(AirVision!G444&lt;&gt;"",AirVision!G444, "")</f>
        <v/>
      </c>
      <c r="I447" s="624" t="str">
        <f>IF(ISNUMBER(AirVision!U444),AirVision!U444, "")</f>
        <v/>
      </c>
      <c r="J447" s="624" t="str">
        <f>IF(AirVision!V444&lt;&gt;"",AirVision!V444, "")</f>
        <v/>
      </c>
      <c r="K447" s="624" t="str">
        <f>IF(ISNUMBER(AirVision!X444),AirVision!X444, "")</f>
        <v/>
      </c>
      <c r="L447" s="624" t="str">
        <f>IF(AirVision!Y444&lt;&gt;"",AirVision!Y444, "")</f>
        <v/>
      </c>
      <c r="M447" s="624" t="str">
        <f>IF(ISNUMBER(AirVision!AA444),AirVision!AA444, "")</f>
        <v/>
      </c>
      <c r="N447" s="624" t="str">
        <f>IF(AirVision!AB444&lt;&gt;"",AirVision!AB444, "")</f>
        <v/>
      </c>
      <c r="O447" s="624" t="str">
        <f>IF(ISNUMBER(AirVision!AD444),AirVision!AD444, "")</f>
        <v/>
      </c>
      <c r="P447" s="624" t="str">
        <f>IF(AirVision!AE444&lt;&gt;"",AirVision!AE444, "")</f>
        <v/>
      </c>
      <c r="Q447" s="624">
        <f t="shared" si="166"/>
        <v>1</v>
      </c>
      <c r="R447" s="624" t="str">
        <f>IF(D447&lt;&gt;"",(VLOOKUP(D447,'Flags&amp;Qualifiers'!$S$2:$U$55,3)),"")</f>
        <v/>
      </c>
      <c r="S447" s="624" t="b">
        <f>ISNUMBER(SEARCH('Flags&amp;Qualifiers'!$S$5,D447))</f>
        <v>0</v>
      </c>
      <c r="T447" s="624">
        <f t="shared" si="167"/>
        <v>0</v>
      </c>
      <c r="U447" s="624" t="str">
        <f>IF(D447&lt;&gt;"",(VLOOKUP(D447,'Flags&amp;Qualifiers'!$S$2:$T$55,2)),"")</f>
        <v/>
      </c>
      <c r="V447" s="7">
        <f t="shared" si="168"/>
        <v>1</v>
      </c>
      <c r="W447" s="7">
        <f t="shared" si="169"/>
        <v>0</v>
      </c>
      <c r="X447" s="861" t="str">
        <f t="shared" si="170"/>
        <v>NULL</v>
      </c>
      <c r="Y447" s="557" t="str">
        <f t="shared" si="171"/>
        <v/>
      </c>
      <c r="Z447" s="862">
        <f t="shared" si="174"/>
        <v>441</v>
      </c>
      <c r="AA447" s="633">
        <f t="shared" si="175"/>
        <v>0</v>
      </c>
      <c r="AB447" s="7" t="str">
        <f t="shared" si="181"/>
        <v>INVALID</v>
      </c>
      <c r="AC447" s="861" t="str">
        <f t="shared" si="182"/>
        <v/>
      </c>
      <c r="AD447" s="861" t="e">
        <f t="shared" si="187"/>
        <v>#DIV/0!</v>
      </c>
      <c r="AE447" s="861">
        <f t="shared" si="188"/>
        <v>0</v>
      </c>
      <c r="AF447" s="862">
        <f t="shared" si="176"/>
        <v>300</v>
      </c>
      <c r="AG447" s="862">
        <f t="shared" si="177"/>
        <v>201</v>
      </c>
      <c r="AH447" s="865">
        <f t="shared" si="178"/>
        <v>0.374</v>
      </c>
      <c r="AI447" s="862">
        <f t="shared" si="179"/>
        <v>0.11600000000000001</v>
      </c>
      <c r="AJ447" s="862" t="e">
        <f t="shared" si="180"/>
        <v>#VALUE!</v>
      </c>
      <c r="AK447" s="632" t="str">
        <f t="shared" si="185"/>
        <v/>
      </c>
      <c r="AL447" s="866" t="str">
        <f t="shared" si="165"/>
        <v/>
      </c>
      <c r="AM447" s="867">
        <f t="shared" si="172"/>
        <v>0</v>
      </c>
      <c r="AN447" s="633" t="str">
        <f t="shared" si="186"/>
        <v>YES</v>
      </c>
      <c r="AO447" s="511" t="s">
        <v>382</v>
      </c>
      <c r="AP447" s="127">
        <f>VLOOKUP(AO447,'Flags&amp;Qualifiers'!$B$2:$C$49,2)</f>
        <v>0</v>
      </c>
      <c r="AQ447" s="127">
        <f>VLOOKUP(AO447,'Flags&amp;Qualifiers'!$B$2:$D$49,3)</f>
        <v>0</v>
      </c>
      <c r="AR447" s="127">
        <f>VLOOKUP(AO447,'Flags&amp;Qualifiers'!$B$2:$E$49,4)</f>
        <v>0</v>
      </c>
      <c r="AS447" s="968"/>
      <c r="AT447" s="856" t="str">
        <f t="shared" si="173"/>
        <v>no</v>
      </c>
    </row>
    <row r="448" spans="1:46" s="7" customFormat="1" ht="11.25" customHeight="1" x14ac:dyDescent="0.2">
      <c r="A448" s="621">
        <f>(AirVision!A445)</f>
        <v>0</v>
      </c>
      <c r="B448" s="622">
        <f>(AirVision!B445)</f>
        <v>0</v>
      </c>
      <c r="C448" s="623" t="str">
        <f>IF(ISNUMBER(AirVision!I445),AirVision!I445, "")</f>
        <v/>
      </c>
      <c r="D448" s="624" t="str">
        <f>IF(AirVision!J445&lt;&gt;"",AirVision!J445, "")</f>
        <v/>
      </c>
      <c r="E448" s="624" t="str">
        <f>IF(ISNUMBER(AirVision!C445),AirVision!C445, "")</f>
        <v/>
      </c>
      <c r="F448" s="624" t="str">
        <f>IF(AirVision!D445&lt;&gt;"",AirVision!D445, "")</f>
        <v/>
      </c>
      <c r="G448" s="624" t="str">
        <f>IF(ISNUMBER(AirVision!F445),AirVision!F445, "")</f>
        <v/>
      </c>
      <c r="H448" s="624" t="str">
        <f>IF(AirVision!G445&lt;&gt;"",AirVision!G445, "")</f>
        <v/>
      </c>
      <c r="I448" s="624" t="str">
        <f>IF(ISNUMBER(AirVision!U445),AirVision!U445, "")</f>
        <v/>
      </c>
      <c r="J448" s="624" t="str">
        <f>IF(AirVision!V445&lt;&gt;"",AirVision!V445, "")</f>
        <v/>
      </c>
      <c r="K448" s="624" t="str">
        <f>IF(ISNUMBER(AirVision!X445),AirVision!X445, "")</f>
        <v/>
      </c>
      <c r="L448" s="624" t="str">
        <f>IF(AirVision!Y445&lt;&gt;"",AirVision!Y445, "")</f>
        <v/>
      </c>
      <c r="M448" s="624" t="str">
        <f>IF(ISNUMBER(AirVision!AA445),AirVision!AA445, "")</f>
        <v/>
      </c>
      <c r="N448" s="624" t="str">
        <f>IF(AirVision!AB445&lt;&gt;"",AirVision!AB445, "")</f>
        <v/>
      </c>
      <c r="O448" s="624" t="str">
        <f>IF(ISNUMBER(AirVision!AD445),AirVision!AD445, "")</f>
        <v/>
      </c>
      <c r="P448" s="624" t="str">
        <f>IF(AirVision!AE445&lt;&gt;"",AirVision!AE445, "")</f>
        <v/>
      </c>
      <c r="Q448" s="624">
        <f t="shared" si="166"/>
        <v>1</v>
      </c>
      <c r="R448" s="624" t="str">
        <f>IF(D448&lt;&gt;"",(VLOOKUP(D448,'Flags&amp;Qualifiers'!$S$2:$U$55,3)),"")</f>
        <v/>
      </c>
      <c r="S448" s="624" t="b">
        <f>ISNUMBER(SEARCH('Flags&amp;Qualifiers'!$S$5,D448))</f>
        <v>0</v>
      </c>
      <c r="T448" s="624">
        <f t="shared" si="167"/>
        <v>0</v>
      </c>
      <c r="U448" s="624" t="str">
        <f>IF(D448&lt;&gt;"",(VLOOKUP(D448,'Flags&amp;Qualifiers'!$S$2:$T$55,2)),"")</f>
        <v/>
      </c>
      <c r="V448" s="7">
        <f t="shared" si="168"/>
        <v>1</v>
      </c>
      <c r="W448" s="7">
        <f t="shared" si="169"/>
        <v>0</v>
      </c>
      <c r="X448" s="861" t="str">
        <f t="shared" si="170"/>
        <v>NULL</v>
      </c>
      <c r="Y448" s="557" t="str">
        <f t="shared" si="171"/>
        <v/>
      </c>
      <c r="Z448" s="862">
        <f t="shared" si="174"/>
        <v>442</v>
      </c>
      <c r="AA448" s="633">
        <f t="shared" si="175"/>
        <v>0</v>
      </c>
      <c r="AB448" s="7" t="str">
        <f t="shared" si="181"/>
        <v>INVALID</v>
      </c>
      <c r="AC448" s="861" t="str">
        <f t="shared" si="182"/>
        <v/>
      </c>
      <c r="AD448" s="861" t="e">
        <f t="shared" si="187"/>
        <v>#DIV/0!</v>
      </c>
      <c r="AE448" s="861">
        <f t="shared" si="188"/>
        <v>0</v>
      </c>
      <c r="AF448" s="862">
        <f t="shared" si="176"/>
        <v>300</v>
      </c>
      <c r="AG448" s="862">
        <f t="shared" si="177"/>
        <v>201</v>
      </c>
      <c r="AH448" s="865">
        <f t="shared" si="178"/>
        <v>0.374</v>
      </c>
      <c r="AI448" s="862">
        <f t="shared" si="179"/>
        <v>0.11600000000000001</v>
      </c>
      <c r="AJ448" s="862" t="e">
        <f t="shared" si="180"/>
        <v>#VALUE!</v>
      </c>
      <c r="AK448" s="632" t="str">
        <f t="shared" si="185"/>
        <v/>
      </c>
      <c r="AL448" s="866" t="str">
        <f t="shared" si="165"/>
        <v/>
      </c>
      <c r="AM448" s="867">
        <f t="shared" si="172"/>
        <v>0</v>
      </c>
      <c r="AN448" s="633" t="str">
        <f t="shared" si="186"/>
        <v>YES</v>
      </c>
      <c r="AO448" s="511" t="s">
        <v>382</v>
      </c>
      <c r="AP448" s="127">
        <f>VLOOKUP(AO448,'Flags&amp;Qualifiers'!$B$2:$C$49,2)</f>
        <v>0</v>
      </c>
      <c r="AQ448" s="127">
        <f>VLOOKUP(AO448,'Flags&amp;Qualifiers'!$B$2:$D$49,3)</f>
        <v>0</v>
      </c>
      <c r="AR448" s="127">
        <f>VLOOKUP(AO448,'Flags&amp;Qualifiers'!$B$2:$E$49,4)</f>
        <v>0</v>
      </c>
      <c r="AS448" s="968"/>
      <c r="AT448" s="856" t="str">
        <f t="shared" si="173"/>
        <v>no</v>
      </c>
    </row>
    <row r="449" spans="1:46" s="7" customFormat="1" ht="11.25" customHeight="1" x14ac:dyDescent="0.2">
      <c r="A449" s="621">
        <f>(AirVision!A446)</f>
        <v>0</v>
      </c>
      <c r="B449" s="622">
        <f>(AirVision!B446)</f>
        <v>0</v>
      </c>
      <c r="C449" s="623" t="str">
        <f>IF(ISNUMBER(AirVision!I446),AirVision!I446, "")</f>
        <v/>
      </c>
      <c r="D449" s="624" t="str">
        <f>IF(AirVision!J446&lt;&gt;"",AirVision!J446, "")</f>
        <v/>
      </c>
      <c r="E449" s="624" t="str">
        <f>IF(ISNUMBER(AirVision!C446),AirVision!C446, "")</f>
        <v/>
      </c>
      <c r="F449" s="624" t="str">
        <f>IF(AirVision!D446&lt;&gt;"",AirVision!D446, "")</f>
        <v/>
      </c>
      <c r="G449" s="624" t="str">
        <f>IF(ISNUMBER(AirVision!F446),AirVision!F446, "")</f>
        <v/>
      </c>
      <c r="H449" s="624" t="str">
        <f>IF(AirVision!G446&lt;&gt;"",AirVision!G446, "")</f>
        <v/>
      </c>
      <c r="I449" s="624" t="str">
        <f>IF(ISNUMBER(AirVision!U446),AirVision!U446, "")</f>
        <v/>
      </c>
      <c r="J449" s="624" t="str">
        <f>IF(AirVision!V446&lt;&gt;"",AirVision!V446, "")</f>
        <v/>
      </c>
      <c r="K449" s="624" t="str">
        <f>IF(ISNUMBER(AirVision!X446),AirVision!X446, "")</f>
        <v/>
      </c>
      <c r="L449" s="624" t="str">
        <f>IF(AirVision!Y446&lt;&gt;"",AirVision!Y446, "")</f>
        <v/>
      </c>
      <c r="M449" s="624" t="str">
        <f>IF(ISNUMBER(AirVision!AA446),AirVision!AA446, "")</f>
        <v/>
      </c>
      <c r="N449" s="624" t="str">
        <f>IF(AirVision!AB446&lt;&gt;"",AirVision!AB446, "")</f>
        <v/>
      </c>
      <c r="O449" s="624" t="str">
        <f>IF(ISNUMBER(AirVision!AD446),AirVision!AD446, "")</f>
        <v/>
      </c>
      <c r="P449" s="624" t="str">
        <f>IF(AirVision!AE446&lt;&gt;"",AirVision!AE446, "")</f>
        <v/>
      </c>
      <c r="Q449" s="624">
        <f t="shared" si="166"/>
        <v>1</v>
      </c>
      <c r="R449" s="624" t="str">
        <f>IF(D449&lt;&gt;"",(VLOOKUP(D449,'Flags&amp;Qualifiers'!$S$2:$U$55,3)),"")</f>
        <v/>
      </c>
      <c r="S449" s="624" t="b">
        <f>ISNUMBER(SEARCH('Flags&amp;Qualifiers'!$S$5,D449))</f>
        <v>0</v>
      </c>
      <c r="T449" s="624">
        <f t="shared" si="167"/>
        <v>0</v>
      </c>
      <c r="U449" s="624" t="str">
        <f>IF(D449&lt;&gt;"",(VLOOKUP(D449,'Flags&amp;Qualifiers'!$S$2:$T$55,2)),"")</f>
        <v/>
      </c>
      <c r="V449" s="7">
        <f t="shared" si="168"/>
        <v>1</v>
      </c>
      <c r="W449" s="7">
        <f t="shared" si="169"/>
        <v>0</v>
      </c>
      <c r="X449" s="861" t="str">
        <f t="shared" si="170"/>
        <v>NULL</v>
      </c>
      <c r="Y449" s="557" t="str">
        <f t="shared" si="171"/>
        <v/>
      </c>
      <c r="Z449" s="862">
        <f t="shared" si="174"/>
        <v>443</v>
      </c>
      <c r="AA449" s="633">
        <f t="shared" si="175"/>
        <v>0</v>
      </c>
      <c r="AB449" s="7" t="str">
        <f t="shared" si="181"/>
        <v>INVALID</v>
      </c>
      <c r="AC449" s="861" t="str">
        <f t="shared" si="182"/>
        <v/>
      </c>
      <c r="AD449" s="861" t="e">
        <f t="shared" si="187"/>
        <v>#DIV/0!</v>
      </c>
      <c r="AE449" s="861">
        <f t="shared" si="188"/>
        <v>0</v>
      </c>
      <c r="AF449" s="862">
        <f t="shared" si="176"/>
        <v>300</v>
      </c>
      <c r="AG449" s="862">
        <f t="shared" si="177"/>
        <v>201</v>
      </c>
      <c r="AH449" s="865">
        <f t="shared" si="178"/>
        <v>0.374</v>
      </c>
      <c r="AI449" s="862">
        <f t="shared" si="179"/>
        <v>0.11600000000000001</v>
      </c>
      <c r="AJ449" s="862" t="e">
        <f t="shared" si="180"/>
        <v>#VALUE!</v>
      </c>
      <c r="AK449" s="632" t="str">
        <f t="shared" si="185"/>
        <v/>
      </c>
      <c r="AL449" s="866" t="str">
        <f t="shared" si="165"/>
        <v/>
      </c>
      <c r="AM449" s="867">
        <f t="shared" si="172"/>
        <v>0</v>
      </c>
      <c r="AN449" s="633" t="str">
        <f t="shared" si="186"/>
        <v>YES</v>
      </c>
      <c r="AO449" s="511" t="s">
        <v>382</v>
      </c>
      <c r="AP449" s="127">
        <f>VLOOKUP(AO449,'Flags&amp;Qualifiers'!$B$2:$C$49,2)</f>
        <v>0</v>
      </c>
      <c r="AQ449" s="127">
        <f>VLOOKUP(AO449,'Flags&amp;Qualifiers'!$B$2:$D$49,3)</f>
        <v>0</v>
      </c>
      <c r="AR449" s="127">
        <f>VLOOKUP(AO449,'Flags&amp;Qualifiers'!$B$2:$E$49,4)</f>
        <v>0</v>
      </c>
      <c r="AS449" s="968"/>
      <c r="AT449" s="856" t="str">
        <f t="shared" si="173"/>
        <v>no</v>
      </c>
    </row>
    <row r="450" spans="1:46" s="7" customFormat="1" ht="11.25" customHeight="1" x14ac:dyDescent="0.2">
      <c r="A450" s="621">
        <f>(AirVision!A447)</f>
        <v>0</v>
      </c>
      <c r="B450" s="622">
        <f>(AirVision!B447)</f>
        <v>0</v>
      </c>
      <c r="C450" s="623" t="str">
        <f>IF(ISNUMBER(AirVision!I447),AirVision!I447, "")</f>
        <v/>
      </c>
      <c r="D450" s="624" t="str">
        <f>IF(AirVision!J447&lt;&gt;"",AirVision!J447, "")</f>
        <v/>
      </c>
      <c r="E450" s="624" t="str">
        <f>IF(ISNUMBER(AirVision!C447),AirVision!C447, "")</f>
        <v/>
      </c>
      <c r="F450" s="624" t="str">
        <f>IF(AirVision!D447&lt;&gt;"",AirVision!D447, "")</f>
        <v/>
      </c>
      <c r="G450" s="624" t="str">
        <f>IF(ISNUMBER(AirVision!F447),AirVision!F447, "")</f>
        <v/>
      </c>
      <c r="H450" s="624" t="str">
        <f>IF(AirVision!G447&lt;&gt;"",AirVision!G447, "")</f>
        <v/>
      </c>
      <c r="I450" s="624" t="str">
        <f>IF(ISNUMBER(AirVision!U447),AirVision!U447, "")</f>
        <v/>
      </c>
      <c r="J450" s="624" t="str">
        <f>IF(AirVision!V447&lt;&gt;"",AirVision!V447, "")</f>
        <v/>
      </c>
      <c r="K450" s="624" t="str">
        <f>IF(ISNUMBER(AirVision!X447),AirVision!X447, "")</f>
        <v/>
      </c>
      <c r="L450" s="624" t="str">
        <f>IF(AirVision!Y447&lt;&gt;"",AirVision!Y447, "")</f>
        <v/>
      </c>
      <c r="M450" s="624" t="str">
        <f>IF(ISNUMBER(AirVision!AA447),AirVision!AA447, "")</f>
        <v/>
      </c>
      <c r="N450" s="624" t="str">
        <f>IF(AirVision!AB447&lt;&gt;"",AirVision!AB447, "")</f>
        <v/>
      </c>
      <c r="O450" s="624" t="str">
        <f>IF(ISNUMBER(AirVision!AD447),AirVision!AD447, "")</f>
        <v/>
      </c>
      <c r="P450" s="624" t="str">
        <f>IF(AirVision!AE447&lt;&gt;"",AirVision!AE447, "")</f>
        <v/>
      </c>
      <c r="Q450" s="624">
        <f t="shared" si="166"/>
        <v>1</v>
      </c>
      <c r="R450" s="624" t="str">
        <f>IF(D450&lt;&gt;"",(VLOOKUP(D450,'Flags&amp;Qualifiers'!$S$2:$U$55,3)),"")</f>
        <v/>
      </c>
      <c r="S450" s="624" t="b">
        <f>ISNUMBER(SEARCH('Flags&amp;Qualifiers'!$S$5,D450))</f>
        <v>0</v>
      </c>
      <c r="T450" s="624">
        <f t="shared" si="167"/>
        <v>0</v>
      </c>
      <c r="U450" s="624" t="str">
        <f>IF(D450&lt;&gt;"",(VLOOKUP(D450,'Flags&amp;Qualifiers'!$S$2:$T$55,2)),"")</f>
        <v/>
      </c>
      <c r="V450" s="7">
        <f t="shared" si="168"/>
        <v>1</v>
      </c>
      <c r="W450" s="7">
        <f t="shared" si="169"/>
        <v>0</v>
      </c>
      <c r="X450" s="861" t="str">
        <f t="shared" si="170"/>
        <v>NULL</v>
      </c>
      <c r="Y450" s="557" t="str">
        <f t="shared" si="171"/>
        <v/>
      </c>
      <c r="Z450" s="862">
        <f t="shared" si="174"/>
        <v>444</v>
      </c>
      <c r="AA450" s="633">
        <f t="shared" si="175"/>
        <v>0</v>
      </c>
      <c r="AB450" s="7" t="str">
        <f t="shared" si="181"/>
        <v>INVALID</v>
      </c>
      <c r="AC450" s="861" t="str">
        <f t="shared" si="182"/>
        <v/>
      </c>
      <c r="AD450" s="861" t="e">
        <f t="shared" si="187"/>
        <v>#DIV/0!</v>
      </c>
      <c r="AE450" s="861">
        <f t="shared" si="188"/>
        <v>0</v>
      </c>
      <c r="AF450" s="862">
        <f t="shared" si="176"/>
        <v>300</v>
      </c>
      <c r="AG450" s="862">
        <f t="shared" si="177"/>
        <v>201</v>
      </c>
      <c r="AH450" s="865">
        <f t="shared" si="178"/>
        <v>0.374</v>
      </c>
      <c r="AI450" s="862">
        <f t="shared" si="179"/>
        <v>0.11600000000000001</v>
      </c>
      <c r="AJ450" s="862" t="e">
        <f t="shared" si="180"/>
        <v>#VALUE!</v>
      </c>
      <c r="AK450" s="632" t="str">
        <f t="shared" si="185"/>
        <v/>
      </c>
      <c r="AL450" s="866" t="str">
        <f t="shared" si="165"/>
        <v/>
      </c>
      <c r="AM450" s="867">
        <f t="shared" si="172"/>
        <v>0</v>
      </c>
      <c r="AN450" s="633" t="str">
        <f t="shared" si="186"/>
        <v>YES</v>
      </c>
      <c r="AO450" s="511" t="s">
        <v>382</v>
      </c>
      <c r="AP450" s="127">
        <f>VLOOKUP(AO450,'Flags&amp;Qualifiers'!$B$2:$C$49,2)</f>
        <v>0</v>
      </c>
      <c r="AQ450" s="127">
        <f>VLOOKUP(AO450,'Flags&amp;Qualifiers'!$B$2:$D$49,3)</f>
        <v>0</v>
      </c>
      <c r="AR450" s="127">
        <f>VLOOKUP(AO450,'Flags&amp;Qualifiers'!$B$2:$E$49,4)</f>
        <v>0</v>
      </c>
      <c r="AS450" s="968"/>
      <c r="AT450" s="856" t="str">
        <f t="shared" si="173"/>
        <v>no</v>
      </c>
    </row>
    <row r="451" spans="1:46" s="7" customFormat="1" ht="11.25" customHeight="1" x14ac:dyDescent="0.2">
      <c r="A451" s="621">
        <f>(AirVision!A448)</f>
        <v>0</v>
      </c>
      <c r="B451" s="622">
        <f>(AirVision!B448)</f>
        <v>0</v>
      </c>
      <c r="C451" s="623" t="str">
        <f>IF(ISNUMBER(AirVision!I448),AirVision!I448, "")</f>
        <v/>
      </c>
      <c r="D451" s="624" t="str">
        <f>IF(AirVision!J448&lt;&gt;"",AirVision!J448, "")</f>
        <v/>
      </c>
      <c r="E451" s="624" t="str">
        <f>IF(ISNUMBER(AirVision!C448),AirVision!C448, "")</f>
        <v/>
      </c>
      <c r="F451" s="624" t="str">
        <f>IF(AirVision!D448&lt;&gt;"",AirVision!D448, "")</f>
        <v/>
      </c>
      <c r="G451" s="624" t="str">
        <f>IF(ISNUMBER(AirVision!F448),AirVision!F448, "")</f>
        <v/>
      </c>
      <c r="H451" s="624" t="str">
        <f>IF(AirVision!G448&lt;&gt;"",AirVision!G448, "")</f>
        <v/>
      </c>
      <c r="I451" s="624" t="str">
        <f>IF(ISNUMBER(AirVision!U448),AirVision!U448, "")</f>
        <v/>
      </c>
      <c r="J451" s="624" t="str">
        <f>IF(AirVision!V448&lt;&gt;"",AirVision!V448, "")</f>
        <v/>
      </c>
      <c r="K451" s="624" t="str">
        <f>IF(ISNUMBER(AirVision!X448),AirVision!X448, "")</f>
        <v/>
      </c>
      <c r="L451" s="624" t="str">
        <f>IF(AirVision!Y448&lt;&gt;"",AirVision!Y448, "")</f>
        <v/>
      </c>
      <c r="M451" s="624" t="str">
        <f>IF(ISNUMBER(AirVision!AA448),AirVision!AA448, "")</f>
        <v/>
      </c>
      <c r="N451" s="624" t="str">
        <f>IF(AirVision!AB448&lt;&gt;"",AirVision!AB448, "")</f>
        <v/>
      </c>
      <c r="O451" s="624" t="str">
        <f>IF(ISNUMBER(AirVision!AD448),AirVision!AD448, "")</f>
        <v/>
      </c>
      <c r="P451" s="624" t="str">
        <f>IF(AirVision!AE448&lt;&gt;"",AirVision!AE448, "")</f>
        <v/>
      </c>
      <c r="Q451" s="624">
        <f t="shared" si="166"/>
        <v>1</v>
      </c>
      <c r="R451" s="624" t="str">
        <f>IF(D451&lt;&gt;"",(VLOOKUP(D451,'Flags&amp;Qualifiers'!$S$2:$U$55,3)),"")</f>
        <v/>
      </c>
      <c r="S451" s="624" t="b">
        <f>ISNUMBER(SEARCH('Flags&amp;Qualifiers'!$S$5,D451))</f>
        <v>0</v>
      </c>
      <c r="T451" s="624">
        <f t="shared" si="167"/>
        <v>0</v>
      </c>
      <c r="U451" s="624" t="str">
        <f>IF(D451&lt;&gt;"",(VLOOKUP(D451,'Flags&amp;Qualifiers'!$S$2:$T$55,2)),"")</f>
        <v/>
      </c>
      <c r="V451" s="7">
        <f t="shared" si="168"/>
        <v>1</v>
      </c>
      <c r="W451" s="7">
        <f t="shared" si="169"/>
        <v>0</v>
      </c>
      <c r="X451" s="861" t="str">
        <f t="shared" si="170"/>
        <v>NULL</v>
      </c>
      <c r="Y451" s="557" t="str">
        <f t="shared" si="171"/>
        <v/>
      </c>
      <c r="Z451" s="862">
        <f t="shared" si="174"/>
        <v>445</v>
      </c>
      <c r="AA451" s="633">
        <f t="shared" si="175"/>
        <v>0</v>
      </c>
      <c r="AB451" s="7" t="str">
        <f t="shared" si="181"/>
        <v>INVALID</v>
      </c>
      <c r="AC451" s="861" t="str">
        <f t="shared" si="182"/>
        <v/>
      </c>
      <c r="AD451" s="861" t="e">
        <f t="shared" si="187"/>
        <v>#DIV/0!</v>
      </c>
      <c r="AE451" s="861">
        <f t="shared" si="188"/>
        <v>0</v>
      </c>
      <c r="AF451" s="862">
        <f t="shared" si="176"/>
        <v>300</v>
      </c>
      <c r="AG451" s="862">
        <f t="shared" si="177"/>
        <v>201</v>
      </c>
      <c r="AH451" s="865">
        <f t="shared" si="178"/>
        <v>0.374</v>
      </c>
      <c r="AI451" s="862">
        <f t="shared" si="179"/>
        <v>0.11600000000000001</v>
      </c>
      <c r="AJ451" s="862" t="e">
        <f t="shared" si="180"/>
        <v>#VALUE!</v>
      </c>
      <c r="AK451" s="632" t="str">
        <f t="shared" si="185"/>
        <v/>
      </c>
      <c r="AL451" s="866" t="str">
        <f t="shared" si="165"/>
        <v/>
      </c>
      <c r="AM451" s="867">
        <f t="shared" si="172"/>
        <v>0</v>
      </c>
      <c r="AN451" s="633" t="str">
        <f t="shared" si="186"/>
        <v>YES</v>
      </c>
      <c r="AO451" s="511" t="s">
        <v>382</v>
      </c>
      <c r="AP451" s="127">
        <f>VLOOKUP(AO451,'Flags&amp;Qualifiers'!$B$2:$C$49,2)</f>
        <v>0</v>
      </c>
      <c r="AQ451" s="127">
        <f>VLOOKUP(AO451,'Flags&amp;Qualifiers'!$B$2:$D$49,3)</f>
        <v>0</v>
      </c>
      <c r="AR451" s="127">
        <f>VLOOKUP(AO451,'Flags&amp;Qualifiers'!$B$2:$E$49,4)</f>
        <v>0</v>
      </c>
      <c r="AS451" s="968"/>
      <c r="AT451" s="856" t="str">
        <f t="shared" si="173"/>
        <v>no</v>
      </c>
    </row>
    <row r="452" spans="1:46" s="7" customFormat="1" ht="11.25" customHeight="1" x14ac:dyDescent="0.2">
      <c r="A452" s="621">
        <f>(AirVision!A449)</f>
        <v>0</v>
      </c>
      <c r="B452" s="622">
        <f>(AirVision!B449)</f>
        <v>0</v>
      </c>
      <c r="C452" s="623" t="str">
        <f>IF(ISNUMBER(AirVision!I449),AirVision!I449, "")</f>
        <v/>
      </c>
      <c r="D452" s="624" t="str">
        <f>IF(AirVision!J449&lt;&gt;"",AirVision!J449, "")</f>
        <v/>
      </c>
      <c r="E452" s="624" t="str">
        <f>IF(ISNUMBER(AirVision!C449),AirVision!C449, "")</f>
        <v/>
      </c>
      <c r="F452" s="624" t="str">
        <f>IF(AirVision!D449&lt;&gt;"",AirVision!D449, "")</f>
        <v/>
      </c>
      <c r="G452" s="624" t="str">
        <f>IF(ISNUMBER(AirVision!F449),AirVision!F449, "")</f>
        <v/>
      </c>
      <c r="H452" s="624" t="str">
        <f>IF(AirVision!G449&lt;&gt;"",AirVision!G449, "")</f>
        <v/>
      </c>
      <c r="I452" s="624" t="str">
        <f>IF(ISNUMBER(AirVision!U449),AirVision!U449, "")</f>
        <v/>
      </c>
      <c r="J452" s="624" t="str">
        <f>IF(AirVision!V449&lt;&gt;"",AirVision!V449, "")</f>
        <v/>
      </c>
      <c r="K452" s="624" t="str">
        <f>IF(ISNUMBER(AirVision!X449),AirVision!X449, "")</f>
        <v/>
      </c>
      <c r="L452" s="624" t="str">
        <f>IF(AirVision!Y449&lt;&gt;"",AirVision!Y449, "")</f>
        <v/>
      </c>
      <c r="M452" s="624" t="str">
        <f>IF(ISNUMBER(AirVision!AA449),AirVision!AA449, "")</f>
        <v/>
      </c>
      <c r="N452" s="624" t="str">
        <f>IF(AirVision!AB449&lt;&gt;"",AirVision!AB449, "")</f>
        <v/>
      </c>
      <c r="O452" s="624" t="str">
        <f>IF(ISNUMBER(AirVision!AD449),AirVision!AD449, "")</f>
        <v/>
      </c>
      <c r="P452" s="624" t="str">
        <f>IF(AirVision!AE449&lt;&gt;"",AirVision!AE449, "")</f>
        <v/>
      </c>
      <c r="Q452" s="624">
        <f t="shared" si="166"/>
        <v>1</v>
      </c>
      <c r="R452" s="624" t="str">
        <f>IF(D452&lt;&gt;"",(VLOOKUP(D452,'Flags&amp;Qualifiers'!$S$2:$U$55,3)),"")</f>
        <v/>
      </c>
      <c r="S452" s="624" t="b">
        <f>ISNUMBER(SEARCH('Flags&amp;Qualifiers'!$S$5,D452))</f>
        <v>0</v>
      </c>
      <c r="T452" s="624">
        <f t="shared" si="167"/>
        <v>0</v>
      </c>
      <c r="U452" s="624" t="str">
        <f>IF(D452&lt;&gt;"",(VLOOKUP(D452,'Flags&amp;Qualifiers'!$S$2:$T$55,2)),"")</f>
        <v/>
      </c>
      <c r="V452" s="7">
        <f t="shared" si="168"/>
        <v>1</v>
      </c>
      <c r="W452" s="7">
        <f t="shared" si="169"/>
        <v>0</v>
      </c>
      <c r="X452" s="861" t="str">
        <f t="shared" si="170"/>
        <v>NULL</v>
      </c>
      <c r="Y452" s="557" t="str">
        <f t="shared" si="171"/>
        <v/>
      </c>
      <c r="Z452" s="862">
        <f t="shared" si="174"/>
        <v>446</v>
      </c>
      <c r="AA452" s="633">
        <f t="shared" si="175"/>
        <v>0</v>
      </c>
      <c r="AB452" s="7" t="str">
        <f t="shared" si="181"/>
        <v>INVALID</v>
      </c>
      <c r="AC452" s="861" t="str">
        <f t="shared" si="182"/>
        <v/>
      </c>
      <c r="AD452" s="861" t="e">
        <f t="shared" si="187"/>
        <v>#DIV/0!</v>
      </c>
      <c r="AE452" s="861">
        <f t="shared" si="188"/>
        <v>0</v>
      </c>
      <c r="AF452" s="862">
        <f t="shared" si="176"/>
        <v>300</v>
      </c>
      <c r="AG452" s="862">
        <f t="shared" si="177"/>
        <v>201</v>
      </c>
      <c r="AH452" s="865">
        <f t="shared" si="178"/>
        <v>0.374</v>
      </c>
      <c r="AI452" s="862">
        <f t="shared" si="179"/>
        <v>0.11600000000000001</v>
      </c>
      <c r="AJ452" s="862" t="e">
        <f t="shared" si="180"/>
        <v>#VALUE!</v>
      </c>
      <c r="AK452" s="632" t="str">
        <f t="shared" si="185"/>
        <v/>
      </c>
      <c r="AL452" s="866" t="str">
        <f t="shared" si="165"/>
        <v/>
      </c>
      <c r="AM452" s="867">
        <f t="shared" si="172"/>
        <v>0</v>
      </c>
      <c r="AN452" s="633" t="str">
        <f t="shared" si="186"/>
        <v>YES</v>
      </c>
      <c r="AO452" s="511" t="s">
        <v>382</v>
      </c>
      <c r="AP452" s="127">
        <f>VLOOKUP(AO452,'Flags&amp;Qualifiers'!$B$2:$C$49,2)</f>
        <v>0</v>
      </c>
      <c r="AQ452" s="127">
        <f>VLOOKUP(AO452,'Flags&amp;Qualifiers'!$B$2:$D$49,3)</f>
        <v>0</v>
      </c>
      <c r="AR452" s="127">
        <f>VLOOKUP(AO452,'Flags&amp;Qualifiers'!$B$2:$E$49,4)</f>
        <v>0</v>
      </c>
      <c r="AS452" s="968"/>
      <c r="AT452" s="856" t="str">
        <f t="shared" si="173"/>
        <v>no</v>
      </c>
    </row>
    <row r="453" spans="1:46" s="7" customFormat="1" ht="11.25" customHeight="1" x14ac:dyDescent="0.2">
      <c r="A453" s="621">
        <f>(AirVision!A450)</f>
        <v>0</v>
      </c>
      <c r="B453" s="622">
        <f>(AirVision!B450)</f>
        <v>0</v>
      </c>
      <c r="C453" s="623" t="str">
        <f>IF(ISNUMBER(AirVision!I450),AirVision!I450, "")</f>
        <v/>
      </c>
      <c r="D453" s="624" t="str">
        <f>IF(AirVision!J450&lt;&gt;"",AirVision!J450, "")</f>
        <v/>
      </c>
      <c r="E453" s="624" t="str">
        <f>IF(ISNUMBER(AirVision!C450),AirVision!C450, "")</f>
        <v/>
      </c>
      <c r="F453" s="624" t="str">
        <f>IF(AirVision!D450&lt;&gt;"",AirVision!D450, "")</f>
        <v/>
      </c>
      <c r="G453" s="624" t="str">
        <f>IF(ISNUMBER(AirVision!F450),AirVision!F450, "")</f>
        <v/>
      </c>
      <c r="H453" s="624" t="str">
        <f>IF(AirVision!G450&lt;&gt;"",AirVision!G450, "")</f>
        <v/>
      </c>
      <c r="I453" s="624" t="str">
        <f>IF(ISNUMBER(AirVision!U450),AirVision!U450, "")</f>
        <v/>
      </c>
      <c r="J453" s="624" t="str">
        <f>IF(AirVision!V450&lt;&gt;"",AirVision!V450, "")</f>
        <v/>
      </c>
      <c r="K453" s="624" t="str">
        <f>IF(ISNUMBER(AirVision!X450),AirVision!X450, "")</f>
        <v/>
      </c>
      <c r="L453" s="624" t="str">
        <f>IF(AirVision!Y450&lt;&gt;"",AirVision!Y450, "")</f>
        <v/>
      </c>
      <c r="M453" s="624" t="str">
        <f>IF(ISNUMBER(AirVision!AA450),AirVision!AA450, "")</f>
        <v/>
      </c>
      <c r="N453" s="624" t="str">
        <f>IF(AirVision!AB450&lt;&gt;"",AirVision!AB450, "")</f>
        <v/>
      </c>
      <c r="O453" s="624" t="str">
        <f>IF(ISNUMBER(AirVision!AD450),AirVision!AD450, "")</f>
        <v/>
      </c>
      <c r="P453" s="624" t="str">
        <f>IF(AirVision!AE450&lt;&gt;"",AirVision!AE450, "")</f>
        <v/>
      </c>
      <c r="Q453" s="624">
        <f t="shared" si="166"/>
        <v>1</v>
      </c>
      <c r="R453" s="624" t="str">
        <f>IF(D453&lt;&gt;"",(VLOOKUP(D453,'Flags&amp;Qualifiers'!$S$2:$U$55,3)),"")</f>
        <v/>
      </c>
      <c r="S453" s="624" t="b">
        <f>ISNUMBER(SEARCH('Flags&amp;Qualifiers'!$S$5,D453))</f>
        <v>0</v>
      </c>
      <c r="T453" s="624">
        <f t="shared" si="167"/>
        <v>0</v>
      </c>
      <c r="U453" s="624" t="str">
        <f>IF(D453&lt;&gt;"",(VLOOKUP(D453,'Flags&amp;Qualifiers'!$S$2:$T$55,2)),"")</f>
        <v/>
      </c>
      <c r="V453" s="7">
        <f t="shared" si="168"/>
        <v>1</v>
      </c>
      <c r="W453" s="7">
        <f t="shared" si="169"/>
        <v>0</v>
      </c>
      <c r="X453" s="861" t="str">
        <f t="shared" si="170"/>
        <v>NULL</v>
      </c>
      <c r="Y453" s="557" t="str">
        <f t="shared" si="171"/>
        <v/>
      </c>
      <c r="Z453" s="862">
        <f t="shared" si="174"/>
        <v>447</v>
      </c>
      <c r="AA453" s="633">
        <f t="shared" si="175"/>
        <v>0</v>
      </c>
      <c r="AB453" s="7" t="str">
        <f t="shared" si="181"/>
        <v>INVALID</v>
      </c>
      <c r="AC453" s="861" t="str">
        <f t="shared" si="182"/>
        <v/>
      </c>
      <c r="AD453" s="861" t="e">
        <f t="shared" si="187"/>
        <v>#DIV/0!</v>
      </c>
      <c r="AE453" s="861">
        <f t="shared" si="188"/>
        <v>0</v>
      </c>
      <c r="AF453" s="862">
        <f t="shared" si="176"/>
        <v>300</v>
      </c>
      <c r="AG453" s="862">
        <f t="shared" si="177"/>
        <v>201</v>
      </c>
      <c r="AH453" s="865">
        <f t="shared" si="178"/>
        <v>0.374</v>
      </c>
      <c r="AI453" s="862">
        <f t="shared" si="179"/>
        <v>0.11600000000000001</v>
      </c>
      <c r="AJ453" s="862" t="e">
        <f t="shared" si="180"/>
        <v>#VALUE!</v>
      </c>
      <c r="AK453" s="632" t="str">
        <f t="shared" si="185"/>
        <v/>
      </c>
      <c r="AL453" s="866" t="str">
        <f t="shared" si="165"/>
        <v/>
      </c>
      <c r="AM453" s="867">
        <f t="shared" si="172"/>
        <v>0</v>
      </c>
      <c r="AN453" s="633" t="str">
        <f t="shared" si="186"/>
        <v>YES</v>
      </c>
      <c r="AO453" s="511" t="s">
        <v>382</v>
      </c>
      <c r="AP453" s="127">
        <f>VLOOKUP(AO453,'Flags&amp;Qualifiers'!$B$2:$C$49,2)</f>
        <v>0</v>
      </c>
      <c r="AQ453" s="127">
        <f>VLOOKUP(AO453,'Flags&amp;Qualifiers'!$B$2:$D$49,3)</f>
        <v>0</v>
      </c>
      <c r="AR453" s="127">
        <f>VLOOKUP(AO453,'Flags&amp;Qualifiers'!$B$2:$E$49,4)</f>
        <v>0</v>
      </c>
      <c r="AS453" s="968"/>
      <c r="AT453" s="856" t="str">
        <f t="shared" si="173"/>
        <v>no</v>
      </c>
    </row>
    <row r="454" spans="1:46" s="7" customFormat="1" ht="11.25" customHeight="1" x14ac:dyDescent="0.2">
      <c r="A454" s="621">
        <f>(AirVision!A451)</f>
        <v>0</v>
      </c>
      <c r="B454" s="622">
        <f>(AirVision!B451)</f>
        <v>0</v>
      </c>
      <c r="C454" s="623" t="str">
        <f>IF(ISNUMBER(AirVision!I451),AirVision!I451, "")</f>
        <v/>
      </c>
      <c r="D454" s="624" t="str">
        <f>IF(AirVision!J451&lt;&gt;"",AirVision!J451, "")</f>
        <v/>
      </c>
      <c r="E454" s="624" t="str">
        <f>IF(ISNUMBER(AirVision!C451),AirVision!C451, "")</f>
        <v/>
      </c>
      <c r="F454" s="624" t="str">
        <f>IF(AirVision!D451&lt;&gt;"",AirVision!D451, "")</f>
        <v/>
      </c>
      <c r="G454" s="624" t="str">
        <f>IF(ISNUMBER(AirVision!F451),AirVision!F451, "")</f>
        <v/>
      </c>
      <c r="H454" s="624" t="str">
        <f>IF(AirVision!G451&lt;&gt;"",AirVision!G451, "")</f>
        <v/>
      </c>
      <c r="I454" s="624" t="str">
        <f>IF(ISNUMBER(AirVision!U451),AirVision!U451, "")</f>
        <v/>
      </c>
      <c r="J454" s="624" t="str">
        <f>IF(AirVision!V451&lt;&gt;"",AirVision!V451, "")</f>
        <v/>
      </c>
      <c r="K454" s="624" t="str">
        <f>IF(ISNUMBER(AirVision!X451),AirVision!X451, "")</f>
        <v/>
      </c>
      <c r="L454" s="624" t="str">
        <f>IF(AirVision!Y451&lt;&gt;"",AirVision!Y451, "")</f>
        <v/>
      </c>
      <c r="M454" s="624" t="str">
        <f>IF(ISNUMBER(AirVision!AA451),AirVision!AA451, "")</f>
        <v/>
      </c>
      <c r="N454" s="624" t="str">
        <f>IF(AirVision!AB451&lt;&gt;"",AirVision!AB451, "")</f>
        <v/>
      </c>
      <c r="O454" s="624" t="str">
        <f>IF(ISNUMBER(AirVision!AD451),AirVision!AD451, "")</f>
        <v/>
      </c>
      <c r="P454" s="624" t="str">
        <f>IF(AirVision!AE451&lt;&gt;"",AirVision!AE451, "")</f>
        <v/>
      </c>
      <c r="Q454" s="624">
        <f t="shared" si="166"/>
        <v>1</v>
      </c>
      <c r="R454" s="624" t="str">
        <f>IF(D454&lt;&gt;"",(VLOOKUP(D454,'Flags&amp;Qualifiers'!$S$2:$U$55,3)),"")</f>
        <v/>
      </c>
      <c r="S454" s="624" t="b">
        <f>ISNUMBER(SEARCH('Flags&amp;Qualifiers'!$S$5,D454))</f>
        <v>0</v>
      </c>
      <c r="T454" s="624">
        <f t="shared" si="167"/>
        <v>0</v>
      </c>
      <c r="U454" s="624" t="str">
        <f>IF(D454&lt;&gt;"",(VLOOKUP(D454,'Flags&amp;Qualifiers'!$S$2:$T$55,2)),"")</f>
        <v/>
      </c>
      <c r="V454" s="7">
        <f t="shared" si="168"/>
        <v>1</v>
      </c>
      <c r="W454" s="7">
        <f t="shared" si="169"/>
        <v>0</v>
      </c>
      <c r="X454" s="861" t="str">
        <f t="shared" si="170"/>
        <v>NULL</v>
      </c>
      <c r="Y454" s="557" t="str">
        <f t="shared" si="171"/>
        <v/>
      </c>
      <c r="Z454" s="862">
        <f t="shared" si="174"/>
        <v>448</v>
      </c>
      <c r="AA454" s="633">
        <f t="shared" si="175"/>
        <v>0</v>
      </c>
      <c r="AB454" s="7" t="str">
        <f t="shared" si="181"/>
        <v>INVALID</v>
      </c>
      <c r="AC454" s="861" t="str">
        <f t="shared" si="182"/>
        <v/>
      </c>
      <c r="AD454" s="861" t="e">
        <f t="shared" si="187"/>
        <v>#DIV/0!</v>
      </c>
      <c r="AE454" s="861">
        <f t="shared" si="188"/>
        <v>0</v>
      </c>
      <c r="AF454" s="862">
        <f t="shared" si="176"/>
        <v>300</v>
      </c>
      <c r="AG454" s="862">
        <f t="shared" si="177"/>
        <v>201</v>
      </c>
      <c r="AH454" s="865">
        <f t="shared" si="178"/>
        <v>0.374</v>
      </c>
      <c r="AI454" s="862">
        <f t="shared" si="179"/>
        <v>0.11600000000000001</v>
      </c>
      <c r="AJ454" s="862" t="e">
        <f t="shared" si="180"/>
        <v>#VALUE!</v>
      </c>
      <c r="AK454" s="632" t="str">
        <f t="shared" si="185"/>
        <v/>
      </c>
      <c r="AL454" s="866" t="str">
        <f t="shared" si="165"/>
        <v/>
      </c>
      <c r="AM454" s="867">
        <f t="shared" si="172"/>
        <v>0</v>
      </c>
      <c r="AN454" s="633" t="str">
        <f t="shared" si="186"/>
        <v>YES</v>
      </c>
      <c r="AO454" s="511" t="s">
        <v>382</v>
      </c>
      <c r="AP454" s="127">
        <f>VLOOKUP(AO454,'Flags&amp;Qualifiers'!$B$2:$C$49,2)</f>
        <v>0</v>
      </c>
      <c r="AQ454" s="127">
        <f>VLOOKUP(AO454,'Flags&amp;Qualifiers'!$B$2:$D$49,3)</f>
        <v>0</v>
      </c>
      <c r="AR454" s="127">
        <f>VLOOKUP(AO454,'Flags&amp;Qualifiers'!$B$2:$E$49,4)</f>
        <v>0</v>
      </c>
      <c r="AS454" s="968"/>
      <c r="AT454" s="856" t="str">
        <f t="shared" si="173"/>
        <v>no</v>
      </c>
    </row>
    <row r="455" spans="1:46" s="7" customFormat="1" ht="11.25" customHeight="1" x14ac:dyDescent="0.2">
      <c r="A455" s="621">
        <f>(AirVision!A452)</f>
        <v>0</v>
      </c>
      <c r="B455" s="622">
        <f>(AirVision!B452)</f>
        <v>0</v>
      </c>
      <c r="C455" s="623" t="str">
        <f>IF(ISNUMBER(AirVision!I452),AirVision!I452, "")</f>
        <v/>
      </c>
      <c r="D455" s="624" t="str">
        <f>IF(AirVision!J452&lt;&gt;"",AirVision!J452, "")</f>
        <v/>
      </c>
      <c r="E455" s="624" t="str">
        <f>IF(ISNUMBER(AirVision!C452),AirVision!C452, "")</f>
        <v/>
      </c>
      <c r="F455" s="624" t="str">
        <f>IF(AirVision!D452&lt;&gt;"",AirVision!D452, "")</f>
        <v/>
      </c>
      <c r="G455" s="624" t="str">
        <f>IF(ISNUMBER(AirVision!F452),AirVision!F452, "")</f>
        <v/>
      </c>
      <c r="H455" s="624" t="str">
        <f>IF(AirVision!G452&lt;&gt;"",AirVision!G452, "")</f>
        <v/>
      </c>
      <c r="I455" s="624" t="str">
        <f>IF(ISNUMBER(AirVision!U452),AirVision!U452, "")</f>
        <v/>
      </c>
      <c r="J455" s="624" t="str">
        <f>IF(AirVision!V452&lt;&gt;"",AirVision!V452, "")</f>
        <v/>
      </c>
      <c r="K455" s="624" t="str">
        <f>IF(ISNUMBER(AirVision!X452),AirVision!X452, "")</f>
        <v/>
      </c>
      <c r="L455" s="624" t="str">
        <f>IF(AirVision!Y452&lt;&gt;"",AirVision!Y452, "")</f>
        <v/>
      </c>
      <c r="M455" s="624" t="str">
        <f>IF(ISNUMBER(AirVision!AA452),AirVision!AA452, "")</f>
        <v/>
      </c>
      <c r="N455" s="624" t="str">
        <f>IF(AirVision!AB452&lt;&gt;"",AirVision!AB452, "")</f>
        <v/>
      </c>
      <c r="O455" s="624" t="str">
        <f>IF(ISNUMBER(AirVision!AD452),AirVision!AD452, "")</f>
        <v/>
      </c>
      <c r="P455" s="624" t="str">
        <f>IF(AirVision!AE452&lt;&gt;"",AirVision!AE452, "")</f>
        <v/>
      </c>
      <c r="Q455" s="624">
        <f t="shared" si="166"/>
        <v>1</v>
      </c>
      <c r="R455" s="624" t="str">
        <f>IF(D455&lt;&gt;"",(VLOOKUP(D455,'Flags&amp;Qualifiers'!$S$2:$U$55,3)),"")</f>
        <v/>
      </c>
      <c r="S455" s="624" t="b">
        <f>ISNUMBER(SEARCH('Flags&amp;Qualifiers'!$S$5,D455))</f>
        <v>0</v>
      </c>
      <c r="T455" s="624">
        <f t="shared" si="167"/>
        <v>0</v>
      </c>
      <c r="U455" s="624" t="str">
        <f>IF(D455&lt;&gt;"",(VLOOKUP(D455,'Flags&amp;Qualifiers'!$S$2:$T$55,2)),"")</f>
        <v/>
      </c>
      <c r="V455" s="7">
        <f t="shared" si="168"/>
        <v>1</v>
      </c>
      <c r="W455" s="7">
        <f t="shared" si="169"/>
        <v>0</v>
      </c>
      <c r="X455" s="861" t="str">
        <f t="shared" si="170"/>
        <v>NULL</v>
      </c>
      <c r="Y455" s="557" t="str">
        <f t="shared" si="171"/>
        <v/>
      </c>
      <c r="Z455" s="862">
        <f t="shared" si="174"/>
        <v>449</v>
      </c>
      <c r="AA455" s="633">
        <f t="shared" si="175"/>
        <v>0</v>
      </c>
      <c r="AB455" s="7" t="str">
        <f t="shared" si="181"/>
        <v>INVALID</v>
      </c>
      <c r="AC455" s="861" t="str">
        <f t="shared" si="182"/>
        <v/>
      </c>
      <c r="AD455" s="861" t="e">
        <f t="shared" si="187"/>
        <v>#DIV/0!</v>
      </c>
      <c r="AE455" s="861">
        <f t="shared" si="188"/>
        <v>0</v>
      </c>
      <c r="AF455" s="862">
        <f t="shared" si="176"/>
        <v>300</v>
      </c>
      <c r="AG455" s="862">
        <f t="shared" si="177"/>
        <v>201</v>
      </c>
      <c r="AH455" s="865">
        <f t="shared" si="178"/>
        <v>0.374</v>
      </c>
      <c r="AI455" s="862">
        <f t="shared" si="179"/>
        <v>0.11600000000000001</v>
      </c>
      <c r="AJ455" s="862" t="e">
        <f t="shared" si="180"/>
        <v>#VALUE!</v>
      </c>
      <c r="AK455" s="632" t="str">
        <f t="shared" si="185"/>
        <v/>
      </c>
      <c r="AL455" s="866" t="str">
        <f t="shared" ref="AL455:AL518" si="189">IF(ISNUMBER(E455),(CONVERT(E455,"C","F")), "")</f>
        <v/>
      </c>
      <c r="AM455" s="867">
        <f t="shared" si="172"/>
        <v>0</v>
      </c>
      <c r="AN455" s="633" t="str">
        <f t="shared" si="186"/>
        <v>YES</v>
      </c>
      <c r="AO455" s="511" t="s">
        <v>382</v>
      </c>
      <c r="AP455" s="127">
        <f>VLOOKUP(AO455,'Flags&amp;Qualifiers'!$B$2:$C$49,2)</f>
        <v>0</v>
      </c>
      <c r="AQ455" s="127">
        <f>VLOOKUP(AO455,'Flags&amp;Qualifiers'!$B$2:$D$49,3)</f>
        <v>0</v>
      </c>
      <c r="AR455" s="127">
        <f>VLOOKUP(AO455,'Flags&amp;Qualifiers'!$B$2:$E$49,4)</f>
        <v>0</v>
      </c>
      <c r="AS455" s="968"/>
      <c r="AT455" s="856" t="str">
        <f t="shared" si="173"/>
        <v>no</v>
      </c>
    </row>
    <row r="456" spans="1:46" s="7" customFormat="1" ht="11.25" customHeight="1" x14ac:dyDescent="0.2">
      <c r="A456" s="621">
        <f>(AirVision!A453)</f>
        <v>0</v>
      </c>
      <c r="B456" s="622">
        <f>(AirVision!B453)</f>
        <v>0</v>
      </c>
      <c r="C456" s="623" t="str">
        <f>IF(ISNUMBER(AirVision!I453),AirVision!I453, "")</f>
        <v/>
      </c>
      <c r="D456" s="624" t="str">
        <f>IF(AirVision!J453&lt;&gt;"",AirVision!J453, "")</f>
        <v/>
      </c>
      <c r="E456" s="624" t="str">
        <f>IF(ISNUMBER(AirVision!C453),AirVision!C453, "")</f>
        <v/>
      </c>
      <c r="F456" s="624" t="str">
        <f>IF(AirVision!D453&lt;&gt;"",AirVision!D453, "")</f>
        <v/>
      </c>
      <c r="G456" s="624" t="str">
        <f>IF(ISNUMBER(AirVision!F453),AirVision!F453, "")</f>
        <v/>
      </c>
      <c r="H456" s="624" t="str">
        <f>IF(AirVision!G453&lt;&gt;"",AirVision!G453, "")</f>
        <v/>
      </c>
      <c r="I456" s="624" t="str">
        <f>IF(ISNUMBER(AirVision!U453),AirVision!U453, "")</f>
        <v/>
      </c>
      <c r="J456" s="624" t="str">
        <f>IF(AirVision!V453&lt;&gt;"",AirVision!V453, "")</f>
        <v/>
      </c>
      <c r="K456" s="624" t="str">
        <f>IF(ISNUMBER(AirVision!X453),AirVision!X453, "")</f>
        <v/>
      </c>
      <c r="L456" s="624" t="str">
        <f>IF(AirVision!Y453&lt;&gt;"",AirVision!Y453, "")</f>
        <v/>
      </c>
      <c r="M456" s="624" t="str">
        <f>IF(ISNUMBER(AirVision!AA453),AirVision!AA453, "")</f>
        <v/>
      </c>
      <c r="N456" s="624" t="str">
        <f>IF(AirVision!AB453&lt;&gt;"",AirVision!AB453, "")</f>
        <v/>
      </c>
      <c r="O456" s="624" t="str">
        <f>IF(ISNUMBER(AirVision!AD453),AirVision!AD453, "")</f>
        <v/>
      </c>
      <c r="P456" s="624" t="str">
        <f>IF(AirVision!AE453&lt;&gt;"",AirVision!AE453, "")</f>
        <v/>
      </c>
      <c r="Q456" s="624">
        <f t="shared" ref="Q456:Q519" si="190">COUNTBLANK(C456)</f>
        <v>1</v>
      </c>
      <c r="R456" s="624" t="str">
        <f>IF(D456&lt;&gt;"",(VLOOKUP(D456,'Flags&amp;Qualifiers'!$S$2:$U$55,3)),"")</f>
        <v/>
      </c>
      <c r="S456" s="624" t="b">
        <f>ISNUMBER(SEARCH('Flags&amp;Qualifiers'!$S$5,D456))</f>
        <v>0</v>
      </c>
      <c r="T456" s="624">
        <f t="shared" ref="T456:T519" si="191">COUNTIF(S456,TRUE)</f>
        <v>0</v>
      </c>
      <c r="U456" s="624" t="str">
        <f>IF(D456&lt;&gt;"",(VLOOKUP(D456,'Flags&amp;Qualifiers'!$S$2:$T$55,2)),"")</f>
        <v/>
      </c>
      <c r="V456" s="7">
        <f t="shared" ref="V456:V519" si="192">SUM(Q456,T456)</f>
        <v>1</v>
      </c>
      <c r="W456" s="7">
        <f t="shared" ref="W456:W519" si="193">SUM(R456)</f>
        <v>0</v>
      </c>
      <c r="X456" s="861" t="str">
        <f t="shared" ref="X456:X519" si="194">IF(OR(V456&gt;0,ISTEXT(AP456)),"NULL",TRUNC(C456*0.001,3))</f>
        <v>NULL</v>
      </c>
      <c r="Y456" s="557" t="str">
        <f t="shared" ref="Y456:Y519" si="195">IF(X456&lt;0.005,"MDL","")</f>
        <v/>
      </c>
      <c r="Z456" s="862">
        <f t="shared" si="174"/>
        <v>450</v>
      </c>
      <c r="AA456" s="633">
        <f t="shared" si="175"/>
        <v>0</v>
      </c>
      <c r="AB456" s="7" t="str">
        <f t="shared" si="181"/>
        <v>INVALID</v>
      </c>
      <c r="AC456" s="861" t="str">
        <f t="shared" si="182"/>
        <v/>
      </c>
      <c r="AD456" s="861" t="e">
        <f t="shared" si="187"/>
        <v>#DIV/0!</v>
      </c>
      <c r="AE456" s="861">
        <f t="shared" si="188"/>
        <v>0</v>
      </c>
      <c r="AF456" s="862">
        <f t="shared" si="176"/>
        <v>300</v>
      </c>
      <c r="AG456" s="862">
        <f t="shared" si="177"/>
        <v>201</v>
      </c>
      <c r="AH456" s="865">
        <f t="shared" si="178"/>
        <v>0.374</v>
      </c>
      <c r="AI456" s="862">
        <f t="shared" si="179"/>
        <v>0.11600000000000001</v>
      </c>
      <c r="AJ456" s="862" t="e">
        <f t="shared" si="180"/>
        <v>#VALUE!</v>
      </c>
      <c r="AK456" s="632" t="str">
        <f t="shared" si="185"/>
        <v/>
      </c>
      <c r="AL456" s="866" t="str">
        <f t="shared" si="189"/>
        <v/>
      </c>
      <c r="AM456" s="867">
        <f t="shared" ref="AM456:AM519" si="196">B456-B455</f>
        <v>0</v>
      </c>
      <c r="AN456" s="633" t="str">
        <f t="shared" si="186"/>
        <v>YES</v>
      </c>
      <c r="AO456" s="511" t="s">
        <v>382</v>
      </c>
      <c r="AP456" s="127">
        <f>VLOOKUP(AO456,'Flags&amp;Qualifiers'!$B$2:$C$49,2)</f>
        <v>0</v>
      </c>
      <c r="AQ456" s="127">
        <f>VLOOKUP(AO456,'Flags&amp;Qualifiers'!$B$2:$D$49,3)</f>
        <v>0</v>
      </c>
      <c r="AR456" s="127">
        <f>VLOOKUP(AO456,'Flags&amp;Qualifiers'!$B$2:$E$49,4)</f>
        <v>0</v>
      </c>
      <c r="AS456" s="968"/>
      <c r="AT456" s="856" t="str">
        <f t="shared" ref="AT456:AT519" si="197">IF(AND(AN456="YES",AO456="-"),"no","")</f>
        <v>no</v>
      </c>
    </row>
    <row r="457" spans="1:46" s="7" customFormat="1" ht="11.25" customHeight="1" x14ac:dyDescent="0.2">
      <c r="A457" s="621">
        <f>(AirVision!A454)</f>
        <v>0</v>
      </c>
      <c r="B457" s="622">
        <f>(AirVision!B454)</f>
        <v>0</v>
      </c>
      <c r="C457" s="623" t="str">
        <f>IF(ISNUMBER(AirVision!I454),AirVision!I454, "")</f>
        <v/>
      </c>
      <c r="D457" s="624" t="str">
        <f>IF(AirVision!J454&lt;&gt;"",AirVision!J454, "")</f>
        <v/>
      </c>
      <c r="E457" s="624" t="str">
        <f>IF(ISNUMBER(AirVision!C454),AirVision!C454, "")</f>
        <v/>
      </c>
      <c r="F457" s="624" t="str">
        <f>IF(AirVision!D454&lt;&gt;"",AirVision!D454, "")</f>
        <v/>
      </c>
      <c r="G457" s="624" t="str">
        <f>IF(ISNUMBER(AirVision!F454),AirVision!F454, "")</f>
        <v/>
      </c>
      <c r="H457" s="624" t="str">
        <f>IF(AirVision!G454&lt;&gt;"",AirVision!G454, "")</f>
        <v/>
      </c>
      <c r="I457" s="624" t="str">
        <f>IF(ISNUMBER(AirVision!U454),AirVision!U454, "")</f>
        <v/>
      </c>
      <c r="J457" s="624" t="str">
        <f>IF(AirVision!V454&lt;&gt;"",AirVision!V454, "")</f>
        <v/>
      </c>
      <c r="K457" s="624" t="str">
        <f>IF(ISNUMBER(AirVision!X454),AirVision!X454, "")</f>
        <v/>
      </c>
      <c r="L457" s="624" t="str">
        <f>IF(AirVision!Y454&lt;&gt;"",AirVision!Y454, "")</f>
        <v/>
      </c>
      <c r="M457" s="624" t="str">
        <f>IF(ISNUMBER(AirVision!AA454),AirVision!AA454, "")</f>
        <v/>
      </c>
      <c r="N457" s="624" t="str">
        <f>IF(AirVision!AB454&lt;&gt;"",AirVision!AB454, "")</f>
        <v/>
      </c>
      <c r="O457" s="624" t="str">
        <f>IF(ISNUMBER(AirVision!AD454),AirVision!AD454, "")</f>
        <v/>
      </c>
      <c r="P457" s="624" t="str">
        <f>IF(AirVision!AE454&lt;&gt;"",AirVision!AE454, "")</f>
        <v/>
      </c>
      <c r="Q457" s="624">
        <f t="shared" si="190"/>
        <v>1</v>
      </c>
      <c r="R457" s="624" t="str">
        <f>IF(D457&lt;&gt;"",(VLOOKUP(D457,'Flags&amp;Qualifiers'!$S$2:$U$55,3)),"")</f>
        <v/>
      </c>
      <c r="S457" s="624" t="b">
        <f>ISNUMBER(SEARCH('Flags&amp;Qualifiers'!$S$5,D457))</f>
        <v>0</v>
      </c>
      <c r="T457" s="624">
        <f t="shared" si="191"/>
        <v>0</v>
      </c>
      <c r="U457" s="624" t="str">
        <f>IF(D457&lt;&gt;"",(VLOOKUP(D457,'Flags&amp;Qualifiers'!$S$2:$T$55,2)),"")</f>
        <v/>
      </c>
      <c r="V457" s="7">
        <f t="shared" si="192"/>
        <v>1</v>
      </c>
      <c r="W457" s="7">
        <f t="shared" si="193"/>
        <v>0</v>
      </c>
      <c r="X457" s="861" t="str">
        <f t="shared" si="194"/>
        <v>NULL</v>
      </c>
      <c r="Y457" s="557" t="str">
        <f t="shared" si="195"/>
        <v/>
      </c>
      <c r="Z457" s="862">
        <f t="shared" ref="Z457:Z520" si="198">IF(C457=C456,Z456+1,1)</f>
        <v>451</v>
      </c>
      <c r="AA457" s="633">
        <f t="shared" ref="AA457:AA520" si="199">IF(OR(X456="NULL",X457="NULL"),0, (X457-X456))</f>
        <v>0</v>
      </c>
      <c r="AB457" s="7" t="str">
        <f t="shared" si="181"/>
        <v>INVALID</v>
      </c>
      <c r="AC457" s="861" t="str">
        <f t="shared" si="182"/>
        <v/>
      </c>
      <c r="AD457" s="861" t="e">
        <f t="shared" si="187"/>
        <v>#DIV/0!</v>
      </c>
      <c r="AE457" s="861">
        <f t="shared" si="188"/>
        <v>0</v>
      </c>
      <c r="AF457" s="862">
        <f t="shared" ref="AF457:AF520" si="200">IF(AC457&lt;0.0599,50,IF(AND(AC457&gt;0.0599,AC457&lt;0.0759),100,IF(AND(AC457&gt;0.0759,AC457&lt;0.0959),150,IF(AND(AC457&gt;0.0959,AC457&lt;0.1159),200,300))))</f>
        <v>300</v>
      </c>
      <c r="AG457" s="862">
        <f t="shared" ref="AG457:AG520" si="201">IF(AC457&lt;0.0599,0,IF(AND(AC457&gt;0.0599,AC457&lt;0.0759),51,IF(AND(AC457&gt;0.0759,AC457&lt;0.0959),101,IF(AND(AC457&gt;0.0959,AC457&lt;0.1159),151,201))))</f>
        <v>201</v>
      </c>
      <c r="AH457" s="865">
        <f t="shared" ref="AH457:AH520" si="202">IF(AC457&lt;0.0599,0.059,IF(AND(AC457&gt;0.0599,AC457&lt;0.0759),0.075,IF(AND(AC457&gt;0.0759,AC457&lt;0.0959),0.095,IF(AND(AC457&gt;0.0959,AC457&lt;0.1159),0.115,0.374))))</f>
        <v>0.374</v>
      </c>
      <c r="AI457" s="862">
        <f t="shared" ref="AI457:AI520" si="203">IF(AC457&lt;0.0599,0,IF(AND(AC457&gt;0.0599,AC457&lt;0.0759),0.06,IF(AND(AC457&gt;0.0759,AC457&lt;0.0959),0.076,IF(AND(AC457&gt;0.0959,AC457&lt;0.1159),0.096,0.116))))</f>
        <v>0.11600000000000001</v>
      </c>
      <c r="AJ457" s="862" t="e">
        <f t="shared" ref="AJ457:AJ520" si="204">(((AF457-AG457)/(AH457-AI457))*(AC457-AI457))+AG457</f>
        <v>#VALUE!</v>
      </c>
      <c r="AK457" s="632" t="str">
        <f t="shared" si="185"/>
        <v/>
      </c>
      <c r="AL457" s="866" t="str">
        <f t="shared" si="189"/>
        <v/>
      </c>
      <c r="AM457" s="867">
        <f t="shared" si="196"/>
        <v>0</v>
      </c>
      <c r="AN457" s="633" t="str">
        <f t="shared" si="186"/>
        <v>YES</v>
      </c>
      <c r="AO457" s="511" t="s">
        <v>382</v>
      </c>
      <c r="AP457" s="127">
        <f>VLOOKUP(AO457,'Flags&amp;Qualifiers'!$B$2:$C$49,2)</f>
        <v>0</v>
      </c>
      <c r="AQ457" s="127">
        <f>VLOOKUP(AO457,'Flags&amp;Qualifiers'!$B$2:$D$49,3)</f>
        <v>0</v>
      </c>
      <c r="AR457" s="127">
        <f>VLOOKUP(AO457,'Flags&amp;Qualifiers'!$B$2:$E$49,4)</f>
        <v>0</v>
      </c>
      <c r="AS457" s="968"/>
      <c r="AT457" s="856" t="str">
        <f t="shared" si="197"/>
        <v>no</v>
      </c>
    </row>
    <row r="458" spans="1:46" s="7" customFormat="1" ht="11.25" customHeight="1" x14ac:dyDescent="0.2">
      <c r="A458" s="621">
        <f>(AirVision!A455)</f>
        <v>0</v>
      </c>
      <c r="B458" s="622">
        <f>(AirVision!B455)</f>
        <v>0</v>
      </c>
      <c r="C458" s="623" t="str">
        <f>IF(ISNUMBER(AirVision!I455),AirVision!I455, "")</f>
        <v/>
      </c>
      <c r="D458" s="624" t="str">
        <f>IF(AirVision!J455&lt;&gt;"",AirVision!J455, "")</f>
        <v/>
      </c>
      <c r="E458" s="624" t="str">
        <f>IF(ISNUMBER(AirVision!C455),AirVision!C455, "")</f>
        <v/>
      </c>
      <c r="F458" s="624" t="str">
        <f>IF(AirVision!D455&lt;&gt;"",AirVision!D455, "")</f>
        <v/>
      </c>
      <c r="G458" s="624" t="str">
        <f>IF(ISNUMBER(AirVision!F455),AirVision!F455, "")</f>
        <v/>
      </c>
      <c r="H458" s="624" t="str">
        <f>IF(AirVision!G455&lt;&gt;"",AirVision!G455, "")</f>
        <v/>
      </c>
      <c r="I458" s="624" t="str">
        <f>IF(ISNUMBER(AirVision!U455),AirVision!U455, "")</f>
        <v/>
      </c>
      <c r="J458" s="624" t="str">
        <f>IF(AirVision!V455&lt;&gt;"",AirVision!V455, "")</f>
        <v/>
      </c>
      <c r="K458" s="624" t="str">
        <f>IF(ISNUMBER(AirVision!X455),AirVision!X455, "")</f>
        <v/>
      </c>
      <c r="L458" s="624" t="str">
        <f>IF(AirVision!Y455&lt;&gt;"",AirVision!Y455, "")</f>
        <v/>
      </c>
      <c r="M458" s="624" t="str">
        <f>IF(ISNUMBER(AirVision!AA455),AirVision!AA455, "")</f>
        <v/>
      </c>
      <c r="N458" s="624" t="str">
        <f>IF(AirVision!AB455&lt;&gt;"",AirVision!AB455, "")</f>
        <v/>
      </c>
      <c r="O458" s="624" t="str">
        <f>IF(ISNUMBER(AirVision!AD455),AirVision!AD455, "")</f>
        <v/>
      </c>
      <c r="P458" s="624" t="str">
        <f>IF(AirVision!AE455&lt;&gt;"",AirVision!AE455, "")</f>
        <v/>
      </c>
      <c r="Q458" s="624">
        <f t="shared" si="190"/>
        <v>1</v>
      </c>
      <c r="R458" s="624" t="str">
        <f>IF(D458&lt;&gt;"",(VLOOKUP(D458,'Flags&amp;Qualifiers'!$S$2:$U$55,3)),"")</f>
        <v/>
      </c>
      <c r="S458" s="624" t="b">
        <f>ISNUMBER(SEARCH('Flags&amp;Qualifiers'!$S$5,D458))</f>
        <v>0</v>
      </c>
      <c r="T458" s="624">
        <f t="shared" si="191"/>
        <v>0</v>
      </c>
      <c r="U458" s="624" t="str">
        <f>IF(D458&lt;&gt;"",(VLOOKUP(D458,'Flags&amp;Qualifiers'!$S$2:$T$55,2)),"")</f>
        <v/>
      </c>
      <c r="V458" s="7">
        <f t="shared" si="192"/>
        <v>1</v>
      </c>
      <c r="W458" s="7">
        <f t="shared" si="193"/>
        <v>0</v>
      </c>
      <c r="X458" s="861" t="str">
        <f t="shared" si="194"/>
        <v>NULL</v>
      </c>
      <c r="Y458" s="557" t="str">
        <f t="shared" si="195"/>
        <v/>
      </c>
      <c r="Z458" s="862">
        <f t="shared" si="198"/>
        <v>452</v>
      </c>
      <c r="AA458" s="633">
        <f t="shared" si="199"/>
        <v>0</v>
      </c>
      <c r="AB458" s="7" t="str">
        <f t="shared" si="181"/>
        <v>INVALID</v>
      </c>
      <c r="AC458" s="861" t="str">
        <f t="shared" si="182"/>
        <v/>
      </c>
      <c r="AD458" s="861" t="e">
        <f t="shared" si="187"/>
        <v>#DIV/0!</v>
      </c>
      <c r="AE458" s="861">
        <f t="shared" si="188"/>
        <v>0</v>
      </c>
      <c r="AF458" s="862">
        <f t="shared" si="200"/>
        <v>300</v>
      </c>
      <c r="AG458" s="862">
        <f t="shared" si="201"/>
        <v>201</v>
      </c>
      <c r="AH458" s="865">
        <f t="shared" si="202"/>
        <v>0.374</v>
      </c>
      <c r="AI458" s="862">
        <f t="shared" si="203"/>
        <v>0.11600000000000001</v>
      </c>
      <c r="AJ458" s="862" t="e">
        <f t="shared" si="204"/>
        <v>#VALUE!</v>
      </c>
      <c r="AK458" s="632" t="str">
        <f t="shared" si="185"/>
        <v/>
      </c>
      <c r="AL458" s="866" t="str">
        <f t="shared" si="189"/>
        <v/>
      </c>
      <c r="AM458" s="867">
        <f t="shared" si="196"/>
        <v>0</v>
      </c>
      <c r="AN458" s="633" t="str">
        <f t="shared" si="186"/>
        <v>YES</v>
      </c>
      <c r="AO458" s="511" t="s">
        <v>382</v>
      </c>
      <c r="AP458" s="127">
        <f>VLOOKUP(AO458,'Flags&amp;Qualifiers'!$B$2:$C$49,2)</f>
        <v>0</v>
      </c>
      <c r="AQ458" s="127">
        <f>VLOOKUP(AO458,'Flags&amp;Qualifiers'!$B$2:$D$49,3)</f>
        <v>0</v>
      </c>
      <c r="AR458" s="127">
        <f>VLOOKUP(AO458,'Flags&amp;Qualifiers'!$B$2:$E$49,4)</f>
        <v>0</v>
      </c>
      <c r="AS458" s="968"/>
      <c r="AT458" s="856" t="str">
        <f t="shared" si="197"/>
        <v>no</v>
      </c>
    </row>
    <row r="459" spans="1:46" s="7" customFormat="1" ht="11.25" customHeight="1" x14ac:dyDescent="0.2">
      <c r="A459" s="621">
        <f>(AirVision!A456)</f>
        <v>0</v>
      </c>
      <c r="B459" s="622">
        <f>(AirVision!B456)</f>
        <v>0</v>
      </c>
      <c r="C459" s="623" t="str">
        <f>IF(ISNUMBER(AirVision!I456),AirVision!I456, "")</f>
        <v/>
      </c>
      <c r="D459" s="624" t="str">
        <f>IF(AirVision!J456&lt;&gt;"",AirVision!J456, "")</f>
        <v/>
      </c>
      <c r="E459" s="624" t="str">
        <f>IF(ISNUMBER(AirVision!C456),AirVision!C456, "")</f>
        <v/>
      </c>
      <c r="F459" s="624" t="str">
        <f>IF(AirVision!D456&lt;&gt;"",AirVision!D456, "")</f>
        <v/>
      </c>
      <c r="G459" s="624" t="str">
        <f>IF(ISNUMBER(AirVision!F456),AirVision!F456, "")</f>
        <v/>
      </c>
      <c r="H459" s="624" t="str">
        <f>IF(AirVision!G456&lt;&gt;"",AirVision!G456, "")</f>
        <v/>
      </c>
      <c r="I459" s="624" t="str">
        <f>IF(ISNUMBER(AirVision!U456),AirVision!U456, "")</f>
        <v/>
      </c>
      <c r="J459" s="624" t="str">
        <f>IF(AirVision!V456&lt;&gt;"",AirVision!V456, "")</f>
        <v/>
      </c>
      <c r="K459" s="624" t="str">
        <f>IF(ISNUMBER(AirVision!X456),AirVision!X456, "")</f>
        <v/>
      </c>
      <c r="L459" s="624" t="str">
        <f>IF(AirVision!Y456&lt;&gt;"",AirVision!Y456, "")</f>
        <v/>
      </c>
      <c r="M459" s="624" t="str">
        <f>IF(ISNUMBER(AirVision!AA456),AirVision!AA456, "")</f>
        <v/>
      </c>
      <c r="N459" s="624" t="str">
        <f>IF(AirVision!AB456&lt;&gt;"",AirVision!AB456, "")</f>
        <v/>
      </c>
      <c r="O459" s="624" t="str">
        <f>IF(ISNUMBER(AirVision!AD456),AirVision!AD456, "")</f>
        <v/>
      </c>
      <c r="P459" s="624" t="str">
        <f>IF(AirVision!AE456&lt;&gt;"",AirVision!AE456, "")</f>
        <v/>
      </c>
      <c r="Q459" s="624">
        <f t="shared" si="190"/>
        <v>1</v>
      </c>
      <c r="R459" s="624" t="str">
        <f>IF(D459&lt;&gt;"",(VLOOKUP(D459,'Flags&amp;Qualifiers'!$S$2:$U$55,3)),"")</f>
        <v/>
      </c>
      <c r="S459" s="624" t="b">
        <f>ISNUMBER(SEARCH('Flags&amp;Qualifiers'!$S$5,D459))</f>
        <v>0</v>
      </c>
      <c r="T459" s="624">
        <f t="shared" si="191"/>
        <v>0</v>
      </c>
      <c r="U459" s="624" t="str">
        <f>IF(D459&lt;&gt;"",(VLOOKUP(D459,'Flags&amp;Qualifiers'!$S$2:$T$55,2)),"")</f>
        <v/>
      </c>
      <c r="V459" s="7">
        <f t="shared" si="192"/>
        <v>1</v>
      </c>
      <c r="W459" s="7">
        <f t="shared" si="193"/>
        <v>0</v>
      </c>
      <c r="X459" s="861" t="str">
        <f t="shared" si="194"/>
        <v>NULL</v>
      </c>
      <c r="Y459" s="557" t="str">
        <f t="shared" si="195"/>
        <v/>
      </c>
      <c r="Z459" s="862">
        <f t="shared" si="198"/>
        <v>453</v>
      </c>
      <c r="AA459" s="633">
        <f t="shared" si="199"/>
        <v>0</v>
      </c>
      <c r="AB459" s="7" t="str">
        <f t="shared" si="181"/>
        <v>INVALID</v>
      </c>
      <c r="AC459" s="861" t="str">
        <f t="shared" si="182"/>
        <v/>
      </c>
      <c r="AD459" s="861" t="e">
        <f t="shared" si="187"/>
        <v>#DIV/0!</v>
      </c>
      <c r="AE459" s="861">
        <f t="shared" si="188"/>
        <v>0</v>
      </c>
      <c r="AF459" s="862">
        <f t="shared" si="200"/>
        <v>300</v>
      </c>
      <c r="AG459" s="862">
        <f t="shared" si="201"/>
        <v>201</v>
      </c>
      <c r="AH459" s="865">
        <f t="shared" si="202"/>
        <v>0.374</v>
      </c>
      <c r="AI459" s="862">
        <f t="shared" si="203"/>
        <v>0.11600000000000001</v>
      </c>
      <c r="AJ459" s="862" t="e">
        <f t="shared" si="204"/>
        <v>#VALUE!</v>
      </c>
      <c r="AK459" s="632" t="str">
        <f t="shared" si="185"/>
        <v/>
      </c>
      <c r="AL459" s="866" t="str">
        <f t="shared" si="189"/>
        <v/>
      </c>
      <c r="AM459" s="867">
        <f t="shared" si="196"/>
        <v>0</v>
      </c>
      <c r="AN459" s="633" t="str">
        <f t="shared" si="186"/>
        <v>YES</v>
      </c>
      <c r="AO459" s="511" t="s">
        <v>382</v>
      </c>
      <c r="AP459" s="127">
        <f>VLOOKUP(AO459,'Flags&amp;Qualifiers'!$B$2:$C$49,2)</f>
        <v>0</v>
      </c>
      <c r="AQ459" s="127">
        <f>VLOOKUP(AO459,'Flags&amp;Qualifiers'!$B$2:$D$49,3)</f>
        <v>0</v>
      </c>
      <c r="AR459" s="127">
        <f>VLOOKUP(AO459,'Flags&amp;Qualifiers'!$B$2:$E$49,4)</f>
        <v>0</v>
      </c>
      <c r="AS459" s="968"/>
      <c r="AT459" s="856" t="str">
        <f t="shared" si="197"/>
        <v>no</v>
      </c>
    </row>
    <row r="460" spans="1:46" s="7" customFormat="1" ht="11.25" customHeight="1" x14ac:dyDescent="0.2">
      <c r="A460" s="621">
        <f>(AirVision!A457)</f>
        <v>0</v>
      </c>
      <c r="B460" s="622">
        <f>(AirVision!B457)</f>
        <v>0</v>
      </c>
      <c r="C460" s="623" t="str">
        <f>IF(ISNUMBER(AirVision!I457),AirVision!I457, "")</f>
        <v/>
      </c>
      <c r="D460" s="624" t="str">
        <f>IF(AirVision!J457&lt;&gt;"",AirVision!J457, "")</f>
        <v/>
      </c>
      <c r="E460" s="624" t="str">
        <f>IF(ISNUMBER(AirVision!C457),AirVision!C457, "")</f>
        <v/>
      </c>
      <c r="F460" s="624" t="str">
        <f>IF(AirVision!D457&lt;&gt;"",AirVision!D457, "")</f>
        <v/>
      </c>
      <c r="G460" s="624" t="str">
        <f>IF(ISNUMBER(AirVision!F457),AirVision!F457, "")</f>
        <v/>
      </c>
      <c r="H460" s="624" t="str">
        <f>IF(AirVision!G457&lt;&gt;"",AirVision!G457, "")</f>
        <v/>
      </c>
      <c r="I460" s="624" t="str">
        <f>IF(ISNUMBER(AirVision!U457),AirVision!U457, "")</f>
        <v/>
      </c>
      <c r="J460" s="624" t="str">
        <f>IF(AirVision!V457&lt;&gt;"",AirVision!V457, "")</f>
        <v/>
      </c>
      <c r="K460" s="624" t="str">
        <f>IF(ISNUMBER(AirVision!X457),AirVision!X457, "")</f>
        <v/>
      </c>
      <c r="L460" s="624" t="str">
        <f>IF(AirVision!Y457&lt;&gt;"",AirVision!Y457, "")</f>
        <v/>
      </c>
      <c r="M460" s="624" t="str">
        <f>IF(ISNUMBER(AirVision!AA457),AirVision!AA457, "")</f>
        <v/>
      </c>
      <c r="N460" s="624" t="str">
        <f>IF(AirVision!AB457&lt;&gt;"",AirVision!AB457, "")</f>
        <v/>
      </c>
      <c r="O460" s="624" t="str">
        <f>IF(ISNUMBER(AirVision!AD457),AirVision!AD457, "")</f>
        <v/>
      </c>
      <c r="P460" s="624" t="str">
        <f>IF(AirVision!AE457&lt;&gt;"",AirVision!AE457, "")</f>
        <v/>
      </c>
      <c r="Q460" s="624">
        <f t="shared" si="190"/>
        <v>1</v>
      </c>
      <c r="R460" s="624" t="str">
        <f>IF(D460&lt;&gt;"",(VLOOKUP(D460,'Flags&amp;Qualifiers'!$S$2:$U$55,3)),"")</f>
        <v/>
      </c>
      <c r="S460" s="624" t="b">
        <f>ISNUMBER(SEARCH('Flags&amp;Qualifiers'!$S$5,D460))</f>
        <v>0</v>
      </c>
      <c r="T460" s="624">
        <f t="shared" si="191"/>
        <v>0</v>
      </c>
      <c r="U460" s="624" t="str">
        <f>IF(D460&lt;&gt;"",(VLOOKUP(D460,'Flags&amp;Qualifiers'!$S$2:$T$55,2)),"")</f>
        <v/>
      </c>
      <c r="V460" s="7">
        <f t="shared" si="192"/>
        <v>1</v>
      </c>
      <c r="W460" s="7">
        <f t="shared" si="193"/>
        <v>0</v>
      </c>
      <c r="X460" s="861" t="str">
        <f t="shared" si="194"/>
        <v>NULL</v>
      </c>
      <c r="Y460" s="557" t="str">
        <f t="shared" si="195"/>
        <v/>
      </c>
      <c r="Z460" s="862">
        <f t="shared" si="198"/>
        <v>454</v>
      </c>
      <c r="AA460" s="633">
        <f t="shared" si="199"/>
        <v>0</v>
      </c>
      <c r="AB460" s="7" t="str">
        <f t="shared" si="181"/>
        <v>INVALID</v>
      </c>
      <c r="AC460" s="861" t="str">
        <f t="shared" si="182"/>
        <v/>
      </c>
      <c r="AD460" s="861" t="e">
        <f t="shared" si="187"/>
        <v>#DIV/0!</v>
      </c>
      <c r="AE460" s="861">
        <f t="shared" si="188"/>
        <v>0</v>
      </c>
      <c r="AF460" s="862">
        <f t="shared" si="200"/>
        <v>300</v>
      </c>
      <c r="AG460" s="862">
        <f t="shared" si="201"/>
        <v>201</v>
      </c>
      <c r="AH460" s="865">
        <f t="shared" si="202"/>
        <v>0.374</v>
      </c>
      <c r="AI460" s="862">
        <f t="shared" si="203"/>
        <v>0.11600000000000001</v>
      </c>
      <c r="AJ460" s="862" t="e">
        <f t="shared" si="204"/>
        <v>#VALUE!</v>
      </c>
      <c r="AK460" s="632" t="str">
        <f t="shared" si="185"/>
        <v/>
      </c>
      <c r="AL460" s="866" t="str">
        <f t="shared" si="189"/>
        <v/>
      </c>
      <c r="AM460" s="867">
        <f t="shared" si="196"/>
        <v>0</v>
      </c>
      <c r="AN460" s="633" t="str">
        <f t="shared" si="186"/>
        <v>YES</v>
      </c>
      <c r="AO460" s="511" t="s">
        <v>382</v>
      </c>
      <c r="AP460" s="127">
        <f>VLOOKUP(AO460,'Flags&amp;Qualifiers'!$B$2:$C$49,2)</f>
        <v>0</v>
      </c>
      <c r="AQ460" s="127">
        <f>VLOOKUP(AO460,'Flags&amp;Qualifiers'!$B$2:$D$49,3)</f>
        <v>0</v>
      </c>
      <c r="AR460" s="127">
        <f>VLOOKUP(AO460,'Flags&amp;Qualifiers'!$B$2:$E$49,4)</f>
        <v>0</v>
      </c>
      <c r="AS460" s="968"/>
      <c r="AT460" s="856" t="str">
        <f t="shared" si="197"/>
        <v>no</v>
      </c>
    </row>
    <row r="461" spans="1:46" s="7" customFormat="1" ht="11.25" customHeight="1" x14ac:dyDescent="0.2">
      <c r="A461" s="621">
        <f>(AirVision!A458)</f>
        <v>0</v>
      </c>
      <c r="B461" s="622">
        <f>(AirVision!B458)</f>
        <v>0</v>
      </c>
      <c r="C461" s="623" t="str">
        <f>IF(ISNUMBER(AirVision!I458),AirVision!I458, "")</f>
        <v/>
      </c>
      <c r="D461" s="624" t="str">
        <f>IF(AirVision!J458&lt;&gt;"",AirVision!J458, "")</f>
        <v/>
      </c>
      <c r="E461" s="624" t="str">
        <f>IF(ISNUMBER(AirVision!C458),AirVision!C458, "")</f>
        <v/>
      </c>
      <c r="F461" s="624" t="str">
        <f>IF(AirVision!D458&lt;&gt;"",AirVision!D458, "")</f>
        <v/>
      </c>
      <c r="G461" s="624" t="str">
        <f>IF(ISNUMBER(AirVision!F458),AirVision!F458, "")</f>
        <v/>
      </c>
      <c r="H461" s="624" t="str">
        <f>IF(AirVision!G458&lt;&gt;"",AirVision!G458, "")</f>
        <v/>
      </c>
      <c r="I461" s="624" t="str">
        <f>IF(ISNUMBER(AirVision!U458),AirVision!U458, "")</f>
        <v/>
      </c>
      <c r="J461" s="624" t="str">
        <f>IF(AirVision!V458&lt;&gt;"",AirVision!V458, "")</f>
        <v/>
      </c>
      <c r="K461" s="624" t="str">
        <f>IF(ISNUMBER(AirVision!X458),AirVision!X458, "")</f>
        <v/>
      </c>
      <c r="L461" s="624" t="str">
        <f>IF(AirVision!Y458&lt;&gt;"",AirVision!Y458, "")</f>
        <v/>
      </c>
      <c r="M461" s="624" t="str">
        <f>IF(ISNUMBER(AirVision!AA458),AirVision!AA458, "")</f>
        <v/>
      </c>
      <c r="N461" s="624" t="str">
        <f>IF(AirVision!AB458&lt;&gt;"",AirVision!AB458, "")</f>
        <v/>
      </c>
      <c r="O461" s="624" t="str">
        <f>IF(ISNUMBER(AirVision!AD458),AirVision!AD458, "")</f>
        <v/>
      </c>
      <c r="P461" s="624" t="str">
        <f>IF(AirVision!AE458&lt;&gt;"",AirVision!AE458, "")</f>
        <v/>
      </c>
      <c r="Q461" s="624">
        <f t="shared" si="190"/>
        <v>1</v>
      </c>
      <c r="R461" s="624" t="str">
        <f>IF(D461&lt;&gt;"",(VLOOKUP(D461,'Flags&amp;Qualifiers'!$S$2:$U$55,3)),"")</f>
        <v/>
      </c>
      <c r="S461" s="624" t="b">
        <f>ISNUMBER(SEARCH('Flags&amp;Qualifiers'!$S$5,D461))</f>
        <v>0</v>
      </c>
      <c r="T461" s="624">
        <f t="shared" si="191"/>
        <v>0</v>
      </c>
      <c r="U461" s="624" t="str">
        <f>IF(D461&lt;&gt;"",(VLOOKUP(D461,'Flags&amp;Qualifiers'!$S$2:$T$55,2)),"")</f>
        <v/>
      </c>
      <c r="V461" s="7">
        <f t="shared" si="192"/>
        <v>1</v>
      </c>
      <c r="W461" s="7">
        <f t="shared" si="193"/>
        <v>0</v>
      </c>
      <c r="X461" s="861" t="str">
        <f t="shared" si="194"/>
        <v>NULL</v>
      </c>
      <c r="Y461" s="557" t="str">
        <f t="shared" si="195"/>
        <v/>
      </c>
      <c r="Z461" s="862">
        <f t="shared" si="198"/>
        <v>455</v>
      </c>
      <c r="AA461" s="633">
        <f t="shared" si="199"/>
        <v>0</v>
      </c>
      <c r="AB461" s="7" t="str">
        <f t="shared" si="181"/>
        <v>INVALID</v>
      </c>
      <c r="AC461" s="861" t="str">
        <f t="shared" si="182"/>
        <v/>
      </c>
      <c r="AD461" s="861" t="e">
        <f t="shared" si="187"/>
        <v>#DIV/0!</v>
      </c>
      <c r="AE461" s="861">
        <f t="shared" si="188"/>
        <v>0</v>
      </c>
      <c r="AF461" s="862">
        <f t="shared" si="200"/>
        <v>300</v>
      </c>
      <c r="AG461" s="862">
        <f t="shared" si="201"/>
        <v>201</v>
      </c>
      <c r="AH461" s="865">
        <f t="shared" si="202"/>
        <v>0.374</v>
      </c>
      <c r="AI461" s="862">
        <f t="shared" si="203"/>
        <v>0.11600000000000001</v>
      </c>
      <c r="AJ461" s="862" t="e">
        <f t="shared" si="204"/>
        <v>#VALUE!</v>
      </c>
      <c r="AK461" s="632" t="str">
        <f t="shared" si="185"/>
        <v/>
      </c>
      <c r="AL461" s="866" t="str">
        <f t="shared" si="189"/>
        <v/>
      </c>
      <c r="AM461" s="867">
        <f t="shared" si="196"/>
        <v>0</v>
      </c>
      <c r="AN461" s="633" t="str">
        <f t="shared" si="186"/>
        <v>YES</v>
      </c>
      <c r="AO461" s="511" t="s">
        <v>382</v>
      </c>
      <c r="AP461" s="127">
        <f>VLOOKUP(AO461,'Flags&amp;Qualifiers'!$B$2:$C$49,2)</f>
        <v>0</v>
      </c>
      <c r="AQ461" s="127">
        <f>VLOOKUP(AO461,'Flags&amp;Qualifiers'!$B$2:$D$49,3)</f>
        <v>0</v>
      </c>
      <c r="AR461" s="127">
        <f>VLOOKUP(AO461,'Flags&amp;Qualifiers'!$B$2:$E$49,4)</f>
        <v>0</v>
      </c>
      <c r="AS461" s="968"/>
      <c r="AT461" s="856" t="str">
        <f t="shared" si="197"/>
        <v>no</v>
      </c>
    </row>
    <row r="462" spans="1:46" s="7" customFormat="1" ht="11.25" customHeight="1" x14ac:dyDescent="0.2">
      <c r="A462" s="621">
        <f>(AirVision!A459)</f>
        <v>0</v>
      </c>
      <c r="B462" s="622">
        <f>(AirVision!B459)</f>
        <v>0</v>
      </c>
      <c r="C462" s="623" t="str">
        <f>IF(ISNUMBER(AirVision!I459),AirVision!I459, "")</f>
        <v/>
      </c>
      <c r="D462" s="624" t="str">
        <f>IF(AirVision!J459&lt;&gt;"",AirVision!J459, "")</f>
        <v/>
      </c>
      <c r="E462" s="624" t="str">
        <f>IF(ISNUMBER(AirVision!C459),AirVision!C459, "")</f>
        <v/>
      </c>
      <c r="F462" s="624" t="str">
        <f>IF(AirVision!D459&lt;&gt;"",AirVision!D459, "")</f>
        <v/>
      </c>
      <c r="G462" s="624" t="str">
        <f>IF(ISNUMBER(AirVision!F459),AirVision!F459, "")</f>
        <v/>
      </c>
      <c r="H462" s="624" t="str">
        <f>IF(AirVision!G459&lt;&gt;"",AirVision!G459, "")</f>
        <v/>
      </c>
      <c r="I462" s="624" t="str">
        <f>IF(ISNUMBER(AirVision!U459),AirVision!U459, "")</f>
        <v/>
      </c>
      <c r="J462" s="624" t="str">
        <f>IF(AirVision!V459&lt;&gt;"",AirVision!V459, "")</f>
        <v/>
      </c>
      <c r="K462" s="624" t="str">
        <f>IF(ISNUMBER(AirVision!X459),AirVision!X459, "")</f>
        <v/>
      </c>
      <c r="L462" s="624" t="str">
        <f>IF(AirVision!Y459&lt;&gt;"",AirVision!Y459, "")</f>
        <v/>
      </c>
      <c r="M462" s="624" t="str">
        <f>IF(ISNUMBER(AirVision!AA459),AirVision!AA459, "")</f>
        <v/>
      </c>
      <c r="N462" s="624" t="str">
        <f>IF(AirVision!AB459&lt;&gt;"",AirVision!AB459, "")</f>
        <v/>
      </c>
      <c r="O462" s="624" t="str">
        <f>IF(ISNUMBER(AirVision!AD459),AirVision!AD459, "")</f>
        <v/>
      </c>
      <c r="P462" s="624" t="str">
        <f>IF(AirVision!AE459&lt;&gt;"",AirVision!AE459, "")</f>
        <v/>
      </c>
      <c r="Q462" s="624">
        <f t="shared" si="190"/>
        <v>1</v>
      </c>
      <c r="R462" s="624" t="str">
        <f>IF(D462&lt;&gt;"",(VLOOKUP(D462,'Flags&amp;Qualifiers'!$S$2:$U$55,3)),"")</f>
        <v/>
      </c>
      <c r="S462" s="624" t="b">
        <f>ISNUMBER(SEARCH('Flags&amp;Qualifiers'!$S$5,D462))</f>
        <v>0</v>
      </c>
      <c r="T462" s="624">
        <f t="shared" si="191"/>
        <v>0</v>
      </c>
      <c r="U462" s="624" t="str">
        <f>IF(D462&lt;&gt;"",(VLOOKUP(D462,'Flags&amp;Qualifiers'!$S$2:$T$55,2)),"")</f>
        <v/>
      </c>
      <c r="V462" s="7">
        <f t="shared" si="192"/>
        <v>1</v>
      </c>
      <c r="W462" s="7">
        <f t="shared" si="193"/>
        <v>0</v>
      </c>
      <c r="X462" s="861" t="str">
        <f t="shared" si="194"/>
        <v>NULL</v>
      </c>
      <c r="Y462" s="557" t="str">
        <f t="shared" si="195"/>
        <v/>
      </c>
      <c r="Z462" s="862">
        <f t="shared" si="198"/>
        <v>456</v>
      </c>
      <c r="AA462" s="633">
        <f t="shared" si="199"/>
        <v>0</v>
      </c>
      <c r="AB462" s="7" t="str">
        <f t="shared" ref="AB462:AB525" si="205">IF(X462="NULL","INVALID",AVERAGE(X455:X462))</f>
        <v>INVALID</v>
      </c>
      <c r="AC462" s="861" t="str">
        <f t="shared" si="182"/>
        <v/>
      </c>
      <c r="AD462" s="861" t="e">
        <f t="shared" si="187"/>
        <v>#DIV/0!</v>
      </c>
      <c r="AE462" s="861">
        <f t="shared" si="188"/>
        <v>0</v>
      </c>
      <c r="AF462" s="862">
        <f t="shared" si="200"/>
        <v>300</v>
      </c>
      <c r="AG462" s="862">
        <f t="shared" si="201"/>
        <v>201</v>
      </c>
      <c r="AH462" s="865">
        <f t="shared" si="202"/>
        <v>0.374</v>
      </c>
      <c r="AI462" s="862">
        <f t="shared" si="203"/>
        <v>0.11600000000000001</v>
      </c>
      <c r="AJ462" s="862" t="e">
        <f t="shared" si="204"/>
        <v>#VALUE!</v>
      </c>
      <c r="AK462" s="632" t="str">
        <f t="shared" si="185"/>
        <v/>
      </c>
      <c r="AL462" s="866" t="str">
        <f t="shared" si="189"/>
        <v/>
      </c>
      <c r="AM462" s="867">
        <f t="shared" si="196"/>
        <v>0</v>
      </c>
      <c r="AN462" s="633" t="str">
        <f t="shared" si="186"/>
        <v>YES</v>
      </c>
      <c r="AO462" s="511" t="s">
        <v>382</v>
      </c>
      <c r="AP462" s="127">
        <f>VLOOKUP(AO462,'Flags&amp;Qualifiers'!$B$2:$C$49,2)</f>
        <v>0</v>
      </c>
      <c r="AQ462" s="127">
        <f>VLOOKUP(AO462,'Flags&amp;Qualifiers'!$B$2:$D$49,3)</f>
        <v>0</v>
      </c>
      <c r="AR462" s="127">
        <f>VLOOKUP(AO462,'Flags&amp;Qualifiers'!$B$2:$E$49,4)</f>
        <v>0</v>
      </c>
      <c r="AS462" s="968"/>
      <c r="AT462" s="856" t="str">
        <f t="shared" si="197"/>
        <v>no</v>
      </c>
    </row>
    <row r="463" spans="1:46" s="7" customFormat="1" ht="11.25" customHeight="1" x14ac:dyDescent="0.2">
      <c r="A463" s="621">
        <f>(AirVision!A460)</f>
        <v>0</v>
      </c>
      <c r="B463" s="622">
        <f>(AirVision!B460)</f>
        <v>0</v>
      </c>
      <c r="C463" s="623" t="str">
        <f>IF(ISNUMBER(AirVision!I460),AirVision!I460, "")</f>
        <v/>
      </c>
      <c r="D463" s="624" t="str">
        <f>IF(AirVision!J460&lt;&gt;"",AirVision!J460, "")</f>
        <v/>
      </c>
      <c r="E463" s="624" t="str">
        <f>IF(ISNUMBER(AirVision!C460),AirVision!C460, "")</f>
        <v/>
      </c>
      <c r="F463" s="624" t="str">
        <f>IF(AirVision!D460&lt;&gt;"",AirVision!D460, "")</f>
        <v/>
      </c>
      <c r="G463" s="624" t="str">
        <f>IF(ISNUMBER(AirVision!F460),AirVision!F460, "")</f>
        <v/>
      </c>
      <c r="H463" s="624" t="str">
        <f>IF(AirVision!G460&lt;&gt;"",AirVision!G460, "")</f>
        <v/>
      </c>
      <c r="I463" s="624" t="str">
        <f>IF(ISNUMBER(AirVision!U460),AirVision!U460, "")</f>
        <v/>
      </c>
      <c r="J463" s="624" t="str">
        <f>IF(AirVision!V460&lt;&gt;"",AirVision!V460, "")</f>
        <v/>
      </c>
      <c r="K463" s="624" t="str">
        <f>IF(ISNUMBER(AirVision!X460),AirVision!X460, "")</f>
        <v/>
      </c>
      <c r="L463" s="624" t="str">
        <f>IF(AirVision!Y460&lt;&gt;"",AirVision!Y460, "")</f>
        <v/>
      </c>
      <c r="M463" s="624" t="str">
        <f>IF(ISNUMBER(AirVision!AA460),AirVision!AA460, "")</f>
        <v/>
      </c>
      <c r="N463" s="624" t="str">
        <f>IF(AirVision!AB460&lt;&gt;"",AirVision!AB460, "")</f>
        <v/>
      </c>
      <c r="O463" s="624" t="str">
        <f>IF(ISNUMBER(AirVision!AD460),AirVision!AD460, "")</f>
        <v/>
      </c>
      <c r="P463" s="624" t="str">
        <f>IF(AirVision!AE460&lt;&gt;"",AirVision!AE460, "")</f>
        <v/>
      </c>
      <c r="Q463" s="624">
        <f t="shared" si="190"/>
        <v>1</v>
      </c>
      <c r="R463" s="624" t="str">
        <f>IF(D463&lt;&gt;"",(VLOOKUP(D463,'Flags&amp;Qualifiers'!$S$2:$U$55,3)),"")</f>
        <v/>
      </c>
      <c r="S463" s="624" t="b">
        <f>ISNUMBER(SEARCH('Flags&amp;Qualifiers'!$S$5,D463))</f>
        <v>0</v>
      </c>
      <c r="T463" s="624">
        <f t="shared" si="191"/>
        <v>0</v>
      </c>
      <c r="U463" s="624" t="str">
        <f>IF(D463&lt;&gt;"",(VLOOKUP(D463,'Flags&amp;Qualifiers'!$S$2:$T$55,2)),"")</f>
        <v/>
      </c>
      <c r="V463" s="7">
        <f t="shared" si="192"/>
        <v>1</v>
      </c>
      <c r="W463" s="7">
        <f t="shared" si="193"/>
        <v>0</v>
      </c>
      <c r="X463" s="861" t="str">
        <f t="shared" si="194"/>
        <v>NULL</v>
      </c>
      <c r="Y463" s="557" t="str">
        <f t="shared" si="195"/>
        <v/>
      </c>
      <c r="Z463" s="862">
        <f t="shared" si="198"/>
        <v>457</v>
      </c>
      <c r="AA463" s="633">
        <f t="shared" si="199"/>
        <v>0</v>
      </c>
      <c r="AB463" s="7" t="str">
        <f t="shared" si="205"/>
        <v>INVALID</v>
      </c>
      <c r="AC463" s="861" t="str">
        <f t="shared" ref="AC463:AC526" si="206">IF(ISNUMBER(AB463),TRUNC(AB463,3), "")</f>
        <v/>
      </c>
      <c r="AD463" s="861" t="e">
        <f t="shared" ref="AD463:AD486" si="207">AVERAGE($X$463:$X$486)</f>
        <v>#DIV/0!</v>
      </c>
      <c r="AE463" s="861">
        <f t="shared" ref="AE463:AE486" si="208">MAX($X$463:$X$486)</f>
        <v>0</v>
      </c>
      <c r="AF463" s="862">
        <f t="shared" si="200"/>
        <v>300</v>
      </c>
      <c r="AG463" s="862">
        <f t="shared" si="201"/>
        <v>201</v>
      </c>
      <c r="AH463" s="865">
        <f t="shared" si="202"/>
        <v>0.374</v>
      </c>
      <c r="AI463" s="862">
        <f t="shared" si="203"/>
        <v>0.11600000000000001</v>
      </c>
      <c r="AJ463" s="862" t="e">
        <f t="shared" si="204"/>
        <v>#VALUE!</v>
      </c>
      <c r="AK463" s="632" t="str">
        <f t="shared" si="185"/>
        <v/>
      </c>
      <c r="AL463" s="866" t="str">
        <f t="shared" si="189"/>
        <v/>
      </c>
      <c r="AM463" s="867">
        <f t="shared" si="196"/>
        <v>0</v>
      </c>
      <c r="AN463" s="633" t="str">
        <f t="shared" si="186"/>
        <v>YES</v>
      </c>
      <c r="AO463" s="511" t="s">
        <v>382</v>
      </c>
      <c r="AP463" s="127">
        <f>VLOOKUP(AO463,'Flags&amp;Qualifiers'!$B$2:$C$49,2)</f>
        <v>0</v>
      </c>
      <c r="AQ463" s="127">
        <f>VLOOKUP(AO463,'Flags&amp;Qualifiers'!$B$2:$D$49,3)</f>
        <v>0</v>
      </c>
      <c r="AR463" s="127">
        <f>VLOOKUP(AO463,'Flags&amp;Qualifiers'!$B$2:$E$49,4)</f>
        <v>0</v>
      </c>
      <c r="AS463" s="968"/>
      <c r="AT463" s="856" t="str">
        <f t="shared" si="197"/>
        <v>no</v>
      </c>
    </row>
    <row r="464" spans="1:46" s="7" customFormat="1" ht="11.25" customHeight="1" x14ac:dyDescent="0.2">
      <c r="A464" s="621">
        <f>(AirVision!A461)</f>
        <v>0</v>
      </c>
      <c r="B464" s="622">
        <f>(AirVision!B461)</f>
        <v>0</v>
      </c>
      <c r="C464" s="623" t="str">
        <f>IF(ISNUMBER(AirVision!I461),AirVision!I461, "")</f>
        <v/>
      </c>
      <c r="D464" s="624" t="str">
        <f>IF(AirVision!J461&lt;&gt;"",AirVision!J461, "")</f>
        <v/>
      </c>
      <c r="E464" s="624" t="str">
        <f>IF(ISNUMBER(AirVision!C461),AirVision!C461, "")</f>
        <v/>
      </c>
      <c r="F464" s="624" t="str">
        <f>IF(AirVision!D461&lt;&gt;"",AirVision!D461, "")</f>
        <v/>
      </c>
      <c r="G464" s="624" t="str">
        <f>IF(ISNUMBER(AirVision!F461),AirVision!F461, "")</f>
        <v/>
      </c>
      <c r="H464" s="624" t="str">
        <f>IF(AirVision!G461&lt;&gt;"",AirVision!G461, "")</f>
        <v/>
      </c>
      <c r="I464" s="624" t="str">
        <f>IF(ISNUMBER(AirVision!U461),AirVision!U461, "")</f>
        <v/>
      </c>
      <c r="J464" s="624" t="str">
        <f>IF(AirVision!V461&lt;&gt;"",AirVision!V461, "")</f>
        <v/>
      </c>
      <c r="K464" s="624" t="str">
        <f>IF(ISNUMBER(AirVision!X461),AirVision!X461, "")</f>
        <v/>
      </c>
      <c r="L464" s="624" t="str">
        <f>IF(AirVision!Y461&lt;&gt;"",AirVision!Y461, "")</f>
        <v/>
      </c>
      <c r="M464" s="624" t="str">
        <f>IF(ISNUMBER(AirVision!AA461),AirVision!AA461, "")</f>
        <v/>
      </c>
      <c r="N464" s="624" t="str">
        <f>IF(AirVision!AB461&lt;&gt;"",AirVision!AB461, "")</f>
        <v/>
      </c>
      <c r="O464" s="624" t="str">
        <f>IF(ISNUMBER(AirVision!AD461),AirVision!AD461, "")</f>
        <v/>
      </c>
      <c r="P464" s="624" t="str">
        <f>IF(AirVision!AE461&lt;&gt;"",AirVision!AE461, "")</f>
        <v/>
      </c>
      <c r="Q464" s="624">
        <f t="shared" si="190"/>
        <v>1</v>
      </c>
      <c r="R464" s="624" t="str">
        <f>IF(D464&lt;&gt;"",(VLOOKUP(D464,'Flags&amp;Qualifiers'!$S$2:$U$55,3)),"")</f>
        <v/>
      </c>
      <c r="S464" s="624" t="b">
        <f>ISNUMBER(SEARCH('Flags&amp;Qualifiers'!$S$5,D464))</f>
        <v>0</v>
      </c>
      <c r="T464" s="624">
        <f t="shared" si="191"/>
        <v>0</v>
      </c>
      <c r="U464" s="624" t="str">
        <f>IF(D464&lt;&gt;"",(VLOOKUP(D464,'Flags&amp;Qualifiers'!$S$2:$T$55,2)),"")</f>
        <v/>
      </c>
      <c r="V464" s="7">
        <f t="shared" si="192"/>
        <v>1</v>
      </c>
      <c r="W464" s="7">
        <f t="shared" si="193"/>
        <v>0</v>
      </c>
      <c r="X464" s="861" t="str">
        <f t="shared" si="194"/>
        <v>NULL</v>
      </c>
      <c r="Y464" s="557" t="str">
        <f t="shared" si="195"/>
        <v/>
      </c>
      <c r="Z464" s="862">
        <f t="shared" si="198"/>
        <v>458</v>
      </c>
      <c r="AA464" s="633">
        <f t="shared" si="199"/>
        <v>0</v>
      </c>
      <c r="AB464" s="7" t="str">
        <f t="shared" si="205"/>
        <v>INVALID</v>
      </c>
      <c r="AC464" s="861" t="str">
        <f t="shared" si="206"/>
        <v/>
      </c>
      <c r="AD464" s="861" t="e">
        <f t="shared" si="207"/>
        <v>#DIV/0!</v>
      </c>
      <c r="AE464" s="861">
        <f t="shared" si="208"/>
        <v>0</v>
      </c>
      <c r="AF464" s="862">
        <f t="shared" si="200"/>
        <v>300</v>
      </c>
      <c r="AG464" s="862">
        <f t="shared" si="201"/>
        <v>201</v>
      </c>
      <c r="AH464" s="865">
        <f t="shared" si="202"/>
        <v>0.374</v>
      </c>
      <c r="AI464" s="862">
        <f t="shared" si="203"/>
        <v>0.11600000000000001</v>
      </c>
      <c r="AJ464" s="862" t="e">
        <f t="shared" si="204"/>
        <v>#VALUE!</v>
      </c>
      <c r="AK464" s="632" t="str">
        <f t="shared" si="185"/>
        <v/>
      </c>
      <c r="AL464" s="866" t="str">
        <f t="shared" si="189"/>
        <v/>
      </c>
      <c r="AM464" s="867">
        <f t="shared" si="196"/>
        <v>0</v>
      </c>
      <c r="AN464" s="633" t="str">
        <f t="shared" si="186"/>
        <v>YES</v>
      </c>
      <c r="AO464" s="511" t="s">
        <v>382</v>
      </c>
      <c r="AP464" s="127">
        <f>VLOOKUP(AO464,'Flags&amp;Qualifiers'!$B$2:$C$49,2)</f>
        <v>0</v>
      </c>
      <c r="AQ464" s="127">
        <f>VLOOKUP(AO464,'Flags&amp;Qualifiers'!$B$2:$D$49,3)</f>
        <v>0</v>
      </c>
      <c r="AR464" s="127">
        <f>VLOOKUP(AO464,'Flags&amp;Qualifiers'!$B$2:$E$49,4)</f>
        <v>0</v>
      </c>
      <c r="AS464" s="968"/>
      <c r="AT464" s="856" t="str">
        <f t="shared" si="197"/>
        <v>no</v>
      </c>
    </row>
    <row r="465" spans="1:46" s="7" customFormat="1" ht="11.25" customHeight="1" x14ac:dyDescent="0.2">
      <c r="A465" s="621">
        <f>(AirVision!A462)</f>
        <v>0</v>
      </c>
      <c r="B465" s="622">
        <f>(AirVision!B462)</f>
        <v>0</v>
      </c>
      <c r="C465" s="623" t="str">
        <f>IF(ISNUMBER(AirVision!I462),AirVision!I462, "")</f>
        <v/>
      </c>
      <c r="D465" s="624" t="str">
        <f>IF(AirVision!J462&lt;&gt;"",AirVision!J462, "")</f>
        <v/>
      </c>
      <c r="E465" s="624" t="str">
        <f>IF(ISNUMBER(AirVision!C462),AirVision!C462, "")</f>
        <v/>
      </c>
      <c r="F465" s="624" t="str">
        <f>IF(AirVision!D462&lt;&gt;"",AirVision!D462, "")</f>
        <v/>
      </c>
      <c r="G465" s="624" t="str">
        <f>IF(ISNUMBER(AirVision!F462),AirVision!F462, "")</f>
        <v/>
      </c>
      <c r="H465" s="624" t="str">
        <f>IF(AirVision!G462&lt;&gt;"",AirVision!G462, "")</f>
        <v/>
      </c>
      <c r="I465" s="624" t="str">
        <f>IF(ISNUMBER(AirVision!U462),AirVision!U462, "")</f>
        <v/>
      </c>
      <c r="J465" s="624" t="str">
        <f>IF(AirVision!V462&lt;&gt;"",AirVision!V462, "")</f>
        <v/>
      </c>
      <c r="K465" s="624" t="str">
        <f>IF(ISNUMBER(AirVision!X462),AirVision!X462, "")</f>
        <v/>
      </c>
      <c r="L465" s="624" t="str">
        <f>IF(AirVision!Y462&lt;&gt;"",AirVision!Y462, "")</f>
        <v/>
      </c>
      <c r="M465" s="624" t="str">
        <f>IF(ISNUMBER(AirVision!AA462),AirVision!AA462, "")</f>
        <v/>
      </c>
      <c r="N465" s="624" t="str">
        <f>IF(AirVision!AB462&lt;&gt;"",AirVision!AB462, "")</f>
        <v/>
      </c>
      <c r="O465" s="624" t="str">
        <f>IF(ISNUMBER(AirVision!AD462),AirVision!AD462, "")</f>
        <v/>
      </c>
      <c r="P465" s="624" t="str">
        <f>IF(AirVision!AE462&lt;&gt;"",AirVision!AE462, "")</f>
        <v/>
      </c>
      <c r="Q465" s="624">
        <f t="shared" si="190"/>
        <v>1</v>
      </c>
      <c r="R465" s="624" t="str">
        <f>IF(D465&lt;&gt;"",(VLOOKUP(D465,'Flags&amp;Qualifiers'!$S$2:$U$55,3)),"")</f>
        <v/>
      </c>
      <c r="S465" s="624" t="b">
        <f>ISNUMBER(SEARCH('Flags&amp;Qualifiers'!$S$5,D465))</f>
        <v>0</v>
      </c>
      <c r="T465" s="624">
        <f t="shared" si="191"/>
        <v>0</v>
      </c>
      <c r="U465" s="624" t="str">
        <f>IF(D465&lt;&gt;"",(VLOOKUP(D465,'Flags&amp;Qualifiers'!$S$2:$T$55,2)),"")</f>
        <v/>
      </c>
      <c r="V465" s="7">
        <f t="shared" si="192"/>
        <v>1</v>
      </c>
      <c r="W465" s="7">
        <f t="shared" si="193"/>
        <v>0</v>
      </c>
      <c r="X465" s="861" t="str">
        <f t="shared" si="194"/>
        <v>NULL</v>
      </c>
      <c r="Y465" s="557" t="str">
        <f t="shared" si="195"/>
        <v/>
      </c>
      <c r="Z465" s="862">
        <f t="shared" si="198"/>
        <v>459</v>
      </c>
      <c r="AA465" s="633">
        <f t="shared" si="199"/>
        <v>0</v>
      </c>
      <c r="AB465" s="7" t="str">
        <f t="shared" si="205"/>
        <v>INVALID</v>
      </c>
      <c r="AC465" s="861" t="str">
        <f t="shared" si="206"/>
        <v/>
      </c>
      <c r="AD465" s="861" t="e">
        <f t="shared" si="207"/>
        <v>#DIV/0!</v>
      </c>
      <c r="AE465" s="861">
        <f t="shared" si="208"/>
        <v>0</v>
      </c>
      <c r="AF465" s="862">
        <f t="shared" si="200"/>
        <v>300</v>
      </c>
      <c r="AG465" s="862">
        <f t="shared" si="201"/>
        <v>201</v>
      </c>
      <c r="AH465" s="865">
        <f t="shared" si="202"/>
        <v>0.374</v>
      </c>
      <c r="AI465" s="862">
        <f t="shared" si="203"/>
        <v>0.11600000000000001</v>
      </c>
      <c r="AJ465" s="862" t="e">
        <f t="shared" si="204"/>
        <v>#VALUE!</v>
      </c>
      <c r="AK465" s="632" t="str">
        <f t="shared" si="185"/>
        <v/>
      </c>
      <c r="AL465" s="866" t="str">
        <f t="shared" si="189"/>
        <v/>
      </c>
      <c r="AM465" s="867">
        <f t="shared" si="196"/>
        <v>0</v>
      </c>
      <c r="AN465" s="633" t="str">
        <f t="shared" si="186"/>
        <v>YES</v>
      </c>
      <c r="AO465" s="511" t="s">
        <v>382</v>
      </c>
      <c r="AP465" s="127">
        <f>VLOOKUP(AO465,'Flags&amp;Qualifiers'!$B$2:$C$49,2)</f>
        <v>0</v>
      </c>
      <c r="AQ465" s="127">
        <f>VLOOKUP(AO465,'Flags&amp;Qualifiers'!$B$2:$D$49,3)</f>
        <v>0</v>
      </c>
      <c r="AR465" s="127">
        <f>VLOOKUP(AO465,'Flags&amp;Qualifiers'!$B$2:$E$49,4)</f>
        <v>0</v>
      </c>
      <c r="AS465" s="968"/>
      <c r="AT465" s="856" t="str">
        <f t="shared" si="197"/>
        <v>no</v>
      </c>
    </row>
    <row r="466" spans="1:46" s="7" customFormat="1" ht="11.25" customHeight="1" x14ac:dyDescent="0.2">
      <c r="A466" s="621">
        <f>(AirVision!A463)</f>
        <v>0</v>
      </c>
      <c r="B466" s="622">
        <f>(AirVision!B463)</f>
        <v>0</v>
      </c>
      <c r="C466" s="623" t="str">
        <f>IF(ISNUMBER(AirVision!I463),AirVision!I463, "")</f>
        <v/>
      </c>
      <c r="D466" s="624" t="str">
        <f>IF(AirVision!J463&lt;&gt;"",AirVision!J463, "")</f>
        <v/>
      </c>
      <c r="E466" s="624" t="str">
        <f>IF(ISNUMBER(AirVision!C463),AirVision!C463, "")</f>
        <v/>
      </c>
      <c r="F466" s="624" t="str">
        <f>IF(AirVision!D463&lt;&gt;"",AirVision!D463, "")</f>
        <v/>
      </c>
      <c r="G466" s="624" t="str">
        <f>IF(ISNUMBER(AirVision!F463),AirVision!F463, "")</f>
        <v/>
      </c>
      <c r="H466" s="624" t="str">
        <f>IF(AirVision!G463&lt;&gt;"",AirVision!G463, "")</f>
        <v/>
      </c>
      <c r="I466" s="624" t="str">
        <f>IF(ISNUMBER(AirVision!U463),AirVision!U463, "")</f>
        <v/>
      </c>
      <c r="J466" s="624" t="str">
        <f>IF(AirVision!V463&lt;&gt;"",AirVision!V463, "")</f>
        <v/>
      </c>
      <c r="K466" s="624" t="str">
        <f>IF(ISNUMBER(AirVision!X463),AirVision!X463, "")</f>
        <v/>
      </c>
      <c r="L466" s="624" t="str">
        <f>IF(AirVision!Y463&lt;&gt;"",AirVision!Y463, "")</f>
        <v/>
      </c>
      <c r="M466" s="624" t="str">
        <f>IF(ISNUMBER(AirVision!AA463),AirVision!AA463, "")</f>
        <v/>
      </c>
      <c r="N466" s="624" t="str">
        <f>IF(AirVision!AB463&lt;&gt;"",AirVision!AB463, "")</f>
        <v/>
      </c>
      <c r="O466" s="624" t="str">
        <f>IF(ISNUMBER(AirVision!AD463),AirVision!AD463, "")</f>
        <v/>
      </c>
      <c r="P466" s="624" t="str">
        <f>IF(AirVision!AE463&lt;&gt;"",AirVision!AE463, "")</f>
        <v/>
      </c>
      <c r="Q466" s="624">
        <f t="shared" si="190"/>
        <v>1</v>
      </c>
      <c r="R466" s="624" t="str">
        <f>IF(D466&lt;&gt;"",(VLOOKUP(D466,'Flags&amp;Qualifiers'!$S$2:$U$55,3)),"")</f>
        <v/>
      </c>
      <c r="S466" s="624" t="b">
        <f>ISNUMBER(SEARCH('Flags&amp;Qualifiers'!$S$5,D466))</f>
        <v>0</v>
      </c>
      <c r="T466" s="624">
        <f t="shared" si="191"/>
        <v>0</v>
      </c>
      <c r="U466" s="624" t="str">
        <f>IF(D466&lt;&gt;"",(VLOOKUP(D466,'Flags&amp;Qualifiers'!$S$2:$T$55,2)),"")</f>
        <v/>
      </c>
      <c r="V466" s="7">
        <f t="shared" si="192"/>
        <v>1</v>
      </c>
      <c r="W466" s="7">
        <f t="shared" si="193"/>
        <v>0</v>
      </c>
      <c r="X466" s="861" t="str">
        <f t="shared" si="194"/>
        <v>NULL</v>
      </c>
      <c r="Y466" s="557" t="str">
        <f t="shared" si="195"/>
        <v/>
      </c>
      <c r="Z466" s="862">
        <f t="shared" si="198"/>
        <v>460</v>
      </c>
      <c r="AA466" s="633">
        <f t="shared" si="199"/>
        <v>0</v>
      </c>
      <c r="AB466" s="7" t="str">
        <f t="shared" si="205"/>
        <v>INVALID</v>
      </c>
      <c r="AC466" s="861" t="str">
        <f t="shared" si="206"/>
        <v/>
      </c>
      <c r="AD466" s="861" t="e">
        <f t="shared" si="207"/>
        <v>#DIV/0!</v>
      </c>
      <c r="AE466" s="861">
        <f t="shared" si="208"/>
        <v>0</v>
      </c>
      <c r="AF466" s="862">
        <f t="shared" si="200"/>
        <v>300</v>
      </c>
      <c r="AG466" s="862">
        <f t="shared" si="201"/>
        <v>201</v>
      </c>
      <c r="AH466" s="865">
        <f t="shared" si="202"/>
        <v>0.374</v>
      </c>
      <c r="AI466" s="862">
        <f t="shared" si="203"/>
        <v>0.11600000000000001</v>
      </c>
      <c r="AJ466" s="862" t="e">
        <f t="shared" si="204"/>
        <v>#VALUE!</v>
      </c>
      <c r="AK466" s="632" t="str">
        <f t="shared" si="185"/>
        <v/>
      </c>
      <c r="AL466" s="866" t="str">
        <f t="shared" si="189"/>
        <v/>
      </c>
      <c r="AM466" s="867">
        <f t="shared" si="196"/>
        <v>0</v>
      </c>
      <c r="AN466" s="633" t="str">
        <f t="shared" si="186"/>
        <v>YES</v>
      </c>
      <c r="AO466" s="511" t="s">
        <v>382</v>
      </c>
      <c r="AP466" s="127">
        <f>VLOOKUP(AO466,'Flags&amp;Qualifiers'!$B$2:$C$49,2)</f>
        <v>0</v>
      </c>
      <c r="AQ466" s="127">
        <f>VLOOKUP(AO466,'Flags&amp;Qualifiers'!$B$2:$D$49,3)</f>
        <v>0</v>
      </c>
      <c r="AR466" s="127">
        <f>VLOOKUP(AO466,'Flags&amp;Qualifiers'!$B$2:$E$49,4)</f>
        <v>0</v>
      </c>
      <c r="AS466" s="968"/>
      <c r="AT466" s="856" t="str">
        <f t="shared" si="197"/>
        <v>no</v>
      </c>
    </row>
    <row r="467" spans="1:46" s="7" customFormat="1" ht="11.25" customHeight="1" x14ac:dyDescent="0.2">
      <c r="A467" s="621">
        <f>(AirVision!A464)</f>
        <v>0</v>
      </c>
      <c r="B467" s="622">
        <f>(AirVision!B464)</f>
        <v>0</v>
      </c>
      <c r="C467" s="623" t="str">
        <f>IF(ISNUMBER(AirVision!I464),AirVision!I464, "")</f>
        <v/>
      </c>
      <c r="D467" s="624" t="str">
        <f>IF(AirVision!J464&lt;&gt;"",AirVision!J464, "")</f>
        <v/>
      </c>
      <c r="E467" s="624" t="str">
        <f>IF(ISNUMBER(AirVision!C464),AirVision!C464, "")</f>
        <v/>
      </c>
      <c r="F467" s="624" t="str">
        <f>IF(AirVision!D464&lt;&gt;"",AirVision!D464, "")</f>
        <v/>
      </c>
      <c r="G467" s="624" t="str">
        <f>IF(ISNUMBER(AirVision!F464),AirVision!F464, "")</f>
        <v/>
      </c>
      <c r="H467" s="624" t="str">
        <f>IF(AirVision!G464&lt;&gt;"",AirVision!G464, "")</f>
        <v/>
      </c>
      <c r="I467" s="624" t="str">
        <f>IF(ISNUMBER(AirVision!U464),AirVision!U464, "")</f>
        <v/>
      </c>
      <c r="J467" s="624" t="str">
        <f>IF(AirVision!V464&lt;&gt;"",AirVision!V464, "")</f>
        <v/>
      </c>
      <c r="K467" s="624" t="str">
        <f>IF(ISNUMBER(AirVision!X464),AirVision!X464, "")</f>
        <v/>
      </c>
      <c r="L467" s="624" t="str">
        <f>IF(AirVision!Y464&lt;&gt;"",AirVision!Y464, "")</f>
        <v/>
      </c>
      <c r="M467" s="624" t="str">
        <f>IF(ISNUMBER(AirVision!AA464),AirVision!AA464, "")</f>
        <v/>
      </c>
      <c r="N467" s="624" t="str">
        <f>IF(AirVision!AB464&lt;&gt;"",AirVision!AB464, "")</f>
        <v/>
      </c>
      <c r="O467" s="624" t="str">
        <f>IF(ISNUMBER(AirVision!AD464),AirVision!AD464, "")</f>
        <v/>
      </c>
      <c r="P467" s="624" t="str">
        <f>IF(AirVision!AE464&lt;&gt;"",AirVision!AE464, "")</f>
        <v/>
      </c>
      <c r="Q467" s="624">
        <f t="shared" si="190"/>
        <v>1</v>
      </c>
      <c r="R467" s="624" t="str">
        <f>IF(D467&lt;&gt;"",(VLOOKUP(D467,'Flags&amp;Qualifiers'!$S$2:$U$55,3)),"")</f>
        <v/>
      </c>
      <c r="S467" s="624" t="b">
        <f>ISNUMBER(SEARCH('Flags&amp;Qualifiers'!$S$5,D467))</f>
        <v>0</v>
      </c>
      <c r="T467" s="624">
        <f t="shared" si="191"/>
        <v>0</v>
      </c>
      <c r="U467" s="624" t="str">
        <f>IF(D467&lt;&gt;"",(VLOOKUP(D467,'Flags&amp;Qualifiers'!$S$2:$T$55,2)),"")</f>
        <v/>
      </c>
      <c r="V467" s="7">
        <f t="shared" si="192"/>
        <v>1</v>
      </c>
      <c r="W467" s="7">
        <f t="shared" si="193"/>
        <v>0</v>
      </c>
      <c r="X467" s="861" t="str">
        <f t="shared" si="194"/>
        <v>NULL</v>
      </c>
      <c r="Y467" s="557" t="str">
        <f t="shared" si="195"/>
        <v/>
      </c>
      <c r="Z467" s="862">
        <f t="shared" si="198"/>
        <v>461</v>
      </c>
      <c r="AA467" s="633">
        <f t="shared" si="199"/>
        <v>0</v>
      </c>
      <c r="AB467" s="7" t="str">
        <f t="shared" si="205"/>
        <v>INVALID</v>
      </c>
      <c r="AC467" s="861" t="str">
        <f t="shared" si="206"/>
        <v/>
      </c>
      <c r="AD467" s="861" t="e">
        <f t="shared" si="207"/>
        <v>#DIV/0!</v>
      </c>
      <c r="AE467" s="861">
        <f t="shared" si="208"/>
        <v>0</v>
      </c>
      <c r="AF467" s="862">
        <f t="shared" si="200"/>
        <v>300</v>
      </c>
      <c r="AG467" s="862">
        <f t="shared" si="201"/>
        <v>201</v>
      </c>
      <c r="AH467" s="865">
        <f t="shared" si="202"/>
        <v>0.374</v>
      </c>
      <c r="AI467" s="862">
        <f t="shared" si="203"/>
        <v>0.11600000000000001</v>
      </c>
      <c r="AJ467" s="862" t="e">
        <f t="shared" si="204"/>
        <v>#VALUE!</v>
      </c>
      <c r="AK467" s="632" t="str">
        <f t="shared" si="185"/>
        <v/>
      </c>
      <c r="AL467" s="866" t="str">
        <f t="shared" si="189"/>
        <v/>
      </c>
      <c r="AM467" s="867">
        <f t="shared" si="196"/>
        <v>0</v>
      </c>
      <c r="AN467" s="633" t="str">
        <f t="shared" si="186"/>
        <v>YES</v>
      </c>
      <c r="AO467" s="511" t="s">
        <v>382</v>
      </c>
      <c r="AP467" s="127">
        <f>VLOOKUP(AO467,'Flags&amp;Qualifiers'!$B$2:$C$49,2)</f>
        <v>0</v>
      </c>
      <c r="AQ467" s="127">
        <f>VLOOKUP(AO467,'Flags&amp;Qualifiers'!$B$2:$D$49,3)</f>
        <v>0</v>
      </c>
      <c r="AR467" s="127">
        <f>VLOOKUP(AO467,'Flags&amp;Qualifiers'!$B$2:$E$49,4)</f>
        <v>0</v>
      </c>
      <c r="AS467" s="968"/>
      <c r="AT467" s="856" t="str">
        <f t="shared" si="197"/>
        <v>no</v>
      </c>
    </row>
    <row r="468" spans="1:46" s="7" customFormat="1" ht="11.25" customHeight="1" x14ac:dyDescent="0.2">
      <c r="A468" s="621">
        <f>(AirVision!A465)</f>
        <v>0</v>
      </c>
      <c r="B468" s="622">
        <f>(AirVision!B465)</f>
        <v>0</v>
      </c>
      <c r="C468" s="623" t="str">
        <f>IF(ISNUMBER(AirVision!I465),AirVision!I465, "")</f>
        <v/>
      </c>
      <c r="D468" s="624" t="str">
        <f>IF(AirVision!J465&lt;&gt;"",AirVision!J465, "")</f>
        <v/>
      </c>
      <c r="E468" s="624" t="str">
        <f>IF(ISNUMBER(AirVision!C465),AirVision!C465, "")</f>
        <v/>
      </c>
      <c r="F468" s="624" t="str">
        <f>IF(AirVision!D465&lt;&gt;"",AirVision!D465, "")</f>
        <v/>
      </c>
      <c r="G468" s="624" t="str">
        <f>IF(ISNUMBER(AirVision!F465),AirVision!F465, "")</f>
        <v/>
      </c>
      <c r="H468" s="624" t="str">
        <f>IF(AirVision!G465&lt;&gt;"",AirVision!G465, "")</f>
        <v/>
      </c>
      <c r="I468" s="624" t="str">
        <f>IF(ISNUMBER(AirVision!U465),AirVision!U465, "")</f>
        <v/>
      </c>
      <c r="J468" s="624" t="str">
        <f>IF(AirVision!V465&lt;&gt;"",AirVision!V465, "")</f>
        <v/>
      </c>
      <c r="K468" s="624" t="str">
        <f>IF(ISNUMBER(AirVision!X465),AirVision!X465, "")</f>
        <v/>
      </c>
      <c r="L468" s="624" t="str">
        <f>IF(AirVision!Y465&lt;&gt;"",AirVision!Y465, "")</f>
        <v/>
      </c>
      <c r="M468" s="624" t="str">
        <f>IF(ISNUMBER(AirVision!AA465),AirVision!AA465, "")</f>
        <v/>
      </c>
      <c r="N468" s="624" t="str">
        <f>IF(AirVision!AB465&lt;&gt;"",AirVision!AB465, "")</f>
        <v/>
      </c>
      <c r="O468" s="624" t="str">
        <f>IF(ISNUMBER(AirVision!AD465),AirVision!AD465, "")</f>
        <v/>
      </c>
      <c r="P468" s="624" t="str">
        <f>IF(AirVision!AE465&lt;&gt;"",AirVision!AE465, "")</f>
        <v/>
      </c>
      <c r="Q468" s="624">
        <f t="shared" si="190"/>
        <v>1</v>
      </c>
      <c r="R468" s="624" t="str">
        <f>IF(D468&lt;&gt;"",(VLOOKUP(D468,'Flags&amp;Qualifiers'!$S$2:$U$55,3)),"")</f>
        <v/>
      </c>
      <c r="S468" s="624" t="b">
        <f>ISNUMBER(SEARCH('Flags&amp;Qualifiers'!$S$5,D468))</f>
        <v>0</v>
      </c>
      <c r="T468" s="624">
        <f t="shared" si="191"/>
        <v>0</v>
      </c>
      <c r="U468" s="624" t="str">
        <f>IF(D468&lt;&gt;"",(VLOOKUP(D468,'Flags&amp;Qualifiers'!$S$2:$T$55,2)),"")</f>
        <v/>
      </c>
      <c r="V468" s="7">
        <f t="shared" si="192"/>
        <v>1</v>
      </c>
      <c r="W468" s="7">
        <f t="shared" si="193"/>
        <v>0</v>
      </c>
      <c r="X468" s="861" t="str">
        <f t="shared" si="194"/>
        <v>NULL</v>
      </c>
      <c r="Y468" s="557" t="str">
        <f t="shared" si="195"/>
        <v/>
      </c>
      <c r="Z468" s="862">
        <f t="shared" si="198"/>
        <v>462</v>
      </c>
      <c r="AA468" s="633">
        <f t="shared" si="199"/>
        <v>0</v>
      </c>
      <c r="AB468" s="7" t="str">
        <f t="shared" si="205"/>
        <v>INVALID</v>
      </c>
      <c r="AC468" s="861" t="str">
        <f t="shared" si="206"/>
        <v/>
      </c>
      <c r="AD468" s="861" t="e">
        <f t="shared" si="207"/>
        <v>#DIV/0!</v>
      </c>
      <c r="AE468" s="861">
        <f t="shared" si="208"/>
        <v>0</v>
      </c>
      <c r="AF468" s="862">
        <f t="shared" si="200"/>
        <v>300</v>
      </c>
      <c r="AG468" s="862">
        <f t="shared" si="201"/>
        <v>201</v>
      </c>
      <c r="AH468" s="865">
        <f t="shared" si="202"/>
        <v>0.374</v>
      </c>
      <c r="AI468" s="862">
        <f t="shared" si="203"/>
        <v>0.11600000000000001</v>
      </c>
      <c r="AJ468" s="862" t="e">
        <f t="shared" si="204"/>
        <v>#VALUE!</v>
      </c>
      <c r="AK468" s="632" t="str">
        <f t="shared" si="185"/>
        <v/>
      </c>
      <c r="AL468" s="866" t="str">
        <f t="shared" si="189"/>
        <v/>
      </c>
      <c r="AM468" s="867">
        <f t="shared" si="196"/>
        <v>0</v>
      </c>
      <c r="AN468" s="633" t="str">
        <f t="shared" si="186"/>
        <v>YES</v>
      </c>
      <c r="AO468" s="511" t="s">
        <v>382</v>
      </c>
      <c r="AP468" s="127">
        <f>VLOOKUP(AO468,'Flags&amp;Qualifiers'!$B$2:$C$49,2)</f>
        <v>0</v>
      </c>
      <c r="AQ468" s="127">
        <f>VLOOKUP(AO468,'Flags&amp;Qualifiers'!$B$2:$D$49,3)</f>
        <v>0</v>
      </c>
      <c r="AR468" s="127">
        <f>VLOOKUP(AO468,'Flags&amp;Qualifiers'!$B$2:$E$49,4)</f>
        <v>0</v>
      </c>
      <c r="AS468" s="968"/>
      <c r="AT468" s="856" t="str">
        <f t="shared" si="197"/>
        <v>no</v>
      </c>
    </row>
    <row r="469" spans="1:46" s="7" customFormat="1" ht="11.25" customHeight="1" x14ac:dyDescent="0.2">
      <c r="A469" s="621">
        <f>(AirVision!A466)</f>
        <v>0</v>
      </c>
      <c r="B469" s="622">
        <f>(AirVision!B466)</f>
        <v>0</v>
      </c>
      <c r="C469" s="623" t="str">
        <f>IF(ISNUMBER(AirVision!I466),AirVision!I466, "")</f>
        <v/>
      </c>
      <c r="D469" s="624" t="str">
        <f>IF(AirVision!J466&lt;&gt;"",AirVision!J466, "")</f>
        <v/>
      </c>
      <c r="E469" s="624" t="str">
        <f>IF(ISNUMBER(AirVision!C466),AirVision!C466, "")</f>
        <v/>
      </c>
      <c r="F469" s="624" t="str">
        <f>IF(AirVision!D466&lt;&gt;"",AirVision!D466, "")</f>
        <v/>
      </c>
      <c r="G469" s="624" t="str">
        <f>IF(ISNUMBER(AirVision!F466),AirVision!F466, "")</f>
        <v/>
      </c>
      <c r="H469" s="624" t="str">
        <f>IF(AirVision!G466&lt;&gt;"",AirVision!G466, "")</f>
        <v/>
      </c>
      <c r="I469" s="624" t="str">
        <f>IF(ISNUMBER(AirVision!U466),AirVision!U466, "")</f>
        <v/>
      </c>
      <c r="J469" s="624" t="str">
        <f>IF(AirVision!V466&lt;&gt;"",AirVision!V466, "")</f>
        <v/>
      </c>
      <c r="K469" s="624" t="str">
        <f>IF(ISNUMBER(AirVision!X466),AirVision!X466, "")</f>
        <v/>
      </c>
      <c r="L469" s="624" t="str">
        <f>IF(AirVision!Y466&lt;&gt;"",AirVision!Y466, "")</f>
        <v/>
      </c>
      <c r="M469" s="624" t="str">
        <f>IF(ISNUMBER(AirVision!AA466),AirVision!AA466, "")</f>
        <v/>
      </c>
      <c r="N469" s="624" t="str">
        <f>IF(AirVision!AB466&lt;&gt;"",AirVision!AB466, "")</f>
        <v/>
      </c>
      <c r="O469" s="624" t="str">
        <f>IF(ISNUMBER(AirVision!AD466),AirVision!AD466, "")</f>
        <v/>
      </c>
      <c r="P469" s="624" t="str">
        <f>IF(AirVision!AE466&lt;&gt;"",AirVision!AE466, "")</f>
        <v/>
      </c>
      <c r="Q469" s="624">
        <f t="shared" si="190"/>
        <v>1</v>
      </c>
      <c r="R469" s="624" t="str">
        <f>IF(D469&lt;&gt;"",(VLOOKUP(D469,'Flags&amp;Qualifiers'!$S$2:$U$55,3)),"")</f>
        <v/>
      </c>
      <c r="S469" s="624" t="b">
        <f>ISNUMBER(SEARCH('Flags&amp;Qualifiers'!$S$5,D469))</f>
        <v>0</v>
      </c>
      <c r="T469" s="624">
        <f t="shared" si="191"/>
        <v>0</v>
      </c>
      <c r="U469" s="624" t="str">
        <f>IF(D469&lt;&gt;"",(VLOOKUP(D469,'Flags&amp;Qualifiers'!$S$2:$T$55,2)),"")</f>
        <v/>
      </c>
      <c r="V469" s="7">
        <f t="shared" si="192"/>
        <v>1</v>
      </c>
      <c r="W469" s="7">
        <f t="shared" si="193"/>
        <v>0</v>
      </c>
      <c r="X469" s="861" t="str">
        <f t="shared" si="194"/>
        <v>NULL</v>
      </c>
      <c r="Y469" s="557" t="str">
        <f t="shared" si="195"/>
        <v/>
      </c>
      <c r="Z469" s="862">
        <f t="shared" si="198"/>
        <v>463</v>
      </c>
      <c r="AA469" s="633">
        <f t="shared" si="199"/>
        <v>0</v>
      </c>
      <c r="AB469" s="7" t="str">
        <f t="shared" si="205"/>
        <v>INVALID</v>
      </c>
      <c r="AC469" s="861" t="str">
        <f t="shared" si="206"/>
        <v/>
      </c>
      <c r="AD469" s="861" t="e">
        <f t="shared" si="207"/>
        <v>#DIV/0!</v>
      </c>
      <c r="AE469" s="861">
        <f t="shared" si="208"/>
        <v>0</v>
      </c>
      <c r="AF469" s="862">
        <f t="shared" si="200"/>
        <v>300</v>
      </c>
      <c r="AG469" s="862">
        <f t="shared" si="201"/>
        <v>201</v>
      </c>
      <c r="AH469" s="865">
        <f t="shared" si="202"/>
        <v>0.374</v>
      </c>
      <c r="AI469" s="862">
        <f t="shared" si="203"/>
        <v>0.11600000000000001</v>
      </c>
      <c r="AJ469" s="862" t="e">
        <f t="shared" si="204"/>
        <v>#VALUE!</v>
      </c>
      <c r="AK469" s="632" t="str">
        <f t="shared" si="185"/>
        <v/>
      </c>
      <c r="AL469" s="866" t="str">
        <f t="shared" si="189"/>
        <v/>
      </c>
      <c r="AM469" s="867">
        <f t="shared" si="196"/>
        <v>0</v>
      </c>
      <c r="AN469" s="633" t="str">
        <f t="shared" si="186"/>
        <v>YES</v>
      </c>
      <c r="AO469" s="511" t="s">
        <v>382</v>
      </c>
      <c r="AP469" s="127">
        <f>VLOOKUP(AO469,'Flags&amp;Qualifiers'!$B$2:$C$49,2)</f>
        <v>0</v>
      </c>
      <c r="AQ469" s="127">
        <f>VLOOKUP(AO469,'Flags&amp;Qualifiers'!$B$2:$D$49,3)</f>
        <v>0</v>
      </c>
      <c r="AR469" s="127">
        <f>VLOOKUP(AO469,'Flags&amp;Qualifiers'!$B$2:$E$49,4)</f>
        <v>0</v>
      </c>
      <c r="AS469" s="968"/>
      <c r="AT469" s="856" t="str">
        <f t="shared" si="197"/>
        <v>no</v>
      </c>
    </row>
    <row r="470" spans="1:46" s="7" customFormat="1" ht="11.25" customHeight="1" x14ac:dyDescent="0.2">
      <c r="A470" s="621">
        <f>(AirVision!A467)</f>
        <v>0</v>
      </c>
      <c r="B470" s="622">
        <f>(AirVision!B467)</f>
        <v>0</v>
      </c>
      <c r="C470" s="623" t="str">
        <f>IF(ISNUMBER(AirVision!I467),AirVision!I467, "")</f>
        <v/>
      </c>
      <c r="D470" s="624" t="str">
        <f>IF(AirVision!J467&lt;&gt;"",AirVision!J467, "")</f>
        <v/>
      </c>
      <c r="E470" s="624" t="str">
        <f>IF(ISNUMBER(AirVision!C467),AirVision!C467, "")</f>
        <v/>
      </c>
      <c r="F470" s="624" t="str">
        <f>IF(AirVision!D467&lt;&gt;"",AirVision!D467, "")</f>
        <v/>
      </c>
      <c r="G470" s="624" t="str">
        <f>IF(ISNUMBER(AirVision!F467),AirVision!F467, "")</f>
        <v/>
      </c>
      <c r="H470" s="624" t="str">
        <f>IF(AirVision!G467&lt;&gt;"",AirVision!G467, "")</f>
        <v/>
      </c>
      <c r="I470" s="624" t="str">
        <f>IF(ISNUMBER(AirVision!U467),AirVision!U467, "")</f>
        <v/>
      </c>
      <c r="J470" s="624" t="str">
        <f>IF(AirVision!V467&lt;&gt;"",AirVision!V467, "")</f>
        <v/>
      </c>
      <c r="K470" s="624" t="str">
        <f>IF(ISNUMBER(AirVision!X467),AirVision!X467, "")</f>
        <v/>
      </c>
      <c r="L470" s="624" t="str">
        <f>IF(AirVision!Y467&lt;&gt;"",AirVision!Y467, "")</f>
        <v/>
      </c>
      <c r="M470" s="624" t="str">
        <f>IF(ISNUMBER(AirVision!AA467),AirVision!AA467, "")</f>
        <v/>
      </c>
      <c r="N470" s="624" t="str">
        <f>IF(AirVision!AB467&lt;&gt;"",AirVision!AB467, "")</f>
        <v/>
      </c>
      <c r="O470" s="624" t="str">
        <f>IF(ISNUMBER(AirVision!AD467),AirVision!AD467, "")</f>
        <v/>
      </c>
      <c r="P470" s="624" t="str">
        <f>IF(AirVision!AE467&lt;&gt;"",AirVision!AE467, "")</f>
        <v/>
      </c>
      <c r="Q470" s="624">
        <f t="shared" si="190"/>
        <v>1</v>
      </c>
      <c r="R470" s="624" t="str">
        <f>IF(D470&lt;&gt;"",(VLOOKUP(D470,'Flags&amp;Qualifiers'!$S$2:$U$55,3)),"")</f>
        <v/>
      </c>
      <c r="S470" s="624" t="b">
        <f>ISNUMBER(SEARCH('Flags&amp;Qualifiers'!$S$5,D470))</f>
        <v>0</v>
      </c>
      <c r="T470" s="624">
        <f t="shared" si="191"/>
        <v>0</v>
      </c>
      <c r="U470" s="624" t="str">
        <f>IF(D470&lt;&gt;"",(VLOOKUP(D470,'Flags&amp;Qualifiers'!$S$2:$T$55,2)),"")</f>
        <v/>
      </c>
      <c r="V470" s="7">
        <f t="shared" si="192"/>
        <v>1</v>
      </c>
      <c r="W470" s="7">
        <f t="shared" si="193"/>
        <v>0</v>
      </c>
      <c r="X470" s="861" t="str">
        <f t="shared" si="194"/>
        <v>NULL</v>
      </c>
      <c r="Y470" s="557" t="str">
        <f t="shared" si="195"/>
        <v/>
      </c>
      <c r="Z470" s="862">
        <f t="shared" si="198"/>
        <v>464</v>
      </c>
      <c r="AA470" s="633">
        <f t="shared" si="199"/>
        <v>0</v>
      </c>
      <c r="AB470" s="7" t="str">
        <f t="shared" si="205"/>
        <v>INVALID</v>
      </c>
      <c r="AC470" s="861" t="str">
        <f t="shared" si="206"/>
        <v/>
      </c>
      <c r="AD470" s="861" t="e">
        <f t="shared" si="207"/>
        <v>#DIV/0!</v>
      </c>
      <c r="AE470" s="861">
        <f t="shared" si="208"/>
        <v>0</v>
      </c>
      <c r="AF470" s="862">
        <f t="shared" si="200"/>
        <v>300</v>
      </c>
      <c r="AG470" s="862">
        <f t="shared" si="201"/>
        <v>201</v>
      </c>
      <c r="AH470" s="865">
        <f t="shared" si="202"/>
        <v>0.374</v>
      </c>
      <c r="AI470" s="862">
        <f t="shared" si="203"/>
        <v>0.11600000000000001</v>
      </c>
      <c r="AJ470" s="862" t="e">
        <f t="shared" si="204"/>
        <v>#VALUE!</v>
      </c>
      <c r="AK470" s="632" t="str">
        <f t="shared" si="185"/>
        <v/>
      </c>
      <c r="AL470" s="866" t="str">
        <f t="shared" si="189"/>
        <v/>
      </c>
      <c r="AM470" s="867">
        <f t="shared" si="196"/>
        <v>0</v>
      </c>
      <c r="AN470" s="633" t="str">
        <f t="shared" si="186"/>
        <v>YES</v>
      </c>
      <c r="AO470" s="511" t="s">
        <v>382</v>
      </c>
      <c r="AP470" s="127">
        <f>VLOOKUP(AO470,'Flags&amp;Qualifiers'!$B$2:$C$49,2)</f>
        <v>0</v>
      </c>
      <c r="AQ470" s="127">
        <f>VLOOKUP(AO470,'Flags&amp;Qualifiers'!$B$2:$D$49,3)</f>
        <v>0</v>
      </c>
      <c r="AR470" s="127">
        <f>VLOOKUP(AO470,'Flags&amp;Qualifiers'!$B$2:$E$49,4)</f>
        <v>0</v>
      </c>
      <c r="AS470" s="968">
        <f>COUNTIF(AC470:AC486,"&gt;0")</f>
        <v>0</v>
      </c>
      <c r="AT470" s="856" t="str">
        <f t="shared" si="197"/>
        <v>no</v>
      </c>
    </row>
    <row r="471" spans="1:46" s="7" customFormat="1" ht="11.25" customHeight="1" x14ac:dyDescent="0.2">
      <c r="A471" s="621">
        <f>(AirVision!A468)</f>
        <v>0</v>
      </c>
      <c r="B471" s="622">
        <f>(AirVision!B468)</f>
        <v>0</v>
      </c>
      <c r="C471" s="623" t="str">
        <f>IF(ISNUMBER(AirVision!I468),AirVision!I468, "")</f>
        <v/>
      </c>
      <c r="D471" s="624" t="str">
        <f>IF(AirVision!J468&lt;&gt;"",AirVision!J468, "")</f>
        <v/>
      </c>
      <c r="E471" s="624" t="str">
        <f>IF(ISNUMBER(AirVision!C468),AirVision!C468, "")</f>
        <v/>
      </c>
      <c r="F471" s="624" t="str">
        <f>IF(AirVision!D468&lt;&gt;"",AirVision!D468, "")</f>
        <v/>
      </c>
      <c r="G471" s="624" t="str">
        <f>IF(ISNUMBER(AirVision!F468),AirVision!F468, "")</f>
        <v/>
      </c>
      <c r="H471" s="624" t="str">
        <f>IF(AirVision!G468&lt;&gt;"",AirVision!G468, "")</f>
        <v/>
      </c>
      <c r="I471" s="624" t="str">
        <f>IF(ISNUMBER(AirVision!U468),AirVision!U468, "")</f>
        <v/>
      </c>
      <c r="J471" s="624" t="str">
        <f>IF(AirVision!V468&lt;&gt;"",AirVision!V468, "")</f>
        <v/>
      </c>
      <c r="K471" s="624" t="str">
        <f>IF(ISNUMBER(AirVision!X468),AirVision!X468, "")</f>
        <v/>
      </c>
      <c r="L471" s="624" t="str">
        <f>IF(AirVision!Y468&lt;&gt;"",AirVision!Y468, "")</f>
        <v/>
      </c>
      <c r="M471" s="624" t="str">
        <f>IF(ISNUMBER(AirVision!AA468),AirVision!AA468, "")</f>
        <v/>
      </c>
      <c r="N471" s="624" t="str">
        <f>IF(AirVision!AB468&lt;&gt;"",AirVision!AB468, "")</f>
        <v/>
      </c>
      <c r="O471" s="624" t="str">
        <f>IF(ISNUMBER(AirVision!AD468),AirVision!AD468, "")</f>
        <v/>
      </c>
      <c r="P471" s="624" t="str">
        <f>IF(AirVision!AE468&lt;&gt;"",AirVision!AE468, "")</f>
        <v/>
      </c>
      <c r="Q471" s="624">
        <f t="shared" si="190"/>
        <v>1</v>
      </c>
      <c r="R471" s="624" t="str">
        <f>IF(D471&lt;&gt;"",(VLOOKUP(D471,'Flags&amp;Qualifiers'!$S$2:$U$55,3)),"")</f>
        <v/>
      </c>
      <c r="S471" s="624" t="b">
        <f>ISNUMBER(SEARCH('Flags&amp;Qualifiers'!$S$5,D471))</f>
        <v>0</v>
      </c>
      <c r="T471" s="624">
        <f t="shared" si="191"/>
        <v>0</v>
      </c>
      <c r="U471" s="624" t="str">
        <f>IF(D471&lt;&gt;"",(VLOOKUP(D471,'Flags&amp;Qualifiers'!$S$2:$T$55,2)),"")</f>
        <v/>
      </c>
      <c r="V471" s="7">
        <f t="shared" si="192"/>
        <v>1</v>
      </c>
      <c r="W471" s="7">
        <f t="shared" si="193"/>
        <v>0</v>
      </c>
      <c r="X471" s="861" t="str">
        <f t="shared" si="194"/>
        <v>NULL</v>
      </c>
      <c r="Y471" s="557" t="str">
        <f t="shared" si="195"/>
        <v/>
      </c>
      <c r="Z471" s="862">
        <f t="shared" si="198"/>
        <v>465</v>
      </c>
      <c r="AA471" s="633">
        <f t="shared" si="199"/>
        <v>0</v>
      </c>
      <c r="AB471" s="7" t="str">
        <f t="shared" si="205"/>
        <v>INVALID</v>
      </c>
      <c r="AC471" s="861" t="str">
        <f t="shared" si="206"/>
        <v/>
      </c>
      <c r="AD471" s="861" t="e">
        <f t="shared" si="207"/>
        <v>#DIV/0!</v>
      </c>
      <c r="AE471" s="861">
        <f t="shared" si="208"/>
        <v>0</v>
      </c>
      <c r="AF471" s="862">
        <f t="shared" si="200"/>
        <v>300</v>
      </c>
      <c r="AG471" s="862">
        <f t="shared" si="201"/>
        <v>201</v>
      </c>
      <c r="AH471" s="865">
        <f t="shared" si="202"/>
        <v>0.374</v>
      </c>
      <c r="AI471" s="862">
        <f t="shared" si="203"/>
        <v>0.11600000000000001</v>
      </c>
      <c r="AJ471" s="862" t="e">
        <f t="shared" si="204"/>
        <v>#VALUE!</v>
      </c>
      <c r="AK471" s="632" t="str">
        <f t="shared" si="185"/>
        <v/>
      </c>
      <c r="AL471" s="866" t="str">
        <f t="shared" si="189"/>
        <v/>
      </c>
      <c r="AM471" s="867">
        <f t="shared" si="196"/>
        <v>0</v>
      </c>
      <c r="AN471" s="633" t="str">
        <f t="shared" si="186"/>
        <v>YES</v>
      </c>
      <c r="AO471" s="511" t="s">
        <v>382</v>
      </c>
      <c r="AP471" s="127">
        <f>VLOOKUP(AO471,'Flags&amp;Qualifiers'!$B$2:$C$49,2)</f>
        <v>0</v>
      </c>
      <c r="AQ471" s="127">
        <f>VLOOKUP(AO471,'Flags&amp;Qualifiers'!$B$2:$D$49,3)</f>
        <v>0</v>
      </c>
      <c r="AR471" s="127">
        <f>VLOOKUP(AO471,'Flags&amp;Qualifiers'!$B$2:$E$49,4)</f>
        <v>0</v>
      </c>
      <c r="AS471" s="968"/>
      <c r="AT471" s="856" t="str">
        <f t="shared" si="197"/>
        <v>no</v>
      </c>
    </row>
    <row r="472" spans="1:46" s="7" customFormat="1" ht="11.25" customHeight="1" x14ac:dyDescent="0.2">
      <c r="A472" s="621">
        <f>(AirVision!A469)</f>
        <v>0</v>
      </c>
      <c r="B472" s="622">
        <f>(AirVision!B469)</f>
        <v>0</v>
      </c>
      <c r="C472" s="623" t="str">
        <f>IF(ISNUMBER(AirVision!I469),AirVision!I469, "")</f>
        <v/>
      </c>
      <c r="D472" s="624" t="str">
        <f>IF(AirVision!J469&lt;&gt;"",AirVision!J469, "")</f>
        <v/>
      </c>
      <c r="E472" s="624" t="str">
        <f>IF(ISNUMBER(AirVision!C469),AirVision!C469, "")</f>
        <v/>
      </c>
      <c r="F472" s="624" t="str">
        <f>IF(AirVision!D469&lt;&gt;"",AirVision!D469, "")</f>
        <v/>
      </c>
      <c r="G472" s="624" t="str">
        <f>IF(ISNUMBER(AirVision!F469),AirVision!F469, "")</f>
        <v/>
      </c>
      <c r="H472" s="624" t="str">
        <f>IF(AirVision!G469&lt;&gt;"",AirVision!G469, "")</f>
        <v/>
      </c>
      <c r="I472" s="624" t="str">
        <f>IF(ISNUMBER(AirVision!U469),AirVision!U469, "")</f>
        <v/>
      </c>
      <c r="J472" s="624" t="str">
        <f>IF(AirVision!V469&lt;&gt;"",AirVision!V469, "")</f>
        <v/>
      </c>
      <c r="K472" s="624" t="str">
        <f>IF(ISNUMBER(AirVision!X469),AirVision!X469, "")</f>
        <v/>
      </c>
      <c r="L472" s="624" t="str">
        <f>IF(AirVision!Y469&lt;&gt;"",AirVision!Y469, "")</f>
        <v/>
      </c>
      <c r="M472" s="624" t="str">
        <f>IF(ISNUMBER(AirVision!AA469),AirVision!AA469, "")</f>
        <v/>
      </c>
      <c r="N472" s="624" t="str">
        <f>IF(AirVision!AB469&lt;&gt;"",AirVision!AB469, "")</f>
        <v/>
      </c>
      <c r="O472" s="624" t="str">
        <f>IF(ISNUMBER(AirVision!AD469),AirVision!AD469, "")</f>
        <v/>
      </c>
      <c r="P472" s="624" t="str">
        <f>IF(AirVision!AE469&lt;&gt;"",AirVision!AE469, "")</f>
        <v/>
      </c>
      <c r="Q472" s="624">
        <f t="shared" si="190"/>
        <v>1</v>
      </c>
      <c r="R472" s="624" t="str">
        <f>IF(D472&lt;&gt;"",(VLOOKUP(D472,'Flags&amp;Qualifiers'!$S$2:$U$55,3)),"")</f>
        <v/>
      </c>
      <c r="S472" s="624" t="b">
        <f>ISNUMBER(SEARCH('Flags&amp;Qualifiers'!$S$5,D472))</f>
        <v>0</v>
      </c>
      <c r="T472" s="624">
        <f t="shared" si="191"/>
        <v>0</v>
      </c>
      <c r="U472" s="624" t="str">
        <f>IF(D472&lt;&gt;"",(VLOOKUP(D472,'Flags&amp;Qualifiers'!$S$2:$T$55,2)),"")</f>
        <v/>
      </c>
      <c r="V472" s="7">
        <f t="shared" si="192"/>
        <v>1</v>
      </c>
      <c r="W472" s="7">
        <f t="shared" si="193"/>
        <v>0</v>
      </c>
      <c r="X472" s="861" t="str">
        <f t="shared" si="194"/>
        <v>NULL</v>
      </c>
      <c r="Y472" s="557" t="str">
        <f t="shared" si="195"/>
        <v/>
      </c>
      <c r="Z472" s="862">
        <f t="shared" si="198"/>
        <v>466</v>
      </c>
      <c r="AA472" s="633">
        <f t="shared" si="199"/>
        <v>0</v>
      </c>
      <c r="AB472" s="7" t="str">
        <f t="shared" si="205"/>
        <v>INVALID</v>
      </c>
      <c r="AC472" s="861" t="str">
        <f t="shared" si="206"/>
        <v/>
      </c>
      <c r="AD472" s="861" t="e">
        <f t="shared" si="207"/>
        <v>#DIV/0!</v>
      </c>
      <c r="AE472" s="861">
        <f t="shared" si="208"/>
        <v>0</v>
      </c>
      <c r="AF472" s="862">
        <f t="shared" si="200"/>
        <v>300</v>
      </c>
      <c r="AG472" s="862">
        <f t="shared" si="201"/>
        <v>201</v>
      </c>
      <c r="AH472" s="865">
        <f t="shared" si="202"/>
        <v>0.374</v>
      </c>
      <c r="AI472" s="862">
        <f t="shared" si="203"/>
        <v>0.11600000000000001</v>
      </c>
      <c r="AJ472" s="862" t="e">
        <f t="shared" si="204"/>
        <v>#VALUE!</v>
      </c>
      <c r="AK472" s="632" t="str">
        <f t="shared" si="185"/>
        <v/>
      </c>
      <c r="AL472" s="866" t="str">
        <f t="shared" si="189"/>
        <v/>
      </c>
      <c r="AM472" s="867">
        <f t="shared" si="196"/>
        <v>0</v>
      </c>
      <c r="AN472" s="633" t="str">
        <f t="shared" si="186"/>
        <v>YES</v>
      </c>
      <c r="AO472" s="511" t="s">
        <v>382</v>
      </c>
      <c r="AP472" s="127">
        <f>VLOOKUP(AO472,'Flags&amp;Qualifiers'!$B$2:$C$49,2)</f>
        <v>0</v>
      </c>
      <c r="AQ472" s="127">
        <f>VLOOKUP(AO472,'Flags&amp;Qualifiers'!$B$2:$D$49,3)</f>
        <v>0</v>
      </c>
      <c r="AR472" s="127">
        <f>VLOOKUP(AO472,'Flags&amp;Qualifiers'!$B$2:$E$49,4)</f>
        <v>0</v>
      </c>
      <c r="AS472" s="968"/>
      <c r="AT472" s="856" t="str">
        <f t="shared" si="197"/>
        <v>no</v>
      </c>
    </row>
    <row r="473" spans="1:46" s="7" customFormat="1" ht="11.25" customHeight="1" x14ac:dyDescent="0.2">
      <c r="A473" s="621">
        <f>(AirVision!A470)</f>
        <v>0</v>
      </c>
      <c r="B473" s="622">
        <f>(AirVision!B470)</f>
        <v>0</v>
      </c>
      <c r="C473" s="623" t="str">
        <f>IF(ISNUMBER(AirVision!I470),AirVision!I470, "")</f>
        <v/>
      </c>
      <c r="D473" s="624" t="str">
        <f>IF(AirVision!J470&lt;&gt;"",AirVision!J470, "")</f>
        <v/>
      </c>
      <c r="E473" s="624" t="str">
        <f>IF(ISNUMBER(AirVision!C470),AirVision!C470, "")</f>
        <v/>
      </c>
      <c r="F473" s="624" t="str">
        <f>IF(AirVision!D470&lt;&gt;"",AirVision!D470, "")</f>
        <v/>
      </c>
      <c r="G473" s="624" t="str">
        <f>IF(ISNUMBER(AirVision!F470),AirVision!F470, "")</f>
        <v/>
      </c>
      <c r="H473" s="624" t="str">
        <f>IF(AirVision!G470&lt;&gt;"",AirVision!G470, "")</f>
        <v/>
      </c>
      <c r="I473" s="624" t="str">
        <f>IF(ISNUMBER(AirVision!U470),AirVision!U470, "")</f>
        <v/>
      </c>
      <c r="J473" s="624" t="str">
        <f>IF(AirVision!V470&lt;&gt;"",AirVision!V470, "")</f>
        <v/>
      </c>
      <c r="K473" s="624" t="str">
        <f>IF(ISNUMBER(AirVision!X470),AirVision!X470, "")</f>
        <v/>
      </c>
      <c r="L473" s="624" t="str">
        <f>IF(AirVision!Y470&lt;&gt;"",AirVision!Y470, "")</f>
        <v/>
      </c>
      <c r="M473" s="624" t="str">
        <f>IF(ISNUMBER(AirVision!AA470),AirVision!AA470, "")</f>
        <v/>
      </c>
      <c r="N473" s="624" t="str">
        <f>IF(AirVision!AB470&lt;&gt;"",AirVision!AB470, "")</f>
        <v/>
      </c>
      <c r="O473" s="624" t="str">
        <f>IF(ISNUMBER(AirVision!AD470),AirVision!AD470, "")</f>
        <v/>
      </c>
      <c r="P473" s="624" t="str">
        <f>IF(AirVision!AE470&lt;&gt;"",AirVision!AE470, "")</f>
        <v/>
      </c>
      <c r="Q473" s="624">
        <f t="shared" si="190"/>
        <v>1</v>
      </c>
      <c r="R473" s="624" t="str">
        <f>IF(D473&lt;&gt;"",(VLOOKUP(D473,'Flags&amp;Qualifiers'!$S$2:$U$55,3)),"")</f>
        <v/>
      </c>
      <c r="S473" s="624" t="b">
        <f>ISNUMBER(SEARCH('Flags&amp;Qualifiers'!$S$5,D473))</f>
        <v>0</v>
      </c>
      <c r="T473" s="624">
        <f t="shared" si="191"/>
        <v>0</v>
      </c>
      <c r="U473" s="624" t="str">
        <f>IF(D473&lt;&gt;"",(VLOOKUP(D473,'Flags&amp;Qualifiers'!$S$2:$T$55,2)),"")</f>
        <v/>
      </c>
      <c r="V473" s="7">
        <f t="shared" si="192"/>
        <v>1</v>
      </c>
      <c r="W473" s="7">
        <f t="shared" si="193"/>
        <v>0</v>
      </c>
      <c r="X473" s="861" t="str">
        <f t="shared" si="194"/>
        <v>NULL</v>
      </c>
      <c r="Y473" s="557" t="str">
        <f t="shared" si="195"/>
        <v/>
      </c>
      <c r="Z473" s="862">
        <f t="shared" si="198"/>
        <v>467</v>
      </c>
      <c r="AA473" s="633">
        <f t="shared" si="199"/>
        <v>0</v>
      </c>
      <c r="AB473" s="7" t="str">
        <f t="shared" si="205"/>
        <v>INVALID</v>
      </c>
      <c r="AC473" s="861" t="str">
        <f t="shared" si="206"/>
        <v/>
      </c>
      <c r="AD473" s="861" t="e">
        <f t="shared" si="207"/>
        <v>#DIV/0!</v>
      </c>
      <c r="AE473" s="861">
        <f t="shared" si="208"/>
        <v>0</v>
      </c>
      <c r="AF473" s="862">
        <f t="shared" si="200"/>
        <v>300</v>
      </c>
      <c r="AG473" s="862">
        <f t="shared" si="201"/>
        <v>201</v>
      </c>
      <c r="AH473" s="865">
        <f t="shared" si="202"/>
        <v>0.374</v>
      </c>
      <c r="AI473" s="862">
        <f t="shared" si="203"/>
        <v>0.11600000000000001</v>
      </c>
      <c r="AJ473" s="862" t="e">
        <f t="shared" si="204"/>
        <v>#VALUE!</v>
      </c>
      <c r="AK473" s="632" t="str">
        <f t="shared" si="185"/>
        <v/>
      </c>
      <c r="AL473" s="866" t="str">
        <f t="shared" si="189"/>
        <v/>
      </c>
      <c r="AM473" s="867">
        <f t="shared" si="196"/>
        <v>0</v>
      </c>
      <c r="AN473" s="633" t="str">
        <f t="shared" si="186"/>
        <v>YES</v>
      </c>
      <c r="AO473" s="511" t="s">
        <v>382</v>
      </c>
      <c r="AP473" s="127">
        <f>VLOOKUP(AO473,'Flags&amp;Qualifiers'!$B$2:$C$49,2)</f>
        <v>0</v>
      </c>
      <c r="AQ473" s="127">
        <f>VLOOKUP(AO473,'Flags&amp;Qualifiers'!$B$2:$D$49,3)</f>
        <v>0</v>
      </c>
      <c r="AR473" s="127">
        <f>VLOOKUP(AO473,'Flags&amp;Qualifiers'!$B$2:$E$49,4)</f>
        <v>0</v>
      </c>
      <c r="AS473" s="968"/>
      <c r="AT473" s="856" t="str">
        <f t="shared" si="197"/>
        <v>no</v>
      </c>
    </row>
    <row r="474" spans="1:46" s="7" customFormat="1" ht="11.25" customHeight="1" x14ac:dyDescent="0.2">
      <c r="A474" s="621">
        <f>(AirVision!A471)</f>
        <v>0</v>
      </c>
      <c r="B474" s="622">
        <f>(AirVision!B471)</f>
        <v>0</v>
      </c>
      <c r="C474" s="623" t="str">
        <f>IF(ISNUMBER(AirVision!I471),AirVision!I471, "")</f>
        <v/>
      </c>
      <c r="D474" s="624" t="str">
        <f>IF(AirVision!J471&lt;&gt;"",AirVision!J471, "")</f>
        <v/>
      </c>
      <c r="E474" s="624" t="str">
        <f>IF(ISNUMBER(AirVision!C471),AirVision!C471, "")</f>
        <v/>
      </c>
      <c r="F474" s="624" t="str">
        <f>IF(AirVision!D471&lt;&gt;"",AirVision!D471, "")</f>
        <v/>
      </c>
      <c r="G474" s="624" t="str">
        <f>IF(ISNUMBER(AirVision!F471),AirVision!F471, "")</f>
        <v/>
      </c>
      <c r="H474" s="624" t="str">
        <f>IF(AirVision!G471&lt;&gt;"",AirVision!G471, "")</f>
        <v/>
      </c>
      <c r="I474" s="624" t="str">
        <f>IF(ISNUMBER(AirVision!U471),AirVision!U471, "")</f>
        <v/>
      </c>
      <c r="J474" s="624" t="str">
        <f>IF(AirVision!V471&lt;&gt;"",AirVision!V471, "")</f>
        <v/>
      </c>
      <c r="K474" s="624" t="str">
        <f>IF(ISNUMBER(AirVision!X471),AirVision!X471, "")</f>
        <v/>
      </c>
      <c r="L474" s="624" t="str">
        <f>IF(AirVision!Y471&lt;&gt;"",AirVision!Y471, "")</f>
        <v/>
      </c>
      <c r="M474" s="624" t="str">
        <f>IF(ISNUMBER(AirVision!AA471),AirVision!AA471, "")</f>
        <v/>
      </c>
      <c r="N474" s="624" t="str">
        <f>IF(AirVision!AB471&lt;&gt;"",AirVision!AB471, "")</f>
        <v/>
      </c>
      <c r="O474" s="624" t="str">
        <f>IF(ISNUMBER(AirVision!AD471),AirVision!AD471, "")</f>
        <v/>
      </c>
      <c r="P474" s="624" t="str">
        <f>IF(AirVision!AE471&lt;&gt;"",AirVision!AE471, "")</f>
        <v/>
      </c>
      <c r="Q474" s="624">
        <f t="shared" si="190"/>
        <v>1</v>
      </c>
      <c r="R474" s="624" t="str">
        <f>IF(D474&lt;&gt;"",(VLOOKUP(D474,'Flags&amp;Qualifiers'!$S$2:$U$55,3)),"")</f>
        <v/>
      </c>
      <c r="S474" s="624" t="b">
        <f>ISNUMBER(SEARCH('Flags&amp;Qualifiers'!$S$5,D474))</f>
        <v>0</v>
      </c>
      <c r="T474" s="624">
        <f t="shared" si="191"/>
        <v>0</v>
      </c>
      <c r="U474" s="624" t="str">
        <f>IF(D474&lt;&gt;"",(VLOOKUP(D474,'Flags&amp;Qualifiers'!$S$2:$T$55,2)),"")</f>
        <v/>
      </c>
      <c r="V474" s="7">
        <f t="shared" si="192"/>
        <v>1</v>
      </c>
      <c r="W474" s="7">
        <f t="shared" si="193"/>
        <v>0</v>
      </c>
      <c r="X474" s="861" t="str">
        <f t="shared" si="194"/>
        <v>NULL</v>
      </c>
      <c r="Y474" s="557" t="str">
        <f t="shared" si="195"/>
        <v/>
      </c>
      <c r="Z474" s="862">
        <f t="shared" si="198"/>
        <v>468</v>
      </c>
      <c r="AA474" s="633">
        <f t="shared" si="199"/>
        <v>0</v>
      </c>
      <c r="AB474" s="7" t="str">
        <f t="shared" si="205"/>
        <v>INVALID</v>
      </c>
      <c r="AC474" s="861" t="str">
        <f t="shared" si="206"/>
        <v/>
      </c>
      <c r="AD474" s="861" t="e">
        <f t="shared" si="207"/>
        <v>#DIV/0!</v>
      </c>
      <c r="AE474" s="861">
        <f t="shared" si="208"/>
        <v>0</v>
      </c>
      <c r="AF474" s="862">
        <f t="shared" si="200"/>
        <v>300</v>
      </c>
      <c r="AG474" s="862">
        <f t="shared" si="201"/>
        <v>201</v>
      </c>
      <c r="AH474" s="865">
        <f t="shared" si="202"/>
        <v>0.374</v>
      </c>
      <c r="AI474" s="862">
        <f t="shared" si="203"/>
        <v>0.11600000000000001</v>
      </c>
      <c r="AJ474" s="862" t="e">
        <f t="shared" si="204"/>
        <v>#VALUE!</v>
      </c>
      <c r="AK474" s="632" t="str">
        <f t="shared" si="185"/>
        <v/>
      </c>
      <c r="AL474" s="866" t="str">
        <f t="shared" si="189"/>
        <v/>
      </c>
      <c r="AM474" s="867">
        <f t="shared" si="196"/>
        <v>0</v>
      </c>
      <c r="AN474" s="633" t="str">
        <f t="shared" si="186"/>
        <v>YES</v>
      </c>
      <c r="AO474" s="511" t="s">
        <v>382</v>
      </c>
      <c r="AP474" s="127">
        <f>VLOOKUP(AO474,'Flags&amp;Qualifiers'!$B$2:$C$49,2)</f>
        <v>0</v>
      </c>
      <c r="AQ474" s="127">
        <f>VLOOKUP(AO474,'Flags&amp;Qualifiers'!$B$2:$D$49,3)</f>
        <v>0</v>
      </c>
      <c r="AR474" s="127">
        <f>VLOOKUP(AO474,'Flags&amp;Qualifiers'!$B$2:$E$49,4)</f>
        <v>0</v>
      </c>
      <c r="AS474" s="968"/>
      <c r="AT474" s="856" t="str">
        <f t="shared" si="197"/>
        <v>no</v>
      </c>
    </row>
    <row r="475" spans="1:46" s="7" customFormat="1" ht="11.25" customHeight="1" x14ac:dyDescent="0.2">
      <c r="A475" s="621">
        <f>(AirVision!A472)</f>
        <v>0</v>
      </c>
      <c r="B475" s="622">
        <f>(AirVision!B472)</f>
        <v>0</v>
      </c>
      <c r="C475" s="623" t="str">
        <f>IF(ISNUMBER(AirVision!I472),AirVision!I472, "")</f>
        <v/>
      </c>
      <c r="D475" s="624" t="str">
        <f>IF(AirVision!J472&lt;&gt;"",AirVision!J472, "")</f>
        <v/>
      </c>
      <c r="E475" s="624" t="str">
        <f>IF(ISNUMBER(AirVision!C472),AirVision!C472, "")</f>
        <v/>
      </c>
      <c r="F475" s="624" t="str">
        <f>IF(AirVision!D472&lt;&gt;"",AirVision!D472, "")</f>
        <v/>
      </c>
      <c r="G475" s="624" t="str">
        <f>IF(ISNUMBER(AirVision!F472),AirVision!F472, "")</f>
        <v/>
      </c>
      <c r="H475" s="624" t="str">
        <f>IF(AirVision!G472&lt;&gt;"",AirVision!G472, "")</f>
        <v/>
      </c>
      <c r="I475" s="624" t="str">
        <f>IF(ISNUMBER(AirVision!U472),AirVision!U472, "")</f>
        <v/>
      </c>
      <c r="J475" s="624" t="str">
        <f>IF(AirVision!V472&lt;&gt;"",AirVision!V472, "")</f>
        <v/>
      </c>
      <c r="K475" s="624" t="str">
        <f>IF(ISNUMBER(AirVision!X472),AirVision!X472, "")</f>
        <v/>
      </c>
      <c r="L475" s="624" t="str">
        <f>IF(AirVision!Y472&lt;&gt;"",AirVision!Y472, "")</f>
        <v/>
      </c>
      <c r="M475" s="624" t="str">
        <f>IF(ISNUMBER(AirVision!AA472),AirVision!AA472, "")</f>
        <v/>
      </c>
      <c r="N475" s="624" t="str">
        <f>IF(AirVision!AB472&lt;&gt;"",AirVision!AB472, "")</f>
        <v/>
      </c>
      <c r="O475" s="624" t="str">
        <f>IF(ISNUMBER(AirVision!AD472),AirVision!AD472, "")</f>
        <v/>
      </c>
      <c r="P475" s="624" t="str">
        <f>IF(AirVision!AE472&lt;&gt;"",AirVision!AE472, "")</f>
        <v/>
      </c>
      <c r="Q475" s="624">
        <f t="shared" si="190"/>
        <v>1</v>
      </c>
      <c r="R475" s="624" t="str">
        <f>IF(D475&lt;&gt;"",(VLOOKUP(D475,'Flags&amp;Qualifiers'!$S$2:$U$55,3)),"")</f>
        <v/>
      </c>
      <c r="S475" s="624" t="b">
        <f>ISNUMBER(SEARCH('Flags&amp;Qualifiers'!$S$5,D475))</f>
        <v>0</v>
      </c>
      <c r="T475" s="624">
        <f t="shared" si="191"/>
        <v>0</v>
      </c>
      <c r="U475" s="624" t="str">
        <f>IF(D475&lt;&gt;"",(VLOOKUP(D475,'Flags&amp;Qualifiers'!$S$2:$T$55,2)),"")</f>
        <v/>
      </c>
      <c r="V475" s="7">
        <f t="shared" si="192"/>
        <v>1</v>
      </c>
      <c r="W475" s="7">
        <f t="shared" si="193"/>
        <v>0</v>
      </c>
      <c r="X475" s="861" t="str">
        <f t="shared" si="194"/>
        <v>NULL</v>
      </c>
      <c r="Y475" s="557" t="str">
        <f t="shared" si="195"/>
        <v/>
      </c>
      <c r="Z475" s="862">
        <f t="shared" si="198"/>
        <v>469</v>
      </c>
      <c r="AA475" s="633">
        <f t="shared" si="199"/>
        <v>0</v>
      </c>
      <c r="AB475" s="7" t="str">
        <f t="shared" si="205"/>
        <v>INVALID</v>
      </c>
      <c r="AC475" s="861" t="str">
        <f t="shared" si="206"/>
        <v/>
      </c>
      <c r="AD475" s="861" t="e">
        <f t="shared" si="207"/>
        <v>#DIV/0!</v>
      </c>
      <c r="AE475" s="861">
        <f t="shared" si="208"/>
        <v>0</v>
      </c>
      <c r="AF475" s="862">
        <f t="shared" si="200"/>
        <v>300</v>
      </c>
      <c r="AG475" s="862">
        <f t="shared" si="201"/>
        <v>201</v>
      </c>
      <c r="AH475" s="865">
        <f t="shared" si="202"/>
        <v>0.374</v>
      </c>
      <c r="AI475" s="862">
        <f t="shared" si="203"/>
        <v>0.11600000000000001</v>
      </c>
      <c r="AJ475" s="862" t="e">
        <f t="shared" si="204"/>
        <v>#VALUE!</v>
      </c>
      <c r="AK475" s="632" t="str">
        <f t="shared" si="185"/>
        <v/>
      </c>
      <c r="AL475" s="866" t="str">
        <f t="shared" si="189"/>
        <v/>
      </c>
      <c r="AM475" s="867">
        <f t="shared" si="196"/>
        <v>0</v>
      </c>
      <c r="AN475" s="633" t="str">
        <f t="shared" si="186"/>
        <v>YES</v>
      </c>
      <c r="AO475" s="511" t="s">
        <v>382</v>
      </c>
      <c r="AP475" s="127">
        <f>VLOOKUP(AO475,'Flags&amp;Qualifiers'!$B$2:$C$49,2)</f>
        <v>0</v>
      </c>
      <c r="AQ475" s="127">
        <f>VLOOKUP(AO475,'Flags&amp;Qualifiers'!$B$2:$D$49,3)</f>
        <v>0</v>
      </c>
      <c r="AR475" s="127">
        <f>VLOOKUP(AO475,'Flags&amp;Qualifiers'!$B$2:$E$49,4)</f>
        <v>0</v>
      </c>
      <c r="AS475" s="968"/>
      <c r="AT475" s="856" t="str">
        <f t="shared" si="197"/>
        <v>no</v>
      </c>
    </row>
    <row r="476" spans="1:46" s="7" customFormat="1" ht="11.25" customHeight="1" x14ac:dyDescent="0.2">
      <c r="A476" s="621">
        <f>(AirVision!A473)</f>
        <v>0</v>
      </c>
      <c r="B476" s="622">
        <f>(AirVision!B473)</f>
        <v>0</v>
      </c>
      <c r="C476" s="623" t="str">
        <f>IF(ISNUMBER(AirVision!I473),AirVision!I473, "")</f>
        <v/>
      </c>
      <c r="D476" s="624" t="str">
        <f>IF(AirVision!J473&lt;&gt;"",AirVision!J473, "")</f>
        <v/>
      </c>
      <c r="E476" s="624" t="str">
        <f>IF(ISNUMBER(AirVision!C473),AirVision!C473, "")</f>
        <v/>
      </c>
      <c r="F476" s="624" t="str">
        <f>IF(AirVision!D473&lt;&gt;"",AirVision!D473, "")</f>
        <v/>
      </c>
      <c r="G476" s="624" t="str">
        <f>IF(ISNUMBER(AirVision!F473),AirVision!F473, "")</f>
        <v/>
      </c>
      <c r="H476" s="624" t="str">
        <f>IF(AirVision!G473&lt;&gt;"",AirVision!G473, "")</f>
        <v/>
      </c>
      <c r="I476" s="624" t="str">
        <f>IF(ISNUMBER(AirVision!U473),AirVision!U473, "")</f>
        <v/>
      </c>
      <c r="J476" s="624" t="str">
        <f>IF(AirVision!V473&lt;&gt;"",AirVision!V473, "")</f>
        <v/>
      </c>
      <c r="K476" s="624" t="str">
        <f>IF(ISNUMBER(AirVision!X473),AirVision!X473, "")</f>
        <v/>
      </c>
      <c r="L476" s="624" t="str">
        <f>IF(AirVision!Y473&lt;&gt;"",AirVision!Y473, "")</f>
        <v/>
      </c>
      <c r="M476" s="624" t="str">
        <f>IF(ISNUMBER(AirVision!AA473),AirVision!AA473, "")</f>
        <v/>
      </c>
      <c r="N476" s="624" t="str">
        <f>IF(AirVision!AB473&lt;&gt;"",AirVision!AB473, "")</f>
        <v/>
      </c>
      <c r="O476" s="624" t="str">
        <f>IF(ISNUMBER(AirVision!AD473),AirVision!AD473, "")</f>
        <v/>
      </c>
      <c r="P476" s="624" t="str">
        <f>IF(AirVision!AE473&lt;&gt;"",AirVision!AE473, "")</f>
        <v/>
      </c>
      <c r="Q476" s="624">
        <f t="shared" si="190"/>
        <v>1</v>
      </c>
      <c r="R476" s="624" t="str">
        <f>IF(D476&lt;&gt;"",(VLOOKUP(D476,'Flags&amp;Qualifiers'!$S$2:$U$55,3)),"")</f>
        <v/>
      </c>
      <c r="S476" s="624" t="b">
        <f>ISNUMBER(SEARCH('Flags&amp;Qualifiers'!$S$5,D476))</f>
        <v>0</v>
      </c>
      <c r="T476" s="624">
        <f t="shared" si="191"/>
        <v>0</v>
      </c>
      <c r="U476" s="624" t="str">
        <f>IF(D476&lt;&gt;"",(VLOOKUP(D476,'Flags&amp;Qualifiers'!$S$2:$T$55,2)),"")</f>
        <v/>
      </c>
      <c r="V476" s="7">
        <f t="shared" si="192"/>
        <v>1</v>
      </c>
      <c r="W476" s="7">
        <f t="shared" si="193"/>
        <v>0</v>
      </c>
      <c r="X476" s="861" t="str">
        <f t="shared" si="194"/>
        <v>NULL</v>
      </c>
      <c r="Y476" s="557" t="str">
        <f t="shared" si="195"/>
        <v/>
      </c>
      <c r="Z476" s="862">
        <f t="shared" si="198"/>
        <v>470</v>
      </c>
      <c r="AA476" s="633">
        <f t="shared" si="199"/>
        <v>0</v>
      </c>
      <c r="AB476" s="7" t="str">
        <f t="shared" si="205"/>
        <v>INVALID</v>
      </c>
      <c r="AC476" s="861" t="str">
        <f t="shared" si="206"/>
        <v/>
      </c>
      <c r="AD476" s="861" t="e">
        <f t="shared" si="207"/>
        <v>#DIV/0!</v>
      </c>
      <c r="AE476" s="861">
        <f t="shared" si="208"/>
        <v>0</v>
      </c>
      <c r="AF476" s="862">
        <f t="shared" si="200"/>
        <v>300</v>
      </c>
      <c r="AG476" s="862">
        <f t="shared" si="201"/>
        <v>201</v>
      </c>
      <c r="AH476" s="865">
        <f t="shared" si="202"/>
        <v>0.374</v>
      </c>
      <c r="AI476" s="862">
        <f t="shared" si="203"/>
        <v>0.11600000000000001</v>
      </c>
      <c r="AJ476" s="862" t="e">
        <f t="shared" si="204"/>
        <v>#VALUE!</v>
      </c>
      <c r="AK476" s="632" t="str">
        <f t="shared" si="185"/>
        <v/>
      </c>
      <c r="AL476" s="866" t="str">
        <f t="shared" si="189"/>
        <v/>
      </c>
      <c r="AM476" s="867">
        <f t="shared" si="196"/>
        <v>0</v>
      </c>
      <c r="AN476" s="633" t="str">
        <f t="shared" si="186"/>
        <v>YES</v>
      </c>
      <c r="AO476" s="511" t="s">
        <v>382</v>
      </c>
      <c r="AP476" s="127">
        <f>VLOOKUP(AO476,'Flags&amp;Qualifiers'!$B$2:$C$49,2)</f>
        <v>0</v>
      </c>
      <c r="AQ476" s="127">
        <f>VLOOKUP(AO476,'Flags&amp;Qualifiers'!$B$2:$D$49,3)</f>
        <v>0</v>
      </c>
      <c r="AR476" s="127">
        <f>VLOOKUP(AO476,'Flags&amp;Qualifiers'!$B$2:$E$49,4)</f>
        <v>0</v>
      </c>
      <c r="AS476" s="968"/>
      <c r="AT476" s="856" t="str">
        <f t="shared" si="197"/>
        <v>no</v>
      </c>
    </row>
    <row r="477" spans="1:46" s="7" customFormat="1" ht="11.25" customHeight="1" x14ac:dyDescent="0.2">
      <c r="A477" s="621">
        <f>(AirVision!A474)</f>
        <v>0</v>
      </c>
      <c r="B477" s="622">
        <f>(AirVision!B474)</f>
        <v>0</v>
      </c>
      <c r="C477" s="623" t="str">
        <f>IF(ISNUMBER(AirVision!I474),AirVision!I474, "")</f>
        <v/>
      </c>
      <c r="D477" s="624" t="str">
        <f>IF(AirVision!J474&lt;&gt;"",AirVision!J474, "")</f>
        <v/>
      </c>
      <c r="E477" s="624" t="str">
        <f>IF(ISNUMBER(AirVision!C474),AirVision!C474, "")</f>
        <v/>
      </c>
      <c r="F477" s="624" t="str">
        <f>IF(AirVision!D474&lt;&gt;"",AirVision!D474, "")</f>
        <v/>
      </c>
      <c r="G477" s="624" t="str">
        <f>IF(ISNUMBER(AirVision!F474),AirVision!F474, "")</f>
        <v/>
      </c>
      <c r="H477" s="624" t="str">
        <f>IF(AirVision!G474&lt;&gt;"",AirVision!G474, "")</f>
        <v/>
      </c>
      <c r="I477" s="624" t="str">
        <f>IF(ISNUMBER(AirVision!U474),AirVision!U474, "")</f>
        <v/>
      </c>
      <c r="J477" s="624" t="str">
        <f>IF(AirVision!V474&lt;&gt;"",AirVision!V474, "")</f>
        <v/>
      </c>
      <c r="K477" s="624" t="str">
        <f>IF(ISNUMBER(AirVision!X474),AirVision!X474, "")</f>
        <v/>
      </c>
      <c r="L477" s="624" t="str">
        <f>IF(AirVision!Y474&lt;&gt;"",AirVision!Y474, "")</f>
        <v/>
      </c>
      <c r="M477" s="624" t="str">
        <f>IF(ISNUMBER(AirVision!AA474),AirVision!AA474, "")</f>
        <v/>
      </c>
      <c r="N477" s="624" t="str">
        <f>IF(AirVision!AB474&lt;&gt;"",AirVision!AB474, "")</f>
        <v/>
      </c>
      <c r="O477" s="624" t="str">
        <f>IF(ISNUMBER(AirVision!AD474),AirVision!AD474, "")</f>
        <v/>
      </c>
      <c r="P477" s="624" t="str">
        <f>IF(AirVision!AE474&lt;&gt;"",AirVision!AE474, "")</f>
        <v/>
      </c>
      <c r="Q477" s="624">
        <f t="shared" si="190"/>
        <v>1</v>
      </c>
      <c r="R477" s="624" t="str">
        <f>IF(D477&lt;&gt;"",(VLOOKUP(D477,'Flags&amp;Qualifiers'!$S$2:$U$55,3)),"")</f>
        <v/>
      </c>
      <c r="S477" s="624" t="b">
        <f>ISNUMBER(SEARCH('Flags&amp;Qualifiers'!$S$5,D477))</f>
        <v>0</v>
      </c>
      <c r="T477" s="624">
        <f t="shared" si="191"/>
        <v>0</v>
      </c>
      <c r="U477" s="624" t="str">
        <f>IF(D477&lt;&gt;"",(VLOOKUP(D477,'Flags&amp;Qualifiers'!$S$2:$T$55,2)),"")</f>
        <v/>
      </c>
      <c r="V477" s="7">
        <f t="shared" si="192"/>
        <v>1</v>
      </c>
      <c r="W477" s="7">
        <f t="shared" si="193"/>
        <v>0</v>
      </c>
      <c r="X477" s="861" t="str">
        <f t="shared" si="194"/>
        <v>NULL</v>
      </c>
      <c r="Y477" s="557" t="str">
        <f t="shared" si="195"/>
        <v/>
      </c>
      <c r="Z477" s="862">
        <f t="shared" si="198"/>
        <v>471</v>
      </c>
      <c r="AA477" s="633">
        <f t="shared" si="199"/>
        <v>0</v>
      </c>
      <c r="AB477" s="7" t="str">
        <f t="shared" si="205"/>
        <v>INVALID</v>
      </c>
      <c r="AC477" s="861" t="str">
        <f t="shared" si="206"/>
        <v/>
      </c>
      <c r="AD477" s="861" t="e">
        <f t="shared" si="207"/>
        <v>#DIV/0!</v>
      </c>
      <c r="AE477" s="861">
        <f t="shared" si="208"/>
        <v>0</v>
      </c>
      <c r="AF477" s="862">
        <f t="shared" si="200"/>
        <v>300</v>
      </c>
      <c r="AG477" s="862">
        <f t="shared" si="201"/>
        <v>201</v>
      </c>
      <c r="AH477" s="865">
        <f t="shared" si="202"/>
        <v>0.374</v>
      </c>
      <c r="AI477" s="862">
        <f t="shared" si="203"/>
        <v>0.11600000000000001</v>
      </c>
      <c r="AJ477" s="862" t="e">
        <f t="shared" si="204"/>
        <v>#VALUE!</v>
      </c>
      <c r="AK477" s="632" t="str">
        <f t="shared" si="185"/>
        <v/>
      </c>
      <c r="AL477" s="866" t="str">
        <f t="shared" si="189"/>
        <v/>
      </c>
      <c r="AM477" s="867">
        <f t="shared" si="196"/>
        <v>0</v>
      </c>
      <c r="AN477" s="633" t="str">
        <f t="shared" si="186"/>
        <v>YES</v>
      </c>
      <c r="AO477" s="511" t="s">
        <v>382</v>
      </c>
      <c r="AP477" s="127">
        <f>VLOOKUP(AO477,'Flags&amp;Qualifiers'!$B$2:$C$49,2)</f>
        <v>0</v>
      </c>
      <c r="AQ477" s="127">
        <f>VLOOKUP(AO477,'Flags&amp;Qualifiers'!$B$2:$D$49,3)</f>
        <v>0</v>
      </c>
      <c r="AR477" s="127">
        <f>VLOOKUP(AO477,'Flags&amp;Qualifiers'!$B$2:$E$49,4)</f>
        <v>0</v>
      </c>
      <c r="AS477" s="968"/>
      <c r="AT477" s="856" t="str">
        <f t="shared" si="197"/>
        <v>no</v>
      </c>
    </row>
    <row r="478" spans="1:46" s="7" customFormat="1" ht="11.25" customHeight="1" x14ac:dyDescent="0.2">
      <c r="A478" s="621">
        <f>(AirVision!A475)</f>
        <v>0</v>
      </c>
      <c r="B478" s="622">
        <f>(AirVision!B475)</f>
        <v>0</v>
      </c>
      <c r="C478" s="623" t="str">
        <f>IF(ISNUMBER(AirVision!I475),AirVision!I475, "")</f>
        <v/>
      </c>
      <c r="D478" s="624" t="str">
        <f>IF(AirVision!J475&lt;&gt;"",AirVision!J475, "")</f>
        <v/>
      </c>
      <c r="E478" s="624" t="str">
        <f>IF(ISNUMBER(AirVision!C475),AirVision!C475, "")</f>
        <v/>
      </c>
      <c r="F478" s="624" t="str">
        <f>IF(AirVision!D475&lt;&gt;"",AirVision!D475, "")</f>
        <v/>
      </c>
      <c r="G478" s="624" t="str">
        <f>IF(ISNUMBER(AirVision!F475),AirVision!F475, "")</f>
        <v/>
      </c>
      <c r="H478" s="624" t="str">
        <f>IF(AirVision!G475&lt;&gt;"",AirVision!G475, "")</f>
        <v/>
      </c>
      <c r="I478" s="624" t="str">
        <f>IF(ISNUMBER(AirVision!U475),AirVision!U475, "")</f>
        <v/>
      </c>
      <c r="J478" s="624" t="str">
        <f>IF(AirVision!V475&lt;&gt;"",AirVision!V475, "")</f>
        <v/>
      </c>
      <c r="K478" s="624" t="str">
        <f>IF(ISNUMBER(AirVision!X475),AirVision!X475, "")</f>
        <v/>
      </c>
      <c r="L478" s="624" t="str">
        <f>IF(AirVision!Y475&lt;&gt;"",AirVision!Y475, "")</f>
        <v/>
      </c>
      <c r="M478" s="624" t="str">
        <f>IF(ISNUMBER(AirVision!AA475),AirVision!AA475, "")</f>
        <v/>
      </c>
      <c r="N478" s="624" t="str">
        <f>IF(AirVision!AB475&lt;&gt;"",AirVision!AB475, "")</f>
        <v/>
      </c>
      <c r="O478" s="624" t="str">
        <f>IF(ISNUMBER(AirVision!AD475),AirVision!AD475, "")</f>
        <v/>
      </c>
      <c r="P478" s="624" t="str">
        <f>IF(AirVision!AE475&lt;&gt;"",AirVision!AE475, "")</f>
        <v/>
      </c>
      <c r="Q478" s="624">
        <f t="shared" si="190"/>
        <v>1</v>
      </c>
      <c r="R478" s="624" t="str">
        <f>IF(D478&lt;&gt;"",(VLOOKUP(D478,'Flags&amp;Qualifiers'!$S$2:$U$55,3)),"")</f>
        <v/>
      </c>
      <c r="S478" s="624" t="b">
        <f>ISNUMBER(SEARCH('Flags&amp;Qualifiers'!$S$5,D478))</f>
        <v>0</v>
      </c>
      <c r="T478" s="624">
        <f t="shared" si="191"/>
        <v>0</v>
      </c>
      <c r="U478" s="624" t="str">
        <f>IF(D478&lt;&gt;"",(VLOOKUP(D478,'Flags&amp;Qualifiers'!$S$2:$T$55,2)),"")</f>
        <v/>
      </c>
      <c r="V478" s="7">
        <f t="shared" si="192"/>
        <v>1</v>
      </c>
      <c r="W478" s="7">
        <f t="shared" si="193"/>
        <v>0</v>
      </c>
      <c r="X478" s="861" t="str">
        <f t="shared" si="194"/>
        <v>NULL</v>
      </c>
      <c r="Y478" s="557" t="str">
        <f t="shared" si="195"/>
        <v/>
      </c>
      <c r="Z478" s="862">
        <f t="shared" si="198"/>
        <v>472</v>
      </c>
      <c r="AA478" s="633">
        <f t="shared" si="199"/>
        <v>0</v>
      </c>
      <c r="AB478" s="7" t="str">
        <f t="shared" si="205"/>
        <v>INVALID</v>
      </c>
      <c r="AC478" s="861" t="str">
        <f t="shared" si="206"/>
        <v/>
      </c>
      <c r="AD478" s="861" t="e">
        <f t="shared" si="207"/>
        <v>#DIV/0!</v>
      </c>
      <c r="AE478" s="861">
        <f t="shared" si="208"/>
        <v>0</v>
      </c>
      <c r="AF478" s="862">
        <f t="shared" si="200"/>
        <v>300</v>
      </c>
      <c r="AG478" s="862">
        <f t="shared" si="201"/>
        <v>201</v>
      </c>
      <c r="AH478" s="865">
        <f t="shared" si="202"/>
        <v>0.374</v>
      </c>
      <c r="AI478" s="862">
        <f t="shared" si="203"/>
        <v>0.11600000000000001</v>
      </c>
      <c r="AJ478" s="862" t="e">
        <f t="shared" si="204"/>
        <v>#VALUE!</v>
      </c>
      <c r="AK478" s="632" t="str">
        <f t="shared" si="185"/>
        <v/>
      </c>
      <c r="AL478" s="866" t="str">
        <f t="shared" si="189"/>
        <v/>
      </c>
      <c r="AM478" s="867">
        <f t="shared" si="196"/>
        <v>0</v>
      </c>
      <c r="AN478" s="633" t="str">
        <f t="shared" si="186"/>
        <v>YES</v>
      </c>
      <c r="AO478" s="511" t="s">
        <v>382</v>
      </c>
      <c r="AP478" s="127">
        <f>VLOOKUP(AO478,'Flags&amp;Qualifiers'!$B$2:$C$49,2)</f>
        <v>0</v>
      </c>
      <c r="AQ478" s="127">
        <f>VLOOKUP(AO478,'Flags&amp;Qualifiers'!$B$2:$D$49,3)</f>
        <v>0</v>
      </c>
      <c r="AR478" s="127">
        <f>VLOOKUP(AO478,'Flags&amp;Qualifiers'!$B$2:$E$49,4)</f>
        <v>0</v>
      </c>
      <c r="AS478" s="968"/>
      <c r="AT478" s="856" t="str">
        <f t="shared" si="197"/>
        <v>no</v>
      </c>
    </row>
    <row r="479" spans="1:46" s="7" customFormat="1" ht="11.25" customHeight="1" x14ac:dyDescent="0.2">
      <c r="A479" s="621">
        <f>(AirVision!A476)</f>
        <v>0</v>
      </c>
      <c r="B479" s="622">
        <f>(AirVision!B476)</f>
        <v>0</v>
      </c>
      <c r="C479" s="623" t="str">
        <f>IF(ISNUMBER(AirVision!I476),AirVision!I476, "")</f>
        <v/>
      </c>
      <c r="D479" s="624" t="str">
        <f>IF(AirVision!J476&lt;&gt;"",AirVision!J476, "")</f>
        <v/>
      </c>
      <c r="E479" s="624" t="str">
        <f>IF(ISNUMBER(AirVision!C476),AirVision!C476, "")</f>
        <v/>
      </c>
      <c r="F479" s="624" t="str">
        <f>IF(AirVision!D476&lt;&gt;"",AirVision!D476, "")</f>
        <v/>
      </c>
      <c r="G479" s="624" t="str">
        <f>IF(ISNUMBER(AirVision!F476),AirVision!F476, "")</f>
        <v/>
      </c>
      <c r="H479" s="624" t="str">
        <f>IF(AirVision!G476&lt;&gt;"",AirVision!G476, "")</f>
        <v/>
      </c>
      <c r="I479" s="624" t="str">
        <f>IF(ISNUMBER(AirVision!U476),AirVision!U476, "")</f>
        <v/>
      </c>
      <c r="J479" s="624" t="str">
        <f>IF(AirVision!V476&lt;&gt;"",AirVision!V476, "")</f>
        <v/>
      </c>
      <c r="K479" s="624" t="str">
        <f>IF(ISNUMBER(AirVision!X476),AirVision!X476, "")</f>
        <v/>
      </c>
      <c r="L479" s="624" t="str">
        <f>IF(AirVision!Y476&lt;&gt;"",AirVision!Y476, "")</f>
        <v/>
      </c>
      <c r="M479" s="624" t="str">
        <f>IF(ISNUMBER(AirVision!AA476),AirVision!AA476, "")</f>
        <v/>
      </c>
      <c r="N479" s="624" t="str">
        <f>IF(AirVision!AB476&lt;&gt;"",AirVision!AB476, "")</f>
        <v/>
      </c>
      <c r="O479" s="624" t="str">
        <f>IF(ISNUMBER(AirVision!AD476),AirVision!AD476, "")</f>
        <v/>
      </c>
      <c r="P479" s="624" t="str">
        <f>IF(AirVision!AE476&lt;&gt;"",AirVision!AE476, "")</f>
        <v/>
      </c>
      <c r="Q479" s="624">
        <f t="shared" si="190"/>
        <v>1</v>
      </c>
      <c r="R479" s="624" t="str">
        <f>IF(D479&lt;&gt;"",(VLOOKUP(D479,'Flags&amp;Qualifiers'!$S$2:$U$55,3)),"")</f>
        <v/>
      </c>
      <c r="S479" s="624" t="b">
        <f>ISNUMBER(SEARCH('Flags&amp;Qualifiers'!$S$5,D479))</f>
        <v>0</v>
      </c>
      <c r="T479" s="624">
        <f t="shared" si="191"/>
        <v>0</v>
      </c>
      <c r="U479" s="624" t="str">
        <f>IF(D479&lt;&gt;"",(VLOOKUP(D479,'Flags&amp;Qualifiers'!$S$2:$T$55,2)),"")</f>
        <v/>
      </c>
      <c r="V479" s="7">
        <f t="shared" si="192"/>
        <v>1</v>
      </c>
      <c r="W479" s="7">
        <f t="shared" si="193"/>
        <v>0</v>
      </c>
      <c r="X479" s="861" t="str">
        <f t="shared" si="194"/>
        <v>NULL</v>
      </c>
      <c r="Y479" s="557" t="str">
        <f t="shared" si="195"/>
        <v/>
      </c>
      <c r="Z479" s="862">
        <f t="shared" si="198"/>
        <v>473</v>
      </c>
      <c r="AA479" s="633">
        <f t="shared" si="199"/>
        <v>0</v>
      </c>
      <c r="AB479" s="7" t="str">
        <f t="shared" si="205"/>
        <v>INVALID</v>
      </c>
      <c r="AC479" s="861" t="str">
        <f t="shared" si="206"/>
        <v/>
      </c>
      <c r="AD479" s="861" t="e">
        <f t="shared" si="207"/>
        <v>#DIV/0!</v>
      </c>
      <c r="AE479" s="861">
        <f t="shared" si="208"/>
        <v>0</v>
      </c>
      <c r="AF479" s="862">
        <f t="shared" si="200"/>
        <v>300</v>
      </c>
      <c r="AG479" s="862">
        <f t="shared" si="201"/>
        <v>201</v>
      </c>
      <c r="AH479" s="865">
        <f t="shared" si="202"/>
        <v>0.374</v>
      </c>
      <c r="AI479" s="862">
        <f t="shared" si="203"/>
        <v>0.11600000000000001</v>
      </c>
      <c r="AJ479" s="862" t="e">
        <f t="shared" si="204"/>
        <v>#VALUE!</v>
      </c>
      <c r="AK479" s="632" t="str">
        <f t="shared" ref="AK479:AK542" si="209">IF(ISNUMBER(K479),_xlfn.STDEV.S(K456:K479),"")</f>
        <v/>
      </c>
      <c r="AL479" s="866" t="str">
        <f t="shared" si="189"/>
        <v/>
      </c>
      <c r="AM479" s="867">
        <f t="shared" si="196"/>
        <v>0</v>
      </c>
      <c r="AN479" s="633" t="str">
        <f t="shared" ref="AN479:AN542" si="210">IF(OR(V479&gt;0,W479&gt;0,X479&gt;0.07,X479&lt;0.005,Y479="MDL",Z479&gt;5,AA479&gt;0.014,AA479&lt;-0.014,AK479&gt;2.15),"YES", "")</f>
        <v>YES</v>
      </c>
      <c r="AO479" s="511" t="s">
        <v>382</v>
      </c>
      <c r="AP479" s="127">
        <f>VLOOKUP(AO479,'Flags&amp;Qualifiers'!$B$2:$C$49,2)</f>
        <v>0</v>
      </c>
      <c r="AQ479" s="127">
        <f>VLOOKUP(AO479,'Flags&amp;Qualifiers'!$B$2:$D$49,3)</f>
        <v>0</v>
      </c>
      <c r="AR479" s="127">
        <f>VLOOKUP(AO479,'Flags&amp;Qualifiers'!$B$2:$E$49,4)</f>
        <v>0</v>
      </c>
      <c r="AS479" s="968"/>
      <c r="AT479" s="856" t="str">
        <f t="shared" si="197"/>
        <v>no</v>
      </c>
    </row>
    <row r="480" spans="1:46" s="7" customFormat="1" ht="11.25" customHeight="1" x14ac:dyDescent="0.2">
      <c r="A480" s="621">
        <f>(AirVision!A477)</f>
        <v>0</v>
      </c>
      <c r="B480" s="622">
        <f>(AirVision!B477)</f>
        <v>0</v>
      </c>
      <c r="C480" s="623" t="str">
        <f>IF(ISNUMBER(AirVision!I477),AirVision!I477, "")</f>
        <v/>
      </c>
      <c r="D480" s="624" t="str">
        <f>IF(AirVision!J477&lt;&gt;"",AirVision!J477, "")</f>
        <v/>
      </c>
      <c r="E480" s="624" t="str">
        <f>IF(ISNUMBER(AirVision!C477),AirVision!C477, "")</f>
        <v/>
      </c>
      <c r="F480" s="624" t="str">
        <f>IF(AirVision!D477&lt;&gt;"",AirVision!D477, "")</f>
        <v/>
      </c>
      <c r="G480" s="624" t="str">
        <f>IF(ISNUMBER(AirVision!F477),AirVision!F477, "")</f>
        <v/>
      </c>
      <c r="H480" s="624" t="str">
        <f>IF(AirVision!G477&lt;&gt;"",AirVision!G477, "")</f>
        <v/>
      </c>
      <c r="I480" s="624" t="str">
        <f>IF(ISNUMBER(AirVision!U477),AirVision!U477, "")</f>
        <v/>
      </c>
      <c r="J480" s="624" t="str">
        <f>IF(AirVision!V477&lt;&gt;"",AirVision!V477, "")</f>
        <v/>
      </c>
      <c r="K480" s="624" t="str">
        <f>IF(ISNUMBER(AirVision!X477),AirVision!X477, "")</f>
        <v/>
      </c>
      <c r="L480" s="624" t="str">
        <f>IF(AirVision!Y477&lt;&gt;"",AirVision!Y477, "")</f>
        <v/>
      </c>
      <c r="M480" s="624" t="str">
        <f>IF(ISNUMBER(AirVision!AA477),AirVision!AA477, "")</f>
        <v/>
      </c>
      <c r="N480" s="624" t="str">
        <f>IF(AirVision!AB477&lt;&gt;"",AirVision!AB477, "")</f>
        <v/>
      </c>
      <c r="O480" s="624" t="str">
        <f>IF(ISNUMBER(AirVision!AD477),AirVision!AD477, "")</f>
        <v/>
      </c>
      <c r="P480" s="624" t="str">
        <f>IF(AirVision!AE477&lt;&gt;"",AirVision!AE477, "")</f>
        <v/>
      </c>
      <c r="Q480" s="624">
        <f t="shared" si="190"/>
        <v>1</v>
      </c>
      <c r="R480" s="624" t="str">
        <f>IF(D480&lt;&gt;"",(VLOOKUP(D480,'Flags&amp;Qualifiers'!$S$2:$U$55,3)),"")</f>
        <v/>
      </c>
      <c r="S480" s="624" t="b">
        <f>ISNUMBER(SEARCH('Flags&amp;Qualifiers'!$S$5,D480))</f>
        <v>0</v>
      </c>
      <c r="T480" s="624">
        <f t="shared" si="191"/>
        <v>0</v>
      </c>
      <c r="U480" s="624" t="str">
        <f>IF(D480&lt;&gt;"",(VLOOKUP(D480,'Flags&amp;Qualifiers'!$S$2:$T$55,2)),"")</f>
        <v/>
      </c>
      <c r="V480" s="7">
        <f t="shared" si="192"/>
        <v>1</v>
      </c>
      <c r="W480" s="7">
        <f t="shared" si="193"/>
        <v>0</v>
      </c>
      <c r="X480" s="861" t="str">
        <f t="shared" si="194"/>
        <v>NULL</v>
      </c>
      <c r="Y480" s="557" t="str">
        <f t="shared" si="195"/>
        <v/>
      </c>
      <c r="Z480" s="862">
        <f t="shared" si="198"/>
        <v>474</v>
      </c>
      <c r="AA480" s="633">
        <f t="shared" si="199"/>
        <v>0</v>
      </c>
      <c r="AB480" s="7" t="str">
        <f t="shared" si="205"/>
        <v>INVALID</v>
      </c>
      <c r="AC480" s="861" t="str">
        <f t="shared" si="206"/>
        <v/>
      </c>
      <c r="AD480" s="861" t="e">
        <f t="shared" si="207"/>
        <v>#DIV/0!</v>
      </c>
      <c r="AE480" s="861">
        <f t="shared" si="208"/>
        <v>0</v>
      </c>
      <c r="AF480" s="862">
        <f t="shared" si="200"/>
        <v>300</v>
      </c>
      <c r="AG480" s="862">
        <f t="shared" si="201"/>
        <v>201</v>
      </c>
      <c r="AH480" s="865">
        <f t="shared" si="202"/>
        <v>0.374</v>
      </c>
      <c r="AI480" s="862">
        <f t="shared" si="203"/>
        <v>0.11600000000000001</v>
      </c>
      <c r="AJ480" s="862" t="e">
        <f t="shared" si="204"/>
        <v>#VALUE!</v>
      </c>
      <c r="AK480" s="632" t="str">
        <f t="shared" si="209"/>
        <v/>
      </c>
      <c r="AL480" s="866" t="str">
        <f t="shared" si="189"/>
        <v/>
      </c>
      <c r="AM480" s="867">
        <f t="shared" si="196"/>
        <v>0</v>
      </c>
      <c r="AN480" s="633" t="str">
        <f t="shared" si="210"/>
        <v>YES</v>
      </c>
      <c r="AO480" s="511" t="s">
        <v>382</v>
      </c>
      <c r="AP480" s="127">
        <f>VLOOKUP(AO480,'Flags&amp;Qualifiers'!$B$2:$C$49,2)</f>
        <v>0</v>
      </c>
      <c r="AQ480" s="127">
        <f>VLOOKUP(AO480,'Flags&amp;Qualifiers'!$B$2:$D$49,3)</f>
        <v>0</v>
      </c>
      <c r="AR480" s="127">
        <f>VLOOKUP(AO480,'Flags&amp;Qualifiers'!$B$2:$E$49,4)</f>
        <v>0</v>
      </c>
      <c r="AS480" s="968"/>
      <c r="AT480" s="856" t="str">
        <f t="shared" si="197"/>
        <v>no</v>
      </c>
    </row>
    <row r="481" spans="1:46" s="7" customFormat="1" ht="11.25" customHeight="1" x14ac:dyDescent="0.2">
      <c r="A481" s="621">
        <f>(AirVision!A478)</f>
        <v>0</v>
      </c>
      <c r="B481" s="622">
        <f>(AirVision!B478)</f>
        <v>0</v>
      </c>
      <c r="C481" s="623" t="str">
        <f>IF(ISNUMBER(AirVision!I478),AirVision!I478, "")</f>
        <v/>
      </c>
      <c r="D481" s="624" t="str">
        <f>IF(AirVision!J478&lt;&gt;"",AirVision!J478, "")</f>
        <v/>
      </c>
      <c r="E481" s="624" t="str">
        <f>IF(ISNUMBER(AirVision!C478),AirVision!C478, "")</f>
        <v/>
      </c>
      <c r="F481" s="624" t="str">
        <f>IF(AirVision!D478&lt;&gt;"",AirVision!D478, "")</f>
        <v/>
      </c>
      <c r="G481" s="624" t="str">
        <f>IF(ISNUMBER(AirVision!F478),AirVision!F478, "")</f>
        <v/>
      </c>
      <c r="H481" s="624" t="str">
        <f>IF(AirVision!G478&lt;&gt;"",AirVision!G478, "")</f>
        <v/>
      </c>
      <c r="I481" s="624" t="str">
        <f>IF(ISNUMBER(AirVision!U478),AirVision!U478, "")</f>
        <v/>
      </c>
      <c r="J481" s="624" t="str">
        <f>IF(AirVision!V478&lt;&gt;"",AirVision!V478, "")</f>
        <v/>
      </c>
      <c r="K481" s="624" t="str">
        <f>IF(ISNUMBER(AirVision!X478),AirVision!X478, "")</f>
        <v/>
      </c>
      <c r="L481" s="624" t="str">
        <f>IF(AirVision!Y478&lt;&gt;"",AirVision!Y478, "")</f>
        <v/>
      </c>
      <c r="M481" s="624" t="str">
        <f>IF(ISNUMBER(AirVision!AA478),AirVision!AA478, "")</f>
        <v/>
      </c>
      <c r="N481" s="624" t="str">
        <f>IF(AirVision!AB478&lt;&gt;"",AirVision!AB478, "")</f>
        <v/>
      </c>
      <c r="O481" s="624" t="str">
        <f>IF(ISNUMBER(AirVision!AD478),AirVision!AD478, "")</f>
        <v/>
      </c>
      <c r="P481" s="624" t="str">
        <f>IF(AirVision!AE478&lt;&gt;"",AirVision!AE478, "")</f>
        <v/>
      </c>
      <c r="Q481" s="624">
        <f t="shared" si="190"/>
        <v>1</v>
      </c>
      <c r="R481" s="624" t="str">
        <f>IF(D481&lt;&gt;"",(VLOOKUP(D481,'Flags&amp;Qualifiers'!$S$2:$U$55,3)),"")</f>
        <v/>
      </c>
      <c r="S481" s="624" t="b">
        <f>ISNUMBER(SEARCH('Flags&amp;Qualifiers'!$S$5,D481))</f>
        <v>0</v>
      </c>
      <c r="T481" s="624">
        <f t="shared" si="191"/>
        <v>0</v>
      </c>
      <c r="U481" s="624" t="str">
        <f>IF(D481&lt;&gt;"",(VLOOKUP(D481,'Flags&amp;Qualifiers'!$S$2:$T$55,2)),"")</f>
        <v/>
      </c>
      <c r="V481" s="7">
        <f t="shared" si="192"/>
        <v>1</v>
      </c>
      <c r="W481" s="7">
        <f t="shared" si="193"/>
        <v>0</v>
      </c>
      <c r="X481" s="861" t="str">
        <f t="shared" si="194"/>
        <v>NULL</v>
      </c>
      <c r="Y481" s="557" t="str">
        <f t="shared" si="195"/>
        <v/>
      </c>
      <c r="Z481" s="862">
        <f t="shared" si="198"/>
        <v>475</v>
      </c>
      <c r="AA481" s="633">
        <f t="shared" si="199"/>
        <v>0</v>
      </c>
      <c r="AB481" s="7" t="str">
        <f t="shared" si="205"/>
        <v>INVALID</v>
      </c>
      <c r="AC481" s="861" t="str">
        <f t="shared" si="206"/>
        <v/>
      </c>
      <c r="AD481" s="861" t="e">
        <f t="shared" si="207"/>
        <v>#DIV/0!</v>
      </c>
      <c r="AE481" s="861">
        <f t="shared" si="208"/>
        <v>0</v>
      </c>
      <c r="AF481" s="862">
        <f t="shared" si="200"/>
        <v>300</v>
      </c>
      <c r="AG481" s="862">
        <f t="shared" si="201"/>
        <v>201</v>
      </c>
      <c r="AH481" s="865">
        <f t="shared" si="202"/>
        <v>0.374</v>
      </c>
      <c r="AI481" s="862">
        <f t="shared" si="203"/>
        <v>0.11600000000000001</v>
      </c>
      <c r="AJ481" s="862" t="e">
        <f t="shared" si="204"/>
        <v>#VALUE!</v>
      </c>
      <c r="AK481" s="632" t="str">
        <f t="shared" si="209"/>
        <v/>
      </c>
      <c r="AL481" s="866" t="str">
        <f t="shared" si="189"/>
        <v/>
      </c>
      <c r="AM481" s="867">
        <f t="shared" si="196"/>
        <v>0</v>
      </c>
      <c r="AN481" s="633" t="str">
        <f t="shared" si="210"/>
        <v>YES</v>
      </c>
      <c r="AO481" s="511" t="s">
        <v>382</v>
      </c>
      <c r="AP481" s="127">
        <f>VLOOKUP(AO481,'Flags&amp;Qualifiers'!$B$2:$C$49,2)</f>
        <v>0</v>
      </c>
      <c r="AQ481" s="127">
        <f>VLOOKUP(AO481,'Flags&amp;Qualifiers'!$B$2:$D$49,3)</f>
        <v>0</v>
      </c>
      <c r="AR481" s="127">
        <f>VLOOKUP(AO481,'Flags&amp;Qualifiers'!$B$2:$E$49,4)</f>
        <v>0</v>
      </c>
      <c r="AS481" s="968"/>
      <c r="AT481" s="856" t="str">
        <f t="shared" si="197"/>
        <v>no</v>
      </c>
    </row>
    <row r="482" spans="1:46" s="7" customFormat="1" ht="11.25" customHeight="1" x14ac:dyDescent="0.2">
      <c r="A482" s="621">
        <f>(AirVision!A479)</f>
        <v>0</v>
      </c>
      <c r="B482" s="622">
        <f>(AirVision!B479)</f>
        <v>0</v>
      </c>
      <c r="C482" s="623" t="str">
        <f>IF(ISNUMBER(AirVision!I479),AirVision!I479, "")</f>
        <v/>
      </c>
      <c r="D482" s="624" t="str">
        <f>IF(AirVision!J479&lt;&gt;"",AirVision!J479, "")</f>
        <v/>
      </c>
      <c r="E482" s="624" t="str">
        <f>IF(ISNUMBER(AirVision!C479),AirVision!C479, "")</f>
        <v/>
      </c>
      <c r="F482" s="624" t="str">
        <f>IF(AirVision!D479&lt;&gt;"",AirVision!D479, "")</f>
        <v/>
      </c>
      <c r="G482" s="624" t="str">
        <f>IF(ISNUMBER(AirVision!F479),AirVision!F479, "")</f>
        <v/>
      </c>
      <c r="H482" s="624" t="str">
        <f>IF(AirVision!G479&lt;&gt;"",AirVision!G479, "")</f>
        <v/>
      </c>
      <c r="I482" s="624" t="str">
        <f>IF(ISNUMBER(AirVision!U479),AirVision!U479, "")</f>
        <v/>
      </c>
      <c r="J482" s="624" t="str">
        <f>IF(AirVision!V479&lt;&gt;"",AirVision!V479, "")</f>
        <v/>
      </c>
      <c r="K482" s="624" t="str">
        <f>IF(ISNUMBER(AirVision!X479),AirVision!X479, "")</f>
        <v/>
      </c>
      <c r="L482" s="624" t="str">
        <f>IF(AirVision!Y479&lt;&gt;"",AirVision!Y479, "")</f>
        <v/>
      </c>
      <c r="M482" s="624" t="str">
        <f>IF(ISNUMBER(AirVision!AA479),AirVision!AA479, "")</f>
        <v/>
      </c>
      <c r="N482" s="624" t="str">
        <f>IF(AirVision!AB479&lt;&gt;"",AirVision!AB479, "")</f>
        <v/>
      </c>
      <c r="O482" s="624" t="str">
        <f>IF(ISNUMBER(AirVision!AD479),AirVision!AD479, "")</f>
        <v/>
      </c>
      <c r="P482" s="624" t="str">
        <f>IF(AirVision!AE479&lt;&gt;"",AirVision!AE479, "")</f>
        <v/>
      </c>
      <c r="Q482" s="624">
        <f t="shared" si="190"/>
        <v>1</v>
      </c>
      <c r="R482" s="624" t="str">
        <f>IF(D482&lt;&gt;"",(VLOOKUP(D482,'Flags&amp;Qualifiers'!$S$2:$U$55,3)),"")</f>
        <v/>
      </c>
      <c r="S482" s="624" t="b">
        <f>ISNUMBER(SEARCH('Flags&amp;Qualifiers'!$S$5,D482))</f>
        <v>0</v>
      </c>
      <c r="T482" s="624">
        <f t="shared" si="191"/>
        <v>0</v>
      </c>
      <c r="U482" s="624" t="str">
        <f>IF(D482&lt;&gt;"",(VLOOKUP(D482,'Flags&amp;Qualifiers'!$S$2:$T$55,2)),"")</f>
        <v/>
      </c>
      <c r="V482" s="7">
        <f t="shared" si="192"/>
        <v>1</v>
      </c>
      <c r="W482" s="7">
        <f t="shared" si="193"/>
        <v>0</v>
      </c>
      <c r="X482" s="861" t="str">
        <f t="shared" si="194"/>
        <v>NULL</v>
      </c>
      <c r="Y482" s="557" t="str">
        <f t="shared" si="195"/>
        <v/>
      </c>
      <c r="Z482" s="862">
        <f t="shared" si="198"/>
        <v>476</v>
      </c>
      <c r="AA482" s="633">
        <f t="shared" si="199"/>
        <v>0</v>
      </c>
      <c r="AB482" s="7" t="str">
        <f t="shared" si="205"/>
        <v>INVALID</v>
      </c>
      <c r="AC482" s="861" t="str">
        <f t="shared" si="206"/>
        <v/>
      </c>
      <c r="AD482" s="861" t="e">
        <f t="shared" si="207"/>
        <v>#DIV/0!</v>
      </c>
      <c r="AE482" s="861">
        <f t="shared" si="208"/>
        <v>0</v>
      </c>
      <c r="AF482" s="862">
        <f t="shared" si="200"/>
        <v>300</v>
      </c>
      <c r="AG482" s="862">
        <f t="shared" si="201"/>
        <v>201</v>
      </c>
      <c r="AH482" s="865">
        <f t="shared" si="202"/>
        <v>0.374</v>
      </c>
      <c r="AI482" s="862">
        <f t="shared" si="203"/>
        <v>0.11600000000000001</v>
      </c>
      <c r="AJ482" s="862" t="e">
        <f t="shared" si="204"/>
        <v>#VALUE!</v>
      </c>
      <c r="AK482" s="632" t="str">
        <f t="shared" si="209"/>
        <v/>
      </c>
      <c r="AL482" s="866" t="str">
        <f t="shared" si="189"/>
        <v/>
      </c>
      <c r="AM482" s="867">
        <f t="shared" si="196"/>
        <v>0</v>
      </c>
      <c r="AN482" s="633" t="str">
        <f t="shared" si="210"/>
        <v>YES</v>
      </c>
      <c r="AO482" s="511" t="s">
        <v>382</v>
      </c>
      <c r="AP482" s="127">
        <f>VLOOKUP(AO482,'Flags&amp;Qualifiers'!$B$2:$C$49,2)</f>
        <v>0</v>
      </c>
      <c r="AQ482" s="127">
        <f>VLOOKUP(AO482,'Flags&amp;Qualifiers'!$B$2:$D$49,3)</f>
        <v>0</v>
      </c>
      <c r="AR482" s="127">
        <f>VLOOKUP(AO482,'Flags&amp;Qualifiers'!$B$2:$E$49,4)</f>
        <v>0</v>
      </c>
      <c r="AS482" s="968"/>
      <c r="AT482" s="856" t="str">
        <f t="shared" si="197"/>
        <v>no</v>
      </c>
    </row>
    <row r="483" spans="1:46" s="7" customFormat="1" ht="11.25" customHeight="1" x14ac:dyDescent="0.2">
      <c r="A483" s="621">
        <f>(AirVision!A480)</f>
        <v>0</v>
      </c>
      <c r="B483" s="622">
        <f>(AirVision!B480)</f>
        <v>0</v>
      </c>
      <c r="C483" s="623" t="str">
        <f>IF(ISNUMBER(AirVision!I480),AirVision!I480, "")</f>
        <v/>
      </c>
      <c r="D483" s="624" t="str">
        <f>IF(AirVision!J480&lt;&gt;"",AirVision!J480, "")</f>
        <v/>
      </c>
      <c r="E483" s="624" t="str">
        <f>IF(ISNUMBER(AirVision!C480),AirVision!C480, "")</f>
        <v/>
      </c>
      <c r="F483" s="624" t="str">
        <f>IF(AirVision!D480&lt;&gt;"",AirVision!D480, "")</f>
        <v/>
      </c>
      <c r="G483" s="624" t="str">
        <f>IF(ISNUMBER(AirVision!F480),AirVision!F480, "")</f>
        <v/>
      </c>
      <c r="H483" s="624" t="str">
        <f>IF(AirVision!G480&lt;&gt;"",AirVision!G480, "")</f>
        <v/>
      </c>
      <c r="I483" s="624" t="str">
        <f>IF(ISNUMBER(AirVision!U480),AirVision!U480, "")</f>
        <v/>
      </c>
      <c r="J483" s="624" t="str">
        <f>IF(AirVision!V480&lt;&gt;"",AirVision!V480, "")</f>
        <v/>
      </c>
      <c r="K483" s="624" t="str">
        <f>IF(ISNUMBER(AirVision!X480),AirVision!X480, "")</f>
        <v/>
      </c>
      <c r="L483" s="624" t="str">
        <f>IF(AirVision!Y480&lt;&gt;"",AirVision!Y480, "")</f>
        <v/>
      </c>
      <c r="M483" s="624" t="str">
        <f>IF(ISNUMBER(AirVision!AA480),AirVision!AA480, "")</f>
        <v/>
      </c>
      <c r="N483" s="624" t="str">
        <f>IF(AirVision!AB480&lt;&gt;"",AirVision!AB480, "")</f>
        <v/>
      </c>
      <c r="O483" s="624" t="str">
        <f>IF(ISNUMBER(AirVision!AD480),AirVision!AD480, "")</f>
        <v/>
      </c>
      <c r="P483" s="624" t="str">
        <f>IF(AirVision!AE480&lt;&gt;"",AirVision!AE480, "")</f>
        <v/>
      </c>
      <c r="Q483" s="624">
        <f t="shared" si="190"/>
        <v>1</v>
      </c>
      <c r="R483" s="624" t="str">
        <f>IF(D483&lt;&gt;"",(VLOOKUP(D483,'Flags&amp;Qualifiers'!$S$2:$U$55,3)),"")</f>
        <v/>
      </c>
      <c r="S483" s="624" t="b">
        <f>ISNUMBER(SEARCH('Flags&amp;Qualifiers'!$S$5,D483))</f>
        <v>0</v>
      </c>
      <c r="T483" s="624">
        <f t="shared" si="191"/>
        <v>0</v>
      </c>
      <c r="U483" s="624" t="str">
        <f>IF(D483&lt;&gt;"",(VLOOKUP(D483,'Flags&amp;Qualifiers'!$S$2:$T$55,2)),"")</f>
        <v/>
      </c>
      <c r="V483" s="7">
        <f t="shared" si="192"/>
        <v>1</v>
      </c>
      <c r="W483" s="7">
        <f t="shared" si="193"/>
        <v>0</v>
      </c>
      <c r="X483" s="861" t="str">
        <f t="shared" si="194"/>
        <v>NULL</v>
      </c>
      <c r="Y483" s="557" t="str">
        <f t="shared" si="195"/>
        <v/>
      </c>
      <c r="Z483" s="862">
        <f t="shared" si="198"/>
        <v>477</v>
      </c>
      <c r="AA483" s="633">
        <f t="shared" si="199"/>
        <v>0</v>
      </c>
      <c r="AB483" s="7" t="str">
        <f t="shared" si="205"/>
        <v>INVALID</v>
      </c>
      <c r="AC483" s="861" t="str">
        <f t="shared" si="206"/>
        <v/>
      </c>
      <c r="AD483" s="861" t="e">
        <f t="shared" si="207"/>
        <v>#DIV/0!</v>
      </c>
      <c r="AE483" s="861">
        <f t="shared" si="208"/>
        <v>0</v>
      </c>
      <c r="AF483" s="862">
        <f t="shared" si="200"/>
        <v>300</v>
      </c>
      <c r="AG483" s="862">
        <f t="shared" si="201"/>
        <v>201</v>
      </c>
      <c r="AH483" s="865">
        <f t="shared" si="202"/>
        <v>0.374</v>
      </c>
      <c r="AI483" s="862">
        <f t="shared" si="203"/>
        <v>0.11600000000000001</v>
      </c>
      <c r="AJ483" s="862" t="e">
        <f t="shared" si="204"/>
        <v>#VALUE!</v>
      </c>
      <c r="AK483" s="632" t="str">
        <f t="shared" si="209"/>
        <v/>
      </c>
      <c r="AL483" s="866" t="str">
        <f t="shared" si="189"/>
        <v/>
      </c>
      <c r="AM483" s="867">
        <f t="shared" si="196"/>
        <v>0</v>
      </c>
      <c r="AN483" s="633" t="str">
        <f t="shared" si="210"/>
        <v>YES</v>
      </c>
      <c r="AO483" s="511" t="s">
        <v>382</v>
      </c>
      <c r="AP483" s="127">
        <f>VLOOKUP(AO483,'Flags&amp;Qualifiers'!$B$2:$C$49,2)</f>
        <v>0</v>
      </c>
      <c r="AQ483" s="127">
        <f>VLOOKUP(AO483,'Flags&amp;Qualifiers'!$B$2:$D$49,3)</f>
        <v>0</v>
      </c>
      <c r="AR483" s="127">
        <f>VLOOKUP(AO483,'Flags&amp;Qualifiers'!$B$2:$E$49,4)</f>
        <v>0</v>
      </c>
      <c r="AS483" s="968"/>
      <c r="AT483" s="856" t="str">
        <f t="shared" si="197"/>
        <v>no</v>
      </c>
    </row>
    <row r="484" spans="1:46" s="7" customFormat="1" ht="11.25" customHeight="1" x14ac:dyDescent="0.2">
      <c r="A484" s="621">
        <f>(AirVision!A481)</f>
        <v>0</v>
      </c>
      <c r="B484" s="622">
        <f>(AirVision!B481)</f>
        <v>0</v>
      </c>
      <c r="C484" s="623" t="str">
        <f>IF(ISNUMBER(AirVision!I481),AirVision!I481, "")</f>
        <v/>
      </c>
      <c r="D484" s="624" t="str">
        <f>IF(AirVision!J481&lt;&gt;"",AirVision!J481, "")</f>
        <v/>
      </c>
      <c r="E484" s="624" t="str">
        <f>IF(ISNUMBER(AirVision!C481),AirVision!C481, "")</f>
        <v/>
      </c>
      <c r="F484" s="624" t="str">
        <f>IF(AirVision!D481&lt;&gt;"",AirVision!D481, "")</f>
        <v/>
      </c>
      <c r="G484" s="624" t="str">
        <f>IF(ISNUMBER(AirVision!F481),AirVision!F481, "")</f>
        <v/>
      </c>
      <c r="H484" s="624" t="str">
        <f>IF(AirVision!G481&lt;&gt;"",AirVision!G481, "")</f>
        <v/>
      </c>
      <c r="I484" s="624" t="str">
        <f>IF(ISNUMBER(AirVision!U481),AirVision!U481, "")</f>
        <v/>
      </c>
      <c r="J484" s="624" t="str">
        <f>IF(AirVision!V481&lt;&gt;"",AirVision!V481, "")</f>
        <v/>
      </c>
      <c r="K484" s="624" t="str">
        <f>IF(ISNUMBER(AirVision!X481),AirVision!X481, "")</f>
        <v/>
      </c>
      <c r="L484" s="624" t="str">
        <f>IF(AirVision!Y481&lt;&gt;"",AirVision!Y481, "")</f>
        <v/>
      </c>
      <c r="M484" s="624" t="str">
        <f>IF(ISNUMBER(AirVision!AA481),AirVision!AA481, "")</f>
        <v/>
      </c>
      <c r="N484" s="624" t="str">
        <f>IF(AirVision!AB481&lt;&gt;"",AirVision!AB481, "")</f>
        <v/>
      </c>
      <c r="O484" s="624" t="str">
        <f>IF(ISNUMBER(AirVision!AD481),AirVision!AD481, "")</f>
        <v/>
      </c>
      <c r="P484" s="624" t="str">
        <f>IF(AirVision!AE481&lt;&gt;"",AirVision!AE481, "")</f>
        <v/>
      </c>
      <c r="Q484" s="624">
        <f t="shared" si="190"/>
        <v>1</v>
      </c>
      <c r="R484" s="624" t="str">
        <f>IF(D484&lt;&gt;"",(VLOOKUP(D484,'Flags&amp;Qualifiers'!$S$2:$U$55,3)),"")</f>
        <v/>
      </c>
      <c r="S484" s="624" t="b">
        <f>ISNUMBER(SEARCH('Flags&amp;Qualifiers'!$S$5,D484))</f>
        <v>0</v>
      </c>
      <c r="T484" s="624">
        <f t="shared" si="191"/>
        <v>0</v>
      </c>
      <c r="U484" s="624" t="str">
        <f>IF(D484&lt;&gt;"",(VLOOKUP(D484,'Flags&amp;Qualifiers'!$S$2:$T$55,2)),"")</f>
        <v/>
      </c>
      <c r="V484" s="7">
        <f t="shared" si="192"/>
        <v>1</v>
      </c>
      <c r="W484" s="7">
        <f t="shared" si="193"/>
        <v>0</v>
      </c>
      <c r="X484" s="861" t="str">
        <f t="shared" si="194"/>
        <v>NULL</v>
      </c>
      <c r="Y484" s="557" t="str">
        <f t="shared" si="195"/>
        <v/>
      </c>
      <c r="Z484" s="862">
        <f t="shared" si="198"/>
        <v>478</v>
      </c>
      <c r="AA484" s="633">
        <f t="shared" si="199"/>
        <v>0</v>
      </c>
      <c r="AB484" s="7" t="str">
        <f t="shared" si="205"/>
        <v>INVALID</v>
      </c>
      <c r="AC484" s="861" t="str">
        <f t="shared" si="206"/>
        <v/>
      </c>
      <c r="AD484" s="861" t="e">
        <f t="shared" si="207"/>
        <v>#DIV/0!</v>
      </c>
      <c r="AE484" s="861">
        <f t="shared" si="208"/>
        <v>0</v>
      </c>
      <c r="AF484" s="862">
        <f t="shared" si="200"/>
        <v>300</v>
      </c>
      <c r="AG484" s="862">
        <f t="shared" si="201"/>
        <v>201</v>
      </c>
      <c r="AH484" s="865">
        <f t="shared" si="202"/>
        <v>0.374</v>
      </c>
      <c r="AI484" s="862">
        <f t="shared" si="203"/>
        <v>0.11600000000000001</v>
      </c>
      <c r="AJ484" s="862" t="e">
        <f t="shared" si="204"/>
        <v>#VALUE!</v>
      </c>
      <c r="AK484" s="632" t="str">
        <f t="shared" si="209"/>
        <v/>
      </c>
      <c r="AL484" s="866" t="str">
        <f t="shared" si="189"/>
        <v/>
      </c>
      <c r="AM484" s="867">
        <f t="shared" si="196"/>
        <v>0</v>
      </c>
      <c r="AN484" s="633" t="str">
        <f t="shared" si="210"/>
        <v>YES</v>
      </c>
      <c r="AO484" s="511" t="s">
        <v>382</v>
      </c>
      <c r="AP484" s="127">
        <f>VLOOKUP(AO484,'Flags&amp;Qualifiers'!$B$2:$C$49,2)</f>
        <v>0</v>
      </c>
      <c r="AQ484" s="127">
        <f>VLOOKUP(AO484,'Flags&amp;Qualifiers'!$B$2:$D$49,3)</f>
        <v>0</v>
      </c>
      <c r="AR484" s="127">
        <f>VLOOKUP(AO484,'Flags&amp;Qualifiers'!$B$2:$E$49,4)</f>
        <v>0</v>
      </c>
      <c r="AS484" s="968"/>
      <c r="AT484" s="856" t="str">
        <f t="shared" si="197"/>
        <v>no</v>
      </c>
    </row>
    <row r="485" spans="1:46" s="7" customFormat="1" ht="11.25" customHeight="1" x14ac:dyDescent="0.2">
      <c r="A485" s="621">
        <f>(AirVision!A482)</f>
        <v>0</v>
      </c>
      <c r="B485" s="622">
        <f>(AirVision!B482)</f>
        <v>0</v>
      </c>
      <c r="C485" s="623" t="str">
        <f>IF(ISNUMBER(AirVision!I482),AirVision!I482, "")</f>
        <v/>
      </c>
      <c r="D485" s="624" t="str">
        <f>IF(AirVision!J482&lt;&gt;"",AirVision!J482, "")</f>
        <v/>
      </c>
      <c r="E485" s="624" t="str">
        <f>IF(ISNUMBER(AirVision!C482),AirVision!C482, "")</f>
        <v/>
      </c>
      <c r="F485" s="624" t="str">
        <f>IF(AirVision!D482&lt;&gt;"",AirVision!D482, "")</f>
        <v/>
      </c>
      <c r="G485" s="624" t="str">
        <f>IF(ISNUMBER(AirVision!F482),AirVision!F482, "")</f>
        <v/>
      </c>
      <c r="H485" s="624" t="str">
        <f>IF(AirVision!G482&lt;&gt;"",AirVision!G482, "")</f>
        <v/>
      </c>
      <c r="I485" s="624" t="str">
        <f>IF(ISNUMBER(AirVision!U482),AirVision!U482, "")</f>
        <v/>
      </c>
      <c r="J485" s="624" t="str">
        <f>IF(AirVision!V482&lt;&gt;"",AirVision!V482, "")</f>
        <v/>
      </c>
      <c r="K485" s="624" t="str">
        <f>IF(ISNUMBER(AirVision!X482),AirVision!X482, "")</f>
        <v/>
      </c>
      <c r="L485" s="624" t="str">
        <f>IF(AirVision!Y482&lt;&gt;"",AirVision!Y482, "")</f>
        <v/>
      </c>
      <c r="M485" s="624" t="str">
        <f>IF(ISNUMBER(AirVision!AA482),AirVision!AA482, "")</f>
        <v/>
      </c>
      <c r="N485" s="624" t="str">
        <f>IF(AirVision!AB482&lt;&gt;"",AirVision!AB482, "")</f>
        <v/>
      </c>
      <c r="O485" s="624" t="str">
        <f>IF(ISNUMBER(AirVision!AD482),AirVision!AD482, "")</f>
        <v/>
      </c>
      <c r="P485" s="624" t="str">
        <f>IF(AirVision!AE482&lt;&gt;"",AirVision!AE482, "")</f>
        <v/>
      </c>
      <c r="Q485" s="624">
        <f t="shared" si="190"/>
        <v>1</v>
      </c>
      <c r="R485" s="624" t="str">
        <f>IF(D485&lt;&gt;"",(VLOOKUP(D485,'Flags&amp;Qualifiers'!$S$2:$U$55,3)),"")</f>
        <v/>
      </c>
      <c r="S485" s="624" t="b">
        <f>ISNUMBER(SEARCH('Flags&amp;Qualifiers'!$S$5,D485))</f>
        <v>0</v>
      </c>
      <c r="T485" s="624">
        <f t="shared" si="191"/>
        <v>0</v>
      </c>
      <c r="U485" s="624" t="str">
        <f>IF(D485&lt;&gt;"",(VLOOKUP(D485,'Flags&amp;Qualifiers'!$S$2:$T$55,2)),"")</f>
        <v/>
      </c>
      <c r="V485" s="7">
        <f t="shared" si="192"/>
        <v>1</v>
      </c>
      <c r="W485" s="7">
        <f t="shared" si="193"/>
        <v>0</v>
      </c>
      <c r="X485" s="861" t="str">
        <f t="shared" si="194"/>
        <v>NULL</v>
      </c>
      <c r="Y485" s="557" t="str">
        <f t="shared" si="195"/>
        <v/>
      </c>
      <c r="Z485" s="862">
        <f t="shared" si="198"/>
        <v>479</v>
      </c>
      <c r="AA485" s="633">
        <f t="shared" si="199"/>
        <v>0</v>
      </c>
      <c r="AB485" s="7" t="str">
        <f t="shared" si="205"/>
        <v>INVALID</v>
      </c>
      <c r="AC485" s="861" t="str">
        <f t="shared" si="206"/>
        <v/>
      </c>
      <c r="AD485" s="861" t="e">
        <f t="shared" si="207"/>
        <v>#DIV/0!</v>
      </c>
      <c r="AE485" s="861">
        <f t="shared" si="208"/>
        <v>0</v>
      </c>
      <c r="AF485" s="862">
        <f t="shared" si="200"/>
        <v>300</v>
      </c>
      <c r="AG485" s="862">
        <f t="shared" si="201"/>
        <v>201</v>
      </c>
      <c r="AH485" s="865">
        <f t="shared" si="202"/>
        <v>0.374</v>
      </c>
      <c r="AI485" s="862">
        <f t="shared" si="203"/>
        <v>0.11600000000000001</v>
      </c>
      <c r="AJ485" s="862" t="e">
        <f t="shared" si="204"/>
        <v>#VALUE!</v>
      </c>
      <c r="AK485" s="632" t="str">
        <f t="shared" si="209"/>
        <v/>
      </c>
      <c r="AL485" s="866" t="str">
        <f t="shared" si="189"/>
        <v/>
      </c>
      <c r="AM485" s="867">
        <f t="shared" si="196"/>
        <v>0</v>
      </c>
      <c r="AN485" s="633" t="str">
        <f t="shared" si="210"/>
        <v>YES</v>
      </c>
      <c r="AO485" s="511" t="s">
        <v>382</v>
      </c>
      <c r="AP485" s="127">
        <f>VLOOKUP(AO485,'Flags&amp;Qualifiers'!$B$2:$C$49,2)</f>
        <v>0</v>
      </c>
      <c r="AQ485" s="127">
        <f>VLOOKUP(AO485,'Flags&amp;Qualifiers'!$B$2:$D$49,3)</f>
        <v>0</v>
      </c>
      <c r="AR485" s="127">
        <f>VLOOKUP(AO485,'Flags&amp;Qualifiers'!$B$2:$E$49,4)</f>
        <v>0</v>
      </c>
      <c r="AS485" s="968"/>
      <c r="AT485" s="856" t="str">
        <f t="shared" si="197"/>
        <v>no</v>
      </c>
    </row>
    <row r="486" spans="1:46" s="7" customFormat="1" ht="11.25" customHeight="1" x14ac:dyDescent="0.2">
      <c r="A486" s="621">
        <f>(AirVision!A483)</f>
        <v>0</v>
      </c>
      <c r="B486" s="622">
        <f>(AirVision!B483)</f>
        <v>0</v>
      </c>
      <c r="C486" s="623" t="str">
        <f>IF(ISNUMBER(AirVision!I483),AirVision!I483, "")</f>
        <v/>
      </c>
      <c r="D486" s="624" t="str">
        <f>IF(AirVision!J483&lt;&gt;"",AirVision!J483, "")</f>
        <v/>
      </c>
      <c r="E486" s="624" t="str">
        <f>IF(ISNUMBER(AirVision!C483),AirVision!C483, "")</f>
        <v/>
      </c>
      <c r="F486" s="624" t="str">
        <f>IF(AirVision!D483&lt;&gt;"",AirVision!D483, "")</f>
        <v/>
      </c>
      <c r="G486" s="624" t="str">
        <f>IF(ISNUMBER(AirVision!F483),AirVision!F483, "")</f>
        <v/>
      </c>
      <c r="H486" s="624" t="str">
        <f>IF(AirVision!G483&lt;&gt;"",AirVision!G483, "")</f>
        <v/>
      </c>
      <c r="I486" s="624" t="str">
        <f>IF(ISNUMBER(AirVision!U483),AirVision!U483, "")</f>
        <v/>
      </c>
      <c r="J486" s="624" t="str">
        <f>IF(AirVision!V483&lt;&gt;"",AirVision!V483, "")</f>
        <v/>
      </c>
      <c r="K486" s="624" t="str">
        <f>IF(ISNUMBER(AirVision!X483),AirVision!X483, "")</f>
        <v/>
      </c>
      <c r="L486" s="624" t="str">
        <f>IF(AirVision!Y483&lt;&gt;"",AirVision!Y483, "")</f>
        <v/>
      </c>
      <c r="M486" s="624" t="str">
        <f>IF(ISNUMBER(AirVision!AA483),AirVision!AA483, "")</f>
        <v/>
      </c>
      <c r="N486" s="624" t="str">
        <f>IF(AirVision!AB483&lt;&gt;"",AirVision!AB483, "")</f>
        <v/>
      </c>
      <c r="O486" s="624" t="str">
        <f>IF(ISNUMBER(AirVision!AD483),AirVision!AD483, "")</f>
        <v/>
      </c>
      <c r="P486" s="624" t="str">
        <f>IF(AirVision!AE483&lt;&gt;"",AirVision!AE483, "")</f>
        <v/>
      </c>
      <c r="Q486" s="624">
        <f t="shared" si="190"/>
        <v>1</v>
      </c>
      <c r="R486" s="624" t="str">
        <f>IF(D486&lt;&gt;"",(VLOOKUP(D486,'Flags&amp;Qualifiers'!$S$2:$U$55,3)),"")</f>
        <v/>
      </c>
      <c r="S486" s="624" t="b">
        <f>ISNUMBER(SEARCH('Flags&amp;Qualifiers'!$S$5,D486))</f>
        <v>0</v>
      </c>
      <c r="T486" s="624">
        <f t="shared" si="191"/>
        <v>0</v>
      </c>
      <c r="U486" s="624" t="str">
        <f>IF(D486&lt;&gt;"",(VLOOKUP(D486,'Flags&amp;Qualifiers'!$S$2:$T$55,2)),"")</f>
        <v/>
      </c>
      <c r="V486" s="7">
        <f t="shared" si="192"/>
        <v>1</v>
      </c>
      <c r="W486" s="7">
        <f t="shared" si="193"/>
        <v>0</v>
      </c>
      <c r="X486" s="861" t="str">
        <f t="shared" si="194"/>
        <v>NULL</v>
      </c>
      <c r="Y486" s="557" t="str">
        <f t="shared" si="195"/>
        <v/>
      </c>
      <c r="Z486" s="862">
        <f t="shared" si="198"/>
        <v>480</v>
      </c>
      <c r="AA486" s="633">
        <f t="shared" si="199"/>
        <v>0</v>
      </c>
      <c r="AB486" s="7" t="str">
        <f t="shared" si="205"/>
        <v>INVALID</v>
      </c>
      <c r="AC486" s="861" t="str">
        <f t="shared" si="206"/>
        <v/>
      </c>
      <c r="AD486" s="861" t="e">
        <f t="shared" si="207"/>
        <v>#DIV/0!</v>
      </c>
      <c r="AE486" s="861">
        <f t="shared" si="208"/>
        <v>0</v>
      </c>
      <c r="AF486" s="862">
        <f t="shared" si="200"/>
        <v>300</v>
      </c>
      <c r="AG486" s="862">
        <f t="shared" si="201"/>
        <v>201</v>
      </c>
      <c r="AH486" s="865">
        <f t="shared" si="202"/>
        <v>0.374</v>
      </c>
      <c r="AI486" s="862">
        <f t="shared" si="203"/>
        <v>0.11600000000000001</v>
      </c>
      <c r="AJ486" s="862" t="e">
        <f t="shared" si="204"/>
        <v>#VALUE!</v>
      </c>
      <c r="AK486" s="632" t="str">
        <f t="shared" si="209"/>
        <v/>
      </c>
      <c r="AL486" s="866" t="str">
        <f t="shared" si="189"/>
        <v/>
      </c>
      <c r="AM486" s="867">
        <f t="shared" si="196"/>
        <v>0</v>
      </c>
      <c r="AN486" s="633" t="str">
        <f t="shared" si="210"/>
        <v>YES</v>
      </c>
      <c r="AO486" s="511" t="s">
        <v>382</v>
      </c>
      <c r="AP486" s="127">
        <f>VLOOKUP(AO486,'Flags&amp;Qualifiers'!$B$2:$C$49,2)</f>
        <v>0</v>
      </c>
      <c r="AQ486" s="127">
        <f>VLOOKUP(AO486,'Flags&amp;Qualifiers'!$B$2:$D$49,3)</f>
        <v>0</v>
      </c>
      <c r="AR486" s="127">
        <f>VLOOKUP(AO486,'Flags&amp;Qualifiers'!$B$2:$E$49,4)</f>
        <v>0</v>
      </c>
      <c r="AS486" s="968"/>
      <c r="AT486" s="856" t="str">
        <f t="shared" si="197"/>
        <v>no</v>
      </c>
    </row>
    <row r="487" spans="1:46" s="7" customFormat="1" ht="11.25" customHeight="1" x14ac:dyDescent="0.2">
      <c r="A487" s="621">
        <f>(AirVision!A484)</f>
        <v>0</v>
      </c>
      <c r="B487" s="622">
        <f>(AirVision!B484)</f>
        <v>0</v>
      </c>
      <c r="C487" s="623" t="str">
        <f>IF(ISNUMBER(AirVision!I484),AirVision!I484, "")</f>
        <v/>
      </c>
      <c r="D487" s="624" t="str">
        <f>IF(AirVision!J484&lt;&gt;"",AirVision!J484, "")</f>
        <v/>
      </c>
      <c r="E487" s="624" t="str">
        <f>IF(ISNUMBER(AirVision!C484),AirVision!C484, "")</f>
        <v/>
      </c>
      <c r="F487" s="624" t="str">
        <f>IF(AirVision!D484&lt;&gt;"",AirVision!D484, "")</f>
        <v/>
      </c>
      <c r="G487" s="624" t="str">
        <f>IF(ISNUMBER(AirVision!F484),AirVision!F484, "")</f>
        <v/>
      </c>
      <c r="H487" s="624" t="str">
        <f>IF(AirVision!G484&lt;&gt;"",AirVision!G484, "")</f>
        <v/>
      </c>
      <c r="I487" s="624" t="str">
        <f>IF(ISNUMBER(AirVision!U484),AirVision!U484, "")</f>
        <v/>
      </c>
      <c r="J487" s="624" t="str">
        <f>IF(AirVision!V484&lt;&gt;"",AirVision!V484, "")</f>
        <v/>
      </c>
      <c r="K487" s="624" t="str">
        <f>IF(ISNUMBER(AirVision!X484),AirVision!X484, "")</f>
        <v/>
      </c>
      <c r="L487" s="624" t="str">
        <f>IF(AirVision!Y484&lt;&gt;"",AirVision!Y484, "")</f>
        <v/>
      </c>
      <c r="M487" s="624" t="str">
        <f>IF(ISNUMBER(AirVision!AA484),AirVision!AA484, "")</f>
        <v/>
      </c>
      <c r="N487" s="624" t="str">
        <f>IF(AirVision!AB484&lt;&gt;"",AirVision!AB484, "")</f>
        <v/>
      </c>
      <c r="O487" s="624" t="str">
        <f>IF(ISNUMBER(AirVision!AD484),AirVision!AD484, "")</f>
        <v/>
      </c>
      <c r="P487" s="624" t="str">
        <f>IF(AirVision!AE484&lt;&gt;"",AirVision!AE484, "")</f>
        <v/>
      </c>
      <c r="Q487" s="624">
        <f t="shared" si="190"/>
        <v>1</v>
      </c>
      <c r="R487" s="624" t="str">
        <f>IF(D487&lt;&gt;"",(VLOOKUP(D487,'Flags&amp;Qualifiers'!$S$2:$U$55,3)),"")</f>
        <v/>
      </c>
      <c r="S487" s="624" t="b">
        <f>ISNUMBER(SEARCH('Flags&amp;Qualifiers'!$S$5,D487))</f>
        <v>0</v>
      </c>
      <c r="T487" s="624">
        <f t="shared" si="191"/>
        <v>0</v>
      </c>
      <c r="U487" s="624" t="str">
        <f>IF(D487&lt;&gt;"",(VLOOKUP(D487,'Flags&amp;Qualifiers'!$S$2:$T$55,2)),"")</f>
        <v/>
      </c>
      <c r="V487" s="7">
        <f t="shared" si="192"/>
        <v>1</v>
      </c>
      <c r="W487" s="7">
        <f t="shared" si="193"/>
        <v>0</v>
      </c>
      <c r="X487" s="861" t="str">
        <f t="shared" si="194"/>
        <v>NULL</v>
      </c>
      <c r="Y487" s="557" t="str">
        <f t="shared" si="195"/>
        <v/>
      </c>
      <c r="Z487" s="862">
        <f t="shared" si="198"/>
        <v>481</v>
      </c>
      <c r="AA487" s="633">
        <f t="shared" si="199"/>
        <v>0</v>
      </c>
      <c r="AB487" s="7" t="str">
        <f t="shared" si="205"/>
        <v>INVALID</v>
      </c>
      <c r="AC487" s="861" t="str">
        <f t="shared" si="206"/>
        <v/>
      </c>
      <c r="AD487" s="861" t="e">
        <f t="shared" ref="AD487:AD510" si="211">AVERAGE($X$487:$X$510)</f>
        <v>#DIV/0!</v>
      </c>
      <c r="AE487" s="861">
        <f t="shared" ref="AE487:AE510" si="212">MAX($X$487:$X$510)</f>
        <v>0</v>
      </c>
      <c r="AF487" s="862">
        <f t="shared" si="200"/>
        <v>300</v>
      </c>
      <c r="AG487" s="862">
        <f t="shared" si="201"/>
        <v>201</v>
      </c>
      <c r="AH487" s="865">
        <f t="shared" si="202"/>
        <v>0.374</v>
      </c>
      <c r="AI487" s="862">
        <f t="shared" si="203"/>
        <v>0.11600000000000001</v>
      </c>
      <c r="AJ487" s="862" t="e">
        <f t="shared" si="204"/>
        <v>#VALUE!</v>
      </c>
      <c r="AK487" s="632" t="str">
        <f t="shared" si="209"/>
        <v/>
      </c>
      <c r="AL487" s="866" t="str">
        <f t="shared" si="189"/>
        <v/>
      </c>
      <c r="AM487" s="867">
        <f t="shared" si="196"/>
        <v>0</v>
      </c>
      <c r="AN487" s="633" t="str">
        <f t="shared" si="210"/>
        <v>YES</v>
      </c>
      <c r="AO487" s="511" t="s">
        <v>382</v>
      </c>
      <c r="AP487" s="127">
        <f>VLOOKUP(AO487,'Flags&amp;Qualifiers'!$B$2:$C$49,2)</f>
        <v>0</v>
      </c>
      <c r="AQ487" s="127">
        <f>VLOOKUP(AO487,'Flags&amp;Qualifiers'!$B$2:$D$49,3)</f>
        <v>0</v>
      </c>
      <c r="AR487" s="127">
        <f>VLOOKUP(AO487,'Flags&amp;Qualifiers'!$B$2:$E$49,4)</f>
        <v>0</v>
      </c>
      <c r="AS487" s="968"/>
      <c r="AT487" s="856" t="str">
        <f t="shared" si="197"/>
        <v>no</v>
      </c>
    </row>
    <row r="488" spans="1:46" s="7" customFormat="1" ht="11.25" customHeight="1" x14ac:dyDescent="0.2">
      <c r="A488" s="621">
        <f>(AirVision!A485)</f>
        <v>0</v>
      </c>
      <c r="B488" s="622">
        <f>(AirVision!B485)</f>
        <v>0</v>
      </c>
      <c r="C488" s="623" t="str">
        <f>IF(ISNUMBER(AirVision!I485),AirVision!I485, "")</f>
        <v/>
      </c>
      <c r="D488" s="624" t="str">
        <f>IF(AirVision!J485&lt;&gt;"",AirVision!J485, "")</f>
        <v/>
      </c>
      <c r="E488" s="624" t="str">
        <f>IF(ISNUMBER(AirVision!C485),AirVision!C485, "")</f>
        <v/>
      </c>
      <c r="F488" s="624" t="str">
        <f>IF(AirVision!D485&lt;&gt;"",AirVision!D485, "")</f>
        <v/>
      </c>
      <c r="G488" s="624" t="str">
        <f>IF(ISNUMBER(AirVision!F485),AirVision!F485, "")</f>
        <v/>
      </c>
      <c r="H488" s="624" t="str">
        <f>IF(AirVision!G485&lt;&gt;"",AirVision!G485, "")</f>
        <v/>
      </c>
      <c r="I488" s="624" t="str">
        <f>IF(ISNUMBER(AirVision!U485),AirVision!U485, "")</f>
        <v/>
      </c>
      <c r="J488" s="624" t="str">
        <f>IF(AirVision!V485&lt;&gt;"",AirVision!V485, "")</f>
        <v/>
      </c>
      <c r="K488" s="624" t="str">
        <f>IF(ISNUMBER(AirVision!X485),AirVision!X485, "")</f>
        <v/>
      </c>
      <c r="L488" s="624" t="str">
        <f>IF(AirVision!Y485&lt;&gt;"",AirVision!Y485, "")</f>
        <v/>
      </c>
      <c r="M488" s="624" t="str">
        <f>IF(ISNUMBER(AirVision!AA485),AirVision!AA485, "")</f>
        <v/>
      </c>
      <c r="N488" s="624" t="str">
        <f>IF(AirVision!AB485&lt;&gt;"",AirVision!AB485, "")</f>
        <v/>
      </c>
      <c r="O488" s="624" t="str">
        <f>IF(ISNUMBER(AirVision!AD485),AirVision!AD485, "")</f>
        <v/>
      </c>
      <c r="P488" s="624" t="str">
        <f>IF(AirVision!AE485&lt;&gt;"",AirVision!AE485, "")</f>
        <v/>
      </c>
      <c r="Q488" s="624">
        <f t="shared" si="190"/>
        <v>1</v>
      </c>
      <c r="R488" s="624" t="str">
        <f>IF(D488&lt;&gt;"",(VLOOKUP(D488,'Flags&amp;Qualifiers'!$S$2:$U$55,3)),"")</f>
        <v/>
      </c>
      <c r="S488" s="624" t="b">
        <f>ISNUMBER(SEARCH('Flags&amp;Qualifiers'!$S$5,D488))</f>
        <v>0</v>
      </c>
      <c r="T488" s="624">
        <f t="shared" si="191"/>
        <v>0</v>
      </c>
      <c r="U488" s="624" t="str">
        <f>IF(D488&lt;&gt;"",(VLOOKUP(D488,'Flags&amp;Qualifiers'!$S$2:$T$55,2)),"")</f>
        <v/>
      </c>
      <c r="V488" s="7">
        <f t="shared" si="192"/>
        <v>1</v>
      </c>
      <c r="W488" s="7">
        <f t="shared" si="193"/>
        <v>0</v>
      </c>
      <c r="X488" s="861" t="str">
        <f t="shared" si="194"/>
        <v>NULL</v>
      </c>
      <c r="Y488" s="557" t="str">
        <f t="shared" si="195"/>
        <v/>
      </c>
      <c r="Z488" s="862">
        <f t="shared" si="198"/>
        <v>482</v>
      </c>
      <c r="AA488" s="633">
        <f t="shared" si="199"/>
        <v>0</v>
      </c>
      <c r="AB488" s="7" t="str">
        <f t="shared" si="205"/>
        <v>INVALID</v>
      </c>
      <c r="AC488" s="861" t="str">
        <f t="shared" si="206"/>
        <v/>
      </c>
      <c r="AD488" s="861" t="e">
        <f t="shared" si="211"/>
        <v>#DIV/0!</v>
      </c>
      <c r="AE488" s="861">
        <f t="shared" si="212"/>
        <v>0</v>
      </c>
      <c r="AF488" s="862">
        <f t="shared" si="200"/>
        <v>300</v>
      </c>
      <c r="AG488" s="862">
        <f t="shared" si="201"/>
        <v>201</v>
      </c>
      <c r="AH488" s="865">
        <f t="shared" si="202"/>
        <v>0.374</v>
      </c>
      <c r="AI488" s="862">
        <f t="shared" si="203"/>
        <v>0.11600000000000001</v>
      </c>
      <c r="AJ488" s="862" t="e">
        <f t="shared" si="204"/>
        <v>#VALUE!</v>
      </c>
      <c r="AK488" s="632" t="str">
        <f t="shared" si="209"/>
        <v/>
      </c>
      <c r="AL488" s="866" t="str">
        <f t="shared" si="189"/>
        <v/>
      </c>
      <c r="AM488" s="867">
        <f t="shared" si="196"/>
        <v>0</v>
      </c>
      <c r="AN488" s="633" t="str">
        <f t="shared" si="210"/>
        <v>YES</v>
      </c>
      <c r="AO488" s="511" t="s">
        <v>382</v>
      </c>
      <c r="AP488" s="127">
        <f>VLOOKUP(AO488,'Flags&amp;Qualifiers'!$B$2:$C$49,2)</f>
        <v>0</v>
      </c>
      <c r="AQ488" s="127">
        <f>VLOOKUP(AO488,'Flags&amp;Qualifiers'!$B$2:$D$49,3)</f>
        <v>0</v>
      </c>
      <c r="AR488" s="127">
        <f>VLOOKUP(AO488,'Flags&amp;Qualifiers'!$B$2:$E$49,4)</f>
        <v>0</v>
      </c>
      <c r="AS488" s="968"/>
      <c r="AT488" s="856" t="str">
        <f t="shared" si="197"/>
        <v>no</v>
      </c>
    </row>
    <row r="489" spans="1:46" s="7" customFormat="1" ht="11.25" customHeight="1" x14ac:dyDescent="0.2">
      <c r="A489" s="621">
        <f>(AirVision!A486)</f>
        <v>0</v>
      </c>
      <c r="B489" s="622">
        <f>(AirVision!B486)</f>
        <v>0</v>
      </c>
      <c r="C489" s="623" t="str">
        <f>IF(ISNUMBER(AirVision!I486),AirVision!I486, "")</f>
        <v/>
      </c>
      <c r="D489" s="624" t="str">
        <f>IF(AirVision!J486&lt;&gt;"",AirVision!J486, "")</f>
        <v/>
      </c>
      <c r="E489" s="624" t="str">
        <f>IF(ISNUMBER(AirVision!C486),AirVision!C486, "")</f>
        <v/>
      </c>
      <c r="F489" s="624" t="str">
        <f>IF(AirVision!D486&lt;&gt;"",AirVision!D486, "")</f>
        <v/>
      </c>
      <c r="G489" s="624" t="str">
        <f>IF(ISNUMBER(AirVision!F486),AirVision!F486, "")</f>
        <v/>
      </c>
      <c r="H489" s="624" t="str">
        <f>IF(AirVision!G486&lt;&gt;"",AirVision!G486, "")</f>
        <v/>
      </c>
      <c r="I489" s="624" t="str">
        <f>IF(ISNUMBER(AirVision!U486),AirVision!U486, "")</f>
        <v/>
      </c>
      <c r="J489" s="624" t="str">
        <f>IF(AirVision!V486&lt;&gt;"",AirVision!V486, "")</f>
        <v/>
      </c>
      <c r="K489" s="624" t="str">
        <f>IF(ISNUMBER(AirVision!X486),AirVision!X486, "")</f>
        <v/>
      </c>
      <c r="L489" s="624" t="str">
        <f>IF(AirVision!Y486&lt;&gt;"",AirVision!Y486, "")</f>
        <v/>
      </c>
      <c r="M489" s="624" t="str">
        <f>IF(ISNUMBER(AirVision!AA486),AirVision!AA486, "")</f>
        <v/>
      </c>
      <c r="N489" s="624" t="str">
        <f>IF(AirVision!AB486&lt;&gt;"",AirVision!AB486, "")</f>
        <v/>
      </c>
      <c r="O489" s="624" t="str">
        <f>IF(ISNUMBER(AirVision!AD486),AirVision!AD486, "")</f>
        <v/>
      </c>
      <c r="P489" s="624" t="str">
        <f>IF(AirVision!AE486&lt;&gt;"",AirVision!AE486, "")</f>
        <v/>
      </c>
      <c r="Q489" s="624">
        <f t="shared" si="190"/>
        <v>1</v>
      </c>
      <c r="R489" s="624" t="str">
        <f>IF(D489&lt;&gt;"",(VLOOKUP(D489,'Flags&amp;Qualifiers'!$S$2:$U$55,3)),"")</f>
        <v/>
      </c>
      <c r="S489" s="624" t="b">
        <f>ISNUMBER(SEARCH('Flags&amp;Qualifiers'!$S$5,D489))</f>
        <v>0</v>
      </c>
      <c r="T489" s="624">
        <f t="shared" si="191"/>
        <v>0</v>
      </c>
      <c r="U489" s="624" t="str">
        <f>IF(D489&lt;&gt;"",(VLOOKUP(D489,'Flags&amp;Qualifiers'!$S$2:$T$55,2)),"")</f>
        <v/>
      </c>
      <c r="V489" s="7">
        <f t="shared" si="192"/>
        <v>1</v>
      </c>
      <c r="W489" s="7">
        <f t="shared" si="193"/>
        <v>0</v>
      </c>
      <c r="X489" s="861" t="str">
        <f t="shared" si="194"/>
        <v>NULL</v>
      </c>
      <c r="Y489" s="557" t="str">
        <f t="shared" si="195"/>
        <v/>
      </c>
      <c r="Z489" s="862">
        <f t="shared" si="198"/>
        <v>483</v>
      </c>
      <c r="AA489" s="633">
        <f t="shared" si="199"/>
        <v>0</v>
      </c>
      <c r="AB489" s="7" t="str">
        <f t="shared" si="205"/>
        <v>INVALID</v>
      </c>
      <c r="AC489" s="861" t="str">
        <f t="shared" si="206"/>
        <v/>
      </c>
      <c r="AD489" s="861" t="e">
        <f t="shared" si="211"/>
        <v>#DIV/0!</v>
      </c>
      <c r="AE489" s="861">
        <f t="shared" si="212"/>
        <v>0</v>
      </c>
      <c r="AF489" s="862">
        <f t="shared" si="200"/>
        <v>300</v>
      </c>
      <c r="AG489" s="862">
        <f t="shared" si="201"/>
        <v>201</v>
      </c>
      <c r="AH489" s="865">
        <f t="shared" si="202"/>
        <v>0.374</v>
      </c>
      <c r="AI489" s="862">
        <f t="shared" si="203"/>
        <v>0.11600000000000001</v>
      </c>
      <c r="AJ489" s="862" t="e">
        <f t="shared" si="204"/>
        <v>#VALUE!</v>
      </c>
      <c r="AK489" s="632" t="str">
        <f t="shared" si="209"/>
        <v/>
      </c>
      <c r="AL489" s="866" t="str">
        <f t="shared" si="189"/>
        <v/>
      </c>
      <c r="AM489" s="867">
        <f t="shared" si="196"/>
        <v>0</v>
      </c>
      <c r="AN489" s="633" t="str">
        <f t="shared" si="210"/>
        <v>YES</v>
      </c>
      <c r="AO489" s="511" t="s">
        <v>382</v>
      </c>
      <c r="AP489" s="127">
        <f>VLOOKUP(AO489,'Flags&amp;Qualifiers'!$B$2:$C$49,2)</f>
        <v>0</v>
      </c>
      <c r="AQ489" s="127">
        <f>VLOOKUP(AO489,'Flags&amp;Qualifiers'!$B$2:$D$49,3)</f>
        <v>0</v>
      </c>
      <c r="AR489" s="127">
        <f>VLOOKUP(AO489,'Flags&amp;Qualifiers'!$B$2:$E$49,4)</f>
        <v>0</v>
      </c>
      <c r="AS489" s="968"/>
      <c r="AT489" s="856" t="str">
        <f t="shared" si="197"/>
        <v>no</v>
      </c>
    </row>
    <row r="490" spans="1:46" s="7" customFormat="1" ht="11.25" customHeight="1" x14ac:dyDescent="0.2">
      <c r="A490" s="621">
        <f>(AirVision!A487)</f>
        <v>0</v>
      </c>
      <c r="B490" s="622">
        <f>(AirVision!B487)</f>
        <v>0</v>
      </c>
      <c r="C490" s="623" t="str">
        <f>IF(ISNUMBER(AirVision!I487),AirVision!I487, "")</f>
        <v/>
      </c>
      <c r="D490" s="624" t="str">
        <f>IF(AirVision!J487&lt;&gt;"",AirVision!J487, "")</f>
        <v/>
      </c>
      <c r="E490" s="624" t="str">
        <f>IF(ISNUMBER(AirVision!C487),AirVision!C487, "")</f>
        <v/>
      </c>
      <c r="F490" s="624" t="str">
        <f>IF(AirVision!D487&lt;&gt;"",AirVision!D487, "")</f>
        <v/>
      </c>
      <c r="G490" s="624" t="str">
        <f>IF(ISNUMBER(AirVision!F487),AirVision!F487, "")</f>
        <v/>
      </c>
      <c r="H490" s="624" t="str">
        <f>IF(AirVision!G487&lt;&gt;"",AirVision!G487, "")</f>
        <v/>
      </c>
      <c r="I490" s="624" t="str">
        <f>IF(ISNUMBER(AirVision!U487),AirVision!U487, "")</f>
        <v/>
      </c>
      <c r="J490" s="624" t="str">
        <f>IF(AirVision!V487&lt;&gt;"",AirVision!V487, "")</f>
        <v/>
      </c>
      <c r="K490" s="624" t="str">
        <f>IF(ISNUMBER(AirVision!X487),AirVision!X487, "")</f>
        <v/>
      </c>
      <c r="L490" s="624" t="str">
        <f>IF(AirVision!Y487&lt;&gt;"",AirVision!Y487, "")</f>
        <v/>
      </c>
      <c r="M490" s="624" t="str">
        <f>IF(ISNUMBER(AirVision!AA487),AirVision!AA487, "")</f>
        <v/>
      </c>
      <c r="N490" s="624" t="str">
        <f>IF(AirVision!AB487&lt;&gt;"",AirVision!AB487, "")</f>
        <v/>
      </c>
      <c r="O490" s="624" t="str">
        <f>IF(ISNUMBER(AirVision!AD487),AirVision!AD487, "")</f>
        <v/>
      </c>
      <c r="P490" s="624" t="str">
        <f>IF(AirVision!AE487&lt;&gt;"",AirVision!AE487, "")</f>
        <v/>
      </c>
      <c r="Q490" s="624">
        <f t="shared" si="190"/>
        <v>1</v>
      </c>
      <c r="R490" s="624" t="str">
        <f>IF(D490&lt;&gt;"",(VLOOKUP(D490,'Flags&amp;Qualifiers'!$S$2:$U$55,3)),"")</f>
        <v/>
      </c>
      <c r="S490" s="624" t="b">
        <f>ISNUMBER(SEARCH('Flags&amp;Qualifiers'!$S$5,D490))</f>
        <v>0</v>
      </c>
      <c r="T490" s="624">
        <f t="shared" si="191"/>
        <v>0</v>
      </c>
      <c r="U490" s="624" t="str">
        <f>IF(D490&lt;&gt;"",(VLOOKUP(D490,'Flags&amp;Qualifiers'!$S$2:$T$55,2)),"")</f>
        <v/>
      </c>
      <c r="V490" s="7">
        <f t="shared" si="192"/>
        <v>1</v>
      </c>
      <c r="W490" s="7">
        <f t="shared" si="193"/>
        <v>0</v>
      </c>
      <c r="X490" s="861" t="str">
        <f t="shared" si="194"/>
        <v>NULL</v>
      </c>
      <c r="Y490" s="557" t="str">
        <f t="shared" si="195"/>
        <v/>
      </c>
      <c r="Z490" s="862">
        <f t="shared" si="198"/>
        <v>484</v>
      </c>
      <c r="AA490" s="633">
        <f t="shared" si="199"/>
        <v>0</v>
      </c>
      <c r="AB490" s="7" t="str">
        <f t="shared" si="205"/>
        <v>INVALID</v>
      </c>
      <c r="AC490" s="861" t="str">
        <f t="shared" si="206"/>
        <v/>
      </c>
      <c r="AD490" s="861" t="e">
        <f t="shared" si="211"/>
        <v>#DIV/0!</v>
      </c>
      <c r="AE490" s="861">
        <f t="shared" si="212"/>
        <v>0</v>
      </c>
      <c r="AF490" s="862">
        <f t="shared" si="200"/>
        <v>300</v>
      </c>
      <c r="AG490" s="862">
        <f t="shared" si="201"/>
        <v>201</v>
      </c>
      <c r="AH490" s="865">
        <f t="shared" si="202"/>
        <v>0.374</v>
      </c>
      <c r="AI490" s="862">
        <f t="shared" si="203"/>
        <v>0.11600000000000001</v>
      </c>
      <c r="AJ490" s="862" t="e">
        <f t="shared" si="204"/>
        <v>#VALUE!</v>
      </c>
      <c r="AK490" s="632" t="str">
        <f t="shared" si="209"/>
        <v/>
      </c>
      <c r="AL490" s="866" t="str">
        <f t="shared" si="189"/>
        <v/>
      </c>
      <c r="AM490" s="867">
        <f t="shared" si="196"/>
        <v>0</v>
      </c>
      <c r="AN490" s="633" t="str">
        <f t="shared" si="210"/>
        <v>YES</v>
      </c>
      <c r="AO490" s="511" t="s">
        <v>382</v>
      </c>
      <c r="AP490" s="127">
        <f>VLOOKUP(AO490,'Flags&amp;Qualifiers'!$B$2:$C$49,2)</f>
        <v>0</v>
      </c>
      <c r="AQ490" s="127">
        <f>VLOOKUP(AO490,'Flags&amp;Qualifiers'!$B$2:$D$49,3)</f>
        <v>0</v>
      </c>
      <c r="AR490" s="127">
        <f>VLOOKUP(AO490,'Flags&amp;Qualifiers'!$B$2:$E$49,4)</f>
        <v>0</v>
      </c>
      <c r="AS490" s="968"/>
      <c r="AT490" s="856" t="str">
        <f t="shared" si="197"/>
        <v>no</v>
      </c>
    </row>
    <row r="491" spans="1:46" s="7" customFormat="1" ht="11.25" customHeight="1" x14ac:dyDescent="0.2">
      <c r="A491" s="621">
        <f>(AirVision!A488)</f>
        <v>0</v>
      </c>
      <c r="B491" s="622">
        <f>(AirVision!B488)</f>
        <v>0</v>
      </c>
      <c r="C491" s="623" t="str">
        <f>IF(ISNUMBER(AirVision!I488),AirVision!I488, "")</f>
        <v/>
      </c>
      <c r="D491" s="624" t="str">
        <f>IF(AirVision!J488&lt;&gt;"",AirVision!J488, "")</f>
        <v/>
      </c>
      <c r="E491" s="624" t="str">
        <f>IF(ISNUMBER(AirVision!C488),AirVision!C488, "")</f>
        <v/>
      </c>
      <c r="F491" s="624" t="str">
        <f>IF(AirVision!D488&lt;&gt;"",AirVision!D488, "")</f>
        <v/>
      </c>
      <c r="G491" s="624" t="str">
        <f>IF(ISNUMBER(AirVision!F488),AirVision!F488, "")</f>
        <v/>
      </c>
      <c r="H491" s="624" t="str">
        <f>IF(AirVision!G488&lt;&gt;"",AirVision!G488, "")</f>
        <v/>
      </c>
      <c r="I491" s="624" t="str">
        <f>IF(ISNUMBER(AirVision!U488),AirVision!U488, "")</f>
        <v/>
      </c>
      <c r="J491" s="624" t="str">
        <f>IF(AirVision!V488&lt;&gt;"",AirVision!V488, "")</f>
        <v/>
      </c>
      <c r="K491" s="624" t="str">
        <f>IF(ISNUMBER(AirVision!X488),AirVision!X488, "")</f>
        <v/>
      </c>
      <c r="L491" s="624" t="str">
        <f>IF(AirVision!Y488&lt;&gt;"",AirVision!Y488, "")</f>
        <v/>
      </c>
      <c r="M491" s="624" t="str">
        <f>IF(ISNUMBER(AirVision!AA488),AirVision!AA488, "")</f>
        <v/>
      </c>
      <c r="N491" s="624" t="str">
        <f>IF(AirVision!AB488&lt;&gt;"",AirVision!AB488, "")</f>
        <v/>
      </c>
      <c r="O491" s="624" t="str">
        <f>IF(ISNUMBER(AirVision!AD488),AirVision!AD488, "")</f>
        <v/>
      </c>
      <c r="P491" s="624" t="str">
        <f>IF(AirVision!AE488&lt;&gt;"",AirVision!AE488, "")</f>
        <v/>
      </c>
      <c r="Q491" s="624">
        <f t="shared" si="190"/>
        <v>1</v>
      </c>
      <c r="R491" s="624" t="str">
        <f>IF(D491&lt;&gt;"",(VLOOKUP(D491,'Flags&amp;Qualifiers'!$S$2:$U$55,3)),"")</f>
        <v/>
      </c>
      <c r="S491" s="624" t="b">
        <f>ISNUMBER(SEARCH('Flags&amp;Qualifiers'!$S$5,D491))</f>
        <v>0</v>
      </c>
      <c r="T491" s="624">
        <f t="shared" si="191"/>
        <v>0</v>
      </c>
      <c r="U491" s="624" t="str">
        <f>IF(D491&lt;&gt;"",(VLOOKUP(D491,'Flags&amp;Qualifiers'!$S$2:$T$55,2)),"")</f>
        <v/>
      </c>
      <c r="V491" s="7">
        <f t="shared" si="192"/>
        <v>1</v>
      </c>
      <c r="W491" s="7">
        <f t="shared" si="193"/>
        <v>0</v>
      </c>
      <c r="X491" s="861" t="str">
        <f t="shared" si="194"/>
        <v>NULL</v>
      </c>
      <c r="Y491" s="557" t="str">
        <f t="shared" si="195"/>
        <v/>
      </c>
      <c r="Z491" s="862">
        <f t="shared" si="198"/>
        <v>485</v>
      </c>
      <c r="AA491" s="633">
        <f t="shared" si="199"/>
        <v>0</v>
      </c>
      <c r="AB491" s="7" t="str">
        <f t="shared" si="205"/>
        <v>INVALID</v>
      </c>
      <c r="AC491" s="861" t="str">
        <f t="shared" si="206"/>
        <v/>
      </c>
      <c r="AD491" s="861" t="e">
        <f t="shared" si="211"/>
        <v>#DIV/0!</v>
      </c>
      <c r="AE491" s="861">
        <f t="shared" si="212"/>
        <v>0</v>
      </c>
      <c r="AF491" s="862">
        <f t="shared" si="200"/>
        <v>300</v>
      </c>
      <c r="AG491" s="862">
        <f t="shared" si="201"/>
        <v>201</v>
      </c>
      <c r="AH491" s="865">
        <f t="shared" si="202"/>
        <v>0.374</v>
      </c>
      <c r="AI491" s="862">
        <f t="shared" si="203"/>
        <v>0.11600000000000001</v>
      </c>
      <c r="AJ491" s="862" t="e">
        <f t="shared" si="204"/>
        <v>#VALUE!</v>
      </c>
      <c r="AK491" s="632" t="str">
        <f t="shared" si="209"/>
        <v/>
      </c>
      <c r="AL491" s="866" t="str">
        <f t="shared" si="189"/>
        <v/>
      </c>
      <c r="AM491" s="867">
        <f t="shared" si="196"/>
        <v>0</v>
      </c>
      <c r="AN491" s="633" t="str">
        <f t="shared" si="210"/>
        <v>YES</v>
      </c>
      <c r="AO491" s="511" t="s">
        <v>382</v>
      </c>
      <c r="AP491" s="127">
        <f>VLOOKUP(AO491,'Flags&amp;Qualifiers'!$B$2:$C$49,2)</f>
        <v>0</v>
      </c>
      <c r="AQ491" s="127">
        <f>VLOOKUP(AO491,'Flags&amp;Qualifiers'!$B$2:$D$49,3)</f>
        <v>0</v>
      </c>
      <c r="AR491" s="127">
        <f>VLOOKUP(AO491,'Flags&amp;Qualifiers'!$B$2:$E$49,4)</f>
        <v>0</v>
      </c>
      <c r="AS491" s="968"/>
      <c r="AT491" s="856" t="str">
        <f t="shared" si="197"/>
        <v>no</v>
      </c>
    </row>
    <row r="492" spans="1:46" s="7" customFormat="1" ht="11.25" customHeight="1" x14ac:dyDescent="0.2">
      <c r="A492" s="621">
        <f>(AirVision!A489)</f>
        <v>0</v>
      </c>
      <c r="B492" s="622">
        <f>(AirVision!B489)</f>
        <v>0</v>
      </c>
      <c r="C492" s="623" t="str">
        <f>IF(ISNUMBER(AirVision!I489),AirVision!I489, "")</f>
        <v/>
      </c>
      <c r="D492" s="624" t="str">
        <f>IF(AirVision!J489&lt;&gt;"",AirVision!J489, "")</f>
        <v/>
      </c>
      <c r="E492" s="624" t="str">
        <f>IF(ISNUMBER(AirVision!C489),AirVision!C489, "")</f>
        <v/>
      </c>
      <c r="F492" s="624" t="str">
        <f>IF(AirVision!D489&lt;&gt;"",AirVision!D489, "")</f>
        <v/>
      </c>
      <c r="G492" s="624" t="str">
        <f>IF(ISNUMBER(AirVision!F489),AirVision!F489, "")</f>
        <v/>
      </c>
      <c r="H492" s="624" t="str">
        <f>IF(AirVision!G489&lt;&gt;"",AirVision!G489, "")</f>
        <v/>
      </c>
      <c r="I492" s="624" t="str">
        <f>IF(ISNUMBER(AirVision!U489),AirVision!U489, "")</f>
        <v/>
      </c>
      <c r="J492" s="624" t="str">
        <f>IF(AirVision!V489&lt;&gt;"",AirVision!V489, "")</f>
        <v/>
      </c>
      <c r="K492" s="624" t="str">
        <f>IF(ISNUMBER(AirVision!X489),AirVision!X489, "")</f>
        <v/>
      </c>
      <c r="L492" s="624" t="str">
        <f>IF(AirVision!Y489&lt;&gt;"",AirVision!Y489, "")</f>
        <v/>
      </c>
      <c r="M492" s="624" t="str">
        <f>IF(ISNUMBER(AirVision!AA489),AirVision!AA489, "")</f>
        <v/>
      </c>
      <c r="N492" s="624" t="str">
        <f>IF(AirVision!AB489&lt;&gt;"",AirVision!AB489, "")</f>
        <v/>
      </c>
      <c r="O492" s="624" t="str">
        <f>IF(ISNUMBER(AirVision!AD489),AirVision!AD489, "")</f>
        <v/>
      </c>
      <c r="P492" s="624" t="str">
        <f>IF(AirVision!AE489&lt;&gt;"",AirVision!AE489, "")</f>
        <v/>
      </c>
      <c r="Q492" s="624">
        <f t="shared" si="190"/>
        <v>1</v>
      </c>
      <c r="R492" s="624" t="str">
        <f>IF(D492&lt;&gt;"",(VLOOKUP(D492,'Flags&amp;Qualifiers'!$S$2:$U$55,3)),"")</f>
        <v/>
      </c>
      <c r="S492" s="624" t="b">
        <f>ISNUMBER(SEARCH('Flags&amp;Qualifiers'!$S$5,D492))</f>
        <v>0</v>
      </c>
      <c r="T492" s="624">
        <f t="shared" si="191"/>
        <v>0</v>
      </c>
      <c r="U492" s="624" t="str">
        <f>IF(D492&lt;&gt;"",(VLOOKUP(D492,'Flags&amp;Qualifiers'!$S$2:$T$55,2)),"")</f>
        <v/>
      </c>
      <c r="V492" s="7">
        <f t="shared" si="192"/>
        <v>1</v>
      </c>
      <c r="W492" s="7">
        <f t="shared" si="193"/>
        <v>0</v>
      </c>
      <c r="X492" s="861" t="str">
        <f t="shared" si="194"/>
        <v>NULL</v>
      </c>
      <c r="Y492" s="557" t="str">
        <f t="shared" si="195"/>
        <v/>
      </c>
      <c r="Z492" s="862">
        <f t="shared" si="198"/>
        <v>486</v>
      </c>
      <c r="AA492" s="633">
        <f t="shared" si="199"/>
        <v>0</v>
      </c>
      <c r="AB492" s="7" t="str">
        <f t="shared" si="205"/>
        <v>INVALID</v>
      </c>
      <c r="AC492" s="861" t="str">
        <f t="shared" si="206"/>
        <v/>
      </c>
      <c r="AD492" s="861" t="e">
        <f t="shared" si="211"/>
        <v>#DIV/0!</v>
      </c>
      <c r="AE492" s="861">
        <f t="shared" si="212"/>
        <v>0</v>
      </c>
      <c r="AF492" s="862">
        <f t="shared" si="200"/>
        <v>300</v>
      </c>
      <c r="AG492" s="862">
        <f t="shared" si="201"/>
        <v>201</v>
      </c>
      <c r="AH492" s="865">
        <f t="shared" si="202"/>
        <v>0.374</v>
      </c>
      <c r="AI492" s="862">
        <f t="shared" si="203"/>
        <v>0.11600000000000001</v>
      </c>
      <c r="AJ492" s="862" t="e">
        <f t="shared" si="204"/>
        <v>#VALUE!</v>
      </c>
      <c r="AK492" s="632" t="str">
        <f t="shared" si="209"/>
        <v/>
      </c>
      <c r="AL492" s="866" t="str">
        <f t="shared" si="189"/>
        <v/>
      </c>
      <c r="AM492" s="867">
        <f t="shared" si="196"/>
        <v>0</v>
      </c>
      <c r="AN492" s="633" t="str">
        <f t="shared" si="210"/>
        <v>YES</v>
      </c>
      <c r="AO492" s="511" t="s">
        <v>382</v>
      </c>
      <c r="AP492" s="127">
        <f>VLOOKUP(AO492,'Flags&amp;Qualifiers'!$B$2:$C$49,2)</f>
        <v>0</v>
      </c>
      <c r="AQ492" s="127">
        <f>VLOOKUP(AO492,'Flags&amp;Qualifiers'!$B$2:$D$49,3)</f>
        <v>0</v>
      </c>
      <c r="AR492" s="127">
        <f>VLOOKUP(AO492,'Flags&amp;Qualifiers'!$B$2:$E$49,4)</f>
        <v>0</v>
      </c>
      <c r="AS492" s="968"/>
      <c r="AT492" s="856" t="str">
        <f t="shared" si="197"/>
        <v>no</v>
      </c>
    </row>
    <row r="493" spans="1:46" s="7" customFormat="1" ht="11.25" customHeight="1" x14ac:dyDescent="0.2">
      <c r="A493" s="621">
        <f>(AirVision!A490)</f>
        <v>0</v>
      </c>
      <c r="B493" s="622">
        <f>(AirVision!B490)</f>
        <v>0</v>
      </c>
      <c r="C493" s="623" t="str">
        <f>IF(ISNUMBER(AirVision!I490),AirVision!I490, "")</f>
        <v/>
      </c>
      <c r="D493" s="624" t="str">
        <f>IF(AirVision!J490&lt;&gt;"",AirVision!J490, "")</f>
        <v/>
      </c>
      <c r="E493" s="624" t="str">
        <f>IF(ISNUMBER(AirVision!C490),AirVision!C490, "")</f>
        <v/>
      </c>
      <c r="F493" s="624" t="str">
        <f>IF(AirVision!D490&lt;&gt;"",AirVision!D490, "")</f>
        <v/>
      </c>
      <c r="G493" s="624" t="str">
        <f>IF(ISNUMBER(AirVision!F490),AirVision!F490, "")</f>
        <v/>
      </c>
      <c r="H493" s="624" t="str">
        <f>IF(AirVision!G490&lt;&gt;"",AirVision!G490, "")</f>
        <v/>
      </c>
      <c r="I493" s="624" t="str">
        <f>IF(ISNUMBER(AirVision!U490),AirVision!U490, "")</f>
        <v/>
      </c>
      <c r="J493" s="624" t="str">
        <f>IF(AirVision!V490&lt;&gt;"",AirVision!V490, "")</f>
        <v/>
      </c>
      <c r="K493" s="624" t="str">
        <f>IF(ISNUMBER(AirVision!X490),AirVision!X490, "")</f>
        <v/>
      </c>
      <c r="L493" s="624" t="str">
        <f>IF(AirVision!Y490&lt;&gt;"",AirVision!Y490, "")</f>
        <v/>
      </c>
      <c r="M493" s="624" t="str">
        <f>IF(ISNUMBER(AirVision!AA490),AirVision!AA490, "")</f>
        <v/>
      </c>
      <c r="N493" s="624" t="str">
        <f>IF(AirVision!AB490&lt;&gt;"",AirVision!AB490, "")</f>
        <v/>
      </c>
      <c r="O493" s="624" t="str">
        <f>IF(ISNUMBER(AirVision!AD490),AirVision!AD490, "")</f>
        <v/>
      </c>
      <c r="P493" s="624" t="str">
        <f>IF(AirVision!AE490&lt;&gt;"",AirVision!AE490, "")</f>
        <v/>
      </c>
      <c r="Q493" s="624">
        <f t="shared" si="190"/>
        <v>1</v>
      </c>
      <c r="R493" s="624" t="str">
        <f>IF(D493&lt;&gt;"",(VLOOKUP(D493,'Flags&amp;Qualifiers'!$S$2:$U$55,3)),"")</f>
        <v/>
      </c>
      <c r="S493" s="624" t="b">
        <f>ISNUMBER(SEARCH('Flags&amp;Qualifiers'!$S$5,D493))</f>
        <v>0</v>
      </c>
      <c r="T493" s="624">
        <f t="shared" si="191"/>
        <v>0</v>
      </c>
      <c r="U493" s="624" t="str">
        <f>IF(D493&lt;&gt;"",(VLOOKUP(D493,'Flags&amp;Qualifiers'!$S$2:$T$55,2)),"")</f>
        <v/>
      </c>
      <c r="V493" s="7">
        <f t="shared" si="192"/>
        <v>1</v>
      </c>
      <c r="W493" s="7">
        <f t="shared" si="193"/>
        <v>0</v>
      </c>
      <c r="X493" s="861" t="str">
        <f t="shared" si="194"/>
        <v>NULL</v>
      </c>
      <c r="Y493" s="557" t="str">
        <f t="shared" si="195"/>
        <v/>
      </c>
      <c r="Z493" s="862">
        <f t="shared" si="198"/>
        <v>487</v>
      </c>
      <c r="AA493" s="633">
        <f t="shared" si="199"/>
        <v>0</v>
      </c>
      <c r="AB493" s="7" t="str">
        <f t="shared" si="205"/>
        <v>INVALID</v>
      </c>
      <c r="AC493" s="861" t="str">
        <f t="shared" si="206"/>
        <v/>
      </c>
      <c r="AD493" s="861" t="e">
        <f t="shared" si="211"/>
        <v>#DIV/0!</v>
      </c>
      <c r="AE493" s="861">
        <f t="shared" si="212"/>
        <v>0</v>
      </c>
      <c r="AF493" s="862">
        <f t="shared" si="200"/>
        <v>300</v>
      </c>
      <c r="AG493" s="862">
        <f t="shared" si="201"/>
        <v>201</v>
      </c>
      <c r="AH493" s="865">
        <f t="shared" si="202"/>
        <v>0.374</v>
      </c>
      <c r="AI493" s="862">
        <f t="shared" si="203"/>
        <v>0.11600000000000001</v>
      </c>
      <c r="AJ493" s="862" t="e">
        <f t="shared" si="204"/>
        <v>#VALUE!</v>
      </c>
      <c r="AK493" s="632" t="str">
        <f t="shared" si="209"/>
        <v/>
      </c>
      <c r="AL493" s="866" t="str">
        <f t="shared" si="189"/>
        <v/>
      </c>
      <c r="AM493" s="867">
        <f t="shared" si="196"/>
        <v>0</v>
      </c>
      <c r="AN493" s="633" t="str">
        <f t="shared" si="210"/>
        <v>YES</v>
      </c>
      <c r="AO493" s="511" t="s">
        <v>382</v>
      </c>
      <c r="AP493" s="127">
        <f>VLOOKUP(AO493,'Flags&amp;Qualifiers'!$B$2:$C$49,2)</f>
        <v>0</v>
      </c>
      <c r="AQ493" s="127">
        <f>VLOOKUP(AO493,'Flags&amp;Qualifiers'!$B$2:$D$49,3)</f>
        <v>0</v>
      </c>
      <c r="AR493" s="127">
        <f>VLOOKUP(AO493,'Flags&amp;Qualifiers'!$B$2:$E$49,4)</f>
        <v>0</v>
      </c>
      <c r="AS493" s="968"/>
      <c r="AT493" s="856" t="str">
        <f t="shared" si="197"/>
        <v>no</v>
      </c>
    </row>
    <row r="494" spans="1:46" s="7" customFormat="1" ht="11.25" customHeight="1" x14ac:dyDescent="0.2">
      <c r="A494" s="621">
        <f>(AirVision!A491)</f>
        <v>0</v>
      </c>
      <c r="B494" s="622">
        <f>(AirVision!B491)</f>
        <v>0</v>
      </c>
      <c r="C494" s="623" t="str">
        <f>IF(ISNUMBER(AirVision!I491),AirVision!I491, "")</f>
        <v/>
      </c>
      <c r="D494" s="624" t="str">
        <f>IF(AirVision!J491&lt;&gt;"",AirVision!J491, "")</f>
        <v/>
      </c>
      <c r="E494" s="624" t="str">
        <f>IF(ISNUMBER(AirVision!C491),AirVision!C491, "")</f>
        <v/>
      </c>
      <c r="F494" s="624" t="str">
        <f>IF(AirVision!D491&lt;&gt;"",AirVision!D491, "")</f>
        <v/>
      </c>
      <c r="G494" s="624" t="str">
        <f>IF(ISNUMBER(AirVision!F491),AirVision!F491, "")</f>
        <v/>
      </c>
      <c r="H494" s="624" t="str">
        <f>IF(AirVision!G491&lt;&gt;"",AirVision!G491, "")</f>
        <v/>
      </c>
      <c r="I494" s="624" t="str">
        <f>IF(ISNUMBER(AirVision!U491),AirVision!U491, "")</f>
        <v/>
      </c>
      <c r="J494" s="624" t="str">
        <f>IF(AirVision!V491&lt;&gt;"",AirVision!V491, "")</f>
        <v/>
      </c>
      <c r="K494" s="624" t="str">
        <f>IF(ISNUMBER(AirVision!X491),AirVision!X491, "")</f>
        <v/>
      </c>
      <c r="L494" s="624" t="str">
        <f>IF(AirVision!Y491&lt;&gt;"",AirVision!Y491, "")</f>
        <v/>
      </c>
      <c r="M494" s="624" t="str">
        <f>IF(ISNUMBER(AirVision!AA491),AirVision!AA491, "")</f>
        <v/>
      </c>
      <c r="N494" s="624" t="str">
        <f>IF(AirVision!AB491&lt;&gt;"",AirVision!AB491, "")</f>
        <v/>
      </c>
      <c r="O494" s="624" t="str">
        <f>IF(ISNUMBER(AirVision!AD491),AirVision!AD491, "")</f>
        <v/>
      </c>
      <c r="P494" s="624" t="str">
        <f>IF(AirVision!AE491&lt;&gt;"",AirVision!AE491, "")</f>
        <v/>
      </c>
      <c r="Q494" s="624">
        <f t="shared" si="190"/>
        <v>1</v>
      </c>
      <c r="R494" s="624" t="str">
        <f>IF(D494&lt;&gt;"",(VLOOKUP(D494,'Flags&amp;Qualifiers'!$S$2:$U$55,3)),"")</f>
        <v/>
      </c>
      <c r="S494" s="624" t="b">
        <f>ISNUMBER(SEARCH('Flags&amp;Qualifiers'!$S$5,D494))</f>
        <v>0</v>
      </c>
      <c r="T494" s="624">
        <f t="shared" si="191"/>
        <v>0</v>
      </c>
      <c r="U494" s="624" t="str">
        <f>IF(D494&lt;&gt;"",(VLOOKUP(D494,'Flags&amp;Qualifiers'!$S$2:$T$55,2)),"")</f>
        <v/>
      </c>
      <c r="V494" s="7">
        <f t="shared" si="192"/>
        <v>1</v>
      </c>
      <c r="W494" s="7">
        <f t="shared" si="193"/>
        <v>0</v>
      </c>
      <c r="X494" s="861" t="str">
        <f t="shared" si="194"/>
        <v>NULL</v>
      </c>
      <c r="Y494" s="557" t="str">
        <f t="shared" si="195"/>
        <v/>
      </c>
      <c r="Z494" s="862">
        <f t="shared" si="198"/>
        <v>488</v>
      </c>
      <c r="AA494" s="633">
        <f t="shared" si="199"/>
        <v>0</v>
      </c>
      <c r="AB494" s="7" t="str">
        <f t="shared" si="205"/>
        <v>INVALID</v>
      </c>
      <c r="AC494" s="861" t="str">
        <f t="shared" si="206"/>
        <v/>
      </c>
      <c r="AD494" s="861" t="e">
        <f t="shared" si="211"/>
        <v>#DIV/0!</v>
      </c>
      <c r="AE494" s="861">
        <f t="shared" si="212"/>
        <v>0</v>
      </c>
      <c r="AF494" s="862">
        <f t="shared" si="200"/>
        <v>300</v>
      </c>
      <c r="AG494" s="862">
        <f t="shared" si="201"/>
        <v>201</v>
      </c>
      <c r="AH494" s="865">
        <f t="shared" si="202"/>
        <v>0.374</v>
      </c>
      <c r="AI494" s="862">
        <f t="shared" si="203"/>
        <v>0.11600000000000001</v>
      </c>
      <c r="AJ494" s="862" t="e">
        <f t="shared" si="204"/>
        <v>#VALUE!</v>
      </c>
      <c r="AK494" s="632" t="str">
        <f t="shared" si="209"/>
        <v/>
      </c>
      <c r="AL494" s="866" t="str">
        <f t="shared" si="189"/>
        <v/>
      </c>
      <c r="AM494" s="867">
        <f t="shared" si="196"/>
        <v>0</v>
      </c>
      <c r="AN494" s="633" t="str">
        <f t="shared" si="210"/>
        <v>YES</v>
      </c>
      <c r="AO494" s="511" t="s">
        <v>382</v>
      </c>
      <c r="AP494" s="127">
        <f>VLOOKUP(AO494,'Flags&amp;Qualifiers'!$B$2:$C$49,2)</f>
        <v>0</v>
      </c>
      <c r="AQ494" s="127">
        <f>VLOOKUP(AO494,'Flags&amp;Qualifiers'!$B$2:$D$49,3)</f>
        <v>0</v>
      </c>
      <c r="AR494" s="127">
        <f>VLOOKUP(AO494,'Flags&amp;Qualifiers'!$B$2:$E$49,4)</f>
        <v>0</v>
      </c>
      <c r="AS494" s="968">
        <f>COUNTIF(AC494:AC510,"&gt;0")</f>
        <v>0</v>
      </c>
      <c r="AT494" s="856" t="str">
        <f t="shared" si="197"/>
        <v>no</v>
      </c>
    </row>
    <row r="495" spans="1:46" s="7" customFormat="1" ht="11.25" customHeight="1" x14ac:dyDescent="0.2">
      <c r="A495" s="621">
        <f>(AirVision!A492)</f>
        <v>0</v>
      </c>
      <c r="B495" s="622">
        <f>(AirVision!B492)</f>
        <v>0</v>
      </c>
      <c r="C495" s="623" t="str">
        <f>IF(ISNUMBER(AirVision!I492),AirVision!I492, "")</f>
        <v/>
      </c>
      <c r="D495" s="624" t="str">
        <f>IF(AirVision!J492&lt;&gt;"",AirVision!J492, "")</f>
        <v/>
      </c>
      <c r="E495" s="624" t="str">
        <f>IF(ISNUMBER(AirVision!C492),AirVision!C492, "")</f>
        <v/>
      </c>
      <c r="F495" s="624" t="str">
        <f>IF(AirVision!D492&lt;&gt;"",AirVision!D492, "")</f>
        <v/>
      </c>
      <c r="G495" s="624" t="str">
        <f>IF(ISNUMBER(AirVision!F492),AirVision!F492, "")</f>
        <v/>
      </c>
      <c r="H495" s="624" t="str">
        <f>IF(AirVision!G492&lt;&gt;"",AirVision!G492, "")</f>
        <v/>
      </c>
      <c r="I495" s="624" t="str">
        <f>IF(ISNUMBER(AirVision!U492),AirVision!U492, "")</f>
        <v/>
      </c>
      <c r="J495" s="624" t="str">
        <f>IF(AirVision!V492&lt;&gt;"",AirVision!V492, "")</f>
        <v/>
      </c>
      <c r="K495" s="624" t="str">
        <f>IF(ISNUMBER(AirVision!X492),AirVision!X492, "")</f>
        <v/>
      </c>
      <c r="L495" s="624" t="str">
        <f>IF(AirVision!Y492&lt;&gt;"",AirVision!Y492, "")</f>
        <v/>
      </c>
      <c r="M495" s="624" t="str">
        <f>IF(ISNUMBER(AirVision!AA492),AirVision!AA492, "")</f>
        <v/>
      </c>
      <c r="N495" s="624" t="str">
        <f>IF(AirVision!AB492&lt;&gt;"",AirVision!AB492, "")</f>
        <v/>
      </c>
      <c r="O495" s="624" t="str">
        <f>IF(ISNUMBER(AirVision!AD492),AirVision!AD492, "")</f>
        <v/>
      </c>
      <c r="P495" s="624" t="str">
        <f>IF(AirVision!AE492&lt;&gt;"",AirVision!AE492, "")</f>
        <v/>
      </c>
      <c r="Q495" s="624">
        <f t="shared" si="190"/>
        <v>1</v>
      </c>
      <c r="R495" s="624" t="str">
        <f>IF(D495&lt;&gt;"",(VLOOKUP(D495,'Flags&amp;Qualifiers'!$S$2:$U$55,3)),"")</f>
        <v/>
      </c>
      <c r="S495" s="624" t="b">
        <f>ISNUMBER(SEARCH('Flags&amp;Qualifiers'!$S$5,D495))</f>
        <v>0</v>
      </c>
      <c r="T495" s="624">
        <f t="shared" si="191"/>
        <v>0</v>
      </c>
      <c r="U495" s="624" t="str">
        <f>IF(D495&lt;&gt;"",(VLOOKUP(D495,'Flags&amp;Qualifiers'!$S$2:$T$55,2)),"")</f>
        <v/>
      </c>
      <c r="V495" s="7">
        <f t="shared" si="192"/>
        <v>1</v>
      </c>
      <c r="W495" s="7">
        <f t="shared" si="193"/>
        <v>0</v>
      </c>
      <c r="X495" s="861" t="str">
        <f t="shared" si="194"/>
        <v>NULL</v>
      </c>
      <c r="Y495" s="557" t="str">
        <f t="shared" si="195"/>
        <v/>
      </c>
      <c r="Z495" s="862">
        <f t="shared" si="198"/>
        <v>489</v>
      </c>
      <c r="AA495" s="633">
        <f t="shared" si="199"/>
        <v>0</v>
      </c>
      <c r="AB495" s="7" t="str">
        <f t="shared" si="205"/>
        <v>INVALID</v>
      </c>
      <c r="AC495" s="861" t="str">
        <f t="shared" si="206"/>
        <v/>
      </c>
      <c r="AD495" s="861" t="e">
        <f t="shared" si="211"/>
        <v>#DIV/0!</v>
      </c>
      <c r="AE495" s="861">
        <f t="shared" si="212"/>
        <v>0</v>
      </c>
      <c r="AF495" s="862">
        <f t="shared" si="200"/>
        <v>300</v>
      </c>
      <c r="AG495" s="862">
        <f t="shared" si="201"/>
        <v>201</v>
      </c>
      <c r="AH495" s="865">
        <f t="shared" si="202"/>
        <v>0.374</v>
      </c>
      <c r="AI495" s="862">
        <f t="shared" si="203"/>
        <v>0.11600000000000001</v>
      </c>
      <c r="AJ495" s="862" t="e">
        <f t="shared" si="204"/>
        <v>#VALUE!</v>
      </c>
      <c r="AK495" s="632" t="str">
        <f t="shared" si="209"/>
        <v/>
      </c>
      <c r="AL495" s="866" t="str">
        <f t="shared" si="189"/>
        <v/>
      </c>
      <c r="AM495" s="867">
        <f t="shared" si="196"/>
        <v>0</v>
      </c>
      <c r="AN495" s="633" t="str">
        <f t="shared" si="210"/>
        <v>YES</v>
      </c>
      <c r="AO495" s="511" t="s">
        <v>382</v>
      </c>
      <c r="AP495" s="127">
        <f>VLOOKUP(AO495,'Flags&amp;Qualifiers'!$B$2:$C$49,2)</f>
        <v>0</v>
      </c>
      <c r="AQ495" s="127">
        <f>VLOOKUP(AO495,'Flags&amp;Qualifiers'!$B$2:$D$49,3)</f>
        <v>0</v>
      </c>
      <c r="AR495" s="127">
        <f>VLOOKUP(AO495,'Flags&amp;Qualifiers'!$B$2:$E$49,4)</f>
        <v>0</v>
      </c>
      <c r="AS495" s="968"/>
      <c r="AT495" s="856" t="str">
        <f t="shared" si="197"/>
        <v>no</v>
      </c>
    </row>
    <row r="496" spans="1:46" s="7" customFormat="1" ht="11.25" customHeight="1" x14ac:dyDescent="0.2">
      <c r="A496" s="621">
        <f>(AirVision!A493)</f>
        <v>0</v>
      </c>
      <c r="B496" s="622">
        <f>(AirVision!B493)</f>
        <v>0</v>
      </c>
      <c r="C496" s="623" t="str">
        <f>IF(ISNUMBER(AirVision!I493),AirVision!I493, "")</f>
        <v/>
      </c>
      <c r="D496" s="624" t="str">
        <f>IF(AirVision!J493&lt;&gt;"",AirVision!J493, "")</f>
        <v/>
      </c>
      <c r="E496" s="624" t="str">
        <f>IF(ISNUMBER(AirVision!C493),AirVision!C493, "")</f>
        <v/>
      </c>
      <c r="F496" s="624" t="str">
        <f>IF(AirVision!D493&lt;&gt;"",AirVision!D493, "")</f>
        <v/>
      </c>
      <c r="G496" s="624" t="str">
        <f>IF(ISNUMBER(AirVision!F493),AirVision!F493, "")</f>
        <v/>
      </c>
      <c r="H496" s="624" t="str">
        <f>IF(AirVision!G493&lt;&gt;"",AirVision!G493, "")</f>
        <v/>
      </c>
      <c r="I496" s="624" t="str">
        <f>IF(ISNUMBER(AirVision!U493),AirVision!U493, "")</f>
        <v/>
      </c>
      <c r="J496" s="624" t="str">
        <f>IF(AirVision!V493&lt;&gt;"",AirVision!V493, "")</f>
        <v/>
      </c>
      <c r="K496" s="624" t="str">
        <f>IF(ISNUMBER(AirVision!X493),AirVision!X493, "")</f>
        <v/>
      </c>
      <c r="L496" s="624" t="str">
        <f>IF(AirVision!Y493&lt;&gt;"",AirVision!Y493, "")</f>
        <v/>
      </c>
      <c r="M496" s="624" t="str">
        <f>IF(ISNUMBER(AirVision!AA493),AirVision!AA493, "")</f>
        <v/>
      </c>
      <c r="N496" s="624" t="str">
        <f>IF(AirVision!AB493&lt;&gt;"",AirVision!AB493, "")</f>
        <v/>
      </c>
      <c r="O496" s="624" t="str">
        <f>IF(ISNUMBER(AirVision!AD493),AirVision!AD493, "")</f>
        <v/>
      </c>
      <c r="P496" s="624" t="str">
        <f>IF(AirVision!AE493&lt;&gt;"",AirVision!AE493, "")</f>
        <v/>
      </c>
      <c r="Q496" s="624">
        <f t="shared" si="190"/>
        <v>1</v>
      </c>
      <c r="R496" s="624" t="str">
        <f>IF(D496&lt;&gt;"",(VLOOKUP(D496,'Flags&amp;Qualifiers'!$S$2:$U$55,3)),"")</f>
        <v/>
      </c>
      <c r="S496" s="624" t="b">
        <f>ISNUMBER(SEARCH('Flags&amp;Qualifiers'!$S$5,D496))</f>
        <v>0</v>
      </c>
      <c r="T496" s="624">
        <f t="shared" si="191"/>
        <v>0</v>
      </c>
      <c r="U496" s="624" t="str">
        <f>IF(D496&lt;&gt;"",(VLOOKUP(D496,'Flags&amp;Qualifiers'!$S$2:$T$55,2)),"")</f>
        <v/>
      </c>
      <c r="V496" s="7">
        <f t="shared" si="192"/>
        <v>1</v>
      </c>
      <c r="W496" s="7">
        <f t="shared" si="193"/>
        <v>0</v>
      </c>
      <c r="X496" s="861" t="str">
        <f t="shared" si="194"/>
        <v>NULL</v>
      </c>
      <c r="Y496" s="557" t="str">
        <f t="shared" si="195"/>
        <v/>
      </c>
      <c r="Z496" s="862">
        <f t="shared" si="198"/>
        <v>490</v>
      </c>
      <c r="AA496" s="633">
        <f t="shared" si="199"/>
        <v>0</v>
      </c>
      <c r="AB496" s="7" t="str">
        <f t="shared" si="205"/>
        <v>INVALID</v>
      </c>
      <c r="AC496" s="861" t="str">
        <f t="shared" si="206"/>
        <v/>
      </c>
      <c r="AD496" s="861" t="e">
        <f t="shared" si="211"/>
        <v>#DIV/0!</v>
      </c>
      <c r="AE496" s="861">
        <f t="shared" si="212"/>
        <v>0</v>
      </c>
      <c r="AF496" s="862">
        <f t="shared" si="200"/>
        <v>300</v>
      </c>
      <c r="AG496" s="862">
        <f t="shared" si="201"/>
        <v>201</v>
      </c>
      <c r="AH496" s="865">
        <f t="shared" si="202"/>
        <v>0.374</v>
      </c>
      <c r="AI496" s="862">
        <f t="shared" si="203"/>
        <v>0.11600000000000001</v>
      </c>
      <c r="AJ496" s="862" t="e">
        <f t="shared" si="204"/>
        <v>#VALUE!</v>
      </c>
      <c r="AK496" s="632" t="str">
        <f t="shared" si="209"/>
        <v/>
      </c>
      <c r="AL496" s="866" t="str">
        <f t="shared" si="189"/>
        <v/>
      </c>
      <c r="AM496" s="867">
        <f t="shared" si="196"/>
        <v>0</v>
      </c>
      <c r="AN496" s="633" t="str">
        <f t="shared" si="210"/>
        <v>YES</v>
      </c>
      <c r="AO496" s="511" t="s">
        <v>382</v>
      </c>
      <c r="AP496" s="127">
        <f>VLOOKUP(AO496,'Flags&amp;Qualifiers'!$B$2:$C$49,2)</f>
        <v>0</v>
      </c>
      <c r="AQ496" s="127">
        <f>VLOOKUP(AO496,'Flags&amp;Qualifiers'!$B$2:$D$49,3)</f>
        <v>0</v>
      </c>
      <c r="AR496" s="127">
        <f>VLOOKUP(AO496,'Flags&amp;Qualifiers'!$B$2:$E$49,4)</f>
        <v>0</v>
      </c>
      <c r="AS496" s="968"/>
      <c r="AT496" s="856" t="str">
        <f t="shared" si="197"/>
        <v>no</v>
      </c>
    </row>
    <row r="497" spans="1:46" s="7" customFormat="1" ht="11.25" customHeight="1" x14ac:dyDescent="0.2">
      <c r="A497" s="621">
        <f>(AirVision!A494)</f>
        <v>0</v>
      </c>
      <c r="B497" s="622">
        <f>(AirVision!B494)</f>
        <v>0</v>
      </c>
      <c r="C497" s="623" t="str">
        <f>IF(ISNUMBER(AirVision!I494),AirVision!I494, "")</f>
        <v/>
      </c>
      <c r="D497" s="624" t="str">
        <f>IF(AirVision!J494&lt;&gt;"",AirVision!J494, "")</f>
        <v/>
      </c>
      <c r="E497" s="624" t="str">
        <f>IF(ISNUMBER(AirVision!C494),AirVision!C494, "")</f>
        <v/>
      </c>
      <c r="F497" s="624" t="str">
        <f>IF(AirVision!D494&lt;&gt;"",AirVision!D494, "")</f>
        <v/>
      </c>
      <c r="G497" s="624" t="str">
        <f>IF(ISNUMBER(AirVision!F494),AirVision!F494, "")</f>
        <v/>
      </c>
      <c r="H497" s="624" t="str">
        <f>IF(AirVision!G494&lt;&gt;"",AirVision!G494, "")</f>
        <v/>
      </c>
      <c r="I497" s="624" t="str">
        <f>IF(ISNUMBER(AirVision!U494),AirVision!U494, "")</f>
        <v/>
      </c>
      <c r="J497" s="624" t="str">
        <f>IF(AirVision!V494&lt;&gt;"",AirVision!V494, "")</f>
        <v/>
      </c>
      <c r="K497" s="624" t="str">
        <f>IF(ISNUMBER(AirVision!X494),AirVision!X494, "")</f>
        <v/>
      </c>
      <c r="L497" s="624" t="str">
        <f>IF(AirVision!Y494&lt;&gt;"",AirVision!Y494, "")</f>
        <v/>
      </c>
      <c r="M497" s="624" t="str">
        <f>IF(ISNUMBER(AirVision!AA494),AirVision!AA494, "")</f>
        <v/>
      </c>
      <c r="N497" s="624" t="str">
        <f>IF(AirVision!AB494&lt;&gt;"",AirVision!AB494, "")</f>
        <v/>
      </c>
      <c r="O497" s="624" t="str">
        <f>IF(ISNUMBER(AirVision!AD494),AirVision!AD494, "")</f>
        <v/>
      </c>
      <c r="P497" s="624" t="str">
        <f>IF(AirVision!AE494&lt;&gt;"",AirVision!AE494, "")</f>
        <v/>
      </c>
      <c r="Q497" s="624">
        <f t="shared" si="190"/>
        <v>1</v>
      </c>
      <c r="R497" s="624" t="str">
        <f>IF(D497&lt;&gt;"",(VLOOKUP(D497,'Flags&amp;Qualifiers'!$S$2:$U$55,3)),"")</f>
        <v/>
      </c>
      <c r="S497" s="624" t="b">
        <f>ISNUMBER(SEARCH('Flags&amp;Qualifiers'!$S$5,D497))</f>
        <v>0</v>
      </c>
      <c r="T497" s="624">
        <f t="shared" si="191"/>
        <v>0</v>
      </c>
      <c r="U497" s="624" t="str">
        <f>IF(D497&lt;&gt;"",(VLOOKUP(D497,'Flags&amp;Qualifiers'!$S$2:$T$55,2)),"")</f>
        <v/>
      </c>
      <c r="V497" s="7">
        <f t="shared" si="192"/>
        <v>1</v>
      </c>
      <c r="W497" s="7">
        <f t="shared" si="193"/>
        <v>0</v>
      </c>
      <c r="X497" s="861" t="str">
        <f t="shared" si="194"/>
        <v>NULL</v>
      </c>
      <c r="Y497" s="557" t="str">
        <f t="shared" si="195"/>
        <v/>
      </c>
      <c r="Z497" s="862">
        <f t="shared" si="198"/>
        <v>491</v>
      </c>
      <c r="AA497" s="633">
        <f t="shared" si="199"/>
        <v>0</v>
      </c>
      <c r="AB497" s="7" t="str">
        <f t="shared" si="205"/>
        <v>INVALID</v>
      </c>
      <c r="AC497" s="861" t="str">
        <f t="shared" si="206"/>
        <v/>
      </c>
      <c r="AD497" s="861" t="e">
        <f t="shared" si="211"/>
        <v>#DIV/0!</v>
      </c>
      <c r="AE497" s="861">
        <f t="shared" si="212"/>
        <v>0</v>
      </c>
      <c r="AF497" s="862">
        <f t="shared" si="200"/>
        <v>300</v>
      </c>
      <c r="AG497" s="862">
        <f t="shared" si="201"/>
        <v>201</v>
      </c>
      <c r="AH497" s="865">
        <f t="shared" si="202"/>
        <v>0.374</v>
      </c>
      <c r="AI497" s="862">
        <f t="shared" si="203"/>
        <v>0.11600000000000001</v>
      </c>
      <c r="AJ497" s="862" t="e">
        <f t="shared" si="204"/>
        <v>#VALUE!</v>
      </c>
      <c r="AK497" s="632" t="str">
        <f t="shared" si="209"/>
        <v/>
      </c>
      <c r="AL497" s="866" t="str">
        <f t="shared" si="189"/>
        <v/>
      </c>
      <c r="AM497" s="867">
        <f t="shared" si="196"/>
        <v>0</v>
      </c>
      <c r="AN497" s="633" t="str">
        <f t="shared" si="210"/>
        <v>YES</v>
      </c>
      <c r="AO497" s="511" t="s">
        <v>382</v>
      </c>
      <c r="AP497" s="127">
        <f>VLOOKUP(AO497,'Flags&amp;Qualifiers'!$B$2:$C$49,2)</f>
        <v>0</v>
      </c>
      <c r="AQ497" s="127">
        <f>VLOOKUP(AO497,'Flags&amp;Qualifiers'!$B$2:$D$49,3)</f>
        <v>0</v>
      </c>
      <c r="AR497" s="127">
        <f>VLOOKUP(AO497,'Flags&amp;Qualifiers'!$B$2:$E$49,4)</f>
        <v>0</v>
      </c>
      <c r="AS497" s="968"/>
      <c r="AT497" s="856" t="str">
        <f t="shared" si="197"/>
        <v>no</v>
      </c>
    </row>
    <row r="498" spans="1:46" s="7" customFormat="1" ht="11.25" customHeight="1" x14ac:dyDescent="0.2">
      <c r="A498" s="621">
        <f>(AirVision!A495)</f>
        <v>0</v>
      </c>
      <c r="B498" s="622">
        <f>(AirVision!B495)</f>
        <v>0</v>
      </c>
      <c r="C498" s="623" t="str">
        <f>IF(ISNUMBER(AirVision!I495),AirVision!I495, "")</f>
        <v/>
      </c>
      <c r="D498" s="624" t="str">
        <f>IF(AirVision!J495&lt;&gt;"",AirVision!J495, "")</f>
        <v/>
      </c>
      <c r="E498" s="624" t="str">
        <f>IF(ISNUMBER(AirVision!C495),AirVision!C495, "")</f>
        <v/>
      </c>
      <c r="F498" s="624" t="str">
        <f>IF(AirVision!D495&lt;&gt;"",AirVision!D495, "")</f>
        <v/>
      </c>
      <c r="G498" s="624" t="str">
        <f>IF(ISNUMBER(AirVision!F495),AirVision!F495, "")</f>
        <v/>
      </c>
      <c r="H498" s="624" t="str">
        <f>IF(AirVision!G495&lt;&gt;"",AirVision!G495, "")</f>
        <v/>
      </c>
      <c r="I498" s="624" t="str">
        <f>IF(ISNUMBER(AirVision!U495),AirVision!U495, "")</f>
        <v/>
      </c>
      <c r="J498" s="624" t="str">
        <f>IF(AirVision!V495&lt;&gt;"",AirVision!V495, "")</f>
        <v/>
      </c>
      <c r="K498" s="624" t="str">
        <f>IF(ISNUMBER(AirVision!X495),AirVision!X495, "")</f>
        <v/>
      </c>
      <c r="L498" s="624" t="str">
        <f>IF(AirVision!Y495&lt;&gt;"",AirVision!Y495, "")</f>
        <v/>
      </c>
      <c r="M498" s="624" t="str">
        <f>IF(ISNUMBER(AirVision!AA495),AirVision!AA495, "")</f>
        <v/>
      </c>
      <c r="N498" s="624" t="str">
        <f>IF(AirVision!AB495&lt;&gt;"",AirVision!AB495, "")</f>
        <v/>
      </c>
      <c r="O498" s="624" t="str">
        <f>IF(ISNUMBER(AirVision!AD495),AirVision!AD495, "")</f>
        <v/>
      </c>
      <c r="P498" s="624" t="str">
        <f>IF(AirVision!AE495&lt;&gt;"",AirVision!AE495, "")</f>
        <v/>
      </c>
      <c r="Q498" s="624">
        <f t="shared" si="190"/>
        <v>1</v>
      </c>
      <c r="R498" s="624" t="str">
        <f>IF(D498&lt;&gt;"",(VLOOKUP(D498,'Flags&amp;Qualifiers'!$S$2:$U$55,3)),"")</f>
        <v/>
      </c>
      <c r="S498" s="624" t="b">
        <f>ISNUMBER(SEARCH('Flags&amp;Qualifiers'!$S$5,D498))</f>
        <v>0</v>
      </c>
      <c r="T498" s="624">
        <f t="shared" si="191"/>
        <v>0</v>
      </c>
      <c r="U498" s="624" t="str">
        <f>IF(D498&lt;&gt;"",(VLOOKUP(D498,'Flags&amp;Qualifiers'!$S$2:$T$55,2)),"")</f>
        <v/>
      </c>
      <c r="V498" s="7">
        <f t="shared" si="192"/>
        <v>1</v>
      </c>
      <c r="W498" s="7">
        <f t="shared" si="193"/>
        <v>0</v>
      </c>
      <c r="X498" s="861" t="str">
        <f t="shared" si="194"/>
        <v>NULL</v>
      </c>
      <c r="Y498" s="557" t="str">
        <f t="shared" si="195"/>
        <v/>
      </c>
      <c r="Z498" s="862">
        <f t="shared" si="198"/>
        <v>492</v>
      </c>
      <c r="AA498" s="633">
        <f t="shared" si="199"/>
        <v>0</v>
      </c>
      <c r="AB498" s="7" t="str">
        <f t="shared" si="205"/>
        <v>INVALID</v>
      </c>
      <c r="AC498" s="861" t="str">
        <f t="shared" si="206"/>
        <v/>
      </c>
      <c r="AD498" s="861" t="e">
        <f t="shared" si="211"/>
        <v>#DIV/0!</v>
      </c>
      <c r="AE498" s="861">
        <f t="shared" si="212"/>
        <v>0</v>
      </c>
      <c r="AF498" s="862">
        <f t="shared" si="200"/>
        <v>300</v>
      </c>
      <c r="AG498" s="862">
        <f t="shared" si="201"/>
        <v>201</v>
      </c>
      <c r="AH498" s="865">
        <f t="shared" si="202"/>
        <v>0.374</v>
      </c>
      <c r="AI498" s="862">
        <f t="shared" si="203"/>
        <v>0.11600000000000001</v>
      </c>
      <c r="AJ498" s="862" t="e">
        <f t="shared" si="204"/>
        <v>#VALUE!</v>
      </c>
      <c r="AK498" s="632" t="str">
        <f t="shared" si="209"/>
        <v/>
      </c>
      <c r="AL498" s="866" t="str">
        <f t="shared" si="189"/>
        <v/>
      </c>
      <c r="AM498" s="867">
        <f t="shared" si="196"/>
        <v>0</v>
      </c>
      <c r="AN498" s="633" t="str">
        <f t="shared" si="210"/>
        <v>YES</v>
      </c>
      <c r="AO498" s="511" t="s">
        <v>382</v>
      </c>
      <c r="AP498" s="127">
        <f>VLOOKUP(AO498,'Flags&amp;Qualifiers'!$B$2:$C$49,2)</f>
        <v>0</v>
      </c>
      <c r="AQ498" s="127">
        <f>VLOOKUP(AO498,'Flags&amp;Qualifiers'!$B$2:$D$49,3)</f>
        <v>0</v>
      </c>
      <c r="AR498" s="127">
        <f>VLOOKUP(AO498,'Flags&amp;Qualifiers'!$B$2:$E$49,4)</f>
        <v>0</v>
      </c>
      <c r="AS498" s="968"/>
      <c r="AT498" s="856" t="str">
        <f t="shared" si="197"/>
        <v>no</v>
      </c>
    </row>
    <row r="499" spans="1:46" s="7" customFormat="1" ht="11.25" customHeight="1" x14ac:dyDescent="0.2">
      <c r="A499" s="621">
        <f>(AirVision!A496)</f>
        <v>0</v>
      </c>
      <c r="B499" s="622">
        <f>(AirVision!B496)</f>
        <v>0</v>
      </c>
      <c r="C499" s="623" t="str">
        <f>IF(ISNUMBER(AirVision!I496),AirVision!I496, "")</f>
        <v/>
      </c>
      <c r="D499" s="624" t="str">
        <f>IF(AirVision!J496&lt;&gt;"",AirVision!J496, "")</f>
        <v/>
      </c>
      <c r="E499" s="624" t="str">
        <f>IF(ISNUMBER(AirVision!C496),AirVision!C496, "")</f>
        <v/>
      </c>
      <c r="F499" s="624" t="str">
        <f>IF(AirVision!D496&lt;&gt;"",AirVision!D496, "")</f>
        <v/>
      </c>
      <c r="G499" s="624" t="str">
        <f>IF(ISNUMBER(AirVision!F496),AirVision!F496, "")</f>
        <v/>
      </c>
      <c r="H499" s="624" t="str">
        <f>IF(AirVision!G496&lt;&gt;"",AirVision!G496, "")</f>
        <v/>
      </c>
      <c r="I499" s="624" t="str">
        <f>IF(ISNUMBER(AirVision!U496),AirVision!U496, "")</f>
        <v/>
      </c>
      <c r="J499" s="624" t="str">
        <f>IF(AirVision!V496&lt;&gt;"",AirVision!V496, "")</f>
        <v/>
      </c>
      <c r="K499" s="624" t="str">
        <f>IF(ISNUMBER(AirVision!X496),AirVision!X496, "")</f>
        <v/>
      </c>
      <c r="L499" s="624" t="str">
        <f>IF(AirVision!Y496&lt;&gt;"",AirVision!Y496, "")</f>
        <v/>
      </c>
      <c r="M499" s="624" t="str">
        <f>IF(ISNUMBER(AirVision!AA496),AirVision!AA496, "")</f>
        <v/>
      </c>
      <c r="N499" s="624" t="str">
        <f>IF(AirVision!AB496&lt;&gt;"",AirVision!AB496, "")</f>
        <v/>
      </c>
      <c r="O499" s="624" t="str">
        <f>IF(ISNUMBER(AirVision!AD496),AirVision!AD496, "")</f>
        <v/>
      </c>
      <c r="P499" s="624" t="str">
        <f>IF(AirVision!AE496&lt;&gt;"",AirVision!AE496, "")</f>
        <v/>
      </c>
      <c r="Q499" s="624">
        <f t="shared" si="190"/>
        <v>1</v>
      </c>
      <c r="R499" s="624" t="str">
        <f>IF(D499&lt;&gt;"",(VLOOKUP(D499,'Flags&amp;Qualifiers'!$S$2:$U$55,3)),"")</f>
        <v/>
      </c>
      <c r="S499" s="624" t="b">
        <f>ISNUMBER(SEARCH('Flags&amp;Qualifiers'!$S$5,D499))</f>
        <v>0</v>
      </c>
      <c r="T499" s="624">
        <f t="shared" si="191"/>
        <v>0</v>
      </c>
      <c r="U499" s="624" t="str">
        <f>IF(D499&lt;&gt;"",(VLOOKUP(D499,'Flags&amp;Qualifiers'!$S$2:$T$55,2)),"")</f>
        <v/>
      </c>
      <c r="V499" s="7">
        <f t="shared" si="192"/>
        <v>1</v>
      </c>
      <c r="W499" s="7">
        <f t="shared" si="193"/>
        <v>0</v>
      </c>
      <c r="X499" s="861" t="str">
        <f t="shared" si="194"/>
        <v>NULL</v>
      </c>
      <c r="Y499" s="557" t="str">
        <f t="shared" si="195"/>
        <v/>
      </c>
      <c r="Z499" s="862">
        <f t="shared" si="198"/>
        <v>493</v>
      </c>
      <c r="AA499" s="633">
        <f t="shared" si="199"/>
        <v>0</v>
      </c>
      <c r="AB499" s="7" t="str">
        <f t="shared" si="205"/>
        <v>INVALID</v>
      </c>
      <c r="AC499" s="861" t="str">
        <f t="shared" si="206"/>
        <v/>
      </c>
      <c r="AD499" s="861" t="e">
        <f t="shared" si="211"/>
        <v>#DIV/0!</v>
      </c>
      <c r="AE499" s="861">
        <f t="shared" si="212"/>
        <v>0</v>
      </c>
      <c r="AF499" s="862">
        <f t="shared" si="200"/>
        <v>300</v>
      </c>
      <c r="AG499" s="862">
        <f t="shared" si="201"/>
        <v>201</v>
      </c>
      <c r="AH499" s="865">
        <f t="shared" si="202"/>
        <v>0.374</v>
      </c>
      <c r="AI499" s="862">
        <f t="shared" si="203"/>
        <v>0.11600000000000001</v>
      </c>
      <c r="AJ499" s="862" t="e">
        <f t="shared" si="204"/>
        <v>#VALUE!</v>
      </c>
      <c r="AK499" s="632" t="str">
        <f t="shared" si="209"/>
        <v/>
      </c>
      <c r="AL499" s="866" t="str">
        <f t="shared" si="189"/>
        <v/>
      </c>
      <c r="AM499" s="867">
        <f t="shared" si="196"/>
        <v>0</v>
      </c>
      <c r="AN499" s="633" t="str">
        <f t="shared" si="210"/>
        <v>YES</v>
      </c>
      <c r="AO499" s="511" t="s">
        <v>382</v>
      </c>
      <c r="AP499" s="127">
        <f>VLOOKUP(AO499,'Flags&amp;Qualifiers'!$B$2:$C$49,2)</f>
        <v>0</v>
      </c>
      <c r="AQ499" s="127">
        <f>VLOOKUP(AO499,'Flags&amp;Qualifiers'!$B$2:$D$49,3)</f>
        <v>0</v>
      </c>
      <c r="AR499" s="127">
        <f>VLOOKUP(AO499,'Flags&amp;Qualifiers'!$B$2:$E$49,4)</f>
        <v>0</v>
      </c>
      <c r="AS499" s="968"/>
      <c r="AT499" s="856" t="str">
        <f t="shared" si="197"/>
        <v>no</v>
      </c>
    </row>
    <row r="500" spans="1:46" s="7" customFormat="1" ht="11.25" customHeight="1" x14ac:dyDescent="0.2">
      <c r="A500" s="621">
        <f>(AirVision!A497)</f>
        <v>0</v>
      </c>
      <c r="B500" s="622">
        <f>(AirVision!B497)</f>
        <v>0</v>
      </c>
      <c r="C500" s="623" t="str">
        <f>IF(ISNUMBER(AirVision!I497),AirVision!I497, "")</f>
        <v/>
      </c>
      <c r="D500" s="624" t="str">
        <f>IF(AirVision!J497&lt;&gt;"",AirVision!J497, "")</f>
        <v/>
      </c>
      <c r="E500" s="624" t="str">
        <f>IF(ISNUMBER(AirVision!C497),AirVision!C497, "")</f>
        <v/>
      </c>
      <c r="F500" s="624" t="str">
        <f>IF(AirVision!D497&lt;&gt;"",AirVision!D497, "")</f>
        <v/>
      </c>
      <c r="G500" s="624" t="str">
        <f>IF(ISNUMBER(AirVision!F497),AirVision!F497, "")</f>
        <v/>
      </c>
      <c r="H500" s="624" t="str">
        <f>IF(AirVision!G497&lt;&gt;"",AirVision!G497, "")</f>
        <v/>
      </c>
      <c r="I500" s="624" t="str">
        <f>IF(ISNUMBER(AirVision!U497),AirVision!U497, "")</f>
        <v/>
      </c>
      <c r="J500" s="624" t="str">
        <f>IF(AirVision!V497&lt;&gt;"",AirVision!V497, "")</f>
        <v/>
      </c>
      <c r="K500" s="624" t="str">
        <f>IF(ISNUMBER(AirVision!X497),AirVision!X497, "")</f>
        <v/>
      </c>
      <c r="L500" s="624" t="str">
        <f>IF(AirVision!Y497&lt;&gt;"",AirVision!Y497, "")</f>
        <v/>
      </c>
      <c r="M500" s="624" t="str">
        <f>IF(ISNUMBER(AirVision!AA497),AirVision!AA497, "")</f>
        <v/>
      </c>
      <c r="N500" s="624" t="str">
        <f>IF(AirVision!AB497&lt;&gt;"",AirVision!AB497, "")</f>
        <v/>
      </c>
      <c r="O500" s="624" t="str">
        <f>IF(ISNUMBER(AirVision!AD497),AirVision!AD497, "")</f>
        <v/>
      </c>
      <c r="P500" s="624" t="str">
        <f>IF(AirVision!AE497&lt;&gt;"",AirVision!AE497, "")</f>
        <v/>
      </c>
      <c r="Q500" s="624">
        <f t="shared" si="190"/>
        <v>1</v>
      </c>
      <c r="R500" s="624" t="str">
        <f>IF(D500&lt;&gt;"",(VLOOKUP(D500,'Flags&amp;Qualifiers'!$S$2:$U$55,3)),"")</f>
        <v/>
      </c>
      <c r="S500" s="624" t="b">
        <f>ISNUMBER(SEARCH('Flags&amp;Qualifiers'!$S$5,D500))</f>
        <v>0</v>
      </c>
      <c r="T500" s="624">
        <f t="shared" si="191"/>
        <v>0</v>
      </c>
      <c r="U500" s="624" t="str">
        <f>IF(D500&lt;&gt;"",(VLOOKUP(D500,'Flags&amp;Qualifiers'!$S$2:$T$55,2)),"")</f>
        <v/>
      </c>
      <c r="V500" s="7">
        <f t="shared" si="192"/>
        <v>1</v>
      </c>
      <c r="W500" s="7">
        <f t="shared" si="193"/>
        <v>0</v>
      </c>
      <c r="X500" s="861" t="str">
        <f t="shared" si="194"/>
        <v>NULL</v>
      </c>
      <c r="Y500" s="557" t="str">
        <f t="shared" si="195"/>
        <v/>
      </c>
      <c r="Z500" s="862">
        <f t="shared" si="198"/>
        <v>494</v>
      </c>
      <c r="AA500" s="633">
        <f t="shared" si="199"/>
        <v>0</v>
      </c>
      <c r="AB500" s="7" t="str">
        <f t="shared" si="205"/>
        <v>INVALID</v>
      </c>
      <c r="AC500" s="861" t="str">
        <f t="shared" si="206"/>
        <v/>
      </c>
      <c r="AD500" s="861" t="e">
        <f t="shared" si="211"/>
        <v>#DIV/0!</v>
      </c>
      <c r="AE500" s="861">
        <f t="shared" si="212"/>
        <v>0</v>
      </c>
      <c r="AF500" s="862">
        <f t="shared" si="200"/>
        <v>300</v>
      </c>
      <c r="AG500" s="862">
        <f t="shared" si="201"/>
        <v>201</v>
      </c>
      <c r="AH500" s="865">
        <f t="shared" si="202"/>
        <v>0.374</v>
      </c>
      <c r="AI500" s="862">
        <f t="shared" si="203"/>
        <v>0.11600000000000001</v>
      </c>
      <c r="AJ500" s="862" t="e">
        <f t="shared" si="204"/>
        <v>#VALUE!</v>
      </c>
      <c r="AK500" s="632" t="str">
        <f t="shared" si="209"/>
        <v/>
      </c>
      <c r="AL500" s="866" t="str">
        <f t="shared" si="189"/>
        <v/>
      </c>
      <c r="AM500" s="867">
        <f t="shared" si="196"/>
        <v>0</v>
      </c>
      <c r="AN500" s="633" t="str">
        <f t="shared" si="210"/>
        <v>YES</v>
      </c>
      <c r="AO500" s="511" t="s">
        <v>382</v>
      </c>
      <c r="AP500" s="127">
        <f>VLOOKUP(AO500,'Flags&amp;Qualifiers'!$B$2:$C$49,2)</f>
        <v>0</v>
      </c>
      <c r="AQ500" s="127">
        <f>VLOOKUP(AO500,'Flags&amp;Qualifiers'!$B$2:$D$49,3)</f>
        <v>0</v>
      </c>
      <c r="AR500" s="127">
        <f>VLOOKUP(AO500,'Flags&amp;Qualifiers'!$B$2:$E$49,4)</f>
        <v>0</v>
      </c>
      <c r="AS500" s="968"/>
      <c r="AT500" s="856" t="str">
        <f t="shared" si="197"/>
        <v>no</v>
      </c>
    </row>
    <row r="501" spans="1:46" s="7" customFormat="1" ht="11.25" customHeight="1" x14ac:dyDescent="0.2">
      <c r="A501" s="621">
        <f>(AirVision!A498)</f>
        <v>0</v>
      </c>
      <c r="B501" s="622">
        <f>(AirVision!B498)</f>
        <v>0</v>
      </c>
      <c r="C501" s="623" t="str">
        <f>IF(ISNUMBER(AirVision!I498),AirVision!I498, "")</f>
        <v/>
      </c>
      <c r="D501" s="624" t="str">
        <f>IF(AirVision!J498&lt;&gt;"",AirVision!J498, "")</f>
        <v/>
      </c>
      <c r="E501" s="624" t="str">
        <f>IF(ISNUMBER(AirVision!C498),AirVision!C498, "")</f>
        <v/>
      </c>
      <c r="F501" s="624" t="str">
        <f>IF(AirVision!D498&lt;&gt;"",AirVision!D498, "")</f>
        <v/>
      </c>
      <c r="G501" s="624" t="str">
        <f>IF(ISNUMBER(AirVision!F498),AirVision!F498, "")</f>
        <v/>
      </c>
      <c r="H501" s="624" t="str">
        <f>IF(AirVision!G498&lt;&gt;"",AirVision!G498, "")</f>
        <v/>
      </c>
      <c r="I501" s="624" t="str">
        <f>IF(ISNUMBER(AirVision!U498),AirVision!U498, "")</f>
        <v/>
      </c>
      <c r="J501" s="624" t="str">
        <f>IF(AirVision!V498&lt;&gt;"",AirVision!V498, "")</f>
        <v/>
      </c>
      <c r="K501" s="624" t="str">
        <f>IF(ISNUMBER(AirVision!X498),AirVision!X498, "")</f>
        <v/>
      </c>
      <c r="L501" s="624" t="str">
        <f>IF(AirVision!Y498&lt;&gt;"",AirVision!Y498, "")</f>
        <v/>
      </c>
      <c r="M501" s="624" t="str">
        <f>IF(ISNUMBER(AirVision!AA498),AirVision!AA498, "")</f>
        <v/>
      </c>
      <c r="N501" s="624" t="str">
        <f>IF(AirVision!AB498&lt;&gt;"",AirVision!AB498, "")</f>
        <v/>
      </c>
      <c r="O501" s="624" t="str">
        <f>IF(ISNUMBER(AirVision!AD498),AirVision!AD498, "")</f>
        <v/>
      </c>
      <c r="P501" s="624" t="str">
        <f>IF(AirVision!AE498&lt;&gt;"",AirVision!AE498, "")</f>
        <v/>
      </c>
      <c r="Q501" s="624">
        <f t="shared" si="190"/>
        <v>1</v>
      </c>
      <c r="R501" s="624" t="str">
        <f>IF(D501&lt;&gt;"",(VLOOKUP(D501,'Flags&amp;Qualifiers'!$S$2:$U$55,3)),"")</f>
        <v/>
      </c>
      <c r="S501" s="624" t="b">
        <f>ISNUMBER(SEARCH('Flags&amp;Qualifiers'!$S$5,D501))</f>
        <v>0</v>
      </c>
      <c r="T501" s="624">
        <f t="shared" si="191"/>
        <v>0</v>
      </c>
      <c r="U501" s="624" t="str">
        <f>IF(D501&lt;&gt;"",(VLOOKUP(D501,'Flags&amp;Qualifiers'!$S$2:$T$55,2)),"")</f>
        <v/>
      </c>
      <c r="V501" s="7">
        <f t="shared" si="192"/>
        <v>1</v>
      </c>
      <c r="W501" s="7">
        <f t="shared" si="193"/>
        <v>0</v>
      </c>
      <c r="X501" s="861" t="str">
        <f t="shared" si="194"/>
        <v>NULL</v>
      </c>
      <c r="Y501" s="557" t="str">
        <f t="shared" si="195"/>
        <v/>
      </c>
      <c r="Z501" s="862">
        <f t="shared" si="198"/>
        <v>495</v>
      </c>
      <c r="AA501" s="633">
        <f t="shared" si="199"/>
        <v>0</v>
      </c>
      <c r="AB501" s="7" t="str">
        <f t="shared" si="205"/>
        <v>INVALID</v>
      </c>
      <c r="AC501" s="861" t="str">
        <f t="shared" si="206"/>
        <v/>
      </c>
      <c r="AD501" s="861" t="e">
        <f t="shared" si="211"/>
        <v>#DIV/0!</v>
      </c>
      <c r="AE501" s="861">
        <f t="shared" si="212"/>
        <v>0</v>
      </c>
      <c r="AF501" s="862">
        <f t="shared" si="200"/>
        <v>300</v>
      </c>
      <c r="AG501" s="862">
        <f t="shared" si="201"/>
        <v>201</v>
      </c>
      <c r="AH501" s="865">
        <f t="shared" si="202"/>
        <v>0.374</v>
      </c>
      <c r="AI501" s="862">
        <f t="shared" si="203"/>
        <v>0.11600000000000001</v>
      </c>
      <c r="AJ501" s="862" t="e">
        <f t="shared" si="204"/>
        <v>#VALUE!</v>
      </c>
      <c r="AK501" s="632" t="str">
        <f t="shared" si="209"/>
        <v/>
      </c>
      <c r="AL501" s="866" t="str">
        <f t="shared" si="189"/>
        <v/>
      </c>
      <c r="AM501" s="867">
        <f t="shared" si="196"/>
        <v>0</v>
      </c>
      <c r="AN501" s="633" t="str">
        <f t="shared" si="210"/>
        <v>YES</v>
      </c>
      <c r="AO501" s="511" t="s">
        <v>382</v>
      </c>
      <c r="AP501" s="127">
        <f>VLOOKUP(AO501,'Flags&amp;Qualifiers'!$B$2:$C$49,2)</f>
        <v>0</v>
      </c>
      <c r="AQ501" s="127">
        <f>VLOOKUP(AO501,'Flags&amp;Qualifiers'!$B$2:$D$49,3)</f>
        <v>0</v>
      </c>
      <c r="AR501" s="127">
        <f>VLOOKUP(AO501,'Flags&amp;Qualifiers'!$B$2:$E$49,4)</f>
        <v>0</v>
      </c>
      <c r="AS501" s="968"/>
      <c r="AT501" s="856" t="str">
        <f t="shared" si="197"/>
        <v>no</v>
      </c>
    </row>
    <row r="502" spans="1:46" s="7" customFormat="1" ht="11.25" customHeight="1" x14ac:dyDescent="0.2">
      <c r="A502" s="621">
        <f>(AirVision!A499)</f>
        <v>0</v>
      </c>
      <c r="B502" s="622">
        <f>(AirVision!B499)</f>
        <v>0</v>
      </c>
      <c r="C502" s="623" t="str">
        <f>IF(ISNUMBER(AirVision!I499),AirVision!I499, "")</f>
        <v/>
      </c>
      <c r="D502" s="624" t="str">
        <f>IF(AirVision!J499&lt;&gt;"",AirVision!J499, "")</f>
        <v/>
      </c>
      <c r="E502" s="624" t="str">
        <f>IF(ISNUMBER(AirVision!C499),AirVision!C499, "")</f>
        <v/>
      </c>
      <c r="F502" s="624" t="str">
        <f>IF(AirVision!D499&lt;&gt;"",AirVision!D499, "")</f>
        <v/>
      </c>
      <c r="G502" s="624" t="str">
        <f>IF(ISNUMBER(AirVision!F499),AirVision!F499, "")</f>
        <v/>
      </c>
      <c r="H502" s="624" t="str">
        <f>IF(AirVision!G499&lt;&gt;"",AirVision!G499, "")</f>
        <v/>
      </c>
      <c r="I502" s="624" t="str">
        <f>IF(ISNUMBER(AirVision!U499),AirVision!U499, "")</f>
        <v/>
      </c>
      <c r="J502" s="624" t="str">
        <f>IF(AirVision!V499&lt;&gt;"",AirVision!V499, "")</f>
        <v/>
      </c>
      <c r="K502" s="624" t="str">
        <f>IF(ISNUMBER(AirVision!X499),AirVision!X499, "")</f>
        <v/>
      </c>
      <c r="L502" s="624" t="str">
        <f>IF(AirVision!Y499&lt;&gt;"",AirVision!Y499, "")</f>
        <v/>
      </c>
      <c r="M502" s="624" t="str">
        <f>IF(ISNUMBER(AirVision!AA499),AirVision!AA499, "")</f>
        <v/>
      </c>
      <c r="N502" s="624" t="str">
        <f>IF(AirVision!AB499&lt;&gt;"",AirVision!AB499, "")</f>
        <v/>
      </c>
      <c r="O502" s="624" t="str">
        <f>IF(ISNUMBER(AirVision!AD499),AirVision!AD499, "")</f>
        <v/>
      </c>
      <c r="P502" s="624" t="str">
        <f>IF(AirVision!AE499&lt;&gt;"",AirVision!AE499, "")</f>
        <v/>
      </c>
      <c r="Q502" s="624">
        <f t="shared" si="190"/>
        <v>1</v>
      </c>
      <c r="R502" s="624" t="str">
        <f>IF(D502&lt;&gt;"",(VLOOKUP(D502,'Flags&amp;Qualifiers'!$S$2:$U$55,3)),"")</f>
        <v/>
      </c>
      <c r="S502" s="624" t="b">
        <f>ISNUMBER(SEARCH('Flags&amp;Qualifiers'!$S$5,D502))</f>
        <v>0</v>
      </c>
      <c r="T502" s="624">
        <f t="shared" si="191"/>
        <v>0</v>
      </c>
      <c r="U502" s="624" t="str">
        <f>IF(D502&lt;&gt;"",(VLOOKUP(D502,'Flags&amp;Qualifiers'!$S$2:$T$55,2)),"")</f>
        <v/>
      </c>
      <c r="V502" s="7">
        <f t="shared" si="192"/>
        <v>1</v>
      </c>
      <c r="W502" s="7">
        <f t="shared" si="193"/>
        <v>0</v>
      </c>
      <c r="X502" s="861" t="str">
        <f t="shared" si="194"/>
        <v>NULL</v>
      </c>
      <c r="Y502" s="557" t="str">
        <f t="shared" si="195"/>
        <v/>
      </c>
      <c r="Z502" s="862">
        <f t="shared" si="198"/>
        <v>496</v>
      </c>
      <c r="AA502" s="633">
        <f t="shared" si="199"/>
        <v>0</v>
      </c>
      <c r="AB502" s="7" t="str">
        <f t="shared" si="205"/>
        <v>INVALID</v>
      </c>
      <c r="AC502" s="861" t="str">
        <f t="shared" si="206"/>
        <v/>
      </c>
      <c r="AD502" s="861" t="e">
        <f t="shared" si="211"/>
        <v>#DIV/0!</v>
      </c>
      <c r="AE502" s="861">
        <f t="shared" si="212"/>
        <v>0</v>
      </c>
      <c r="AF502" s="862">
        <f t="shared" si="200"/>
        <v>300</v>
      </c>
      <c r="AG502" s="862">
        <f t="shared" si="201"/>
        <v>201</v>
      </c>
      <c r="AH502" s="865">
        <f t="shared" si="202"/>
        <v>0.374</v>
      </c>
      <c r="AI502" s="862">
        <f t="shared" si="203"/>
        <v>0.11600000000000001</v>
      </c>
      <c r="AJ502" s="862" t="e">
        <f t="shared" si="204"/>
        <v>#VALUE!</v>
      </c>
      <c r="AK502" s="632" t="str">
        <f t="shared" si="209"/>
        <v/>
      </c>
      <c r="AL502" s="866" t="str">
        <f t="shared" si="189"/>
        <v/>
      </c>
      <c r="AM502" s="867">
        <f t="shared" si="196"/>
        <v>0</v>
      </c>
      <c r="AN502" s="633" t="str">
        <f t="shared" si="210"/>
        <v>YES</v>
      </c>
      <c r="AO502" s="511" t="s">
        <v>382</v>
      </c>
      <c r="AP502" s="127">
        <f>VLOOKUP(AO502,'Flags&amp;Qualifiers'!$B$2:$C$49,2)</f>
        <v>0</v>
      </c>
      <c r="AQ502" s="127">
        <f>VLOOKUP(AO502,'Flags&amp;Qualifiers'!$B$2:$D$49,3)</f>
        <v>0</v>
      </c>
      <c r="AR502" s="127">
        <f>VLOOKUP(AO502,'Flags&amp;Qualifiers'!$B$2:$E$49,4)</f>
        <v>0</v>
      </c>
      <c r="AS502" s="968"/>
      <c r="AT502" s="856" t="str">
        <f t="shared" si="197"/>
        <v>no</v>
      </c>
    </row>
    <row r="503" spans="1:46" s="7" customFormat="1" ht="11.25" customHeight="1" x14ac:dyDescent="0.2">
      <c r="A503" s="621">
        <f>(AirVision!A500)</f>
        <v>0</v>
      </c>
      <c r="B503" s="622">
        <f>(AirVision!B500)</f>
        <v>0</v>
      </c>
      <c r="C503" s="623" t="str">
        <f>IF(ISNUMBER(AirVision!I500),AirVision!I500, "")</f>
        <v/>
      </c>
      <c r="D503" s="624" t="str">
        <f>IF(AirVision!J500&lt;&gt;"",AirVision!J500, "")</f>
        <v/>
      </c>
      <c r="E503" s="624" t="str">
        <f>IF(ISNUMBER(AirVision!C500),AirVision!C500, "")</f>
        <v/>
      </c>
      <c r="F503" s="624" t="str">
        <f>IF(AirVision!D500&lt;&gt;"",AirVision!D500, "")</f>
        <v/>
      </c>
      <c r="G503" s="624" t="str">
        <f>IF(ISNUMBER(AirVision!F500),AirVision!F500, "")</f>
        <v/>
      </c>
      <c r="H503" s="624" t="str">
        <f>IF(AirVision!G500&lt;&gt;"",AirVision!G500, "")</f>
        <v/>
      </c>
      <c r="I503" s="624" t="str">
        <f>IF(ISNUMBER(AirVision!U500),AirVision!U500, "")</f>
        <v/>
      </c>
      <c r="J503" s="624" t="str">
        <f>IF(AirVision!V500&lt;&gt;"",AirVision!V500, "")</f>
        <v/>
      </c>
      <c r="K503" s="624" t="str">
        <f>IF(ISNUMBER(AirVision!X500),AirVision!X500, "")</f>
        <v/>
      </c>
      <c r="L503" s="624" t="str">
        <f>IF(AirVision!Y500&lt;&gt;"",AirVision!Y500, "")</f>
        <v/>
      </c>
      <c r="M503" s="624" t="str">
        <f>IF(ISNUMBER(AirVision!AA500),AirVision!AA500, "")</f>
        <v/>
      </c>
      <c r="N503" s="624" t="str">
        <f>IF(AirVision!AB500&lt;&gt;"",AirVision!AB500, "")</f>
        <v/>
      </c>
      <c r="O503" s="624" t="str">
        <f>IF(ISNUMBER(AirVision!AD500),AirVision!AD500, "")</f>
        <v/>
      </c>
      <c r="P503" s="624" t="str">
        <f>IF(AirVision!AE500&lt;&gt;"",AirVision!AE500, "")</f>
        <v/>
      </c>
      <c r="Q503" s="624">
        <f t="shared" si="190"/>
        <v>1</v>
      </c>
      <c r="R503" s="624" t="str">
        <f>IF(D503&lt;&gt;"",(VLOOKUP(D503,'Flags&amp;Qualifiers'!$S$2:$U$55,3)),"")</f>
        <v/>
      </c>
      <c r="S503" s="624" t="b">
        <f>ISNUMBER(SEARCH('Flags&amp;Qualifiers'!$S$5,D503))</f>
        <v>0</v>
      </c>
      <c r="T503" s="624">
        <f t="shared" si="191"/>
        <v>0</v>
      </c>
      <c r="U503" s="624" t="str">
        <f>IF(D503&lt;&gt;"",(VLOOKUP(D503,'Flags&amp;Qualifiers'!$S$2:$T$55,2)),"")</f>
        <v/>
      </c>
      <c r="V503" s="7">
        <f t="shared" si="192"/>
        <v>1</v>
      </c>
      <c r="W503" s="7">
        <f t="shared" si="193"/>
        <v>0</v>
      </c>
      <c r="X503" s="861" t="str">
        <f t="shared" si="194"/>
        <v>NULL</v>
      </c>
      <c r="Y503" s="557" t="str">
        <f t="shared" si="195"/>
        <v/>
      </c>
      <c r="Z503" s="862">
        <f t="shared" si="198"/>
        <v>497</v>
      </c>
      <c r="AA503" s="633">
        <f t="shared" si="199"/>
        <v>0</v>
      </c>
      <c r="AB503" s="7" t="str">
        <f t="shared" si="205"/>
        <v>INVALID</v>
      </c>
      <c r="AC503" s="861" t="str">
        <f t="shared" si="206"/>
        <v/>
      </c>
      <c r="AD503" s="861" t="e">
        <f t="shared" si="211"/>
        <v>#DIV/0!</v>
      </c>
      <c r="AE503" s="861">
        <f t="shared" si="212"/>
        <v>0</v>
      </c>
      <c r="AF503" s="862">
        <f t="shared" si="200"/>
        <v>300</v>
      </c>
      <c r="AG503" s="862">
        <f t="shared" si="201"/>
        <v>201</v>
      </c>
      <c r="AH503" s="865">
        <f t="shared" si="202"/>
        <v>0.374</v>
      </c>
      <c r="AI503" s="862">
        <f t="shared" si="203"/>
        <v>0.11600000000000001</v>
      </c>
      <c r="AJ503" s="862" t="e">
        <f t="shared" si="204"/>
        <v>#VALUE!</v>
      </c>
      <c r="AK503" s="632" t="str">
        <f t="shared" si="209"/>
        <v/>
      </c>
      <c r="AL503" s="866" t="str">
        <f t="shared" si="189"/>
        <v/>
      </c>
      <c r="AM503" s="867">
        <f t="shared" si="196"/>
        <v>0</v>
      </c>
      <c r="AN503" s="633" t="str">
        <f t="shared" si="210"/>
        <v>YES</v>
      </c>
      <c r="AO503" s="511" t="s">
        <v>382</v>
      </c>
      <c r="AP503" s="127">
        <f>VLOOKUP(AO503,'Flags&amp;Qualifiers'!$B$2:$C$49,2)</f>
        <v>0</v>
      </c>
      <c r="AQ503" s="127">
        <f>VLOOKUP(AO503,'Flags&amp;Qualifiers'!$B$2:$D$49,3)</f>
        <v>0</v>
      </c>
      <c r="AR503" s="127">
        <f>VLOOKUP(AO503,'Flags&amp;Qualifiers'!$B$2:$E$49,4)</f>
        <v>0</v>
      </c>
      <c r="AS503" s="968"/>
      <c r="AT503" s="856" t="str">
        <f t="shared" si="197"/>
        <v>no</v>
      </c>
    </row>
    <row r="504" spans="1:46" s="7" customFormat="1" ht="11.25" customHeight="1" x14ac:dyDescent="0.2">
      <c r="A504" s="621">
        <f>(AirVision!A501)</f>
        <v>0</v>
      </c>
      <c r="B504" s="622">
        <f>(AirVision!B501)</f>
        <v>0</v>
      </c>
      <c r="C504" s="623" t="str">
        <f>IF(ISNUMBER(AirVision!I501),AirVision!I501, "")</f>
        <v/>
      </c>
      <c r="D504" s="624" t="str">
        <f>IF(AirVision!J501&lt;&gt;"",AirVision!J501, "")</f>
        <v/>
      </c>
      <c r="E504" s="624" t="str">
        <f>IF(ISNUMBER(AirVision!C501),AirVision!C501, "")</f>
        <v/>
      </c>
      <c r="F504" s="624" t="str">
        <f>IF(AirVision!D501&lt;&gt;"",AirVision!D501, "")</f>
        <v/>
      </c>
      <c r="G504" s="624" t="str">
        <f>IF(ISNUMBER(AirVision!F501),AirVision!F501, "")</f>
        <v/>
      </c>
      <c r="H504" s="624" t="str">
        <f>IF(AirVision!G501&lt;&gt;"",AirVision!G501, "")</f>
        <v/>
      </c>
      <c r="I504" s="624" t="str">
        <f>IF(ISNUMBER(AirVision!U501),AirVision!U501, "")</f>
        <v/>
      </c>
      <c r="J504" s="624" t="str">
        <f>IF(AirVision!V501&lt;&gt;"",AirVision!V501, "")</f>
        <v/>
      </c>
      <c r="K504" s="624" t="str">
        <f>IF(ISNUMBER(AirVision!X501),AirVision!X501, "")</f>
        <v/>
      </c>
      <c r="L504" s="624" t="str">
        <f>IF(AirVision!Y501&lt;&gt;"",AirVision!Y501, "")</f>
        <v/>
      </c>
      <c r="M504" s="624" t="str">
        <f>IF(ISNUMBER(AirVision!AA501),AirVision!AA501, "")</f>
        <v/>
      </c>
      <c r="N504" s="624" t="str">
        <f>IF(AirVision!AB501&lt;&gt;"",AirVision!AB501, "")</f>
        <v/>
      </c>
      <c r="O504" s="624" t="str">
        <f>IF(ISNUMBER(AirVision!AD501),AirVision!AD501, "")</f>
        <v/>
      </c>
      <c r="P504" s="624" t="str">
        <f>IF(AirVision!AE501&lt;&gt;"",AirVision!AE501, "")</f>
        <v/>
      </c>
      <c r="Q504" s="624">
        <f t="shared" si="190"/>
        <v>1</v>
      </c>
      <c r="R504" s="624" t="str">
        <f>IF(D504&lt;&gt;"",(VLOOKUP(D504,'Flags&amp;Qualifiers'!$S$2:$U$55,3)),"")</f>
        <v/>
      </c>
      <c r="S504" s="624" t="b">
        <f>ISNUMBER(SEARCH('Flags&amp;Qualifiers'!$S$5,D504))</f>
        <v>0</v>
      </c>
      <c r="T504" s="624">
        <f t="shared" si="191"/>
        <v>0</v>
      </c>
      <c r="U504" s="624" t="str">
        <f>IF(D504&lt;&gt;"",(VLOOKUP(D504,'Flags&amp;Qualifiers'!$S$2:$T$55,2)),"")</f>
        <v/>
      </c>
      <c r="V504" s="7">
        <f t="shared" si="192"/>
        <v>1</v>
      </c>
      <c r="W504" s="7">
        <f t="shared" si="193"/>
        <v>0</v>
      </c>
      <c r="X504" s="861" t="str">
        <f t="shared" si="194"/>
        <v>NULL</v>
      </c>
      <c r="Y504" s="557" t="str">
        <f t="shared" si="195"/>
        <v/>
      </c>
      <c r="Z504" s="862">
        <f t="shared" si="198"/>
        <v>498</v>
      </c>
      <c r="AA504" s="633">
        <f t="shared" si="199"/>
        <v>0</v>
      </c>
      <c r="AB504" s="7" t="str">
        <f t="shared" si="205"/>
        <v>INVALID</v>
      </c>
      <c r="AC504" s="861" t="str">
        <f t="shared" si="206"/>
        <v/>
      </c>
      <c r="AD504" s="861" t="e">
        <f t="shared" si="211"/>
        <v>#DIV/0!</v>
      </c>
      <c r="AE504" s="861">
        <f t="shared" si="212"/>
        <v>0</v>
      </c>
      <c r="AF504" s="862">
        <f t="shared" si="200"/>
        <v>300</v>
      </c>
      <c r="AG504" s="862">
        <f t="shared" si="201"/>
        <v>201</v>
      </c>
      <c r="AH504" s="865">
        <f t="shared" si="202"/>
        <v>0.374</v>
      </c>
      <c r="AI504" s="862">
        <f t="shared" si="203"/>
        <v>0.11600000000000001</v>
      </c>
      <c r="AJ504" s="862" t="e">
        <f t="shared" si="204"/>
        <v>#VALUE!</v>
      </c>
      <c r="AK504" s="632" t="str">
        <f t="shared" si="209"/>
        <v/>
      </c>
      <c r="AL504" s="866" t="str">
        <f t="shared" si="189"/>
        <v/>
      </c>
      <c r="AM504" s="867">
        <f t="shared" si="196"/>
        <v>0</v>
      </c>
      <c r="AN504" s="633" t="str">
        <f t="shared" si="210"/>
        <v>YES</v>
      </c>
      <c r="AO504" s="511" t="s">
        <v>382</v>
      </c>
      <c r="AP504" s="127">
        <f>VLOOKUP(AO504,'Flags&amp;Qualifiers'!$B$2:$C$49,2)</f>
        <v>0</v>
      </c>
      <c r="AQ504" s="127">
        <f>VLOOKUP(AO504,'Flags&amp;Qualifiers'!$B$2:$D$49,3)</f>
        <v>0</v>
      </c>
      <c r="AR504" s="127">
        <f>VLOOKUP(AO504,'Flags&amp;Qualifiers'!$B$2:$E$49,4)</f>
        <v>0</v>
      </c>
      <c r="AS504" s="968"/>
      <c r="AT504" s="856" t="str">
        <f t="shared" si="197"/>
        <v>no</v>
      </c>
    </row>
    <row r="505" spans="1:46" s="7" customFormat="1" ht="11.25" customHeight="1" x14ac:dyDescent="0.2">
      <c r="A505" s="621">
        <f>(AirVision!A502)</f>
        <v>0</v>
      </c>
      <c r="B505" s="622">
        <f>(AirVision!B502)</f>
        <v>0</v>
      </c>
      <c r="C505" s="623" t="str">
        <f>IF(ISNUMBER(AirVision!I502),AirVision!I502, "")</f>
        <v/>
      </c>
      <c r="D505" s="624" t="str">
        <f>IF(AirVision!J502&lt;&gt;"",AirVision!J502, "")</f>
        <v/>
      </c>
      <c r="E505" s="624" t="str">
        <f>IF(ISNUMBER(AirVision!C502),AirVision!C502, "")</f>
        <v/>
      </c>
      <c r="F505" s="624" t="str">
        <f>IF(AirVision!D502&lt;&gt;"",AirVision!D502, "")</f>
        <v/>
      </c>
      <c r="G505" s="624" t="str">
        <f>IF(ISNUMBER(AirVision!F502),AirVision!F502, "")</f>
        <v/>
      </c>
      <c r="H505" s="624" t="str">
        <f>IF(AirVision!G502&lt;&gt;"",AirVision!G502, "")</f>
        <v/>
      </c>
      <c r="I505" s="624" t="str">
        <f>IF(ISNUMBER(AirVision!U502),AirVision!U502, "")</f>
        <v/>
      </c>
      <c r="J505" s="624" t="str">
        <f>IF(AirVision!V502&lt;&gt;"",AirVision!V502, "")</f>
        <v/>
      </c>
      <c r="K505" s="624" t="str">
        <f>IF(ISNUMBER(AirVision!X502),AirVision!X502, "")</f>
        <v/>
      </c>
      <c r="L505" s="624" t="str">
        <f>IF(AirVision!Y502&lt;&gt;"",AirVision!Y502, "")</f>
        <v/>
      </c>
      <c r="M505" s="624" t="str">
        <f>IF(ISNUMBER(AirVision!AA502),AirVision!AA502, "")</f>
        <v/>
      </c>
      <c r="N505" s="624" t="str">
        <f>IF(AirVision!AB502&lt;&gt;"",AirVision!AB502, "")</f>
        <v/>
      </c>
      <c r="O505" s="624" t="str">
        <f>IF(ISNUMBER(AirVision!AD502),AirVision!AD502, "")</f>
        <v/>
      </c>
      <c r="P505" s="624" t="str">
        <f>IF(AirVision!AE502&lt;&gt;"",AirVision!AE502, "")</f>
        <v/>
      </c>
      <c r="Q505" s="624">
        <f t="shared" si="190"/>
        <v>1</v>
      </c>
      <c r="R505" s="624" t="str">
        <f>IF(D505&lt;&gt;"",(VLOOKUP(D505,'Flags&amp;Qualifiers'!$S$2:$U$55,3)),"")</f>
        <v/>
      </c>
      <c r="S505" s="624" t="b">
        <f>ISNUMBER(SEARCH('Flags&amp;Qualifiers'!$S$5,D505))</f>
        <v>0</v>
      </c>
      <c r="T505" s="624">
        <f t="shared" si="191"/>
        <v>0</v>
      </c>
      <c r="U505" s="624" t="str">
        <f>IF(D505&lt;&gt;"",(VLOOKUP(D505,'Flags&amp;Qualifiers'!$S$2:$T$55,2)),"")</f>
        <v/>
      </c>
      <c r="V505" s="7">
        <f t="shared" si="192"/>
        <v>1</v>
      </c>
      <c r="W505" s="7">
        <f t="shared" si="193"/>
        <v>0</v>
      </c>
      <c r="X505" s="861" t="str">
        <f t="shared" si="194"/>
        <v>NULL</v>
      </c>
      <c r="Y505" s="557" t="str">
        <f t="shared" si="195"/>
        <v/>
      </c>
      <c r="Z505" s="862">
        <f t="shared" si="198"/>
        <v>499</v>
      </c>
      <c r="AA505" s="633">
        <f t="shared" si="199"/>
        <v>0</v>
      </c>
      <c r="AB505" s="7" t="str">
        <f t="shared" si="205"/>
        <v>INVALID</v>
      </c>
      <c r="AC505" s="861" t="str">
        <f t="shared" si="206"/>
        <v/>
      </c>
      <c r="AD505" s="861" t="e">
        <f t="shared" si="211"/>
        <v>#DIV/0!</v>
      </c>
      <c r="AE505" s="861">
        <f t="shared" si="212"/>
        <v>0</v>
      </c>
      <c r="AF505" s="862">
        <f t="shared" si="200"/>
        <v>300</v>
      </c>
      <c r="AG505" s="862">
        <f t="shared" si="201"/>
        <v>201</v>
      </c>
      <c r="AH505" s="865">
        <f t="shared" si="202"/>
        <v>0.374</v>
      </c>
      <c r="AI505" s="862">
        <f t="shared" si="203"/>
        <v>0.11600000000000001</v>
      </c>
      <c r="AJ505" s="862" t="e">
        <f t="shared" si="204"/>
        <v>#VALUE!</v>
      </c>
      <c r="AK505" s="632" t="str">
        <f t="shared" si="209"/>
        <v/>
      </c>
      <c r="AL505" s="866" t="str">
        <f t="shared" si="189"/>
        <v/>
      </c>
      <c r="AM505" s="867">
        <f t="shared" si="196"/>
        <v>0</v>
      </c>
      <c r="AN505" s="633" t="str">
        <f t="shared" si="210"/>
        <v>YES</v>
      </c>
      <c r="AO505" s="511" t="s">
        <v>382</v>
      </c>
      <c r="AP505" s="127">
        <f>VLOOKUP(AO505,'Flags&amp;Qualifiers'!$B$2:$C$49,2)</f>
        <v>0</v>
      </c>
      <c r="AQ505" s="127">
        <f>VLOOKUP(AO505,'Flags&amp;Qualifiers'!$B$2:$D$49,3)</f>
        <v>0</v>
      </c>
      <c r="AR505" s="127">
        <f>VLOOKUP(AO505,'Flags&amp;Qualifiers'!$B$2:$E$49,4)</f>
        <v>0</v>
      </c>
      <c r="AS505" s="968"/>
      <c r="AT505" s="856" t="str">
        <f t="shared" si="197"/>
        <v>no</v>
      </c>
    </row>
    <row r="506" spans="1:46" s="7" customFormat="1" ht="11.25" customHeight="1" x14ac:dyDescent="0.2">
      <c r="A506" s="621">
        <f>(AirVision!A503)</f>
        <v>0</v>
      </c>
      <c r="B506" s="622">
        <f>(AirVision!B503)</f>
        <v>0</v>
      </c>
      <c r="C506" s="623" t="str">
        <f>IF(ISNUMBER(AirVision!I503),AirVision!I503, "")</f>
        <v/>
      </c>
      <c r="D506" s="624" t="str">
        <f>IF(AirVision!J503&lt;&gt;"",AirVision!J503, "")</f>
        <v/>
      </c>
      <c r="E506" s="624" t="str">
        <f>IF(ISNUMBER(AirVision!C503),AirVision!C503, "")</f>
        <v/>
      </c>
      <c r="F506" s="624" t="str">
        <f>IF(AirVision!D503&lt;&gt;"",AirVision!D503, "")</f>
        <v/>
      </c>
      <c r="G506" s="624" t="str">
        <f>IF(ISNUMBER(AirVision!F503),AirVision!F503, "")</f>
        <v/>
      </c>
      <c r="H506" s="624" t="str">
        <f>IF(AirVision!G503&lt;&gt;"",AirVision!G503, "")</f>
        <v/>
      </c>
      <c r="I506" s="624" t="str">
        <f>IF(ISNUMBER(AirVision!U503),AirVision!U503, "")</f>
        <v/>
      </c>
      <c r="J506" s="624" t="str">
        <f>IF(AirVision!V503&lt;&gt;"",AirVision!V503, "")</f>
        <v/>
      </c>
      <c r="K506" s="624" t="str">
        <f>IF(ISNUMBER(AirVision!X503),AirVision!X503, "")</f>
        <v/>
      </c>
      <c r="L506" s="624" t="str">
        <f>IF(AirVision!Y503&lt;&gt;"",AirVision!Y503, "")</f>
        <v/>
      </c>
      <c r="M506" s="624" t="str">
        <f>IF(ISNUMBER(AirVision!AA503),AirVision!AA503, "")</f>
        <v/>
      </c>
      <c r="N506" s="624" t="str">
        <f>IF(AirVision!AB503&lt;&gt;"",AirVision!AB503, "")</f>
        <v/>
      </c>
      <c r="O506" s="624" t="str">
        <f>IF(ISNUMBER(AirVision!AD503),AirVision!AD503, "")</f>
        <v/>
      </c>
      <c r="P506" s="624" t="str">
        <f>IF(AirVision!AE503&lt;&gt;"",AirVision!AE503, "")</f>
        <v/>
      </c>
      <c r="Q506" s="624">
        <f t="shared" si="190"/>
        <v>1</v>
      </c>
      <c r="R506" s="624" t="str">
        <f>IF(D506&lt;&gt;"",(VLOOKUP(D506,'Flags&amp;Qualifiers'!$S$2:$U$55,3)),"")</f>
        <v/>
      </c>
      <c r="S506" s="624" t="b">
        <f>ISNUMBER(SEARCH('Flags&amp;Qualifiers'!$S$5,D506))</f>
        <v>0</v>
      </c>
      <c r="T506" s="624">
        <f t="shared" si="191"/>
        <v>0</v>
      </c>
      <c r="U506" s="624" t="str">
        <f>IF(D506&lt;&gt;"",(VLOOKUP(D506,'Flags&amp;Qualifiers'!$S$2:$T$55,2)),"")</f>
        <v/>
      </c>
      <c r="V506" s="7">
        <f t="shared" si="192"/>
        <v>1</v>
      </c>
      <c r="W506" s="7">
        <f t="shared" si="193"/>
        <v>0</v>
      </c>
      <c r="X506" s="861" t="str">
        <f t="shared" si="194"/>
        <v>NULL</v>
      </c>
      <c r="Y506" s="557" t="str">
        <f t="shared" si="195"/>
        <v/>
      </c>
      <c r="Z506" s="862">
        <f t="shared" si="198"/>
        <v>500</v>
      </c>
      <c r="AA506" s="633">
        <f t="shared" si="199"/>
        <v>0</v>
      </c>
      <c r="AB506" s="7" t="str">
        <f t="shared" si="205"/>
        <v>INVALID</v>
      </c>
      <c r="AC506" s="861" t="str">
        <f t="shared" si="206"/>
        <v/>
      </c>
      <c r="AD506" s="861" t="e">
        <f t="shared" si="211"/>
        <v>#DIV/0!</v>
      </c>
      <c r="AE506" s="861">
        <f t="shared" si="212"/>
        <v>0</v>
      </c>
      <c r="AF506" s="862">
        <f t="shared" si="200"/>
        <v>300</v>
      </c>
      <c r="AG506" s="862">
        <f t="shared" si="201"/>
        <v>201</v>
      </c>
      <c r="AH506" s="865">
        <f t="shared" si="202"/>
        <v>0.374</v>
      </c>
      <c r="AI506" s="862">
        <f t="shared" si="203"/>
        <v>0.11600000000000001</v>
      </c>
      <c r="AJ506" s="862" t="e">
        <f t="shared" si="204"/>
        <v>#VALUE!</v>
      </c>
      <c r="AK506" s="632" t="str">
        <f t="shared" si="209"/>
        <v/>
      </c>
      <c r="AL506" s="866" t="str">
        <f t="shared" si="189"/>
        <v/>
      </c>
      <c r="AM506" s="867">
        <f t="shared" si="196"/>
        <v>0</v>
      </c>
      <c r="AN506" s="633" t="str">
        <f t="shared" si="210"/>
        <v>YES</v>
      </c>
      <c r="AO506" s="511" t="s">
        <v>382</v>
      </c>
      <c r="AP506" s="127">
        <f>VLOOKUP(AO506,'Flags&amp;Qualifiers'!$B$2:$C$49,2)</f>
        <v>0</v>
      </c>
      <c r="AQ506" s="127">
        <f>VLOOKUP(AO506,'Flags&amp;Qualifiers'!$B$2:$D$49,3)</f>
        <v>0</v>
      </c>
      <c r="AR506" s="127">
        <f>VLOOKUP(AO506,'Flags&amp;Qualifiers'!$B$2:$E$49,4)</f>
        <v>0</v>
      </c>
      <c r="AS506" s="968"/>
      <c r="AT506" s="856" t="str">
        <f t="shared" si="197"/>
        <v>no</v>
      </c>
    </row>
    <row r="507" spans="1:46" s="7" customFormat="1" ht="11.25" customHeight="1" x14ac:dyDescent="0.2">
      <c r="A507" s="621">
        <f>(AirVision!A504)</f>
        <v>0</v>
      </c>
      <c r="B507" s="622">
        <f>(AirVision!B504)</f>
        <v>0</v>
      </c>
      <c r="C507" s="623" t="str">
        <f>IF(ISNUMBER(AirVision!I504),AirVision!I504, "")</f>
        <v/>
      </c>
      <c r="D507" s="624" t="str">
        <f>IF(AirVision!J504&lt;&gt;"",AirVision!J504, "")</f>
        <v/>
      </c>
      <c r="E507" s="624" t="str">
        <f>IF(ISNUMBER(AirVision!C504),AirVision!C504, "")</f>
        <v/>
      </c>
      <c r="F507" s="624" t="str">
        <f>IF(AirVision!D504&lt;&gt;"",AirVision!D504, "")</f>
        <v/>
      </c>
      <c r="G507" s="624" t="str">
        <f>IF(ISNUMBER(AirVision!F504),AirVision!F504, "")</f>
        <v/>
      </c>
      <c r="H507" s="624" t="str">
        <f>IF(AirVision!G504&lt;&gt;"",AirVision!G504, "")</f>
        <v/>
      </c>
      <c r="I507" s="624" t="str">
        <f>IF(ISNUMBER(AirVision!U504),AirVision!U504, "")</f>
        <v/>
      </c>
      <c r="J507" s="624" t="str">
        <f>IF(AirVision!V504&lt;&gt;"",AirVision!V504, "")</f>
        <v/>
      </c>
      <c r="K507" s="624" t="str">
        <f>IF(ISNUMBER(AirVision!X504),AirVision!X504, "")</f>
        <v/>
      </c>
      <c r="L507" s="624" t="str">
        <f>IF(AirVision!Y504&lt;&gt;"",AirVision!Y504, "")</f>
        <v/>
      </c>
      <c r="M507" s="624" t="str">
        <f>IF(ISNUMBER(AirVision!AA504),AirVision!AA504, "")</f>
        <v/>
      </c>
      <c r="N507" s="624" t="str">
        <f>IF(AirVision!AB504&lt;&gt;"",AirVision!AB504, "")</f>
        <v/>
      </c>
      <c r="O507" s="624" t="str">
        <f>IF(ISNUMBER(AirVision!AD504),AirVision!AD504, "")</f>
        <v/>
      </c>
      <c r="P507" s="624" t="str">
        <f>IF(AirVision!AE504&lt;&gt;"",AirVision!AE504, "")</f>
        <v/>
      </c>
      <c r="Q507" s="624">
        <f t="shared" si="190"/>
        <v>1</v>
      </c>
      <c r="R507" s="624" t="str">
        <f>IF(D507&lt;&gt;"",(VLOOKUP(D507,'Flags&amp;Qualifiers'!$S$2:$U$55,3)),"")</f>
        <v/>
      </c>
      <c r="S507" s="624" t="b">
        <f>ISNUMBER(SEARCH('Flags&amp;Qualifiers'!$S$5,D507))</f>
        <v>0</v>
      </c>
      <c r="T507" s="624">
        <f t="shared" si="191"/>
        <v>0</v>
      </c>
      <c r="U507" s="624" t="str">
        <f>IF(D507&lt;&gt;"",(VLOOKUP(D507,'Flags&amp;Qualifiers'!$S$2:$T$55,2)),"")</f>
        <v/>
      </c>
      <c r="V507" s="7">
        <f t="shared" si="192"/>
        <v>1</v>
      </c>
      <c r="W507" s="7">
        <f t="shared" si="193"/>
        <v>0</v>
      </c>
      <c r="X507" s="861" t="str">
        <f t="shared" si="194"/>
        <v>NULL</v>
      </c>
      <c r="Y507" s="557" t="str">
        <f t="shared" si="195"/>
        <v/>
      </c>
      <c r="Z507" s="862">
        <f t="shared" si="198"/>
        <v>501</v>
      </c>
      <c r="AA507" s="633">
        <f t="shared" si="199"/>
        <v>0</v>
      </c>
      <c r="AB507" s="7" t="str">
        <f t="shared" si="205"/>
        <v>INVALID</v>
      </c>
      <c r="AC507" s="861" t="str">
        <f t="shared" si="206"/>
        <v/>
      </c>
      <c r="AD507" s="861" t="e">
        <f t="shared" si="211"/>
        <v>#DIV/0!</v>
      </c>
      <c r="AE507" s="861">
        <f t="shared" si="212"/>
        <v>0</v>
      </c>
      <c r="AF507" s="862">
        <f t="shared" si="200"/>
        <v>300</v>
      </c>
      <c r="AG507" s="862">
        <f t="shared" si="201"/>
        <v>201</v>
      </c>
      <c r="AH507" s="865">
        <f t="shared" si="202"/>
        <v>0.374</v>
      </c>
      <c r="AI507" s="862">
        <f t="shared" si="203"/>
        <v>0.11600000000000001</v>
      </c>
      <c r="AJ507" s="862" t="e">
        <f t="shared" si="204"/>
        <v>#VALUE!</v>
      </c>
      <c r="AK507" s="632" t="str">
        <f t="shared" si="209"/>
        <v/>
      </c>
      <c r="AL507" s="866" t="str">
        <f t="shared" si="189"/>
        <v/>
      </c>
      <c r="AM507" s="867">
        <f t="shared" si="196"/>
        <v>0</v>
      </c>
      <c r="AN507" s="633" t="str">
        <f t="shared" si="210"/>
        <v>YES</v>
      </c>
      <c r="AO507" s="511" t="s">
        <v>382</v>
      </c>
      <c r="AP507" s="127">
        <f>VLOOKUP(AO507,'Flags&amp;Qualifiers'!$B$2:$C$49,2)</f>
        <v>0</v>
      </c>
      <c r="AQ507" s="127">
        <f>VLOOKUP(AO507,'Flags&amp;Qualifiers'!$B$2:$D$49,3)</f>
        <v>0</v>
      </c>
      <c r="AR507" s="127">
        <f>VLOOKUP(AO507,'Flags&amp;Qualifiers'!$B$2:$E$49,4)</f>
        <v>0</v>
      </c>
      <c r="AS507" s="968"/>
      <c r="AT507" s="856" t="str">
        <f t="shared" si="197"/>
        <v>no</v>
      </c>
    </row>
    <row r="508" spans="1:46" s="7" customFormat="1" ht="11.25" customHeight="1" x14ac:dyDescent="0.2">
      <c r="A508" s="621">
        <f>(AirVision!A505)</f>
        <v>0</v>
      </c>
      <c r="B508" s="622">
        <f>(AirVision!B505)</f>
        <v>0</v>
      </c>
      <c r="C508" s="623" t="str">
        <f>IF(ISNUMBER(AirVision!I505),AirVision!I505, "")</f>
        <v/>
      </c>
      <c r="D508" s="624" t="str">
        <f>IF(AirVision!J505&lt;&gt;"",AirVision!J505, "")</f>
        <v/>
      </c>
      <c r="E508" s="624" t="str">
        <f>IF(ISNUMBER(AirVision!C505),AirVision!C505, "")</f>
        <v/>
      </c>
      <c r="F508" s="624" t="str">
        <f>IF(AirVision!D505&lt;&gt;"",AirVision!D505, "")</f>
        <v/>
      </c>
      <c r="G508" s="624" t="str">
        <f>IF(ISNUMBER(AirVision!F505),AirVision!F505, "")</f>
        <v/>
      </c>
      <c r="H508" s="624" t="str">
        <f>IF(AirVision!G505&lt;&gt;"",AirVision!G505, "")</f>
        <v/>
      </c>
      <c r="I508" s="624" t="str">
        <f>IF(ISNUMBER(AirVision!U505),AirVision!U505, "")</f>
        <v/>
      </c>
      <c r="J508" s="624" t="str">
        <f>IF(AirVision!V505&lt;&gt;"",AirVision!V505, "")</f>
        <v/>
      </c>
      <c r="K508" s="624" t="str">
        <f>IF(ISNUMBER(AirVision!X505),AirVision!X505, "")</f>
        <v/>
      </c>
      <c r="L508" s="624" t="str">
        <f>IF(AirVision!Y505&lt;&gt;"",AirVision!Y505, "")</f>
        <v/>
      </c>
      <c r="M508" s="624" t="str">
        <f>IF(ISNUMBER(AirVision!AA505),AirVision!AA505, "")</f>
        <v/>
      </c>
      <c r="N508" s="624" t="str">
        <f>IF(AirVision!AB505&lt;&gt;"",AirVision!AB505, "")</f>
        <v/>
      </c>
      <c r="O508" s="624" t="str">
        <f>IF(ISNUMBER(AirVision!AD505),AirVision!AD505, "")</f>
        <v/>
      </c>
      <c r="P508" s="624" t="str">
        <f>IF(AirVision!AE505&lt;&gt;"",AirVision!AE505, "")</f>
        <v/>
      </c>
      <c r="Q508" s="624">
        <f t="shared" si="190"/>
        <v>1</v>
      </c>
      <c r="R508" s="624" t="str">
        <f>IF(D508&lt;&gt;"",(VLOOKUP(D508,'Flags&amp;Qualifiers'!$S$2:$U$55,3)),"")</f>
        <v/>
      </c>
      <c r="S508" s="624" t="b">
        <f>ISNUMBER(SEARCH('Flags&amp;Qualifiers'!$S$5,D508))</f>
        <v>0</v>
      </c>
      <c r="T508" s="624">
        <f t="shared" si="191"/>
        <v>0</v>
      </c>
      <c r="U508" s="624" t="str">
        <f>IF(D508&lt;&gt;"",(VLOOKUP(D508,'Flags&amp;Qualifiers'!$S$2:$T$55,2)),"")</f>
        <v/>
      </c>
      <c r="V508" s="7">
        <f t="shared" si="192"/>
        <v>1</v>
      </c>
      <c r="W508" s="7">
        <f t="shared" si="193"/>
        <v>0</v>
      </c>
      <c r="X508" s="861" t="str">
        <f t="shared" si="194"/>
        <v>NULL</v>
      </c>
      <c r="Y508" s="557" t="str">
        <f t="shared" si="195"/>
        <v/>
      </c>
      <c r="Z508" s="862">
        <f t="shared" si="198"/>
        <v>502</v>
      </c>
      <c r="AA508" s="633">
        <f t="shared" si="199"/>
        <v>0</v>
      </c>
      <c r="AB508" s="7" t="str">
        <f t="shared" si="205"/>
        <v>INVALID</v>
      </c>
      <c r="AC508" s="861" t="str">
        <f t="shared" si="206"/>
        <v/>
      </c>
      <c r="AD508" s="861" t="e">
        <f t="shared" si="211"/>
        <v>#DIV/0!</v>
      </c>
      <c r="AE508" s="861">
        <f t="shared" si="212"/>
        <v>0</v>
      </c>
      <c r="AF508" s="862">
        <f t="shared" si="200"/>
        <v>300</v>
      </c>
      <c r="AG508" s="862">
        <f t="shared" si="201"/>
        <v>201</v>
      </c>
      <c r="AH508" s="865">
        <f t="shared" si="202"/>
        <v>0.374</v>
      </c>
      <c r="AI508" s="862">
        <f t="shared" si="203"/>
        <v>0.11600000000000001</v>
      </c>
      <c r="AJ508" s="862" t="e">
        <f t="shared" si="204"/>
        <v>#VALUE!</v>
      </c>
      <c r="AK508" s="632" t="str">
        <f t="shared" si="209"/>
        <v/>
      </c>
      <c r="AL508" s="866" t="str">
        <f t="shared" si="189"/>
        <v/>
      </c>
      <c r="AM508" s="867">
        <f t="shared" si="196"/>
        <v>0</v>
      </c>
      <c r="AN508" s="633" t="str">
        <f t="shared" si="210"/>
        <v>YES</v>
      </c>
      <c r="AO508" s="511" t="s">
        <v>382</v>
      </c>
      <c r="AP508" s="127">
        <f>VLOOKUP(AO508,'Flags&amp;Qualifiers'!$B$2:$C$49,2)</f>
        <v>0</v>
      </c>
      <c r="AQ508" s="127">
        <f>VLOOKUP(AO508,'Flags&amp;Qualifiers'!$B$2:$D$49,3)</f>
        <v>0</v>
      </c>
      <c r="AR508" s="127">
        <f>VLOOKUP(AO508,'Flags&amp;Qualifiers'!$B$2:$E$49,4)</f>
        <v>0</v>
      </c>
      <c r="AS508" s="968"/>
      <c r="AT508" s="856" t="str">
        <f t="shared" si="197"/>
        <v>no</v>
      </c>
    </row>
    <row r="509" spans="1:46" s="7" customFormat="1" ht="11.25" customHeight="1" x14ac:dyDescent="0.2">
      <c r="A509" s="621">
        <f>(AirVision!A506)</f>
        <v>0</v>
      </c>
      <c r="B509" s="622">
        <f>(AirVision!B506)</f>
        <v>0</v>
      </c>
      <c r="C509" s="623" t="str">
        <f>IF(ISNUMBER(AirVision!I506),AirVision!I506, "")</f>
        <v/>
      </c>
      <c r="D509" s="624" t="str">
        <f>IF(AirVision!J506&lt;&gt;"",AirVision!J506, "")</f>
        <v/>
      </c>
      <c r="E509" s="624" t="str">
        <f>IF(ISNUMBER(AirVision!C506),AirVision!C506, "")</f>
        <v/>
      </c>
      <c r="F509" s="624" t="str">
        <f>IF(AirVision!D506&lt;&gt;"",AirVision!D506, "")</f>
        <v/>
      </c>
      <c r="G509" s="624" t="str">
        <f>IF(ISNUMBER(AirVision!F506),AirVision!F506, "")</f>
        <v/>
      </c>
      <c r="H509" s="624" t="str">
        <f>IF(AirVision!G506&lt;&gt;"",AirVision!G506, "")</f>
        <v/>
      </c>
      <c r="I509" s="624" t="str">
        <f>IF(ISNUMBER(AirVision!U506),AirVision!U506, "")</f>
        <v/>
      </c>
      <c r="J509" s="624" t="str">
        <f>IF(AirVision!V506&lt;&gt;"",AirVision!V506, "")</f>
        <v/>
      </c>
      <c r="K509" s="624" t="str">
        <f>IF(ISNUMBER(AirVision!X506),AirVision!X506, "")</f>
        <v/>
      </c>
      <c r="L509" s="624" t="str">
        <f>IF(AirVision!Y506&lt;&gt;"",AirVision!Y506, "")</f>
        <v/>
      </c>
      <c r="M509" s="624" t="str">
        <f>IF(ISNUMBER(AirVision!AA506),AirVision!AA506, "")</f>
        <v/>
      </c>
      <c r="N509" s="624" t="str">
        <f>IF(AirVision!AB506&lt;&gt;"",AirVision!AB506, "")</f>
        <v/>
      </c>
      <c r="O509" s="624" t="str">
        <f>IF(ISNUMBER(AirVision!AD506),AirVision!AD506, "")</f>
        <v/>
      </c>
      <c r="P509" s="624" t="str">
        <f>IF(AirVision!AE506&lt;&gt;"",AirVision!AE506, "")</f>
        <v/>
      </c>
      <c r="Q509" s="624">
        <f t="shared" si="190"/>
        <v>1</v>
      </c>
      <c r="R509" s="624" t="str">
        <f>IF(D509&lt;&gt;"",(VLOOKUP(D509,'Flags&amp;Qualifiers'!$S$2:$U$55,3)),"")</f>
        <v/>
      </c>
      <c r="S509" s="624" t="b">
        <f>ISNUMBER(SEARCH('Flags&amp;Qualifiers'!$S$5,D509))</f>
        <v>0</v>
      </c>
      <c r="T509" s="624">
        <f t="shared" si="191"/>
        <v>0</v>
      </c>
      <c r="U509" s="624" t="str">
        <f>IF(D509&lt;&gt;"",(VLOOKUP(D509,'Flags&amp;Qualifiers'!$S$2:$T$55,2)),"")</f>
        <v/>
      </c>
      <c r="V509" s="7">
        <f t="shared" si="192"/>
        <v>1</v>
      </c>
      <c r="W509" s="7">
        <f t="shared" si="193"/>
        <v>0</v>
      </c>
      <c r="X509" s="861" t="str">
        <f t="shared" si="194"/>
        <v>NULL</v>
      </c>
      <c r="Y509" s="557" t="str">
        <f t="shared" si="195"/>
        <v/>
      </c>
      <c r="Z509" s="862">
        <f t="shared" si="198"/>
        <v>503</v>
      </c>
      <c r="AA509" s="633">
        <f t="shared" si="199"/>
        <v>0</v>
      </c>
      <c r="AB509" s="7" t="str">
        <f t="shared" si="205"/>
        <v>INVALID</v>
      </c>
      <c r="AC509" s="861" t="str">
        <f t="shared" si="206"/>
        <v/>
      </c>
      <c r="AD509" s="861" t="e">
        <f t="shared" si="211"/>
        <v>#DIV/0!</v>
      </c>
      <c r="AE509" s="861">
        <f t="shared" si="212"/>
        <v>0</v>
      </c>
      <c r="AF509" s="862">
        <f t="shared" si="200"/>
        <v>300</v>
      </c>
      <c r="AG509" s="862">
        <f t="shared" si="201"/>
        <v>201</v>
      </c>
      <c r="AH509" s="865">
        <f t="shared" si="202"/>
        <v>0.374</v>
      </c>
      <c r="AI509" s="862">
        <f t="shared" si="203"/>
        <v>0.11600000000000001</v>
      </c>
      <c r="AJ509" s="862" t="e">
        <f t="shared" si="204"/>
        <v>#VALUE!</v>
      </c>
      <c r="AK509" s="632" t="str">
        <f t="shared" si="209"/>
        <v/>
      </c>
      <c r="AL509" s="866" t="str">
        <f t="shared" si="189"/>
        <v/>
      </c>
      <c r="AM509" s="867">
        <f t="shared" si="196"/>
        <v>0</v>
      </c>
      <c r="AN509" s="633" t="str">
        <f t="shared" si="210"/>
        <v>YES</v>
      </c>
      <c r="AO509" s="511" t="s">
        <v>382</v>
      </c>
      <c r="AP509" s="127">
        <f>VLOOKUP(AO509,'Flags&amp;Qualifiers'!$B$2:$C$49,2)</f>
        <v>0</v>
      </c>
      <c r="AQ509" s="127">
        <f>VLOOKUP(AO509,'Flags&amp;Qualifiers'!$B$2:$D$49,3)</f>
        <v>0</v>
      </c>
      <c r="AR509" s="127">
        <f>VLOOKUP(AO509,'Flags&amp;Qualifiers'!$B$2:$E$49,4)</f>
        <v>0</v>
      </c>
      <c r="AS509" s="968"/>
      <c r="AT509" s="856" t="str">
        <f t="shared" si="197"/>
        <v>no</v>
      </c>
    </row>
    <row r="510" spans="1:46" s="7" customFormat="1" ht="11.25" customHeight="1" x14ac:dyDescent="0.2">
      <c r="A510" s="621">
        <f>(AirVision!A507)</f>
        <v>0</v>
      </c>
      <c r="B510" s="622">
        <f>(AirVision!B507)</f>
        <v>0</v>
      </c>
      <c r="C510" s="623" t="str">
        <f>IF(ISNUMBER(AirVision!I507),AirVision!I507, "")</f>
        <v/>
      </c>
      <c r="D510" s="624" t="str">
        <f>IF(AirVision!J507&lt;&gt;"",AirVision!J507, "")</f>
        <v/>
      </c>
      <c r="E510" s="624" t="str">
        <f>IF(ISNUMBER(AirVision!C507),AirVision!C507, "")</f>
        <v/>
      </c>
      <c r="F510" s="624" t="str">
        <f>IF(AirVision!D507&lt;&gt;"",AirVision!D507, "")</f>
        <v/>
      </c>
      <c r="G510" s="624" t="str">
        <f>IF(ISNUMBER(AirVision!F507),AirVision!F507, "")</f>
        <v/>
      </c>
      <c r="H510" s="624" t="str">
        <f>IF(AirVision!G507&lt;&gt;"",AirVision!G507, "")</f>
        <v/>
      </c>
      <c r="I510" s="624" t="str">
        <f>IF(ISNUMBER(AirVision!U507),AirVision!U507, "")</f>
        <v/>
      </c>
      <c r="J510" s="624" t="str">
        <f>IF(AirVision!V507&lt;&gt;"",AirVision!V507, "")</f>
        <v/>
      </c>
      <c r="K510" s="624" t="str">
        <f>IF(ISNUMBER(AirVision!X507),AirVision!X507, "")</f>
        <v/>
      </c>
      <c r="L510" s="624" t="str">
        <f>IF(AirVision!Y507&lt;&gt;"",AirVision!Y507, "")</f>
        <v/>
      </c>
      <c r="M510" s="624" t="str">
        <f>IF(ISNUMBER(AirVision!AA507),AirVision!AA507, "")</f>
        <v/>
      </c>
      <c r="N510" s="624" t="str">
        <f>IF(AirVision!AB507&lt;&gt;"",AirVision!AB507, "")</f>
        <v/>
      </c>
      <c r="O510" s="624" t="str">
        <f>IF(ISNUMBER(AirVision!AD507),AirVision!AD507, "")</f>
        <v/>
      </c>
      <c r="P510" s="624" t="str">
        <f>IF(AirVision!AE507&lt;&gt;"",AirVision!AE507, "")</f>
        <v/>
      </c>
      <c r="Q510" s="624">
        <f t="shared" si="190"/>
        <v>1</v>
      </c>
      <c r="R510" s="624" t="str">
        <f>IF(D510&lt;&gt;"",(VLOOKUP(D510,'Flags&amp;Qualifiers'!$S$2:$U$55,3)),"")</f>
        <v/>
      </c>
      <c r="S510" s="624" t="b">
        <f>ISNUMBER(SEARCH('Flags&amp;Qualifiers'!$S$5,D510))</f>
        <v>0</v>
      </c>
      <c r="T510" s="624">
        <f t="shared" si="191"/>
        <v>0</v>
      </c>
      <c r="U510" s="624" t="str">
        <f>IF(D510&lt;&gt;"",(VLOOKUP(D510,'Flags&amp;Qualifiers'!$S$2:$T$55,2)),"")</f>
        <v/>
      </c>
      <c r="V510" s="7">
        <f t="shared" si="192"/>
        <v>1</v>
      </c>
      <c r="W510" s="7">
        <f t="shared" si="193"/>
        <v>0</v>
      </c>
      <c r="X510" s="861" t="str">
        <f t="shared" si="194"/>
        <v>NULL</v>
      </c>
      <c r="Y510" s="557" t="str">
        <f t="shared" si="195"/>
        <v/>
      </c>
      <c r="Z510" s="862">
        <f t="shared" si="198"/>
        <v>504</v>
      </c>
      <c r="AA510" s="633">
        <f t="shared" si="199"/>
        <v>0</v>
      </c>
      <c r="AB510" s="7" t="str">
        <f t="shared" si="205"/>
        <v>INVALID</v>
      </c>
      <c r="AC510" s="861" t="str">
        <f t="shared" si="206"/>
        <v/>
      </c>
      <c r="AD510" s="861" t="e">
        <f t="shared" si="211"/>
        <v>#DIV/0!</v>
      </c>
      <c r="AE510" s="861">
        <f t="shared" si="212"/>
        <v>0</v>
      </c>
      <c r="AF510" s="862">
        <f t="shared" si="200"/>
        <v>300</v>
      </c>
      <c r="AG510" s="862">
        <f t="shared" si="201"/>
        <v>201</v>
      </c>
      <c r="AH510" s="865">
        <f t="shared" si="202"/>
        <v>0.374</v>
      </c>
      <c r="AI510" s="862">
        <f t="shared" si="203"/>
        <v>0.11600000000000001</v>
      </c>
      <c r="AJ510" s="862" t="e">
        <f t="shared" si="204"/>
        <v>#VALUE!</v>
      </c>
      <c r="AK510" s="632" t="str">
        <f t="shared" si="209"/>
        <v/>
      </c>
      <c r="AL510" s="866" t="str">
        <f t="shared" si="189"/>
        <v/>
      </c>
      <c r="AM510" s="867">
        <f t="shared" si="196"/>
        <v>0</v>
      </c>
      <c r="AN510" s="633" t="str">
        <f t="shared" si="210"/>
        <v>YES</v>
      </c>
      <c r="AO510" s="511" t="s">
        <v>382</v>
      </c>
      <c r="AP510" s="127">
        <f>VLOOKUP(AO510,'Flags&amp;Qualifiers'!$B$2:$C$49,2)</f>
        <v>0</v>
      </c>
      <c r="AQ510" s="127">
        <f>VLOOKUP(AO510,'Flags&amp;Qualifiers'!$B$2:$D$49,3)</f>
        <v>0</v>
      </c>
      <c r="AR510" s="127">
        <f>VLOOKUP(AO510,'Flags&amp;Qualifiers'!$B$2:$E$49,4)</f>
        <v>0</v>
      </c>
      <c r="AS510" s="968"/>
      <c r="AT510" s="856" t="str">
        <f t="shared" si="197"/>
        <v>no</v>
      </c>
    </row>
    <row r="511" spans="1:46" s="7" customFormat="1" ht="11.25" customHeight="1" x14ac:dyDescent="0.2">
      <c r="A511" s="621">
        <f>(AirVision!A508)</f>
        <v>0</v>
      </c>
      <c r="B511" s="622">
        <f>(AirVision!B508)</f>
        <v>0</v>
      </c>
      <c r="C511" s="623" t="str">
        <f>IF(ISNUMBER(AirVision!I508),AirVision!I508, "")</f>
        <v/>
      </c>
      <c r="D511" s="624" t="str">
        <f>IF(AirVision!J508&lt;&gt;"",AirVision!J508, "")</f>
        <v/>
      </c>
      <c r="E511" s="624" t="str">
        <f>IF(ISNUMBER(AirVision!C508),AirVision!C508, "")</f>
        <v/>
      </c>
      <c r="F511" s="624" t="str">
        <f>IF(AirVision!D508&lt;&gt;"",AirVision!D508, "")</f>
        <v/>
      </c>
      <c r="G511" s="624" t="str">
        <f>IF(ISNUMBER(AirVision!F508),AirVision!F508, "")</f>
        <v/>
      </c>
      <c r="H511" s="624" t="str">
        <f>IF(AirVision!G508&lt;&gt;"",AirVision!G508, "")</f>
        <v/>
      </c>
      <c r="I511" s="624" t="str">
        <f>IF(ISNUMBER(AirVision!U508),AirVision!U508, "")</f>
        <v/>
      </c>
      <c r="J511" s="624" t="str">
        <f>IF(AirVision!V508&lt;&gt;"",AirVision!V508, "")</f>
        <v/>
      </c>
      <c r="K511" s="624" t="str">
        <f>IF(ISNUMBER(AirVision!X508),AirVision!X508, "")</f>
        <v/>
      </c>
      <c r="L511" s="624" t="str">
        <f>IF(AirVision!Y508&lt;&gt;"",AirVision!Y508, "")</f>
        <v/>
      </c>
      <c r="M511" s="624" t="str">
        <f>IF(ISNUMBER(AirVision!AA508),AirVision!AA508, "")</f>
        <v/>
      </c>
      <c r="N511" s="624" t="str">
        <f>IF(AirVision!AB508&lt;&gt;"",AirVision!AB508, "")</f>
        <v/>
      </c>
      <c r="O511" s="624" t="str">
        <f>IF(ISNUMBER(AirVision!AD508),AirVision!AD508, "")</f>
        <v/>
      </c>
      <c r="P511" s="624" t="str">
        <f>IF(AirVision!AE508&lt;&gt;"",AirVision!AE508, "")</f>
        <v/>
      </c>
      <c r="Q511" s="624">
        <f t="shared" si="190"/>
        <v>1</v>
      </c>
      <c r="R511" s="624" t="str">
        <f>IF(D511&lt;&gt;"",(VLOOKUP(D511,'Flags&amp;Qualifiers'!$S$2:$U$55,3)),"")</f>
        <v/>
      </c>
      <c r="S511" s="624" t="b">
        <f>ISNUMBER(SEARCH('Flags&amp;Qualifiers'!$S$5,D511))</f>
        <v>0</v>
      </c>
      <c r="T511" s="624">
        <f t="shared" si="191"/>
        <v>0</v>
      </c>
      <c r="U511" s="624" t="str">
        <f>IF(D511&lt;&gt;"",(VLOOKUP(D511,'Flags&amp;Qualifiers'!$S$2:$T$55,2)),"")</f>
        <v/>
      </c>
      <c r="V511" s="7">
        <f t="shared" si="192"/>
        <v>1</v>
      </c>
      <c r="W511" s="7">
        <f t="shared" si="193"/>
        <v>0</v>
      </c>
      <c r="X511" s="861" t="str">
        <f t="shared" si="194"/>
        <v>NULL</v>
      </c>
      <c r="Y511" s="557" t="str">
        <f t="shared" si="195"/>
        <v/>
      </c>
      <c r="Z511" s="862">
        <f t="shared" si="198"/>
        <v>505</v>
      </c>
      <c r="AA511" s="633">
        <f t="shared" si="199"/>
        <v>0</v>
      </c>
      <c r="AB511" s="7" t="str">
        <f t="shared" si="205"/>
        <v>INVALID</v>
      </c>
      <c r="AC511" s="861" t="str">
        <f t="shared" si="206"/>
        <v/>
      </c>
      <c r="AD511" s="861" t="e">
        <f t="shared" ref="AD511:AD534" si="213">AVERAGE($X$511:$X$534)</f>
        <v>#DIV/0!</v>
      </c>
      <c r="AE511" s="861">
        <f t="shared" ref="AE511:AE534" si="214">MAX($X$511:$X$534)</f>
        <v>0</v>
      </c>
      <c r="AF511" s="862">
        <f t="shared" si="200"/>
        <v>300</v>
      </c>
      <c r="AG511" s="862">
        <f t="shared" si="201"/>
        <v>201</v>
      </c>
      <c r="AH511" s="865">
        <f t="shared" si="202"/>
        <v>0.374</v>
      </c>
      <c r="AI511" s="862">
        <f t="shared" si="203"/>
        <v>0.11600000000000001</v>
      </c>
      <c r="AJ511" s="862" t="e">
        <f t="shared" si="204"/>
        <v>#VALUE!</v>
      </c>
      <c r="AK511" s="632" t="str">
        <f t="shared" si="209"/>
        <v/>
      </c>
      <c r="AL511" s="866" t="str">
        <f t="shared" si="189"/>
        <v/>
      </c>
      <c r="AM511" s="867">
        <f t="shared" si="196"/>
        <v>0</v>
      </c>
      <c r="AN511" s="633" t="str">
        <f t="shared" si="210"/>
        <v>YES</v>
      </c>
      <c r="AO511" s="511" t="s">
        <v>382</v>
      </c>
      <c r="AP511" s="127">
        <f>VLOOKUP(AO511,'Flags&amp;Qualifiers'!$B$2:$C$49,2)</f>
        <v>0</v>
      </c>
      <c r="AQ511" s="127">
        <f>VLOOKUP(AO511,'Flags&amp;Qualifiers'!$B$2:$D$49,3)</f>
        <v>0</v>
      </c>
      <c r="AR511" s="127">
        <f>VLOOKUP(AO511,'Flags&amp;Qualifiers'!$B$2:$E$49,4)</f>
        <v>0</v>
      </c>
      <c r="AS511" s="968"/>
      <c r="AT511" s="856" t="str">
        <f t="shared" si="197"/>
        <v>no</v>
      </c>
    </row>
    <row r="512" spans="1:46" s="7" customFormat="1" ht="11.25" customHeight="1" x14ac:dyDescent="0.2">
      <c r="A512" s="621">
        <f>(AirVision!A509)</f>
        <v>0</v>
      </c>
      <c r="B512" s="622">
        <f>(AirVision!B509)</f>
        <v>0</v>
      </c>
      <c r="C512" s="623" t="str">
        <f>IF(ISNUMBER(AirVision!I509),AirVision!I509, "")</f>
        <v/>
      </c>
      <c r="D512" s="624" t="str">
        <f>IF(AirVision!J509&lt;&gt;"",AirVision!J509, "")</f>
        <v/>
      </c>
      <c r="E512" s="624" t="str">
        <f>IF(ISNUMBER(AirVision!C509),AirVision!C509, "")</f>
        <v/>
      </c>
      <c r="F512" s="624" t="str">
        <f>IF(AirVision!D509&lt;&gt;"",AirVision!D509, "")</f>
        <v/>
      </c>
      <c r="G512" s="624" t="str">
        <f>IF(ISNUMBER(AirVision!F509),AirVision!F509, "")</f>
        <v/>
      </c>
      <c r="H512" s="624" t="str">
        <f>IF(AirVision!G509&lt;&gt;"",AirVision!G509, "")</f>
        <v/>
      </c>
      <c r="I512" s="624" t="str">
        <f>IF(ISNUMBER(AirVision!U509),AirVision!U509, "")</f>
        <v/>
      </c>
      <c r="J512" s="624" t="str">
        <f>IF(AirVision!V509&lt;&gt;"",AirVision!V509, "")</f>
        <v/>
      </c>
      <c r="K512" s="624" t="str">
        <f>IF(ISNUMBER(AirVision!X509),AirVision!X509, "")</f>
        <v/>
      </c>
      <c r="L512" s="624" t="str">
        <f>IF(AirVision!Y509&lt;&gt;"",AirVision!Y509, "")</f>
        <v/>
      </c>
      <c r="M512" s="624" t="str">
        <f>IF(ISNUMBER(AirVision!AA509),AirVision!AA509, "")</f>
        <v/>
      </c>
      <c r="N512" s="624" t="str">
        <f>IF(AirVision!AB509&lt;&gt;"",AirVision!AB509, "")</f>
        <v/>
      </c>
      <c r="O512" s="624" t="str">
        <f>IF(ISNUMBER(AirVision!AD509),AirVision!AD509, "")</f>
        <v/>
      </c>
      <c r="P512" s="624" t="str">
        <f>IF(AirVision!AE509&lt;&gt;"",AirVision!AE509, "")</f>
        <v/>
      </c>
      <c r="Q512" s="624">
        <f t="shared" si="190"/>
        <v>1</v>
      </c>
      <c r="R512" s="624" t="str">
        <f>IF(D512&lt;&gt;"",(VLOOKUP(D512,'Flags&amp;Qualifiers'!$S$2:$U$55,3)),"")</f>
        <v/>
      </c>
      <c r="S512" s="624" t="b">
        <f>ISNUMBER(SEARCH('Flags&amp;Qualifiers'!$S$5,D512))</f>
        <v>0</v>
      </c>
      <c r="T512" s="624">
        <f t="shared" si="191"/>
        <v>0</v>
      </c>
      <c r="U512" s="624" t="str">
        <f>IF(D512&lt;&gt;"",(VLOOKUP(D512,'Flags&amp;Qualifiers'!$S$2:$T$55,2)),"")</f>
        <v/>
      </c>
      <c r="V512" s="7">
        <f t="shared" si="192"/>
        <v>1</v>
      </c>
      <c r="W512" s="7">
        <f t="shared" si="193"/>
        <v>0</v>
      </c>
      <c r="X512" s="861" t="str">
        <f t="shared" si="194"/>
        <v>NULL</v>
      </c>
      <c r="Y512" s="557" t="str">
        <f t="shared" si="195"/>
        <v/>
      </c>
      <c r="Z512" s="862">
        <f t="shared" si="198"/>
        <v>506</v>
      </c>
      <c r="AA512" s="633">
        <f t="shared" si="199"/>
        <v>0</v>
      </c>
      <c r="AB512" s="7" t="str">
        <f t="shared" si="205"/>
        <v>INVALID</v>
      </c>
      <c r="AC512" s="861" t="str">
        <f t="shared" si="206"/>
        <v/>
      </c>
      <c r="AD512" s="861" t="e">
        <f t="shared" si="213"/>
        <v>#DIV/0!</v>
      </c>
      <c r="AE512" s="861">
        <f t="shared" si="214"/>
        <v>0</v>
      </c>
      <c r="AF512" s="862">
        <f t="shared" si="200"/>
        <v>300</v>
      </c>
      <c r="AG512" s="862">
        <f t="shared" si="201"/>
        <v>201</v>
      </c>
      <c r="AH512" s="865">
        <f t="shared" si="202"/>
        <v>0.374</v>
      </c>
      <c r="AI512" s="862">
        <f t="shared" si="203"/>
        <v>0.11600000000000001</v>
      </c>
      <c r="AJ512" s="862" t="e">
        <f t="shared" si="204"/>
        <v>#VALUE!</v>
      </c>
      <c r="AK512" s="632" t="str">
        <f t="shared" si="209"/>
        <v/>
      </c>
      <c r="AL512" s="866" t="str">
        <f t="shared" si="189"/>
        <v/>
      </c>
      <c r="AM512" s="867">
        <f t="shared" si="196"/>
        <v>0</v>
      </c>
      <c r="AN512" s="633" t="str">
        <f t="shared" si="210"/>
        <v>YES</v>
      </c>
      <c r="AO512" s="511" t="s">
        <v>382</v>
      </c>
      <c r="AP512" s="127">
        <f>VLOOKUP(AO512,'Flags&amp;Qualifiers'!$B$2:$C$49,2)</f>
        <v>0</v>
      </c>
      <c r="AQ512" s="127">
        <f>VLOOKUP(AO512,'Flags&amp;Qualifiers'!$B$2:$D$49,3)</f>
        <v>0</v>
      </c>
      <c r="AR512" s="127">
        <f>VLOOKUP(AO512,'Flags&amp;Qualifiers'!$B$2:$E$49,4)</f>
        <v>0</v>
      </c>
      <c r="AS512" s="968"/>
      <c r="AT512" s="856" t="str">
        <f t="shared" si="197"/>
        <v>no</v>
      </c>
    </row>
    <row r="513" spans="1:46" s="7" customFormat="1" ht="11.25" customHeight="1" x14ac:dyDescent="0.2">
      <c r="A513" s="621">
        <f>(AirVision!A510)</f>
        <v>0</v>
      </c>
      <c r="B513" s="622">
        <f>(AirVision!B510)</f>
        <v>0</v>
      </c>
      <c r="C513" s="623" t="str">
        <f>IF(ISNUMBER(AirVision!I510),AirVision!I510, "")</f>
        <v/>
      </c>
      <c r="D513" s="624" t="str">
        <f>IF(AirVision!J510&lt;&gt;"",AirVision!J510, "")</f>
        <v/>
      </c>
      <c r="E513" s="624" t="str">
        <f>IF(ISNUMBER(AirVision!C510),AirVision!C510, "")</f>
        <v/>
      </c>
      <c r="F513" s="624" t="str">
        <f>IF(AirVision!D510&lt;&gt;"",AirVision!D510, "")</f>
        <v/>
      </c>
      <c r="G513" s="624" t="str">
        <f>IF(ISNUMBER(AirVision!F510),AirVision!F510, "")</f>
        <v/>
      </c>
      <c r="H513" s="624" t="str">
        <f>IF(AirVision!G510&lt;&gt;"",AirVision!G510, "")</f>
        <v/>
      </c>
      <c r="I513" s="624" t="str">
        <f>IF(ISNUMBER(AirVision!U510),AirVision!U510, "")</f>
        <v/>
      </c>
      <c r="J513" s="624" t="str">
        <f>IF(AirVision!V510&lt;&gt;"",AirVision!V510, "")</f>
        <v/>
      </c>
      <c r="K513" s="624" t="str">
        <f>IF(ISNUMBER(AirVision!X510),AirVision!X510, "")</f>
        <v/>
      </c>
      <c r="L513" s="624" t="str">
        <f>IF(AirVision!Y510&lt;&gt;"",AirVision!Y510, "")</f>
        <v/>
      </c>
      <c r="M513" s="624" t="str">
        <f>IF(ISNUMBER(AirVision!AA510),AirVision!AA510, "")</f>
        <v/>
      </c>
      <c r="N513" s="624" t="str">
        <f>IF(AirVision!AB510&lt;&gt;"",AirVision!AB510, "")</f>
        <v/>
      </c>
      <c r="O513" s="624" t="str">
        <f>IF(ISNUMBER(AirVision!AD510),AirVision!AD510, "")</f>
        <v/>
      </c>
      <c r="P513" s="624" t="str">
        <f>IF(AirVision!AE510&lt;&gt;"",AirVision!AE510, "")</f>
        <v/>
      </c>
      <c r="Q513" s="624">
        <f t="shared" si="190"/>
        <v>1</v>
      </c>
      <c r="R513" s="624" t="str">
        <f>IF(D513&lt;&gt;"",(VLOOKUP(D513,'Flags&amp;Qualifiers'!$S$2:$U$55,3)),"")</f>
        <v/>
      </c>
      <c r="S513" s="624" t="b">
        <f>ISNUMBER(SEARCH('Flags&amp;Qualifiers'!$S$5,D513))</f>
        <v>0</v>
      </c>
      <c r="T513" s="624">
        <f t="shared" si="191"/>
        <v>0</v>
      </c>
      <c r="U513" s="624" t="str">
        <f>IF(D513&lt;&gt;"",(VLOOKUP(D513,'Flags&amp;Qualifiers'!$S$2:$T$55,2)),"")</f>
        <v/>
      </c>
      <c r="V513" s="7">
        <f t="shared" si="192"/>
        <v>1</v>
      </c>
      <c r="W513" s="7">
        <f t="shared" si="193"/>
        <v>0</v>
      </c>
      <c r="X513" s="861" t="str">
        <f t="shared" si="194"/>
        <v>NULL</v>
      </c>
      <c r="Y513" s="557" t="str">
        <f t="shared" si="195"/>
        <v/>
      </c>
      <c r="Z513" s="862">
        <f t="shared" si="198"/>
        <v>507</v>
      </c>
      <c r="AA513" s="633">
        <f t="shared" si="199"/>
        <v>0</v>
      </c>
      <c r="AB513" s="7" t="str">
        <f t="shared" si="205"/>
        <v>INVALID</v>
      </c>
      <c r="AC513" s="861" t="str">
        <f t="shared" si="206"/>
        <v/>
      </c>
      <c r="AD513" s="861" t="e">
        <f t="shared" si="213"/>
        <v>#DIV/0!</v>
      </c>
      <c r="AE513" s="861">
        <f t="shared" si="214"/>
        <v>0</v>
      </c>
      <c r="AF513" s="862">
        <f t="shared" si="200"/>
        <v>300</v>
      </c>
      <c r="AG513" s="862">
        <f t="shared" si="201"/>
        <v>201</v>
      </c>
      <c r="AH513" s="865">
        <f t="shared" si="202"/>
        <v>0.374</v>
      </c>
      <c r="AI513" s="862">
        <f t="shared" si="203"/>
        <v>0.11600000000000001</v>
      </c>
      <c r="AJ513" s="862" t="e">
        <f t="shared" si="204"/>
        <v>#VALUE!</v>
      </c>
      <c r="AK513" s="632" t="str">
        <f t="shared" si="209"/>
        <v/>
      </c>
      <c r="AL513" s="866" t="str">
        <f t="shared" si="189"/>
        <v/>
      </c>
      <c r="AM513" s="867">
        <f t="shared" si="196"/>
        <v>0</v>
      </c>
      <c r="AN513" s="633" t="str">
        <f t="shared" si="210"/>
        <v>YES</v>
      </c>
      <c r="AO513" s="511" t="s">
        <v>382</v>
      </c>
      <c r="AP513" s="127">
        <f>VLOOKUP(AO513,'Flags&amp;Qualifiers'!$B$2:$C$49,2)</f>
        <v>0</v>
      </c>
      <c r="AQ513" s="127">
        <f>VLOOKUP(AO513,'Flags&amp;Qualifiers'!$B$2:$D$49,3)</f>
        <v>0</v>
      </c>
      <c r="AR513" s="127">
        <f>VLOOKUP(AO513,'Flags&amp;Qualifiers'!$B$2:$E$49,4)</f>
        <v>0</v>
      </c>
      <c r="AS513" s="968"/>
      <c r="AT513" s="856" t="str">
        <f t="shared" si="197"/>
        <v>no</v>
      </c>
    </row>
    <row r="514" spans="1:46" s="7" customFormat="1" ht="11.25" customHeight="1" x14ac:dyDescent="0.2">
      <c r="A514" s="621">
        <f>(AirVision!A511)</f>
        <v>0</v>
      </c>
      <c r="B514" s="622">
        <f>(AirVision!B511)</f>
        <v>0</v>
      </c>
      <c r="C514" s="623" t="str">
        <f>IF(ISNUMBER(AirVision!I511),AirVision!I511, "")</f>
        <v/>
      </c>
      <c r="D514" s="624" t="str">
        <f>IF(AirVision!J511&lt;&gt;"",AirVision!J511, "")</f>
        <v/>
      </c>
      <c r="E514" s="624" t="str">
        <f>IF(ISNUMBER(AirVision!C511),AirVision!C511, "")</f>
        <v/>
      </c>
      <c r="F514" s="624" t="str">
        <f>IF(AirVision!D511&lt;&gt;"",AirVision!D511, "")</f>
        <v/>
      </c>
      <c r="G514" s="624" t="str">
        <f>IF(ISNUMBER(AirVision!F511),AirVision!F511, "")</f>
        <v/>
      </c>
      <c r="H514" s="624" t="str">
        <f>IF(AirVision!G511&lt;&gt;"",AirVision!G511, "")</f>
        <v/>
      </c>
      <c r="I514" s="624" t="str">
        <f>IF(ISNUMBER(AirVision!U511),AirVision!U511, "")</f>
        <v/>
      </c>
      <c r="J514" s="624" t="str">
        <f>IF(AirVision!V511&lt;&gt;"",AirVision!V511, "")</f>
        <v/>
      </c>
      <c r="K514" s="624" t="str">
        <f>IF(ISNUMBER(AirVision!X511),AirVision!X511, "")</f>
        <v/>
      </c>
      <c r="L514" s="624" t="str">
        <f>IF(AirVision!Y511&lt;&gt;"",AirVision!Y511, "")</f>
        <v/>
      </c>
      <c r="M514" s="624" t="str">
        <f>IF(ISNUMBER(AirVision!AA511),AirVision!AA511, "")</f>
        <v/>
      </c>
      <c r="N514" s="624" t="str">
        <f>IF(AirVision!AB511&lt;&gt;"",AirVision!AB511, "")</f>
        <v/>
      </c>
      <c r="O514" s="624" t="str">
        <f>IF(ISNUMBER(AirVision!AD511),AirVision!AD511, "")</f>
        <v/>
      </c>
      <c r="P514" s="624" t="str">
        <f>IF(AirVision!AE511&lt;&gt;"",AirVision!AE511, "")</f>
        <v/>
      </c>
      <c r="Q514" s="624">
        <f t="shared" si="190"/>
        <v>1</v>
      </c>
      <c r="R514" s="624" t="str">
        <f>IF(D514&lt;&gt;"",(VLOOKUP(D514,'Flags&amp;Qualifiers'!$S$2:$U$55,3)),"")</f>
        <v/>
      </c>
      <c r="S514" s="624" t="b">
        <f>ISNUMBER(SEARCH('Flags&amp;Qualifiers'!$S$5,D514))</f>
        <v>0</v>
      </c>
      <c r="T514" s="624">
        <f t="shared" si="191"/>
        <v>0</v>
      </c>
      <c r="U514" s="624" t="str">
        <f>IF(D514&lt;&gt;"",(VLOOKUP(D514,'Flags&amp;Qualifiers'!$S$2:$T$55,2)),"")</f>
        <v/>
      </c>
      <c r="V514" s="7">
        <f t="shared" si="192"/>
        <v>1</v>
      </c>
      <c r="W514" s="7">
        <f t="shared" si="193"/>
        <v>0</v>
      </c>
      <c r="X514" s="861" t="str">
        <f t="shared" si="194"/>
        <v>NULL</v>
      </c>
      <c r="Y514" s="557" t="str">
        <f t="shared" si="195"/>
        <v/>
      </c>
      <c r="Z514" s="862">
        <f t="shared" si="198"/>
        <v>508</v>
      </c>
      <c r="AA514" s="633">
        <f t="shared" si="199"/>
        <v>0</v>
      </c>
      <c r="AB514" s="7" t="str">
        <f t="shared" si="205"/>
        <v>INVALID</v>
      </c>
      <c r="AC514" s="861" t="str">
        <f t="shared" si="206"/>
        <v/>
      </c>
      <c r="AD514" s="861" t="e">
        <f t="shared" si="213"/>
        <v>#DIV/0!</v>
      </c>
      <c r="AE514" s="861">
        <f t="shared" si="214"/>
        <v>0</v>
      </c>
      <c r="AF514" s="862">
        <f t="shared" si="200"/>
        <v>300</v>
      </c>
      <c r="AG514" s="862">
        <f t="shared" si="201"/>
        <v>201</v>
      </c>
      <c r="AH514" s="865">
        <f t="shared" si="202"/>
        <v>0.374</v>
      </c>
      <c r="AI514" s="862">
        <f t="shared" si="203"/>
        <v>0.11600000000000001</v>
      </c>
      <c r="AJ514" s="862" t="e">
        <f t="shared" si="204"/>
        <v>#VALUE!</v>
      </c>
      <c r="AK514" s="632" t="str">
        <f t="shared" si="209"/>
        <v/>
      </c>
      <c r="AL514" s="866" t="str">
        <f t="shared" si="189"/>
        <v/>
      </c>
      <c r="AM514" s="867">
        <f t="shared" si="196"/>
        <v>0</v>
      </c>
      <c r="AN514" s="633" t="str">
        <f t="shared" si="210"/>
        <v>YES</v>
      </c>
      <c r="AO514" s="511" t="s">
        <v>382</v>
      </c>
      <c r="AP514" s="127">
        <f>VLOOKUP(AO514,'Flags&amp;Qualifiers'!$B$2:$C$49,2)</f>
        <v>0</v>
      </c>
      <c r="AQ514" s="127">
        <f>VLOOKUP(AO514,'Flags&amp;Qualifiers'!$B$2:$D$49,3)</f>
        <v>0</v>
      </c>
      <c r="AR514" s="127">
        <f>VLOOKUP(AO514,'Flags&amp;Qualifiers'!$B$2:$E$49,4)</f>
        <v>0</v>
      </c>
      <c r="AS514" s="968"/>
      <c r="AT514" s="856" t="str">
        <f t="shared" si="197"/>
        <v>no</v>
      </c>
    </row>
    <row r="515" spans="1:46" s="7" customFormat="1" ht="11.25" customHeight="1" x14ac:dyDescent="0.2">
      <c r="A515" s="621">
        <f>(AirVision!A512)</f>
        <v>0</v>
      </c>
      <c r="B515" s="622">
        <f>(AirVision!B512)</f>
        <v>0</v>
      </c>
      <c r="C515" s="623" t="str">
        <f>IF(ISNUMBER(AirVision!I512),AirVision!I512, "")</f>
        <v/>
      </c>
      <c r="D515" s="624" t="str">
        <f>IF(AirVision!J512&lt;&gt;"",AirVision!J512, "")</f>
        <v/>
      </c>
      <c r="E515" s="624" t="str">
        <f>IF(ISNUMBER(AirVision!C512),AirVision!C512, "")</f>
        <v/>
      </c>
      <c r="F515" s="624" t="str">
        <f>IF(AirVision!D512&lt;&gt;"",AirVision!D512, "")</f>
        <v/>
      </c>
      <c r="G515" s="624" t="str">
        <f>IF(ISNUMBER(AirVision!F512),AirVision!F512, "")</f>
        <v/>
      </c>
      <c r="H515" s="624" t="str">
        <f>IF(AirVision!G512&lt;&gt;"",AirVision!G512, "")</f>
        <v/>
      </c>
      <c r="I515" s="624" t="str">
        <f>IF(ISNUMBER(AirVision!U512),AirVision!U512, "")</f>
        <v/>
      </c>
      <c r="J515" s="624" t="str">
        <f>IF(AirVision!V512&lt;&gt;"",AirVision!V512, "")</f>
        <v/>
      </c>
      <c r="K515" s="624" t="str">
        <f>IF(ISNUMBER(AirVision!X512),AirVision!X512, "")</f>
        <v/>
      </c>
      <c r="L515" s="624" t="str">
        <f>IF(AirVision!Y512&lt;&gt;"",AirVision!Y512, "")</f>
        <v/>
      </c>
      <c r="M515" s="624" t="str">
        <f>IF(ISNUMBER(AirVision!AA512),AirVision!AA512, "")</f>
        <v/>
      </c>
      <c r="N515" s="624" t="str">
        <f>IF(AirVision!AB512&lt;&gt;"",AirVision!AB512, "")</f>
        <v/>
      </c>
      <c r="O515" s="624" t="str">
        <f>IF(ISNUMBER(AirVision!AD512),AirVision!AD512, "")</f>
        <v/>
      </c>
      <c r="P515" s="624" t="str">
        <f>IF(AirVision!AE512&lt;&gt;"",AirVision!AE512, "")</f>
        <v/>
      </c>
      <c r="Q515" s="624">
        <f t="shared" si="190"/>
        <v>1</v>
      </c>
      <c r="R515" s="624" t="str">
        <f>IF(D515&lt;&gt;"",(VLOOKUP(D515,'Flags&amp;Qualifiers'!$S$2:$U$55,3)),"")</f>
        <v/>
      </c>
      <c r="S515" s="624" t="b">
        <f>ISNUMBER(SEARCH('Flags&amp;Qualifiers'!$S$5,D515))</f>
        <v>0</v>
      </c>
      <c r="T515" s="624">
        <f t="shared" si="191"/>
        <v>0</v>
      </c>
      <c r="U515" s="624" t="str">
        <f>IF(D515&lt;&gt;"",(VLOOKUP(D515,'Flags&amp;Qualifiers'!$S$2:$T$55,2)),"")</f>
        <v/>
      </c>
      <c r="V515" s="7">
        <f t="shared" si="192"/>
        <v>1</v>
      </c>
      <c r="W515" s="7">
        <f t="shared" si="193"/>
        <v>0</v>
      </c>
      <c r="X515" s="861" t="str">
        <f t="shared" si="194"/>
        <v>NULL</v>
      </c>
      <c r="Y515" s="557" t="str">
        <f t="shared" si="195"/>
        <v/>
      </c>
      <c r="Z515" s="862">
        <f t="shared" si="198"/>
        <v>509</v>
      </c>
      <c r="AA515" s="633">
        <f t="shared" si="199"/>
        <v>0</v>
      </c>
      <c r="AB515" s="7" t="str">
        <f t="shared" si="205"/>
        <v>INVALID</v>
      </c>
      <c r="AC515" s="861" t="str">
        <f t="shared" si="206"/>
        <v/>
      </c>
      <c r="AD515" s="861" t="e">
        <f t="shared" si="213"/>
        <v>#DIV/0!</v>
      </c>
      <c r="AE515" s="861">
        <f t="shared" si="214"/>
        <v>0</v>
      </c>
      <c r="AF515" s="862">
        <f t="shared" si="200"/>
        <v>300</v>
      </c>
      <c r="AG515" s="862">
        <f t="shared" si="201"/>
        <v>201</v>
      </c>
      <c r="AH515" s="865">
        <f t="shared" si="202"/>
        <v>0.374</v>
      </c>
      <c r="AI515" s="862">
        <f t="shared" si="203"/>
        <v>0.11600000000000001</v>
      </c>
      <c r="AJ515" s="862" t="e">
        <f t="shared" si="204"/>
        <v>#VALUE!</v>
      </c>
      <c r="AK515" s="632" t="str">
        <f t="shared" si="209"/>
        <v/>
      </c>
      <c r="AL515" s="866" t="str">
        <f t="shared" si="189"/>
        <v/>
      </c>
      <c r="AM515" s="867">
        <f t="shared" si="196"/>
        <v>0</v>
      </c>
      <c r="AN515" s="633" t="str">
        <f t="shared" si="210"/>
        <v>YES</v>
      </c>
      <c r="AO515" s="511" t="s">
        <v>382</v>
      </c>
      <c r="AP515" s="127">
        <f>VLOOKUP(AO515,'Flags&amp;Qualifiers'!$B$2:$C$49,2)</f>
        <v>0</v>
      </c>
      <c r="AQ515" s="127">
        <f>VLOOKUP(AO515,'Flags&amp;Qualifiers'!$B$2:$D$49,3)</f>
        <v>0</v>
      </c>
      <c r="AR515" s="127">
        <f>VLOOKUP(AO515,'Flags&amp;Qualifiers'!$B$2:$E$49,4)</f>
        <v>0</v>
      </c>
      <c r="AS515" s="968"/>
      <c r="AT515" s="856" t="str">
        <f t="shared" si="197"/>
        <v>no</v>
      </c>
    </row>
    <row r="516" spans="1:46" s="7" customFormat="1" ht="11.25" customHeight="1" x14ac:dyDescent="0.2">
      <c r="A516" s="621">
        <f>(AirVision!A513)</f>
        <v>0</v>
      </c>
      <c r="B516" s="622">
        <f>(AirVision!B513)</f>
        <v>0</v>
      </c>
      <c r="C516" s="623" t="str">
        <f>IF(ISNUMBER(AirVision!I513),AirVision!I513, "")</f>
        <v/>
      </c>
      <c r="D516" s="624" t="str">
        <f>IF(AirVision!J513&lt;&gt;"",AirVision!J513, "")</f>
        <v/>
      </c>
      <c r="E516" s="624" t="str">
        <f>IF(ISNUMBER(AirVision!C513),AirVision!C513, "")</f>
        <v/>
      </c>
      <c r="F516" s="624" t="str">
        <f>IF(AirVision!D513&lt;&gt;"",AirVision!D513, "")</f>
        <v/>
      </c>
      <c r="G516" s="624" t="str">
        <f>IF(ISNUMBER(AirVision!F513),AirVision!F513, "")</f>
        <v/>
      </c>
      <c r="H516" s="624" t="str">
        <f>IF(AirVision!G513&lt;&gt;"",AirVision!G513, "")</f>
        <v/>
      </c>
      <c r="I516" s="624" t="str">
        <f>IF(ISNUMBER(AirVision!U513),AirVision!U513, "")</f>
        <v/>
      </c>
      <c r="J516" s="624" t="str">
        <f>IF(AirVision!V513&lt;&gt;"",AirVision!V513, "")</f>
        <v/>
      </c>
      <c r="K516" s="624" t="str">
        <f>IF(ISNUMBER(AirVision!X513),AirVision!X513, "")</f>
        <v/>
      </c>
      <c r="L516" s="624" t="str">
        <f>IF(AirVision!Y513&lt;&gt;"",AirVision!Y513, "")</f>
        <v/>
      </c>
      <c r="M516" s="624" t="str">
        <f>IF(ISNUMBER(AirVision!AA513),AirVision!AA513, "")</f>
        <v/>
      </c>
      <c r="N516" s="624" t="str">
        <f>IF(AirVision!AB513&lt;&gt;"",AirVision!AB513, "")</f>
        <v/>
      </c>
      <c r="O516" s="624" t="str">
        <f>IF(ISNUMBER(AirVision!AD513),AirVision!AD513, "")</f>
        <v/>
      </c>
      <c r="P516" s="624" t="str">
        <f>IF(AirVision!AE513&lt;&gt;"",AirVision!AE513, "")</f>
        <v/>
      </c>
      <c r="Q516" s="624">
        <f t="shared" si="190"/>
        <v>1</v>
      </c>
      <c r="R516" s="624" t="str">
        <f>IF(D516&lt;&gt;"",(VLOOKUP(D516,'Flags&amp;Qualifiers'!$S$2:$U$55,3)),"")</f>
        <v/>
      </c>
      <c r="S516" s="624" t="b">
        <f>ISNUMBER(SEARCH('Flags&amp;Qualifiers'!$S$5,D516))</f>
        <v>0</v>
      </c>
      <c r="T516" s="624">
        <f t="shared" si="191"/>
        <v>0</v>
      </c>
      <c r="U516" s="624" t="str">
        <f>IF(D516&lt;&gt;"",(VLOOKUP(D516,'Flags&amp;Qualifiers'!$S$2:$T$55,2)),"")</f>
        <v/>
      </c>
      <c r="V516" s="7">
        <f t="shared" si="192"/>
        <v>1</v>
      </c>
      <c r="W516" s="7">
        <f t="shared" si="193"/>
        <v>0</v>
      </c>
      <c r="X516" s="861" t="str">
        <f t="shared" si="194"/>
        <v>NULL</v>
      </c>
      <c r="Y516" s="557" t="str">
        <f t="shared" si="195"/>
        <v/>
      </c>
      <c r="Z516" s="862">
        <f t="shared" si="198"/>
        <v>510</v>
      </c>
      <c r="AA516" s="633">
        <f t="shared" si="199"/>
        <v>0</v>
      </c>
      <c r="AB516" s="7" t="str">
        <f t="shared" si="205"/>
        <v>INVALID</v>
      </c>
      <c r="AC516" s="861" t="str">
        <f t="shared" si="206"/>
        <v/>
      </c>
      <c r="AD516" s="861" t="e">
        <f t="shared" si="213"/>
        <v>#DIV/0!</v>
      </c>
      <c r="AE516" s="861">
        <f t="shared" si="214"/>
        <v>0</v>
      </c>
      <c r="AF516" s="862">
        <f t="shared" si="200"/>
        <v>300</v>
      </c>
      <c r="AG516" s="862">
        <f t="shared" si="201"/>
        <v>201</v>
      </c>
      <c r="AH516" s="865">
        <f t="shared" si="202"/>
        <v>0.374</v>
      </c>
      <c r="AI516" s="862">
        <f t="shared" si="203"/>
        <v>0.11600000000000001</v>
      </c>
      <c r="AJ516" s="862" t="e">
        <f t="shared" si="204"/>
        <v>#VALUE!</v>
      </c>
      <c r="AK516" s="632" t="str">
        <f t="shared" si="209"/>
        <v/>
      </c>
      <c r="AL516" s="866" t="str">
        <f t="shared" si="189"/>
        <v/>
      </c>
      <c r="AM516" s="867">
        <f t="shared" si="196"/>
        <v>0</v>
      </c>
      <c r="AN516" s="633" t="str">
        <f t="shared" si="210"/>
        <v>YES</v>
      </c>
      <c r="AO516" s="511" t="s">
        <v>382</v>
      </c>
      <c r="AP516" s="127">
        <f>VLOOKUP(AO516,'Flags&amp;Qualifiers'!$B$2:$C$49,2)</f>
        <v>0</v>
      </c>
      <c r="AQ516" s="127">
        <f>VLOOKUP(AO516,'Flags&amp;Qualifiers'!$B$2:$D$49,3)</f>
        <v>0</v>
      </c>
      <c r="AR516" s="127">
        <f>VLOOKUP(AO516,'Flags&amp;Qualifiers'!$B$2:$E$49,4)</f>
        <v>0</v>
      </c>
      <c r="AS516" s="968"/>
      <c r="AT516" s="856" t="str">
        <f t="shared" si="197"/>
        <v>no</v>
      </c>
    </row>
    <row r="517" spans="1:46" s="7" customFormat="1" ht="11.25" customHeight="1" x14ac:dyDescent="0.2">
      <c r="A517" s="621">
        <f>(AirVision!A514)</f>
        <v>0</v>
      </c>
      <c r="B517" s="622">
        <f>(AirVision!B514)</f>
        <v>0</v>
      </c>
      <c r="C517" s="623" t="str">
        <f>IF(ISNUMBER(AirVision!I514),AirVision!I514, "")</f>
        <v/>
      </c>
      <c r="D517" s="624" t="str">
        <f>IF(AirVision!J514&lt;&gt;"",AirVision!J514, "")</f>
        <v/>
      </c>
      <c r="E517" s="624" t="str">
        <f>IF(ISNUMBER(AirVision!C514),AirVision!C514, "")</f>
        <v/>
      </c>
      <c r="F517" s="624" t="str">
        <f>IF(AirVision!D514&lt;&gt;"",AirVision!D514, "")</f>
        <v/>
      </c>
      <c r="G517" s="624" t="str">
        <f>IF(ISNUMBER(AirVision!F514),AirVision!F514, "")</f>
        <v/>
      </c>
      <c r="H517" s="624" t="str">
        <f>IF(AirVision!G514&lt;&gt;"",AirVision!G514, "")</f>
        <v/>
      </c>
      <c r="I517" s="624" t="str">
        <f>IF(ISNUMBER(AirVision!U514),AirVision!U514, "")</f>
        <v/>
      </c>
      <c r="J517" s="624" t="str">
        <f>IF(AirVision!V514&lt;&gt;"",AirVision!V514, "")</f>
        <v/>
      </c>
      <c r="K517" s="624" t="str">
        <f>IF(ISNUMBER(AirVision!X514),AirVision!X514, "")</f>
        <v/>
      </c>
      <c r="L517" s="624" t="str">
        <f>IF(AirVision!Y514&lt;&gt;"",AirVision!Y514, "")</f>
        <v/>
      </c>
      <c r="M517" s="624" t="str">
        <f>IF(ISNUMBER(AirVision!AA514),AirVision!AA514, "")</f>
        <v/>
      </c>
      <c r="N517" s="624" t="str">
        <f>IF(AirVision!AB514&lt;&gt;"",AirVision!AB514, "")</f>
        <v/>
      </c>
      <c r="O517" s="624" t="str">
        <f>IF(ISNUMBER(AirVision!AD514),AirVision!AD514, "")</f>
        <v/>
      </c>
      <c r="P517" s="624" t="str">
        <f>IF(AirVision!AE514&lt;&gt;"",AirVision!AE514, "")</f>
        <v/>
      </c>
      <c r="Q517" s="624">
        <f t="shared" si="190"/>
        <v>1</v>
      </c>
      <c r="R517" s="624" t="str">
        <f>IF(D517&lt;&gt;"",(VLOOKUP(D517,'Flags&amp;Qualifiers'!$S$2:$U$55,3)),"")</f>
        <v/>
      </c>
      <c r="S517" s="624" t="b">
        <f>ISNUMBER(SEARCH('Flags&amp;Qualifiers'!$S$5,D517))</f>
        <v>0</v>
      </c>
      <c r="T517" s="624">
        <f t="shared" si="191"/>
        <v>0</v>
      </c>
      <c r="U517" s="624" t="str">
        <f>IF(D517&lt;&gt;"",(VLOOKUP(D517,'Flags&amp;Qualifiers'!$S$2:$T$55,2)),"")</f>
        <v/>
      </c>
      <c r="V517" s="7">
        <f t="shared" si="192"/>
        <v>1</v>
      </c>
      <c r="W517" s="7">
        <f t="shared" si="193"/>
        <v>0</v>
      </c>
      <c r="X517" s="861" t="str">
        <f t="shared" si="194"/>
        <v>NULL</v>
      </c>
      <c r="Y517" s="557" t="str">
        <f t="shared" si="195"/>
        <v/>
      </c>
      <c r="Z517" s="862">
        <f t="shared" si="198"/>
        <v>511</v>
      </c>
      <c r="AA517" s="633">
        <f t="shared" si="199"/>
        <v>0</v>
      </c>
      <c r="AB517" s="7" t="str">
        <f t="shared" si="205"/>
        <v>INVALID</v>
      </c>
      <c r="AC517" s="861" t="str">
        <f t="shared" si="206"/>
        <v/>
      </c>
      <c r="AD517" s="861" t="e">
        <f t="shared" si="213"/>
        <v>#DIV/0!</v>
      </c>
      <c r="AE517" s="861">
        <f t="shared" si="214"/>
        <v>0</v>
      </c>
      <c r="AF517" s="862">
        <f t="shared" si="200"/>
        <v>300</v>
      </c>
      <c r="AG517" s="862">
        <f t="shared" si="201"/>
        <v>201</v>
      </c>
      <c r="AH517" s="865">
        <f t="shared" si="202"/>
        <v>0.374</v>
      </c>
      <c r="AI517" s="862">
        <f t="shared" si="203"/>
        <v>0.11600000000000001</v>
      </c>
      <c r="AJ517" s="862" t="e">
        <f t="shared" si="204"/>
        <v>#VALUE!</v>
      </c>
      <c r="AK517" s="632" t="str">
        <f t="shared" si="209"/>
        <v/>
      </c>
      <c r="AL517" s="866" t="str">
        <f t="shared" si="189"/>
        <v/>
      </c>
      <c r="AM517" s="867">
        <f t="shared" si="196"/>
        <v>0</v>
      </c>
      <c r="AN517" s="633" t="str">
        <f t="shared" si="210"/>
        <v>YES</v>
      </c>
      <c r="AO517" s="511" t="s">
        <v>382</v>
      </c>
      <c r="AP517" s="127">
        <f>VLOOKUP(AO517,'Flags&amp;Qualifiers'!$B$2:$C$49,2)</f>
        <v>0</v>
      </c>
      <c r="AQ517" s="127">
        <f>VLOOKUP(AO517,'Flags&amp;Qualifiers'!$B$2:$D$49,3)</f>
        <v>0</v>
      </c>
      <c r="AR517" s="127">
        <f>VLOOKUP(AO517,'Flags&amp;Qualifiers'!$B$2:$E$49,4)</f>
        <v>0</v>
      </c>
      <c r="AS517" s="968"/>
      <c r="AT517" s="856" t="str">
        <f t="shared" si="197"/>
        <v>no</v>
      </c>
    </row>
    <row r="518" spans="1:46" s="7" customFormat="1" ht="11.25" customHeight="1" x14ac:dyDescent="0.2">
      <c r="A518" s="621">
        <f>(AirVision!A515)</f>
        <v>0</v>
      </c>
      <c r="B518" s="622">
        <f>(AirVision!B515)</f>
        <v>0</v>
      </c>
      <c r="C518" s="623" t="str">
        <f>IF(ISNUMBER(AirVision!I515),AirVision!I515, "")</f>
        <v/>
      </c>
      <c r="D518" s="624" t="str">
        <f>IF(AirVision!J515&lt;&gt;"",AirVision!J515, "")</f>
        <v/>
      </c>
      <c r="E518" s="624" t="str">
        <f>IF(ISNUMBER(AirVision!C515),AirVision!C515, "")</f>
        <v/>
      </c>
      <c r="F518" s="624" t="str">
        <f>IF(AirVision!D515&lt;&gt;"",AirVision!D515, "")</f>
        <v/>
      </c>
      <c r="G518" s="624" t="str">
        <f>IF(ISNUMBER(AirVision!F515),AirVision!F515, "")</f>
        <v/>
      </c>
      <c r="H518" s="624" t="str">
        <f>IF(AirVision!G515&lt;&gt;"",AirVision!G515, "")</f>
        <v/>
      </c>
      <c r="I518" s="624" t="str">
        <f>IF(ISNUMBER(AirVision!U515),AirVision!U515, "")</f>
        <v/>
      </c>
      <c r="J518" s="624" t="str">
        <f>IF(AirVision!V515&lt;&gt;"",AirVision!V515, "")</f>
        <v/>
      </c>
      <c r="K518" s="624" t="str">
        <f>IF(ISNUMBER(AirVision!X515),AirVision!X515, "")</f>
        <v/>
      </c>
      <c r="L518" s="624" t="str">
        <f>IF(AirVision!Y515&lt;&gt;"",AirVision!Y515, "")</f>
        <v/>
      </c>
      <c r="M518" s="624" t="str">
        <f>IF(ISNUMBER(AirVision!AA515),AirVision!AA515, "")</f>
        <v/>
      </c>
      <c r="N518" s="624" t="str">
        <f>IF(AirVision!AB515&lt;&gt;"",AirVision!AB515, "")</f>
        <v/>
      </c>
      <c r="O518" s="624" t="str">
        <f>IF(ISNUMBER(AirVision!AD515),AirVision!AD515, "")</f>
        <v/>
      </c>
      <c r="P518" s="624" t="str">
        <f>IF(AirVision!AE515&lt;&gt;"",AirVision!AE515, "")</f>
        <v/>
      </c>
      <c r="Q518" s="624">
        <f t="shared" si="190"/>
        <v>1</v>
      </c>
      <c r="R518" s="624" t="str">
        <f>IF(D518&lt;&gt;"",(VLOOKUP(D518,'Flags&amp;Qualifiers'!$S$2:$U$55,3)),"")</f>
        <v/>
      </c>
      <c r="S518" s="624" t="b">
        <f>ISNUMBER(SEARCH('Flags&amp;Qualifiers'!$S$5,D518))</f>
        <v>0</v>
      </c>
      <c r="T518" s="624">
        <f t="shared" si="191"/>
        <v>0</v>
      </c>
      <c r="U518" s="624" t="str">
        <f>IF(D518&lt;&gt;"",(VLOOKUP(D518,'Flags&amp;Qualifiers'!$S$2:$T$55,2)),"")</f>
        <v/>
      </c>
      <c r="V518" s="7">
        <f t="shared" si="192"/>
        <v>1</v>
      </c>
      <c r="W518" s="7">
        <f t="shared" si="193"/>
        <v>0</v>
      </c>
      <c r="X518" s="861" t="str">
        <f t="shared" si="194"/>
        <v>NULL</v>
      </c>
      <c r="Y518" s="557" t="str">
        <f t="shared" si="195"/>
        <v/>
      </c>
      <c r="Z518" s="862">
        <f t="shared" si="198"/>
        <v>512</v>
      </c>
      <c r="AA518" s="633">
        <f t="shared" si="199"/>
        <v>0</v>
      </c>
      <c r="AB518" s="7" t="str">
        <f t="shared" si="205"/>
        <v>INVALID</v>
      </c>
      <c r="AC518" s="861" t="str">
        <f t="shared" si="206"/>
        <v/>
      </c>
      <c r="AD518" s="861" t="e">
        <f t="shared" si="213"/>
        <v>#DIV/0!</v>
      </c>
      <c r="AE518" s="861">
        <f t="shared" si="214"/>
        <v>0</v>
      </c>
      <c r="AF518" s="862">
        <f t="shared" si="200"/>
        <v>300</v>
      </c>
      <c r="AG518" s="862">
        <f t="shared" si="201"/>
        <v>201</v>
      </c>
      <c r="AH518" s="865">
        <f t="shared" si="202"/>
        <v>0.374</v>
      </c>
      <c r="AI518" s="862">
        <f t="shared" si="203"/>
        <v>0.11600000000000001</v>
      </c>
      <c r="AJ518" s="862" t="e">
        <f t="shared" si="204"/>
        <v>#VALUE!</v>
      </c>
      <c r="AK518" s="632" t="str">
        <f t="shared" si="209"/>
        <v/>
      </c>
      <c r="AL518" s="866" t="str">
        <f t="shared" si="189"/>
        <v/>
      </c>
      <c r="AM518" s="867">
        <f t="shared" si="196"/>
        <v>0</v>
      </c>
      <c r="AN518" s="633" t="str">
        <f t="shared" si="210"/>
        <v>YES</v>
      </c>
      <c r="AO518" s="511" t="s">
        <v>382</v>
      </c>
      <c r="AP518" s="127">
        <f>VLOOKUP(AO518,'Flags&amp;Qualifiers'!$B$2:$C$49,2)</f>
        <v>0</v>
      </c>
      <c r="AQ518" s="127">
        <f>VLOOKUP(AO518,'Flags&amp;Qualifiers'!$B$2:$D$49,3)</f>
        <v>0</v>
      </c>
      <c r="AR518" s="127">
        <f>VLOOKUP(AO518,'Flags&amp;Qualifiers'!$B$2:$E$49,4)</f>
        <v>0</v>
      </c>
      <c r="AS518" s="968">
        <f>COUNTIF(AC518:AC534,"&gt;0")</f>
        <v>0</v>
      </c>
      <c r="AT518" s="856" t="str">
        <f t="shared" si="197"/>
        <v>no</v>
      </c>
    </row>
    <row r="519" spans="1:46" s="7" customFormat="1" ht="11.25" customHeight="1" x14ac:dyDescent="0.2">
      <c r="A519" s="621">
        <f>(AirVision!A516)</f>
        <v>0</v>
      </c>
      <c r="B519" s="622">
        <f>(AirVision!B516)</f>
        <v>0</v>
      </c>
      <c r="C519" s="623" t="str">
        <f>IF(ISNUMBER(AirVision!I516),AirVision!I516, "")</f>
        <v/>
      </c>
      <c r="D519" s="624" t="str">
        <f>IF(AirVision!J516&lt;&gt;"",AirVision!J516, "")</f>
        <v/>
      </c>
      <c r="E519" s="624" t="str">
        <f>IF(ISNUMBER(AirVision!C516),AirVision!C516, "")</f>
        <v/>
      </c>
      <c r="F519" s="624" t="str">
        <f>IF(AirVision!D516&lt;&gt;"",AirVision!D516, "")</f>
        <v/>
      </c>
      <c r="G519" s="624" t="str">
        <f>IF(ISNUMBER(AirVision!F516),AirVision!F516, "")</f>
        <v/>
      </c>
      <c r="H519" s="624" t="str">
        <f>IF(AirVision!G516&lt;&gt;"",AirVision!G516, "")</f>
        <v/>
      </c>
      <c r="I519" s="624" t="str">
        <f>IF(ISNUMBER(AirVision!U516),AirVision!U516, "")</f>
        <v/>
      </c>
      <c r="J519" s="624" t="str">
        <f>IF(AirVision!V516&lt;&gt;"",AirVision!V516, "")</f>
        <v/>
      </c>
      <c r="K519" s="624" t="str">
        <f>IF(ISNUMBER(AirVision!X516),AirVision!X516, "")</f>
        <v/>
      </c>
      <c r="L519" s="624" t="str">
        <f>IF(AirVision!Y516&lt;&gt;"",AirVision!Y516, "")</f>
        <v/>
      </c>
      <c r="M519" s="624" t="str">
        <f>IF(ISNUMBER(AirVision!AA516),AirVision!AA516, "")</f>
        <v/>
      </c>
      <c r="N519" s="624" t="str">
        <f>IF(AirVision!AB516&lt;&gt;"",AirVision!AB516, "")</f>
        <v/>
      </c>
      <c r="O519" s="624" t="str">
        <f>IF(ISNUMBER(AirVision!AD516),AirVision!AD516, "")</f>
        <v/>
      </c>
      <c r="P519" s="624" t="str">
        <f>IF(AirVision!AE516&lt;&gt;"",AirVision!AE516, "")</f>
        <v/>
      </c>
      <c r="Q519" s="624">
        <f t="shared" si="190"/>
        <v>1</v>
      </c>
      <c r="R519" s="624" t="str">
        <f>IF(D519&lt;&gt;"",(VLOOKUP(D519,'Flags&amp;Qualifiers'!$S$2:$U$55,3)),"")</f>
        <v/>
      </c>
      <c r="S519" s="624" t="b">
        <f>ISNUMBER(SEARCH('Flags&amp;Qualifiers'!$S$5,D519))</f>
        <v>0</v>
      </c>
      <c r="T519" s="624">
        <f t="shared" si="191"/>
        <v>0</v>
      </c>
      <c r="U519" s="624" t="str">
        <f>IF(D519&lt;&gt;"",(VLOOKUP(D519,'Flags&amp;Qualifiers'!$S$2:$T$55,2)),"")</f>
        <v/>
      </c>
      <c r="V519" s="7">
        <f t="shared" si="192"/>
        <v>1</v>
      </c>
      <c r="W519" s="7">
        <f t="shared" si="193"/>
        <v>0</v>
      </c>
      <c r="X519" s="861" t="str">
        <f t="shared" si="194"/>
        <v>NULL</v>
      </c>
      <c r="Y519" s="557" t="str">
        <f t="shared" si="195"/>
        <v/>
      </c>
      <c r="Z519" s="862">
        <f t="shared" si="198"/>
        <v>513</v>
      </c>
      <c r="AA519" s="633">
        <f t="shared" si="199"/>
        <v>0</v>
      </c>
      <c r="AB519" s="7" t="str">
        <f t="shared" si="205"/>
        <v>INVALID</v>
      </c>
      <c r="AC519" s="861" t="str">
        <f t="shared" si="206"/>
        <v/>
      </c>
      <c r="AD519" s="861" t="e">
        <f t="shared" si="213"/>
        <v>#DIV/0!</v>
      </c>
      <c r="AE519" s="861">
        <f t="shared" si="214"/>
        <v>0</v>
      </c>
      <c r="AF519" s="862">
        <f t="shared" si="200"/>
        <v>300</v>
      </c>
      <c r="AG519" s="862">
        <f t="shared" si="201"/>
        <v>201</v>
      </c>
      <c r="AH519" s="865">
        <f t="shared" si="202"/>
        <v>0.374</v>
      </c>
      <c r="AI519" s="862">
        <f t="shared" si="203"/>
        <v>0.11600000000000001</v>
      </c>
      <c r="AJ519" s="862" t="e">
        <f t="shared" si="204"/>
        <v>#VALUE!</v>
      </c>
      <c r="AK519" s="632" t="str">
        <f t="shared" si="209"/>
        <v/>
      </c>
      <c r="AL519" s="866" t="str">
        <f t="shared" ref="AL519:AL582" si="215">IF(ISNUMBER(E519),(CONVERT(E519,"C","F")), "")</f>
        <v/>
      </c>
      <c r="AM519" s="867">
        <f t="shared" si="196"/>
        <v>0</v>
      </c>
      <c r="AN519" s="633" t="str">
        <f t="shared" si="210"/>
        <v>YES</v>
      </c>
      <c r="AO519" s="511" t="s">
        <v>382</v>
      </c>
      <c r="AP519" s="127">
        <f>VLOOKUP(AO519,'Flags&amp;Qualifiers'!$B$2:$C$49,2)</f>
        <v>0</v>
      </c>
      <c r="AQ519" s="127">
        <f>VLOOKUP(AO519,'Flags&amp;Qualifiers'!$B$2:$D$49,3)</f>
        <v>0</v>
      </c>
      <c r="AR519" s="127">
        <f>VLOOKUP(AO519,'Flags&amp;Qualifiers'!$B$2:$E$49,4)</f>
        <v>0</v>
      </c>
      <c r="AS519" s="968"/>
      <c r="AT519" s="856" t="str">
        <f t="shared" si="197"/>
        <v>no</v>
      </c>
    </row>
    <row r="520" spans="1:46" s="7" customFormat="1" ht="11.25" customHeight="1" x14ac:dyDescent="0.2">
      <c r="A520" s="621">
        <f>(AirVision!A517)</f>
        <v>0</v>
      </c>
      <c r="B520" s="622">
        <f>(AirVision!B517)</f>
        <v>0</v>
      </c>
      <c r="C520" s="623" t="str">
        <f>IF(ISNUMBER(AirVision!I517),AirVision!I517, "")</f>
        <v/>
      </c>
      <c r="D520" s="624" t="str">
        <f>IF(AirVision!J517&lt;&gt;"",AirVision!J517, "")</f>
        <v/>
      </c>
      <c r="E520" s="624" t="str">
        <f>IF(ISNUMBER(AirVision!C517),AirVision!C517, "")</f>
        <v/>
      </c>
      <c r="F520" s="624" t="str">
        <f>IF(AirVision!D517&lt;&gt;"",AirVision!D517, "")</f>
        <v/>
      </c>
      <c r="G520" s="624" t="str">
        <f>IF(ISNUMBER(AirVision!F517),AirVision!F517, "")</f>
        <v/>
      </c>
      <c r="H520" s="624" t="str">
        <f>IF(AirVision!G517&lt;&gt;"",AirVision!G517, "")</f>
        <v/>
      </c>
      <c r="I520" s="624" t="str">
        <f>IF(ISNUMBER(AirVision!U517),AirVision!U517, "")</f>
        <v/>
      </c>
      <c r="J520" s="624" t="str">
        <f>IF(AirVision!V517&lt;&gt;"",AirVision!V517, "")</f>
        <v/>
      </c>
      <c r="K520" s="624" t="str">
        <f>IF(ISNUMBER(AirVision!X517),AirVision!X517, "")</f>
        <v/>
      </c>
      <c r="L520" s="624" t="str">
        <f>IF(AirVision!Y517&lt;&gt;"",AirVision!Y517, "")</f>
        <v/>
      </c>
      <c r="M520" s="624" t="str">
        <f>IF(ISNUMBER(AirVision!AA517),AirVision!AA517, "")</f>
        <v/>
      </c>
      <c r="N520" s="624" t="str">
        <f>IF(AirVision!AB517&lt;&gt;"",AirVision!AB517, "")</f>
        <v/>
      </c>
      <c r="O520" s="624" t="str">
        <f>IF(ISNUMBER(AirVision!AD517),AirVision!AD517, "")</f>
        <v/>
      </c>
      <c r="P520" s="624" t="str">
        <f>IF(AirVision!AE517&lt;&gt;"",AirVision!AE517, "")</f>
        <v/>
      </c>
      <c r="Q520" s="624">
        <f t="shared" ref="Q520:Q583" si="216">COUNTBLANK(C520)</f>
        <v>1</v>
      </c>
      <c r="R520" s="624" t="str">
        <f>IF(D520&lt;&gt;"",(VLOOKUP(D520,'Flags&amp;Qualifiers'!$S$2:$U$55,3)),"")</f>
        <v/>
      </c>
      <c r="S520" s="624" t="b">
        <f>ISNUMBER(SEARCH('Flags&amp;Qualifiers'!$S$5,D520))</f>
        <v>0</v>
      </c>
      <c r="T520" s="624">
        <f t="shared" ref="T520:T583" si="217">COUNTIF(S520,TRUE)</f>
        <v>0</v>
      </c>
      <c r="U520" s="624" t="str">
        <f>IF(D520&lt;&gt;"",(VLOOKUP(D520,'Flags&amp;Qualifiers'!$S$2:$T$55,2)),"")</f>
        <v/>
      </c>
      <c r="V520" s="7">
        <f t="shared" ref="V520:V583" si="218">SUM(Q520,T520)</f>
        <v>1</v>
      </c>
      <c r="W520" s="7">
        <f t="shared" ref="W520:W583" si="219">SUM(R520)</f>
        <v>0</v>
      </c>
      <c r="X520" s="861" t="str">
        <f t="shared" ref="X520:X583" si="220">IF(OR(V520&gt;0,ISTEXT(AP520)),"NULL",TRUNC(C520*0.001,3))</f>
        <v>NULL</v>
      </c>
      <c r="Y520" s="557" t="str">
        <f t="shared" ref="Y520:Y583" si="221">IF(X520&lt;0.005,"MDL","")</f>
        <v/>
      </c>
      <c r="Z520" s="862">
        <f t="shared" si="198"/>
        <v>514</v>
      </c>
      <c r="AA520" s="633">
        <f t="shared" si="199"/>
        <v>0</v>
      </c>
      <c r="AB520" s="7" t="str">
        <f t="shared" si="205"/>
        <v>INVALID</v>
      </c>
      <c r="AC520" s="861" t="str">
        <f t="shared" si="206"/>
        <v/>
      </c>
      <c r="AD520" s="861" t="e">
        <f t="shared" si="213"/>
        <v>#DIV/0!</v>
      </c>
      <c r="AE520" s="861">
        <f t="shared" si="214"/>
        <v>0</v>
      </c>
      <c r="AF520" s="862">
        <f t="shared" si="200"/>
        <v>300</v>
      </c>
      <c r="AG520" s="862">
        <f t="shared" si="201"/>
        <v>201</v>
      </c>
      <c r="AH520" s="865">
        <f t="shared" si="202"/>
        <v>0.374</v>
      </c>
      <c r="AI520" s="862">
        <f t="shared" si="203"/>
        <v>0.11600000000000001</v>
      </c>
      <c r="AJ520" s="862" t="e">
        <f t="shared" si="204"/>
        <v>#VALUE!</v>
      </c>
      <c r="AK520" s="632" t="str">
        <f t="shared" si="209"/>
        <v/>
      </c>
      <c r="AL520" s="866" t="str">
        <f t="shared" si="215"/>
        <v/>
      </c>
      <c r="AM520" s="867">
        <f t="shared" ref="AM520:AM583" si="222">B520-B519</f>
        <v>0</v>
      </c>
      <c r="AN520" s="633" t="str">
        <f t="shared" si="210"/>
        <v>YES</v>
      </c>
      <c r="AO520" s="511" t="s">
        <v>382</v>
      </c>
      <c r="AP520" s="127">
        <f>VLOOKUP(AO520,'Flags&amp;Qualifiers'!$B$2:$C$49,2)</f>
        <v>0</v>
      </c>
      <c r="AQ520" s="127">
        <f>VLOOKUP(AO520,'Flags&amp;Qualifiers'!$B$2:$D$49,3)</f>
        <v>0</v>
      </c>
      <c r="AR520" s="127">
        <f>VLOOKUP(AO520,'Flags&amp;Qualifiers'!$B$2:$E$49,4)</f>
        <v>0</v>
      </c>
      <c r="AS520" s="968"/>
      <c r="AT520" s="856" t="str">
        <f t="shared" ref="AT520:AT583" si="223">IF(AND(AN520="YES",AO520="-"),"no","")</f>
        <v>no</v>
      </c>
    </row>
    <row r="521" spans="1:46" s="7" customFormat="1" ht="11.25" customHeight="1" x14ac:dyDescent="0.2">
      <c r="A521" s="621">
        <f>(AirVision!A518)</f>
        <v>0</v>
      </c>
      <c r="B521" s="622">
        <f>(AirVision!B518)</f>
        <v>0</v>
      </c>
      <c r="C521" s="623" t="str">
        <f>IF(ISNUMBER(AirVision!I518),AirVision!I518, "")</f>
        <v/>
      </c>
      <c r="D521" s="624" t="str">
        <f>IF(AirVision!J518&lt;&gt;"",AirVision!J518, "")</f>
        <v/>
      </c>
      <c r="E521" s="624" t="str">
        <f>IF(ISNUMBER(AirVision!C518),AirVision!C518, "")</f>
        <v/>
      </c>
      <c r="F521" s="624" t="str">
        <f>IF(AirVision!D518&lt;&gt;"",AirVision!D518, "")</f>
        <v/>
      </c>
      <c r="G521" s="624" t="str">
        <f>IF(ISNUMBER(AirVision!F518),AirVision!F518, "")</f>
        <v/>
      </c>
      <c r="H521" s="624" t="str">
        <f>IF(AirVision!G518&lt;&gt;"",AirVision!G518, "")</f>
        <v/>
      </c>
      <c r="I521" s="624" t="str">
        <f>IF(ISNUMBER(AirVision!U518),AirVision!U518, "")</f>
        <v/>
      </c>
      <c r="J521" s="624" t="str">
        <f>IF(AirVision!V518&lt;&gt;"",AirVision!V518, "")</f>
        <v/>
      </c>
      <c r="K521" s="624" t="str">
        <f>IF(ISNUMBER(AirVision!X518),AirVision!X518, "")</f>
        <v/>
      </c>
      <c r="L521" s="624" t="str">
        <f>IF(AirVision!Y518&lt;&gt;"",AirVision!Y518, "")</f>
        <v/>
      </c>
      <c r="M521" s="624" t="str">
        <f>IF(ISNUMBER(AirVision!AA518),AirVision!AA518, "")</f>
        <v/>
      </c>
      <c r="N521" s="624" t="str">
        <f>IF(AirVision!AB518&lt;&gt;"",AirVision!AB518, "")</f>
        <v/>
      </c>
      <c r="O521" s="624" t="str">
        <f>IF(ISNUMBER(AirVision!AD518),AirVision!AD518, "")</f>
        <v/>
      </c>
      <c r="P521" s="624" t="str">
        <f>IF(AirVision!AE518&lt;&gt;"",AirVision!AE518, "")</f>
        <v/>
      </c>
      <c r="Q521" s="624">
        <f t="shared" si="216"/>
        <v>1</v>
      </c>
      <c r="R521" s="624" t="str">
        <f>IF(D521&lt;&gt;"",(VLOOKUP(D521,'Flags&amp;Qualifiers'!$S$2:$U$55,3)),"")</f>
        <v/>
      </c>
      <c r="S521" s="624" t="b">
        <f>ISNUMBER(SEARCH('Flags&amp;Qualifiers'!$S$5,D521))</f>
        <v>0</v>
      </c>
      <c r="T521" s="624">
        <f t="shared" si="217"/>
        <v>0</v>
      </c>
      <c r="U521" s="624" t="str">
        <f>IF(D521&lt;&gt;"",(VLOOKUP(D521,'Flags&amp;Qualifiers'!$S$2:$T$55,2)),"")</f>
        <v/>
      </c>
      <c r="V521" s="7">
        <f t="shared" si="218"/>
        <v>1</v>
      </c>
      <c r="W521" s="7">
        <f t="shared" si="219"/>
        <v>0</v>
      </c>
      <c r="X521" s="861" t="str">
        <f t="shared" si="220"/>
        <v>NULL</v>
      </c>
      <c r="Y521" s="557" t="str">
        <f t="shared" si="221"/>
        <v/>
      </c>
      <c r="Z521" s="862">
        <f t="shared" ref="Z521:Z584" si="224">IF(C521=C520,Z520+1,1)</f>
        <v>515</v>
      </c>
      <c r="AA521" s="633">
        <f t="shared" ref="AA521:AA584" si="225">IF(OR(X520="NULL",X521="NULL"),0, (X521-X520))</f>
        <v>0</v>
      </c>
      <c r="AB521" s="7" t="str">
        <f t="shared" si="205"/>
        <v>INVALID</v>
      </c>
      <c r="AC521" s="861" t="str">
        <f t="shared" si="206"/>
        <v/>
      </c>
      <c r="AD521" s="861" t="e">
        <f t="shared" si="213"/>
        <v>#DIV/0!</v>
      </c>
      <c r="AE521" s="861">
        <f t="shared" si="214"/>
        <v>0</v>
      </c>
      <c r="AF521" s="862">
        <f t="shared" ref="AF521:AF584" si="226">IF(AC521&lt;0.0599,50,IF(AND(AC521&gt;0.0599,AC521&lt;0.0759),100,IF(AND(AC521&gt;0.0759,AC521&lt;0.0959),150,IF(AND(AC521&gt;0.0959,AC521&lt;0.1159),200,300))))</f>
        <v>300</v>
      </c>
      <c r="AG521" s="862">
        <f t="shared" ref="AG521:AG584" si="227">IF(AC521&lt;0.0599,0,IF(AND(AC521&gt;0.0599,AC521&lt;0.0759),51,IF(AND(AC521&gt;0.0759,AC521&lt;0.0959),101,IF(AND(AC521&gt;0.0959,AC521&lt;0.1159),151,201))))</f>
        <v>201</v>
      </c>
      <c r="AH521" s="865">
        <f t="shared" ref="AH521:AH584" si="228">IF(AC521&lt;0.0599,0.059,IF(AND(AC521&gt;0.0599,AC521&lt;0.0759),0.075,IF(AND(AC521&gt;0.0759,AC521&lt;0.0959),0.095,IF(AND(AC521&gt;0.0959,AC521&lt;0.1159),0.115,0.374))))</f>
        <v>0.374</v>
      </c>
      <c r="AI521" s="862">
        <f t="shared" ref="AI521:AI584" si="229">IF(AC521&lt;0.0599,0,IF(AND(AC521&gt;0.0599,AC521&lt;0.0759),0.06,IF(AND(AC521&gt;0.0759,AC521&lt;0.0959),0.076,IF(AND(AC521&gt;0.0959,AC521&lt;0.1159),0.096,0.116))))</f>
        <v>0.11600000000000001</v>
      </c>
      <c r="AJ521" s="862" t="e">
        <f t="shared" ref="AJ521:AJ584" si="230">(((AF521-AG521)/(AH521-AI521))*(AC521-AI521))+AG521</f>
        <v>#VALUE!</v>
      </c>
      <c r="AK521" s="632" t="str">
        <f t="shared" si="209"/>
        <v/>
      </c>
      <c r="AL521" s="866" t="str">
        <f t="shared" si="215"/>
        <v/>
      </c>
      <c r="AM521" s="867">
        <f t="shared" si="222"/>
        <v>0</v>
      </c>
      <c r="AN521" s="633" t="str">
        <f t="shared" si="210"/>
        <v>YES</v>
      </c>
      <c r="AO521" s="511" t="s">
        <v>382</v>
      </c>
      <c r="AP521" s="127">
        <f>VLOOKUP(AO521,'Flags&amp;Qualifiers'!$B$2:$C$49,2)</f>
        <v>0</v>
      </c>
      <c r="AQ521" s="127">
        <f>VLOOKUP(AO521,'Flags&amp;Qualifiers'!$B$2:$D$49,3)</f>
        <v>0</v>
      </c>
      <c r="AR521" s="127">
        <f>VLOOKUP(AO521,'Flags&amp;Qualifiers'!$B$2:$E$49,4)</f>
        <v>0</v>
      </c>
      <c r="AS521" s="968"/>
      <c r="AT521" s="856" t="str">
        <f t="shared" si="223"/>
        <v>no</v>
      </c>
    </row>
    <row r="522" spans="1:46" s="7" customFormat="1" ht="11.25" customHeight="1" x14ac:dyDescent="0.2">
      <c r="A522" s="621">
        <f>(AirVision!A519)</f>
        <v>0</v>
      </c>
      <c r="B522" s="622">
        <f>(AirVision!B519)</f>
        <v>0</v>
      </c>
      <c r="C522" s="623" t="str">
        <f>IF(ISNUMBER(AirVision!I519),AirVision!I519, "")</f>
        <v/>
      </c>
      <c r="D522" s="624" t="str">
        <f>IF(AirVision!J519&lt;&gt;"",AirVision!J519, "")</f>
        <v/>
      </c>
      <c r="E522" s="624" t="str">
        <f>IF(ISNUMBER(AirVision!C519),AirVision!C519, "")</f>
        <v/>
      </c>
      <c r="F522" s="624" t="str">
        <f>IF(AirVision!D519&lt;&gt;"",AirVision!D519, "")</f>
        <v/>
      </c>
      <c r="G522" s="624" t="str">
        <f>IF(ISNUMBER(AirVision!F519),AirVision!F519, "")</f>
        <v/>
      </c>
      <c r="H522" s="624" t="str">
        <f>IF(AirVision!G519&lt;&gt;"",AirVision!G519, "")</f>
        <v/>
      </c>
      <c r="I522" s="624" t="str">
        <f>IF(ISNUMBER(AirVision!U519),AirVision!U519, "")</f>
        <v/>
      </c>
      <c r="J522" s="624" t="str">
        <f>IF(AirVision!V519&lt;&gt;"",AirVision!V519, "")</f>
        <v/>
      </c>
      <c r="K522" s="624" t="str">
        <f>IF(ISNUMBER(AirVision!X519),AirVision!X519, "")</f>
        <v/>
      </c>
      <c r="L522" s="624" t="str">
        <f>IF(AirVision!Y519&lt;&gt;"",AirVision!Y519, "")</f>
        <v/>
      </c>
      <c r="M522" s="624" t="str">
        <f>IF(ISNUMBER(AirVision!AA519),AirVision!AA519, "")</f>
        <v/>
      </c>
      <c r="N522" s="624" t="str">
        <f>IF(AirVision!AB519&lt;&gt;"",AirVision!AB519, "")</f>
        <v/>
      </c>
      <c r="O522" s="624" t="str">
        <f>IF(ISNUMBER(AirVision!AD519),AirVision!AD519, "")</f>
        <v/>
      </c>
      <c r="P522" s="624" t="str">
        <f>IF(AirVision!AE519&lt;&gt;"",AirVision!AE519, "")</f>
        <v/>
      </c>
      <c r="Q522" s="624">
        <f t="shared" si="216"/>
        <v>1</v>
      </c>
      <c r="R522" s="624" t="str">
        <f>IF(D522&lt;&gt;"",(VLOOKUP(D522,'Flags&amp;Qualifiers'!$S$2:$U$55,3)),"")</f>
        <v/>
      </c>
      <c r="S522" s="624" t="b">
        <f>ISNUMBER(SEARCH('Flags&amp;Qualifiers'!$S$5,D522))</f>
        <v>0</v>
      </c>
      <c r="T522" s="624">
        <f t="shared" si="217"/>
        <v>0</v>
      </c>
      <c r="U522" s="624" t="str">
        <f>IF(D522&lt;&gt;"",(VLOOKUP(D522,'Flags&amp;Qualifiers'!$S$2:$T$55,2)),"")</f>
        <v/>
      </c>
      <c r="V522" s="7">
        <f t="shared" si="218"/>
        <v>1</v>
      </c>
      <c r="W522" s="7">
        <f t="shared" si="219"/>
        <v>0</v>
      </c>
      <c r="X522" s="861" t="str">
        <f t="shared" si="220"/>
        <v>NULL</v>
      </c>
      <c r="Y522" s="557" t="str">
        <f t="shared" si="221"/>
        <v/>
      </c>
      <c r="Z522" s="862">
        <f t="shared" si="224"/>
        <v>516</v>
      </c>
      <c r="AA522" s="633">
        <f t="shared" si="225"/>
        <v>0</v>
      </c>
      <c r="AB522" s="7" t="str">
        <f t="shared" si="205"/>
        <v>INVALID</v>
      </c>
      <c r="AC522" s="861" t="str">
        <f t="shared" si="206"/>
        <v/>
      </c>
      <c r="AD522" s="861" t="e">
        <f t="shared" si="213"/>
        <v>#DIV/0!</v>
      </c>
      <c r="AE522" s="861">
        <f t="shared" si="214"/>
        <v>0</v>
      </c>
      <c r="AF522" s="862">
        <f t="shared" si="226"/>
        <v>300</v>
      </c>
      <c r="AG522" s="862">
        <f t="shared" si="227"/>
        <v>201</v>
      </c>
      <c r="AH522" s="865">
        <f t="shared" si="228"/>
        <v>0.374</v>
      </c>
      <c r="AI522" s="862">
        <f t="shared" si="229"/>
        <v>0.11600000000000001</v>
      </c>
      <c r="AJ522" s="862" t="e">
        <f t="shared" si="230"/>
        <v>#VALUE!</v>
      </c>
      <c r="AK522" s="632" t="str">
        <f t="shared" si="209"/>
        <v/>
      </c>
      <c r="AL522" s="866" t="str">
        <f t="shared" si="215"/>
        <v/>
      </c>
      <c r="AM522" s="867">
        <f t="shared" si="222"/>
        <v>0</v>
      </c>
      <c r="AN522" s="633" t="str">
        <f t="shared" si="210"/>
        <v>YES</v>
      </c>
      <c r="AO522" s="511" t="s">
        <v>382</v>
      </c>
      <c r="AP522" s="127">
        <f>VLOOKUP(AO522,'Flags&amp;Qualifiers'!$B$2:$C$49,2)</f>
        <v>0</v>
      </c>
      <c r="AQ522" s="127">
        <f>VLOOKUP(AO522,'Flags&amp;Qualifiers'!$B$2:$D$49,3)</f>
        <v>0</v>
      </c>
      <c r="AR522" s="127">
        <f>VLOOKUP(AO522,'Flags&amp;Qualifiers'!$B$2:$E$49,4)</f>
        <v>0</v>
      </c>
      <c r="AS522" s="968"/>
      <c r="AT522" s="856" t="str">
        <f t="shared" si="223"/>
        <v>no</v>
      </c>
    </row>
    <row r="523" spans="1:46" s="7" customFormat="1" ht="11.25" customHeight="1" x14ac:dyDescent="0.2">
      <c r="A523" s="621">
        <f>(AirVision!A520)</f>
        <v>0</v>
      </c>
      <c r="B523" s="622">
        <f>(AirVision!B520)</f>
        <v>0</v>
      </c>
      <c r="C523" s="623" t="str">
        <f>IF(ISNUMBER(AirVision!I520),AirVision!I520, "")</f>
        <v/>
      </c>
      <c r="D523" s="624" t="str">
        <f>IF(AirVision!J520&lt;&gt;"",AirVision!J520, "")</f>
        <v/>
      </c>
      <c r="E523" s="624" t="str">
        <f>IF(ISNUMBER(AirVision!C520),AirVision!C520, "")</f>
        <v/>
      </c>
      <c r="F523" s="624" t="str">
        <f>IF(AirVision!D520&lt;&gt;"",AirVision!D520, "")</f>
        <v/>
      </c>
      <c r="G523" s="624" t="str">
        <f>IF(ISNUMBER(AirVision!F520),AirVision!F520, "")</f>
        <v/>
      </c>
      <c r="H523" s="624" t="str">
        <f>IF(AirVision!G520&lt;&gt;"",AirVision!G520, "")</f>
        <v/>
      </c>
      <c r="I523" s="624" t="str">
        <f>IF(ISNUMBER(AirVision!U520),AirVision!U520, "")</f>
        <v/>
      </c>
      <c r="J523" s="624" t="str">
        <f>IF(AirVision!V520&lt;&gt;"",AirVision!V520, "")</f>
        <v/>
      </c>
      <c r="K523" s="624" t="str">
        <f>IF(ISNUMBER(AirVision!X520),AirVision!X520, "")</f>
        <v/>
      </c>
      <c r="L523" s="624" t="str">
        <f>IF(AirVision!Y520&lt;&gt;"",AirVision!Y520, "")</f>
        <v/>
      </c>
      <c r="M523" s="624" t="str">
        <f>IF(ISNUMBER(AirVision!AA520),AirVision!AA520, "")</f>
        <v/>
      </c>
      <c r="N523" s="624" t="str">
        <f>IF(AirVision!AB520&lt;&gt;"",AirVision!AB520, "")</f>
        <v/>
      </c>
      <c r="O523" s="624" t="str">
        <f>IF(ISNUMBER(AirVision!AD520),AirVision!AD520, "")</f>
        <v/>
      </c>
      <c r="P523" s="624" t="str">
        <f>IF(AirVision!AE520&lt;&gt;"",AirVision!AE520, "")</f>
        <v/>
      </c>
      <c r="Q523" s="624">
        <f t="shared" si="216"/>
        <v>1</v>
      </c>
      <c r="R523" s="624" t="str">
        <f>IF(D523&lt;&gt;"",(VLOOKUP(D523,'Flags&amp;Qualifiers'!$S$2:$U$55,3)),"")</f>
        <v/>
      </c>
      <c r="S523" s="624" t="b">
        <f>ISNUMBER(SEARCH('Flags&amp;Qualifiers'!$S$5,D523))</f>
        <v>0</v>
      </c>
      <c r="T523" s="624">
        <f t="shared" si="217"/>
        <v>0</v>
      </c>
      <c r="U523" s="624" t="str">
        <f>IF(D523&lt;&gt;"",(VLOOKUP(D523,'Flags&amp;Qualifiers'!$S$2:$T$55,2)),"")</f>
        <v/>
      </c>
      <c r="V523" s="7">
        <f t="shared" si="218"/>
        <v>1</v>
      </c>
      <c r="W523" s="7">
        <f t="shared" si="219"/>
        <v>0</v>
      </c>
      <c r="X523" s="861" t="str">
        <f t="shared" si="220"/>
        <v>NULL</v>
      </c>
      <c r="Y523" s="557" t="str">
        <f t="shared" si="221"/>
        <v/>
      </c>
      <c r="Z523" s="862">
        <f t="shared" si="224"/>
        <v>517</v>
      </c>
      <c r="AA523" s="633">
        <f t="shared" si="225"/>
        <v>0</v>
      </c>
      <c r="AB523" s="7" t="str">
        <f t="shared" si="205"/>
        <v>INVALID</v>
      </c>
      <c r="AC523" s="861" t="str">
        <f t="shared" si="206"/>
        <v/>
      </c>
      <c r="AD523" s="861" t="e">
        <f t="shared" si="213"/>
        <v>#DIV/0!</v>
      </c>
      <c r="AE523" s="861">
        <f t="shared" si="214"/>
        <v>0</v>
      </c>
      <c r="AF523" s="862">
        <f t="shared" si="226"/>
        <v>300</v>
      </c>
      <c r="AG523" s="862">
        <f t="shared" si="227"/>
        <v>201</v>
      </c>
      <c r="AH523" s="865">
        <f t="shared" si="228"/>
        <v>0.374</v>
      </c>
      <c r="AI523" s="862">
        <f t="shared" si="229"/>
        <v>0.11600000000000001</v>
      </c>
      <c r="AJ523" s="862" t="e">
        <f t="shared" si="230"/>
        <v>#VALUE!</v>
      </c>
      <c r="AK523" s="632" t="str">
        <f t="shared" si="209"/>
        <v/>
      </c>
      <c r="AL523" s="866" t="str">
        <f t="shared" si="215"/>
        <v/>
      </c>
      <c r="AM523" s="867">
        <f t="shared" si="222"/>
        <v>0</v>
      </c>
      <c r="AN523" s="633" t="str">
        <f t="shared" si="210"/>
        <v>YES</v>
      </c>
      <c r="AO523" s="511" t="s">
        <v>382</v>
      </c>
      <c r="AP523" s="127">
        <f>VLOOKUP(AO523,'Flags&amp;Qualifiers'!$B$2:$C$49,2)</f>
        <v>0</v>
      </c>
      <c r="AQ523" s="127">
        <f>VLOOKUP(AO523,'Flags&amp;Qualifiers'!$B$2:$D$49,3)</f>
        <v>0</v>
      </c>
      <c r="AR523" s="127">
        <f>VLOOKUP(AO523,'Flags&amp;Qualifiers'!$B$2:$E$49,4)</f>
        <v>0</v>
      </c>
      <c r="AS523" s="968"/>
      <c r="AT523" s="856" t="str">
        <f t="shared" si="223"/>
        <v>no</v>
      </c>
    </row>
    <row r="524" spans="1:46" s="7" customFormat="1" ht="11.25" customHeight="1" x14ac:dyDescent="0.2">
      <c r="A524" s="621">
        <f>(AirVision!A521)</f>
        <v>0</v>
      </c>
      <c r="B524" s="622">
        <f>(AirVision!B521)</f>
        <v>0</v>
      </c>
      <c r="C524" s="623" t="str">
        <f>IF(ISNUMBER(AirVision!I521),AirVision!I521, "")</f>
        <v/>
      </c>
      <c r="D524" s="624" t="str">
        <f>IF(AirVision!J521&lt;&gt;"",AirVision!J521, "")</f>
        <v/>
      </c>
      <c r="E524" s="624" t="str">
        <f>IF(ISNUMBER(AirVision!C521),AirVision!C521, "")</f>
        <v/>
      </c>
      <c r="F524" s="624" t="str">
        <f>IF(AirVision!D521&lt;&gt;"",AirVision!D521, "")</f>
        <v/>
      </c>
      <c r="G524" s="624" t="str">
        <f>IF(ISNUMBER(AirVision!F521),AirVision!F521, "")</f>
        <v/>
      </c>
      <c r="H524" s="624" t="str">
        <f>IF(AirVision!G521&lt;&gt;"",AirVision!G521, "")</f>
        <v/>
      </c>
      <c r="I524" s="624" t="str">
        <f>IF(ISNUMBER(AirVision!U521),AirVision!U521, "")</f>
        <v/>
      </c>
      <c r="J524" s="624" t="str">
        <f>IF(AirVision!V521&lt;&gt;"",AirVision!V521, "")</f>
        <v/>
      </c>
      <c r="K524" s="624" t="str">
        <f>IF(ISNUMBER(AirVision!X521),AirVision!X521, "")</f>
        <v/>
      </c>
      <c r="L524" s="624" t="str">
        <f>IF(AirVision!Y521&lt;&gt;"",AirVision!Y521, "")</f>
        <v/>
      </c>
      <c r="M524" s="624" t="str">
        <f>IF(ISNUMBER(AirVision!AA521),AirVision!AA521, "")</f>
        <v/>
      </c>
      <c r="N524" s="624" t="str">
        <f>IF(AirVision!AB521&lt;&gt;"",AirVision!AB521, "")</f>
        <v/>
      </c>
      <c r="O524" s="624" t="str">
        <f>IF(ISNUMBER(AirVision!AD521),AirVision!AD521, "")</f>
        <v/>
      </c>
      <c r="P524" s="624" t="str">
        <f>IF(AirVision!AE521&lt;&gt;"",AirVision!AE521, "")</f>
        <v/>
      </c>
      <c r="Q524" s="624">
        <f t="shared" si="216"/>
        <v>1</v>
      </c>
      <c r="R524" s="624" t="str">
        <f>IF(D524&lt;&gt;"",(VLOOKUP(D524,'Flags&amp;Qualifiers'!$S$2:$U$55,3)),"")</f>
        <v/>
      </c>
      <c r="S524" s="624" t="b">
        <f>ISNUMBER(SEARCH('Flags&amp;Qualifiers'!$S$5,D524))</f>
        <v>0</v>
      </c>
      <c r="T524" s="624">
        <f t="shared" si="217"/>
        <v>0</v>
      </c>
      <c r="U524" s="624" t="str">
        <f>IF(D524&lt;&gt;"",(VLOOKUP(D524,'Flags&amp;Qualifiers'!$S$2:$T$55,2)),"")</f>
        <v/>
      </c>
      <c r="V524" s="7">
        <f t="shared" si="218"/>
        <v>1</v>
      </c>
      <c r="W524" s="7">
        <f t="shared" si="219"/>
        <v>0</v>
      </c>
      <c r="X524" s="861" t="str">
        <f t="shared" si="220"/>
        <v>NULL</v>
      </c>
      <c r="Y524" s="557" t="str">
        <f t="shared" si="221"/>
        <v/>
      </c>
      <c r="Z524" s="862">
        <f t="shared" si="224"/>
        <v>518</v>
      </c>
      <c r="AA524" s="633">
        <f t="shared" si="225"/>
        <v>0</v>
      </c>
      <c r="AB524" s="7" t="str">
        <f t="shared" si="205"/>
        <v>INVALID</v>
      </c>
      <c r="AC524" s="861" t="str">
        <f t="shared" si="206"/>
        <v/>
      </c>
      <c r="AD524" s="861" t="e">
        <f t="shared" si="213"/>
        <v>#DIV/0!</v>
      </c>
      <c r="AE524" s="861">
        <f t="shared" si="214"/>
        <v>0</v>
      </c>
      <c r="AF524" s="862">
        <f t="shared" si="226"/>
        <v>300</v>
      </c>
      <c r="AG524" s="862">
        <f t="shared" si="227"/>
        <v>201</v>
      </c>
      <c r="AH524" s="865">
        <f t="shared" si="228"/>
        <v>0.374</v>
      </c>
      <c r="AI524" s="862">
        <f t="shared" si="229"/>
        <v>0.11600000000000001</v>
      </c>
      <c r="AJ524" s="862" t="e">
        <f t="shared" si="230"/>
        <v>#VALUE!</v>
      </c>
      <c r="AK524" s="632" t="str">
        <f t="shared" si="209"/>
        <v/>
      </c>
      <c r="AL524" s="866" t="str">
        <f t="shared" si="215"/>
        <v/>
      </c>
      <c r="AM524" s="867">
        <f t="shared" si="222"/>
        <v>0</v>
      </c>
      <c r="AN524" s="633" t="str">
        <f t="shared" si="210"/>
        <v>YES</v>
      </c>
      <c r="AO524" s="511" t="s">
        <v>382</v>
      </c>
      <c r="AP524" s="127">
        <f>VLOOKUP(AO524,'Flags&amp;Qualifiers'!$B$2:$C$49,2)</f>
        <v>0</v>
      </c>
      <c r="AQ524" s="127">
        <f>VLOOKUP(AO524,'Flags&amp;Qualifiers'!$B$2:$D$49,3)</f>
        <v>0</v>
      </c>
      <c r="AR524" s="127">
        <f>VLOOKUP(AO524,'Flags&amp;Qualifiers'!$B$2:$E$49,4)</f>
        <v>0</v>
      </c>
      <c r="AS524" s="968"/>
      <c r="AT524" s="856" t="str">
        <f t="shared" si="223"/>
        <v>no</v>
      </c>
    </row>
    <row r="525" spans="1:46" s="7" customFormat="1" ht="11.25" customHeight="1" x14ac:dyDescent="0.2">
      <c r="A525" s="621">
        <f>(AirVision!A522)</f>
        <v>0</v>
      </c>
      <c r="B525" s="622">
        <f>(AirVision!B522)</f>
        <v>0</v>
      </c>
      <c r="C525" s="623" t="str">
        <f>IF(ISNUMBER(AirVision!I522),AirVision!I522, "")</f>
        <v/>
      </c>
      <c r="D525" s="624" t="str">
        <f>IF(AirVision!J522&lt;&gt;"",AirVision!J522, "")</f>
        <v/>
      </c>
      <c r="E525" s="624" t="str">
        <f>IF(ISNUMBER(AirVision!C522),AirVision!C522, "")</f>
        <v/>
      </c>
      <c r="F525" s="624" t="str">
        <f>IF(AirVision!D522&lt;&gt;"",AirVision!D522, "")</f>
        <v/>
      </c>
      <c r="G525" s="624" t="str">
        <f>IF(ISNUMBER(AirVision!F522),AirVision!F522, "")</f>
        <v/>
      </c>
      <c r="H525" s="624" t="str">
        <f>IF(AirVision!G522&lt;&gt;"",AirVision!G522, "")</f>
        <v/>
      </c>
      <c r="I525" s="624" t="str">
        <f>IF(ISNUMBER(AirVision!U522),AirVision!U522, "")</f>
        <v/>
      </c>
      <c r="J525" s="624" t="str">
        <f>IF(AirVision!V522&lt;&gt;"",AirVision!V522, "")</f>
        <v/>
      </c>
      <c r="K525" s="624" t="str">
        <f>IF(ISNUMBER(AirVision!X522),AirVision!X522, "")</f>
        <v/>
      </c>
      <c r="L525" s="624" t="str">
        <f>IF(AirVision!Y522&lt;&gt;"",AirVision!Y522, "")</f>
        <v/>
      </c>
      <c r="M525" s="624" t="str">
        <f>IF(ISNUMBER(AirVision!AA522),AirVision!AA522, "")</f>
        <v/>
      </c>
      <c r="N525" s="624" t="str">
        <f>IF(AirVision!AB522&lt;&gt;"",AirVision!AB522, "")</f>
        <v/>
      </c>
      <c r="O525" s="624" t="str">
        <f>IF(ISNUMBER(AirVision!AD522),AirVision!AD522, "")</f>
        <v/>
      </c>
      <c r="P525" s="624" t="str">
        <f>IF(AirVision!AE522&lt;&gt;"",AirVision!AE522, "")</f>
        <v/>
      </c>
      <c r="Q525" s="624">
        <f t="shared" si="216"/>
        <v>1</v>
      </c>
      <c r="R525" s="624" t="str">
        <f>IF(D525&lt;&gt;"",(VLOOKUP(D525,'Flags&amp;Qualifiers'!$S$2:$U$55,3)),"")</f>
        <v/>
      </c>
      <c r="S525" s="624" t="b">
        <f>ISNUMBER(SEARCH('Flags&amp;Qualifiers'!$S$5,D525))</f>
        <v>0</v>
      </c>
      <c r="T525" s="624">
        <f t="shared" si="217"/>
        <v>0</v>
      </c>
      <c r="U525" s="624" t="str">
        <f>IF(D525&lt;&gt;"",(VLOOKUP(D525,'Flags&amp;Qualifiers'!$S$2:$T$55,2)),"")</f>
        <v/>
      </c>
      <c r="V525" s="7">
        <f t="shared" si="218"/>
        <v>1</v>
      </c>
      <c r="W525" s="7">
        <f t="shared" si="219"/>
        <v>0</v>
      </c>
      <c r="X525" s="861" t="str">
        <f t="shared" si="220"/>
        <v>NULL</v>
      </c>
      <c r="Y525" s="557" t="str">
        <f t="shared" si="221"/>
        <v/>
      </c>
      <c r="Z525" s="862">
        <f t="shared" si="224"/>
        <v>519</v>
      </c>
      <c r="AA525" s="633">
        <f t="shared" si="225"/>
        <v>0</v>
      </c>
      <c r="AB525" s="7" t="str">
        <f t="shared" si="205"/>
        <v>INVALID</v>
      </c>
      <c r="AC525" s="861" t="str">
        <f t="shared" si="206"/>
        <v/>
      </c>
      <c r="AD525" s="861" t="e">
        <f t="shared" si="213"/>
        <v>#DIV/0!</v>
      </c>
      <c r="AE525" s="861">
        <f t="shared" si="214"/>
        <v>0</v>
      </c>
      <c r="AF525" s="862">
        <f t="shared" si="226"/>
        <v>300</v>
      </c>
      <c r="AG525" s="862">
        <f t="shared" si="227"/>
        <v>201</v>
      </c>
      <c r="AH525" s="865">
        <f t="shared" si="228"/>
        <v>0.374</v>
      </c>
      <c r="AI525" s="862">
        <f t="shared" si="229"/>
        <v>0.11600000000000001</v>
      </c>
      <c r="AJ525" s="862" t="e">
        <f t="shared" si="230"/>
        <v>#VALUE!</v>
      </c>
      <c r="AK525" s="632" t="str">
        <f t="shared" si="209"/>
        <v/>
      </c>
      <c r="AL525" s="866" t="str">
        <f t="shared" si="215"/>
        <v/>
      </c>
      <c r="AM525" s="867">
        <f t="shared" si="222"/>
        <v>0</v>
      </c>
      <c r="AN525" s="633" t="str">
        <f t="shared" si="210"/>
        <v>YES</v>
      </c>
      <c r="AO525" s="511" t="s">
        <v>382</v>
      </c>
      <c r="AP525" s="127">
        <f>VLOOKUP(AO525,'Flags&amp;Qualifiers'!$B$2:$C$49,2)</f>
        <v>0</v>
      </c>
      <c r="AQ525" s="127">
        <f>VLOOKUP(AO525,'Flags&amp;Qualifiers'!$B$2:$D$49,3)</f>
        <v>0</v>
      </c>
      <c r="AR525" s="127">
        <f>VLOOKUP(AO525,'Flags&amp;Qualifiers'!$B$2:$E$49,4)</f>
        <v>0</v>
      </c>
      <c r="AS525" s="968"/>
      <c r="AT525" s="856" t="str">
        <f t="shared" si="223"/>
        <v>no</v>
      </c>
    </row>
    <row r="526" spans="1:46" s="7" customFormat="1" ht="11.25" customHeight="1" x14ac:dyDescent="0.2">
      <c r="A526" s="621">
        <f>(AirVision!A523)</f>
        <v>0</v>
      </c>
      <c r="B526" s="622">
        <f>(AirVision!B523)</f>
        <v>0</v>
      </c>
      <c r="C526" s="623" t="str">
        <f>IF(ISNUMBER(AirVision!I523),AirVision!I523, "")</f>
        <v/>
      </c>
      <c r="D526" s="624" t="str">
        <f>IF(AirVision!J523&lt;&gt;"",AirVision!J523, "")</f>
        <v/>
      </c>
      <c r="E526" s="624" t="str">
        <f>IF(ISNUMBER(AirVision!C523),AirVision!C523, "")</f>
        <v/>
      </c>
      <c r="F526" s="624" t="str">
        <f>IF(AirVision!D523&lt;&gt;"",AirVision!D523, "")</f>
        <v/>
      </c>
      <c r="G526" s="624" t="str">
        <f>IF(ISNUMBER(AirVision!F523),AirVision!F523, "")</f>
        <v/>
      </c>
      <c r="H526" s="624" t="str">
        <f>IF(AirVision!G523&lt;&gt;"",AirVision!G523, "")</f>
        <v/>
      </c>
      <c r="I526" s="624" t="str">
        <f>IF(ISNUMBER(AirVision!U523),AirVision!U523, "")</f>
        <v/>
      </c>
      <c r="J526" s="624" t="str">
        <f>IF(AirVision!V523&lt;&gt;"",AirVision!V523, "")</f>
        <v/>
      </c>
      <c r="K526" s="624" t="str">
        <f>IF(ISNUMBER(AirVision!X523),AirVision!X523, "")</f>
        <v/>
      </c>
      <c r="L526" s="624" t="str">
        <f>IF(AirVision!Y523&lt;&gt;"",AirVision!Y523, "")</f>
        <v/>
      </c>
      <c r="M526" s="624" t="str">
        <f>IF(ISNUMBER(AirVision!AA523),AirVision!AA523, "")</f>
        <v/>
      </c>
      <c r="N526" s="624" t="str">
        <f>IF(AirVision!AB523&lt;&gt;"",AirVision!AB523, "")</f>
        <v/>
      </c>
      <c r="O526" s="624" t="str">
        <f>IF(ISNUMBER(AirVision!AD523),AirVision!AD523, "")</f>
        <v/>
      </c>
      <c r="P526" s="624" t="str">
        <f>IF(AirVision!AE523&lt;&gt;"",AirVision!AE523, "")</f>
        <v/>
      </c>
      <c r="Q526" s="624">
        <f t="shared" si="216"/>
        <v>1</v>
      </c>
      <c r="R526" s="624" t="str">
        <f>IF(D526&lt;&gt;"",(VLOOKUP(D526,'Flags&amp;Qualifiers'!$S$2:$U$55,3)),"")</f>
        <v/>
      </c>
      <c r="S526" s="624" t="b">
        <f>ISNUMBER(SEARCH('Flags&amp;Qualifiers'!$S$5,D526))</f>
        <v>0</v>
      </c>
      <c r="T526" s="624">
        <f t="shared" si="217"/>
        <v>0</v>
      </c>
      <c r="U526" s="624" t="str">
        <f>IF(D526&lt;&gt;"",(VLOOKUP(D526,'Flags&amp;Qualifiers'!$S$2:$T$55,2)),"")</f>
        <v/>
      </c>
      <c r="V526" s="7">
        <f t="shared" si="218"/>
        <v>1</v>
      </c>
      <c r="W526" s="7">
        <f t="shared" si="219"/>
        <v>0</v>
      </c>
      <c r="X526" s="861" t="str">
        <f t="shared" si="220"/>
        <v>NULL</v>
      </c>
      <c r="Y526" s="557" t="str">
        <f t="shared" si="221"/>
        <v/>
      </c>
      <c r="Z526" s="862">
        <f t="shared" si="224"/>
        <v>520</v>
      </c>
      <c r="AA526" s="633">
        <f t="shared" si="225"/>
        <v>0</v>
      </c>
      <c r="AB526" s="7" t="str">
        <f t="shared" ref="AB526:AB589" si="231">IF(X526="NULL","INVALID",AVERAGE(X519:X526))</f>
        <v>INVALID</v>
      </c>
      <c r="AC526" s="861" t="str">
        <f t="shared" si="206"/>
        <v/>
      </c>
      <c r="AD526" s="861" t="e">
        <f t="shared" si="213"/>
        <v>#DIV/0!</v>
      </c>
      <c r="AE526" s="861">
        <f t="shared" si="214"/>
        <v>0</v>
      </c>
      <c r="AF526" s="862">
        <f t="shared" si="226"/>
        <v>300</v>
      </c>
      <c r="AG526" s="862">
        <f t="shared" si="227"/>
        <v>201</v>
      </c>
      <c r="AH526" s="865">
        <f t="shared" si="228"/>
        <v>0.374</v>
      </c>
      <c r="AI526" s="862">
        <f t="shared" si="229"/>
        <v>0.11600000000000001</v>
      </c>
      <c r="AJ526" s="862" t="e">
        <f t="shared" si="230"/>
        <v>#VALUE!</v>
      </c>
      <c r="AK526" s="632" t="str">
        <f t="shared" si="209"/>
        <v/>
      </c>
      <c r="AL526" s="866" t="str">
        <f t="shared" si="215"/>
        <v/>
      </c>
      <c r="AM526" s="867">
        <f t="shared" si="222"/>
        <v>0</v>
      </c>
      <c r="AN526" s="633" t="str">
        <f t="shared" si="210"/>
        <v>YES</v>
      </c>
      <c r="AO526" s="511" t="s">
        <v>382</v>
      </c>
      <c r="AP526" s="127">
        <f>VLOOKUP(AO526,'Flags&amp;Qualifiers'!$B$2:$C$49,2)</f>
        <v>0</v>
      </c>
      <c r="AQ526" s="127">
        <f>VLOOKUP(AO526,'Flags&amp;Qualifiers'!$B$2:$D$49,3)</f>
        <v>0</v>
      </c>
      <c r="AR526" s="127">
        <f>VLOOKUP(AO526,'Flags&amp;Qualifiers'!$B$2:$E$49,4)</f>
        <v>0</v>
      </c>
      <c r="AS526" s="968"/>
      <c r="AT526" s="856" t="str">
        <f t="shared" si="223"/>
        <v>no</v>
      </c>
    </row>
    <row r="527" spans="1:46" s="7" customFormat="1" ht="11.25" customHeight="1" x14ac:dyDescent="0.2">
      <c r="A527" s="621">
        <f>(AirVision!A524)</f>
        <v>0</v>
      </c>
      <c r="B527" s="622">
        <f>(AirVision!B524)</f>
        <v>0</v>
      </c>
      <c r="C527" s="623" t="str">
        <f>IF(ISNUMBER(AirVision!I524),AirVision!I524, "")</f>
        <v/>
      </c>
      <c r="D527" s="624" t="str">
        <f>IF(AirVision!J524&lt;&gt;"",AirVision!J524, "")</f>
        <v/>
      </c>
      <c r="E527" s="624" t="str">
        <f>IF(ISNUMBER(AirVision!C524),AirVision!C524, "")</f>
        <v/>
      </c>
      <c r="F527" s="624" t="str">
        <f>IF(AirVision!D524&lt;&gt;"",AirVision!D524, "")</f>
        <v/>
      </c>
      <c r="G527" s="624" t="str">
        <f>IF(ISNUMBER(AirVision!F524),AirVision!F524, "")</f>
        <v/>
      </c>
      <c r="H527" s="624" t="str">
        <f>IF(AirVision!G524&lt;&gt;"",AirVision!G524, "")</f>
        <v/>
      </c>
      <c r="I527" s="624" t="str">
        <f>IF(ISNUMBER(AirVision!U524),AirVision!U524, "")</f>
        <v/>
      </c>
      <c r="J527" s="624" t="str">
        <f>IF(AirVision!V524&lt;&gt;"",AirVision!V524, "")</f>
        <v/>
      </c>
      <c r="K527" s="624" t="str">
        <f>IF(ISNUMBER(AirVision!X524),AirVision!X524, "")</f>
        <v/>
      </c>
      <c r="L527" s="624" t="str">
        <f>IF(AirVision!Y524&lt;&gt;"",AirVision!Y524, "")</f>
        <v/>
      </c>
      <c r="M527" s="624" t="str">
        <f>IF(ISNUMBER(AirVision!AA524),AirVision!AA524, "")</f>
        <v/>
      </c>
      <c r="N527" s="624" t="str">
        <f>IF(AirVision!AB524&lt;&gt;"",AirVision!AB524, "")</f>
        <v/>
      </c>
      <c r="O527" s="624" t="str">
        <f>IF(ISNUMBER(AirVision!AD524),AirVision!AD524, "")</f>
        <v/>
      </c>
      <c r="P527" s="624" t="str">
        <f>IF(AirVision!AE524&lt;&gt;"",AirVision!AE524, "")</f>
        <v/>
      </c>
      <c r="Q527" s="624">
        <f t="shared" si="216"/>
        <v>1</v>
      </c>
      <c r="R527" s="624" t="str">
        <f>IF(D527&lt;&gt;"",(VLOOKUP(D527,'Flags&amp;Qualifiers'!$S$2:$U$55,3)),"")</f>
        <v/>
      </c>
      <c r="S527" s="624" t="b">
        <f>ISNUMBER(SEARCH('Flags&amp;Qualifiers'!$S$5,D527))</f>
        <v>0</v>
      </c>
      <c r="T527" s="624">
        <f t="shared" si="217"/>
        <v>0</v>
      </c>
      <c r="U527" s="624" t="str">
        <f>IF(D527&lt;&gt;"",(VLOOKUP(D527,'Flags&amp;Qualifiers'!$S$2:$T$55,2)),"")</f>
        <v/>
      </c>
      <c r="V527" s="7">
        <f t="shared" si="218"/>
        <v>1</v>
      </c>
      <c r="W527" s="7">
        <f t="shared" si="219"/>
        <v>0</v>
      </c>
      <c r="X527" s="861" t="str">
        <f t="shared" si="220"/>
        <v>NULL</v>
      </c>
      <c r="Y527" s="557" t="str">
        <f t="shared" si="221"/>
        <v/>
      </c>
      <c r="Z527" s="862">
        <f t="shared" si="224"/>
        <v>521</v>
      </c>
      <c r="AA527" s="633">
        <f t="shared" si="225"/>
        <v>0</v>
      </c>
      <c r="AB527" s="7" t="str">
        <f t="shared" si="231"/>
        <v>INVALID</v>
      </c>
      <c r="AC527" s="861" t="str">
        <f t="shared" ref="AC527:AC590" si="232">IF(ISNUMBER(AB527),TRUNC(AB527,3), "")</f>
        <v/>
      </c>
      <c r="AD527" s="861" t="e">
        <f t="shared" si="213"/>
        <v>#DIV/0!</v>
      </c>
      <c r="AE527" s="861">
        <f t="shared" si="214"/>
        <v>0</v>
      </c>
      <c r="AF527" s="862">
        <f t="shared" si="226"/>
        <v>300</v>
      </c>
      <c r="AG527" s="862">
        <f t="shared" si="227"/>
        <v>201</v>
      </c>
      <c r="AH527" s="865">
        <f t="shared" si="228"/>
        <v>0.374</v>
      </c>
      <c r="AI527" s="862">
        <f t="shared" si="229"/>
        <v>0.11600000000000001</v>
      </c>
      <c r="AJ527" s="862" t="e">
        <f t="shared" si="230"/>
        <v>#VALUE!</v>
      </c>
      <c r="AK527" s="632" t="str">
        <f t="shared" si="209"/>
        <v/>
      </c>
      <c r="AL527" s="866" t="str">
        <f t="shared" si="215"/>
        <v/>
      </c>
      <c r="AM527" s="867">
        <f t="shared" si="222"/>
        <v>0</v>
      </c>
      <c r="AN527" s="633" t="str">
        <f t="shared" si="210"/>
        <v>YES</v>
      </c>
      <c r="AO527" s="511" t="s">
        <v>382</v>
      </c>
      <c r="AP527" s="127">
        <f>VLOOKUP(AO527,'Flags&amp;Qualifiers'!$B$2:$C$49,2)</f>
        <v>0</v>
      </c>
      <c r="AQ527" s="127">
        <f>VLOOKUP(AO527,'Flags&amp;Qualifiers'!$B$2:$D$49,3)</f>
        <v>0</v>
      </c>
      <c r="AR527" s="127">
        <f>VLOOKUP(AO527,'Flags&amp;Qualifiers'!$B$2:$E$49,4)</f>
        <v>0</v>
      </c>
      <c r="AS527" s="968"/>
      <c r="AT527" s="856" t="str">
        <f t="shared" si="223"/>
        <v>no</v>
      </c>
    </row>
    <row r="528" spans="1:46" s="7" customFormat="1" ht="11.25" customHeight="1" x14ac:dyDescent="0.2">
      <c r="A528" s="621">
        <f>(AirVision!A525)</f>
        <v>0</v>
      </c>
      <c r="B528" s="622">
        <f>(AirVision!B525)</f>
        <v>0</v>
      </c>
      <c r="C528" s="623" t="str">
        <f>IF(ISNUMBER(AirVision!I525),AirVision!I525, "")</f>
        <v/>
      </c>
      <c r="D528" s="624" t="str">
        <f>IF(AirVision!J525&lt;&gt;"",AirVision!J525, "")</f>
        <v/>
      </c>
      <c r="E528" s="624" t="str">
        <f>IF(ISNUMBER(AirVision!C525),AirVision!C525, "")</f>
        <v/>
      </c>
      <c r="F528" s="624" t="str">
        <f>IF(AirVision!D525&lt;&gt;"",AirVision!D525, "")</f>
        <v/>
      </c>
      <c r="G528" s="624" t="str">
        <f>IF(ISNUMBER(AirVision!F525),AirVision!F525, "")</f>
        <v/>
      </c>
      <c r="H528" s="624" t="str">
        <f>IF(AirVision!G525&lt;&gt;"",AirVision!G525, "")</f>
        <v/>
      </c>
      <c r="I528" s="624" t="str">
        <f>IF(ISNUMBER(AirVision!U525),AirVision!U525, "")</f>
        <v/>
      </c>
      <c r="J528" s="624" t="str">
        <f>IF(AirVision!V525&lt;&gt;"",AirVision!V525, "")</f>
        <v/>
      </c>
      <c r="K528" s="624" t="str">
        <f>IF(ISNUMBER(AirVision!X525),AirVision!X525, "")</f>
        <v/>
      </c>
      <c r="L528" s="624" t="str">
        <f>IF(AirVision!Y525&lt;&gt;"",AirVision!Y525, "")</f>
        <v/>
      </c>
      <c r="M528" s="624" t="str">
        <f>IF(ISNUMBER(AirVision!AA525),AirVision!AA525, "")</f>
        <v/>
      </c>
      <c r="N528" s="624" t="str">
        <f>IF(AirVision!AB525&lt;&gt;"",AirVision!AB525, "")</f>
        <v/>
      </c>
      <c r="O528" s="624" t="str">
        <f>IF(ISNUMBER(AirVision!AD525),AirVision!AD525, "")</f>
        <v/>
      </c>
      <c r="P528" s="624" t="str">
        <f>IF(AirVision!AE525&lt;&gt;"",AirVision!AE525, "")</f>
        <v/>
      </c>
      <c r="Q528" s="624">
        <f t="shared" si="216"/>
        <v>1</v>
      </c>
      <c r="R528" s="624" t="str">
        <f>IF(D528&lt;&gt;"",(VLOOKUP(D528,'Flags&amp;Qualifiers'!$S$2:$U$55,3)),"")</f>
        <v/>
      </c>
      <c r="S528" s="624" t="b">
        <f>ISNUMBER(SEARCH('Flags&amp;Qualifiers'!$S$5,D528))</f>
        <v>0</v>
      </c>
      <c r="T528" s="624">
        <f t="shared" si="217"/>
        <v>0</v>
      </c>
      <c r="U528" s="624" t="str">
        <f>IF(D528&lt;&gt;"",(VLOOKUP(D528,'Flags&amp;Qualifiers'!$S$2:$T$55,2)),"")</f>
        <v/>
      </c>
      <c r="V528" s="7">
        <f t="shared" si="218"/>
        <v>1</v>
      </c>
      <c r="W528" s="7">
        <f t="shared" si="219"/>
        <v>0</v>
      </c>
      <c r="X528" s="861" t="str">
        <f t="shared" si="220"/>
        <v>NULL</v>
      </c>
      <c r="Y528" s="557" t="str">
        <f t="shared" si="221"/>
        <v/>
      </c>
      <c r="Z528" s="862">
        <f t="shared" si="224"/>
        <v>522</v>
      </c>
      <c r="AA528" s="633">
        <f t="shared" si="225"/>
        <v>0</v>
      </c>
      <c r="AB528" s="7" t="str">
        <f t="shared" si="231"/>
        <v>INVALID</v>
      </c>
      <c r="AC528" s="861" t="str">
        <f t="shared" si="232"/>
        <v/>
      </c>
      <c r="AD528" s="861" t="e">
        <f t="shared" si="213"/>
        <v>#DIV/0!</v>
      </c>
      <c r="AE528" s="861">
        <f t="shared" si="214"/>
        <v>0</v>
      </c>
      <c r="AF528" s="862">
        <f t="shared" si="226"/>
        <v>300</v>
      </c>
      <c r="AG528" s="862">
        <f t="shared" si="227"/>
        <v>201</v>
      </c>
      <c r="AH528" s="865">
        <f t="shared" si="228"/>
        <v>0.374</v>
      </c>
      <c r="AI528" s="862">
        <f t="shared" si="229"/>
        <v>0.11600000000000001</v>
      </c>
      <c r="AJ528" s="862" t="e">
        <f t="shared" si="230"/>
        <v>#VALUE!</v>
      </c>
      <c r="AK528" s="632" t="str">
        <f t="shared" si="209"/>
        <v/>
      </c>
      <c r="AL528" s="866" t="str">
        <f t="shared" si="215"/>
        <v/>
      </c>
      <c r="AM528" s="867">
        <f t="shared" si="222"/>
        <v>0</v>
      </c>
      <c r="AN528" s="633" t="str">
        <f t="shared" si="210"/>
        <v>YES</v>
      </c>
      <c r="AO528" s="511" t="s">
        <v>382</v>
      </c>
      <c r="AP528" s="127">
        <f>VLOOKUP(AO528,'Flags&amp;Qualifiers'!$B$2:$C$49,2)</f>
        <v>0</v>
      </c>
      <c r="AQ528" s="127">
        <f>VLOOKUP(AO528,'Flags&amp;Qualifiers'!$B$2:$D$49,3)</f>
        <v>0</v>
      </c>
      <c r="AR528" s="127">
        <f>VLOOKUP(AO528,'Flags&amp;Qualifiers'!$B$2:$E$49,4)</f>
        <v>0</v>
      </c>
      <c r="AS528" s="968"/>
      <c r="AT528" s="856" t="str">
        <f t="shared" si="223"/>
        <v>no</v>
      </c>
    </row>
    <row r="529" spans="1:46" s="7" customFormat="1" ht="11.25" customHeight="1" x14ac:dyDescent="0.2">
      <c r="A529" s="621">
        <f>(AirVision!A526)</f>
        <v>0</v>
      </c>
      <c r="B529" s="622">
        <f>(AirVision!B526)</f>
        <v>0</v>
      </c>
      <c r="C529" s="623" t="str">
        <f>IF(ISNUMBER(AirVision!I526),AirVision!I526, "")</f>
        <v/>
      </c>
      <c r="D529" s="624" t="str">
        <f>IF(AirVision!J526&lt;&gt;"",AirVision!J526, "")</f>
        <v/>
      </c>
      <c r="E529" s="624" t="str">
        <f>IF(ISNUMBER(AirVision!C526),AirVision!C526, "")</f>
        <v/>
      </c>
      <c r="F529" s="624" t="str">
        <f>IF(AirVision!D526&lt;&gt;"",AirVision!D526, "")</f>
        <v/>
      </c>
      <c r="G529" s="624" t="str">
        <f>IF(ISNUMBER(AirVision!F526),AirVision!F526, "")</f>
        <v/>
      </c>
      <c r="H529" s="624" t="str">
        <f>IF(AirVision!G526&lt;&gt;"",AirVision!G526, "")</f>
        <v/>
      </c>
      <c r="I529" s="624" t="str">
        <f>IF(ISNUMBER(AirVision!U526),AirVision!U526, "")</f>
        <v/>
      </c>
      <c r="J529" s="624" t="str">
        <f>IF(AirVision!V526&lt;&gt;"",AirVision!V526, "")</f>
        <v/>
      </c>
      <c r="K529" s="624" t="str">
        <f>IF(ISNUMBER(AirVision!X526),AirVision!X526, "")</f>
        <v/>
      </c>
      <c r="L529" s="624" t="str">
        <f>IF(AirVision!Y526&lt;&gt;"",AirVision!Y526, "")</f>
        <v/>
      </c>
      <c r="M529" s="624" t="str">
        <f>IF(ISNUMBER(AirVision!AA526),AirVision!AA526, "")</f>
        <v/>
      </c>
      <c r="N529" s="624" t="str">
        <f>IF(AirVision!AB526&lt;&gt;"",AirVision!AB526, "")</f>
        <v/>
      </c>
      <c r="O529" s="624" t="str">
        <f>IF(ISNUMBER(AirVision!AD526),AirVision!AD526, "")</f>
        <v/>
      </c>
      <c r="P529" s="624" t="str">
        <f>IF(AirVision!AE526&lt;&gt;"",AirVision!AE526, "")</f>
        <v/>
      </c>
      <c r="Q529" s="624">
        <f t="shared" si="216"/>
        <v>1</v>
      </c>
      <c r="R529" s="624" t="str">
        <f>IF(D529&lt;&gt;"",(VLOOKUP(D529,'Flags&amp;Qualifiers'!$S$2:$U$55,3)),"")</f>
        <v/>
      </c>
      <c r="S529" s="624" t="b">
        <f>ISNUMBER(SEARCH('Flags&amp;Qualifiers'!$S$5,D529))</f>
        <v>0</v>
      </c>
      <c r="T529" s="624">
        <f t="shared" si="217"/>
        <v>0</v>
      </c>
      <c r="U529" s="624" t="str">
        <f>IF(D529&lt;&gt;"",(VLOOKUP(D529,'Flags&amp;Qualifiers'!$S$2:$T$55,2)),"")</f>
        <v/>
      </c>
      <c r="V529" s="7">
        <f t="shared" si="218"/>
        <v>1</v>
      </c>
      <c r="W529" s="7">
        <f t="shared" si="219"/>
        <v>0</v>
      </c>
      <c r="X529" s="861" t="str">
        <f t="shared" si="220"/>
        <v>NULL</v>
      </c>
      <c r="Y529" s="557" t="str">
        <f t="shared" si="221"/>
        <v/>
      </c>
      <c r="Z529" s="862">
        <f t="shared" si="224"/>
        <v>523</v>
      </c>
      <c r="AA529" s="633">
        <f t="shared" si="225"/>
        <v>0</v>
      </c>
      <c r="AB529" s="7" t="str">
        <f t="shared" si="231"/>
        <v>INVALID</v>
      </c>
      <c r="AC529" s="861" t="str">
        <f t="shared" si="232"/>
        <v/>
      </c>
      <c r="AD529" s="861" t="e">
        <f t="shared" si="213"/>
        <v>#DIV/0!</v>
      </c>
      <c r="AE529" s="861">
        <f t="shared" si="214"/>
        <v>0</v>
      </c>
      <c r="AF529" s="862">
        <f t="shared" si="226"/>
        <v>300</v>
      </c>
      <c r="AG529" s="862">
        <f t="shared" si="227"/>
        <v>201</v>
      </c>
      <c r="AH529" s="865">
        <f t="shared" si="228"/>
        <v>0.374</v>
      </c>
      <c r="AI529" s="862">
        <f t="shared" si="229"/>
        <v>0.11600000000000001</v>
      </c>
      <c r="AJ529" s="862" t="e">
        <f t="shared" si="230"/>
        <v>#VALUE!</v>
      </c>
      <c r="AK529" s="632" t="str">
        <f t="shared" si="209"/>
        <v/>
      </c>
      <c r="AL529" s="866" t="str">
        <f t="shared" si="215"/>
        <v/>
      </c>
      <c r="AM529" s="867">
        <f t="shared" si="222"/>
        <v>0</v>
      </c>
      <c r="AN529" s="633" t="str">
        <f t="shared" si="210"/>
        <v>YES</v>
      </c>
      <c r="AO529" s="511" t="s">
        <v>382</v>
      </c>
      <c r="AP529" s="127">
        <f>VLOOKUP(AO529,'Flags&amp;Qualifiers'!$B$2:$C$49,2)</f>
        <v>0</v>
      </c>
      <c r="AQ529" s="127">
        <f>VLOOKUP(AO529,'Flags&amp;Qualifiers'!$B$2:$D$49,3)</f>
        <v>0</v>
      </c>
      <c r="AR529" s="127">
        <f>VLOOKUP(AO529,'Flags&amp;Qualifiers'!$B$2:$E$49,4)</f>
        <v>0</v>
      </c>
      <c r="AS529" s="968"/>
      <c r="AT529" s="856" t="str">
        <f t="shared" si="223"/>
        <v>no</v>
      </c>
    </row>
    <row r="530" spans="1:46" s="7" customFormat="1" ht="11.25" customHeight="1" x14ac:dyDescent="0.2">
      <c r="A530" s="621">
        <f>(AirVision!A527)</f>
        <v>0</v>
      </c>
      <c r="B530" s="622">
        <f>(AirVision!B527)</f>
        <v>0</v>
      </c>
      <c r="C530" s="623" t="str">
        <f>IF(ISNUMBER(AirVision!I527),AirVision!I527, "")</f>
        <v/>
      </c>
      <c r="D530" s="624" t="str">
        <f>IF(AirVision!J527&lt;&gt;"",AirVision!J527, "")</f>
        <v/>
      </c>
      <c r="E530" s="624" t="str">
        <f>IF(ISNUMBER(AirVision!C527),AirVision!C527, "")</f>
        <v/>
      </c>
      <c r="F530" s="624" t="str">
        <f>IF(AirVision!D527&lt;&gt;"",AirVision!D527, "")</f>
        <v/>
      </c>
      <c r="G530" s="624" t="str">
        <f>IF(ISNUMBER(AirVision!F527),AirVision!F527, "")</f>
        <v/>
      </c>
      <c r="H530" s="624" t="str">
        <f>IF(AirVision!G527&lt;&gt;"",AirVision!G527, "")</f>
        <v/>
      </c>
      <c r="I530" s="624" t="str">
        <f>IF(ISNUMBER(AirVision!U527),AirVision!U527, "")</f>
        <v/>
      </c>
      <c r="J530" s="624" t="str">
        <f>IF(AirVision!V527&lt;&gt;"",AirVision!V527, "")</f>
        <v/>
      </c>
      <c r="K530" s="624" t="str">
        <f>IF(ISNUMBER(AirVision!X527),AirVision!X527, "")</f>
        <v/>
      </c>
      <c r="L530" s="624" t="str">
        <f>IF(AirVision!Y527&lt;&gt;"",AirVision!Y527, "")</f>
        <v/>
      </c>
      <c r="M530" s="624" t="str">
        <f>IF(ISNUMBER(AirVision!AA527),AirVision!AA527, "")</f>
        <v/>
      </c>
      <c r="N530" s="624" t="str">
        <f>IF(AirVision!AB527&lt;&gt;"",AirVision!AB527, "")</f>
        <v/>
      </c>
      <c r="O530" s="624" t="str">
        <f>IF(ISNUMBER(AirVision!AD527),AirVision!AD527, "")</f>
        <v/>
      </c>
      <c r="P530" s="624" t="str">
        <f>IF(AirVision!AE527&lt;&gt;"",AirVision!AE527, "")</f>
        <v/>
      </c>
      <c r="Q530" s="624">
        <f t="shared" si="216"/>
        <v>1</v>
      </c>
      <c r="R530" s="624" t="str">
        <f>IF(D530&lt;&gt;"",(VLOOKUP(D530,'Flags&amp;Qualifiers'!$S$2:$U$55,3)),"")</f>
        <v/>
      </c>
      <c r="S530" s="624" t="b">
        <f>ISNUMBER(SEARCH('Flags&amp;Qualifiers'!$S$5,D530))</f>
        <v>0</v>
      </c>
      <c r="T530" s="624">
        <f t="shared" si="217"/>
        <v>0</v>
      </c>
      <c r="U530" s="624" t="str">
        <f>IF(D530&lt;&gt;"",(VLOOKUP(D530,'Flags&amp;Qualifiers'!$S$2:$T$55,2)),"")</f>
        <v/>
      </c>
      <c r="V530" s="7">
        <f t="shared" si="218"/>
        <v>1</v>
      </c>
      <c r="W530" s="7">
        <f t="shared" si="219"/>
        <v>0</v>
      </c>
      <c r="X530" s="861" t="str">
        <f t="shared" si="220"/>
        <v>NULL</v>
      </c>
      <c r="Y530" s="557" t="str">
        <f t="shared" si="221"/>
        <v/>
      </c>
      <c r="Z530" s="862">
        <f t="shared" si="224"/>
        <v>524</v>
      </c>
      <c r="AA530" s="633">
        <f t="shared" si="225"/>
        <v>0</v>
      </c>
      <c r="AB530" s="7" t="str">
        <f t="shared" si="231"/>
        <v>INVALID</v>
      </c>
      <c r="AC530" s="861" t="str">
        <f t="shared" si="232"/>
        <v/>
      </c>
      <c r="AD530" s="861" t="e">
        <f t="shared" si="213"/>
        <v>#DIV/0!</v>
      </c>
      <c r="AE530" s="861">
        <f t="shared" si="214"/>
        <v>0</v>
      </c>
      <c r="AF530" s="862">
        <f t="shared" si="226"/>
        <v>300</v>
      </c>
      <c r="AG530" s="862">
        <f t="shared" si="227"/>
        <v>201</v>
      </c>
      <c r="AH530" s="865">
        <f t="shared" si="228"/>
        <v>0.374</v>
      </c>
      <c r="AI530" s="862">
        <f t="shared" si="229"/>
        <v>0.11600000000000001</v>
      </c>
      <c r="AJ530" s="862" t="e">
        <f t="shared" si="230"/>
        <v>#VALUE!</v>
      </c>
      <c r="AK530" s="632" t="str">
        <f t="shared" si="209"/>
        <v/>
      </c>
      <c r="AL530" s="866" t="str">
        <f t="shared" si="215"/>
        <v/>
      </c>
      <c r="AM530" s="867">
        <f t="shared" si="222"/>
        <v>0</v>
      </c>
      <c r="AN530" s="633" t="str">
        <f t="shared" si="210"/>
        <v>YES</v>
      </c>
      <c r="AO530" s="511" t="s">
        <v>382</v>
      </c>
      <c r="AP530" s="127">
        <f>VLOOKUP(AO530,'Flags&amp;Qualifiers'!$B$2:$C$49,2)</f>
        <v>0</v>
      </c>
      <c r="AQ530" s="127">
        <f>VLOOKUP(AO530,'Flags&amp;Qualifiers'!$B$2:$D$49,3)</f>
        <v>0</v>
      </c>
      <c r="AR530" s="127">
        <f>VLOOKUP(AO530,'Flags&amp;Qualifiers'!$B$2:$E$49,4)</f>
        <v>0</v>
      </c>
      <c r="AS530" s="968"/>
      <c r="AT530" s="856" t="str">
        <f t="shared" si="223"/>
        <v>no</v>
      </c>
    </row>
    <row r="531" spans="1:46" s="7" customFormat="1" ht="11.25" customHeight="1" x14ac:dyDescent="0.2">
      <c r="A531" s="621">
        <f>(AirVision!A528)</f>
        <v>0</v>
      </c>
      <c r="B531" s="622">
        <f>(AirVision!B528)</f>
        <v>0</v>
      </c>
      <c r="C531" s="623" t="str">
        <f>IF(ISNUMBER(AirVision!I528),AirVision!I528, "")</f>
        <v/>
      </c>
      <c r="D531" s="624" t="str">
        <f>IF(AirVision!J528&lt;&gt;"",AirVision!J528, "")</f>
        <v/>
      </c>
      <c r="E531" s="624" t="str">
        <f>IF(ISNUMBER(AirVision!C528),AirVision!C528, "")</f>
        <v/>
      </c>
      <c r="F531" s="624" t="str">
        <f>IF(AirVision!D528&lt;&gt;"",AirVision!D528, "")</f>
        <v/>
      </c>
      <c r="G531" s="624" t="str">
        <f>IF(ISNUMBER(AirVision!F528),AirVision!F528, "")</f>
        <v/>
      </c>
      <c r="H531" s="624" t="str">
        <f>IF(AirVision!G528&lt;&gt;"",AirVision!G528, "")</f>
        <v/>
      </c>
      <c r="I531" s="624" t="str">
        <f>IF(ISNUMBER(AirVision!U528),AirVision!U528, "")</f>
        <v/>
      </c>
      <c r="J531" s="624" t="str">
        <f>IF(AirVision!V528&lt;&gt;"",AirVision!V528, "")</f>
        <v/>
      </c>
      <c r="K531" s="624" t="str">
        <f>IF(ISNUMBER(AirVision!X528),AirVision!X528, "")</f>
        <v/>
      </c>
      <c r="L531" s="624" t="str">
        <f>IF(AirVision!Y528&lt;&gt;"",AirVision!Y528, "")</f>
        <v/>
      </c>
      <c r="M531" s="624" t="str">
        <f>IF(ISNUMBER(AirVision!AA528),AirVision!AA528, "")</f>
        <v/>
      </c>
      <c r="N531" s="624" t="str">
        <f>IF(AirVision!AB528&lt;&gt;"",AirVision!AB528, "")</f>
        <v/>
      </c>
      <c r="O531" s="624" t="str">
        <f>IF(ISNUMBER(AirVision!AD528),AirVision!AD528, "")</f>
        <v/>
      </c>
      <c r="P531" s="624" t="str">
        <f>IF(AirVision!AE528&lt;&gt;"",AirVision!AE528, "")</f>
        <v/>
      </c>
      <c r="Q531" s="624">
        <f t="shared" si="216"/>
        <v>1</v>
      </c>
      <c r="R531" s="624" t="str">
        <f>IF(D531&lt;&gt;"",(VLOOKUP(D531,'Flags&amp;Qualifiers'!$S$2:$U$55,3)),"")</f>
        <v/>
      </c>
      <c r="S531" s="624" t="b">
        <f>ISNUMBER(SEARCH('Flags&amp;Qualifiers'!$S$5,D531))</f>
        <v>0</v>
      </c>
      <c r="T531" s="624">
        <f t="shared" si="217"/>
        <v>0</v>
      </c>
      <c r="U531" s="624" t="str">
        <f>IF(D531&lt;&gt;"",(VLOOKUP(D531,'Flags&amp;Qualifiers'!$S$2:$T$55,2)),"")</f>
        <v/>
      </c>
      <c r="V531" s="7">
        <f t="shared" si="218"/>
        <v>1</v>
      </c>
      <c r="W531" s="7">
        <f t="shared" si="219"/>
        <v>0</v>
      </c>
      <c r="X531" s="861" t="str">
        <f t="shared" si="220"/>
        <v>NULL</v>
      </c>
      <c r="Y531" s="557" t="str">
        <f t="shared" si="221"/>
        <v/>
      </c>
      <c r="Z531" s="862">
        <f t="shared" si="224"/>
        <v>525</v>
      </c>
      <c r="AA531" s="633">
        <f t="shared" si="225"/>
        <v>0</v>
      </c>
      <c r="AB531" s="7" t="str">
        <f t="shared" si="231"/>
        <v>INVALID</v>
      </c>
      <c r="AC531" s="861" t="str">
        <f t="shared" si="232"/>
        <v/>
      </c>
      <c r="AD531" s="861" t="e">
        <f t="shared" si="213"/>
        <v>#DIV/0!</v>
      </c>
      <c r="AE531" s="861">
        <f t="shared" si="214"/>
        <v>0</v>
      </c>
      <c r="AF531" s="862">
        <f t="shared" si="226"/>
        <v>300</v>
      </c>
      <c r="AG531" s="862">
        <f t="shared" si="227"/>
        <v>201</v>
      </c>
      <c r="AH531" s="865">
        <f t="shared" si="228"/>
        <v>0.374</v>
      </c>
      <c r="AI531" s="862">
        <f t="shared" si="229"/>
        <v>0.11600000000000001</v>
      </c>
      <c r="AJ531" s="862" t="e">
        <f t="shared" si="230"/>
        <v>#VALUE!</v>
      </c>
      <c r="AK531" s="632" t="str">
        <f t="shared" si="209"/>
        <v/>
      </c>
      <c r="AL531" s="866" t="str">
        <f t="shared" si="215"/>
        <v/>
      </c>
      <c r="AM531" s="867">
        <f t="shared" si="222"/>
        <v>0</v>
      </c>
      <c r="AN531" s="633" t="str">
        <f t="shared" si="210"/>
        <v>YES</v>
      </c>
      <c r="AO531" s="511" t="s">
        <v>382</v>
      </c>
      <c r="AP531" s="127">
        <f>VLOOKUP(AO531,'Flags&amp;Qualifiers'!$B$2:$C$49,2)</f>
        <v>0</v>
      </c>
      <c r="AQ531" s="127">
        <f>VLOOKUP(AO531,'Flags&amp;Qualifiers'!$B$2:$D$49,3)</f>
        <v>0</v>
      </c>
      <c r="AR531" s="127">
        <f>VLOOKUP(AO531,'Flags&amp;Qualifiers'!$B$2:$E$49,4)</f>
        <v>0</v>
      </c>
      <c r="AS531" s="968"/>
      <c r="AT531" s="856" t="str">
        <f t="shared" si="223"/>
        <v>no</v>
      </c>
    </row>
    <row r="532" spans="1:46" s="7" customFormat="1" ht="11.25" customHeight="1" x14ac:dyDescent="0.2">
      <c r="A532" s="621">
        <f>(AirVision!A529)</f>
        <v>0</v>
      </c>
      <c r="B532" s="622">
        <f>(AirVision!B529)</f>
        <v>0</v>
      </c>
      <c r="C532" s="623" t="str">
        <f>IF(ISNUMBER(AirVision!I529),AirVision!I529, "")</f>
        <v/>
      </c>
      <c r="D532" s="624" t="str">
        <f>IF(AirVision!J529&lt;&gt;"",AirVision!J529, "")</f>
        <v/>
      </c>
      <c r="E532" s="624" t="str">
        <f>IF(ISNUMBER(AirVision!C529),AirVision!C529, "")</f>
        <v/>
      </c>
      <c r="F532" s="624" t="str">
        <f>IF(AirVision!D529&lt;&gt;"",AirVision!D529, "")</f>
        <v/>
      </c>
      <c r="G532" s="624" t="str">
        <f>IF(ISNUMBER(AirVision!F529),AirVision!F529, "")</f>
        <v/>
      </c>
      <c r="H532" s="624" t="str">
        <f>IF(AirVision!G529&lt;&gt;"",AirVision!G529, "")</f>
        <v/>
      </c>
      <c r="I532" s="624" t="str">
        <f>IF(ISNUMBER(AirVision!U529),AirVision!U529, "")</f>
        <v/>
      </c>
      <c r="J532" s="624" t="str">
        <f>IF(AirVision!V529&lt;&gt;"",AirVision!V529, "")</f>
        <v/>
      </c>
      <c r="K532" s="624" t="str">
        <f>IF(ISNUMBER(AirVision!X529),AirVision!X529, "")</f>
        <v/>
      </c>
      <c r="L532" s="624" t="str">
        <f>IF(AirVision!Y529&lt;&gt;"",AirVision!Y529, "")</f>
        <v/>
      </c>
      <c r="M532" s="624" t="str">
        <f>IF(ISNUMBER(AirVision!AA529),AirVision!AA529, "")</f>
        <v/>
      </c>
      <c r="N532" s="624" t="str">
        <f>IF(AirVision!AB529&lt;&gt;"",AirVision!AB529, "")</f>
        <v/>
      </c>
      <c r="O532" s="624" t="str">
        <f>IF(ISNUMBER(AirVision!AD529),AirVision!AD529, "")</f>
        <v/>
      </c>
      <c r="P532" s="624" t="str">
        <f>IF(AirVision!AE529&lt;&gt;"",AirVision!AE529, "")</f>
        <v/>
      </c>
      <c r="Q532" s="624">
        <f t="shared" si="216"/>
        <v>1</v>
      </c>
      <c r="R532" s="624" t="str">
        <f>IF(D532&lt;&gt;"",(VLOOKUP(D532,'Flags&amp;Qualifiers'!$S$2:$U$55,3)),"")</f>
        <v/>
      </c>
      <c r="S532" s="624" t="b">
        <f>ISNUMBER(SEARCH('Flags&amp;Qualifiers'!$S$5,D532))</f>
        <v>0</v>
      </c>
      <c r="T532" s="624">
        <f t="shared" si="217"/>
        <v>0</v>
      </c>
      <c r="U532" s="624" t="str">
        <f>IF(D532&lt;&gt;"",(VLOOKUP(D532,'Flags&amp;Qualifiers'!$S$2:$T$55,2)),"")</f>
        <v/>
      </c>
      <c r="V532" s="7">
        <f t="shared" si="218"/>
        <v>1</v>
      </c>
      <c r="W532" s="7">
        <f t="shared" si="219"/>
        <v>0</v>
      </c>
      <c r="X532" s="861" t="str">
        <f t="shared" si="220"/>
        <v>NULL</v>
      </c>
      <c r="Y532" s="557" t="str">
        <f t="shared" si="221"/>
        <v/>
      </c>
      <c r="Z532" s="862">
        <f t="shared" si="224"/>
        <v>526</v>
      </c>
      <c r="AA532" s="633">
        <f t="shared" si="225"/>
        <v>0</v>
      </c>
      <c r="AB532" s="7" t="str">
        <f t="shared" si="231"/>
        <v>INVALID</v>
      </c>
      <c r="AC532" s="861" t="str">
        <f t="shared" si="232"/>
        <v/>
      </c>
      <c r="AD532" s="861" t="e">
        <f t="shared" si="213"/>
        <v>#DIV/0!</v>
      </c>
      <c r="AE532" s="861">
        <f t="shared" si="214"/>
        <v>0</v>
      </c>
      <c r="AF532" s="862">
        <f t="shared" si="226"/>
        <v>300</v>
      </c>
      <c r="AG532" s="862">
        <f t="shared" si="227"/>
        <v>201</v>
      </c>
      <c r="AH532" s="865">
        <f t="shared" si="228"/>
        <v>0.374</v>
      </c>
      <c r="AI532" s="862">
        <f t="shared" si="229"/>
        <v>0.11600000000000001</v>
      </c>
      <c r="AJ532" s="862" t="e">
        <f t="shared" si="230"/>
        <v>#VALUE!</v>
      </c>
      <c r="AK532" s="632" t="str">
        <f t="shared" si="209"/>
        <v/>
      </c>
      <c r="AL532" s="866" t="str">
        <f t="shared" si="215"/>
        <v/>
      </c>
      <c r="AM532" s="867">
        <f t="shared" si="222"/>
        <v>0</v>
      </c>
      <c r="AN532" s="633" t="str">
        <f t="shared" si="210"/>
        <v>YES</v>
      </c>
      <c r="AO532" s="511" t="s">
        <v>382</v>
      </c>
      <c r="AP532" s="127">
        <f>VLOOKUP(AO532,'Flags&amp;Qualifiers'!$B$2:$C$49,2)</f>
        <v>0</v>
      </c>
      <c r="AQ532" s="127">
        <f>VLOOKUP(AO532,'Flags&amp;Qualifiers'!$B$2:$D$49,3)</f>
        <v>0</v>
      </c>
      <c r="AR532" s="127">
        <f>VLOOKUP(AO532,'Flags&amp;Qualifiers'!$B$2:$E$49,4)</f>
        <v>0</v>
      </c>
      <c r="AS532" s="968"/>
      <c r="AT532" s="856" t="str">
        <f t="shared" si="223"/>
        <v>no</v>
      </c>
    </row>
    <row r="533" spans="1:46" s="7" customFormat="1" ht="11.25" customHeight="1" x14ac:dyDescent="0.2">
      <c r="A533" s="621">
        <f>(AirVision!A530)</f>
        <v>0</v>
      </c>
      <c r="B533" s="622">
        <f>(AirVision!B530)</f>
        <v>0</v>
      </c>
      <c r="C533" s="623" t="str">
        <f>IF(ISNUMBER(AirVision!I530),AirVision!I530, "")</f>
        <v/>
      </c>
      <c r="D533" s="624" t="str">
        <f>IF(AirVision!J530&lt;&gt;"",AirVision!J530, "")</f>
        <v/>
      </c>
      <c r="E533" s="624" t="str">
        <f>IF(ISNUMBER(AirVision!C530),AirVision!C530, "")</f>
        <v/>
      </c>
      <c r="F533" s="624" t="str">
        <f>IF(AirVision!D530&lt;&gt;"",AirVision!D530, "")</f>
        <v/>
      </c>
      <c r="G533" s="624" t="str">
        <f>IF(ISNUMBER(AirVision!F530),AirVision!F530, "")</f>
        <v/>
      </c>
      <c r="H533" s="624" t="str">
        <f>IF(AirVision!G530&lt;&gt;"",AirVision!G530, "")</f>
        <v/>
      </c>
      <c r="I533" s="624" t="str">
        <f>IF(ISNUMBER(AirVision!U530),AirVision!U530, "")</f>
        <v/>
      </c>
      <c r="J533" s="624" t="str">
        <f>IF(AirVision!V530&lt;&gt;"",AirVision!V530, "")</f>
        <v/>
      </c>
      <c r="K533" s="624" t="str">
        <f>IF(ISNUMBER(AirVision!X530),AirVision!X530, "")</f>
        <v/>
      </c>
      <c r="L533" s="624" t="str">
        <f>IF(AirVision!Y530&lt;&gt;"",AirVision!Y530, "")</f>
        <v/>
      </c>
      <c r="M533" s="624" t="str">
        <f>IF(ISNUMBER(AirVision!AA530),AirVision!AA530, "")</f>
        <v/>
      </c>
      <c r="N533" s="624" t="str">
        <f>IF(AirVision!AB530&lt;&gt;"",AirVision!AB530, "")</f>
        <v/>
      </c>
      <c r="O533" s="624" t="str">
        <f>IF(ISNUMBER(AirVision!AD530),AirVision!AD530, "")</f>
        <v/>
      </c>
      <c r="P533" s="624" t="str">
        <f>IF(AirVision!AE530&lt;&gt;"",AirVision!AE530, "")</f>
        <v/>
      </c>
      <c r="Q533" s="624">
        <f t="shared" si="216"/>
        <v>1</v>
      </c>
      <c r="R533" s="624" t="str">
        <f>IF(D533&lt;&gt;"",(VLOOKUP(D533,'Flags&amp;Qualifiers'!$S$2:$U$55,3)),"")</f>
        <v/>
      </c>
      <c r="S533" s="624" t="b">
        <f>ISNUMBER(SEARCH('Flags&amp;Qualifiers'!$S$5,D533))</f>
        <v>0</v>
      </c>
      <c r="T533" s="624">
        <f t="shared" si="217"/>
        <v>0</v>
      </c>
      <c r="U533" s="624" t="str">
        <f>IF(D533&lt;&gt;"",(VLOOKUP(D533,'Flags&amp;Qualifiers'!$S$2:$T$55,2)),"")</f>
        <v/>
      </c>
      <c r="V533" s="7">
        <f t="shared" si="218"/>
        <v>1</v>
      </c>
      <c r="W533" s="7">
        <f t="shared" si="219"/>
        <v>0</v>
      </c>
      <c r="X533" s="861" t="str">
        <f t="shared" si="220"/>
        <v>NULL</v>
      </c>
      <c r="Y533" s="557" t="str">
        <f t="shared" si="221"/>
        <v/>
      </c>
      <c r="Z533" s="862">
        <f t="shared" si="224"/>
        <v>527</v>
      </c>
      <c r="AA533" s="633">
        <f t="shared" si="225"/>
        <v>0</v>
      </c>
      <c r="AB533" s="7" t="str">
        <f t="shared" si="231"/>
        <v>INVALID</v>
      </c>
      <c r="AC533" s="861" t="str">
        <f t="shared" si="232"/>
        <v/>
      </c>
      <c r="AD533" s="861" t="e">
        <f t="shared" si="213"/>
        <v>#DIV/0!</v>
      </c>
      <c r="AE533" s="861">
        <f t="shared" si="214"/>
        <v>0</v>
      </c>
      <c r="AF533" s="862">
        <f t="shared" si="226"/>
        <v>300</v>
      </c>
      <c r="AG533" s="862">
        <f t="shared" si="227"/>
        <v>201</v>
      </c>
      <c r="AH533" s="865">
        <f t="shared" si="228"/>
        <v>0.374</v>
      </c>
      <c r="AI533" s="862">
        <f t="shared" si="229"/>
        <v>0.11600000000000001</v>
      </c>
      <c r="AJ533" s="862" t="e">
        <f t="shared" si="230"/>
        <v>#VALUE!</v>
      </c>
      <c r="AK533" s="632" t="str">
        <f t="shared" si="209"/>
        <v/>
      </c>
      <c r="AL533" s="866" t="str">
        <f t="shared" si="215"/>
        <v/>
      </c>
      <c r="AM533" s="867">
        <f t="shared" si="222"/>
        <v>0</v>
      </c>
      <c r="AN533" s="633" t="str">
        <f t="shared" si="210"/>
        <v>YES</v>
      </c>
      <c r="AO533" s="511" t="s">
        <v>382</v>
      </c>
      <c r="AP533" s="127">
        <f>VLOOKUP(AO533,'Flags&amp;Qualifiers'!$B$2:$C$49,2)</f>
        <v>0</v>
      </c>
      <c r="AQ533" s="127">
        <f>VLOOKUP(AO533,'Flags&amp;Qualifiers'!$B$2:$D$49,3)</f>
        <v>0</v>
      </c>
      <c r="AR533" s="127">
        <f>VLOOKUP(AO533,'Flags&amp;Qualifiers'!$B$2:$E$49,4)</f>
        <v>0</v>
      </c>
      <c r="AS533" s="968"/>
      <c r="AT533" s="856" t="str">
        <f t="shared" si="223"/>
        <v>no</v>
      </c>
    </row>
    <row r="534" spans="1:46" s="7" customFormat="1" ht="11.25" customHeight="1" x14ac:dyDescent="0.2">
      <c r="A534" s="621">
        <f>(AirVision!A531)</f>
        <v>0</v>
      </c>
      <c r="B534" s="622">
        <f>(AirVision!B531)</f>
        <v>0</v>
      </c>
      <c r="C534" s="623" t="str">
        <f>IF(ISNUMBER(AirVision!I531),AirVision!I531, "")</f>
        <v/>
      </c>
      <c r="D534" s="624" t="str">
        <f>IF(AirVision!J531&lt;&gt;"",AirVision!J531, "")</f>
        <v/>
      </c>
      <c r="E534" s="624" t="str">
        <f>IF(ISNUMBER(AirVision!C531),AirVision!C531, "")</f>
        <v/>
      </c>
      <c r="F534" s="624" t="str">
        <f>IF(AirVision!D531&lt;&gt;"",AirVision!D531, "")</f>
        <v/>
      </c>
      <c r="G534" s="624" t="str">
        <f>IF(ISNUMBER(AirVision!F531),AirVision!F531, "")</f>
        <v/>
      </c>
      <c r="H534" s="624" t="str">
        <f>IF(AirVision!G531&lt;&gt;"",AirVision!G531, "")</f>
        <v/>
      </c>
      <c r="I534" s="624" t="str">
        <f>IF(ISNUMBER(AirVision!U531),AirVision!U531, "")</f>
        <v/>
      </c>
      <c r="J534" s="624" t="str">
        <f>IF(AirVision!V531&lt;&gt;"",AirVision!V531, "")</f>
        <v/>
      </c>
      <c r="K534" s="624" t="str">
        <f>IF(ISNUMBER(AirVision!X531),AirVision!X531, "")</f>
        <v/>
      </c>
      <c r="L534" s="624" t="str">
        <f>IF(AirVision!Y531&lt;&gt;"",AirVision!Y531, "")</f>
        <v/>
      </c>
      <c r="M534" s="624" t="str">
        <f>IF(ISNUMBER(AirVision!AA531),AirVision!AA531, "")</f>
        <v/>
      </c>
      <c r="N534" s="624" t="str">
        <f>IF(AirVision!AB531&lt;&gt;"",AirVision!AB531, "")</f>
        <v/>
      </c>
      <c r="O534" s="624" t="str">
        <f>IF(ISNUMBER(AirVision!AD531),AirVision!AD531, "")</f>
        <v/>
      </c>
      <c r="P534" s="624" t="str">
        <f>IF(AirVision!AE531&lt;&gt;"",AirVision!AE531, "")</f>
        <v/>
      </c>
      <c r="Q534" s="624">
        <f t="shared" si="216"/>
        <v>1</v>
      </c>
      <c r="R534" s="624" t="str">
        <f>IF(D534&lt;&gt;"",(VLOOKUP(D534,'Flags&amp;Qualifiers'!$S$2:$U$55,3)),"")</f>
        <v/>
      </c>
      <c r="S534" s="624" t="b">
        <f>ISNUMBER(SEARCH('Flags&amp;Qualifiers'!$S$5,D534))</f>
        <v>0</v>
      </c>
      <c r="T534" s="624">
        <f t="shared" si="217"/>
        <v>0</v>
      </c>
      <c r="U534" s="624" t="str">
        <f>IF(D534&lt;&gt;"",(VLOOKUP(D534,'Flags&amp;Qualifiers'!$S$2:$T$55,2)),"")</f>
        <v/>
      </c>
      <c r="V534" s="7">
        <f t="shared" si="218"/>
        <v>1</v>
      </c>
      <c r="W534" s="7">
        <f t="shared" si="219"/>
        <v>0</v>
      </c>
      <c r="X534" s="861" t="str">
        <f t="shared" si="220"/>
        <v>NULL</v>
      </c>
      <c r="Y534" s="557" t="str">
        <f t="shared" si="221"/>
        <v/>
      </c>
      <c r="Z534" s="862">
        <f t="shared" si="224"/>
        <v>528</v>
      </c>
      <c r="AA534" s="633">
        <f t="shared" si="225"/>
        <v>0</v>
      </c>
      <c r="AB534" s="7" t="str">
        <f t="shared" si="231"/>
        <v>INVALID</v>
      </c>
      <c r="AC534" s="861" t="str">
        <f t="shared" si="232"/>
        <v/>
      </c>
      <c r="AD534" s="861" t="e">
        <f t="shared" si="213"/>
        <v>#DIV/0!</v>
      </c>
      <c r="AE534" s="861">
        <f t="shared" si="214"/>
        <v>0</v>
      </c>
      <c r="AF534" s="862">
        <f t="shared" si="226"/>
        <v>300</v>
      </c>
      <c r="AG534" s="862">
        <f t="shared" si="227"/>
        <v>201</v>
      </c>
      <c r="AH534" s="865">
        <f t="shared" si="228"/>
        <v>0.374</v>
      </c>
      <c r="AI534" s="862">
        <f t="shared" si="229"/>
        <v>0.11600000000000001</v>
      </c>
      <c r="AJ534" s="862" t="e">
        <f t="shared" si="230"/>
        <v>#VALUE!</v>
      </c>
      <c r="AK534" s="632" t="str">
        <f t="shared" si="209"/>
        <v/>
      </c>
      <c r="AL534" s="866" t="str">
        <f t="shared" si="215"/>
        <v/>
      </c>
      <c r="AM534" s="867">
        <f t="shared" si="222"/>
        <v>0</v>
      </c>
      <c r="AN534" s="633" t="str">
        <f t="shared" si="210"/>
        <v>YES</v>
      </c>
      <c r="AO534" s="511" t="s">
        <v>382</v>
      </c>
      <c r="AP534" s="127">
        <f>VLOOKUP(AO534,'Flags&amp;Qualifiers'!$B$2:$C$49,2)</f>
        <v>0</v>
      </c>
      <c r="AQ534" s="127">
        <f>VLOOKUP(AO534,'Flags&amp;Qualifiers'!$B$2:$D$49,3)</f>
        <v>0</v>
      </c>
      <c r="AR534" s="127">
        <f>VLOOKUP(AO534,'Flags&amp;Qualifiers'!$B$2:$E$49,4)</f>
        <v>0</v>
      </c>
      <c r="AS534" s="968"/>
      <c r="AT534" s="856" t="str">
        <f t="shared" si="223"/>
        <v>no</v>
      </c>
    </row>
    <row r="535" spans="1:46" s="7" customFormat="1" ht="11.25" customHeight="1" x14ac:dyDescent="0.2">
      <c r="A535" s="621">
        <f>(AirVision!A532)</f>
        <v>0</v>
      </c>
      <c r="B535" s="622">
        <f>(AirVision!B532)</f>
        <v>0</v>
      </c>
      <c r="C535" s="623" t="str">
        <f>IF(ISNUMBER(AirVision!I532),AirVision!I532, "")</f>
        <v/>
      </c>
      <c r="D535" s="624" t="str">
        <f>IF(AirVision!J532&lt;&gt;"",AirVision!J532, "")</f>
        <v/>
      </c>
      <c r="E535" s="624" t="str">
        <f>IF(ISNUMBER(AirVision!C532),AirVision!C532, "")</f>
        <v/>
      </c>
      <c r="F535" s="624" t="str">
        <f>IF(AirVision!D532&lt;&gt;"",AirVision!D532, "")</f>
        <v/>
      </c>
      <c r="G535" s="624" t="str">
        <f>IF(ISNUMBER(AirVision!F532),AirVision!F532, "")</f>
        <v/>
      </c>
      <c r="H535" s="624" t="str">
        <f>IF(AirVision!G532&lt;&gt;"",AirVision!G532, "")</f>
        <v/>
      </c>
      <c r="I535" s="624" t="str">
        <f>IF(ISNUMBER(AirVision!U532),AirVision!U532, "")</f>
        <v/>
      </c>
      <c r="J535" s="624" t="str">
        <f>IF(AirVision!V532&lt;&gt;"",AirVision!V532, "")</f>
        <v/>
      </c>
      <c r="K535" s="624" t="str">
        <f>IF(ISNUMBER(AirVision!X532),AirVision!X532, "")</f>
        <v/>
      </c>
      <c r="L535" s="624" t="str">
        <f>IF(AirVision!Y532&lt;&gt;"",AirVision!Y532, "")</f>
        <v/>
      </c>
      <c r="M535" s="624" t="str">
        <f>IF(ISNUMBER(AirVision!AA532),AirVision!AA532, "")</f>
        <v/>
      </c>
      <c r="N535" s="624" t="str">
        <f>IF(AirVision!AB532&lt;&gt;"",AirVision!AB532, "")</f>
        <v/>
      </c>
      <c r="O535" s="624" t="str">
        <f>IF(ISNUMBER(AirVision!AD532),AirVision!AD532, "")</f>
        <v/>
      </c>
      <c r="P535" s="624" t="str">
        <f>IF(AirVision!AE532&lt;&gt;"",AirVision!AE532, "")</f>
        <v/>
      </c>
      <c r="Q535" s="624">
        <f t="shared" si="216"/>
        <v>1</v>
      </c>
      <c r="R535" s="624" t="str">
        <f>IF(D535&lt;&gt;"",(VLOOKUP(D535,'Flags&amp;Qualifiers'!$S$2:$U$55,3)),"")</f>
        <v/>
      </c>
      <c r="S535" s="624" t="b">
        <f>ISNUMBER(SEARCH('Flags&amp;Qualifiers'!$S$5,D535))</f>
        <v>0</v>
      </c>
      <c r="T535" s="624">
        <f t="shared" si="217"/>
        <v>0</v>
      </c>
      <c r="U535" s="624" t="str">
        <f>IF(D535&lt;&gt;"",(VLOOKUP(D535,'Flags&amp;Qualifiers'!$S$2:$T$55,2)),"")</f>
        <v/>
      </c>
      <c r="V535" s="7">
        <f t="shared" si="218"/>
        <v>1</v>
      </c>
      <c r="W535" s="7">
        <f t="shared" si="219"/>
        <v>0</v>
      </c>
      <c r="X535" s="861" t="str">
        <f t="shared" si="220"/>
        <v>NULL</v>
      </c>
      <c r="Y535" s="557" t="str">
        <f t="shared" si="221"/>
        <v/>
      </c>
      <c r="Z535" s="862">
        <f t="shared" si="224"/>
        <v>529</v>
      </c>
      <c r="AA535" s="633">
        <f t="shared" si="225"/>
        <v>0</v>
      </c>
      <c r="AB535" s="7" t="str">
        <f t="shared" si="231"/>
        <v>INVALID</v>
      </c>
      <c r="AC535" s="861" t="str">
        <f t="shared" si="232"/>
        <v/>
      </c>
      <c r="AD535" s="861" t="e">
        <f t="shared" ref="AD535:AD558" si="233">AVERAGE($X$535:$X$558)</f>
        <v>#DIV/0!</v>
      </c>
      <c r="AE535" s="861">
        <f t="shared" ref="AE535:AE558" si="234">MAX($X$535:$X$558)</f>
        <v>0</v>
      </c>
      <c r="AF535" s="862">
        <f t="shared" si="226"/>
        <v>300</v>
      </c>
      <c r="AG535" s="862">
        <f t="shared" si="227"/>
        <v>201</v>
      </c>
      <c r="AH535" s="865">
        <f t="shared" si="228"/>
        <v>0.374</v>
      </c>
      <c r="AI535" s="862">
        <f t="shared" si="229"/>
        <v>0.11600000000000001</v>
      </c>
      <c r="AJ535" s="862" t="e">
        <f t="shared" si="230"/>
        <v>#VALUE!</v>
      </c>
      <c r="AK535" s="632" t="str">
        <f t="shared" si="209"/>
        <v/>
      </c>
      <c r="AL535" s="866" t="str">
        <f t="shared" si="215"/>
        <v/>
      </c>
      <c r="AM535" s="867">
        <f t="shared" si="222"/>
        <v>0</v>
      </c>
      <c r="AN535" s="633" t="str">
        <f t="shared" si="210"/>
        <v>YES</v>
      </c>
      <c r="AO535" s="511" t="s">
        <v>382</v>
      </c>
      <c r="AP535" s="127">
        <f>VLOOKUP(AO535,'Flags&amp;Qualifiers'!$B$2:$C$49,2)</f>
        <v>0</v>
      </c>
      <c r="AQ535" s="127">
        <f>VLOOKUP(AO535,'Flags&amp;Qualifiers'!$B$2:$D$49,3)</f>
        <v>0</v>
      </c>
      <c r="AR535" s="127">
        <f>VLOOKUP(AO535,'Flags&amp;Qualifiers'!$B$2:$E$49,4)</f>
        <v>0</v>
      </c>
      <c r="AS535" s="968"/>
      <c r="AT535" s="856" t="str">
        <f t="shared" si="223"/>
        <v>no</v>
      </c>
    </row>
    <row r="536" spans="1:46" s="7" customFormat="1" ht="11.25" customHeight="1" x14ac:dyDescent="0.2">
      <c r="A536" s="621">
        <f>(AirVision!A533)</f>
        <v>0</v>
      </c>
      <c r="B536" s="622">
        <f>(AirVision!B533)</f>
        <v>0</v>
      </c>
      <c r="C536" s="623" t="str">
        <f>IF(ISNUMBER(AirVision!I533),AirVision!I533, "")</f>
        <v/>
      </c>
      <c r="D536" s="624" t="str">
        <f>IF(AirVision!J533&lt;&gt;"",AirVision!J533, "")</f>
        <v/>
      </c>
      <c r="E536" s="624" t="str">
        <f>IF(ISNUMBER(AirVision!C533),AirVision!C533, "")</f>
        <v/>
      </c>
      <c r="F536" s="624" t="str">
        <f>IF(AirVision!D533&lt;&gt;"",AirVision!D533, "")</f>
        <v/>
      </c>
      <c r="G536" s="624" t="str">
        <f>IF(ISNUMBER(AirVision!F533),AirVision!F533, "")</f>
        <v/>
      </c>
      <c r="H536" s="624" t="str">
        <f>IF(AirVision!G533&lt;&gt;"",AirVision!G533, "")</f>
        <v/>
      </c>
      <c r="I536" s="624" t="str">
        <f>IF(ISNUMBER(AirVision!U533),AirVision!U533, "")</f>
        <v/>
      </c>
      <c r="J536" s="624" t="str">
        <f>IF(AirVision!V533&lt;&gt;"",AirVision!V533, "")</f>
        <v/>
      </c>
      <c r="K536" s="624" t="str">
        <f>IF(ISNUMBER(AirVision!X533),AirVision!X533, "")</f>
        <v/>
      </c>
      <c r="L536" s="624" t="str">
        <f>IF(AirVision!Y533&lt;&gt;"",AirVision!Y533, "")</f>
        <v/>
      </c>
      <c r="M536" s="624" t="str">
        <f>IF(ISNUMBER(AirVision!AA533),AirVision!AA533, "")</f>
        <v/>
      </c>
      <c r="N536" s="624" t="str">
        <f>IF(AirVision!AB533&lt;&gt;"",AirVision!AB533, "")</f>
        <v/>
      </c>
      <c r="O536" s="624" t="str">
        <f>IF(ISNUMBER(AirVision!AD533),AirVision!AD533, "")</f>
        <v/>
      </c>
      <c r="P536" s="624" t="str">
        <f>IF(AirVision!AE533&lt;&gt;"",AirVision!AE533, "")</f>
        <v/>
      </c>
      <c r="Q536" s="624">
        <f t="shared" si="216"/>
        <v>1</v>
      </c>
      <c r="R536" s="624" t="str">
        <f>IF(D536&lt;&gt;"",(VLOOKUP(D536,'Flags&amp;Qualifiers'!$S$2:$U$55,3)),"")</f>
        <v/>
      </c>
      <c r="S536" s="624" t="b">
        <f>ISNUMBER(SEARCH('Flags&amp;Qualifiers'!$S$5,D536))</f>
        <v>0</v>
      </c>
      <c r="T536" s="624">
        <f t="shared" si="217"/>
        <v>0</v>
      </c>
      <c r="U536" s="624" t="str">
        <f>IF(D536&lt;&gt;"",(VLOOKUP(D536,'Flags&amp;Qualifiers'!$S$2:$T$55,2)),"")</f>
        <v/>
      </c>
      <c r="V536" s="7">
        <f t="shared" si="218"/>
        <v>1</v>
      </c>
      <c r="W536" s="7">
        <f t="shared" si="219"/>
        <v>0</v>
      </c>
      <c r="X536" s="861" t="str">
        <f t="shared" si="220"/>
        <v>NULL</v>
      </c>
      <c r="Y536" s="557" t="str">
        <f t="shared" si="221"/>
        <v/>
      </c>
      <c r="Z536" s="862">
        <f t="shared" si="224"/>
        <v>530</v>
      </c>
      <c r="AA536" s="633">
        <f t="shared" si="225"/>
        <v>0</v>
      </c>
      <c r="AB536" s="7" t="str">
        <f t="shared" si="231"/>
        <v>INVALID</v>
      </c>
      <c r="AC536" s="861" t="str">
        <f t="shared" si="232"/>
        <v/>
      </c>
      <c r="AD536" s="861" t="e">
        <f t="shared" si="233"/>
        <v>#DIV/0!</v>
      </c>
      <c r="AE536" s="861">
        <f t="shared" si="234"/>
        <v>0</v>
      </c>
      <c r="AF536" s="862">
        <f t="shared" si="226"/>
        <v>300</v>
      </c>
      <c r="AG536" s="862">
        <f t="shared" si="227"/>
        <v>201</v>
      </c>
      <c r="AH536" s="865">
        <f t="shared" si="228"/>
        <v>0.374</v>
      </c>
      <c r="AI536" s="862">
        <f t="shared" si="229"/>
        <v>0.11600000000000001</v>
      </c>
      <c r="AJ536" s="862" t="e">
        <f t="shared" si="230"/>
        <v>#VALUE!</v>
      </c>
      <c r="AK536" s="632" t="str">
        <f t="shared" si="209"/>
        <v/>
      </c>
      <c r="AL536" s="866" t="str">
        <f t="shared" si="215"/>
        <v/>
      </c>
      <c r="AM536" s="867">
        <f t="shared" si="222"/>
        <v>0</v>
      </c>
      <c r="AN536" s="633" t="str">
        <f t="shared" si="210"/>
        <v>YES</v>
      </c>
      <c r="AO536" s="511" t="s">
        <v>382</v>
      </c>
      <c r="AP536" s="127">
        <f>VLOOKUP(AO536,'Flags&amp;Qualifiers'!$B$2:$C$49,2)</f>
        <v>0</v>
      </c>
      <c r="AQ536" s="127">
        <f>VLOOKUP(AO536,'Flags&amp;Qualifiers'!$B$2:$D$49,3)</f>
        <v>0</v>
      </c>
      <c r="AR536" s="127">
        <f>VLOOKUP(AO536,'Flags&amp;Qualifiers'!$B$2:$E$49,4)</f>
        <v>0</v>
      </c>
      <c r="AS536" s="968"/>
      <c r="AT536" s="856" t="str">
        <f t="shared" si="223"/>
        <v>no</v>
      </c>
    </row>
    <row r="537" spans="1:46" s="7" customFormat="1" ht="11.25" customHeight="1" x14ac:dyDescent="0.2">
      <c r="A537" s="621">
        <f>(AirVision!A534)</f>
        <v>0</v>
      </c>
      <c r="B537" s="622">
        <f>(AirVision!B534)</f>
        <v>0</v>
      </c>
      <c r="C537" s="623" t="str">
        <f>IF(ISNUMBER(AirVision!I534),AirVision!I534, "")</f>
        <v/>
      </c>
      <c r="D537" s="624" t="str">
        <f>IF(AirVision!J534&lt;&gt;"",AirVision!J534, "")</f>
        <v/>
      </c>
      <c r="E537" s="624" t="str">
        <f>IF(ISNUMBER(AirVision!C534),AirVision!C534, "")</f>
        <v/>
      </c>
      <c r="F537" s="624" t="str">
        <f>IF(AirVision!D534&lt;&gt;"",AirVision!D534, "")</f>
        <v/>
      </c>
      <c r="G537" s="624" t="str">
        <f>IF(ISNUMBER(AirVision!F534),AirVision!F534, "")</f>
        <v/>
      </c>
      <c r="H537" s="624" t="str">
        <f>IF(AirVision!G534&lt;&gt;"",AirVision!G534, "")</f>
        <v/>
      </c>
      <c r="I537" s="624" t="str">
        <f>IF(ISNUMBER(AirVision!U534),AirVision!U534, "")</f>
        <v/>
      </c>
      <c r="J537" s="624" t="str">
        <f>IF(AirVision!V534&lt;&gt;"",AirVision!V534, "")</f>
        <v/>
      </c>
      <c r="K537" s="624" t="str">
        <f>IF(ISNUMBER(AirVision!X534),AirVision!X534, "")</f>
        <v/>
      </c>
      <c r="L537" s="624" t="str">
        <f>IF(AirVision!Y534&lt;&gt;"",AirVision!Y534, "")</f>
        <v/>
      </c>
      <c r="M537" s="624" t="str">
        <f>IF(ISNUMBER(AirVision!AA534),AirVision!AA534, "")</f>
        <v/>
      </c>
      <c r="N537" s="624" t="str">
        <f>IF(AirVision!AB534&lt;&gt;"",AirVision!AB534, "")</f>
        <v/>
      </c>
      <c r="O537" s="624" t="str">
        <f>IF(ISNUMBER(AirVision!AD534),AirVision!AD534, "")</f>
        <v/>
      </c>
      <c r="P537" s="624" t="str">
        <f>IF(AirVision!AE534&lt;&gt;"",AirVision!AE534, "")</f>
        <v/>
      </c>
      <c r="Q537" s="624">
        <f t="shared" si="216"/>
        <v>1</v>
      </c>
      <c r="R537" s="624" t="str">
        <f>IF(D537&lt;&gt;"",(VLOOKUP(D537,'Flags&amp;Qualifiers'!$S$2:$U$55,3)),"")</f>
        <v/>
      </c>
      <c r="S537" s="624" t="b">
        <f>ISNUMBER(SEARCH('Flags&amp;Qualifiers'!$S$5,D537))</f>
        <v>0</v>
      </c>
      <c r="T537" s="624">
        <f t="shared" si="217"/>
        <v>0</v>
      </c>
      <c r="U537" s="624" t="str">
        <f>IF(D537&lt;&gt;"",(VLOOKUP(D537,'Flags&amp;Qualifiers'!$S$2:$T$55,2)),"")</f>
        <v/>
      </c>
      <c r="V537" s="7">
        <f t="shared" si="218"/>
        <v>1</v>
      </c>
      <c r="W537" s="7">
        <f t="shared" si="219"/>
        <v>0</v>
      </c>
      <c r="X537" s="861" t="str">
        <f t="shared" si="220"/>
        <v>NULL</v>
      </c>
      <c r="Y537" s="557" t="str">
        <f t="shared" si="221"/>
        <v/>
      </c>
      <c r="Z537" s="862">
        <f t="shared" si="224"/>
        <v>531</v>
      </c>
      <c r="AA537" s="633">
        <f t="shared" si="225"/>
        <v>0</v>
      </c>
      <c r="AB537" s="7" t="str">
        <f t="shared" si="231"/>
        <v>INVALID</v>
      </c>
      <c r="AC537" s="861" t="str">
        <f t="shared" si="232"/>
        <v/>
      </c>
      <c r="AD537" s="861" t="e">
        <f t="shared" si="233"/>
        <v>#DIV/0!</v>
      </c>
      <c r="AE537" s="861">
        <f t="shared" si="234"/>
        <v>0</v>
      </c>
      <c r="AF537" s="862">
        <f t="shared" si="226"/>
        <v>300</v>
      </c>
      <c r="AG537" s="862">
        <f t="shared" si="227"/>
        <v>201</v>
      </c>
      <c r="AH537" s="865">
        <f t="shared" si="228"/>
        <v>0.374</v>
      </c>
      <c r="AI537" s="862">
        <f t="shared" si="229"/>
        <v>0.11600000000000001</v>
      </c>
      <c r="AJ537" s="862" t="e">
        <f t="shared" si="230"/>
        <v>#VALUE!</v>
      </c>
      <c r="AK537" s="632" t="str">
        <f t="shared" si="209"/>
        <v/>
      </c>
      <c r="AL537" s="866" t="str">
        <f t="shared" si="215"/>
        <v/>
      </c>
      <c r="AM537" s="867">
        <f t="shared" si="222"/>
        <v>0</v>
      </c>
      <c r="AN537" s="633" t="str">
        <f t="shared" si="210"/>
        <v>YES</v>
      </c>
      <c r="AO537" s="511" t="s">
        <v>382</v>
      </c>
      <c r="AP537" s="127">
        <f>VLOOKUP(AO537,'Flags&amp;Qualifiers'!$B$2:$C$49,2)</f>
        <v>0</v>
      </c>
      <c r="AQ537" s="127">
        <f>VLOOKUP(AO537,'Flags&amp;Qualifiers'!$B$2:$D$49,3)</f>
        <v>0</v>
      </c>
      <c r="AR537" s="127">
        <f>VLOOKUP(AO537,'Flags&amp;Qualifiers'!$B$2:$E$49,4)</f>
        <v>0</v>
      </c>
      <c r="AS537" s="968"/>
      <c r="AT537" s="856" t="str">
        <f t="shared" si="223"/>
        <v>no</v>
      </c>
    </row>
    <row r="538" spans="1:46" s="7" customFormat="1" ht="11.25" customHeight="1" x14ac:dyDescent="0.2">
      <c r="A538" s="621">
        <f>(AirVision!A535)</f>
        <v>0</v>
      </c>
      <c r="B538" s="622">
        <f>(AirVision!B535)</f>
        <v>0</v>
      </c>
      <c r="C538" s="623" t="str">
        <f>IF(ISNUMBER(AirVision!I535),AirVision!I535, "")</f>
        <v/>
      </c>
      <c r="D538" s="624" t="str">
        <f>IF(AirVision!J535&lt;&gt;"",AirVision!J535, "")</f>
        <v/>
      </c>
      <c r="E538" s="624" t="str">
        <f>IF(ISNUMBER(AirVision!C535),AirVision!C535, "")</f>
        <v/>
      </c>
      <c r="F538" s="624" t="str">
        <f>IF(AirVision!D535&lt;&gt;"",AirVision!D535, "")</f>
        <v/>
      </c>
      <c r="G538" s="624" t="str">
        <f>IF(ISNUMBER(AirVision!F535),AirVision!F535, "")</f>
        <v/>
      </c>
      <c r="H538" s="624" t="str">
        <f>IF(AirVision!G535&lt;&gt;"",AirVision!G535, "")</f>
        <v/>
      </c>
      <c r="I538" s="624" t="str">
        <f>IF(ISNUMBER(AirVision!U535),AirVision!U535, "")</f>
        <v/>
      </c>
      <c r="J538" s="624" t="str">
        <f>IF(AirVision!V535&lt;&gt;"",AirVision!V535, "")</f>
        <v/>
      </c>
      <c r="K538" s="624" t="str">
        <f>IF(ISNUMBER(AirVision!X535),AirVision!X535, "")</f>
        <v/>
      </c>
      <c r="L538" s="624" t="str">
        <f>IF(AirVision!Y535&lt;&gt;"",AirVision!Y535, "")</f>
        <v/>
      </c>
      <c r="M538" s="624" t="str">
        <f>IF(ISNUMBER(AirVision!AA535),AirVision!AA535, "")</f>
        <v/>
      </c>
      <c r="N538" s="624" t="str">
        <f>IF(AirVision!AB535&lt;&gt;"",AirVision!AB535, "")</f>
        <v/>
      </c>
      <c r="O538" s="624" t="str">
        <f>IF(ISNUMBER(AirVision!AD535),AirVision!AD535, "")</f>
        <v/>
      </c>
      <c r="P538" s="624" t="str">
        <f>IF(AirVision!AE535&lt;&gt;"",AirVision!AE535, "")</f>
        <v/>
      </c>
      <c r="Q538" s="624">
        <f t="shared" si="216"/>
        <v>1</v>
      </c>
      <c r="R538" s="624" t="str">
        <f>IF(D538&lt;&gt;"",(VLOOKUP(D538,'Flags&amp;Qualifiers'!$S$2:$U$55,3)),"")</f>
        <v/>
      </c>
      <c r="S538" s="624" t="b">
        <f>ISNUMBER(SEARCH('Flags&amp;Qualifiers'!$S$5,D538))</f>
        <v>0</v>
      </c>
      <c r="T538" s="624">
        <f t="shared" si="217"/>
        <v>0</v>
      </c>
      <c r="U538" s="624" t="str">
        <f>IF(D538&lt;&gt;"",(VLOOKUP(D538,'Flags&amp;Qualifiers'!$S$2:$T$55,2)),"")</f>
        <v/>
      </c>
      <c r="V538" s="7">
        <f t="shared" si="218"/>
        <v>1</v>
      </c>
      <c r="W538" s="7">
        <f t="shared" si="219"/>
        <v>0</v>
      </c>
      <c r="X538" s="861" t="str">
        <f t="shared" si="220"/>
        <v>NULL</v>
      </c>
      <c r="Y538" s="557" t="str">
        <f t="shared" si="221"/>
        <v/>
      </c>
      <c r="Z538" s="862">
        <f t="shared" si="224"/>
        <v>532</v>
      </c>
      <c r="AA538" s="633">
        <f t="shared" si="225"/>
        <v>0</v>
      </c>
      <c r="AB538" s="7" t="str">
        <f t="shared" si="231"/>
        <v>INVALID</v>
      </c>
      <c r="AC538" s="861" t="str">
        <f t="shared" si="232"/>
        <v/>
      </c>
      <c r="AD538" s="861" t="e">
        <f t="shared" si="233"/>
        <v>#DIV/0!</v>
      </c>
      <c r="AE538" s="861">
        <f t="shared" si="234"/>
        <v>0</v>
      </c>
      <c r="AF538" s="862">
        <f t="shared" si="226"/>
        <v>300</v>
      </c>
      <c r="AG538" s="862">
        <f t="shared" si="227"/>
        <v>201</v>
      </c>
      <c r="AH538" s="865">
        <f t="shared" si="228"/>
        <v>0.374</v>
      </c>
      <c r="AI538" s="862">
        <f t="shared" si="229"/>
        <v>0.11600000000000001</v>
      </c>
      <c r="AJ538" s="862" t="e">
        <f t="shared" si="230"/>
        <v>#VALUE!</v>
      </c>
      <c r="AK538" s="632" t="str">
        <f t="shared" si="209"/>
        <v/>
      </c>
      <c r="AL538" s="866" t="str">
        <f t="shared" si="215"/>
        <v/>
      </c>
      <c r="AM538" s="867">
        <f t="shared" si="222"/>
        <v>0</v>
      </c>
      <c r="AN538" s="633" t="str">
        <f t="shared" si="210"/>
        <v>YES</v>
      </c>
      <c r="AO538" s="511" t="s">
        <v>382</v>
      </c>
      <c r="AP538" s="127">
        <f>VLOOKUP(AO538,'Flags&amp;Qualifiers'!$B$2:$C$49,2)</f>
        <v>0</v>
      </c>
      <c r="AQ538" s="127">
        <f>VLOOKUP(AO538,'Flags&amp;Qualifiers'!$B$2:$D$49,3)</f>
        <v>0</v>
      </c>
      <c r="AR538" s="127">
        <f>VLOOKUP(AO538,'Flags&amp;Qualifiers'!$B$2:$E$49,4)</f>
        <v>0</v>
      </c>
      <c r="AS538" s="968"/>
      <c r="AT538" s="856" t="str">
        <f t="shared" si="223"/>
        <v>no</v>
      </c>
    </row>
    <row r="539" spans="1:46" s="7" customFormat="1" ht="11.25" customHeight="1" x14ac:dyDescent="0.2">
      <c r="A539" s="621">
        <f>(AirVision!A536)</f>
        <v>0</v>
      </c>
      <c r="B539" s="622">
        <f>(AirVision!B536)</f>
        <v>0</v>
      </c>
      <c r="C539" s="623" t="str">
        <f>IF(ISNUMBER(AirVision!I536),AirVision!I536, "")</f>
        <v/>
      </c>
      <c r="D539" s="624" t="str">
        <f>IF(AirVision!J536&lt;&gt;"",AirVision!J536, "")</f>
        <v/>
      </c>
      <c r="E539" s="624" t="str">
        <f>IF(ISNUMBER(AirVision!C536),AirVision!C536, "")</f>
        <v/>
      </c>
      <c r="F539" s="624" t="str">
        <f>IF(AirVision!D536&lt;&gt;"",AirVision!D536, "")</f>
        <v/>
      </c>
      <c r="G539" s="624" t="str">
        <f>IF(ISNUMBER(AirVision!F536),AirVision!F536, "")</f>
        <v/>
      </c>
      <c r="H539" s="624" t="str">
        <f>IF(AirVision!G536&lt;&gt;"",AirVision!G536, "")</f>
        <v/>
      </c>
      <c r="I539" s="624" t="str">
        <f>IF(ISNUMBER(AirVision!U536),AirVision!U536, "")</f>
        <v/>
      </c>
      <c r="J539" s="624" t="str">
        <f>IF(AirVision!V536&lt;&gt;"",AirVision!V536, "")</f>
        <v/>
      </c>
      <c r="K539" s="624" t="str">
        <f>IF(ISNUMBER(AirVision!X536),AirVision!X536, "")</f>
        <v/>
      </c>
      <c r="L539" s="624" t="str">
        <f>IF(AirVision!Y536&lt;&gt;"",AirVision!Y536, "")</f>
        <v/>
      </c>
      <c r="M539" s="624" t="str">
        <f>IF(ISNUMBER(AirVision!AA536),AirVision!AA536, "")</f>
        <v/>
      </c>
      <c r="N539" s="624" t="str">
        <f>IF(AirVision!AB536&lt;&gt;"",AirVision!AB536, "")</f>
        <v/>
      </c>
      <c r="O539" s="624" t="str">
        <f>IF(ISNUMBER(AirVision!AD536),AirVision!AD536, "")</f>
        <v/>
      </c>
      <c r="P539" s="624" t="str">
        <f>IF(AirVision!AE536&lt;&gt;"",AirVision!AE536, "")</f>
        <v/>
      </c>
      <c r="Q539" s="624">
        <f t="shared" si="216"/>
        <v>1</v>
      </c>
      <c r="R539" s="624" t="str">
        <f>IF(D539&lt;&gt;"",(VLOOKUP(D539,'Flags&amp;Qualifiers'!$S$2:$U$55,3)),"")</f>
        <v/>
      </c>
      <c r="S539" s="624" t="b">
        <f>ISNUMBER(SEARCH('Flags&amp;Qualifiers'!$S$5,D539))</f>
        <v>0</v>
      </c>
      <c r="T539" s="624">
        <f t="shared" si="217"/>
        <v>0</v>
      </c>
      <c r="U539" s="624" t="str">
        <f>IF(D539&lt;&gt;"",(VLOOKUP(D539,'Flags&amp;Qualifiers'!$S$2:$T$55,2)),"")</f>
        <v/>
      </c>
      <c r="V539" s="7">
        <f t="shared" si="218"/>
        <v>1</v>
      </c>
      <c r="W539" s="7">
        <f t="shared" si="219"/>
        <v>0</v>
      </c>
      <c r="X539" s="861" t="str">
        <f t="shared" si="220"/>
        <v>NULL</v>
      </c>
      <c r="Y539" s="557" t="str">
        <f t="shared" si="221"/>
        <v/>
      </c>
      <c r="Z539" s="862">
        <f t="shared" si="224"/>
        <v>533</v>
      </c>
      <c r="AA539" s="633">
        <f t="shared" si="225"/>
        <v>0</v>
      </c>
      <c r="AB539" s="7" t="str">
        <f t="shared" si="231"/>
        <v>INVALID</v>
      </c>
      <c r="AC539" s="861" t="str">
        <f t="shared" si="232"/>
        <v/>
      </c>
      <c r="AD539" s="861" t="e">
        <f t="shared" si="233"/>
        <v>#DIV/0!</v>
      </c>
      <c r="AE539" s="861">
        <f t="shared" si="234"/>
        <v>0</v>
      </c>
      <c r="AF539" s="862">
        <f t="shared" si="226"/>
        <v>300</v>
      </c>
      <c r="AG539" s="862">
        <f t="shared" si="227"/>
        <v>201</v>
      </c>
      <c r="AH539" s="865">
        <f t="shared" si="228"/>
        <v>0.374</v>
      </c>
      <c r="AI539" s="862">
        <f t="shared" si="229"/>
        <v>0.11600000000000001</v>
      </c>
      <c r="AJ539" s="862" t="e">
        <f t="shared" si="230"/>
        <v>#VALUE!</v>
      </c>
      <c r="AK539" s="632" t="str">
        <f t="shared" si="209"/>
        <v/>
      </c>
      <c r="AL539" s="866" t="str">
        <f t="shared" si="215"/>
        <v/>
      </c>
      <c r="AM539" s="867">
        <f t="shared" si="222"/>
        <v>0</v>
      </c>
      <c r="AN539" s="633" t="str">
        <f t="shared" si="210"/>
        <v>YES</v>
      </c>
      <c r="AO539" s="511" t="s">
        <v>382</v>
      </c>
      <c r="AP539" s="127">
        <f>VLOOKUP(AO539,'Flags&amp;Qualifiers'!$B$2:$C$49,2)</f>
        <v>0</v>
      </c>
      <c r="AQ539" s="127">
        <f>VLOOKUP(AO539,'Flags&amp;Qualifiers'!$B$2:$D$49,3)</f>
        <v>0</v>
      </c>
      <c r="AR539" s="127">
        <f>VLOOKUP(AO539,'Flags&amp;Qualifiers'!$B$2:$E$49,4)</f>
        <v>0</v>
      </c>
      <c r="AS539" s="968"/>
      <c r="AT539" s="856" t="str">
        <f t="shared" si="223"/>
        <v>no</v>
      </c>
    </row>
    <row r="540" spans="1:46" s="7" customFormat="1" ht="11.25" customHeight="1" x14ac:dyDescent="0.2">
      <c r="A540" s="621">
        <f>(AirVision!A537)</f>
        <v>0</v>
      </c>
      <c r="B540" s="622">
        <f>(AirVision!B537)</f>
        <v>0</v>
      </c>
      <c r="C540" s="623" t="str">
        <f>IF(ISNUMBER(AirVision!I537),AirVision!I537, "")</f>
        <v/>
      </c>
      <c r="D540" s="624" t="str">
        <f>IF(AirVision!J537&lt;&gt;"",AirVision!J537, "")</f>
        <v/>
      </c>
      <c r="E540" s="624" t="str">
        <f>IF(ISNUMBER(AirVision!C537),AirVision!C537, "")</f>
        <v/>
      </c>
      <c r="F540" s="624" t="str">
        <f>IF(AirVision!D537&lt;&gt;"",AirVision!D537, "")</f>
        <v/>
      </c>
      <c r="G540" s="624" t="str">
        <f>IF(ISNUMBER(AirVision!F537),AirVision!F537, "")</f>
        <v/>
      </c>
      <c r="H540" s="624" t="str">
        <f>IF(AirVision!G537&lt;&gt;"",AirVision!G537, "")</f>
        <v/>
      </c>
      <c r="I540" s="624" t="str">
        <f>IF(ISNUMBER(AirVision!U537),AirVision!U537, "")</f>
        <v/>
      </c>
      <c r="J540" s="624" t="str">
        <f>IF(AirVision!V537&lt;&gt;"",AirVision!V537, "")</f>
        <v/>
      </c>
      <c r="K540" s="624" t="str">
        <f>IF(ISNUMBER(AirVision!X537),AirVision!X537, "")</f>
        <v/>
      </c>
      <c r="L540" s="624" t="str">
        <f>IF(AirVision!Y537&lt;&gt;"",AirVision!Y537, "")</f>
        <v/>
      </c>
      <c r="M540" s="624" t="str">
        <f>IF(ISNUMBER(AirVision!AA537),AirVision!AA537, "")</f>
        <v/>
      </c>
      <c r="N540" s="624" t="str">
        <f>IF(AirVision!AB537&lt;&gt;"",AirVision!AB537, "")</f>
        <v/>
      </c>
      <c r="O540" s="624" t="str">
        <f>IF(ISNUMBER(AirVision!AD537),AirVision!AD537, "")</f>
        <v/>
      </c>
      <c r="P540" s="624" t="str">
        <f>IF(AirVision!AE537&lt;&gt;"",AirVision!AE537, "")</f>
        <v/>
      </c>
      <c r="Q540" s="624">
        <f t="shared" si="216"/>
        <v>1</v>
      </c>
      <c r="R540" s="624" t="str">
        <f>IF(D540&lt;&gt;"",(VLOOKUP(D540,'Flags&amp;Qualifiers'!$S$2:$U$55,3)),"")</f>
        <v/>
      </c>
      <c r="S540" s="624" t="b">
        <f>ISNUMBER(SEARCH('Flags&amp;Qualifiers'!$S$5,D540))</f>
        <v>0</v>
      </c>
      <c r="T540" s="624">
        <f t="shared" si="217"/>
        <v>0</v>
      </c>
      <c r="U540" s="624" t="str">
        <f>IF(D540&lt;&gt;"",(VLOOKUP(D540,'Flags&amp;Qualifiers'!$S$2:$T$55,2)),"")</f>
        <v/>
      </c>
      <c r="V540" s="7">
        <f t="shared" si="218"/>
        <v>1</v>
      </c>
      <c r="W540" s="7">
        <f t="shared" si="219"/>
        <v>0</v>
      </c>
      <c r="X540" s="861" t="str">
        <f t="shared" si="220"/>
        <v>NULL</v>
      </c>
      <c r="Y540" s="557" t="str">
        <f t="shared" si="221"/>
        <v/>
      </c>
      <c r="Z540" s="862">
        <f t="shared" si="224"/>
        <v>534</v>
      </c>
      <c r="AA540" s="633">
        <f t="shared" si="225"/>
        <v>0</v>
      </c>
      <c r="AB540" s="7" t="str">
        <f t="shared" si="231"/>
        <v>INVALID</v>
      </c>
      <c r="AC540" s="861" t="str">
        <f t="shared" si="232"/>
        <v/>
      </c>
      <c r="AD540" s="861" t="e">
        <f t="shared" si="233"/>
        <v>#DIV/0!</v>
      </c>
      <c r="AE540" s="861">
        <f t="shared" si="234"/>
        <v>0</v>
      </c>
      <c r="AF540" s="862">
        <f t="shared" si="226"/>
        <v>300</v>
      </c>
      <c r="AG540" s="862">
        <f t="shared" si="227"/>
        <v>201</v>
      </c>
      <c r="AH540" s="865">
        <f t="shared" si="228"/>
        <v>0.374</v>
      </c>
      <c r="AI540" s="862">
        <f t="shared" si="229"/>
        <v>0.11600000000000001</v>
      </c>
      <c r="AJ540" s="862" t="e">
        <f t="shared" si="230"/>
        <v>#VALUE!</v>
      </c>
      <c r="AK540" s="632" t="str">
        <f t="shared" si="209"/>
        <v/>
      </c>
      <c r="AL540" s="866" t="str">
        <f t="shared" si="215"/>
        <v/>
      </c>
      <c r="AM540" s="867">
        <f t="shared" si="222"/>
        <v>0</v>
      </c>
      <c r="AN540" s="633" t="str">
        <f t="shared" si="210"/>
        <v>YES</v>
      </c>
      <c r="AO540" s="511" t="s">
        <v>382</v>
      </c>
      <c r="AP540" s="127">
        <f>VLOOKUP(AO540,'Flags&amp;Qualifiers'!$B$2:$C$49,2)</f>
        <v>0</v>
      </c>
      <c r="AQ540" s="127">
        <f>VLOOKUP(AO540,'Flags&amp;Qualifiers'!$B$2:$D$49,3)</f>
        <v>0</v>
      </c>
      <c r="AR540" s="127">
        <f>VLOOKUP(AO540,'Flags&amp;Qualifiers'!$B$2:$E$49,4)</f>
        <v>0</v>
      </c>
      <c r="AS540" s="968"/>
      <c r="AT540" s="856" t="str">
        <f t="shared" si="223"/>
        <v>no</v>
      </c>
    </row>
    <row r="541" spans="1:46" s="7" customFormat="1" ht="11.25" customHeight="1" x14ac:dyDescent="0.2">
      <c r="A541" s="621">
        <f>(AirVision!A538)</f>
        <v>0</v>
      </c>
      <c r="B541" s="622">
        <f>(AirVision!B538)</f>
        <v>0</v>
      </c>
      <c r="C541" s="623" t="str">
        <f>IF(ISNUMBER(AirVision!I538),AirVision!I538, "")</f>
        <v/>
      </c>
      <c r="D541" s="624" t="str">
        <f>IF(AirVision!J538&lt;&gt;"",AirVision!J538, "")</f>
        <v/>
      </c>
      <c r="E541" s="624" t="str">
        <f>IF(ISNUMBER(AirVision!C538),AirVision!C538, "")</f>
        <v/>
      </c>
      <c r="F541" s="624" t="str">
        <f>IF(AirVision!D538&lt;&gt;"",AirVision!D538, "")</f>
        <v/>
      </c>
      <c r="G541" s="624" t="str">
        <f>IF(ISNUMBER(AirVision!F538),AirVision!F538, "")</f>
        <v/>
      </c>
      <c r="H541" s="624" t="str">
        <f>IF(AirVision!G538&lt;&gt;"",AirVision!G538, "")</f>
        <v/>
      </c>
      <c r="I541" s="624" t="str">
        <f>IF(ISNUMBER(AirVision!U538),AirVision!U538, "")</f>
        <v/>
      </c>
      <c r="J541" s="624" t="str">
        <f>IF(AirVision!V538&lt;&gt;"",AirVision!V538, "")</f>
        <v/>
      </c>
      <c r="K541" s="624" t="str">
        <f>IF(ISNUMBER(AirVision!X538),AirVision!X538, "")</f>
        <v/>
      </c>
      <c r="L541" s="624" t="str">
        <f>IF(AirVision!Y538&lt;&gt;"",AirVision!Y538, "")</f>
        <v/>
      </c>
      <c r="M541" s="624" t="str">
        <f>IF(ISNUMBER(AirVision!AA538),AirVision!AA538, "")</f>
        <v/>
      </c>
      <c r="N541" s="624" t="str">
        <f>IF(AirVision!AB538&lt;&gt;"",AirVision!AB538, "")</f>
        <v/>
      </c>
      <c r="O541" s="624" t="str">
        <f>IF(ISNUMBER(AirVision!AD538),AirVision!AD538, "")</f>
        <v/>
      </c>
      <c r="P541" s="624" t="str">
        <f>IF(AirVision!AE538&lt;&gt;"",AirVision!AE538, "")</f>
        <v/>
      </c>
      <c r="Q541" s="624">
        <f t="shared" si="216"/>
        <v>1</v>
      </c>
      <c r="R541" s="624" t="str">
        <f>IF(D541&lt;&gt;"",(VLOOKUP(D541,'Flags&amp;Qualifiers'!$S$2:$U$55,3)),"")</f>
        <v/>
      </c>
      <c r="S541" s="624" t="b">
        <f>ISNUMBER(SEARCH('Flags&amp;Qualifiers'!$S$5,D541))</f>
        <v>0</v>
      </c>
      <c r="T541" s="624">
        <f t="shared" si="217"/>
        <v>0</v>
      </c>
      <c r="U541" s="624" t="str">
        <f>IF(D541&lt;&gt;"",(VLOOKUP(D541,'Flags&amp;Qualifiers'!$S$2:$T$55,2)),"")</f>
        <v/>
      </c>
      <c r="V541" s="7">
        <f t="shared" si="218"/>
        <v>1</v>
      </c>
      <c r="W541" s="7">
        <f t="shared" si="219"/>
        <v>0</v>
      </c>
      <c r="X541" s="861" t="str">
        <f t="shared" si="220"/>
        <v>NULL</v>
      </c>
      <c r="Y541" s="557" t="str">
        <f t="shared" si="221"/>
        <v/>
      </c>
      <c r="Z541" s="862">
        <f t="shared" si="224"/>
        <v>535</v>
      </c>
      <c r="AA541" s="633">
        <f t="shared" si="225"/>
        <v>0</v>
      </c>
      <c r="AB541" s="7" t="str">
        <f t="shared" si="231"/>
        <v>INVALID</v>
      </c>
      <c r="AC541" s="861" t="str">
        <f t="shared" si="232"/>
        <v/>
      </c>
      <c r="AD541" s="861" t="e">
        <f t="shared" si="233"/>
        <v>#DIV/0!</v>
      </c>
      <c r="AE541" s="861">
        <f t="shared" si="234"/>
        <v>0</v>
      </c>
      <c r="AF541" s="862">
        <f t="shared" si="226"/>
        <v>300</v>
      </c>
      <c r="AG541" s="862">
        <f t="shared" si="227"/>
        <v>201</v>
      </c>
      <c r="AH541" s="865">
        <f t="shared" si="228"/>
        <v>0.374</v>
      </c>
      <c r="AI541" s="862">
        <f t="shared" si="229"/>
        <v>0.11600000000000001</v>
      </c>
      <c r="AJ541" s="862" t="e">
        <f t="shared" si="230"/>
        <v>#VALUE!</v>
      </c>
      <c r="AK541" s="632" t="str">
        <f t="shared" si="209"/>
        <v/>
      </c>
      <c r="AL541" s="866" t="str">
        <f t="shared" si="215"/>
        <v/>
      </c>
      <c r="AM541" s="867">
        <f t="shared" si="222"/>
        <v>0</v>
      </c>
      <c r="AN541" s="633" t="str">
        <f t="shared" si="210"/>
        <v>YES</v>
      </c>
      <c r="AO541" s="511" t="s">
        <v>382</v>
      </c>
      <c r="AP541" s="127">
        <f>VLOOKUP(AO541,'Flags&amp;Qualifiers'!$B$2:$C$49,2)</f>
        <v>0</v>
      </c>
      <c r="AQ541" s="127">
        <f>VLOOKUP(AO541,'Flags&amp;Qualifiers'!$B$2:$D$49,3)</f>
        <v>0</v>
      </c>
      <c r="AR541" s="127">
        <f>VLOOKUP(AO541,'Flags&amp;Qualifiers'!$B$2:$E$49,4)</f>
        <v>0</v>
      </c>
      <c r="AS541" s="968"/>
      <c r="AT541" s="856" t="str">
        <f t="shared" si="223"/>
        <v>no</v>
      </c>
    </row>
    <row r="542" spans="1:46" s="7" customFormat="1" ht="11.25" customHeight="1" x14ac:dyDescent="0.2">
      <c r="A542" s="621">
        <f>(AirVision!A539)</f>
        <v>0</v>
      </c>
      <c r="B542" s="622">
        <f>(AirVision!B539)</f>
        <v>0</v>
      </c>
      <c r="C542" s="623" t="str">
        <f>IF(ISNUMBER(AirVision!I539),AirVision!I539, "")</f>
        <v/>
      </c>
      <c r="D542" s="624" t="str">
        <f>IF(AirVision!J539&lt;&gt;"",AirVision!J539, "")</f>
        <v/>
      </c>
      <c r="E542" s="624" t="str">
        <f>IF(ISNUMBER(AirVision!C539),AirVision!C539, "")</f>
        <v/>
      </c>
      <c r="F542" s="624" t="str">
        <f>IF(AirVision!D539&lt;&gt;"",AirVision!D539, "")</f>
        <v/>
      </c>
      <c r="G542" s="624" t="str">
        <f>IF(ISNUMBER(AirVision!F539),AirVision!F539, "")</f>
        <v/>
      </c>
      <c r="H542" s="624" t="str">
        <f>IF(AirVision!G539&lt;&gt;"",AirVision!G539, "")</f>
        <v/>
      </c>
      <c r="I542" s="624" t="str">
        <f>IF(ISNUMBER(AirVision!U539),AirVision!U539, "")</f>
        <v/>
      </c>
      <c r="J542" s="624" t="str">
        <f>IF(AirVision!V539&lt;&gt;"",AirVision!V539, "")</f>
        <v/>
      </c>
      <c r="K542" s="624" t="str">
        <f>IF(ISNUMBER(AirVision!X539),AirVision!X539, "")</f>
        <v/>
      </c>
      <c r="L542" s="624" t="str">
        <f>IF(AirVision!Y539&lt;&gt;"",AirVision!Y539, "")</f>
        <v/>
      </c>
      <c r="M542" s="624" t="str">
        <f>IF(ISNUMBER(AirVision!AA539),AirVision!AA539, "")</f>
        <v/>
      </c>
      <c r="N542" s="624" t="str">
        <f>IF(AirVision!AB539&lt;&gt;"",AirVision!AB539, "")</f>
        <v/>
      </c>
      <c r="O542" s="624" t="str">
        <f>IF(ISNUMBER(AirVision!AD539),AirVision!AD539, "")</f>
        <v/>
      </c>
      <c r="P542" s="624" t="str">
        <f>IF(AirVision!AE539&lt;&gt;"",AirVision!AE539, "")</f>
        <v/>
      </c>
      <c r="Q542" s="624">
        <f t="shared" si="216"/>
        <v>1</v>
      </c>
      <c r="R542" s="624" t="str">
        <f>IF(D542&lt;&gt;"",(VLOOKUP(D542,'Flags&amp;Qualifiers'!$S$2:$U$55,3)),"")</f>
        <v/>
      </c>
      <c r="S542" s="624" t="b">
        <f>ISNUMBER(SEARCH('Flags&amp;Qualifiers'!$S$5,D542))</f>
        <v>0</v>
      </c>
      <c r="T542" s="624">
        <f t="shared" si="217"/>
        <v>0</v>
      </c>
      <c r="U542" s="624" t="str">
        <f>IF(D542&lt;&gt;"",(VLOOKUP(D542,'Flags&amp;Qualifiers'!$S$2:$T$55,2)),"")</f>
        <v/>
      </c>
      <c r="V542" s="7">
        <f t="shared" si="218"/>
        <v>1</v>
      </c>
      <c r="W542" s="7">
        <f t="shared" si="219"/>
        <v>0</v>
      </c>
      <c r="X542" s="861" t="str">
        <f t="shared" si="220"/>
        <v>NULL</v>
      </c>
      <c r="Y542" s="557" t="str">
        <f t="shared" si="221"/>
        <v/>
      </c>
      <c r="Z542" s="862">
        <f t="shared" si="224"/>
        <v>536</v>
      </c>
      <c r="AA542" s="633">
        <f t="shared" si="225"/>
        <v>0</v>
      </c>
      <c r="AB542" s="7" t="str">
        <f t="shared" si="231"/>
        <v>INVALID</v>
      </c>
      <c r="AC542" s="861" t="str">
        <f t="shared" si="232"/>
        <v/>
      </c>
      <c r="AD542" s="861" t="e">
        <f t="shared" si="233"/>
        <v>#DIV/0!</v>
      </c>
      <c r="AE542" s="861">
        <f t="shared" si="234"/>
        <v>0</v>
      </c>
      <c r="AF542" s="862">
        <f t="shared" si="226"/>
        <v>300</v>
      </c>
      <c r="AG542" s="862">
        <f t="shared" si="227"/>
        <v>201</v>
      </c>
      <c r="AH542" s="865">
        <f t="shared" si="228"/>
        <v>0.374</v>
      </c>
      <c r="AI542" s="862">
        <f t="shared" si="229"/>
        <v>0.11600000000000001</v>
      </c>
      <c r="AJ542" s="862" t="e">
        <f t="shared" si="230"/>
        <v>#VALUE!</v>
      </c>
      <c r="AK542" s="632" t="str">
        <f t="shared" si="209"/>
        <v/>
      </c>
      <c r="AL542" s="866" t="str">
        <f t="shared" si="215"/>
        <v/>
      </c>
      <c r="AM542" s="867">
        <f t="shared" si="222"/>
        <v>0</v>
      </c>
      <c r="AN542" s="633" t="str">
        <f t="shared" si="210"/>
        <v>YES</v>
      </c>
      <c r="AO542" s="511" t="s">
        <v>382</v>
      </c>
      <c r="AP542" s="127">
        <f>VLOOKUP(AO542,'Flags&amp;Qualifiers'!$B$2:$C$49,2)</f>
        <v>0</v>
      </c>
      <c r="AQ542" s="127">
        <f>VLOOKUP(AO542,'Flags&amp;Qualifiers'!$B$2:$D$49,3)</f>
        <v>0</v>
      </c>
      <c r="AR542" s="127">
        <f>VLOOKUP(AO542,'Flags&amp;Qualifiers'!$B$2:$E$49,4)</f>
        <v>0</v>
      </c>
      <c r="AS542" s="968">
        <f>COUNTIF(AC542:AC558,"&gt;0")</f>
        <v>0</v>
      </c>
      <c r="AT542" s="856" t="str">
        <f t="shared" si="223"/>
        <v>no</v>
      </c>
    </row>
    <row r="543" spans="1:46" s="7" customFormat="1" ht="11.25" customHeight="1" x14ac:dyDescent="0.2">
      <c r="A543" s="621">
        <f>(AirVision!A540)</f>
        <v>0</v>
      </c>
      <c r="B543" s="622">
        <f>(AirVision!B540)</f>
        <v>0</v>
      </c>
      <c r="C543" s="623" t="str">
        <f>IF(ISNUMBER(AirVision!I540),AirVision!I540, "")</f>
        <v/>
      </c>
      <c r="D543" s="624" t="str">
        <f>IF(AirVision!J540&lt;&gt;"",AirVision!J540, "")</f>
        <v/>
      </c>
      <c r="E543" s="624" t="str">
        <f>IF(ISNUMBER(AirVision!C540),AirVision!C540, "")</f>
        <v/>
      </c>
      <c r="F543" s="624" t="str">
        <f>IF(AirVision!D540&lt;&gt;"",AirVision!D540, "")</f>
        <v/>
      </c>
      <c r="G543" s="624" t="str">
        <f>IF(ISNUMBER(AirVision!F540),AirVision!F540, "")</f>
        <v/>
      </c>
      <c r="H543" s="624" t="str">
        <f>IF(AirVision!G540&lt;&gt;"",AirVision!G540, "")</f>
        <v/>
      </c>
      <c r="I543" s="624" t="str">
        <f>IF(ISNUMBER(AirVision!U540),AirVision!U540, "")</f>
        <v/>
      </c>
      <c r="J543" s="624" t="str">
        <f>IF(AirVision!V540&lt;&gt;"",AirVision!V540, "")</f>
        <v/>
      </c>
      <c r="K543" s="624" t="str">
        <f>IF(ISNUMBER(AirVision!X540),AirVision!X540, "")</f>
        <v/>
      </c>
      <c r="L543" s="624" t="str">
        <f>IF(AirVision!Y540&lt;&gt;"",AirVision!Y540, "")</f>
        <v/>
      </c>
      <c r="M543" s="624" t="str">
        <f>IF(ISNUMBER(AirVision!AA540),AirVision!AA540, "")</f>
        <v/>
      </c>
      <c r="N543" s="624" t="str">
        <f>IF(AirVision!AB540&lt;&gt;"",AirVision!AB540, "")</f>
        <v/>
      </c>
      <c r="O543" s="624" t="str">
        <f>IF(ISNUMBER(AirVision!AD540),AirVision!AD540, "")</f>
        <v/>
      </c>
      <c r="P543" s="624" t="str">
        <f>IF(AirVision!AE540&lt;&gt;"",AirVision!AE540, "")</f>
        <v/>
      </c>
      <c r="Q543" s="624">
        <f t="shared" si="216"/>
        <v>1</v>
      </c>
      <c r="R543" s="624" t="str">
        <f>IF(D543&lt;&gt;"",(VLOOKUP(D543,'Flags&amp;Qualifiers'!$S$2:$U$55,3)),"")</f>
        <v/>
      </c>
      <c r="S543" s="624" t="b">
        <f>ISNUMBER(SEARCH('Flags&amp;Qualifiers'!$S$5,D543))</f>
        <v>0</v>
      </c>
      <c r="T543" s="624">
        <f t="shared" si="217"/>
        <v>0</v>
      </c>
      <c r="U543" s="624" t="str">
        <f>IF(D543&lt;&gt;"",(VLOOKUP(D543,'Flags&amp;Qualifiers'!$S$2:$T$55,2)),"")</f>
        <v/>
      </c>
      <c r="V543" s="7">
        <f t="shared" si="218"/>
        <v>1</v>
      </c>
      <c r="W543" s="7">
        <f t="shared" si="219"/>
        <v>0</v>
      </c>
      <c r="X543" s="861" t="str">
        <f t="shared" si="220"/>
        <v>NULL</v>
      </c>
      <c r="Y543" s="557" t="str">
        <f t="shared" si="221"/>
        <v/>
      </c>
      <c r="Z543" s="862">
        <f t="shared" si="224"/>
        <v>537</v>
      </c>
      <c r="AA543" s="633">
        <f t="shared" si="225"/>
        <v>0</v>
      </c>
      <c r="AB543" s="7" t="str">
        <f t="shared" si="231"/>
        <v>INVALID</v>
      </c>
      <c r="AC543" s="861" t="str">
        <f t="shared" si="232"/>
        <v/>
      </c>
      <c r="AD543" s="861" t="e">
        <f t="shared" si="233"/>
        <v>#DIV/0!</v>
      </c>
      <c r="AE543" s="861">
        <f t="shared" si="234"/>
        <v>0</v>
      </c>
      <c r="AF543" s="862">
        <f t="shared" si="226"/>
        <v>300</v>
      </c>
      <c r="AG543" s="862">
        <f t="shared" si="227"/>
        <v>201</v>
      </c>
      <c r="AH543" s="865">
        <f t="shared" si="228"/>
        <v>0.374</v>
      </c>
      <c r="AI543" s="862">
        <f t="shared" si="229"/>
        <v>0.11600000000000001</v>
      </c>
      <c r="AJ543" s="862" t="e">
        <f t="shared" si="230"/>
        <v>#VALUE!</v>
      </c>
      <c r="AK543" s="632" t="str">
        <f t="shared" ref="AK543:AK606" si="235">IF(ISNUMBER(K543),_xlfn.STDEV.S(K520:K543),"")</f>
        <v/>
      </c>
      <c r="AL543" s="866" t="str">
        <f t="shared" si="215"/>
        <v/>
      </c>
      <c r="AM543" s="867">
        <f t="shared" si="222"/>
        <v>0</v>
      </c>
      <c r="AN543" s="633" t="str">
        <f t="shared" ref="AN543:AN606" si="236">IF(OR(V543&gt;0,W543&gt;0,X543&gt;0.07,X543&lt;0.005,Y543="MDL",Z543&gt;5,AA543&gt;0.014,AA543&lt;-0.014,AK543&gt;2.15),"YES", "")</f>
        <v>YES</v>
      </c>
      <c r="AO543" s="511" t="s">
        <v>382</v>
      </c>
      <c r="AP543" s="127">
        <f>VLOOKUP(AO543,'Flags&amp;Qualifiers'!$B$2:$C$49,2)</f>
        <v>0</v>
      </c>
      <c r="AQ543" s="127">
        <f>VLOOKUP(AO543,'Flags&amp;Qualifiers'!$B$2:$D$49,3)</f>
        <v>0</v>
      </c>
      <c r="AR543" s="127">
        <f>VLOOKUP(AO543,'Flags&amp;Qualifiers'!$B$2:$E$49,4)</f>
        <v>0</v>
      </c>
      <c r="AS543" s="968"/>
      <c r="AT543" s="856" t="str">
        <f t="shared" si="223"/>
        <v>no</v>
      </c>
    </row>
    <row r="544" spans="1:46" s="7" customFormat="1" ht="11.25" customHeight="1" x14ac:dyDescent="0.2">
      <c r="A544" s="621">
        <f>(AirVision!A541)</f>
        <v>0</v>
      </c>
      <c r="B544" s="622">
        <f>(AirVision!B541)</f>
        <v>0</v>
      </c>
      <c r="C544" s="623" t="str">
        <f>IF(ISNUMBER(AirVision!I541),AirVision!I541, "")</f>
        <v/>
      </c>
      <c r="D544" s="624" t="str">
        <f>IF(AirVision!J541&lt;&gt;"",AirVision!J541, "")</f>
        <v/>
      </c>
      <c r="E544" s="624" t="str">
        <f>IF(ISNUMBER(AirVision!C541),AirVision!C541, "")</f>
        <v/>
      </c>
      <c r="F544" s="624" t="str">
        <f>IF(AirVision!D541&lt;&gt;"",AirVision!D541, "")</f>
        <v/>
      </c>
      <c r="G544" s="624" t="str">
        <f>IF(ISNUMBER(AirVision!F541),AirVision!F541, "")</f>
        <v/>
      </c>
      <c r="H544" s="624" t="str">
        <f>IF(AirVision!G541&lt;&gt;"",AirVision!G541, "")</f>
        <v/>
      </c>
      <c r="I544" s="624" t="str">
        <f>IF(ISNUMBER(AirVision!U541),AirVision!U541, "")</f>
        <v/>
      </c>
      <c r="J544" s="624" t="str">
        <f>IF(AirVision!V541&lt;&gt;"",AirVision!V541, "")</f>
        <v/>
      </c>
      <c r="K544" s="624" t="str">
        <f>IF(ISNUMBER(AirVision!X541),AirVision!X541, "")</f>
        <v/>
      </c>
      <c r="L544" s="624" t="str">
        <f>IF(AirVision!Y541&lt;&gt;"",AirVision!Y541, "")</f>
        <v/>
      </c>
      <c r="M544" s="624" t="str">
        <f>IF(ISNUMBER(AirVision!AA541),AirVision!AA541, "")</f>
        <v/>
      </c>
      <c r="N544" s="624" t="str">
        <f>IF(AirVision!AB541&lt;&gt;"",AirVision!AB541, "")</f>
        <v/>
      </c>
      <c r="O544" s="624" t="str">
        <f>IF(ISNUMBER(AirVision!AD541),AirVision!AD541, "")</f>
        <v/>
      </c>
      <c r="P544" s="624" t="str">
        <f>IF(AirVision!AE541&lt;&gt;"",AirVision!AE541, "")</f>
        <v/>
      </c>
      <c r="Q544" s="624">
        <f t="shared" si="216"/>
        <v>1</v>
      </c>
      <c r="R544" s="624" t="str">
        <f>IF(D544&lt;&gt;"",(VLOOKUP(D544,'Flags&amp;Qualifiers'!$S$2:$U$55,3)),"")</f>
        <v/>
      </c>
      <c r="S544" s="624" t="b">
        <f>ISNUMBER(SEARCH('Flags&amp;Qualifiers'!$S$5,D544))</f>
        <v>0</v>
      </c>
      <c r="T544" s="624">
        <f t="shared" si="217"/>
        <v>0</v>
      </c>
      <c r="U544" s="624" t="str">
        <f>IF(D544&lt;&gt;"",(VLOOKUP(D544,'Flags&amp;Qualifiers'!$S$2:$T$55,2)),"")</f>
        <v/>
      </c>
      <c r="V544" s="7">
        <f t="shared" si="218"/>
        <v>1</v>
      </c>
      <c r="W544" s="7">
        <f t="shared" si="219"/>
        <v>0</v>
      </c>
      <c r="X544" s="861" t="str">
        <f t="shared" si="220"/>
        <v>NULL</v>
      </c>
      <c r="Y544" s="557" t="str">
        <f t="shared" si="221"/>
        <v/>
      </c>
      <c r="Z544" s="862">
        <f t="shared" si="224"/>
        <v>538</v>
      </c>
      <c r="AA544" s="633">
        <f t="shared" si="225"/>
        <v>0</v>
      </c>
      <c r="AB544" s="7" t="str">
        <f t="shared" si="231"/>
        <v>INVALID</v>
      </c>
      <c r="AC544" s="861" t="str">
        <f t="shared" si="232"/>
        <v/>
      </c>
      <c r="AD544" s="861" t="e">
        <f t="shared" si="233"/>
        <v>#DIV/0!</v>
      </c>
      <c r="AE544" s="861">
        <f t="shared" si="234"/>
        <v>0</v>
      </c>
      <c r="AF544" s="862">
        <f t="shared" si="226"/>
        <v>300</v>
      </c>
      <c r="AG544" s="862">
        <f t="shared" si="227"/>
        <v>201</v>
      </c>
      <c r="AH544" s="865">
        <f t="shared" si="228"/>
        <v>0.374</v>
      </c>
      <c r="AI544" s="862">
        <f t="shared" si="229"/>
        <v>0.11600000000000001</v>
      </c>
      <c r="AJ544" s="862" t="e">
        <f t="shared" si="230"/>
        <v>#VALUE!</v>
      </c>
      <c r="AK544" s="632" t="str">
        <f t="shared" si="235"/>
        <v/>
      </c>
      <c r="AL544" s="866" t="str">
        <f t="shared" si="215"/>
        <v/>
      </c>
      <c r="AM544" s="867">
        <f t="shared" si="222"/>
        <v>0</v>
      </c>
      <c r="AN544" s="633" t="str">
        <f t="shared" si="236"/>
        <v>YES</v>
      </c>
      <c r="AO544" s="511" t="s">
        <v>382</v>
      </c>
      <c r="AP544" s="127">
        <f>VLOOKUP(AO544,'Flags&amp;Qualifiers'!$B$2:$C$49,2)</f>
        <v>0</v>
      </c>
      <c r="AQ544" s="127">
        <f>VLOOKUP(AO544,'Flags&amp;Qualifiers'!$B$2:$D$49,3)</f>
        <v>0</v>
      </c>
      <c r="AR544" s="127">
        <f>VLOOKUP(AO544,'Flags&amp;Qualifiers'!$B$2:$E$49,4)</f>
        <v>0</v>
      </c>
      <c r="AS544" s="968"/>
      <c r="AT544" s="856" t="str">
        <f t="shared" si="223"/>
        <v>no</v>
      </c>
    </row>
    <row r="545" spans="1:46" s="7" customFormat="1" ht="11.25" customHeight="1" x14ac:dyDescent="0.2">
      <c r="A545" s="621">
        <f>(AirVision!A542)</f>
        <v>0</v>
      </c>
      <c r="B545" s="622">
        <f>(AirVision!B542)</f>
        <v>0</v>
      </c>
      <c r="C545" s="623" t="str">
        <f>IF(ISNUMBER(AirVision!I542),AirVision!I542, "")</f>
        <v/>
      </c>
      <c r="D545" s="624" t="str">
        <f>IF(AirVision!J542&lt;&gt;"",AirVision!J542, "")</f>
        <v/>
      </c>
      <c r="E545" s="624" t="str">
        <f>IF(ISNUMBER(AirVision!C542),AirVision!C542, "")</f>
        <v/>
      </c>
      <c r="F545" s="624" t="str">
        <f>IF(AirVision!D542&lt;&gt;"",AirVision!D542, "")</f>
        <v/>
      </c>
      <c r="G545" s="624" t="str">
        <f>IF(ISNUMBER(AirVision!F542),AirVision!F542, "")</f>
        <v/>
      </c>
      <c r="H545" s="624" t="str">
        <f>IF(AirVision!G542&lt;&gt;"",AirVision!G542, "")</f>
        <v/>
      </c>
      <c r="I545" s="624" t="str">
        <f>IF(ISNUMBER(AirVision!U542),AirVision!U542, "")</f>
        <v/>
      </c>
      <c r="J545" s="624" t="str">
        <f>IF(AirVision!V542&lt;&gt;"",AirVision!V542, "")</f>
        <v/>
      </c>
      <c r="K545" s="624" t="str">
        <f>IF(ISNUMBER(AirVision!X542),AirVision!X542, "")</f>
        <v/>
      </c>
      <c r="L545" s="624" t="str">
        <f>IF(AirVision!Y542&lt;&gt;"",AirVision!Y542, "")</f>
        <v/>
      </c>
      <c r="M545" s="624" t="str">
        <f>IF(ISNUMBER(AirVision!AA542),AirVision!AA542, "")</f>
        <v/>
      </c>
      <c r="N545" s="624" t="str">
        <f>IF(AirVision!AB542&lt;&gt;"",AirVision!AB542, "")</f>
        <v/>
      </c>
      <c r="O545" s="624" t="str">
        <f>IF(ISNUMBER(AirVision!AD542),AirVision!AD542, "")</f>
        <v/>
      </c>
      <c r="P545" s="624" t="str">
        <f>IF(AirVision!AE542&lt;&gt;"",AirVision!AE542, "")</f>
        <v/>
      </c>
      <c r="Q545" s="624">
        <f t="shared" si="216"/>
        <v>1</v>
      </c>
      <c r="R545" s="624" t="str">
        <f>IF(D545&lt;&gt;"",(VLOOKUP(D545,'Flags&amp;Qualifiers'!$S$2:$U$55,3)),"")</f>
        <v/>
      </c>
      <c r="S545" s="624" t="b">
        <f>ISNUMBER(SEARCH('Flags&amp;Qualifiers'!$S$5,D545))</f>
        <v>0</v>
      </c>
      <c r="T545" s="624">
        <f t="shared" si="217"/>
        <v>0</v>
      </c>
      <c r="U545" s="624" t="str">
        <f>IF(D545&lt;&gt;"",(VLOOKUP(D545,'Flags&amp;Qualifiers'!$S$2:$T$55,2)),"")</f>
        <v/>
      </c>
      <c r="V545" s="7">
        <f t="shared" si="218"/>
        <v>1</v>
      </c>
      <c r="W545" s="7">
        <f t="shared" si="219"/>
        <v>0</v>
      </c>
      <c r="X545" s="861" t="str">
        <f t="shared" si="220"/>
        <v>NULL</v>
      </c>
      <c r="Y545" s="557" t="str">
        <f t="shared" si="221"/>
        <v/>
      </c>
      <c r="Z545" s="862">
        <f t="shared" si="224"/>
        <v>539</v>
      </c>
      <c r="AA545" s="633">
        <f t="shared" si="225"/>
        <v>0</v>
      </c>
      <c r="AB545" s="7" t="str">
        <f t="shared" si="231"/>
        <v>INVALID</v>
      </c>
      <c r="AC545" s="861" t="str">
        <f t="shared" si="232"/>
        <v/>
      </c>
      <c r="AD545" s="861" t="e">
        <f t="shared" si="233"/>
        <v>#DIV/0!</v>
      </c>
      <c r="AE545" s="861">
        <f t="shared" si="234"/>
        <v>0</v>
      </c>
      <c r="AF545" s="862">
        <f t="shared" si="226"/>
        <v>300</v>
      </c>
      <c r="AG545" s="862">
        <f t="shared" si="227"/>
        <v>201</v>
      </c>
      <c r="AH545" s="865">
        <f t="shared" si="228"/>
        <v>0.374</v>
      </c>
      <c r="AI545" s="862">
        <f t="shared" si="229"/>
        <v>0.11600000000000001</v>
      </c>
      <c r="AJ545" s="862" t="e">
        <f t="shared" si="230"/>
        <v>#VALUE!</v>
      </c>
      <c r="AK545" s="632" t="str">
        <f t="shared" si="235"/>
        <v/>
      </c>
      <c r="AL545" s="866" t="str">
        <f t="shared" si="215"/>
        <v/>
      </c>
      <c r="AM545" s="867">
        <f t="shared" si="222"/>
        <v>0</v>
      </c>
      <c r="AN545" s="633" t="str">
        <f t="shared" si="236"/>
        <v>YES</v>
      </c>
      <c r="AO545" s="511" t="s">
        <v>382</v>
      </c>
      <c r="AP545" s="127">
        <f>VLOOKUP(AO545,'Flags&amp;Qualifiers'!$B$2:$C$49,2)</f>
        <v>0</v>
      </c>
      <c r="AQ545" s="127">
        <f>VLOOKUP(AO545,'Flags&amp;Qualifiers'!$B$2:$D$49,3)</f>
        <v>0</v>
      </c>
      <c r="AR545" s="127">
        <f>VLOOKUP(AO545,'Flags&amp;Qualifiers'!$B$2:$E$49,4)</f>
        <v>0</v>
      </c>
      <c r="AS545" s="968"/>
      <c r="AT545" s="856" t="str">
        <f t="shared" si="223"/>
        <v>no</v>
      </c>
    </row>
    <row r="546" spans="1:46" s="7" customFormat="1" ht="11.25" customHeight="1" x14ac:dyDescent="0.2">
      <c r="A546" s="621">
        <f>(AirVision!A543)</f>
        <v>0</v>
      </c>
      <c r="B546" s="622">
        <f>(AirVision!B543)</f>
        <v>0</v>
      </c>
      <c r="C546" s="623" t="str">
        <f>IF(ISNUMBER(AirVision!I543),AirVision!I543, "")</f>
        <v/>
      </c>
      <c r="D546" s="624" t="str">
        <f>IF(AirVision!J543&lt;&gt;"",AirVision!J543, "")</f>
        <v/>
      </c>
      <c r="E546" s="624" t="str">
        <f>IF(ISNUMBER(AirVision!C543),AirVision!C543, "")</f>
        <v/>
      </c>
      <c r="F546" s="624" t="str">
        <f>IF(AirVision!D543&lt;&gt;"",AirVision!D543, "")</f>
        <v/>
      </c>
      <c r="G546" s="624" t="str">
        <f>IF(ISNUMBER(AirVision!F543),AirVision!F543, "")</f>
        <v/>
      </c>
      <c r="H546" s="624" t="str">
        <f>IF(AirVision!G543&lt;&gt;"",AirVision!G543, "")</f>
        <v/>
      </c>
      <c r="I546" s="624" t="str">
        <f>IF(ISNUMBER(AirVision!U543),AirVision!U543, "")</f>
        <v/>
      </c>
      <c r="J546" s="624" t="str">
        <f>IF(AirVision!V543&lt;&gt;"",AirVision!V543, "")</f>
        <v/>
      </c>
      <c r="K546" s="624" t="str">
        <f>IF(ISNUMBER(AirVision!X543),AirVision!X543, "")</f>
        <v/>
      </c>
      <c r="L546" s="624" t="str">
        <f>IF(AirVision!Y543&lt;&gt;"",AirVision!Y543, "")</f>
        <v/>
      </c>
      <c r="M546" s="624" t="str">
        <f>IF(ISNUMBER(AirVision!AA543),AirVision!AA543, "")</f>
        <v/>
      </c>
      <c r="N546" s="624" t="str">
        <f>IF(AirVision!AB543&lt;&gt;"",AirVision!AB543, "")</f>
        <v/>
      </c>
      <c r="O546" s="624" t="str">
        <f>IF(ISNUMBER(AirVision!AD543),AirVision!AD543, "")</f>
        <v/>
      </c>
      <c r="P546" s="624" t="str">
        <f>IF(AirVision!AE543&lt;&gt;"",AirVision!AE543, "")</f>
        <v/>
      </c>
      <c r="Q546" s="624">
        <f t="shared" si="216"/>
        <v>1</v>
      </c>
      <c r="R546" s="624" t="str">
        <f>IF(D546&lt;&gt;"",(VLOOKUP(D546,'Flags&amp;Qualifiers'!$S$2:$U$55,3)),"")</f>
        <v/>
      </c>
      <c r="S546" s="624" t="b">
        <f>ISNUMBER(SEARCH('Flags&amp;Qualifiers'!$S$5,D546))</f>
        <v>0</v>
      </c>
      <c r="T546" s="624">
        <f t="shared" si="217"/>
        <v>0</v>
      </c>
      <c r="U546" s="624" t="str">
        <f>IF(D546&lt;&gt;"",(VLOOKUP(D546,'Flags&amp;Qualifiers'!$S$2:$T$55,2)),"")</f>
        <v/>
      </c>
      <c r="V546" s="7">
        <f t="shared" si="218"/>
        <v>1</v>
      </c>
      <c r="W546" s="7">
        <f t="shared" si="219"/>
        <v>0</v>
      </c>
      <c r="X546" s="861" t="str">
        <f t="shared" si="220"/>
        <v>NULL</v>
      </c>
      <c r="Y546" s="557" t="str">
        <f t="shared" si="221"/>
        <v/>
      </c>
      <c r="Z546" s="862">
        <f t="shared" si="224"/>
        <v>540</v>
      </c>
      <c r="AA546" s="633">
        <f t="shared" si="225"/>
        <v>0</v>
      </c>
      <c r="AB546" s="7" t="str">
        <f t="shared" si="231"/>
        <v>INVALID</v>
      </c>
      <c r="AC546" s="861" t="str">
        <f t="shared" si="232"/>
        <v/>
      </c>
      <c r="AD546" s="861" t="e">
        <f t="shared" si="233"/>
        <v>#DIV/0!</v>
      </c>
      <c r="AE546" s="861">
        <f t="shared" si="234"/>
        <v>0</v>
      </c>
      <c r="AF546" s="862">
        <f t="shared" si="226"/>
        <v>300</v>
      </c>
      <c r="AG546" s="862">
        <f t="shared" si="227"/>
        <v>201</v>
      </c>
      <c r="AH546" s="865">
        <f t="shared" si="228"/>
        <v>0.374</v>
      </c>
      <c r="AI546" s="862">
        <f t="shared" si="229"/>
        <v>0.11600000000000001</v>
      </c>
      <c r="AJ546" s="862" t="e">
        <f t="shared" si="230"/>
        <v>#VALUE!</v>
      </c>
      <c r="AK546" s="632" t="str">
        <f t="shared" si="235"/>
        <v/>
      </c>
      <c r="AL546" s="866" t="str">
        <f t="shared" si="215"/>
        <v/>
      </c>
      <c r="AM546" s="867">
        <f t="shared" si="222"/>
        <v>0</v>
      </c>
      <c r="AN546" s="633" t="str">
        <f t="shared" si="236"/>
        <v>YES</v>
      </c>
      <c r="AO546" s="511" t="s">
        <v>382</v>
      </c>
      <c r="AP546" s="127">
        <f>VLOOKUP(AO546,'Flags&amp;Qualifiers'!$B$2:$C$49,2)</f>
        <v>0</v>
      </c>
      <c r="AQ546" s="127">
        <f>VLOOKUP(AO546,'Flags&amp;Qualifiers'!$B$2:$D$49,3)</f>
        <v>0</v>
      </c>
      <c r="AR546" s="127">
        <f>VLOOKUP(AO546,'Flags&amp;Qualifiers'!$B$2:$E$49,4)</f>
        <v>0</v>
      </c>
      <c r="AS546" s="968"/>
      <c r="AT546" s="856" t="str">
        <f t="shared" si="223"/>
        <v>no</v>
      </c>
    </row>
    <row r="547" spans="1:46" s="7" customFormat="1" ht="11.25" customHeight="1" x14ac:dyDescent="0.2">
      <c r="A547" s="621">
        <f>(AirVision!A544)</f>
        <v>0</v>
      </c>
      <c r="B547" s="622">
        <f>(AirVision!B544)</f>
        <v>0</v>
      </c>
      <c r="C547" s="623" t="str">
        <f>IF(ISNUMBER(AirVision!I544),AirVision!I544, "")</f>
        <v/>
      </c>
      <c r="D547" s="624" t="str">
        <f>IF(AirVision!J544&lt;&gt;"",AirVision!J544, "")</f>
        <v/>
      </c>
      <c r="E547" s="624" t="str">
        <f>IF(ISNUMBER(AirVision!C544),AirVision!C544, "")</f>
        <v/>
      </c>
      <c r="F547" s="624" t="str">
        <f>IF(AirVision!D544&lt;&gt;"",AirVision!D544, "")</f>
        <v/>
      </c>
      <c r="G547" s="624" t="str">
        <f>IF(ISNUMBER(AirVision!F544),AirVision!F544, "")</f>
        <v/>
      </c>
      <c r="H547" s="624" t="str">
        <f>IF(AirVision!G544&lt;&gt;"",AirVision!G544, "")</f>
        <v/>
      </c>
      <c r="I547" s="624" t="str">
        <f>IF(ISNUMBER(AirVision!U544),AirVision!U544, "")</f>
        <v/>
      </c>
      <c r="J547" s="624" t="str">
        <f>IF(AirVision!V544&lt;&gt;"",AirVision!V544, "")</f>
        <v/>
      </c>
      <c r="K547" s="624" t="str">
        <f>IF(ISNUMBER(AirVision!X544),AirVision!X544, "")</f>
        <v/>
      </c>
      <c r="L547" s="624" t="str">
        <f>IF(AirVision!Y544&lt;&gt;"",AirVision!Y544, "")</f>
        <v/>
      </c>
      <c r="M547" s="624" t="str">
        <f>IF(ISNUMBER(AirVision!AA544),AirVision!AA544, "")</f>
        <v/>
      </c>
      <c r="N547" s="624" t="str">
        <f>IF(AirVision!AB544&lt;&gt;"",AirVision!AB544, "")</f>
        <v/>
      </c>
      <c r="O547" s="624" t="str">
        <f>IF(ISNUMBER(AirVision!AD544),AirVision!AD544, "")</f>
        <v/>
      </c>
      <c r="P547" s="624" t="str">
        <f>IF(AirVision!AE544&lt;&gt;"",AirVision!AE544, "")</f>
        <v/>
      </c>
      <c r="Q547" s="624">
        <f t="shared" si="216"/>
        <v>1</v>
      </c>
      <c r="R547" s="624" t="str">
        <f>IF(D547&lt;&gt;"",(VLOOKUP(D547,'Flags&amp;Qualifiers'!$S$2:$U$55,3)),"")</f>
        <v/>
      </c>
      <c r="S547" s="624" t="b">
        <f>ISNUMBER(SEARCH('Flags&amp;Qualifiers'!$S$5,D547))</f>
        <v>0</v>
      </c>
      <c r="T547" s="624">
        <f t="shared" si="217"/>
        <v>0</v>
      </c>
      <c r="U547" s="624" t="str">
        <f>IF(D547&lt;&gt;"",(VLOOKUP(D547,'Flags&amp;Qualifiers'!$S$2:$T$55,2)),"")</f>
        <v/>
      </c>
      <c r="V547" s="7">
        <f t="shared" si="218"/>
        <v>1</v>
      </c>
      <c r="W547" s="7">
        <f t="shared" si="219"/>
        <v>0</v>
      </c>
      <c r="X547" s="861" t="str">
        <f t="shared" si="220"/>
        <v>NULL</v>
      </c>
      <c r="Y547" s="557" t="str">
        <f t="shared" si="221"/>
        <v/>
      </c>
      <c r="Z547" s="862">
        <f t="shared" si="224"/>
        <v>541</v>
      </c>
      <c r="AA547" s="633">
        <f t="shared" si="225"/>
        <v>0</v>
      </c>
      <c r="AB547" s="7" t="str">
        <f t="shared" si="231"/>
        <v>INVALID</v>
      </c>
      <c r="AC547" s="861" t="str">
        <f t="shared" si="232"/>
        <v/>
      </c>
      <c r="AD547" s="861" t="e">
        <f t="shared" si="233"/>
        <v>#DIV/0!</v>
      </c>
      <c r="AE547" s="861">
        <f t="shared" si="234"/>
        <v>0</v>
      </c>
      <c r="AF547" s="862">
        <f t="shared" si="226"/>
        <v>300</v>
      </c>
      <c r="AG547" s="862">
        <f t="shared" si="227"/>
        <v>201</v>
      </c>
      <c r="AH547" s="865">
        <f t="shared" si="228"/>
        <v>0.374</v>
      </c>
      <c r="AI547" s="862">
        <f t="shared" si="229"/>
        <v>0.11600000000000001</v>
      </c>
      <c r="AJ547" s="862" t="e">
        <f t="shared" si="230"/>
        <v>#VALUE!</v>
      </c>
      <c r="AK547" s="632" t="str">
        <f t="shared" si="235"/>
        <v/>
      </c>
      <c r="AL547" s="866" t="str">
        <f t="shared" si="215"/>
        <v/>
      </c>
      <c r="AM547" s="867">
        <f t="shared" si="222"/>
        <v>0</v>
      </c>
      <c r="AN547" s="633" t="str">
        <f t="shared" si="236"/>
        <v>YES</v>
      </c>
      <c r="AO547" s="511" t="s">
        <v>382</v>
      </c>
      <c r="AP547" s="127">
        <f>VLOOKUP(AO547,'Flags&amp;Qualifiers'!$B$2:$C$49,2)</f>
        <v>0</v>
      </c>
      <c r="AQ547" s="127">
        <f>VLOOKUP(AO547,'Flags&amp;Qualifiers'!$B$2:$D$49,3)</f>
        <v>0</v>
      </c>
      <c r="AR547" s="127">
        <f>VLOOKUP(AO547,'Flags&amp;Qualifiers'!$B$2:$E$49,4)</f>
        <v>0</v>
      </c>
      <c r="AS547" s="968"/>
      <c r="AT547" s="856" t="str">
        <f t="shared" si="223"/>
        <v>no</v>
      </c>
    </row>
    <row r="548" spans="1:46" s="7" customFormat="1" ht="11.25" customHeight="1" x14ac:dyDescent="0.2">
      <c r="A548" s="621">
        <f>(AirVision!A545)</f>
        <v>0</v>
      </c>
      <c r="B548" s="622">
        <f>(AirVision!B545)</f>
        <v>0</v>
      </c>
      <c r="C548" s="623" t="str">
        <f>IF(ISNUMBER(AirVision!I545),AirVision!I545, "")</f>
        <v/>
      </c>
      <c r="D548" s="624" t="str">
        <f>IF(AirVision!J545&lt;&gt;"",AirVision!J545, "")</f>
        <v/>
      </c>
      <c r="E548" s="624" t="str">
        <f>IF(ISNUMBER(AirVision!C545),AirVision!C545, "")</f>
        <v/>
      </c>
      <c r="F548" s="624" t="str">
        <f>IF(AirVision!D545&lt;&gt;"",AirVision!D545, "")</f>
        <v/>
      </c>
      <c r="G548" s="624" t="str">
        <f>IF(ISNUMBER(AirVision!F545),AirVision!F545, "")</f>
        <v/>
      </c>
      <c r="H548" s="624" t="str">
        <f>IF(AirVision!G545&lt;&gt;"",AirVision!G545, "")</f>
        <v/>
      </c>
      <c r="I548" s="624" t="str">
        <f>IF(ISNUMBER(AirVision!U545),AirVision!U545, "")</f>
        <v/>
      </c>
      <c r="J548" s="624" t="str">
        <f>IF(AirVision!V545&lt;&gt;"",AirVision!V545, "")</f>
        <v/>
      </c>
      <c r="K548" s="624" t="str">
        <f>IF(ISNUMBER(AirVision!X545),AirVision!X545, "")</f>
        <v/>
      </c>
      <c r="L548" s="624" t="str">
        <f>IF(AirVision!Y545&lt;&gt;"",AirVision!Y545, "")</f>
        <v/>
      </c>
      <c r="M548" s="624" t="str">
        <f>IF(ISNUMBER(AirVision!AA545),AirVision!AA545, "")</f>
        <v/>
      </c>
      <c r="N548" s="624" t="str">
        <f>IF(AirVision!AB545&lt;&gt;"",AirVision!AB545, "")</f>
        <v/>
      </c>
      <c r="O548" s="624" t="str">
        <f>IF(ISNUMBER(AirVision!AD545),AirVision!AD545, "")</f>
        <v/>
      </c>
      <c r="P548" s="624" t="str">
        <f>IF(AirVision!AE545&lt;&gt;"",AirVision!AE545, "")</f>
        <v/>
      </c>
      <c r="Q548" s="624">
        <f t="shared" si="216"/>
        <v>1</v>
      </c>
      <c r="R548" s="624" t="str">
        <f>IF(D548&lt;&gt;"",(VLOOKUP(D548,'Flags&amp;Qualifiers'!$S$2:$U$55,3)),"")</f>
        <v/>
      </c>
      <c r="S548" s="624" t="b">
        <f>ISNUMBER(SEARCH('Flags&amp;Qualifiers'!$S$5,D548))</f>
        <v>0</v>
      </c>
      <c r="T548" s="624">
        <f t="shared" si="217"/>
        <v>0</v>
      </c>
      <c r="U548" s="624" t="str">
        <f>IF(D548&lt;&gt;"",(VLOOKUP(D548,'Flags&amp;Qualifiers'!$S$2:$T$55,2)),"")</f>
        <v/>
      </c>
      <c r="V548" s="7">
        <f t="shared" si="218"/>
        <v>1</v>
      </c>
      <c r="W548" s="7">
        <f t="shared" si="219"/>
        <v>0</v>
      </c>
      <c r="X548" s="861" t="str">
        <f t="shared" si="220"/>
        <v>NULL</v>
      </c>
      <c r="Y548" s="557" t="str">
        <f t="shared" si="221"/>
        <v/>
      </c>
      <c r="Z548" s="862">
        <f t="shared" si="224"/>
        <v>542</v>
      </c>
      <c r="AA548" s="633">
        <f t="shared" si="225"/>
        <v>0</v>
      </c>
      <c r="AB548" s="7" t="str">
        <f t="shared" si="231"/>
        <v>INVALID</v>
      </c>
      <c r="AC548" s="861" t="str">
        <f t="shared" si="232"/>
        <v/>
      </c>
      <c r="AD548" s="861" t="e">
        <f t="shared" si="233"/>
        <v>#DIV/0!</v>
      </c>
      <c r="AE548" s="861">
        <f t="shared" si="234"/>
        <v>0</v>
      </c>
      <c r="AF548" s="862">
        <f t="shared" si="226"/>
        <v>300</v>
      </c>
      <c r="AG548" s="862">
        <f t="shared" si="227"/>
        <v>201</v>
      </c>
      <c r="AH548" s="865">
        <f t="shared" si="228"/>
        <v>0.374</v>
      </c>
      <c r="AI548" s="862">
        <f t="shared" si="229"/>
        <v>0.11600000000000001</v>
      </c>
      <c r="AJ548" s="862" t="e">
        <f t="shared" si="230"/>
        <v>#VALUE!</v>
      </c>
      <c r="AK548" s="632" t="str">
        <f t="shared" si="235"/>
        <v/>
      </c>
      <c r="AL548" s="866" t="str">
        <f t="shared" si="215"/>
        <v/>
      </c>
      <c r="AM548" s="867">
        <f t="shared" si="222"/>
        <v>0</v>
      </c>
      <c r="AN548" s="633" t="str">
        <f t="shared" si="236"/>
        <v>YES</v>
      </c>
      <c r="AO548" s="511" t="s">
        <v>382</v>
      </c>
      <c r="AP548" s="127">
        <f>VLOOKUP(AO548,'Flags&amp;Qualifiers'!$B$2:$C$49,2)</f>
        <v>0</v>
      </c>
      <c r="AQ548" s="127">
        <f>VLOOKUP(AO548,'Flags&amp;Qualifiers'!$B$2:$D$49,3)</f>
        <v>0</v>
      </c>
      <c r="AR548" s="127">
        <f>VLOOKUP(AO548,'Flags&amp;Qualifiers'!$B$2:$E$49,4)</f>
        <v>0</v>
      </c>
      <c r="AS548" s="968"/>
      <c r="AT548" s="856" t="str">
        <f t="shared" si="223"/>
        <v>no</v>
      </c>
    </row>
    <row r="549" spans="1:46" s="7" customFormat="1" ht="11.25" customHeight="1" x14ac:dyDescent="0.2">
      <c r="A549" s="621">
        <f>(AirVision!A546)</f>
        <v>0</v>
      </c>
      <c r="B549" s="622">
        <f>(AirVision!B546)</f>
        <v>0</v>
      </c>
      <c r="C549" s="623" t="str">
        <f>IF(ISNUMBER(AirVision!I546),AirVision!I546, "")</f>
        <v/>
      </c>
      <c r="D549" s="624" t="str">
        <f>IF(AirVision!J546&lt;&gt;"",AirVision!J546, "")</f>
        <v/>
      </c>
      <c r="E549" s="624" t="str">
        <f>IF(ISNUMBER(AirVision!C546),AirVision!C546, "")</f>
        <v/>
      </c>
      <c r="F549" s="624" t="str">
        <f>IF(AirVision!D546&lt;&gt;"",AirVision!D546, "")</f>
        <v/>
      </c>
      <c r="G549" s="624" t="str">
        <f>IF(ISNUMBER(AirVision!F546),AirVision!F546, "")</f>
        <v/>
      </c>
      <c r="H549" s="624" t="str">
        <f>IF(AirVision!G546&lt;&gt;"",AirVision!G546, "")</f>
        <v/>
      </c>
      <c r="I549" s="624" t="str">
        <f>IF(ISNUMBER(AirVision!U546),AirVision!U546, "")</f>
        <v/>
      </c>
      <c r="J549" s="624" t="str">
        <f>IF(AirVision!V546&lt;&gt;"",AirVision!V546, "")</f>
        <v/>
      </c>
      <c r="K549" s="624" t="str">
        <f>IF(ISNUMBER(AirVision!X546),AirVision!X546, "")</f>
        <v/>
      </c>
      <c r="L549" s="624" t="str">
        <f>IF(AirVision!Y546&lt;&gt;"",AirVision!Y546, "")</f>
        <v/>
      </c>
      <c r="M549" s="624" t="str">
        <f>IF(ISNUMBER(AirVision!AA546),AirVision!AA546, "")</f>
        <v/>
      </c>
      <c r="N549" s="624" t="str">
        <f>IF(AirVision!AB546&lt;&gt;"",AirVision!AB546, "")</f>
        <v/>
      </c>
      <c r="O549" s="624" t="str">
        <f>IF(ISNUMBER(AirVision!AD546),AirVision!AD546, "")</f>
        <v/>
      </c>
      <c r="P549" s="624" t="str">
        <f>IF(AirVision!AE546&lt;&gt;"",AirVision!AE546, "")</f>
        <v/>
      </c>
      <c r="Q549" s="624">
        <f t="shared" si="216"/>
        <v>1</v>
      </c>
      <c r="R549" s="624" t="str">
        <f>IF(D549&lt;&gt;"",(VLOOKUP(D549,'Flags&amp;Qualifiers'!$S$2:$U$55,3)),"")</f>
        <v/>
      </c>
      <c r="S549" s="624" t="b">
        <f>ISNUMBER(SEARCH('Flags&amp;Qualifiers'!$S$5,D549))</f>
        <v>0</v>
      </c>
      <c r="T549" s="624">
        <f t="shared" si="217"/>
        <v>0</v>
      </c>
      <c r="U549" s="624" t="str">
        <f>IF(D549&lt;&gt;"",(VLOOKUP(D549,'Flags&amp;Qualifiers'!$S$2:$T$55,2)),"")</f>
        <v/>
      </c>
      <c r="V549" s="7">
        <f t="shared" si="218"/>
        <v>1</v>
      </c>
      <c r="W549" s="7">
        <f t="shared" si="219"/>
        <v>0</v>
      </c>
      <c r="X549" s="861" t="str">
        <f t="shared" si="220"/>
        <v>NULL</v>
      </c>
      <c r="Y549" s="557" t="str">
        <f t="shared" si="221"/>
        <v/>
      </c>
      <c r="Z549" s="862">
        <f t="shared" si="224"/>
        <v>543</v>
      </c>
      <c r="AA549" s="633">
        <f t="shared" si="225"/>
        <v>0</v>
      </c>
      <c r="AB549" s="7" t="str">
        <f t="shared" si="231"/>
        <v>INVALID</v>
      </c>
      <c r="AC549" s="861" t="str">
        <f t="shared" si="232"/>
        <v/>
      </c>
      <c r="AD549" s="861" t="e">
        <f t="shared" si="233"/>
        <v>#DIV/0!</v>
      </c>
      <c r="AE549" s="861">
        <f t="shared" si="234"/>
        <v>0</v>
      </c>
      <c r="AF549" s="862">
        <f t="shared" si="226"/>
        <v>300</v>
      </c>
      <c r="AG549" s="862">
        <f t="shared" si="227"/>
        <v>201</v>
      </c>
      <c r="AH549" s="865">
        <f t="shared" si="228"/>
        <v>0.374</v>
      </c>
      <c r="AI549" s="862">
        <f t="shared" si="229"/>
        <v>0.11600000000000001</v>
      </c>
      <c r="AJ549" s="862" t="e">
        <f t="shared" si="230"/>
        <v>#VALUE!</v>
      </c>
      <c r="AK549" s="632" t="str">
        <f t="shared" si="235"/>
        <v/>
      </c>
      <c r="AL549" s="866" t="str">
        <f t="shared" si="215"/>
        <v/>
      </c>
      <c r="AM549" s="867">
        <f t="shared" si="222"/>
        <v>0</v>
      </c>
      <c r="AN549" s="633" t="str">
        <f t="shared" si="236"/>
        <v>YES</v>
      </c>
      <c r="AO549" s="511" t="s">
        <v>382</v>
      </c>
      <c r="AP549" s="127">
        <f>VLOOKUP(AO549,'Flags&amp;Qualifiers'!$B$2:$C$49,2)</f>
        <v>0</v>
      </c>
      <c r="AQ549" s="127">
        <f>VLOOKUP(AO549,'Flags&amp;Qualifiers'!$B$2:$D$49,3)</f>
        <v>0</v>
      </c>
      <c r="AR549" s="127">
        <f>VLOOKUP(AO549,'Flags&amp;Qualifiers'!$B$2:$E$49,4)</f>
        <v>0</v>
      </c>
      <c r="AS549" s="968"/>
      <c r="AT549" s="856" t="str">
        <f t="shared" si="223"/>
        <v>no</v>
      </c>
    </row>
    <row r="550" spans="1:46" s="7" customFormat="1" ht="11.25" customHeight="1" x14ac:dyDescent="0.2">
      <c r="A550" s="621">
        <f>(AirVision!A547)</f>
        <v>0</v>
      </c>
      <c r="B550" s="622">
        <f>(AirVision!B547)</f>
        <v>0</v>
      </c>
      <c r="C550" s="623" t="str">
        <f>IF(ISNUMBER(AirVision!I547),AirVision!I547, "")</f>
        <v/>
      </c>
      <c r="D550" s="624" t="str">
        <f>IF(AirVision!J547&lt;&gt;"",AirVision!J547, "")</f>
        <v/>
      </c>
      <c r="E550" s="624" t="str">
        <f>IF(ISNUMBER(AirVision!C547),AirVision!C547, "")</f>
        <v/>
      </c>
      <c r="F550" s="624" t="str">
        <f>IF(AirVision!D547&lt;&gt;"",AirVision!D547, "")</f>
        <v/>
      </c>
      <c r="G550" s="624" t="str">
        <f>IF(ISNUMBER(AirVision!F547),AirVision!F547, "")</f>
        <v/>
      </c>
      <c r="H550" s="624" t="str">
        <f>IF(AirVision!G547&lt;&gt;"",AirVision!G547, "")</f>
        <v/>
      </c>
      <c r="I550" s="624" t="str">
        <f>IF(ISNUMBER(AirVision!U547),AirVision!U547, "")</f>
        <v/>
      </c>
      <c r="J550" s="624" t="str">
        <f>IF(AirVision!V547&lt;&gt;"",AirVision!V547, "")</f>
        <v/>
      </c>
      <c r="K550" s="624" t="str">
        <f>IF(ISNUMBER(AirVision!X547),AirVision!X547, "")</f>
        <v/>
      </c>
      <c r="L550" s="624" t="str">
        <f>IF(AirVision!Y547&lt;&gt;"",AirVision!Y547, "")</f>
        <v/>
      </c>
      <c r="M550" s="624" t="str">
        <f>IF(ISNUMBER(AirVision!AA547),AirVision!AA547, "")</f>
        <v/>
      </c>
      <c r="N550" s="624" t="str">
        <f>IF(AirVision!AB547&lt;&gt;"",AirVision!AB547, "")</f>
        <v/>
      </c>
      <c r="O550" s="624" t="str">
        <f>IF(ISNUMBER(AirVision!AD547),AirVision!AD547, "")</f>
        <v/>
      </c>
      <c r="P550" s="624" t="str">
        <f>IF(AirVision!AE547&lt;&gt;"",AirVision!AE547, "")</f>
        <v/>
      </c>
      <c r="Q550" s="624">
        <f t="shared" si="216"/>
        <v>1</v>
      </c>
      <c r="R550" s="624" t="str">
        <f>IF(D550&lt;&gt;"",(VLOOKUP(D550,'Flags&amp;Qualifiers'!$S$2:$U$55,3)),"")</f>
        <v/>
      </c>
      <c r="S550" s="624" t="b">
        <f>ISNUMBER(SEARCH('Flags&amp;Qualifiers'!$S$5,D550))</f>
        <v>0</v>
      </c>
      <c r="T550" s="624">
        <f t="shared" si="217"/>
        <v>0</v>
      </c>
      <c r="U550" s="624" t="str">
        <f>IF(D550&lt;&gt;"",(VLOOKUP(D550,'Flags&amp;Qualifiers'!$S$2:$T$55,2)),"")</f>
        <v/>
      </c>
      <c r="V550" s="7">
        <f t="shared" si="218"/>
        <v>1</v>
      </c>
      <c r="W550" s="7">
        <f t="shared" si="219"/>
        <v>0</v>
      </c>
      <c r="X550" s="861" t="str">
        <f t="shared" si="220"/>
        <v>NULL</v>
      </c>
      <c r="Y550" s="557" t="str">
        <f t="shared" si="221"/>
        <v/>
      </c>
      <c r="Z550" s="862">
        <f t="shared" si="224"/>
        <v>544</v>
      </c>
      <c r="AA550" s="633">
        <f t="shared" si="225"/>
        <v>0</v>
      </c>
      <c r="AB550" s="7" t="str">
        <f t="shared" si="231"/>
        <v>INVALID</v>
      </c>
      <c r="AC550" s="861" t="str">
        <f t="shared" si="232"/>
        <v/>
      </c>
      <c r="AD550" s="861" t="e">
        <f t="shared" si="233"/>
        <v>#DIV/0!</v>
      </c>
      <c r="AE550" s="861">
        <f t="shared" si="234"/>
        <v>0</v>
      </c>
      <c r="AF550" s="862">
        <f t="shared" si="226"/>
        <v>300</v>
      </c>
      <c r="AG550" s="862">
        <f t="shared" si="227"/>
        <v>201</v>
      </c>
      <c r="AH550" s="865">
        <f t="shared" si="228"/>
        <v>0.374</v>
      </c>
      <c r="AI550" s="862">
        <f t="shared" si="229"/>
        <v>0.11600000000000001</v>
      </c>
      <c r="AJ550" s="862" t="e">
        <f t="shared" si="230"/>
        <v>#VALUE!</v>
      </c>
      <c r="AK550" s="632" t="str">
        <f t="shared" si="235"/>
        <v/>
      </c>
      <c r="AL550" s="866" t="str">
        <f t="shared" si="215"/>
        <v/>
      </c>
      <c r="AM550" s="867">
        <f t="shared" si="222"/>
        <v>0</v>
      </c>
      <c r="AN550" s="633" t="str">
        <f t="shared" si="236"/>
        <v>YES</v>
      </c>
      <c r="AO550" s="511" t="s">
        <v>382</v>
      </c>
      <c r="AP550" s="127">
        <f>VLOOKUP(AO550,'Flags&amp;Qualifiers'!$B$2:$C$49,2)</f>
        <v>0</v>
      </c>
      <c r="AQ550" s="127">
        <f>VLOOKUP(AO550,'Flags&amp;Qualifiers'!$B$2:$D$49,3)</f>
        <v>0</v>
      </c>
      <c r="AR550" s="127">
        <f>VLOOKUP(AO550,'Flags&amp;Qualifiers'!$B$2:$E$49,4)</f>
        <v>0</v>
      </c>
      <c r="AS550" s="968"/>
      <c r="AT550" s="856" t="str">
        <f t="shared" si="223"/>
        <v>no</v>
      </c>
    </row>
    <row r="551" spans="1:46" s="7" customFormat="1" ht="11.25" customHeight="1" x14ac:dyDescent="0.2">
      <c r="A551" s="621">
        <f>(AirVision!A548)</f>
        <v>0</v>
      </c>
      <c r="B551" s="622">
        <f>(AirVision!B548)</f>
        <v>0</v>
      </c>
      <c r="C551" s="623" t="str">
        <f>IF(ISNUMBER(AirVision!I548),AirVision!I548, "")</f>
        <v/>
      </c>
      <c r="D551" s="624" t="str">
        <f>IF(AirVision!J548&lt;&gt;"",AirVision!J548, "")</f>
        <v/>
      </c>
      <c r="E551" s="624" t="str">
        <f>IF(ISNUMBER(AirVision!C548),AirVision!C548, "")</f>
        <v/>
      </c>
      <c r="F551" s="624" t="str">
        <f>IF(AirVision!D548&lt;&gt;"",AirVision!D548, "")</f>
        <v/>
      </c>
      <c r="G551" s="624" t="str">
        <f>IF(ISNUMBER(AirVision!F548),AirVision!F548, "")</f>
        <v/>
      </c>
      <c r="H551" s="624" t="str">
        <f>IF(AirVision!G548&lt;&gt;"",AirVision!G548, "")</f>
        <v/>
      </c>
      <c r="I551" s="624" t="str">
        <f>IF(ISNUMBER(AirVision!U548),AirVision!U548, "")</f>
        <v/>
      </c>
      <c r="J551" s="624" t="str">
        <f>IF(AirVision!V548&lt;&gt;"",AirVision!V548, "")</f>
        <v/>
      </c>
      <c r="K551" s="624" t="str">
        <f>IF(ISNUMBER(AirVision!X548),AirVision!X548, "")</f>
        <v/>
      </c>
      <c r="L551" s="624" t="str">
        <f>IF(AirVision!Y548&lt;&gt;"",AirVision!Y548, "")</f>
        <v/>
      </c>
      <c r="M551" s="624" t="str">
        <f>IF(ISNUMBER(AirVision!AA548),AirVision!AA548, "")</f>
        <v/>
      </c>
      <c r="N551" s="624" t="str">
        <f>IF(AirVision!AB548&lt;&gt;"",AirVision!AB548, "")</f>
        <v/>
      </c>
      <c r="O551" s="624" t="str">
        <f>IF(ISNUMBER(AirVision!AD548),AirVision!AD548, "")</f>
        <v/>
      </c>
      <c r="P551" s="624" t="str">
        <f>IF(AirVision!AE548&lt;&gt;"",AirVision!AE548, "")</f>
        <v/>
      </c>
      <c r="Q551" s="624">
        <f t="shared" si="216"/>
        <v>1</v>
      </c>
      <c r="R551" s="624" t="str">
        <f>IF(D551&lt;&gt;"",(VLOOKUP(D551,'Flags&amp;Qualifiers'!$S$2:$U$55,3)),"")</f>
        <v/>
      </c>
      <c r="S551" s="624" t="b">
        <f>ISNUMBER(SEARCH('Flags&amp;Qualifiers'!$S$5,D551))</f>
        <v>0</v>
      </c>
      <c r="T551" s="624">
        <f t="shared" si="217"/>
        <v>0</v>
      </c>
      <c r="U551" s="624" t="str">
        <f>IF(D551&lt;&gt;"",(VLOOKUP(D551,'Flags&amp;Qualifiers'!$S$2:$T$55,2)),"")</f>
        <v/>
      </c>
      <c r="V551" s="7">
        <f t="shared" si="218"/>
        <v>1</v>
      </c>
      <c r="W551" s="7">
        <f t="shared" si="219"/>
        <v>0</v>
      </c>
      <c r="X551" s="861" t="str">
        <f t="shared" si="220"/>
        <v>NULL</v>
      </c>
      <c r="Y551" s="557" t="str">
        <f t="shared" si="221"/>
        <v/>
      </c>
      <c r="Z551" s="862">
        <f t="shared" si="224"/>
        <v>545</v>
      </c>
      <c r="AA551" s="633">
        <f t="shared" si="225"/>
        <v>0</v>
      </c>
      <c r="AB551" s="7" t="str">
        <f t="shared" si="231"/>
        <v>INVALID</v>
      </c>
      <c r="AC551" s="861" t="str">
        <f t="shared" si="232"/>
        <v/>
      </c>
      <c r="AD551" s="861" t="e">
        <f t="shared" si="233"/>
        <v>#DIV/0!</v>
      </c>
      <c r="AE551" s="861">
        <f t="shared" si="234"/>
        <v>0</v>
      </c>
      <c r="AF551" s="862">
        <f t="shared" si="226"/>
        <v>300</v>
      </c>
      <c r="AG551" s="862">
        <f t="shared" si="227"/>
        <v>201</v>
      </c>
      <c r="AH551" s="865">
        <f t="shared" si="228"/>
        <v>0.374</v>
      </c>
      <c r="AI551" s="862">
        <f t="shared" si="229"/>
        <v>0.11600000000000001</v>
      </c>
      <c r="AJ551" s="862" t="e">
        <f t="shared" si="230"/>
        <v>#VALUE!</v>
      </c>
      <c r="AK551" s="632" t="str">
        <f t="shared" si="235"/>
        <v/>
      </c>
      <c r="AL551" s="866" t="str">
        <f t="shared" si="215"/>
        <v/>
      </c>
      <c r="AM551" s="867">
        <f t="shared" si="222"/>
        <v>0</v>
      </c>
      <c r="AN551" s="633" t="str">
        <f t="shared" si="236"/>
        <v>YES</v>
      </c>
      <c r="AO551" s="511" t="s">
        <v>382</v>
      </c>
      <c r="AP551" s="127">
        <f>VLOOKUP(AO551,'Flags&amp;Qualifiers'!$B$2:$C$49,2)</f>
        <v>0</v>
      </c>
      <c r="AQ551" s="127">
        <f>VLOOKUP(AO551,'Flags&amp;Qualifiers'!$B$2:$D$49,3)</f>
        <v>0</v>
      </c>
      <c r="AR551" s="127">
        <f>VLOOKUP(AO551,'Flags&amp;Qualifiers'!$B$2:$E$49,4)</f>
        <v>0</v>
      </c>
      <c r="AS551" s="968"/>
      <c r="AT551" s="856" t="str">
        <f t="shared" si="223"/>
        <v>no</v>
      </c>
    </row>
    <row r="552" spans="1:46" s="7" customFormat="1" ht="11.25" customHeight="1" x14ac:dyDescent="0.2">
      <c r="A552" s="621">
        <f>(AirVision!A549)</f>
        <v>0</v>
      </c>
      <c r="B552" s="622">
        <f>(AirVision!B549)</f>
        <v>0</v>
      </c>
      <c r="C552" s="623" t="str">
        <f>IF(ISNUMBER(AirVision!I549),AirVision!I549, "")</f>
        <v/>
      </c>
      <c r="D552" s="624" t="str">
        <f>IF(AirVision!J549&lt;&gt;"",AirVision!J549, "")</f>
        <v/>
      </c>
      <c r="E552" s="624" t="str">
        <f>IF(ISNUMBER(AirVision!C549),AirVision!C549, "")</f>
        <v/>
      </c>
      <c r="F552" s="624" t="str">
        <f>IF(AirVision!D549&lt;&gt;"",AirVision!D549, "")</f>
        <v/>
      </c>
      <c r="G552" s="624" t="str">
        <f>IF(ISNUMBER(AirVision!F549),AirVision!F549, "")</f>
        <v/>
      </c>
      <c r="H552" s="624" t="str">
        <f>IF(AirVision!G549&lt;&gt;"",AirVision!G549, "")</f>
        <v/>
      </c>
      <c r="I552" s="624" t="str">
        <f>IF(ISNUMBER(AirVision!U549),AirVision!U549, "")</f>
        <v/>
      </c>
      <c r="J552" s="624" t="str">
        <f>IF(AirVision!V549&lt;&gt;"",AirVision!V549, "")</f>
        <v/>
      </c>
      <c r="K552" s="624" t="str">
        <f>IF(ISNUMBER(AirVision!X549),AirVision!X549, "")</f>
        <v/>
      </c>
      <c r="L552" s="624" t="str">
        <f>IF(AirVision!Y549&lt;&gt;"",AirVision!Y549, "")</f>
        <v/>
      </c>
      <c r="M552" s="624" t="str">
        <f>IF(ISNUMBER(AirVision!AA549),AirVision!AA549, "")</f>
        <v/>
      </c>
      <c r="N552" s="624" t="str">
        <f>IF(AirVision!AB549&lt;&gt;"",AirVision!AB549, "")</f>
        <v/>
      </c>
      <c r="O552" s="624" t="str">
        <f>IF(ISNUMBER(AirVision!AD549),AirVision!AD549, "")</f>
        <v/>
      </c>
      <c r="P552" s="624" t="str">
        <f>IF(AirVision!AE549&lt;&gt;"",AirVision!AE549, "")</f>
        <v/>
      </c>
      <c r="Q552" s="624">
        <f t="shared" si="216"/>
        <v>1</v>
      </c>
      <c r="R552" s="624" t="str">
        <f>IF(D552&lt;&gt;"",(VLOOKUP(D552,'Flags&amp;Qualifiers'!$S$2:$U$55,3)),"")</f>
        <v/>
      </c>
      <c r="S552" s="624" t="b">
        <f>ISNUMBER(SEARCH('Flags&amp;Qualifiers'!$S$5,D552))</f>
        <v>0</v>
      </c>
      <c r="T552" s="624">
        <f t="shared" si="217"/>
        <v>0</v>
      </c>
      <c r="U552" s="624" t="str">
        <f>IF(D552&lt;&gt;"",(VLOOKUP(D552,'Flags&amp;Qualifiers'!$S$2:$T$55,2)),"")</f>
        <v/>
      </c>
      <c r="V552" s="7">
        <f t="shared" si="218"/>
        <v>1</v>
      </c>
      <c r="W552" s="7">
        <f t="shared" si="219"/>
        <v>0</v>
      </c>
      <c r="X552" s="861" t="str">
        <f t="shared" si="220"/>
        <v>NULL</v>
      </c>
      <c r="Y552" s="557" t="str">
        <f t="shared" si="221"/>
        <v/>
      </c>
      <c r="Z552" s="862">
        <f t="shared" si="224"/>
        <v>546</v>
      </c>
      <c r="AA552" s="633">
        <f t="shared" si="225"/>
        <v>0</v>
      </c>
      <c r="AB552" s="7" t="str">
        <f t="shared" si="231"/>
        <v>INVALID</v>
      </c>
      <c r="AC552" s="861" t="str">
        <f t="shared" si="232"/>
        <v/>
      </c>
      <c r="AD552" s="861" t="e">
        <f t="shared" si="233"/>
        <v>#DIV/0!</v>
      </c>
      <c r="AE552" s="861">
        <f t="shared" si="234"/>
        <v>0</v>
      </c>
      <c r="AF552" s="862">
        <f t="shared" si="226"/>
        <v>300</v>
      </c>
      <c r="AG552" s="862">
        <f t="shared" si="227"/>
        <v>201</v>
      </c>
      <c r="AH552" s="865">
        <f t="shared" si="228"/>
        <v>0.374</v>
      </c>
      <c r="AI552" s="862">
        <f t="shared" si="229"/>
        <v>0.11600000000000001</v>
      </c>
      <c r="AJ552" s="862" t="e">
        <f t="shared" si="230"/>
        <v>#VALUE!</v>
      </c>
      <c r="AK552" s="632" t="str">
        <f t="shared" si="235"/>
        <v/>
      </c>
      <c r="AL552" s="866" t="str">
        <f t="shared" si="215"/>
        <v/>
      </c>
      <c r="AM552" s="867">
        <f t="shared" si="222"/>
        <v>0</v>
      </c>
      <c r="AN552" s="633" t="str">
        <f t="shared" si="236"/>
        <v>YES</v>
      </c>
      <c r="AO552" s="511" t="s">
        <v>382</v>
      </c>
      <c r="AP552" s="127">
        <f>VLOOKUP(AO552,'Flags&amp;Qualifiers'!$B$2:$C$49,2)</f>
        <v>0</v>
      </c>
      <c r="AQ552" s="127">
        <f>VLOOKUP(AO552,'Flags&amp;Qualifiers'!$B$2:$D$49,3)</f>
        <v>0</v>
      </c>
      <c r="AR552" s="127">
        <f>VLOOKUP(AO552,'Flags&amp;Qualifiers'!$B$2:$E$49,4)</f>
        <v>0</v>
      </c>
      <c r="AS552" s="968"/>
      <c r="AT552" s="856" t="str">
        <f t="shared" si="223"/>
        <v>no</v>
      </c>
    </row>
    <row r="553" spans="1:46" s="7" customFormat="1" ht="11.25" customHeight="1" x14ac:dyDescent="0.2">
      <c r="A553" s="621">
        <f>(AirVision!A550)</f>
        <v>0</v>
      </c>
      <c r="B553" s="622">
        <f>(AirVision!B550)</f>
        <v>0</v>
      </c>
      <c r="C553" s="623" t="str">
        <f>IF(ISNUMBER(AirVision!I550),AirVision!I550, "")</f>
        <v/>
      </c>
      <c r="D553" s="624" t="str">
        <f>IF(AirVision!J550&lt;&gt;"",AirVision!J550, "")</f>
        <v/>
      </c>
      <c r="E553" s="624" t="str">
        <f>IF(ISNUMBER(AirVision!C550),AirVision!C550, "")</f>
        <v/>
      </c>
      <c r="F553" s="624" t="str">
        <f>IF(AirVision!D550&lt;&gt;"",AirVision!D550, "")</f>
        <v/>
      </c>
      <c r="G553" s="624" t="str">
        <f>IF(ISNUMBER(AirVision!F550),AirVision!F550, "")</f>
        <v/>
      </c>
      <c r="H553" s="624" t="str">
        <f>IF(AirVision!G550&lt;&gt;"",AirVision!G550, "")</f>
        <v/>
      </c>
      <c r="I553" s="624" t="str">
        <f>IF(ISNUMBER(AirVision!U550),AirVision!U550, "")</f>
        <v/>
      </c>
      <c r="J553" s="624" t="str">
        <f>IF(AirVision!V550&lt;&gt;"",AirVision!V550, "")</f>
        <v/>
      </c>
      <c r="K553" s="624" t="str">
        <f>IF(ISNUMBER(AirVision!X550),AirVision!X550, "")</f>
        <v/>
      </c>
      <c r="L553" s="624" t="str">
        <f>IF(AirVision!Y550&lt;&gt;"",AirVision!Y550, "")</f>
        <v/>
      </c>
      <c r="M553" s="624" t="str">
        <f>IF(ISNUMBER(AirVision!AA550),AirVision!AA550, "")</f>
        <v/>
      </c>
      <c r="N553" s="624" t="str">
        <f>IF(AirVision!AB550&lt;&gt;"",AirVision!AB550, "")</f>
        <v/>
      </c>
      <c r="O553" s="624" t="str">
        <f>IF(ISNUMBER(AirVision!AD550),AirVision!AD550, "")</f>
        <v/>
      </c>
      <c r="P553" s="624" t="str">
        <f>IF(AirVision!AE550&lt;&gt;"",AirVision!AE550, "")</f>
        <v/>
      </c>
      <c r="Q553" s="624">
        <f t="shared" si="216"/>
        <v>1</v>
      </c>
      <c r="R553" s="624" t="str">
        <f>IF(D553&lt;&gt;"",(VLOOKUP(D553,'Flags&amp;Qualifiers'!$S$2:$U$55,3)),"")</f>
        <v/>
      </c>
      <c r="S553" s="624" t="b">
        <f>ISNUMBER(SEARCH('Flags&amp;Qualifiers'!$S$5,D553))</f>
        <v>0</v>
      </c>
      <c r="T553" s="624">
        <f t="shared" si="217"/>
        <v>0</v>
      </c>
      <c r="U553" s="624" t="str">
        <f>IF(D553&lt;&gt;"",(VLOOKUP(D553,'Flags&amp;Qualifiers'!$S$2:$T$55,2)),"")</f>
        <v/>
      </c>
      <c r="V553" s="7">
        <f t="shared" si="218"/>
        <v>1</v>
      </c>
      <c r="W553" s="7">
        <f t="shared" si="219"/>
        <v>0</v>
      </c>
      <c r="X553" s="861" t="str">
        <f t="shared" si="220"/>
        <v>NULL</v>
      </c>
      <c r="Y553" s="557" t="str">
        <f t="shared" si="221"/>
        <v/>
      </c>
      <c r="Z553" s="862">
        <f t="shared" si="224"/>
        <v>547</v>
      </c>
      <c r="AA553" s="633">
        <f t="shared" si="225"/>
        <v>0</v>
      </c>
      <c r="AB553" s="7" t="str">
        <f t="shared" si="231"/>
        <v>INVALID</v>
      </c>
      <c r="AC553" s="861" t="str">
        <f t="shared" si="232"/>
        <v/>
      </c>
      <c r="AD553" s="861" t="e">
        <f t="shared" si="233"/>
        <v>#DIV/0!</v>
      </c>
      <c r="AE553" s="861">
        <f t="shared" si="234"/>
        <v>0</v>
      </c>
      <c r="AF553" s="862">
        <f t="shared" si="226"/>
        <v>300</v>
      </c>
      <c r="AG553" s="862">
        <f t="shared" si="227"/>
        <v>201</v>
      </c>
      <c r="AH553" s="865">
        <f t="shared" si="228"/>
        <v>0.374</v>
      </c>
      <c r="AI553" s="862">
        <f t="shared" si="229"/>
        <v>0.11600000000000001</v>
      </c>
      <c r="AJ553" s="862" t="e">
        <f t="shared" si="230"/>
        <v>#VALUE!</v>
      </c>
      <c r="AK553" s="632" t="str">
        <f t="shared" si="235"/>
        <v/>
      </c>
      <c r="AL553" s="866" t="str">
        <f t="shared" si="215"/>
        <v/>
      </c>
      <c r="AM553" s="867">
        <f t="shared" si="222"/>
        <v>0</v>
      </c>
      <c r="AN553" s="633" t="str">
        <f t="shared" si="236"/>
        <v>YES</v>
      </c>
      <c r="AO553" s="511" t="s">
        <v>382</v>
      </c>
      <c r="AP553" s="127">
        <f>VLOOKUP(AO553,'Flags&amp;Qualifiers'!$B$2:$C$49,2)</f>
        <v>0</v>
      </c>
      <c r="AQ553" s="127">
        <f>VLOOKUP(AO553,'Flags&amp;Qualifiers'!$B$2:$D$49,3)</f>
        <v>0</v>
      </c>
      <c r="AR553" s="127">
        <f>VLOOKUP(AO553,'Flags&amp;Qualifiers'!$B$2:$E$49,4)</f>
        <v>0</v>
      </c>
      <c r="AS553" s="968"/>
      <c r="AT553" s="856" t="str">
        <f t="shared" si="223"/>
        <v>no</v>
      </c>
    </row>
    <row r="554" spans="1:46" s="7" customFormat="1" ht="11.25" customHeight="1" x14ac:dyDescent="0.2">
      <c r="A554" s="621">
        <f>(AirVision!A551)</f>
        <v>0</v>
      </c>
      <c r="B554" s="622">
        <f>(AirVision!B551)</f>
        <v>0</v>
      </c>
      <c r="C554" s="623" t="str">
        <f>IF(ISNUMBER(AirVision!I551),AirVision!I551, "")</f>
        <v/>
      </c>
      <c r="D554" s="624" t="str">
        <f>IF(AirVision!J551&lt;&gt;"",AirVision!J551, "")</f>
        <v/>
      </c>
      <c r="E554" s="624" t="str">
        <f>IF(ISNUMBER(AirVision!C551),AirVision!C551, "")</f>
        <v/>
      </c>
      <c r="F554" s="624" t="str">
        <f>IF(AirVision!D551&lt;&gt;"",AirVision!D551, "")</f>
        <v/>
      </c>
      <c r="G554" s="624" t="str">
        <f>IF(ISNUMBER(AirVision!F551),AirVision!F551, "")</f>
        <v/>
      </c>
      <c r="H554" s="624" t="str">
        <f>IF(AirVision!G551&lt;&gt;"",AirVision!G551, "")</f>
        <v/>
      </c>
      <c r="I554" s="624" t="str">
        <f>IF(ISNUMBER(AirVision!U551),AirVision!U551, "")</f>
        <v/>
      </c>
      <c r="J554" s="624" t="str">
        <f>IF(AirVision!V551&lt;&gt;"",AirVision!V551, "")</f>
        <v/>
      </c>
      <c r="K554" s="624" t="str">
        <f>IF(ISNUMBER(AirVision!X551),AirVision!X551, "")</f>
        <v/>
      </c>
      <c r="L554" s="624" t="str">
        <f>IF(AirVision!Y551&lt;&gt;"",AirVision!Y551, "")</f>
        <v/>
      </c>
      <c r="M554" s="624" t="str">
        <f>IF(ISNUMBER(AirVision!AA551),AirVision!AA551, "")</f>
        <v/>
      </c>
      <c r="N554" s="624" t="str">
        <f>IF(AirVision!AB551&lt;&gt;"",AirVision!AB551, "")</f>
        <v/>
      </c>
      <c r="O554" s="624" t="str">
        <f>IF(ISNUMBER(AirVision!AD551),AirVision!AD551, "")</f>
        <v/>
      </c>
      <c r="P554" s="624" t="str">
        <f>IF(AirVision!AE551&lt;&gt;"",AirVision!AE551, "")</f>
        <v/>
      </c>
      <c r="Q554" s="624">
        <f t="shared" si="216"/>
        <v>1</v>
      </c>
      <c r="R554" s="624" t="str">
        <f>IF(D554&lt;&gt;"",(VLOOKUP(D554,'Flags&amp;Qualifiers'!$S$2:$U$55,3)),"")</f>
        <v/>
      </c>
      <c r="S554" s="624" t="b">
        <f>ISNUMBER(SEARCH('Flags&amp;Qualifiers'!$S$5,D554))</f>
        <v>0</v>
      </c>
      <c r="T554" s="624">
        <f t="shared" si="217"/>
        <v>0</v>
      </c>
      <c r="U554" s="624" t="str">
        <f>IF(D554&lt;&gt;"",(VLOOKUP(D554,'Flags&amp;Qualifiers'!$S$2:$T$55,2)),"")</f>
        <v/>
      </c>
      <c r="V554" s="7">
        <f t="shared" si="218"/>
        <v>1</v>
      </c>
      <c r="W554" s="7">
        <f t="shared" si="219"/>
        <v>0</v>
      </c>
      <c r="X554" s="861" t="str">
        <f t="shared" si="220"/>
        <v>NULL</v>
      </c>
      <c r="Y554" s="557" t="str">
        <f t="shared" si="221"/>
        <v/>
      </c>
      <c r="Z554" s="862">
        <f t="shared" si="224"/>
        <v>548</v>
      </c>
      <c r="AA554" s="633">
        <f t="shared" si="225"/>
        <v>0</v>
      </c>
      <c r="AB554" s="7" t="str">
        <f t="shared" si="231"/>
        <v>INVALID</v>
      </c>
      <c r="AC554" s="861" t="str">
        <f t="shared" si="232"/>
        <v/>
      </c>
      <c r="AD554" s="861" t="e">
        <f t="shared" si="233"/>
        <v>#DIV/0!</v>
      </c>
      <c r="AE554" s="861">
        <f t="shared" si="234"/>
        <v>0</v>
      </c>
      <c r="AF554" s="862">
        <f t="shared" si="226"/>
        <v>300</v>
      </c>
      <c r="AG554" s="862">
        <f t="shared" si="227"/>
        <v>201</v>
      </c>
      <c r="AH554" s="865">
        <f t="shared" si="228"/>
        <v>0.374</v>
      </c>
      <c r="AI554" s="862">
        <f t="shared" si="229"/>
        <v>0.11600000000000001</v>
      </c>
      <c r="AJ554" s="862" t="e">
        <f t="shared" si="230"/>
        <v>#VALUE!</v>
      </c>
      <c r="AK554" s="632" t="str">
        <f t="shared" si="235"/>
        <v/>
      </c>
      <c r="AL554" s="866" t="str">
        <f t="shared" si="215"/>
        <v/>
      </c>
      <c r="AM554" s="867">
        <f t="shared" si="222"/>
        <v>0</v>
      </c>
      <c r="AN554" s="633" t="str">
        <f t="shared" si="236"/>
        <v>YES</v>
      </c>
      <c r="AO554" s="511" t="s">
        <v>382</v>
      </c>
      <c r="AP554" s="127">
        <f>VLOOKUP(AO554,'Flags&amp;Qualifiers'!$B$2:$C$49,2)</f>
        <v>0</v>
      </c>
      <c r="AQ554" s="127">
        <f>VLOOKUP(AO554,'Flags&amp;Qualifiers'!$B$2:$D$49,3)</f>
        <v>0</v>
      </c>
      <c r="AR554" s="127">
        <f>VLOOKUP(AO554,'Flags&amp;Qualifiers'!$B$2:$E$49,4)</f>
        <v>0</v>
      </c>
      <c r="AS554" s="968"/>
      <c r="AT554" s="856" t="str">
        <f t="shared" si="223"/>
        <v>no</v>
      </c>
    </row>
    <row r="555" spans="1:46" s="7" customFormat="1" ht="11.25" customHeight="1" x14ac:dyDescent="0.2">
      <c r="A555" s="621">
        <f>(AirVision!A552)</f>
        <v>0</v>
      </c>
      <c r="B555" s="622">
        <f>(AirVision!B552)</f>
        <v>0</v>
      </c>
      <c r="C555" s="623" t="str">
        <f>IF(ISNUMBER(AirVision!I552),AirVision!I552, "")</f>
        <v/>
      </c>
      <c r="D555" s="624" t="str">
        <f>IF(AirVision!J552&lt;&gt;"",AirVision!J552, "")</f>
        <v/>
      </c>
      <c r="E555" s="624" t="str">
        <f>IF(ISNUMBER(AirVision!C552),AirVision!C552, "")</f>
        <v/>
      </c>
      <c r="F555" s="624" t="str">
        <f>IF(AirVision!D552&lt;&gt;"",AirVision!D552, "")</f>
        <v/>
      </c>
      <c r="G555" s="624" t="str">
        <f>IF(ISNUMBER(AirVision!F552),AirVision!F552, "")</f>
        <v/>
      </c>
      <c r="H555" s="624" t="str">
        <f>IF(AirVision!G552&lt;&gt;"",AirVision!G552, "")</f>
        <v/>
      </c>
      <c r="I555" s="624" t="str">
        <f>IF(ISNUMBER(AirVision!U552),AirVision!U552, "")</f>
        <v/>
      </c>
      <c r="J555" s="624" t="str">
        <f>IF(AirVision!V552&lt;&gt;"",AirVision!V552, "")</f>
        <v/>
      </c>
      <c r="K555" s="624" t="str">
        <f>IF(ISNUMBER(AirVision!X552),AirVision!X552, "")</f>
        <v/>
      </c>
      <c r="L555" s="624" t="str">
        <f>IF(AirVision!Y552&lt;&gt;"",AirVision!Y552, "")</f>
        <v/>
      </c>
      <c r="M555" s="624" t="str">
        <f>IF(ISNUMBER(AirVision!AA552),AirVision!AA552, "")</f>
        <v/>
      </c>
      <c r="N555" s="624" t="str">
        <f>IF(AirVision!AB552&lt;&gt;"",AirVision!AB552, "")</f>
        <v/>
      </c>
      <c r="O555" s="624" t="str">
        <f>IF(ISNUMBER(AirVision!AD552),AirVision!AD552, "")</f>
        <v/>
      </c>
      <c r="P555" s="624" t="str">
        <f>IF(AirVision!AE552&lt;&gt;"",AirVision!AE552, "")</f>
        <v/>
      </c>
      <c r="Q555" s="624">
        <f t="shared" si="216"/>
        <v>1</v>
      </c>
      <c r="R555" s="624" t="str">
        <f>IF(D555&lt;&gt;"",(VLOOKUP(D555,'Flags&amp;Qualifiers'!$S$2:$U$55,3)),"")</f>
        <v/>
      </c>
      <c r="S555" s="624" t="b">
        <f>ISNUMBER(SEARCH('Flags&amp;Qualifiers'!$S$5,D555))</f>
        <v>0</v>
      </c>
      <c r="T555" s="624">
        <f t="shared" si="217"/>
        <v>0</v>
      </c>
      <c r="U555" s="624" t="str">
        <f>IF(D555&lt;&gt;"",(VLOOKUP(D555,'Flags&amp;Qualifiers'!$S$2:$T$55,2)),"")</f>
        <v/>
      </c>
      <c r="V555" s="7">
        <f t="shared" si="218"/>
        <v>1</v>
      </c>
      <c r="W555" s="7">
        <f t="shared" si="219"/>
        <v>0</v>
      </c>
      <c r="X555" s="861" t="str">
        <f t="shared" si="220"/>
        <v>NULL</v>
      </c>
      <c r="Y555" s="557" t="str">
        <f t="shared" si="221"/>
        <v/>
      </c>
      <c r="Z555" s="862">
        <f t="shared" si="224"/>
        <v>549</v>
      </c>
      <c r="AA555" s="633">
        <f t="shared" si="225"/>
        <v>0</v>
      </c>
      <c r="AB555" s="7" t="str">
        <f t="shared" si="231"/>
        <v>INVALID</v>
      </c>
      <c r="AC555" s="861" t="str">
        <f t="shared" si="232"/>
        <v/>
      </c>
      <c r="AD555" s="861" t="e">
        <f t="shared" si="233"/>
        <v>#DIV/0!</v>
      </c>
      <c r="AE555" s="861">
        <f t="shared" si="234"/>
        <v>0</v>
      </c>
      <c r="AF555" s="862">
        <f t="shared" si="226"/>
        <v>300</v>
      </c>
      <c r="AG555" s="862">
        <f t="shared" si="227"/>
        <v>201</v>
      </c>
      <c r="AH555" s="865">
        <f t="shared" si="228"/>
        <v>0.374</v>
      </c>
      <c r="AI555" s="862">
        <f t="shared" si="229"/>
        <v>0.11600000000000001</v>
      </c>
      <c r="AJ555" s="862" t="e">
        <f t="shared" si="230"/>
        <v>#VALUE!</v>
      </c>
      <c r="AK555" s="632" t="str">
        <f t="shared" si="235"/>
        <v/>
      </c>
      <c r="AL555" s="866" t="str">
        <f t="shared" si="215"/>
        <v/>
      </c>
      <c r="AM555" s="867">
        <f t="shared" si="222"/>
        <v>0</v>
      </c>
      <c r="AN555" s="633" t="str">
        <f t="shared" si="236"/>
        <v>YES</v>
      </c>
      <c r="AO555" s="511" t="s">
        <v>382</v>
      </c>
      <c r="AP555" s="127">
        <f>VLOOKUP(AO555,'Flags&amp;Qualifiers'!$B$2:$C$49,2)</f>
        <v>0</v>
      </c>
      <c r="AQ555" s="127">
        <f>VLOOKUP(AO555,'Flags&amp;Qualifiers'!$B$2:$D$49,3)</f>
        <v>0</v>
      </c>
      <c r="AR555" s="127">
        <f>VLOOKUP(AO555,'Flags&amp;Qualifiers'!$B$2:$E$49,4)</f>
        <v>0</v>
      </c>
      <c r="AS555" s="968"/>
      <c r="AT555" s="856" t="str">
        <f t="shared" si="223"/>
        <v>no</v>
      </c>
    </row>
    <row r="556" spans="1:46" s="7" customFormat="1" ht="11.25" customHeight="1" x14ac:dyDescent="0.2">
      <c r="A556" s="621">
        <f>(AirVision!A553)</f>
        <v>0</v>
      </c>
      <c r="B556" s="622">
        <f>(AirVision!B553)</f>
        <v>0</v>
      </c>
      <c r="C556" s="623" t="str">
        <f>IF(ISNUMBER(AirVision!I553),AirVision!I553, "")</f>
        <v/>
      </c>
      <c r="D556" s="624" t="str">
        <f>IF(AirVision!J553&lt;&gt;"",AirVision!J553, "")</f>
        <v/>
      </c>
      <c r="E556" s="624" t="str">
        <f>IF(ISNUMBER(AirVision!C553),AirVision!C553, "")</f>
        <v/>
      </c>
      <c r="F556" s="624" t="str">
        <f>IF(AirVision!D553&lt;&gt;"",AirVision!D553, "")</f>
        <v/>
      </c>
      <c r="G556" s="624" t="str">
        <f>IF(ISNUMBER(AirVision!F553),AirVision!F553, "")</f>
        <v/>
      </c>
      <c r="H556" s="624" t="str">
        <f>IF(AirVision!G553&lt;&gt;"",AirVision!G553, "")</f>
        <v/>
      </c>
      <c r="I556" s="624" t="str">
        <f>IF(ISNUMBER(AirVision!U553),AirVision!U553, "")</f>
        <v/>
      </c>
      <c r="J556" s="624" t="str">
        <f>IF(AirVision!V553&lt;&gt;"",AirVision!V553, "")</f>
        <v/>
      </c>
      <c r="K556" s="624" t="str">
        <f>IF(ISNUMBER(AirVision!X553),AirVision!X553, "")</f>
        <v/>
      </c>
      <c r="L556" s="624" t="str">
        <f>IF(AirVision!Y553&lt;&gt;"",AirVision!Y553, "")</f>
        <v/>
      </c>
      <c r="M556" s="624" t="str">
        <f>IF(ISNUMBER(AirVision!AA553),AirVision!AA553, "")</f>
        <v/>
      </c>
      <c r="N556" s="624" t="str">
        <f>IF(AirVision!AB553&lt;&gt;"",AirVision!AB553, "")</f>
        <v/>
      </c>
      <c r="O556" s="624" t="str">
        <f>IF(ISNUMBER(AirVision!AD553),AirVision!AD553, "")</f>
        <v/>
      </c>
      <c r="P556" s="624" t="str">
        <f>IF(AirVision!AE553&lt;&gt;"",AirVision!AE553, "")</f>
        <v/>
      </c>
      <c r="Q556" s="624">
        <f t="shared" si="216"/>
        <v>1</v>
      </c>
      <c r="R556" s="624" t="str">
        <f>IF(D556&lt;&gt;"",(VLOOKUP(D556,'Flags&amp;Qualifiers'!$S$2:$U$55,3)),"")</f>
        <v/>
      </c>
      <c r="S556" s="624" t="b">
        <f>ISNUMBER(SEARCH('Flags&amp;Qualifiers'!$S$5,D556))</f>
        <v>0</v>
      </c>
      <c r="T556" s="624">
        <f t="shared" si="217"/>
        <v>0</v>
      </c>
      <c r="U556" s="624" t="str">
        <f>IF(D556&lt;&gt;"",(VLOOKUP(D556,'Flags&amp;Qualifiers'!$S$2:$T$55,2)),"")</f>
        <v/>
      </c>
      <c r="V556" s="7">
        <f t="shared" si="218"/>
        <v>1</v>
      </c>
      <c r="W556" s="7">
        <f t="shared" si="219"/>
        <v>0</v>
      </c>
      <c r="X556" s="861" t="str">
        <f t="shared" si="220"/>
        <v>NULL</v>
      </c>
      <c r="Y556" s="557" t="str">
        <f t="shared" si="221"/>
        <v/>
      </c>
      <c r="Z556" s="862">
        <f t="shared" si="224"/>
        <v>550</v>
      </c>
      <c r="AA556" s="633">
        <f t="shared" si="225"/>
        <v>0</v>
      </c>
      <c r="AB556" s="7" t="str">
        <f t="shared" si="231"/>
        <v>INVALID</v>
      </c>
      <c r="AC556" s="861" t="str">
        <f t="shared" si="232"/>
        <v/>
      </c>
      <c r="AD556" s="861" t="e">
        <f t="shared" si="233"/>
        <v>#DIV/0!</v>
      </c>
      <c r="AE556" s="861">
        <f t="shared" si="234"/>
        <v>0</v>
      </c>
      <c r="AF556" s="862">
        <f t="shared" si="226"/>
        <v>300</v>
      </c>
      <c r="AG556" s="862">
        <f t="shared" si="227"/>
        <v>201</v>
      </c>
      <c r="AH556" s="865">
        <f t="shared" si="228"/>
        <v>0.374</v>
      </c>
      <c r="AI556" s="862">
        <f t="shared" si="229"/>
        <v>0.11600000000000001</v>
      </c>
      <c r="AJ556" s="862" t="e">
        <f t="shared" si="230"/>
        <v>#VALUE!</v>
      </c>
      <c r="AK556" s="632" t="str">
        <f t="shared" si="235"/>
        <v/>
      </c>
      <c r="AL556" s="866" t="str">
        <f t="shared" si="215"/>
        <v/>
      </c>
      <c r="AM556" s="867">
        <f t="shared" si="222"/>
        <v>0</v>
      </c>
      <c r="AN556" s="633" t="str">
        <f t="shared" si="236"/>
        <v>YES</v>
      </c>
      <c r="AO556" s="511" t="s">
        <v>382</v>
      </c>
      <c r="AP556" s="127">
        <f>VLOOKUP(AO556,'Flags&amp;Qualifiers'!$B$2:$C$49,2)</f>
        <v>0</v>
      </c>
      <c r="AQ556" s="127">
        <f>VLOOKUP(AO556,'Flags&amp;Qualifiers'!$B$2:$D$49,3)</f>
        <v>0</v>
      </c>
      <c r="AR556" s="127">
        <f>VLOOKUP(AO556,'Flags&amp;Qualifiers'!$B$2:$E$49,4)</f>
        <v>0</v>
      </c>
      <c r="AS556" s="968"/>
      <c r="AT556" s="856" t="str">
        <f t="shared" si="223"/>
        <v>no</v>
      </c>
    </row>
    <row r="557" spans="1:46" s="7" customFormat="1" ht="11.25" customHeight="1" x14ac:dyDescent="0.2">
      <c r="A557" s="621">
        <f>(AirVision!A554)</f>
        <v>0</v>
      </c>
      <c r="B557" s="622">
        <f>(AirVision!B554)</f>
        <v>0</v>
      </c>
      <c r="C557" s="623" t="str">
        <f>IF(ISNUMBER(AirVision!I554),AirVision!I554, "")</f>
        <v/>
      </c>
      <c r="D557" s="624" t="str">
        <f>IF(AirVision!J554&lt;&gt;"",AirVision!J554, "")</f>
        <v/>
      </c>
      <c r="E557" s="624" t="str">
        <f>IF(ISNUMBER(AirVision!C554),AirVision!C554, "")</f>
        <v/>
      </c>
      <c r="F557" s="624" t="str">
        <f>IF(AirVision!D554&lt;&gt;"",AirVision!D554, "")</f>
        <v/>
      </c>
      <c r="G557" s="624" t="str">
        <f>IF(ISNUMBER(AirVision!F554),AirVision!F554, "")</f>
        <v/>
      </c>
      <c r="H557" s="624" t="str">
        <f>IF(AirVision!G554&lt;&gt;"",AirVision!G554, "")</f>
        <v/>
      </c>
      <c r="I557" s="624" t="str">
        <f>IF(ISNUMBER(AirVision!U554),AirVision!U554, "")</f>
        <v/>
      </c>
      <c r="J557" s="624" t="str">
        <f>IF(AirVision!V554&lt;&gt;"",AirVision!V554, "")</f>
        <v/>
      </c>
      <c r="K557" s="624" t="str">
        <f>IF(ISNUMBER(AirVision!X554),AirVision!X554, "")</f>
        <v/>
      </c>
      <c r="L557" s="624" t="str">
        <f>IF(AirVision!Y554&lt;&gt;"",AirVision!Y554, "")</f>
        <v/>
      </c>
      <c r="M557" s="624" t="str">
        <f>IF(ISNUMBER(AirVision!AA554),AirVision!AA554, "")</f>
        <v/>
      </c>
      <c r="N557" s="624" t="str">
        <f>IF(AirVision!AB554&lt;&gt;"",AirVision!AB554, "")</f>
        <v/>
      </c>
      <c r="O557" s="624" t="str">
        <f>IF(ISNUMBER(AirVision!AD554),AirVision!AD554, "")</f>
        <v/>
      </c>
      <c r="P557" s="624" t="str">
        <f>IF(AirVision!AE554&lt;&gt;"",AirVision!AE554, "")</f>
        <v/>
      </c>
      <c r="Q557" s="624">
        <f t="shared" si="216"/>
        <v>1</v>
      </c>
      <c r="R557" s="624" t="str">
        <f>IF(D557&lt;&gt;"",(VLOOKUP(D557,'Flags&amp;Qualifiers'!$S$2:$U$55,3)),"")</f>
        <v/>
      </c>
      <c r="S557" s="624" t="b">
        <f>ISNUMBER(SEARCH('Flags&amp;Qualifiers'!$S$5,D557))</f>
        <v>0</v>
      </c>
      <c r="T557" s="624">
        <f t="shared" si="217"/>
        <v>0</v>
      </c>
      <c r="U557" s="624" t="str">
        <f>IF(D557&lt;&gt;"",(VLOOKUP(D557,'Flags&amp;Qualifiers'!$S$2:$T$55,2)),"")</f>
        <v/>
      </c>
      <c r="V557" s="7">
        <f t="shared" si="218"/>
        <v>1</v>
      </c>
      <c r="W557" s="7">
        <f t="shared" si="219"/>
        <v>0</v>
      </c>
      <c r="X557" s="861" t="str">
        <f t="shared" si="220"/>
        <v>NULL</v>
      </c>
      <c r="Y557" s="557" t="str">
        <f t="shared" si="221"/>
        <v/>
      </c>
      <c r="Z557" s="862">
        <f t="shared" si="224"/>
        <v>551</v>
      </c>
      <c r="AA557" s="633">
        <f t="shared" si="225"/>
        <v>0</v>
      </c>
      <c r="AB557" s="7" t="str">
        <f t="shared" si="231"/>
        <v>INVALID</v>
      </c>
      <c r="AC557" s="861" t="str">
        <f t="shared" si="232"/>
        <v/>
      </c>
      <c r="AD557" s="861" t="e">
        <f t="shared" si="233"/>
        <v>#DIV/0!</v>
      </c>
      <c r="AE557" s="861">
        <f t="shared" si="234"/>
        <v>0</v>
      </c>
      <c r="AF557" s="862">
        <f t="shared" si="226"/>
        <v>300</v>
      </c>
      <c r="AG557" s="862">
        <f t="shared" si="227"/>
        <v>201</v>
      </c>
      <c r="AH557" s="865">
        <f t="shared" si="228"/>
        <v>0.374</v>
      </c>
      <c r="AI557" s="862">
        <f t="shared" si="229"/>
        <v>0.11600000000000001</v>
      </c>
      <c r="AJ557" s="862" t="e">
        <f t="shared" si="230"/>
        <v>#VALUE!</v>
      </c>
      <c r="AK557" s="632" t="str">
        <f t="shared" si="235"/>
        <v/>
      </c>
      <c r="AL557" s="866" t="str">
        <f t="shared" si="215"/>
        <v/>
      </c>
      <c r="AM557" s="867">
        <f t="shared" si="222"/>
        <v>0</v>
      </c>
      <c r="AN557" s="633" t="str">
        <f t="shared" si="236"/>
        <v>YES</v>
      </c>
      <c r="AO557" s="511" t="s">
        <v>382</v>
      </c>
      <c r="AP557" s="127">
        <f>VLOOKUP(AO557,'Flags&amp;Qualifiers'!$B$2:$C$49,2)</f>
        <v>0</v>
      </c>
      <c r="AQ557" s="127">
        <f>VLOOKUP(AO557,'Flags&amp;Qualifiers'!$B$2:$D$49,3)</f>
        <v>0</v>
      </c>
      <c r="AR557" s="127">
        <f>VLOOKUP(AO557,'Flags&amp;Qualifiers'!$B$2:$E$49,4)</f>
        <v>0</v>
      </c>
      <c r="AS557" s="968"/>
      <c r="AT557" s="856" t="str">
        <f t="shared" si="223"/>
        <v>no</v>
      </c>
    </row>
    <row r="558" spans="1:46" s="7" customFormat="1" ht="11.25" customHeight="1" x14ac:dyDescent="0.2">
      <c r="A558" s="621">
        <f>(AirVision!A555)</f>
        <v>0</v>
      </c>
      <c r="B558" s="622">
        <f>(AirVision!B555)</f>
        <v>0</v>
      </c>
      <c r="C558" s="623" t="str">
        <f>IF(ISNUMBER(AirVision!I555),AirVision!I555, "")</f>
        <v/>
      </c>
      <c r="D558" s="624" t="str">
        <f>IF(AirVision!J555&lt;&gt;"",AirVision!J555, "")</f>
        <v/>
      </c>
      <c r="E558" s="624" t="str">
        <f>IF(ISNUMBER(AirVision!C555),AirVision!C555, "")</f>
        <v/>
      </c>
      <c r="F558" s="624" t="str">
        <f>IF(AirVision!D555&lt;&gt;"",AirVision!D555, "")</f>
        <v/>
      </c>
      <c r="G558" s="624" t="str">
        <f>IF(ISNUMBER(AirVision!F555),AirVision!F555, "")</f>
        <v/>
      </c>
      <c r="H558" s="624" t="str">
        <f>IF(AirVision!G555&lt;&gt;"",AirVision!G555, "")</f>
        <v/>
      </c>
      <c r="I558" s="624" t="str">
        <f>IF(ISNUMBER(AirVision!U555),AirVision!U555, "")</f>
        <v/>
      </c>
      <c r="J558" s="624" t="str">
        <f>IF(AirVision!V555&lt;&gt;"",AirVision!V555, "")</f>
        <v/>
      </c>
      <c r="K558" s="624" t="str">
        <f>IF(ISNUMBER(AirVision!X555),AirVision!X555, "")</f>
        <v/>
      </c>
      <c r="L558" s="624" t="str">
        <f>IF(AirVision!Y555&lt;&gt;"",AirVision!Y555, "")</f>
        <v/>
      </c>
      <c r="M558" s="624" t="str">
        <f>IF(ISNUMBER(AirVision!AA555),AirVision!AA555, "")</f>
        <v/>
      </c>
      <c r="N558" s="624" t="str">
        <f>IF(AirVision!AB555&lt;&gt;"",AirVision!AB555, "")</f>
        <v/>
      </c>
      <c r="O558" s="624" t="str">
        <f>IF(ISNUMBER(AirVision!AD555),AirVision!AD555, "")</f>
        <v/>
      </c>
      <c r="P558" s="624" t="str">
        <f>IF(AirVision!AE555&lt;&gt;"",AirVision!AE555, "")</f>
        <v/>
      </c>
      <c r="Q558" s="624">
        <f t="shared" si="216"/>
        <v>1</v>
      </c>
      <c r="R558" s="624" t="str">
        <f>IF(D558&lt;&gt;"",(VLOOKUP(D558,'Flags&amp;Qualifiers'!$S$2:$U$55,3)),"")</f>
        <v/>
      </c>
      <c r="S558" s="624" t="b">
        <f>ISNUMBER(SEARCH('Flags&amp;Qualifiers'!$S$5,D558))</f>
        <v>0</v>
      </c>
      <c r="T558" s="624">
        <f t="shared" si="217"/>
        <v>0</v>
      </c>
      <c r="U558" s="624" t="str">
        <f>IF(D558&lt;&gt;"",(VLOOKUP(D558,'Flags&amp;Qualifiers'!$S$2:$T$55,2)),"")</f>
        <v/>
      </c>
      <c r="V558" s="7">
        <f t="shared" si="218"/>
        <v>1</v>
      </c>
      <c r="W558" s="7">
        <f t="shared" si="219"/>
        <v>0</v>
      </c>
      <c r="X558" s="861" t="str">
        <f t="shared" si="220"/>
        <v>NULL</v>
      </c>
      <c r="Y558" s="557" t="str">
        <f t="shared" si="221"/>
        <v/>
      </c>
      <c r="Z558" s="862">
        <f t="shared" si="224"/>
        <v>552</v>
      </c>
      <c r="AA558" s="633">
        <f t="shared" si="225"/>
        <v>0</v>
      </c>
      <c r="AB558" s="7" t="str">
        <f t="shared" si="231"/>
        <v>INVALID</v>
      </c>
      <c r="AC558" s="861" t="str">
        <f t="shared" si="232"/>
        <v/>
      </c>
      <c r="AD558" s="861" t="e">
        <f t="shared" si="233"/>
        <v>#DIV/0!</v>
      </c>
      <c r="AE558" s="861">
        <f t="shared" si="234"/>
        <v>0</v>
      </c>
      <c r="AF558" s="862">
        <f t="shared" si="226"/>
        <v>300</v>
      </c>
      <c r="AG558" s="862">
        <f t="shared" si="227"/>
        <v>201</v>
      </c>
      <c r="AH558" s="865">
        <f t="shared" si="228"/>
        <v>0.374</v>
      </c>
      <c r="AI558" s="862">
        <f t="shared" si="229"/>
        <v>0.11600000000000001</v>
      </c>
      <c r="AJ558" s="862" t="e">
        <f t="shared" si="230"/>
        <v>#VALUE!</v>
      </c>
      <c r="AK558" s="632" t="str">
        <f t="shared" si="235"/>
        <v/>
      </c>
      <c r="AL558" s="866" t="str">
        <f t="shared" si="215"/>
        <v/>
      </c>
      <c r="AM558" s="867">
        <f t="shared" si="222"/>
        <v>0</v>
      </c>
      <c r="AN558" s="633" t="str">
        <f t="shared" si="236"/>
        <v>YES</v>
      </c>
      <c r="AO558" s="511" t="s">
        <v>382</v>
      </c>
      <c r="AP558" s="127">
        <f>VLOOKUP(AO558,'Flags&amp;Qualifiers'!$B$2:$C$49,2)</f>
        <v>0</v>
      </c>
      <c r="AQ558" s="127">
        <f>VLOOKUP(AO558,'Flags&amp;Qualifiers'!$B$2:$D$49,3)</f>
        <v>0</v>
      </c>
      <c r="AR558" s="127">
        <f>VLOOKUP(AO558,'Flags&amp;Qualifiers'!$B$2:$E$49,4)</f>
        <v>0</v>
      </c>
      <c r="AS558" s="968"/>
      <c r="AT558" s="856" t="str">
        <f t="shared" si="223"/>
        <v>no</v>
      </c>
    </row>
    <row r="559" spans="1:46" s="7" customFormat="1" ht="11.25" customHeight="1" x14ac:dyDescent="0.2">
      <c r="A559" s="621">
        <f>(AirVision!A556)</f>
        <v>0</v>
      </c>
      <c r="B559" s="622">
        <f>(AirVision!B556)</f>
        <v>0</v>
      </c>
      <c r="C559" s="623" t="str">
        <f>IF(ISNUMBER(AirVision!I556),AirVision!I556, "")</f>
        <v/>
      </c>
      <c r="D559" s="624" t="str">
        <f>IF(AirVision!J556&lt;&gt;"",AirVision!J556, "")</f>
        <v/>
      </c>
      <c r="E559" s="624" t="str">
        <f>IF(ISNUMBER(AirVision!C556),AirVision!C556, "")</f>
        <v/>
      </c>
      <c r="F559" s="624" t="str">
        <f>IF(AirVision!D556&lt;&gt;"",AirVision!D556, "")</f>
        <v/>
      </c>
      <c r="G559" s="624" t="str">
        <f>IF(ISNUMBER(AirVision!F556),AirVision!F556, "")</f>
        <v/>
      </c>
      <c r="H559" s="624" t="str">
        <f>IF(AirVision!G556&lt;&gt;"",AirVision!G556, "")</f>
        <v/>
      </c>
      <c r="I559" s="624" t="str">
        <f>IF(ISNUMBER(AirVision!U556),AirVision!U556, "")</f>
        <v/>
      </c>
      <c r="J559" s="624" t="str">
        <f>IF(AirVision!V556&lt;&gt;"",AirVision!V556, "")</f>
        <v/>
      </c>
      <c r="K559" s="624" t="str">
        <f>IF(ISNUMBER(AirVision!X556),AirVision!X556, "")</f>
        <v/>
      </c>
      <c r="L559" s="624" t="str">
        <f>IF(AirVision!Y556&lt;&gt;"",AirVision!Y556, "")</f>
        <v/>
      </c>
      <c r="M559" s="624" t="str">
        <f>IF(ISNUMBER(AirVision!AA556),AirVision!AA556, "")</f>
        <v/>
      </c>
      <c r="N559" s="624" t="str">
        <f>IF(AirVision!AB556&lt;&gt;"",AirVision!AB556, "")</f>
        <v/>
      </c>
      <c r="O559" s="624" t="str">
        <f>IF(ISNUMBER(AirVision!AD556),AirVision!AD556, "")</f>
        <v/>
      </c>
      <c r="P559" s="624" t="str">
        <f>IF(AirVision!AE556&lt;&gt;"",AirVision!AE556, "")</f>
        <v/>
      </c>
      <c r="Q559" s="624">
        <f t="shared" si="216"/>
        <v>1</v>
      </c>
      <c r="R559" s="624" t="str">
        <f>IF(D559&lt;&gt;"",(VLOOKUP(D559,'Flags&amp;Qualifiers'!$S$2:$U$55,3)),"")</f>
        <v/>
      </c>
      <c r="S559" s="624" t="b">
        <f>ISNUMBER(SEARCH('Flags&amp;Qualifiers'!$S$5,D559))</f>
        <v>0</v>
      </c>
      <c r="T559" s="624">
        <f t="shared" si="217"/>
        <v>0</v>
      </c>
      <c r="U559" s="624" t="str">
        <f>IF(D559&lt;&gt;"",(VLOOKUP(D559,'Flags&amp;Qualifiers'!$S$2:$T$55,2)),"")</f>
        <v/>
      </c>
      <c r="V559" s="7">
        <f t="shared" si="218"/>
        <v>1</v>
      </c>
      <c r="W559" s="7">
        <f t="shared" si="219"/>
        <v>0</v>
      </c>
      <c r="X559" s="861" t="str">
        <f t="shared" si="220"/>
        <v>NULL</v>
      </c>
      <c r="Y559" s="557" t="str">
        <f t="shared" si="221"/>
        <v/>
      </c>
      <c r="Z559" s="862">
        <f t="shared" si="224"/>
        <v>553</v>
      </c>
      <c r="AA559" s="633">
        <f t="shared" si="225"/>
        <v>0</v>
      </c>
      <c r="AB559" s="7" t="str">
        <f t="shared" si="231"/>
        <v>INVALID</v>
      </c>
      <c r="AC559" s="861" t="str">
        <f t="shared" si="232"/>
        <v/>
      </c>
      <c r="AD559" s="861" t="e">
        <f t="shared" ref="AD559:AD582" si="237">AVERAGE($X$559:$X$582)</f>
        <v>#DIV/0!</v>
      </c>
      <c r="AE559" s="861">
        <f t="shared" ref="AE559:AE582" si="238">MAX($X$559:$X$582)</f>
        <v>0</v>
      </c>
      <c r="AF559" s="862">
        <f t="shared" si="226"/>
        <v>300</v>
      </c>
      <c r="AG559" s="862">
        <f t="shared" si="227"/>
        <v>201</v>
      </c>
      <c r="AH559" s="865">
        <f t="shared" si="228"/>
        <v>0.374</v>
      </c>
      <c r="AI559" s="862">
        <f t="shared" si="229"/>
        <v>0.11600000000000001</v>
      </c>
      <c r="AJ559" s="862" t="e">
        <f t="shared" si="230"/>
        <v>#VALUE!</v>
      </c>
      <c r="AK559" s="632" t="str">
        <f t="shared" si="235"/>
        <v/>
      </c>
      <c r="AL559" s="866" t="str">
        <f t="shared" si="215"/>
        <v/>
      </c>
      <c r="AM559" s="867">
        <f t="shared" si="222"/>
        <v>0</v>
      </c>
      <c r="AN559" s="633" t="str">
        <f t="shared" si="236"/>
        <v>YES</v>
      </c>
      <c r="AO559" s="511" t="s">
        <v>382</v>
      </c>
      <c r="AP559" s="127">
        <f>VLOOKUP(AO559,'Flags&amp;Qualifiers'!$B$2:$C$49,2)</f>
        <v>0</v>
      </c>
      <c r="AQ559" s="127">
        <f>VLOOKUP(AO559,'Flags&amp;Qualifiers'!$B$2:$D$49,3)</f>
        <v>0</v>
      </c>
      <c r="AR559" s="127">
        <f>VLOOKUP(AO559,'Flags&amp;Qualifiers'!$B$2:$E$49,4)</f>
        <v>0</v>
      </c>
      <c r="AS559" s="968"/>
      <c r="AT559" s="856" t="str">
        <f t="shared" si="223"/>
        <v>no</v>
      </c>
    </row>
    <row r="560" spans="1:46" s="7" customFormat="1" ht="11.25" customHeight="1" x14ac:dyDescent="0.2">
      <c r="A560" s="621">
        <f>(AirVision!A557)</f>
        <v>0</v>
      </c>
      <c r="B560" s="622">
        <f>(AirVision!B557)</f>
        <v>0</v>
      </c>
      <c r="C560" s="623" t="str">
        <f>IF(ISNUMBER(AirVision!I557),AirVision!I557, "")</f>
        <v/>
      </c>
      <c r="D560" s="624" t="str">
        <f>IF(AirVision!J557&lt;&gt;"",AirVision!J557, "")</f>
        <v/>
      </c>
      <c r="E560" s="624" t="str">
        <f>IF(ISNUMBER(AirVision!C557),AirVision!C557, "")</f>
        <v/>
      </c>
      <c r="F560" s="624" t="str">
        <f>IF(AirVision!D557&lt;&gt;"",AirVision!D557, "")</f>
        <v/>
      </c>
      <c r="G560" s="624" t="str">
        <f>IF(ISNUMBER(AirVision!F557),AirVision!F557, "")</f>
        <v/>
      </c>
      <c r="H560" s="624" t="str">
        <f>IF(AirVision!G557&lt;&gt;"",AirVision!G557, "")</f>
        <v/>
      </c>
      <c r="I560" s="624" t="str">
        <f>IF(ISNUMBER(AirVision!U557),AirVision!U557, "")</f>
        <v/>
      </c>
      <c r="J560" s="624" t="str">
        <f>IF(AirVision!V557&lt;&gt;"",AirVision!V557, "")</f>
        <v/>
      </c>
      <c r="K560" s="624" t="str">
        <f>IF(ISNUMBER(AirVision!X557),AirVision!X557, "")</f>
        <v/>
      </c>
      <c r="L560" s="624" t="str">
        <f>IF(AirVision!Y557&lt;&gt;"",AirVision!Y557, "")</f>
        <v/>
      </c>
      <c r="M560" s="624" t="str">
        <f>IF(ISNUMBER(AirVision!AA557),AirVision!AA557, "")</f>
        <v/>
      </c>
      <c r="N560" s="624" t="str">
        <f>IF(AirVision!AB557&lt;&gt;"",AirVision!AB557, "")</f>
        <v/>
      </c>
      <c r="O560" s="624" t="str">
        <f>IF(ISNUMBER(AirVision!AD557),AirVision!AD557, "")</f>
        <v/>
      </c>
      <c r="P560" s="624" t="str">
        <f>IF(AirVision!AE557&lt;&gt;"",AirVision!AE557, "")</f>
        <v/>
      </c>
      <c r="Q560" s="624">
        <f t="shared" si="216"/>
        <v>1</v>
      </c>
      <c r="R560" s="624" t="str">
        <f>IF(D560&lt;&gt;"",(VLOOKUP(D560,'Flags&amp;Qualifiers'!$S$2:$U$55,3)),"")</f>
        <v/>
      </c>
      <c r="S560" s="624" t="b">
        <f>ISNUMBER(SEARCH('Flags&amp;Qualifiers'!$S$5,D560))</f>
        <v>0</v>
      </c>
      <c r="T560" s="624">
        <f t="shared" si="217"/>
        <v>0</v>
      </c>
      <c r="U560" s="624" t="str">
        <f>IF(D560&lt;&gt;"",(VLOOKUP(D560,'Flags&amp;Qualifiers'!$S$2:$T$55,2)),"")</f>
        <v/>
      </c>
      <c r="V560" s="7">
        <f t="shared" si="218"/>
        <v>1</v>
      </c>
      <c r="W560" s="7">
        <f t="shared" si="219"/>
        <v>0</v>
      </c>
      <c r="X560" s="861" t="str">
        <f t="shared" si="220"/>
        <v>NULL</v>
      </c>
      <c r="Y560" s="557" t="str">
        <f t="shared" si="221"/>
        <v/>
      </c>
      <c r="Z560" s="862">
        <f t="shared" si="224"/>
        <v>554</v>
      </c>
      <c r="AA560" s="633">
        <f t="shared" si="225"/>
        <v>0</v>
      </c>
      <c r="AB560" s="7" t="str">
        <f t="shared" si="231"/>
        <v>INVALID</v>
      </c>
      <c r="AC560" s="861" t="str">
        <f t="shared" si="232"/>
        <v/>
      </c>
      <c r="AD560" s="861" t="e">
        <f t="shared" si="237"/>
        <v>#DIV/0!</v>
      </c>
      <c r="AE560" s="861">
        <f t="shared" si="238"/>
        <v>0</v>
      </c>
      <c r="AF560" s="862">
        <f t="shared" si="226"/>
        <v>300</v>
      </c>
      <c r="AG560" s="862">
        <f t="shared" si="227"/>
        <v>201</v>
      </c>
      <c r="AH560" s="865">
        <f t="shared" si="228"/>
        <v>0.374</v>
      </c>
      <c r="AI560" s="862">
        <f t="shared" si="229"/>
        <v>0.11600000000000001</v>
      </c>
      <c r="AJ560" s="862" t="e">
        <f t="shared" si="230"/>
        <v>#VALUE!</v>
      </c>
      <c r="AK560" s="632" t="str">
        <f t="shared" si="235"/>
        <v/>
      </c>
      <c r="AL560" s="866" t="str">
        <f t="shared" si="215"/>
        <v/>
      </c>
      <c r="AM560" s="867">
        <f t="shared" si="222"/>
        <v>0</v>
      </c>
      <c r="AN560" s="633" t="str">
        <f t="shared" si="236"/>
        <v>YES</v>
      </c>
      <c r="AO560" s="511" t="s">
        <v>382</v>
      </c>
      <c r="AP560" s="127">
        <f>VLOOKUP(AO560,'Flags&amp;Qualifiers'!$B$2:$C$49,2)</f>
        <v>0</v>
      </c>
      <c r="AQ560" s="127">
        <f>VLOOKUP(AO560,'Flags&amp;Qualifiers'!$B$2:$D$49,3)</f>
        <v>0</v>
      </c>
      <c r="AR560" s="127">
        <f>VLOOKUP(AO560,'Flags&amp;Qualifiers'!$B$2:$E$49,4)</f>
        <v>0</v>
      </c>
      <c r="AS560" s="968"/>
      <c r="AT560" s="856" t="str">
        <f t="shared" si="223"/>
        <v>no</v>
      </c>
    </row>
    <row r="561" spans="1:46" s="7" customFormat="1" ht="11.25" customHeight="1" x14ac:dyDescent="0.2">
      <c r="A561" s="621">
        <f>(AirVision!A558)</f>
        <v>0</v>
      </c>
      <c r="B561" s="622">
        <f>(AirVision!B558)</f>
        <v>0</v>
      </c>
      <c r="C561" s="623" t="str">
        <f>IF(ISNUMBER(AirVision!I558),AirVision!I558, "")</f>
        <v/>
      </c>
      <c r="D561" s="624" t="str">
        <f>IF(AirVision!J558&lt;&gt;"",AirVision!J558, "")</f>
        <v/>
      </c>
      <c r="E561" s="624" t="str">
        <f>IF(ISNUMBER(AirVision!C558),AirVision!C558, "")</f>
        <v/>
      </c>
      <c r="F561" s="624" t="str">
        <f>IF(AirVision!D558&lt;&gt;"",AirVision!D558, "")</f>
        <v/>
      </c>
      <c r="G561" s="624" t="str">
        <f>IF(ISNUMBER(AirVision!F558),AirVision!F558, "")</f>
        <v/>
      </c>
      <c r="H561" s="624" t="str">
        <f>IF(AirVision!G558&lt;&gt;"",AirVision!G558, "")</f>
        <v/>
      </c>
      <c r="I561" s="624" t="str">
        <f>IF(ISNUMBER(AirVision!U558),AirVision!U558, "")</f>
        <v/>
      </c>
      <c r="J561" s="624" t="str">
        <f>IF(AirVision!V558&lt;&gt;"",AirVision!V558, "")</f>
        <v/>
      </c>
      <c r="K561" s="624" t="str">
        <f>IF(ISNUMBER(AirVision!X558),AirVision!X558, "")</f>
        <v/>
      </c>
      <c r="L561" s="624" t="str">
        <f>IF(AirVision!Y558&lt;&gt;"",AirVision!Y558, "")</f>
        <v/>
      </c>
      <c r="M561" s="624" t="str">
        <f>IF(ISNUMBER(AirVision!AA558),AirVision!AA558, "")</f>
        <v/>
      </c>
      <c r="N561" s="624" t="str">
        <f>IF(AirVision!AB558&lt;&gt;"",AirVision!AB558, "")</f>
        <v/>
      </c>
      <c r="O561" s="624" t="str">
        <f>IF(ISNUMBER(AirVision!AD558),AirVision!AD558, "")</f>
        <v/>
      </c>
      <c r="P561" s="624" t="str">
        <f>IF(AirVision!AE558&lt;&gt;"",AirVision!AE558, "")</f>
        <v/>
      </c>
      <c r="Q561" s="624">
        <f t="shared" si="216"/>
        <v>1</v>
      </c>
      <c r="R561" s="624" t="str">
        <f>IF(D561&lt;&gt;"",(VLOOKUP(D561,'Flags&amp;Qualifiers'!$S$2:$U$55,3)),"")</f>
        <v/>
      </c>
      <c r="S561" s="624" t="b">
        <f>ISNUMBER(SEARCH('Flags&amp;Qualifiers'!$S$5,D561))</f>
        <v>0</v>
      </c>
      <c r="T561" s="624">
        <f t="shared" si="217"/>
        <v>0</v>
      </c>
      <c r="U561" s="624" t="str">
        <f>IF(D561&lt;&gt;"",(VLOOKUP(D561,'Flags&amp;Qualifiers'!$S$2:$T$55,2)),"")</f>
        <v/>
      </c>
      <c r="V561" s="7">
        <f t="shared" si="218"/>
        <v>1</v>
      </c>
      <c r="W561" s="7">
        <f t="shared" si="219"/>
        <v>0</v>
      </c>
      <c r="X561" s="861" t="str">
        <f t="shared" si="220"/>
        <v>NULL</v>
      </c>
      <c r="Y561" s="557" t="str">
        <f t="shared" si="221"/>
        <v/>
      </c>
      <c r="Z561" s="862">
        <f t="shared" si="224"/>
        <v>555</v>
      </c>
      <c r="AA561" s="633">
        <f t="shared" si="225"/>
        <v>0</v>
      </c>
      <c r="AB561" s="7" t="str">
        <f t="shared" si="231"/>
        <v>INVALID</v>
      </c>
      <c r="AC561" s="861" t="str">
        <f t="shared" si="232"/>
        <v/>
      </c>
      <c r="AD561" s="861" t="e">
        <f t="shared" si="237"/>
        <v>#DIV/0!</v>
      </c>
      <c r="AE561" s="861">
        <f t="shared" si="238"/>
        <v>0</v>
      </c>
      <c r="AF561" s="862">
        <f t="shared" si="226"/>
        <v>300</v>
      </c>
      <c r="AG561" s="862">
        <f t="shared" si="227"/>
        <v>201</v>
      </c>
      <c r="AH561" s="865">
        <f t="shared" si="228"/>
        <v>0.374</v>
      </c>
      <c r="AI561" s="862">
        <f t="shared" si="229"/>
        <v>0.11600000000000001</v>
      </c>
      <c r="AJ561" s="862" t="e">
        <f t="shared" si="230"/>
        <v>#VALUE!</v>
      </c>
      <c r="AK561" s="632" t="str">
        <f t="shared" si="235"/>
        <v/>
      </c>
      <c r="AL561" s="866" t="str">
        <f t="shared" si="215"/>
        <v/>
      </c>
      <c r="AM561" s="867">
        <f t="shared" si="222"/>
        <v>0</v>
      </c>
      <c r="AN561" s="633" t="str">
        <f t="shared" si="236"/>
        <v>YES</v>
      </c>
      <c r="AO561" s="511" t="s">
        <v>382</v>
      </c>
      <c r="AP561" s="127">
        <f>VLOOKUP(AO561,'Flags&amp;Qualifiers'!$B$2:$C$49,2)</f>
        <v>0</v>
      </c>
      <c r="AQ561" s="127">
        <f>VLOOKUP(AO561,'Flags&amp;Qualifiers'!$B$2:$D$49,3)</f>
        <v>0</v>
      </c>
      <c r="AR561" s="127">
        <f>VLOOKUP(AO561,'Flags&amp;Qualifiers'!$B$2:$E$49,4)</f>
        <v>0</v>
      </c>
      <c r="AS561" s="968"/>
      <c r="AT561" s="856" t="str">
        <f t="shared" si="223"/>
        <v>no</v>
      </c>
    </row>
    <row r="562" spans="1:46" s="7" customFormat="1" ht="11.25" customHeight="1" x14ac:dyDescent="0.2">
      <c r="A562" s="621">
        <f>(AirVision!A559)</f>
        <v>0</v>
      </c>
      <c r="B562" s="622">
        <f>(AirVision!B559)</f>
        <v>0</v>
      </c>
      <c r="C562" s="623" t="str">
        <f>IF(ISNUMBER(AirVision!I559),AirVision!I559, "")</f>
        <v/>
      </c>
      <c r="D562" s="624" t="str">
        <f>IF(AirVision!J559&lt;&gt;"",AirVision!J559, "")</f>
        <v/>
      </c>
      <c r="E562" s="624" t="str">
        <f>IF(ISNUMBER(AirVision!C559),AirVision!C559, "")</f>
        <v/>
      </c>
      <c r="F562" s="624" t="str">
        <f>IF(AirVision!D559&lt;&gt;"",AirVision!D559, "")</f>
        <v/>
      </c>
      <c r="G562" s="624" t="str">
        <f>IF(ISNUMBER(AirVision!F559),AirVision!F559, "")</f>
        <v/>
      </c>
      <c r="H562" s="624" t="str">
        <f>IF(AirVision!G559&lt;&gt;"",AirVision!G559, "")</f>
        <v/>
      </c>
      <c r="I562" s="624" t="str">
        <f>IF(ISNUMBER(AirVision!U559),AirVision!U559, "")</f>
        <v/>
      </c>
      <c r="J562" s="624" t="str">
        <f>IF(AirVision!V559&lt;&gt;"",AirVision!V559, "")</f>
        <v/>
      </c>
      <c r="K562" s="624" t="str">
        <f>IF(ISNUMBER(AirVision!X559),AirVision!X559, "")</f>
        <v/>
      </c>
      <c r="L562" s="624" t="str">
        <f>IF(AirVision!Y559&lt;&gt;"",AirVision!Y559, "")</f>
        <v/>
      </c>
      <c r="M562" s="624" t="str">
        <f>IF(ISNUMBER(AirVision!AA559),AirVision!AA559, "")</f>
        <v/>
      </c>
      <c r="N562" s="624" t="str">
        <f>IF(AirVision!AB559&lt;&gt;"",AirVision!AB559, "")</f>
        <v/>
      </c>
      <c r="O562" s="624" t="str">
        <f>IF(ISNUMBER(AirVision!AD559),AirVision!AD559, "")</f>
        <v/>
      </c>
      <c r="P562" s="624" t="str">
        <f>IF(AirVision!AE559&lt;&gt;"",AirVision!AE559, "")</f>
        <v/>
      </c>
      <c r="Q562" s="624">
        <f t="shared" si="216"/>
        <v>1</v>
      </c>
      <c r="R562" s="624" t="str">
        <f>IF(D562&lt;&gt;"",(VLOOKUP(D562,'Flags&amp;Qualifiers'!$S$2:$U$55,3)),"")</f>
        <v/>
      </c>
      <c r="S562" s="624" t="b">
        <f>ISNUMBER(SEARCH('Flags&amp;Qualifiers'!$S$5,D562))</f>
        <v>0</v>
      </c>
      <c r="T562" s="624">
        <f t="shared" si="217"/>
        <v>0</v>
      </c>
      <c r="U562" s="624" t="str">
        <f>IF(D562&lt;&gt;"",(VLOOKUP(D562,'Flags&amp;Qualifiers'!$S$2:$T$55,2)),"")</f>
        <v/>
      </c>
      <c r="V562" s="7">
        <f t="shared" si="218"/>
        <v>1</v>
      </c>
      <c r="W562" s="7">
        <f t="shared" si="219"/>
        <v>0</v>
      </c>
      <c r="X562" s="861" t="str">
        <f t="shared" si="220"/>
        <v>NULL</v>
      </c>
      <c r="Y562" s="557" t="str">
        <f t="shared" si="221"/>
        <v/>
      </c>
      <c r="Z562" s="862">
        <f t="shared" si="224"/>
        <v>556</v>
      </c>
      <c r="AA562" s="633">
        <f t="shared" si="225"/>
        <v>0</v>
      </c>
      <c r="AB562" s="7" t="str">
        <f t="shared" si="231"/>
        <v>INVALID</v>
      </c>
      <c r="AC562" s="861" t="str">
        <f t="shared" si="232"/>
        <v/>
      </c>
      <c r="AD562" s="861" t="e">
        <f t="shared" si="237"/>
        <v>#DIV/0!</v>
      </c>
      <c r="AE562" s="861">
        <f t="shared" si="238"/>
        <v>0</v>
      </c>
      <c r="AF562" s="862">
        <f t="shared" si="226"/>
        <v>300</v>
      </c>
      <c r="AG562" s="862">
        <f t="shared" si="227"/>
        <v>201</v>
      </c>
      <c r="AH562" s="865">
        <f t="shared" si="228"/>
        <v>0.374</v>
      </c>
      <c r="AI562" s="862">
        <f t="shared" si="229"/>
        <v>0.11600000000000001</v>
      </c>
      <c r="AJ562" s="862" t="e">
        <f t="shared" si="230"/>
        <v>#VALUE!</v>
      </c>
      <c r="AK562" s="632" t="str">
        <f t="shared" si="235"/>
        <v/>
      </c>
      <c r="AL562" s="866" t="str">
        <f t="shared" si="215"/>
        <v/>
      </c>
      <c r="AM562" s="867">
        <f t="shared" si="222"/>
        <v>0</v>
      </c>
      <c r="AN562" s="633" t="str">
        <f t="shared" si="236"/>
        <v>YES</v>
      </c>
      <c r="AO562" s="511" t="s">
        <v>382</v>
      </c>
      <c r="AP562" s="127">
        <f>VLOOKUP(AO562,'Flags&amp;Qualifiers'!$B$2:$C$49,2)</f>
        <v>0</v>
      </c>
      <c r="AQ562" s="127">
        <f>VLOOKUP(AO562,'Flags&amp;Qualifiers'!$B$2:$D$49,3)</f>
        <v>0</v>
      </c>
      <c r="AR562" s="127">
        <f>VLOOKUP(AO562,'Flags&amp;Qualifiers'!$B$2:$E$49,4)</f>
        <v>0</v>
      </c>
      <c r="AS562" s="968"/>
      <c r="AT562" s="856" t="str">
        <f t="shared" si="223"/>
        <v>no</v>
      </c>
    </row>
    <row r="563" spans="1:46" s="7" customFormat="1" ht="11.25" customHeight="1" x14ac:dyDescent="0.2">
      <c r="A563" s="621">
        <f>(AirVision!A560)</f>
        <v>0</v>
      </c>
      <c r="B563" s="622">
        <f>(AirVision!B560)</f>
        <v>0</v>
      </c>
      <c r="C563" s="623" t="str">
        <f>IF(ISNUMBER(AirVision!I560),AirVision!I560, "")</f>
        <v/>
      </c>
      <c r="D563" s="624" t="str">
        <f>IF(AirVision!J560&lt;&gt;"",AirVision!J560, "")</f>
        <v/>
      </c>
      <c r="E563" s="624" t="str">
        <f>IF(ISNUMBER(AirVision!C560),AirVision!C560, "")</f>
        <v/>
      </c>
      <c r="F563" s="624" t="str">
        <f>IF(AirVision!D560&lt;&gt;"",AirVision!D560, "")</f>
        <v/>
      </c>
      <c r="G563" s="624" t="str">
        <f>IF(ISNUMBER(AirVision!F560),AirVision!F560, "")</f>
        <v/>
      </c>
      <c r="H563" s="624" t="str">
        <f>IF(AirVision!G560&lt;&gt;"",AirVision!G560, "")</f>
        <v/>
      </c>
      <c r="I563" s="624" t="str">
        <f>IF(ISNUMBER(AirVision!U560),AirVision!U560, "")</f>
        <v/>
      </c>
      <c r="J563" s="624" t="str">
        <f>IF(AirVision!V560&lt;&gt;"",AirVision!V560, "")</f>
        <v/>
      </c>
      <c r="K563" s="624" t="str">
        <f>IF(ISNUMBER(AirVision!X560),AirVision!X560, "")</f>
        <v/>
      </c>
      <c r="L563" s="624" t="str">
        <f>IF(AirVision!Y560&lt;&gt;"",AirVision!Y560, "")</f>
        <v/>
      </c>
      <c r="M563" s="624" t="str">
        <f>IF(ISNUMBER(AirVision!AA560),AirVision!AA560, "")</f>
        <v/>
      </c>
      <c r="N563" s="624" t="str">
        <f>IF(AirVision!AB560&lt;&gt;"",AirVision!AB560, "")</f>
        <v/>
      </c>
      <c r="O563" s="624" t="str">
        <f>IF(ISNUMBER(AirVision!AD560),AirVision!AD560, "")</f>
        <v/>
      </c>
      <c r="P563" s="624" t="str">
        <f>IF(AirVision!AE560&lt;&gt;"",AirVision!AE560, "")</f>
        <v/>
      </c>
      <c r="Q563" s="624">
        <f t="shared" si="216"/>
        <v>1</v>
      </c>
      <c r="R563" s="624" t="str">
        <f>IF(D563&lt;&gt;"",(VLOOKUP(D563,'Flags&amp;Qualifiers'!$S$2:$U$55,3)),"")</f>
        <v/>
      </c>
      <c r="S563" s="624" t="b">
        <f>ISNUMBER(SEARCH('Flags&amp;Qualifiers'!$S$5,D563))</f>
        <v>0</v>
      </c>
      <c r="T563" s="624">
        <f t="shared" si="217"/>
        <v>0</v>
      </c>
      <c r="U563" s="624" t="str">
        <f>IF(D563&lt;&gt;"",(VLOOKUP(D563,'Flags&amp;Qualifiers'!$S$2:$T$55,2)),"")</f>
        <v/>
      </c>
      <c r="V563" s="7">
        <f t="shared" si="218"/>
        <v>1</v>
      </c>
      <c r="W563" s="7">
        <f t="shared" si="219"/>
        <v>0</v>
      </c>
      <c r="X563" s="861" t="str">
        <f t="shared" si="220"/>
        <v>NULL</v>
      </c>
      <c r="Y563" s="557" t="str">
        <f t="shared" si="221"/>
        <v/>
      </c>
      <c r="Z563" s="862">
        <f t="shared" si="224"/>
        <v>557</v>
      </c>
      <c r="AA563" s="633">
        <f t="shared" si="225"/>
        <v>0</v>
      </c>
      <c r="AB563" s="7" t="str">
        <f t="shared" si="231"/>
        <v>INVALID</v>
      </c>
      <c r="AC563" s="861" t="str">
        <f t="shared" si="232"/>
        <v/>
      </c>
      <c r="AD563" s="861" t="e">
        <f t="shared" si="237"/>
        <v>#DIV/0!</v>
      </c>
      <c r="AE563" s="861">
        <f t="shared" si="238"/>
        <v>0</v>
      </c>
      <c r="AF563" s="862">
        <f t="shared" si="226"/>
        <v>300</v>
      </c>
      <c r="AG563" s="862">
        <f t="shared" si="227"/>
        <v>201</v>
      </c>
      <c r="AH563" s="865">
        <f t="shared" si="228"/>
        <v>0.374</v>
      </c>
      <c r="AI563" s="862">
        <f t="shared" si="229"/>
        <v>0.11600000000000001</v>
      </c>
      <c r="AJ563" s="862" t="e">
        <f t="shared" si="230"/>
        <v>#VALUE!</v>
      </c>
      <c r="AK563" s="632" t="str">
        <f t="shared" si="235"/>
        <v/>
      </c>
      <c r="AL563" s="866" t="str">
        <f t="shared" si="215"/>
        <v/>
      </c>
      <c r="AM563" s="867">
        <f t="shared" si="222"/>
        <v>0</v>
      </c>
      <c r="AN563" s="633" t="str">
        <f t="shared" si="236"/>
        <v>YES</v>
      </c>
      <c r="AO563" s="511" t="s">
        <v>382</v>
      </c>
      <c r="AP563" s="127">
        <f>VLOOKUP(AO563,'Flags&amp;Qualifiers'!$B$2:$C$49,2)</f>
        <v>0</v>
      </c>
      <c r="AQ563" s="127">
        <f>VLOOKUP(AO563,'Flags&amp;Qualifiers'!$B$2:$D$49,3)</f>
        <v>0</v>
      </c>
      <c r="AR563" s="127">
        <f>VLOOKUP(AO563,'Flags&amp;Qualifiers'!$B$2:$E$49,4)</f>
        <v>0</v>
      </c>
      <c r="AS563" s="968"/>
      <c r="AT563" s="856" t="str">
        <f t="shared" si="223"/>
        <v>no</v>
      </c>
    </row>
    <row r="564" spans="1:46" s="7" customFormat="1" ht="11.25" customHeight="1" x14ac:dyDescent="0.2">
      <c r="A564" s="621">
        <f>(AirVision!A561)</f>
        <v>0</v>
      </c>
      <c r="B564" s="622">
        <f>(AirVision!B561)</f>
        <v>0</v>
      </c>
      <c r="C564" s="623" t="str">
        <f>IF(ISNUMBER(AirVision!I561),AirVision!I561, "")</f>
        <v/>
      </c>
      <c r="D564" s="624" t="str">
        <f>IF(AirVision!J561&lt;&gt;"",AirVision!J561, "")</f>
        <v/>
      </c>
      <c r="E564" s="624" t="str">
        <f>IF(ISNUMBER(AirVision!C561),AirVision!C561, "")</f>
        <v/>
      </c>
      <c r="F564" s="624" t="str">
        <f>IF(AirVision!D561&lt;&gt;"",AirVision!D561, "")</f>
        <v/>
      </c>
      <c r="G564" s="624" t="str">
        <f>IF(ISNUMBER(AirVision!F561),AirVision!F561, "")</f>
        <v/>
      </c>
      <c r="H564" s="624" t="str">
        <f>IF(AirVision!G561&lt;&gt;"",AirVision!G561, "")</f>
        <v/>
      </c>
      <c r="I564" s="624" t="str">
        <f>IF(ISNUMBER(AirVision!U561),AirVision!U561, "")</f>
        <v/>
      </c>
      <c r="J564" s="624" t="str">
        <f>IF(AirVision!V561&lt;&gt;"",AirVision!V561, "")</f>
        <v/>
      </c>
      <c r="K564" s="624" t="str">
        <f>IF(ISNUMBER(AirVision!X561),AirVision!X561, "")</f>
        <v/>
      </c>
      <c r="L564" s="624" t="str">
        <f>IF(AirVision!Y561&lt;&gt;"",AirVision!Y561, "")</f>
        <v/>
      </c>
      <c r="M564" s="624" t="str">
        <f>IF(ISNUMBER(AirVision!AA561),AirVision!AA561, "")</f>
        <v/>
      </c>
      <c r="N564" s="624" t="str">
        <f>IF(AirVision!AB561&lt;&gt;"",AirVision!AB561, "")</f>
        <v/>
      </c>
      <c r="O564" s="624" t="str">
        <f>IF(ISNUMBER(AirVision!AD561),AirVision!AD561, "")</f>
        <v/>
      </c>
      <c r="P564" s="624" t="str">
        <f>IF(AirVision!AE561&lt;&gt;"",AirVision!AE561, "")</f>
        <v/>
      </c>
      <c r="Q564" s="624">
        <f t="shared" si="216"/>
        <v>1</v>
      </c>
      <c r="R564" s="624" t="str">
        <f>IF(D564&lt;&gt;"",(VLOOKUP(D564,'Flags&amp;Qualifiers'!$S$2:$U$55,3)),"")</f>
        <v/>
      </c>
      <c r="S564" s="624" t="b">
        <f>ISNUMBER(SEARCH('Flags&amp;Qualifiers'!$S$5,D564))</f>
        <v>0</v>
      </c>
      <c r="T564" s="624">
        <f t="shared" si="217"/>
        <v>0</v>
      </c>
      <c r="U564" s="624" t="str">
        <f>IF(D564&lt;&gt;"",(VLOOKUP(D564,'Flags&amp;Qualifiers'!$S$2:$T$55,2)),"")</f>
        <v/>
      </c>
      <c r="V564" s="7">
        <f t="shared" si="218"/>
        <v>1</v>
      </c>
      <c r="W564" s="7">
        <f t="shared" si="219"/>
        <v>0</v>
      </c>
      <c r="X564" s="861" t="str">
        <f t="shared" si="220"/>
        <v>NULL</v>
      </c>
      <c r="Y564" s="557" t="str">
        <f t="shared" si="221"/>
        <v/>
      </c>
      <c r="Z564" s="862">
        <f t="shared" si="224"/>
        <v>558</v>
      </c>
      <c r="AA564" s="633">
        <f t="shared" si="225"/>
        <v>0</v>
      </c>
      <c r="AB564" s="7" t="str">
        <f t="shared" si="231"/>
        <v>INVALID</v>
      </c>
      <c r="AC564" s="861" t="str">
        <f t="shared" si="232"/>
        <v/>
      </c>
      <c r="AD564" s="861" t="e">
        <f t="shared" si="237"/>
        <v>#DIV/0!</v>
      </c>
      <c r="AE564" s="861">
        <f t="shared" si="238"/>
        <v>0</v>
      </c>
      <c r="AF564" s="862">
        <f t="shared" si="226"/>
        <v>300</v>
      </c>
      <c r="AG564" s="862">
        <f t="shared" si="227"/>
        <v>201</v>
      </c>
      <c r="AH564" s="865">
        <f t="shared" si="228"/>
        <v>0.374</v>
      </c>
      <c r="AI564" s="862">
        <f t="shared" si="229"/>
        <v>0.11600000000000001</v>
      </c>
      <c r="AJ564" s="862" t="e">
        <f t="shared" si="230"/>
        <v>#VALUE!</v>
      </c>
      <c r="AK564" s="632" t="str">
        <f t="shared" si="235"/>
        <v/>
      </c>
      <c r="AL564" s="866" t="str">
        <f t="shared" si="215"/>
        <v/>
      </c>
      <c r="AM564" s="867">
        <f t="shared" si="222"/>
        <v>0</v>
      </c>
      <c r="AN564" s="633" t="str">
        <f t="shared" si="236"/>
        <v>YES</v>
      </c>
      <c r="AO564" s="511" t="s">
        <v>382</v>
      </c>
      <c r="AP564" s="127">
        <f>VLOOKUP(AO564,'Flags&amp;Qualifiers'!$B$2:$C$49,2)</f>
        <v>0</v>
      </c>
      <c r="AQ564" s="127">
        <f>VLOOKUP(AO564,'Flags&amp;Qualifiers'!$B$2:$D$49,3)</f>
        <v>0</v>
      </c>
      <c r="AR564" s="127">
        <f>VLOOKUP(AO564,'Flags&amp;Qualifiers'!$B$2:$E$49,4)</f>
        <v>0</v>
      </c>
      <c r="AS564" s="968"/>
      <c r="AT564" s="856" t="str">
        <f t="shared" si="223"/>
        <v>no</v>
      </c>
    </row>
    <row r="565" spans="1:46" s="7" customFormat="1" ht="11.25" customHeight="1" x14ac:dyDescent="0.2">
      <c r="A565" s="621">
        <f>(AirVision!A562)</f>
        <v>0</v>
      </c>
      <c r="B565" s="622">
        <f>(AirVision!B562)</f>
        <v>0</v>
      </c>
      <c r="C565" s="623" t="str">
        <f>IF(ISNUMBER(AirVision!I562),AirVision!I562, "")</f>
        <v/>
      </c>
      <c r="D565" s="624" t="str">
        <f>IF(AirVision!J562&lt;&gt;"",AirVision!J562, "")</f>
        <v/>
      </c>
      <c r="E565" s="624" t="str">
        <f>IF(ISNUMBER(AirVision!C562),AirVision!C562, "")</f>
        <v/>
      </c>
      <c r="F565" s="624" t="str">
        <f>IF(AirVision!D562&lt;&gt;"",AirVision!D562, "")</f>
        <v/>
      </c>
      <c r="G565" s="624" t="str">
        <f>IF(ISNUMBER(AirVision!F562),AirVision!F562, "")</f>
        <v/>
      </c>
      <c r="H565" s="624" t="str">
        <f>IF(AirVision!G562&lt;&gt;"",AirVision!G562, "")</f>
        <v/>
      </c>
      <c r="I565" s="624" t="str">
        <f>IF(ISNUMBER(AirVision!U562),AirVision!U562, "")</f>
        <v/>
      </c>
      <c r="J565" s="624" t="str">
        <f>IF(AirVision!V562&lt;&gt;"",AirVision!V562, "")</f>
        <v/>
      </c>
      <c r="K565" s="624" t="str">
        <f>IF(ISNUMBER(AirVision!X562),AirVision!X562, "")</f>
        <v/>
      </c>
      <c r="L565" s="624" t="str">
        <f>IF(AirVision!Y562&lt;&gt;"",AirVision!Y562, "")</f>
        <v/>
      </c>
      <c r="M565" s="624" t="str">
        <f>IF(ISNUMBER(AirVision!AA562),AirVision!AA562, "")</f>
        <v/>
      </c>
      <c r="N565" s="624" t="str">
        <f>IF(AirVision!AB562&lt;&gt;"",AirVision!AB562, "")</f>
        <v/>
      </c>
      <c r="O565" s="624" t="str">
        <f>IF(ISNUMBER(AirVision!AD562),AirVision!AD562, "")</f>
        <v/>
      </c>
      <c r="P565" s="624" t="str">
        <f>IF(AirVision!AE562&lt;&gt;"",AirVision!AE562, "")</f>
        <v/>
      </c>
      <c r="Q565" s="624">
        <f t="shared" si="216"/>
        <v>1</v>
      </c>
      <c r="R565" s="624" t="str">
        <f>IF(D565&lt;&gt;"",(VLOOKUP(D565,'Flags&amp;Qualifiers'!$S$2:$U$55,3)),"")</f>
        <v/>
      </c>
      <c r="S565" s="624" t="b">
        <f>ISNUMBER(SEARCH('Flags&amp;Qualifiers'!$S$5,D565))</f>
        <v>0</v>
      </c>
      <c r="T565" s="624">
        <f t="shared" si="217"/>
        <v>0</v>
      </c>
      <c r="U565" s="624" t="str">
        <f>IF(D565&lt;&gt;"",(VLOOKUP(D565,'Flags&amp;Qualifiers'!$S$2:$T$55,2)),"")</f>
        <v/>
      </c>
      <c r="V565" s="7">
        <f t="shared" si="218"/>
        <v>1</v>
      </c>
      <c r="W565" s="7">
        <f t="shared" si="219"/>
        <v>0</v>
      </c>
      <c r="X565" s="861" t="str">
        <f t="shared" si="220"/>
        <v>NULL</v>
      </c>
      <c r="Y565" s="557" t="str">
        <f t="shared" si="221"/>
        <v/>
      </c>
      <c r="Z565" s="862">
        <f t="shared" si="224"/>
        <v>559</v>
      </c>
      <c r="AA565" s="633">
        <f t="shared" si="225"/>
        <v>0</v>
      </c>
      <c r="AB565" s="7" t="str">
        <f t="shared" si="231"/>
        <v>INVALID</v>
      </c>
      <c r="AC565" s="861" t="str">
        <f t="shared" si="232"/>
        <v/>
      </c>
      <c r="AD565" s="861" t="e">
        <f t="shared" si="237"/>
        <v>#DIV/0!</v>
      </c>
      <c r="AE565" s="861">
        <f t="shared" si="238"/>
        <v>0</v>
      </c>
      <c r="AF565" s="862">
        <f t="shared" si="226"/>
        <v>300</v>
      </c>
      <c r="AG565" s="862">
        <f t="shared" si="227"/>
        <v>201</v>
      </c>
      <c r="AH565" s="865">
        <f t="shared" si="228"/>
        <v>0.374</v>
      </c>
      <c r="AI565" s="862">
        <f t="shared" si="229"/>
        <v>0.11600000000000001</v>
      </c>
      <c r="AJ565" s="862" t="e">
        <f t="shared" si="230"/>
        <v>#VALUE!</v>
      </c>
      <c r="AK565" s="632" t="str">
        <f t="shared" si="235"/>
        <v/>
      </c>
      <c r="AL565" s="866" t="str">
        <f t="shared" si="215"/>
        <v/>
      </c>
      <c r="AM565" s="867">
        <f t="shared" si="222"/>
        <v>0</v>
      </c>
      <c r="AN565" s="633" t="str">
        <f t="shared" si="236"/>
        <v>YES</v>
      </c>
      <c r="AO565" s="511" t="s">
        <v>382</v>
      </c>
      <c r="AP565" s="127">
        <f>VLOOKUP(AO565,'Flags&amp;Qualifiers'!$B$2:$C$49,2)</f>
        <v>0</v>
      </c>
      <c r="AQ565" s="127">
        <f>VLOOKUP(AO565,'Flags&amp;Qualifiers'!$B$2:$D$49,3)</f>
        <v>0</v>
      </c>
      <c r="AR565" s="127">
        <f>VLOOKUP(AO565,'Flags&amp;Qualifiers'!$B$2:$E$49,4)</f>
        <v>0</v>
      </c>
      <c r="AS565" s="968"/>
      <c r="AT565" s="856" t="str">
        <f t="shared" si="223"/>
        <v>no</v>
      </c>
    </row>
    <row r="566" spans="1:46" s="7" customFormat="1" ht="11.25" customHeight="1" x14ac:dyDescent="0.2">
      <c r="A566" s="621">
        <f>(AirVision!A563)</f>
        <v>0</v>
      </c>
      <c r="B566" s="622">
        <f>(AirVision!B563)</f>
        <v>0</v>
      </c>
      <c r="C566" s="623" t="str">
        <f>IF(ISNUMBER(AirVision!I563),AirVision!I563, "")</f>
        <v/>
      </c>
      <c r="D566" s="624" t="str">
        <f>IF(AirVision!J563&lt;&gt;"",AirVision!J563, "")</f>
        <v/>
      </c>
      <c r="E566" s="624" t="str">
        <f>IF(ISNUMBER(AirVision!C563),AirVision!C563, "")</f>
        <v/>
      </c>
      <c r="F566" s="624" t="str">
        <f>IF(AirVision!D563&lt;&gt;"",AirVision!D563, "")</f>
        <v/>
      </c>
      <c r="G566" s="624" t="str">
        <f>IF(ISNUMBER(AirVision!F563),AirVision!F563, "")</f>
        <v/>
      </c>
      <c r="H566" s="624" t="str">
        <f>IF(AirVision!G563&lt;&gt;"",AirVision!G563, "")</f>
        <v/>
      </c>
      <c r="I566" s="624" t="str">
        <f>IF(ISNUMBER(AirVision!U563),AirVision!U563, "")</f>
        <v/>
      </c>
      <c r="J566" s="624" t="str">
        <f>IF(AirVision!V563&lt;&gt;"",AirVision!V563, "")</f>
        <v/>
      </c>
      <c r="K566" s="624" t="str">
        <f>IF(ISNUMBER(AirVision!X563),AirVision!X563, "")</f>
        <v/>
      </c>
      <c r="L566" s="624" t="str">
        <f>IF(AirVision!Y563&lt;&gt;"",AirVision!Y563, "")</f>
        <v/>
      </c>
      <c r="M566" s="624" t="str">
        <f>IF(ISNUMBER(AirVision!AA563),AirVision!AA563, "")</f>
        <v/>
      </c>
      <c r="N566" s="624" t="str">
        <f>IF(AirVision!AB563&lt;&gt;"",AirVision!AB563, "")</f>
        <v/>
      </c>
      <c r="O566" s="624" t="str">
        <f>IF(ISNUMBER(AirVision!AD563),AirVision!AD563, "")</f>
        <v/>
      </c>
      <c r="P566" s="624" t="str">
        <f>IF(AirVision!AE563&lt;&gt;"",AirVision!AE563, "")</f>
        <v/>
      </c>
      <c r="Q566" s="624">
        <f t="shared" si="216"/>
        <v>1</v>
      </c>
      <c r="R566" s="624" t="str">
        <f>IF(D566&lt;&gt;"",(VLOOKUP(D566,'Flags&amp;Qualifiers'!$S$2:$U$55,3)),"")</f>
        <v/>
      </c>
      <c r="S566" s="624" t="b">
        <f>ISNUMBER(SEARCH('Flags&amp;Qualifiers'!$S$5,D566))</f>
        <v>0</v>
      </c>
      <c r="T566" s="624">
        <f t="shared" si="217"/>
        <v>0</v>
      </c>
      <c r="U566" s="624" t="str">
        <f>IF(D566&lt;&gt;"",(VLOOKUP(D566,'Flags&amp;Qualifiers'!$S$2:$T$55,2)),"")</f>
        <v/>
      </c>
      <c r="V566" s="7">
        <f t="shared" si="218"/>
        <v>1</v>
      </c>
      <c r="W566" s="7">
        <f t="shared" si="219"/>
        <v>0</v>
      </c>
      <c r="X566" s="861" t="str">
        <f t="shared" si="220"/>
        <v>NULL</v>
      </c>
      <c r="Y566" s="557" t="str">
        <f t="shared" si="221"/>
        <v/>
      </c>
      <c r="Z566" s="862">
        <f t="shared" si="224"/>
        <v>560</v>
      </c>
      <c r="AA566" s="633">
        <f t="shared" si="225"/>
        <v>0</v>
      </c>
      <c r="AB566" s="7" t="str">
        <f t="shared" si="231"/>
        <v>INVALID</v>
      </c>
      <c r="AC566" s="861" t="str">
        <f t="shared" si="232"/>
        <v/>
      </c>
      <c r="AD566" s="861" t="e">
        <f t="shared" si="237"/>
        <v>#DIV/0!</v>
      </c>
      <c r="AE566" s="861">
        <f t="shared" si="238"/>
        <v>0</v>
      </c>
      <c r="AF566" s="862">
        <f t="shared" si="226"/>
        <v>300</v>
      </c>
      <c r="AG566" s="862">
        <f t="shared" si="227"/>
        <v>201</v>
      </c>
      <c r="AH566" s="865">
        <f t="shared" si="228"/>
        <v>0.374</v>
      </c>
      <c r="AI566" s="862">
        <f t="shared" si="229"/>
        <v>0.11600000000000001</v>
      </c>
      <c r="AJ566" s="862" t="e">
        <f t="shared" si="230"/>
        <v>#VALUE!</v>
      </c>
      <c r="AK566" s="632" t="str">
        <f t="shared" si="235"/>
        <v/>
      </c>
      <c r="AL566" s="866" t="str">
        <f t="shared" si="215"/>
        <v/>
      </c>
      <c r="AM566" s="867">
        <f t="shared" si="222"/>
        <v>0</v>
      </c>
      <c r="AN566" s="633" t="str">
        <f t="shared" si="236"/>
        <v>YES</v>
      </c>
      <c r="AO566" s="511" t="s">
        <v>382</v>
      </c>
      <c r="AP566" s="127">
        <f>VLOOKUP(AO566,'Flags&amp;Qualifiers'!$B$2:$C$49,2)</f>
        <v>0</v>
      </c>
      <c r="AQ566" s="127">
        <f>VLOOKUP(AO566,'Flags&amp;Qualifiers'!$B$2:$D$49,3)</f>
        <v>0</v>
      </c>
      <c r="AR566" s="127">
        <f>VLOOKUP(AO566,'Flags&amp;Qualifiers'!$B$2:$E$49,4)</f>
        <v>0</v>
      </c>
      <c r="AS566" s="968">
        <f>COUNTIF(AC566:AC582,"&gt;0")</f>
        <v>0</v>
      </c>
      <c r="AT566" s="856" t="str">
        <f t="shared" si="223"/>
        <v>no</v>
      </c>
    </row>
    <row r="567" spans="1:46" s="7" customFormat="1" ht="11.25" customHeight="1" x14ac:dyDescent="0.2">
      <c r="A567" s="621">
        <f>(AirVision!A564)</f>
        <v>0</v>
      </c>
      <c r="B567" s="622">
        <f>(AirVision!B564)</f>
        <v>0</v>
      </c>
      <c r="C567" s="623" t="str">
        <f>IF(ISNUMBER(AirVision!I564),AirVision!I564, "")</f>
        <v/>
      </c>
      <c r="D567" s="624" t="str">
        <f>IF(AirVision!J564&lt;&gt;"",AirVision!J564, "")</f>
        <v/>
      </c>
      <c r="E567" s="624" t="str">
        <f>IF(ISNUMBER(AirVision!C564),AirVision!C564, "")</f>
        <v/>
      </c>
      <c r="F567" s="624" t="str">
        <f>IF(AirVision!D564&lt;&gt;"",AirVision!D564, "")</f>
        <v/>
      </c>
      <c r="G567" s="624" t="str">
        <f>IF(ISNUMBER(AirVision!F564),AirVision!F564, "")</f>
        <v/>
      </c>
      <c r="H567" s="624" t="str">
        <f>IF(AirVision!G564&lt;&gt;"",AirVision!G564, "")</f>
        <v/>
      </c>
      <c r="I567" s="624" t="str">
        <f>IF(ISNUMBER(AirVision!U564),AirVision!U564, "")</f>
        <v/>
      </c>
      <c r="J567" s="624" t="str">
        <f>IF(AirVision!V564&lt;&gt;"",AirVision!V564, "")</f>
        <v/>
      </c>
      <c r="K567" s="624" t="str">
        <f>IF(ISNUMBER(AirVision!X564),AirVision!X564, "")</f>
        <v/>
      </c>
      <c r="L567" s="624" t="str">
        <f>IF(AirVision!Y564&lt;&gt;"",AirVision!Y564, "")</f>
        <v/>
      </c>
      <c r="M567" s="624" t="str">
        <f>IF(ISNUMBER(AirVision!AA564),AirVision!AA564, "")</f>
        <v/>
      </c>
      <c r="N567" s="624" t="str">
        <f>IF(AirVision!AB564&lt;&gt;"",AirVision!AB564, "")</f>
        <v/>
      </c>
      <c r="O567" s="624" t="str">
        <f>IF(ISNUMBER(AirVision!AD564),AirVision!AD564, "")</f>
        <v/>
      </c>
      <c r="P567" s="624" t="str">
        <f>IF(AirVision!AE564&lt;&gt;"",AirVision!AE564, "")</f>
        <v/>
      </c>
      <c r="Q567" s="624">
        <f t="shared" si="216"/>
        <v>1</v>
      </c>
      <c r="R567" s="624" t="str">
        <f>IF(D567&lt;&gt;"",(VLOOKUP(D567,'Flags&amp;Qualifiers'!$S$2:$U$55,3)),"")</f>
        <v/>
      </c>
      <c r="S567" s="624" t="b">
        <f>ISNUMBER(SEARCH('Flags&amp;Qualifiers'!$S$5,D567))</f>
        <v>0</v>
      </c>
      <c r="T567" s="624">
        <f t="shared" si="217"/>
        <v>0</v>
      </c>
      <c r="U567" s="624" t="str">
        <f>IF(D567&lt;&gt;"",(VLOOKUP(D567,'Flags&amp;Qualifiers'!$S$2:$T$55,2)),"")</f>
        <v/>
      </c>
      <c r="V567" s="7">
        <f t="shared" si="218"/>
        <v>1</v>
      </c>
      <c r="W567" s="7">
        <f t="shared" si="219"/>
        <v>0</v>
      </c>
      <c r="X567" s="861" t="str">
        <f t="shared" si="220"/>
        <v>NULL</v>
      </c>
      <c r="Y567" s="557" t="str">
        <f t="shared" si="221"/>
        <v/>
      </c>
      <c r="Z567" s="862">
        <f t="shared" si="224"/>
        <v>561</v>
      </c>
      <c r="AA567" s="633">
        <f t="shared" si="225"/>
        <v>0</v>
      </c>
      <c r="AB567" s="7" t="str">
        <f t="shared" si="231"/>
        <v>INVALID</v>
      </c>
      <c r="AC567" s="861" t="str">
        <f t="shared" si="232"/>
        <v/>
      </c>
      <c r="AD567" s="861" t="e">
        <f t="shared" si="237"/>
        <v>#DIV/0!</v>
      </c>
      <c r="AE567" s="861">
        <f t="shared" si="238"/>
        <v>0</v>
      </c>
      <c r="AF567" s="862">
        <f t="shared" si="226"/>
        <v>300</v>
      </c>
      <c r="AG567" s="862">
        <f t="shared" si="227"/>
        <v>201</v>
      </c>
      <c r="AH567" s="865">
        <f t="shared" si="228"/>
        <v>0.374</v>
      </c>
      <c r="AI567" s="862">
        <f t="shared" si="229"/>
        <v>0.11600000000000001</v>
      </c>
      <c r="AJ567" s="862" t="e">
        <f t="shared" si="230"/>
        <v>#VALUE!</v>
      </c>
      <c r="AK567" s="632" t="str">
        <f t="shared" si="235"/>
        <v/>
      </c>
      <c r="AL567" s="866" t="str">
        <f t="shared" si="215"/>
        <v/>
      </c>
      <c r="AM567" s="867">
        <f t="shared" si="222"/>
        <v>0</v>
      </c>
      <c r="AN567" s="633" t="str">
        <f t="shared" si="236"/>
        <v>YES</v>
      </c>
      <c r="AO567" s="511" t="s">
        <v>382</v>
      </c>
      <c r="AP567" s="127">
        <f>VLOOKUP(AO567,'Flags&amp;Qualifiers'!$B$2:$C$49,2)</f>
        <v>0</v>
      </c>
      <c r="AQ567" s="127">
        <f>VLOOKUP(AO567,'Flags&amp;Qualifiers'!$B$2:$D$49,3)</f>
        <v>0</v>
      </c>
      <c r="AR567" s="127">
        <f>VLOOKUP(AO567,'Flags&amp;Qualifiers'!$B$2:$E$49,4)</f>
        <v>0</v>
      </c>
      <c r="AS567" s="968"/>
      <c r="AT567" s="856" t="str">
        <f t="shared" si="223"/>
        <v>no</v>
      </c>
    </row>
    <row r="568" spans="1:46" s="7" customFormat="1" ht="11.25" customHeight="1" x14ac:dyDescent="0.2">
      <c r="A568" s="621">
        <f>(AirVision!A565)</f>
        <v>0</v>
      </c>
      <c r="B568" s="622">
        <f>(AirVision!B565)</f>
        <v>0</v>
      </c>
      <c r="C568" s="623" t="str">
        <f>IF(ISNUMBER(AirVision!I565),AirVision!I565, "")</f>
        <v/>
      </c>
      <c r="D568" s="624" t="str">
        <f>IF(AirVision!J565&lt;&gt;"",AirVision!J565, "")</f>
        <v/>
      </c>
      <c r="E568" s="624" t="str">
        <f>IF(ISNUMBER(AirVision!C565),AirVision!C565, "")</f>
        <v/>
      </c>
      <c r="F568" s="624" t="str">
        <f>IF(AirVision!D565&lt;&gt;"",AirVision!D565, "")</f>
        <v/>
      </c>
      <c r="G568" s="624" t="str">
        <f>IF(ISNUMBER(AirVision!F565),AirVision!F565, "")</f>
        <v/>
      </c>
      <c r="H568" s="624" t="str">
        <f>IF(AirVision!G565&lt;&gt;"",AirVision!G565, "")</f>
        <v/>
      </c>
      <c r="I568" s="624" t="str">
        <f>IF(ISNUMBER(AirVision!U565),AirVision!U565, "")</f>
        <v/>
      </c>
      <c r="J568" s="624" t="str">
        <f>IF(AirVision!V565&lt;&gt;"",AirVision!V565, "")</f>
        <v/>
      </c>
      <c r="K568" s="624" t="str">
        <f>IF(ISNUMBER(AirVision!X565),AirVision!X565, "")</f>
        <v/>
      </c>
      <c r="L568" s="624" t="str">
        <f>IF(AirVision!Y565&lt;&gt;"",AirVision!Y565, "")</f>
        <v/>
      </c>
      <c r="M568" s="624" t="str">
        <f>IF(ISNUMBER(AirVision!AA565),AirVision!AA565, "")</f>
        <v/>
      </c>
      <c r="N568" s="624" t="str">
        <f>IF(AirVision!AB565&lt;&gt;"",AirVision!AB565, "")</f>
        <v/>
      </c>
      <c r="O568" s="624" t="str">
        <f>IF(ISNUMBER(AirVision!AD565),AirVision!AD565, "")</f>
        <v/>
      </c>
      <c r="P568" s="624" t="str">
        <f>IF(AirVision!AE565&lt;&gt;"",AirVision!AE565, "")</f>
        <v/>
      </c>
      <c r="Q568" s="624">
        <f t="shared" si="216"/>
        <v>1</v>
      </c>
      <c r="R568" s="624" t="str">
        <f>IF(D568&lt;&gt;"",(VLOOKUP(D568,'Flags&amp;Qualifiers'!$S$2:$U$55,3)),"")</f>
        <v/>
      </c>
      <c r="S568" s="624" t="b">
        <f>ISNUMBER(SEARCH('Flags&amp;Qualifiers'!$S$5,D568))</f>
        <v>0</v>
      </c>
      <c r="T568" s="624">
        <f t="shared" si="217"/>
        <v>0</v>
      </c>
      <c r="U568" s="624" t="str">
        <f>IF(D568&lt;&gt;"",(VLOOKUP(D568,'Flags&amp;Qualifiers'!$S$2:$T$55,2)),"")</f>
        <v/>
      </c>
      <c r="V568" s="7">
        <f t="shared" si="218"/>
        <v>1</v>
      </c>
      <c r="W568" s="7">
        <f t="shared" si="219"/>
        <v>0</v>
      </c>
      <c r="X568" s="861" t="str">
        <f t="shared" si="220"/>
        <v>NULL</v>
      </c>
      <c r="Y568" s="557" t="str">
        <f t="shared" si="221"/>
        <v/>
      </c>
      <c r="Z568" s="862">
        <f t="shared" si="224"/>
        <v>562</v>
      </c>
      <c r="AA568" s="633">
        <f t="shared" si="225"/>
        <v>0</v>
      </c>
      <c r="AB568" s="7" t="str">
        <f t="shared" si="231"/>
        <v>INVALID</v>
      </c>
      <c r="AC568" s="861" t="str">
        <f t="shared" si="232"/>
        <v/>
      </c>
      <c r="AD568" s="861" t="e">
        <f t="shared" si="237"/>
        <v>#DIV/0!</v>
      </c>
      <c r="AE568" s="861">
        <f t="shared" si="238"/>
        <v>0</v>
      </c>
      <c r="AF568" s="862">
        <f t="shared" si="226"/>
        <v>300</v>
      </c>
      <c r="AG568" s="862">
        <f t="shared" si="227"/>
        <v>201</v>
      </c>
      <c r="AH568" s="865">
        <f t="shared" si="228"/>
        <v>0.374</v>
      </c>
      <c r="AI568" s="862">
        <f t="shared" si="229"/>
        <v>0.11600000000000001</v>
      </c>
      <c r="AJ568" s="862" t="e">
        <f t="shared" si="230"/>
        <v>#VALUE!</v>
      </c>
      <c r="AK568" s="632" t="str">
        <f t="shared" si="235"/>
        <v/>
      </c>
      <c r="AL568" s="866" t="str">
        <f t="shared" si="215"/>
        <v/>
      </c>
      <c r="AM568" s="867">
        <f t="shared" si="222"/>
        <v>0</v>
      </c>
      <c r="AN568" s="633" t="str">
        <f t="shared" si="236"/>
        <v>YES</v>
      </c>
      <c r="AO568" s="511" t="s">
        <v>382</v>
      </c>
      <c r="AP568" s="127">
        <f>VLOOKUP(AO568,'Flags&amp;Qualifiers'!$B$2:$C$49,2)</f>
        <v>0</v>
      </c>
      <c r="AQ568" s="127">
        <f>VLOOKUP(AO568,'Flags&amp;Qualifiers'!$B$2:$D$49,3)</f>
        <v>0</v>
      </c>
      <c r="AR568" s="127">
        <f>VLOOKUP(AO568,'Flags&amp;Qualifiers'!$B$2:$E$49,4)</f>
        <v>0</v>
      </c>
      <c r="AS568" s="968"/>
      <c r="AT568" s="856" t="str">
        <f t="shared" si="223"/>
        <v>no</v>
      </c>
    </row>
    <row r="569" spans="1:46" s="7" customFormat="1" ht="11.25" customHeight="1" x14ac:dyDescent="0.2">
      <c r="A569" s="621">
        <f>(AirVision!A566)</f>
        <v>0</v>
      </c>
      <c r="B569" s="622">
        <f>(AirVision!B566)</f>
        <v>0</v>
      </c>
      <c r="C569" s="623" t="str">
        <f>IF(ISNUMBER(AirVision!I566),AirVision!I566, "")</f>
        <v/>
      </c>
      <c r="D569" s="624" t="str">
        <f>IF(AirVision!J566&lt;&gt;"",AirVision!J566, "")</f>
        <v/>
      </c>
      <c r="E569" s="624" t="str">
        <f>IF(ISNUMBER(AirVision!C566),AirVision!C566, "")</f>
        <v/>
      </c>
      <c r="F569" s="624" t="str">
        <f>IF(AirVision!D566&lt;&gt;"",AirVision!D566, "")</f>
        <v/>
      </c>
      <c r="G569" s="624" t="str">
        <f>IF(ISNUMBER(AirVision!F566),AirVision!F566, "")</f>
        <v/>
      </c>
      <c r="H569" s="624" t="str">
        <f>IF(AirVision!G566&lt;&gt;"",AirVision!G566, "")</f>
        <v/>
      </c>
      <c r="I569" s="624" t="str">
        <f>IF(ISNUMBER(AirVision!U566),AirVision!U566, "")</f>
        <v/>
      </c>
      <c r="J569" s="624" t="str">
        <f>IF(AirVision!V566&lt;&gt;"",AirVision!V566, "")</f>
        <v/>
      </c>
      <c r="K569" s="624" t="str">
        <f>IF(ISNUMBER(AirVision!X566),AirVision!X566, "")</f>
        <v/>
      </c>
      <c r="L569" s="624" t="str">
        <f>IF(AirVision!Y566&lt;&gt;"",AirVision!Y566, "")</f>
        <v/>
      </c>
      <c r="M569" s="624" t="str">
        <f>IF(ISNUMBER(AirVision!AA566),AirVision!AA566, "")</f>
        <v/>
      </c>
      <c r="N569" s="624" t="str">
        <f>IF(AirVision!AB566&lt;&gt;"",AirVision!AB566, "")</f>
        <v/>
      </c>
      <c r="O569" s="624" t="str">
        <f>IF(ISNUMBER(AirVision!AD566),AirVision!AD566, "")</f>
        <v/>
      </c>
      <c r="P569" s="624" t="str">
        <f>IF(AirVision!AE566&lt;&gt;"",AirVision!AE566, "")</f>
        <v/>
      </c>
      <c r="Q569" s="624">
        <f t="shared" si="216"/>
        <v>1</v>
      </c>
      <c r="R569" s="624" t="str">
        <f>IF(D569&lt;&gt;"",(VLOOKUP(D569,'Flags&amp;Qualifiers'!$S$2:$U$55,3)),"")</f>
        <v/>
      </c>
      <c r="S569" s="624" t="b">
        <f>ISNUMBER(SEARCH('Flags&amp;Qualifiers'!$S$5,D569))</f>
        <v>0</v>
      </c>
      <c r="T569" s="624">
        <f t="shared" si="217"/>
        <v>0</v>
      </c>
      <c r="U569" s="624" t="str">
        <f>IF(D569&lt;&gt;"",(VLOOKUP(D569,'Flags&amp;Qualifiers'!$S$2:$T$55,2)),"")</f>
        <v/>
      </c>
      <c r="V569" s="7">
        <f t="shared" si="218"/>
        <v>1</v>
      </c>
      <c r="W569" s="7">
        <f t="shared" si="219"/>
        <v>0</v>
      </c>
      <c r="X569" s="861" t="str">
        <f t="shared" si="220"/>
        <v>NULL</v>
      </c>
      <c r="Y569" s="557" t="str">
        <f t="shared" si="221"/>
        <v/>
      </c>
      <c r="Z569" s="862">
        <f t="shared" si="224"/>
        <v>563</v>
      </c>
      <c r="AA569" s="633">
        <f t="shared" si="225"/>
        <v>0</v>
      </c>
      <c r="AB569" s="7" t="str">
        <f t="shared" si="231"/>
        <v>INVALID</v>
      </c>
      <c r="AC569" s="861" t="str">
        <f t="shared" si="232"/>
        <v/>
      </c>
      <c r="AD569" s="861" t="e">
        <f t="shared" si="237"/>
        <v>#DIV/0!</v>
      </c>
      <c r="AE569" s="861">
        <f t="shared" si="238"/>
        <v>0</v>
      </c>
      <c r="AF569" s="862">
        <f t="shared" si="226"/>
        <v>300</v>
      </c>
      <c r="AG569" s="862">
        <f t="shared" si="227"/>
        <v>201</v>
      </c>
      <c r="AH569" s="865">
        <f t="shared" si="228"/>
        <v>0.374</v>
      </c>
      <c r="AI569" s="862">
        <f t="shared" si="229"/>
        <v>0.11600000000000001</v>
      </c>
      <c r="AJ569" s="862" t="e">
        <f t="shared" si="230"/>
        <v>#VALUE!</v>
      </c>
      <c r="AK569" s="632" t="str">
        <f t="shared" si="235"/>
        <v/>
      </c>
      <c r="AL569" s="866" t="str">
        <f t="shared" si="215"/>
        <v/>
      </c>
      <c r="AM569" s="867">
        <f t="shared" si="222"/>
        <v>0</v>
      </c>
      <c r="AN569" s="633" t="str">
        <f t="shared" si="236"/>
        <v>YES</v>
      </c>
      <c r="AO569" s="511" t="s">
        <v>382</v>
      </c>
      <c r="AP569" s="127">
        <f>VLOOKUP(AO569,'Flags&amp;Qualifiers'!$B$2:$C$49,2)</f>
        <v>0</v>
      </c>
      <c r="AQ569" s="127">
        <f>VLOOKUP(AO569,'Flags&amp;Qualifiers'!$B$2:$D$49,3)</f>
        <v>0</v>
      </c>
      <c r="AR569" s="127">
        <f>VLOOKUP(AO569,'Flags&amp;Qualifiers'!$B$2:$E$49,4)</f>
        <v>0</v>
      </c>
      <c r="AS569" s="968"/>
      <c r="AT569" s="856" t="str">
        <f t="shared" si="223"/>
        <v>no</v>
      </c>
    </row>
    <row r="570" spans="1:46" s="7" customFormat="1" ht="11.25" customHeight="1" x14ac:dyDescent="0.2">
      <c r="A570" s="621">
        <f>(AirVision!A567)</f>
        <v>0</v>
      </c>
      <c r="B570" s="622">
        <f>(AirVision!B567)</f>
        <v>0</v>
      </c>
      <c r="C570" s="623" t="str">
        <f>IF(ISNUMBER(AirVision!I567),AirVision!I567, "")</f>
        <v/>
      </c>
      <c r="D570" s="624" t="str">
        <f>IF(AirVision!J567&lt;&gt;"",AirVision!J567, "")</f>
        <v/>
      </c>
      <c r="E570" s="624" t="str">
        <f>IF(ISNUMBER(AirVision!C567),AirVision!C567, "")</f>
        <v/>
      </c>
      <c r="F570" s="624" t="str">
        <f>IF(AirVision!D567&lt;&gt;"",AirVision!D567, "")</f>
        <v/>
      </c>
      <c r="G570" s="624" t="str">
        <f>IF(ISNUMBER(AirVision!F567),AirVision!F567, "")</f>
        <v/>
      </c>
      <c r="H570" s="624" t="str">
        <f>IF(AirVision!G567&lt;&gt;"",AirVision!G567, "")</f>
        <v/>
      </c>
      <c r="I570" s="624" t="str">
        <f>IF(ISNUMBER(AirVision!U567),AirVision!U567, "")</f>
        <v/>
      </c>
      <c r="J570" s="624" t="str">
        <f>IF(AirVision!V567&lt;&gt;"",AirVision!V567, "")</f>
        <v/>
      </c>
      <c r="K570" s="624" t="str">
        <f>IF(ISNUMBER(AirVision!X567),AirVision!X567, "")</f>
        <v/>
      </c>
      <c r="L570" s="624" t="str">
        <f>IF(AirVision!Y567&lt;&gt;"",AirVision!Y567, "")</f>
        <v/>
      </c>
      <c r="M570" s="624" t="str">
        <f>IF(ISNUMBER(AirVision!AA567),AirVision!AA567, "")</f>
        <v/>
      </c>
      <c r="N570" s="624" t="str">
        <f>IF(AirVision!AB567&lt;&gt;"",AirVision!AB567, "")</f>
        <v/>
      </c>
      <c r="O570" s="624" t="str">
        <f>IF(ISNUMBER(AirVision!AD567),AirVision!AD567, "")</f>
        <v/>
      </c>
      <c r="P570" s="624" t="str">
        <f>IF(AirVision!AE567&lt;&gt;"",AirVision!AE567, "")</f>
        <v/>
      </c>
      <c r="Q570" s="624">
        <f t="shared" si="216"/>
        <v>1</v>
      </c>
      <c r="R570" s="624" t="str">
        <f>IF(D570&lt;&gt;"",(VLOOKUP(D570,'Flags&amp;Qualifiers'!$S$2:$U$55,3)),"")</f>
        <v/>
      </c>
      <c r="S570" s="624" t="b">
        <f>ISNUMBER(SEARCH('Flags&amp;Qualifiers'!$S$5,D570))</f>
        <v>0</v>
      </c>
      <c r="T570" s="624">
        <f t="shared" si="217"/>
        <v>0</v>
      </c>
      <c r="U570" s="624" t="str">
        <f>IF(D570&lt;&gt;"",(VLOOKUP(D570,'Flags&amp;Qualifiers'!$S$2:$T$55,2)),"")</f>
        <v/>
      </c>
      <c r="V570" s="7">
        <f t="shared" si="218"/>
        <v>1</v>
      </c>
      <c r="W570" s="7">
        <f t="shared" si="219"/>
        <v>0</v>
      </c>
      <c r="X570" s="861" t="str">
        <f t="shared" si="220"/>
        <v>NULL</v>
      </c>
      <c r="Y570" s="557" t="str">
        <f t="shared" si="221"/>
        <v/>
      </c>
      <c r="Z570" s="862">
        <f t="shared" si="224"/>
        <v>564</v>
      </c>
      <c r="AA570" s="633">
        <f t="shared" si="225"/>
        <v>0</v>
      </c>
      <c r="AB570" s="7" t="str">
        <f t="shared" si="231"/>
        <v>INVALID</v>
      </c>
      <c r="AC570" s="861" t="str">
        <f t="shared" si="232"/>
        <v/>
      </c>
      <c r="AD570" s="861" t="e">
        <f t="shared" si="237"/>
        <v>#DIV/0!</v>
      </c>
      <c r="AE570" s="861">
        <f t="shared" si="238"/>
        <v>0</v>
      </c>
      <c r="AF570" s="862">
        <f t="shared" si="226"/>
        <v>300</v>
      </c>
      <c r="AG570" s="862">
        <f t="shared" si="227"/>
        <v>201</v>
      </c>
      <c r="AH570" s="865">
        <f t="shared" si="228"/>
        <v>0.374</v>
      </c>
      <c r="AI570" s="862">
        <f t="shared" si="229"/>
        <v>0.11600000000000001</v>
      </c>
      <c r="AJ570" s="862" t="e">
        <f t="shared" si="230"/>
        <v>#VALUE!</v>
      </c>
      <c r="AK570" s="632" t="str">
        <f t="shared" si="235"/>
        <v/>
      </c>
      <c r="AL570" s="866" t="str">
        <f t="shared" si="215"/>
        <v/>
      </c>
      <c r="AM570" s="867">
        <f t="shared" si="222"/>
        <v>0</v>
      </c>
      <c r="AN570" s="633" t="str">
        <f t="shared" si="236"/>
        <v>YES</v>
      </c>
      <c r="AO570" s="511" t="s">
        <v>382</v>
      </c>
      <c r="AP570" s="127">
        <f>VLOOKUP(AO570,'Flags&amp;Qualifiers'!$B$2:$C$49,2)</f>
        <v>0</v>
      </c>
      <c r="AQ570" s="127">
        <f>VLOOKUP(AO570,'Flags&amp;Qualifiers'!$B$2:$D$49,3)</f>
        <v>0</v>
      </c>
      <c r="AR570" s="127">
        <f>VLOOKUP(AO570,'Flags&amp;Qualifiers'!$B$2:$E$49,4)</f>
        <v>0</v>
      </c>
      <c r="AS570" s="968"/>
      <c r="AT570" s="856" t="str">
        <f t="shared" si="223"/>
        <v>no</v>
      </c>
    </row>
    <row r="571" spans="1:46" s="7" customFormat="1" ht="11.25" customHeight="1" x14ac:dyDescent="0.2">
      <c r="A571" s="621">
        <f>(AirVision!A568)</f>
        <v>0</v>
      </c>
      <c r="B571" s="622">
        <f>(AirVision!B568)</f>
        <v>0</v>
      </c>
      <c r="C571" s="623" t="str">
        <f>IF(ISNUMBER(AirVision!I568),AirVision!I568, "")</f>
        <v/>
      </c>
      <c r="D571" s="624" t="str">
        <f>IF(AirVision!J568&lt;&gt;"",AirVision!J568, "")</f>
        <v/>
      </c>
      <c r="E571" s="624" t="str">
        <f>IF(ISNUMBER(AirVision!C568),AirVision!C568, "")</f>
        <v/>
      </c>
      <c r="F571" s="624" t="str">
        <f>IF(AirVision!D568&lt;&gt;"",AirVision!D568, "")</f>
        <v/>
      </c>
      <c r="G571" s="624" t="str">
        <f>IF(ISNUMBER(AirVision!F568),AirVision!F568, "")</f>
        <v/>
      </c>
      <c r="H571" s="624" t="str">
        <f>IF(AirVision!G568&lt;&gt;"",AirVision!G568, "")</f>
        <v/>
      </c>
      <c r="I571" s="624" t="str">
        <f>IF(ISNUMBER(AirVision!U568),AirVision!U568, "")</f>
        <v/>
      </c>
      <c r="J571" s="624" t="str">
        <f>IF(AirVision!V568&lt;&gt;"",AirVision!V568, "")</f>
        <v/>
      </c>
      <c r="K571" s="624" t="str">
        <f>IF(ISNUMBER(AirVision!X568),AirVision!X568, "")</f>
        <v/>
      </c>
      <c r="L571" s="624" t="str">
        <f>IF(AirVision!Y568&lt;&gt;"",AirVision!Y568, "")</f>
        <v/>
      </c>
      <c r="M571" s="624" t="str">
        <f>IF(ISNUMBER(AirVision!AA568),AirVision!AA568, "")</f>
        <v/>
      </c>
      <c r="N571" s="624" t="str">
        <f>IF(AirVision!AB568&lt;&gt;"",AirVision!AB568, "")</f>
        <v/>
      </c>
      <c r="O571" s="624" t="str">
        <f>IF(ISNUMBER(AirVision!AD568),AirVision!AD568, "")</f>
        <v/>
      </c>
      <c r="P571" s="624" t="str">
        <f>IF(AirVision!AE568&lt;&gt;"",AirVision!AE568, "")</f>
        <v/>
      </c>
      <c r="Q571" s="624">
        <f t="shared" si="216"/>
        <v>1</v>
      </c>
      <c r="R571" s="624" t="str">
        <f>IF(D571&lt;&gt;"",(VLOOKUP(D571,'Flags&amp;Qualifiers'!$S$2:$U$55,3)),"")</f>
        <v/>
      </c>
      <c r="S571" s="624" t="b">
        <f>ISNUMBER(SEARCH('Flags&amp;Qualifiers'!$S$5,D571))</f>
        <v>0</v>
      </c>
      <c r="T571" s="624">
        <f t="shared" si="217"/>
        <v>0</v>
      </c>
      <c r="U571" s="624" t="str">
        <f>IF(D571&lt;&gt;"",(VLOOKUP(D571,'Flags&amp;Qualifiers'!$S$2:$T$55,2)),"")</f>
        <v/>
      </c>
      <c r="V571" s="7">
        <f t="shared" si="218"/>
        <v>1</v>
      </c>
      <c r="W571" s="7">
        <f t="shared" si="219"/>
        <v>0</v>
      </c>
      <c r="X571" s="861" t="str">
        <f t="shared" si="220"/>
        <v>NULL</v>
      </c>
      <c r="Y571" s="557" t="str">
        <f t="shared" si="221"/>
        <v/>
      </c>
      <c r="Z571" s="862">
        <f t="shared" si="224"/>
        <v>565</v>
      </c>
      <c r="AA571" s="633">
        <f t="shared" si="225"/>
        <v>0</v>
      </c>
      <c r="AB571" s="7" t="str">
        <f t="shared" si="231"/>
        <v>INVALID</v>
      </c>
      <c r="AC571" s="861" t="str">
        <f t="shared" si="232"/>
        <v/>
      </c>
      <c r="AD571" s="861" t="e">
        <f t="shared" si="237"/>
        <v>#DIV/0!</v>
      </c>
      <c r="AE571" s="861">
        <f t="shared" si="238"/>
        <v>0</v>
      </c>
      <c r="AF571" s="862">
        <f t="shared" si="226"/>
        <v>300</v>
      </c>
      <c r="AG571" s="862">
        <f t="shared" si="227"/>
        <v>201</v>
      </c>
      <c r="AH571" s="865">
        <f t="shared" si="228"/>
        <v>0.374</v>
      </c>
      <c r="AI571" s="862">
        <f t="shared" si="229"/>
        <v>0.11600000000000001</v>
      </c>
      <c r="AJ571" s="862" t="e">
        <f t="shared" si="230"/>
        <v>#VALUE!</v>
      </c>
      <c r="AK571" s="632" t="str">
        <f t="shared" si="235"/>
        <v/>
      </c>
      <c r="AL571" s="866" t="str">
        <f t="shared" si="215"/>
        <v/>
      </c>
      <c r="AM571" s="867">
        <f t="shared" si="222"/>
        <v>0</v>
      </c>
      <c r="AN571" s="633" t="str">
        <f t="shared" si="236"/>
        <v>YES</v>
      </c>
      <c r="AO571" s="511" t="s">
        <v>382</v>
      </c>
      <c r="AP571" s="127">
        <f>VLOOKUP(AO571,'Flags&amp;Qualifiers'!$B$2:$C$49,2)</f>
        <v>0</v>
      </c>
      <c r="AQ571" s="127">
        <f>VLOOKUP(AO571,'Flags&amp;Qualifiers'!$B$2:$D$49,3)</f>
        <v>0</v>
      </c>
      <c r="AR571" s="127">
        <f>VLOOKUP(AO571,'Flags&amp;Qualifiers'!$B$2:$E$49,4)</f>
        <v>0</v>
      </c>
      <c r="AS571" s="968"/>
      <c r="AT571" s="856" t="str">
        <f t="shared" si="223"/>
        <v>no</v>
      </c>
    </row>
    <row r="572" spans="1:46" s="7" customFormat="1" ht="11.25" customHeight="1" x14ac:dyDescent="0.2">
      <c r="A572" s="621">
        <f>(AirVision!A569)</f>
        <v>0</v>
      </c>
      <c r="B572" s="622">
        <f>(AirVision!B569)</f>
        <v>0</v>
      </c>
      <c r="C572" s="623" t="str">
        <f>IF(ISNUMBER(AirVision!I569),AirVision!I569, "")</f>
        <v/>
      </c>
      <c r="D572" s="624" t="str">
        <f>IF(AirVision!J569&lt;&gt;"",AirVision!J569, "")</f>
        <v/>
      </c>
      <c r="E572" s="624" t="str">
        <f>IF(ISNUMBER(AirVision!C569),AirVision!C569, "")</f>
        <v/>
      </c>
      <c r="F572" s="624" t="str">
        <f>IF(AirVision!D569&lt;&gt;"",AirVision!D569, "")</f>
        <v/>
      </c>
      <c r="G572" s="624" t="str">
        <f>IF(ISNUMBER(AirVision!F569),AirVision!F569, "")</f>
        <v/>
      </c>
      <c r="H572" s="624" t="str">
        <f>IF(AirVision!G569&lt;&gt;"",AirVision!G569, "")</f>
        <v/>
      </c>
      <c r="I572" s="624" t="str">
        <f>IF(ISNUMBER(AirVision!U569),AirVision!U569, "")</f>
        <v/>
      </c>
      <c r="J572" s="624" t="str">
        <f>IF(AirVision!V569&lt;&gt;"",AirVision!V569, "")</f>
        <v/>
      </c>
      <c r="K572" s="624" t="str">
        <f>IF(ISNUMBER(AirVision!X569),AirVision!X569, "")</f>
        <v/>
      </c>
      <c r="L572" s="624" t="str">
        <f>IF(AirVision!Y569&lt;&gt;"",AirVision!Y569, "")</f>
        <v/>
      </c>
      <c r="M572" s="624" t="str">
        <f>IF(ISNUMBER(AirVision!AA569),AirVision!AA569, "")</f>
        <v/>
      </c>
      <c r="N572" s="624" t="str">
        <f>IF(AirVision!AB569&lt;&gt;"",AirVision!AB569, "")</f>
        <v/>
      </c>
      <c r="O572" s="624" t="str">
        <f>IF(ISNUMBER(AirVision!AD569),AirVision!AD569, "")</f>
        <v/>
      </c>
      <c r="P572" s="624" t="str">
        <f>IF(AirVision!AE569&lt;&gt;"",AirVision!AE569, "")</f>
        <v/>
      </c>
      <c r="Q572" s="624">
        <f t="shared" si="216"/>
        <v>1</v>
      </c>
      <c r="R572" s="624" t="str">
        <f>IF(D572&lt;&gt;"",(VLOOKUP(D572,'Flags&amp;Qualifiers'!$S$2:$U$55,3)),"")</f>
        <v/>
      </c>
      <c r="S572" s="624" t="b">
        <f>ISNUMBER(SEARCH('Flags&amp;Qualifiers'!$S$5,D572))</f>
        <v>0</v>
      </c>
      <c r="T572" s="624">
        <f t="shared" si="217"/>
        <v>0</v>
      </c>
      <c r="U572" s="624" t="str">
        <f>IF(D572&lt;&gt;"",(VLOOKUP(D572,'Flags&amp;Qualifiers'!$S$2:$T$55,2)),"")</f>
        <v/>
      </c>
      <c r="V572" s="7">
        <f t="shared" si="218"/>
        <v>1</v>
      </c>
      <c r="W572" s="7">
        <f t="shared" si="219"/>
        <v>0</v>
      </c>
      <c r="X572" s="861" t="str">
        <f t="shared" si="220"/>
        <v>NULL</v>
      </c>
      <c r="Y572" s="557" t="str">
        <f t="shared" si="221"/>
        <v/>
      </c>
      <c r="Z572" s="862">
        <f t="shared" si="224"/>
        <v>566</v>
      </c>
      <c r="AA572" s="633">
        <f t="shared" si="225"/>
        <v>0</v>
      </c>
      <c r="AB572" s="7" t="str">
        <f t="shared" si="231"/>
        <v>INVALID</v>
      </c>
      <c r="AC572" s="861" t="str">
        <f t="shared" si="232"/>
        <v/>
      </c>
      <c r="AD572" s="861" t="e">
        <f t="shared" si="237"/>
        <v>#DIV/0!</v>
      </c>
      <c r="AE572" s="861">
        <f t="shared" si="238"/>
        <v>0</v>
      </c>
      <c r="AF572" s="862">
        <f t="shared" si="226"/>
        <v>300</v>
      </c>
      <c r="AG572" s="862">
        <f t="shared" si="227"/>
        <v>201</v>
      </c>
      <c r="AH572" s="865">
        <f t="shared" si="228"/>
        <v>0.374</v>
      </c>
      <c r="AI572" s="862">
        <f t="shared" si="229"/>
        <v>0.11600000000000001</v>
      </c>
      <c r="AJ572" s="862" t="e">
        <f t="shared" si="230"/>
        <v>#VALUE!</v>
      </c>
      <c r="AK572" s="632" t="str">
        <f t="shared" si="235"/>
        <v/>
      </c>
      <c r="AL572" s="866" t="str">
        <f t="shared" si="215"/>
        <v/>
      </c>
      <c r="AM572" s="867">
        <f t="shared" si="222"/>
        <v>0</v>
      </c>
      <c r="AN572" s="633" t="str">
        <f t="shared" si="236"/>
        <v>YES</v>
      </c>
      <c r="AO572" s="511" t="s">
        <v>382</v>
      </c>
      <c r="AP572" s="127">
        <f>VLOOKUP(AO572,'Flags&amp;Qualifiers'!$B$2:$C$49,2)</f>
        <v>0</v>
      </c>
      <c r="AQ572" s="127">
        <f>VLOOKUP(AO572,'Flags&amp;Qualifiers'!$B$2:$D$49,3)</f>
        <v>0</v>
      </c>
      <c r="AR572" s="127">
        <f>VLOOKUP(AO572,'Flags&amp;Qualifiers'!$B$2:$E$49,4)</f>
        <v>0</v>
      </c>
      <c r="AS572" s="968"/>
      <c r="AT572" s="856" t="str">
        <f t="shared" si="223"/>
        <v>no</v>
      </c>
    </row>
    <row r="573" spans="1:46" s="7" customFormat="1" ht="11.25" customHeight="1" x14ac:dyDescent="0.2">
      <c r="A573" s="621">
        <f>(AirVision!A570)</f>
        <v>0</v>
      </c>
      <c r="B573" s="622">
        <f>(AirVision!B570)</f>
        <v>0</v>
      </c>
      <c r="C573" s="623" t="str">
        <f>IF(ISNUMBER(AirVision!I570),AirVision!I570, "")</f>
        <v/>
      </c>
      <c r="D573" s="624" t="str">
        <f>IF(AirVision!J570&lt;&gt;"",AirVision!J570, "")</f>
        <v/>
      </c>
      <c r="E573" s="624" t="str">
        <f>IF(ISNUMBER(AirVision!C570),AirVision!C570, "")</f>
        <v/>
      </c>
      <c r="F573" s="624" t="str">
        <f>IF(AirVision!D570&lt;&gt;"",AirVision!D570, "")</f>
        <v/>
      </c>
      <c r="G573" s="624" t="str">
        <f>IF(ISNUMBER(AirVision!F570),AirVision!F570, "")</f>
        <v/>
      </c>
      <c r="H573" s="624" t="str">
        <f>IF(AirVision!G570&lt;&gt;"",AirVision!G570, "")</f>
        <v/>
      </c>
      <c r="I573" s="624" t="str">
        <f>IF(ISNUMBER(AirVision!U570),AirVision!U570, "")</f>
        <v/>
      </c>
      <c r="J573" s="624" t="str">
        <f>IF(AirVision!V570&lt;&gt;"",AirVision!V570, "")</f>
        <v/>
      </c>
      <c r="K573" s="624" t="str">
        <f>IF(ISNUMBER(AirVision!X570),AirVision!X570, "")</f>
        <v/>
      </c>
      <c r="L573" s="624" t="str">
        <f>IF(AirVision!Y570&lt;&gt;"",AirVision!Y570, "")</f>
        <v/>
      </c>
      <c r="M573" s="624" t="str">
        <f>IF(ISNUMBER(AirVision!AA570),AirVision!AA570, "")</f>
        <v/>
      </c>
      <c r="N573" s="624" t="str">
        <f>IF(AirVision!AB570&lt;&gt;"",AirVision!AB570, "")</f>
        <v/>
      </c>
      <c r="O573" s="624" t="str">
        <f>IF(ISNUMBER(AirVision!AD570),AirVision!AD570, "")</f>
        <v/>
      </c>
      <c r="P573" s="624" t="str">
        <f>IF(AirVision!AE570&lt;&gt;"",AirVision!AE570, "")</f>
        <v/>
      </c>
      <c r="Q573" s="624">
        <f t="shared" si="216"/>
        <v>1</v>
      </c>
      <c r="R573" s="624" t="str">
        <f>IF(D573&lt;&gt;"",(VLOOKUP(D573,'Flags&amp;Qualifiers'!$S$2:$U$55,3)),"")</f>
        <v/>
      </c>
      <c r="S573" s="624" t="b">
        <f>ISNUMBER(SEARCH('Flags&amp;Qualifiers'!$S$5,D573))</f>
        <v>0</v>
      </c>
      <c r="T573" s="624">
        <f t="shared" si="217"/>
        <v>0</v>
      </c>
      <c r="U573" s="624" t="str">
        <f>IF(D573&lt;&gt;"",(VLOOKUP(D573,'Flags&amp;Qualifiers'!$S$2:$T$55,2)),"")</f>
        <v/>
      </c>
      <c r="V573" s="7">
        <f t="shared" si="218"/>
        <v>1</v>
      </c>
      <c r="W573" s="7">
        <f t="shared" si="219"/>
        <v>0</v>
      </c>
      <c r="X573" s="861" t="str">
        <f t="shared" si="220"/>
        <v>NULL</v>
      </c>
      <c r="Y573" s="557" t="str">
        <f t="shared" si="221"/>
        <v/>
      </c>
      <c r="Z573" s="862">
        <f t="shared" si="224"/>
        <v>567</v>
      </c>
      <c r="AA573" s="633">
        <f t="shared" si="225"/>
        <v>0</v>
      </c>
      <c r="AB573" s="7" t="str">
        <f t="shared" si="231"/>
        <v>INVALID</v>
      </c>
      <c r="AC573" s="861" t="str">
        <f t="shared" si="232"/>
        <v/>
      </c>
      <c r="AD573" s="861" t="e">
        <f t="shared" si="237"/>
        <v>#DIV/0!</v>
      </c>
      <c r="AE573" s="861">
        <f t="shared" si="238"/>
        <v>0</v>
      </c>
      <c r="AF573" s="862">
        <f t="shared" si="226"/>
        <v>300</v>
      </c>
      <c r="AG573" s="862">
        <f t="shared" si="227"/>
        <v>201</v>
      </c>
      <c r="AH573" s="865">
        <f t="shared" si="228"/>
        <v>0.374</v>
      </c>
      <c r="AI573" s="862">
        <f t="shared" si="229"/>
        <v>0.11600000000000001</v>
      </c>
      <c r="AJ573" s="862" t="e">
        <f t="shared" si="230"/>
        <v>#VALUE!</v>
      </c>
      <c r="AK573" s="632" t="str">
        <f t="shared" si="235"/>
        <v/>
      </c>
      <c r="AL573" s="866" t="str">
        <f t="shared" si="215"/>
        <v/>
      </c>
      <c r="AM573" s="867">
        <f t="shared" si="222"/>
        <v>0</v>
      </c>
      <c r="AN573" s="633" t="str">
        <f t="shared" si="236"/>
        <v>YES</v>
      </c>
      <c r="AO573" s="511" t="s">
        <v>382</v>
      </c>
      <c r="AP573" s="127">
        <f>VLOOKUP(AO573,'Flags&amp;Qualifiers'!$B$2:$C$49,2)</f>
        <v>0</v>
      </c>
      <c r="AQ573" s="127">
        <f>VLOOKUP(AO573,'Flags&amp;Qualifiers'!$B$2:$D$49,3)</f>
        <v>0</v>
      </c>
      <c r="AR573" s="127">
        <f>VLOOKUP(AO573,'Flags&amp;Qualifiers'!$B$2:$E$49,4)</f>
        <v>0</v>
      </c>
      <c r="AS573" s="968"/>
      <c r="AT573" s="856" t="str">
        <f t="shared" si="223"/>
        <v>no</v>
      </c>
    </row>
    <row r="574" spans="1:46" s="7" customFormat="1" ht="11.25" customHeight="1" x14ac:dyDescent="0.2">
      <c r="A574" s="621">
        <f>(AirVision!A571)</f>
        <v>0</v>
      </c>
      <c r="B574" s="622">
        <f>(AirVision!B571)</f>
        <v>0</v>
      </c>
      <c r="C574" s="623" t="str">
        <f>IF(ISNUMBER(AirVision!I571),AirVision!I571, "")</f>
        <v/>
      </c>
      <c r="D574" s="624" t="str">
        <f>IF(AirVision!J571&lt;&gt;"",AirVision!J571, "")</f>
        <v/>
      </c>
      <c r="E574" s="624" t="str">
        <f>IF(ISNUMBER(AirVision!C571),AirVision!C571, "")</f>
        <v/>
      </c>
      <c r="F574" s="624" t="str">
        <f>IF(AirVision!D571&lt;&gt;"",AirVision!D571, "")</f>
        <v/>
      </c>
      <c r="G574" s="624" t="str">
        <f>IF(ISNUMBER(AirVision!F571),AirVision!F571, "")</f>
        <v/>
      </c>
      <c r="H574" s="624" t="str">
        <f>IF(AirVision!G571&lt;&gt;"",AirVision!G571, "")</f>
        <v/>
      </c>
      <c r="I574" s="624" t="str">
        <f>IF(ISNUMBER(AirVision!U571),AirVision!U571, "")</f>
        <v/>
      </c>
      <c r="J574" s="624" t="str">
        <f>IF(AirVision!V571&lt;&gt;"",AirVision!V571, "")</f>
        <v/>
      </c>
      <c r="K574" s="624" t="str">
        <f>IF(ISNUMBER(AirVision!X571),AirVision!X571, "")</f>
        <v/>
      </c>
      <c r="L574" s="624" t="str">
        <f>IF(AirVision!Y571&lt;&gt;"",AirVision!Y571, "")</f>
        <v/>
      </c>
      <c r="M574" s="624" t="str">
        <f>IF(ISNUMBER(AirVision!AA571),AirVision!AA571, "")</f>
        <v/>
      </c>
      <c r="N574" s="624" t="str">
        <f>IF(AirVision!AB571&lt;&gt;"",AirVision!AB571, "")</f>
        <v/>
      </c>
      <c r="O574" s="624" t="str">
        <f>IF(ISNUMBER(AirVision!AD571),AirVision!AD571, "")</f>
        <v/>
      </c>
      <c r="P574" s="624" t="str">
        <f>IF(AirVision!AE571&lt;&gt;"",AirVision!AE571, "")</f>
        <v/>
      </c>
      <c r="Q574" s="624">
        <f t="shared" si="216"/>
        <v>1</v>
      </c>
      <c r="R574" s="624" t="str">
        <f>IF(D574&lt;&gt;"",(VLOOKUP(D574,'Flags&amp;Qualifiers'!$S$2:$U$55,3)),"")</f>
        <v/>
      </c>
      <c r="S574" s="624" t="b">
        <f>ISNUMBER(SEARCH('Flags&amp;Qualifiers'!$S$5,D574))</f>
        <v>0</v>
      </c>
      <c r="T574" s="624">
        <f t="shared" si="217"/>
        <v>0</v>
      </c>
      <c r="U574" s="624" t="str">
        <f>IF(D574&lt;&gt;"",(VLOOKUP(D574,'Flags&amp;Qualifiers'!$S$2:$T$55,2)),"")</f>
        <v/>
      </c>
      <c r="V574" s="7">
        <f t="shared" si="218"/>
        <v>1</v>
      </c>
      <c r="W574" s="7">
        <f t="shared" si="219"/>
        <v>0</v>
      </c>
      <c r="X574" s="861" t="str">
        <f t="shared" si="220"/>
        <v>NULL</v>
      </c>
      <c r="Y574" s="557" t="str">
        <f t="shared" si="221"/>
        <v/>
      </c>
      <c r="Z574" s="862">
        <f t="shared" si="224"/>
        <v>568</v>
      </c>
      <c r="AA574" s="633">
        <f t="shared" si="225"/>
        <v>0</v>
      </c>
      <c r="AB574" s="7" t="str">
        <f t="shared" si="231"/>
        <v>INVALID</v>
      </c>
      <c r="AC574" s="861" t="str">
        <f t="shared" si="232"/>
        <v/>
      </c>
      <c r="AD574" s="861" t="e">
        <f t="shared" si="237"/>
        <v>#DIV/0!</v>
      </c>
      <c r="AE574" s="861">
        <f t="shared" si="238"/>
        <v>0</v>
      </c>
      <c r="AF574" s="862">
        <f t="shared" si="226"/>
        <v>300</v>
      </c>
      <c r="AG574" s="862">
        <f t="shared" si="227"/>
        <v>201</v>
      </c>
      <c r="AH574" s="865">
        <f t="shared" si="228"/>
        <v>0.374</v>
      </c>
      <c r="AI574" s="862">
        <f t="shared" si="229"/>
        <v>0.11600000000000001</v>
      </c>
      <c r="AJ574" s="862" t="e">
        <f t="shared" si="230"/>
        <v>#VALUE!</v>
      </c>
      <c r="AK574" s="632" t="str">
        <f t="shared" si="235"/>
        <v/>
      </c>
      <c r="AL574" s="866" t="str">
        <f t="shared" si="215"/>
        <v/>
      </c>
      <c r="AM574" s="867">
        <f t="shared" si="222"/>
        <v>0</v>
      </c>
      <c r="AN574" s="633" t="str">
        <f t="shared" si="236"/>
        <v>YES</v>
      </c>
      <c r="AO574" s="511" t="s">
        <v>382</v>
      </c>
      <c r="AP574" s="127">
        <f>VLOOKUP(AO574,'Flags&amp;Qualifiers'!$B$2:$C$49,2)</f>
        <v>0</v>
      </c>
      <c r="AQ574" s="127">
        <f>VLOOKUP(AO574,'Flags&amp;Qualifiers'!$B$2:$D$49,3)</f>
        <v>0</v>
      </c>
      <c r="AR574" s="127">
        <f>VLOOKUP(AO574,'Flags&amp;Qualifiers'!$B$2:$E$49,4)</f>
        <v>0</v>
      </c>
      <c r="AS574" s="968"/>
      <c r="AT574" s="856" t="str">
        <f t="shared" si="223"/>
        <v>no</v>
      </c>
    </row>
    <row r="575" spans="1:46" s="7" customFormat="1" ht="11.25" customHeight="1" x14ac:dyDescent="0.2">
      <c r="A575" s="621">
        <f>(AirVision!A572)</f>
        <v>0</v>
      </c>
      <c r="B575" s="622">
        <f>(AirVision!B572)</f>
        <v>0</v>
      </c>
      <c r="C575" s="623" t="str">
        <f>IF(ISNUMBER(AirVision!I572),AirVision!I572, "")</f>
        <v/>
      </c>
      <c r="D575" s="624" t="str">
        <f>IF(AirVision!J572&lt;&gt;"",AirVision!J572, "")</f>
        <v/>
      </c>
      <c r="E575" s="624" t="str">
        <f>IF(ISNUMBER(AirVision!C572),AirVision!C572, "")</f>
        <v/>
      </c>
      <c r="F575" s="624" t="str">
        <f>IF(AirVision!D572&lt;&gt;"",AirVision!D572, "")</f>
        <v/>
      </c>
      <c r="G575" s="624" t="str">
        <f>IF(ISNUMBER(AirVision!F572),AirVision!F572, "")</f>
        <v/>
      </c>
      <c r="H575" s="624" t="str">
        <f>IF(AirVision!G572&lt;&gt;"",AirVision!G572, "")</f>
        <v/>
      </c>
      <c r="I575" s="624" t="str">
        <f>IF(ISNUMBER(AirVision!U572),AirVision!U572, "")</f>
        <v/>
      </c>
      <c r="J575" s="624" t="str">
        <f>IF(AirVision!V572&lt;&gt;"",AirVision!V572, "")</f>
        <v/>
      </c>
      <c r="K575" s="624" t="str">
        <f>IF(ISNUMBER(AirVision!X572),AirVision!X572, "")</f>
        <v/>
      </c>
      <c r="L575" s="624" t="str">
        <f>IF(AirVision!Y572&lt;&gt;"",AirVision!Y572, "")</f>
        <v/>
      </c>
      <c r="M575" s="624" t="str">
        <f>IF(ISNUMBER(AirVision!AA572),AirVision!AA572, "")</f>
        <v/>
      </c>
      <c r="N575" s="624" t="str">
        <f>IF(AirVision!AB572&lt;&gt;"",AirVision!AB572, "")</f>
        <v/>
      </c>
      <c r="O575" s="624" t="str">
        <f>IF(ISNUMBER(AirVision!AD572),AirVision!AD572, "")</f>
        <v/>
      </c>
      <c r="P575" s="624" t="str">
        <f>IF(AirVision!AE572&lt;&gt;"",AirVision!AE572, "")</f>
        <v/>
      </c>
      <c r="Q575" s="624">
        <f t="shared" si="216"/>
        <v>1</v>
      </c>
      <c r="R575" s="624" t="str">
        <f>IF(D575&lt;&gt;"",(VLOOKUP(D575,'Flags&amp;Qualifiers'!$S$2:$U$55,3)),"")</f>
        <v/>
      </c>
      <c r="S575" s="624" t="b">
        <f>ISNUMBER(SEARCH('Flags&amp;Qualifiers'!$S$5,D575))</f>
        <v>0</v>
      </c>
      <c r="T575" s="624">
        <f t="shared" si="217"/>
        <v>0</v>
      </c>
      <c r="U575" s="624" t="str">
        <f>IF(D575&lt;&gt;"",(VLOOKUP(D575,'Flags&amp;Qualifiers'!$S$2:$T$55,2)),"")</f>
        <v/>
      </c>
      <c r="V575" s="7">
        <f t="shared" si="218"/>
        <v>1</v>
      </c>
      <c r="W575" s="7">
        <f t="shared" si="219"/>
        <v>0</v>
      </c>
      <c r="X575" s="861" t="str">
        <f t="shared" si="220"/>
        <v>NULL</v>
      </c>
      <c r="Y575" s="557" t="str">
        <f t="shared" si="221"/>
        <v/>
      </c>
      <c r="Z575" s="862">
        <f t="shared" si="224"/>
        <v>569</v>
      </c>
      <c r="AA575" s="633">
        <f t="shared" si="225"/>
        <v>0</v>
      </c>
      <c r="AB575" s="7" t="str">
        <f t="shared" si="231"/>
        <v>INVALID</v>
      </c>
      <c r="AC575" s="861" t="str">
        <f t="shared" si="232"/>
        <v/>
      </c>
      <c r="AD575" s="861" t="e">
        <f t="shared" si="237"/>
        <v>#DIV/0!</v>
      </c>
      <c r="AE575" s="861">
        <f t="shared" si="238"/>
        <v>0</v>
      </c>
      <c r="AF575" s="862">
        <f t="shared" si="226"/>
        <v>300</v>
      </c>
      <c r="AG575" s="862">
        <f t="shared" si="227"/>
        <v>201</v>
      </c>
      <c r="AH575" s="865">
        <f t="shared" si="228"/>
        <v>0.374</v>
      </c>
      <c r="AI575" s="862">
        <f t="shared" si="229"/>
        <v>0.11600000000000001</v>
      </c>
      <c r="AJ575" s="862" t="e">
        <f t="shared" si="230"/>
        <v>#VALUE!</v>
      </c>
      <c r="AK575" s="632" t="str">
        <f t="shared" si="235"/>
        <v/>
      </c>
      <c r="AL575" s="866" t="str">
        <f t="shared" si="215"/>
        <v/>
      </c>
      <c r="AM575" s="867">
        <f t="shared" si="222"/>
        <v>0</v>
      </c>
      <c r="AN575" s="633" t="str">
        <f t="shared" si="236"/>
        <v>YES</v>
      </c>
      <c r="AO575" s="511" t="s">
        <v>382</v>
      </c>
      <c r="AP575" s="127">
        <f>VLOOKUP(AO575,'Flags&amp;Qualifiers'!$B$2:$C$49,2)</f>
        <v>0</v>
      </c>
      <c r="AQ575" s="127">
        <f>VLOOKUP(AO575,'Flags&amp;Qualifiers'!$B$2:$D$49,3)</f>
        <v>0</v>
      </c>
      <c r="AR575" s="127">
        <f>VLOOKUP(AO575,'Flags&amp;Qualifiers'!$B$2:$E$49,4)</f>
        <v>0</v>
      </c>
      <c r="AS575" s="968"/>
      <c r="AT575" s="856" t="str">
        <f t="shared" si="223"/>
        <v>no</v>
      </c>
    </row>
    <row r="576" spans="1:46" s="7" customFormat="1" ht="11.25" customHeight="1" x14ac:dyDescent="0.2">
      <c r="A576" s="621">
        <f>(AirVision!A573)</f>
        <v>0</v>
      </c>
      <c r="B576" s="622">
        <f>(AirVision!B573)</f>
        <v>0</v>
      </c>
      <c r="C576" s="623" t="str">
        <f>IF(ISNUMBER(AirVision!I573),AirVision!I573, "")</f>
        <v/>
      </c>
      <c r="D576" s="624" t="str">
        <f>IF(AirVision!J573&lt;&gt;"",AirVision!J573, "")</f>
        <v/>
      </c>
      <c r="E576" s="624" t="str">
        <f>IF(ISNUMBER(AirVision!C573),AirVision!C573, "")</f>
        <v/>
      </c>
      <c r="F576" s="624" t="str">
        <f>IF(AirVision!D573&lt;&gt;"",AirVision!D573, "")</f>
        <v/>
      </c>
      <c r="G576" s="624" t="str">
        <f>IF(ISNUMBER(AirVision!F573),AirVision!F573, "")</f>
        <v/>
      </c>
      <c r="H576" s="624" t="str">
        <f>IF(AirVision!G573&lt;&gt;"",AirVision!G573, "")</f>
        <v/>
      </c>
      <c r="I576" s="624" t="str">
        <f>IF(ISNUMBER(AirVision!U573),AirVision!U573, "")</f>
        <v/>
      </c>
      <c r="J576" s="624" t="str">
        <f>IF(AirVision!V573&lt;&gt;"",AirVision!V573, "")</f>
        <v/>
      </c>
      <c r="K576" s="624" t="str">
        <f>IF(ISNUMBER(AirVision!X573),AirVision!X573, "")</f>
        <v/>
      </c>
      <c r="L576" s="624" t="str">
        <f>IF(AirVision!Y573&lt;&gt;"",AirVision!Y573, "")</f>
        <v/>
      </c>
      <c r="M576" s="624" t="str">
        <f>IF(ISNUMBER(AirVision!AA573),AirVision!AA573, "")</f>
        <v/>
      </c>
      <c r="N576" s="624" t="str">
        <f>IF(AirVision!AB573&lt;&gt;"",AirVision!AB573, "")</f>
        <v/>
      </c>
      <c r="O576" s="624" t="str">
        <f>IF(ISNUMBER(AirVision!AD573),AirVision!AD573, "")</f>
        <v/>
      </c>
      <c r="P576" s="624" t="str">
        <f>IF(AirVision!AE573&lt;&gt;"",AirVision!AE573, "")</f>
        <v/>
      </c>
      <c r="Q576" s="624">
        <f t="shared" si="216"/>
        <v>1</v>
      </c>
      <c r="R576" s="624" t="str">
        <f>IF(D576&lt;&gt;"",(VLOOKUP(D576,'Flags&amp;Qualifiers'!$S$2:$U$55,3)),"")</f>
        <v/>
      </c>
      <c r="S576" s="624" t="b">
        <f>ISNUMBER(SEARCH('Flags&amp;Qualifiers'!$S$5,D576))</f>
        <v>0</v>
      </c>
      <c r="T576" s="624">
        <f t="shared" si="217"/>
        <v>0</v>
      </c>
      <c r="U576" s="624" t="str">
        <f>IF(D576&lt;&gt;"",(VLOOKUP(D576,'Flags&amp;Qualifiers'!$S$2:$T$55,2)),"")</f>
        <v/>
      </c>
      <c r="V576" s="7">
        <f t="shared" si="218"/>
        <v>1</v>
      </c>
      <c r="W576" s="7">
        <f t="shared" si="219"/>
        <v>0</v>
      </c>
      <c r="X576" s="861" t="str">
        <f t="shared" si="220"/>
        <v>NULL</v>
      </c>
      <c r="Y576" s="557" t="str">
        <f t="shared" si="221"/>
        <v/>
      </c>
      <c r="Z576" s="862">
        <f t="shared" si="224"/>
        <v>570</v>
      </c>
      <c r="AA576" s="633">
        <f t="shared" si="225"/>
        <v>0</v>
      </c>
      <c r="AB576" s="7" t="str">
        <f t="shared" si="231"/>
        <v>INVALID</v>
      </c>
      <c r="AC576" s="861" t="str">
        <f t="shared" si="232"/>
        <v/>
      </c>
      <c r="AD576" s="861" t="e">
        <f t="shared" si="237"/>
        <v>#DIV/0!</v>
      </c>
      <c r="AE576" s="861">
        <f t="shared" si="238"/>
        <v>0</v>
      </c>
      <c r="AF576" s="862">
        <f t="shared" si="226"/>
        <v>300</v>
      </c>
      <c r="AG576" s="862">
        <f t="shared" si="227"/>
        <v>201</v>
      </c>
      <c r="AH576" s="865">
        <f t="shared" si="228"/>
        <v>0.374</v>
      </c>
      <c r="AI576" s="862">
        <f t="shared" si="229"/>
        <v>0.11600000000000001</v>
      </c>
      <c r="AJ576" s="862" t="e">
        <f t="shared" si="230"/>
        <v>#VALUE!</v>
      </c>
      <c r="AK576" s="632" t="str">
        <f t="shared" si="235"/>
        <v/>
      </c>
      <c r="AL576" s="866" t="str">
        <f t="shared" si="215"/>
        <v/>
      </c>
      <c r="AM576" s="867">
        <f t="shared" si="222"/>
        <v>0</v>
      </c>
      <c r="AN576" s="633" t="str">
        <f t="shared" si="236"/>
        <v>YES</v>
      </c>
      <c r="AO576" s="511" t="s">
        <v>382</v>
      </c>
      <c r="AP576" s="127">
        <f>VLOOKUP(AO576,'Flags&amp;Qualifiers'!$B$2:$C$49,2)</f>
        <v>0</v>
      </c>
      <c r="AQ576" s="127">
        <f>VLOOKUP(AO576,'Flags&amp;Qualifiers'!$B$2:$D$49,3)</f>
        <v>0</v>
      </c>
      <c r="AR576" s="127">
        <f>VLOOKUP(AO576,'Flags&amp;Qualifiers'!$B$2:$E$49,4)</f>
        <v>0</v>
      </c>
      <c r="AS576" s="968"/>
      <c r="AT576" s="856" t="str">
        <f t="shared" si="223"/>
        <v>no</v>
      </c>
    </row>
    <row r="577" spans="1:46" s="7" customFormat="1" ht="11.25" customHeight="1" x14ac:dyDescent="0.2">
      <c r="A577" s="621">
        <f>(AirVision!A574)</f>
        <v>0</v>
      </c>
      <c r="B577" s="622">
        <f>(AirVision!B574)</f>
        <v>0</v>
      </c>
      <c r="C577" s="623" t="str">
        <f>IF(ISNUMBER(AirVision!I574),AirVision!I574, "")</f>
        <v/>
      </c>
      <c r="D577" s="624" t="str">
        <f>IF(AirVision!J574&lt;&gt;"",AirVision!J574, "")</f>
        <v/>
      </c>
      <c r="E577" s="624" t="str">
        <f>IF(ISNUMBER(AirVision!C574),AirVision!C574, "")</f>
        <v/>
      </c>
      <c r="F577" s="624" t="str">
        <f>IF(AirVision!D574&lt;&gt;"",AirVision!D574, "")</f>
        <v/>
      </c>
      <c r="G577" s="624" t="str">
        <f>IF(ISNUMBER(AirVision!F574),AirVision!F574, "")</f>
        <v/>
      </c>
      <c r="H577" s="624" t="str">
        <f>IF(AirVision!G574&lt;&gt;"",AirVision!G574, "")</f>
        <v/>
      </c>
      <c r="I577" s="624" t="str">
        <f>IF(ISNUMBER(AirVision!U574),AirVision!U574, "")</f>
        <v/>
      </c>
      <c r="J577" s="624" t="str">
        <f>IF(AirVision!V574&lt;&gt;"",AirVision!V574, "")</f>
        <v/>
      </c>
      <c r="K577" s="624" t="str">
        <f>IF(ISNUMBER(AirVision!X574),AirVision!X574, "")</f>
        <v/>
      </c>
      <c r="L577" s="624" t="str">
        <f>IF(AirVision!Y574&lt;&gt;"",AirVision!Y574, "")</f>
        <v/>
      </c>
      <c r="M577" s="624" t="str">
        <f>IF(ISNUMBER(AirVision!AA574),AirVision!AA574, "")</f>
        <v/>
      </c>
      <c r="N577" s="624" t="str">
        <f>IF(AirVision!AB574&lt;&gt;"",AirVision!AB574, "")</f>
        <v/>
      </c>
      <c r="O577" s="624" t="str">
        <f>IF(ISNUMBER(AirVision!AD574),AirVision!AD574, "")</f>
        <v/>
      </c>
      <c r="P577" s="624" t="str">
        <f>IF(AirVision!AE574&lt;&gt;"",AirVision!AE574, "")</f>
        <v/>
      </c>
      <c r="Q577" s="624">
        <f t="shared" si="216"/>
        <v>1</v>
      </c>
      <c r="R577" s="624" t="str">
        <f>IF(D577&lt;&gt;"",(VLOOKUP(D577,'Flags&amp;Qualifiers'!$S$2:$U$55,3)),"")</f>
        <v/>
      </c>
      <c r="S577" s="624" t="b">
        <f>ISNUMBER(SEARCH('Flags&amp;Qualifiers'!$S$5,D577))</f>
        <v>0</v>
      </c>
      <c r="T577" s="624">
        <f t="shared" si="217"/>
        <v>0</v>
      </c>
      <c r="U577" s="624" t="str">
        <f>IF(D577&lt;&gt;"",(VLOOKUP(D577,'Flags&amp;Qualifiers'!$S$2:$T$55,2)),"")</f>
        <v/>
      </c>
      <c r="V577" s="7">
        <f t="shared" si="218"/>
        <v>1</v>
      </c>
      <c r="W577" s="7">
        <f t="shared" si="219"/>
        <v>0</v>
      </c>
      <c r="X577" s="861" t="str">
        <f t="shared" si="220"/>
        <v>NULL</v>
      </c>
      <c r="Y577" s="557" t="str">
        <f t="shared" si="221"/>
        <v/>
      </c>
      <c r="Z577" s="862">
        <f t="shared" si="224"/>
        <v>571</v>
      </c>
      <c r="AA577" s="633">
        <f t="shared" si="225"/>
        <v>0</v>
      </c>
      <c r="AB577" s="7" t="str">
        <f t="shared" si="231"/>
        <v>INVALID</v>
      </c>
      <c r="AC577" s="861" t="str">
        <f t="shared" si="232"/>
        <v/>
      </c>
      <c r="AD577" s="861" t="e">
        <f t="shared" si="237"/>
        <v>#DIV/0!</v>
      </c>
      <c r="AE577" s="861">
        <f t="shared" si="238"/>
        <v>0</v>
      </c>
      <c r="AF577" s="862">
        <f t="shared" si="226"/>
        <v>300</v>
      </c>
      <c r="AG577" s="862">
        <f t="shared" si="227"/>
        <v>201</v>
      </c>
      <c r="AH577" s="865">
        <f t="shared" si="228"/>
        <v>0.374</v>
      </c>
      <c r="AI577" s="862">
        <f t="shared" si="229"/>
        <v>0.11600000000000001</v>
      </c>
      <c r="AJ577" s="862" t="e">
        <f t="shared" si="230"/>
        <v>#VALUE!</v>
      </c>
      <c r="AK577" s="632" t="str">
        <f t="shared" si="235"/>
        <v/>
      </c>
      <c r="AL577" s="866" t="str">
        <f t="shared" si="215"/>
        <v/>
      </c>
      <c r="AM577" s="867">
        <f t="shared" si="222"/>
        <v>0</v>
      </c>
      <c r="AN577" s="633" t="str">
        <f t="shared" si="236"/>
        <v>YES</v>
      </c>
      <c r="AO577" s="511" t="s">
        <v>382</v>
      </c>
      <c r="AP577" s="127">
        <f>VLOOKUP(AO577,'Flags&amp;Qualifiers'!$B$2:$C$49,2)</f>
        <v>0</v>
      </c>
      <c r="AQ577" s="127">
        <f>VLOOKUP(AO577,'Flags&amp;Qualifiers'!$B$2:$D$49,3)</f>
        <v>0</v>
      </c>
      <c r="AR577" s="127">
        <f>VLOOKUP(AO577,'Flags&amp;Qualifiers'!$B$2:$E$49,4)</f>
        <v>0</v>
      </c>
      <c r="AS577" s="968"/>
      <c r="AT577" s="856" t="str">
        <f t="shared" si="223"/>
        <v>no</v>
      </c>
    </row>
    <row r="578" spans="1:46" s="7" customFormat="1" ht="11.25" customHeight="1" x14ac:dyDescent="0.2">
      <c r="A578" s="621">
        <f>(AirVision!A575)</f>
        <v>0</v>
      </c>
      <c r="B578" s="622">
        <f>(AirVision!B575)</f>
        <v>0</v>
      </c>
      <c r="C578" s="623" t="str">
        <f>IF(ISNUMBER(AirVision!I575),AirVision!I575, "")</f>
        <v/>
      </c>
      <c r="D578" s="624" t="str">
        <f>IF(AirVision!J575&lt;&gt;"",AirVision!J575, "")</f>
        <v/>
      </c>
      <c r="E578" s="624" t="str">
        <f>IF(ISNUMBER(AirVision!C575),AirVision!C575, "")</f>
        <v/>
      </c>
      <c r="F578" s="624" t="str">
        <f>IF(AirVision!D575&lt;&gt;"",AirVision!D575, "")</f>
        <v/>
      </c>
      <c r="G578" s="624" t="str">
        <f>IF(ISNUMBER(AirVision!F575),AirVision!F575, "")</f>
        <v/>
      </c>
      <c r="H578" s="624" t="str">
        <f>IF(AirVision!G575&lt;&gt;"",AirVision!G575, "")</f>
        <v/>
      </c>
      <c r="I578" s="624" t="str">
        <f>IF(ISNUMBER(AirVision!U575),AirVision!U575, "")</f>
        <v/>
      </c>
      <c r="J578" s="624" t="str">
        <f>IF(AirVision!V575&lt;&gt;"",AirVision!V575, "")</f>
        <v/>
      </c>
      <c r="K578" s="624" t="str">
        <f>IF(ISNUMBER(AirVision!X575),AirVision!X575, "")</f>
        <v/>
      </c>
      <c r="L578" s="624" t="str">
        <f>IF(AirVision!Y575&lt;&gt;"",AirVision!Y575, "")</f>
        <v/>
      </c>
      <c r="M578" s="624" t="str">
        <f>IF(ISNUMBER(AirVision!AA575),AirVision!AA575, "")</f>
        <v/>
      </c>
      <c r="N578" s="624" t="str">
        <f>IF(AirVision!AB575&lt;&gt;"",AirVision!AB575, "")</f>
        <v/>
      </c>
      <c r="O578" s="624" t="str">
        <f>IF(ISNUMBER(AirVision!AD575),AirVision!AD575, "")</f>
        <v/>
      </c>
      <c r="P578" s="624" t="str">
        <f>IF(AirVision!AE575&lt;&gt;"",AirVision!AE575, "")</f>
        <v/>
      </c>
      <c r="Q578" s="624">
        <f t="shared" si="216"/>
        <v>1</v>
      </c>
      <c r="R578" s="624" t="str">
        <f>IF(D578&lt;&gt;"",(VLOOKUP(D578,'Flags&amp;Qualifiers'!$S$2:$U$55,3)),"")</f>
        <v/>
      </c>
      <c r="S578" s="624" t="b">
        <f>ISNUMBER(SEARCH('Flags&amp;Qualifiers'!$S$5,D578))</f>
        <v>0</v>
      </c>
      <c r="T578" s="624">
        <f t="shared" si="217"/>
        <v>0</v>
      </c>
      <c r="U578" s="624" t="str">
        <f>IF(D578&lt;&gt;"",(VLOOKUP(D578,'Flags&amp;Qualifiers'!$S$2:$T$55,2)),"")</f>
        <v/>
      </c>
      <c r="V578" s="7">
        <f t="shared" si="218"/>
        <v>1</v>
      </c>
      <c r="W578" s="7">
        <f t="shared" si="219"/>
        <v>0</v>
      </c>
      <c r="X578" s="861" t="str">
        <f t="shared" si="220"/>
        <v>NULL</v>
      </c>
      <c r="Y578" s="557" t="str">
        <f t="shared" si="221"/>
        <v/>
      </c>
      <c r="Z578" s="862">
        <f t="shared" si="224"/>
        <v>572</v>
      </c>
      <c r="AA578" s="633">
        <f t="shared" si="225"/>
        <v>0</v>
      </c>
      <c r="AB578" s="7" t="str">
        <f t="shared" si="231"/>
        <v>INVALID</v>
      </c>
      <c r="AC578" s="861" t="str">
        <f t="shared" si="232"/>
        <v/>
      </c>
      <c r="AD578" s="861" t="e">
        <f t="shared" si="237"/>
        <v>#DIV/0!</v>
      </c>
      <c r="AE578" s="861">
        <f t="shared" si="238"/>
        <v>0</v>
      </c>
      <c r="AF578" s="862">
        <f t="shared" si="226"/>
        <v>300</v>
      </c>
      <c r="AG578" s="862">
        <f t="shared" si="227"/>
        <v>201</v>
      </c>
      <c r="AH578" s="865">
        <f t="shared" si="228"/>
        <v>0.374</v>
      </c>
      <c r="AI578" s="862">
        <f t="shared" si="229"/>
        <v>0.11600000000000001</v>
      </c>
      <c r="AJ578" s="862" t="e">
        <f t="shared" si="230"/>
        <v>#VALUE!</v>
      </c>
      <c r="AK578" s="632" t="str">
        <f t="shared" si="235"/>
        <v/>
      </c>
      <c r="AL578" s="866" t="str">
        <f t="shared" si="215"/>
        <v/>
      </c>
      <c r="AM578" s="867">
        <f t="shared" si="222"/>
        <v>0</v>
      </c>
      <c r="AN578" s="633" t="str">
        <f t="shared" si="236"/>
        <v>YES</v>
      </c>
      <c r="AO578" s="511" t="s">
        <v>382</v>
      </c>
      <c r="AP578" s="127">
        <f>VLOOKUP(AO578,'Flags&amp;Qualifiers'!$B$2:$C$49,2)</f>
        <v>0</v>
      </c>
      <c r="AQ578" s="127">
        <f>VLOOKUP(AO578,'Flags&amp;Qualifiers'!$B$2:$D$49,3)</f>
        <v>0</v>
      </c>
      <c r="AR578" s="127">
        <f>VLOOKUP(AO578,'Flags&amp;Qualifiers'!$B$2:$E$49,4)</f>
        <v>0</v>
      </c>
      <c r="AS578" s="968"/>
      <c r="AT578" s="856" t="str">
        <f t="shared" si="223"/>
        <v>no</v>
      </c>
    </row>
    <row r="579" spans="1:46" s="7" customFormat="1" ht="11.25" customHeight="1" x14ac:dyDescent="0.2">
      <c r="A579" s="621">
        <f>(AirVision!A576)</f>
        <v>0</v>
      </c>
      <c r="B579" s="622">
        <f>(AirVision!B576)</f>
        <v>0</v>
      </c>
      <c r="C579" s="623" t="str">
        <f>IF(ISNUMBER(AirVision!I576),AirVision!I576, "")</f>
        <v/>
      </c>
      <c r="D579" s="624" t="str">
        <f>IF(AirVision!J576&lt;&gt;"",AirVision!J576, "")</f>
        <v/>
      </c>
      <c r="E579" s="624" t="str">
        <f>IF(ISNUMBER(AirVision!C576),AirVision!C576, "")</f>
        <v/>
      </c>
      <c r="F579" s="624" t="str">
        <f>IF(AirVision!D576&lt;&gt;"",AirVision!D576, "")</f>
        <v/>
      </c>
      <c r="G579" s="624" t="str">
        <f>IF(ISNUMBER(AirVision!F576),AirVision!F576, "")</f>
        <v/>
      </c>
      <c r="H579" s="624" t="str">
        <f>IF(AirVision!G576&lt;&gt;"",AirVision!G576, "")</f>
        <v/>
      </c>
      <c r="I579" s="624" t="str">
        <f>IF(ISNUMBER(AirVision!U576),AirVision!U576, "")</f>
        <v/>
      </c>
      <c r="J579" s="624" t="str">
        <f>IF(AirVision!V576&lt;&gt;"",AirVision!V576, "")</f>
        <v/>
      </c>
      <c r="K579" s="624" t="str">
        <f>IF(ISNUMBER(AirVision!X576),AirVision!X576, "")</f>
        <v/>
      </c>
      <c r="L579" s="624" t="str">
        <f>IF(AirVision!Y576&lt;&gt;"",AirVision!Y576, "")</f>
        <v/>
      </c>
      <c r="M579" s="624" t="str">
        <f>IF(ISNUMBER(AirVision!AA576),AirVision!AA576, "")</f>
        <v/>
      </c>
      <c r="N579" s="624" t="str">
        <f>IF(AirVision!AB576&lt;&gt;"",AirVision!AB576, "")</f>
        <v/>
      </c>
      <c r="O579" s="624" t="str">
        <f>IF(ISNUMBER(AirVision!AD576),AirVision!AD576, "")</f>
        <v/>
      </c>
      <c r="P579" s="624" t="str">
        <f>IF(AirVision!AE576&lt;&gt;"",AirVision!AE576, "")</f>
        <v/>
      </c>
      <c r="Q579" s="624">
        <f t="shared" si="216"/>
        <v>1</v>
      </c>
      <c r="R579" s="624" t="str">
        <f>IF(D579&lt;&gt;"",(VLOOKUP(D579,'Flags&amp;Qualifiers'!$S$2:$U$55,3)),"")</f>
        <v/>
      </c>
      <c r="S579" s="624" t="b">
        <f>ISNUMBER(SEARCH('Flags&amp;Qualifiers'!$S$5,D579))</f>
        <v>0</v>
      </c>
      <c r="T579" s="624">
        <f t="shared" si="217"/>
        <v>0</v>
      </c>
      <c r="U579" s="624" t="str">
        <f>IF(D579&lt;&gt;"",(VLOOKUP(D579,'Flags&amp;Qualifiers'!$S$2:$T$55,2)),"")</f>
        <v/>
      </c>
      <c r="V579" s="7">
        <f t="shared" si="218"/>
        <v>1</v>
      </c>
      <c r="W579" s="7">
        <f t="shared" si="219"/>
        <v>0</v>
      </c>
      <c r="X579" s="861" t="str">
        <f t="shared" si="220"/>
        <v>NULL</v>
      </c>
      <c r="Y579" s="557" t="str">
        <f t="shared" si="221"/>
        <v/>
      </c>
      <c r="Z579" s="862">
        <f t="shared" si="224"/>
        <v>573</v>
      </c>
      <c r="AA579" s="633">
        <f t="shared" si="225"/>
        <v>0</v>
      </c>
      <c r="AB579" s="7" t="str">
        <f t="shared" si="231"/>
        <v>INVALID</v>
      </c>
      <c r="AC579" s="861" t="str">
        <f t="shared" si="232"/>
        <v/>
      </c>
      <c r="AD579" s="861" t="e">
        <f t="shared" si="237"/>
        <v>#DIV/0!</v>
      </c>
      <c r="AE579" s="861">
        <f t="shared" si="238"/>
        <v>0</v>
      </c>
      <c r="AF579" s="862">
        <f t="shared" si="226"/>
        <v>300</v>
      </c>
      <c r="AG579" s="862">
        <f t="shared" si="227"/>
        <v>201</v>
      </c>
      <c r="AH579" s="865">
        <f t="shared" si="228"/>
        <v>0.374</v>
      </c>
      <c r="AI579" s="862">
        <f t="shared" si="229"/>
        <v>0.11600000000000001</v>
      </c>
      <c r="AJ579" s="862" t="e">
        <f t="shared" si="230"/>
        <v>#VALUE!</v>
      </c>
      <c r="AK579" s="632" t="str">
        <f t="shared" si="235"/>
        <v/>
      </c>
      <c r="AL579" s="866" t="str">
        <f t="shared" si="215"/>
        <v/>
      </c>
      <c r="AM579" s="867">
        <f t="shared" si="222"/>
        <v>0</v>
      </c>
      <c r="AN579" s="633" t="str">
        <f t="shared" si="236"/>
        <v>YES</v>
      </c>
      <c r="AO579" s="511" t="s">
        <v>382</v>
      </c>
      <c r="AP579" s="127">
        <f>VLOOKUP(AO579,'Flags&amp;Qualifiers'!$B$2:$C$49,2)</f>
        <v>0</v>
      </c>
      <c r="AQ579" s="127">
        <f>VLOOKUP(AO579,'Flags&amp;Qualifiers'!$B$2:$D$49,3)</f>
        <v>0</v>
      </c>
      <c r="AR579" s="127">
        <f>VLOOKUP(AO579,'Flags&amp;Qualifiers'!$B$2:$E$49,4)</f>
        <v>0</v>
      </c>
      <c r="AS579" s="968"/>
      <c r="AT579" s="856" t="str">
        <f t="shared" si="223"/>
        <v>no</v>
      </c>
    </row>
    <row r="580" spans="1:46" s="7" customFormat="1" ht="11.25" customHeight="1" x14ac:dyDescent="0.2">
      <c r="A580" s="621">
        <f>(AirVision!A577)</f>
        <v>0</v>
      </c>
      <c r="B580" s="622">
        <f>(AirVision!B577)</f>
        <v>0</v>
      </c>
      <c r="C580" s="623" t="str">
        <f>IF(ISNUMBER(AirVision!I577),AirVision!I577, "")</f>
        <v/>
      </c>
      <c r="D580" s="624" t="str">
        <f>IF(AirVision!J577&lt;&gt;"",AirVision!J577, "")</f>
        <v/>
      </c>
      <c r="E580" s="624" t="str">
        <f>IF(ISNUMBER(AirVision!C577),AirVision!C577, "")</f>
        <v/>
      </c>
      <c r="F580" s="624" t="str">
        <f>IF(AirVision!D577&lt;&gt;"",AirVision!D577, "")</f>
        <v/>
      </c>
      <c r="G580" s="624" t="str">
        <f>IF(ISNUMBER(AirVision!F577),AirVision!F577, "")</f>
        <v/>
      </c>
      <c r="H580" s="624" t="str">
        <f>IF(AirVision!G577&lt;&gt;"",AirVision!G577, "")</f>
        <v/>
      </c>
      <c r="I580" s="624" t="str">
        <f>IF(ISNUMBER(AirVision!U577),AirVision!U577, "")</f>
        <v/>
      </c>
      <c r="J580" s="624" t="str">
        <f>IF(AirVision!V577&lt;&gt;"",AirVision!V577, "")</f>
        <v/>
      </c>
      <c r="K580" s="624" t="str">
        <f>IF(ISNUMBER(AirVision!X577),AirVision!X577, "")</f>
        <v/>
      </c>
      <c r="L580" s="624" t="str">
        <f>IF(AirVision!Y577&lt;&gt;"",AirVision!Y577, "")</f>
        <v/>
      </c>
      <c r="M580" s="624" t="str">
        <f>IF(ISNUMBER(AirVision!AA577),AirVision!AA577, "")</f>
        <v/>
      </c>
      <c r="N580" s="624" t="str">
        <f>IF(AirVision!AB577&lt;&gt;"",AirVision!AB577, "")</f>
        <v/>
      </c>
      <c r="O580" s="624" t="str">
        <f>IF(ISNUMBER(AirVision!AD577),AirVision!AD577, "")</f>
        <v/>
      </c>
      <c r="P580" s="624" t="str">
        <f>IF(AirVision!AE577&lt;&gt;"",AirVision!AE577, "")</f>
        <v/>
      </c>
      <c r="Q580" s="624">
        <f t="shared" si="216"/>
        <v>1</v>
      </c>
      <c r="R580" s="624" t="str">
        <f>IF(D580&lt;&gt;"",(VLOOKUP(D580,'Flags&amp;Qualifiers'!$S$2:$U$55,3)),"")</f>
        <v/>
      </c>
      <c r="S580" s="624" t="b">
        <f>ISNUMBER(SEARCH('Flags&amp;Qualifiers'!$S$5,D580))</f>
        <v>0</v>
      </c>
      <c r="T580" s="624">
        <f t="shared" si="217"/>
        <v>0</v>
      </c>
      <c r="U580" s="624" t="str">
        <f>IF(D580&lt;&gt;"",(VLOOKUP(D580,'Flags&amp;Qualifiers'!$S$2:$T$55,2)),"")</f>
        <v/>
      </c>
      <c r="V580" s="7">
        <f t="shared" si="218"/>
        <v>1</v>
      </c>
      <c r="W580" s="7">
        <f t="shared" si="219"/>
        <v>0</v>
      </c>
      <c r="X580" s="861" t="str">
        <f t="shared" si="220"/>
        <v>NULL</v>
      </c>
      <c r="Y580" s="557" t="str">
        <f t="shared" si="221"/>
        <v/>
      </c>
      <c r="Z580" s="862">
        <f t="shared" si="224"/>
        <v>574</v>
      </c>
      <c r="AA580" s="633">
        <f t="shared" si="225"/>
        <v>0</v>
      </c>
      <c r="AB580" s="7" t="str">
        <f t="shared" si="231"/>
        <v>INVALID</v>
      </c>
      <c r="AC580" s="861" t="str">
        <f t="shared" si="232"/>
        <v/>
      </c>
      <c r="AD580" s="861" t="e">
        <f t="shared" si="237"/>
        <v>#DIV/0!</v>
      </c>
      <c r="AE580" s="861">
        <f t="shared" si="238"/>
        <v>0</v>
      </c>
      <c r="AF580" s="862">
        <f t="shared" si="226"/>
        <v>300</v>
      </c>
      <c r="AG580" s="862">
        <f t="shared" si="227"/>
        <v>201</v>
      </c>
      <c r="AH580" s="865">
        <f t="shared" si="228"/>
        <v>0.374</v>
      </c>
      <c r="AI580" s="862">
        <f t="shared" si="229"/>
        <v>0.11600000000000001</v>
      </c>
      <c r="AJ580" s="862" t="e">
        <f t="shared" si="230"/>
        <v>#VALUE!</v>
      </c>
      <c r="AK580" s="632" t="str">
        <f t="shared" si="235"/>
        <v/>
      </c>
      <c r="AL580" s="866" t="str">
        <f t="shared" si="215"/>
        <v/>
      </c>
      <c r="AM580" s="867">
        <f t="shared" si="222"/>
        <v>0</v>
      </c>
      <c r="AN580" s="633" t="str">
        <f t="shared" si="236"/>
        <v>YES</v>
      </c>
      <c r="AO580" s="511" t="s">
        <v>382</v>
      </c>
      <c r="AP580" s="127">
        <f>VLOOKUP(AO580,'Flags&amp;Qualifiers'!$B$2:$C$49,2)</f>
        <v>0</v>
      </c>
      <c r="AQ580" s="127">
        <f>VLOOKUP(AO580,'Flags&amp;Qualifiers'!$B$2:$D$49,3)</f>
        <v>0</v>
      </c>
      <c r="AR580" s="127">
        <f>VLOOKUP(AO580,'Flags&amp;Qualifiers'!$B$2:$E$49,4)</f>
        <v>0</v>
      </c>
      <c r="AS580" s="968"/>
      <c r="AT580" s="856" t="str">
        <f t="shared" si="223"/>
        <v>no</v>
      </c>
    </row>
    <row r="581" spans="1:46" s="7" customFormat="1" ht="11.25" customHeight="1" x14ac:dyDescent="0.2">
      <c r="A581" s="621">
        <f>(AirVision!A578)</f>
        <v>0</v>
      </c>
      <c r="B581" s="622">
        <f>(AirVision!B578)</f>
        <v>0</v>
      </c>
      <c r="C581" s="623" t="str">
        <f>IF(ISNUMBER(AirVision!I578),AirVision!I578, "")</f>
        <v/>
      </c>
      <c r="D581" s="624" t="str">
        <f>IF(AirVision!J578&lt;&gt;"",AirVision!J578, "")</f>
        <v/>
      </c>
      <c r="E581" s="624" t="str">
        <f>IF(ISNUMBER(AirVision!C578),AirVision!C578, "")</f>
        <v/>
      </c>
      <c r="F581" s="624" t="str">
        <f>IF(AirVision!D578&lt;&gt;"",AirVision!D578, "")</f>
        <v/>
      </c>
      <c r="G581" s="624" t="str">
        <f>IF(ISNUMBER(AirVision!F578),AirVision!F578, "")</f>
        <v/>
      </c>
      <c r="H581" s="624" t="str">
        <f>IF(AirVision!G578&lt;&gt;"",AirVision!G578, "")</f>
        <v/>
      </c>
      <c r="I581" s="624" t="str">
        <f>IF(ISNUMBER(AirVision!U578),AirVision!U578, "")</f>
        <v/>
      </c>
      <c r="J581" s="624" t="str">
        <f>IF(AirVision!V578&lt;&gt;"",AirVision!V578, "")</f>
        <v/>
      </c>
      <c r="K581" s="624" t="str">
        <f>IF(ISNUMBER(AirVision!X578),AirVision!X578, "")</f>
        <v/>
      </c>
      <c r="L581" s="624" t="str">
        <f>IF(AirVision!Y578&lt;&gt;"",AirVision!Y578, "")</f>
        <v/>
      </c>
      <c r="M581" s="624" t="str">
        <f>IF(ISNUMBER(AirVision!AA578),AirVision!AA578, "")</f>
        <v/>
      </c>
      <c r="N581" s="624" t="str">
        <f>IF(AirVision!AB578&lt;&gt;"",AirVision!AB578, "")</f>
        <v/>
      </c>
      <c r="O581" s="624" t="str">
        <f>IF(ISNUMBER(AirVision!AD578),AirVision!AD578, "")</f>
        <v/>
      </c>
      <c r="P581" s="624" t="str">
        <f>IF(AirVision!AE578&lt;&gt;"",AirVision!AE578, "")</f>
        <v/>
      </c>
      <c r="Q581" s="624">
        <f t="shared" si="216"/>
        <v>1</v>
      </c>
      <c r="R581" s="624" t="str">
        <f>IF(D581&lt;&gt;"",(VLOOKUP(D581,'Flags&amp;Qualifiers'!$S$2:$U$55,3)),"")</f>
        <v/>
      </c>
      <c r="S581" s="624" t="b">
        <f>ISNUMBER(SEARCH('Flags&amp;Qualifiers'!$S$5,D581))</f>
        <v>0</v>
      </c>
      <c r="T581" s="624">
        <f t="shared" si="217"/>
        <v>0</v>
      </c>
      <c r="U581" s="624" t="str">
        <f>IF(D581&lt;&gt;"",(VLOOKUP(D581,'Flags&amp;Qualifiers'!$S$2:$T$55,2)),"")</f>
        <v/>
      </c>
      <c r="V581" s="7">
        <f t="shared" si="218"/>
        <v>1</v>
      </c>
      <c r="W581" s="7">
        <f t="shared" si="219"/>
        <v>0</v>
      </c>
      <c r="X581" s="861" t="str">
        <f t="shared" si="220"/>
        <v>NULL</v>
      </c>
      <c r="Y581" s="557" t="str">
        <f t="shared" si="221"/>
        <v/>
      </c>
      <c r="Z581" s="862">
        <f t="shared" si="224"/>
        <v>575</v>
      </c>
      <c r="AA581" s="633">
        <f t="shared" si="225"/>
        <v>0</v>
      </c>
      <c r="AB581" s="7" t="str">
        <f t="shared" si="231"/>
        <v>INVALID</v>
      </c>
      <c r="AC581" s="861" t="str">
        <f t="shared" si="232"/>
        <v/>
      </c>
      <c r="AD581" s="861" t="e">
        <f t="shared" si="237"/>
        <v>#DIV/0!</v>
      </c>
      <c r="AE581" s="861">
        <f t="shared" si="238"/>
        <v>0</v>
      </c>
      <c r="AF581" s="862">
        <f t="shared" si="226"/>
        <v>300</v>
      </c>
      <c r="AG581" s="862">
        <f t="shared" si="227"/>
        <v>201</v>
      </c>
      <c r="AH581" s="865">
        <f t="shared" si="228"/>
        <v>0.374</v>
      </c>
      <c r="AI581" s="862">
        <f t="shared" si="229"/>
        <v>0.11600000000000001</v>
      </c>
      <c r="AJ581" s="862" t="e">
        <f t="shared" si="230"/>
        <v>#VALUE!</v>
      </c>
      <c r="AK581" s="632" t="str">
        <f t="shared" si="235"/>
        <v/>
      </c>
      <c r="AL581" s="866" t="str">
        <f t="shared" si="215"/>
        <v/>
      </c>
      <c r="AM581" s="867">
        <f t="shared" si="222"/>
        <v>0</v>
      </c>
      <c r="AN581" s="633" t="str">
        <f t="shared" si="236"/>
        <v>YES</v>
      </c>
      <c r="AO581" s="511" t="s">
        <v>382</v>
      </c>
      <c r="AP581" s="127">
        <f>VLOOKUP(AO581,'Flags&amp;Qualifiers'!$B$2:$C$49,2)</f>
        <v>0</v>
      </c>
      <c r="AQ581" s="127">
        <f>VLOOKUP(AO581,'Flags&amp;Qualifiers'!$B$2:$D$49,3)</f>
        <v>0</v>
      </c>
      <c r="AR581" s="127">
        <f>VLOOKUP(AO581,'Flags&amp;Qualifiers'!$B$2:$E$49,4)</f>
        <v>0</v>
      </c>
      <c r="AS581" s="968"/>
      <c r="AT581" s="856" t="str">
        <f t="shared" si="223"/>
        <v>no</v>
      </c>
    </row>
    <row r="582" spans="1:46" s="7" customFormat="1" ht="11.25" customHeight="1" x14ac:dyDescent="0.2">
      <c r="A582" s="621">
        <f>(AirVision!A579)</f>
        <v>0</v>
      </c>
      <c r="B582" s="622">
        <f>(AirVision!B579)</f>
        <v>0</v>
      </c>
      <c r="C582" s="623" t="str">
        <f>IF(ISNUMBER(AirVision!I579),AirVision!I579, "")</f>
        <v/>
      </c>
      <c r="D582" s="624" t="str">
        <f>IF(AirVision!J579&lt;&gt;"",AirVision!J579, "")</f>
        <v/>
      </c>
      <c r="E582" s="624" t="str">
        <f>IF(ISNUMBER(AirVision!C579),AirVision!C579, "")</f>
        <v/>
      </c>
      <c r="F582" s="624" t="str">
        <f>IF(AirVision!D579&lt;&gt;"",AirVision!D579, "")</f>
        <v/>
      </c>
      <c r="G582" s="624" t="str">
        <f>IF(ISNUMBER(AirVision!F579),AirVision!F579, "")</f>
        <v/>
      </c>
      <c r="H582" s="624" t="str">
        <f>IF(AirVision!G579&lt;&gt;"",AirVision!G579, "")</f>
        <v/>
      </c>
      <c r="I582" s="624" t="str">
        <f>IF(ISNUMBER(AirVision!U579),AirVision!U579, "")</f>
        <v/>
      </c>
      <c r="J582" s="624" t="str">
        <f>IF(AirVision!V579&lt;&gt;"",AirVision!V579, "")</f>
        <v/>
      </c>
      <c r="K582" s="624" t="str">
        <f>IF(ISNUMBER(AirVision!X579),AirVision!X579, "")</f>
        <v/>
      </c>
      <c r="L582" s="624" t="str">
        <f>IF(AirVision!Y579&lt;&gt;"",AirVision!Y579, "")</f>
        <v/>
      </c>
      <c r="M582" s="624" t="str">
        <f>IF(ISNUMBER(AirVision!AA579),AirVision!AA579, "")</f>
        <v/>
      </c>
      <c r="N582" s="624" t="str">
        <f>IF(AirVision!AB579&lt;&gt;"",AirVision!AB579, "")</f>
        <v/>
      </c>
      <c r="O582" s="624" t="str">
        <f>IF(ISNUMBER(AirVision!AD579),AirVision!AD579, "")</f>
        <v/>
      </c>
      <c r="P582" s="624" t="str">
        <f>IF(AirVision!AE579&lt;&gt;"",AirVision!AE579, "")</f>
        <v/>
      </c>
      <c r="Q582" s="624">
        <f t="shared" si="216"/>
        <v>1</v>
      </c>
      <c r="R582" s="624" t="str">
        <f>IF(D582&lt;&gt;"",(VLOOKUP(D582,'Flags&amp;Qualifiers'!$S$2:$U$55,3)),"")</f>
        <v/>
      </c>
      <c r="S582" s="624" t="b">
        <f>ISNUMBER(SEARCH('Flags&amp;Qualifiers'!$S$5,D582))</f>
        <v>0</v>
      </c>
      <c r="T582" s="624">
        <f t="shared" si="217"/>
        <v>0</v>
      </c>
      <c r="U582" s="624" t="str">
        <f>IF(D582&lt;&gt;"",(VLOOKUP(D582,'Flags&amp;Qualifiers'!$S$2:$T$55,2)),"")</f>
        <v/>
      </c>
      <c r="V582" s="7">
        <f t="shared" si="218"/>
        <v>1</v>
      </c>
      <c r="W582" s="7">
        <f t="shared" si="219"/>
        <v>0</v>
      </c>
      <c r="X582" s="861" t="str">
        <f t="shared" si="220"/>
        <v>NULL</v>
      </c>
      <c r="Y582" s="557" t="str">
        <f t="shared" si="221"/>
        <v/>
      </c>
      <c r="Z582" s="862">
        <f t="shared" si="224"/>
        <v>576</v>
      </c>
      <c r="AA582" s="633">
        <f t="shared" si="225"/>
        <v>0</v>
      </c>
      <c r="AB582" s="7" t="str">
        <f t="shared" si="231"/>
        <v>INVALID</v>
      </c>
      <c r="AC582" s="861" t="str">
        <f t="shared" si="232"/>
        <v/>
      </c>
      <c r="AD582" s="861" t="e">
        <f t="shared" si="237"/>
        <v>#DIV/0!</v>
      </c>
      <c r="AE582" s="861">
        <f t="shared" si="238"/>
        <v>0</v>
      </c>
      <c r="AF582" s="862">
        <f t="shared" si="226"/>
        <v>300</v>
      </c>
      <c r="AG582" s="862">
        <f t="shared" si="227"/>
        <v>201</v>
      </c>
      <c r="AH582" s="865">
        <f t="shared" si="228"/>
        <v>0.374</v>
      </c>
      <c r="AI582" s="862">
        <f t="shared" si="229"/>
        <v>0.11600000000000001</v>
      </c>
      <c r="AJ582" s="862" t="e">
        <f t="shared" si="230"/>
        <v>#VALUE!</v>
      </c>
      <c r="AK582" s="632" t="str">
        <f t="shared" si="235"/>
        <v/>
      </c>
      <c r="AL582" s="866" t="str">
        <f t="shared" si="215"/>
        <v/>
      </c>
      <c r="AM582" s="867">
        <f t="shared" si="222"/>
        <v>0</v>
      </c>
      <c r="AN582" s="633" t="str">
        <f t="shared" si="236"/>
        <v>YES</v>
      </c>
      <c r="AO582" s="511" t="s">
        <v>382</v>
      </c>
      <c r="AP582" s="127">
        <f>VLOOKUP(AO582,'Flags&amp;Qualifiers'!$B$2:$C$49,2)</f>
        <v>0</v>
      </c>
      <c r="AQ582" s="127">
        <f>VLOOKUP(AO582,'Flags&amp;Qualifiers'!$B$2:$D$49,3)</f>
        <v>0</v>
      </c>
      <c r="AR582" s="127">
        <f>VLOOKUP(AO582,'Flags&amp;Qualifiers'!$B$2:$E$49,4)</f>
        <v>0</v>
      </c>
      <c r="AS582" s="968"/>
      <c r="AT582" s="856" t="str">
        <f t="shared" si="223"/>
        <v>no</v>
      </c>
    </row>
    <row r="583" spans="1:46" s="7" customFormat="1" ht="11.25" customHeight="1" x14ac:dyDescent="0.2">
      <c r="A583" s="621">
        <f>(AirVision!A580)</f>
        <v>0</v>
      </c>
      <c r="B583" s="622">
        <f>(AirVision!B580)</f>
        <v>0</v>
      </c>
      <c r="C583" s="623" t="str">
        <f>IF(ISNUMBER(AirVision!I580),AirVision!I580, "")</f>
        <v/>
      </c>
      <c r="D583" s="624" t="str">
        <f>IF(AirVision!J580&lt;&gt;"",AirVision!J580, "")</f>
        <v/>
      </c>
      <c r="E583" s="624" t="str">
        <f>IF(ISNUMBER(AirVision!C580),AirVision!C580, "")</f>
        <v/>
      </c>
      <c r="F583" s="624" t="str">
        <f>IF(AirVision!D580&lt;&gt;"",AirVision!D580, "")</f>
        <v/>
      </c>
      <c r="G583" s="624" t="str">
        <f>IF(ISNUMBER(AirVision!F580),AirVision!F580, "")</f>
        <v/>
      </c>
      <c r="H583" s="624" t="str">
        <f>IF(AirVision!G580&lt;&gt;"",AirVision!G580, "")</f>
        <v/>
      </c>
      <c r="I583" s="624" t="str">
        <f>IF(ISNUMBER(AirVision!U580),AirVision!U580, "")</f>
        <v/>
      </c>
      <c r="J583" s="624" t="str">
        <f>IF(AirVision!V580&lt;&gt;"",AirVision!V580, "")</f>
        <v/>
      </c>
      <c r="K583" s="624" t="str">
        <f>IF(ISNUMBER(AirVision!X580),AirVision!X580, "")</f>
        <v/>
      </c>
      <c r="L583" s="624" t="str">
        <f>IF(AirVision!Y580&lt;&gt;"",AirVision!Y580, "")</f>
        <v/>
      </c>
      <c r="M583" s="624" t="str">
        <f>IF(ISNUMBER(AirVision!AA580),AirVision!AA580, "")</f>
        <v/>
      </c>
      <c r="N583" s="624" t="str">
        <f>IF(AirVision!AB580&lt;&gt;"",AirVision!AB580, "")</f>
        <v/>
      </c>
      <c r="O583" s="624" t="str">
        <f>IF(ISNUMBER(AirVision!AD580),AirVision!AD580, "")</f>
        <v/>
      </c>
      <c r="P583" s="624" t="str">
        <f>IF(AirVision!AE580&lt;&gt;"",AirVision!AE580, "")</f>
        <v/>
      </c>
      <c r="Q583" s="624">
        <f t="shared" si="216"/>
        <v>1</v>
      </c>
      <c r="R583" s="624" t="str">
        <f>IF(D583&lt;&gt;"",(VLOOKUP(D583,'Flags&amp;Qualifiers'!$S$2:$U$55,3)),"")</f>
        <v/>
      </c>
      <c r="S583" s="624" t="b">
        <f>ISNUMBER(SEARCH('Flags&amp;Qualifiers'!$S$5,D583))</f>
        <v>0</v>
      </c>
      <c r="T583" s="624">
        <f t="shared" si="217"/>
        <v>0</v>
      </c>
      <c r="U583" s="624" t="str">
        <f>IF(D583&lt;&gt;"",(VLOOKUP(D583,'Flags&amp;Qualifiers'!$S$2:$T$55,2)),"")</f>
        <v/>
      </c>
      <c r="V583" s="7">
        <f t="shared" si="218"/>
        <v>1</v>
      </c>
      <c r="W583" s="7">
        <f t="shared" si="219"/>
        <v>0</v>
      </c>
      <c r="X583" s="861" t="str">
        <f t="shared" si="220"/>
        <v>NULL</v>
      </c>
      <c r="Y583" s="557" t="str">
        <f t="shared" si="221"/>
        <v/>
      </c>
      <c r="Z583" s="862">
        <f t="shared" si="224"/>
        <v>577</v>
      </c>
      <c r="AA583" s="633">
        <f t="shared" si="225"/>
        <v>0</v>
      </c>
      <c r="AB583" s="7" t="str">
        <f t="shared" si="231"/>
        <v>INVALID</v>
      </c>
      <c r="AC583" s="861" t="str">
        <f t="shared" si="232"/>
        <v/>
      </c>
      <c r="AD583" s="861" t="e">
        <f t="shared" ref="AD583:AD606" si="239">AVERAGE($X$583:$X$606)</f>
        <v>#DIV/0!</v>
      </c>
      <c r="AE583" s="861">
        <f t="shared" ref="AE583:AE606" si="240">MAX($X$583:$X$606)</f>
        <v>0</v>
      </c>
      <c r="AF583" s="862">
        <f t="shared" si="226"/>
        <v>300</v>
      </c>
      <c r="AG583" s="862">
        <f t="shared" si="227"/>
        <v>201</v>
      </c>
      <c r="AH583" s="865">
        <f t="shared" si="228"/>
        <v>0.374</v>
      </c>
      <c r="AI583" s="862">
        <f t="shared" si="229"/>
        <v>0.11600000000000001</v>
      </c>
      <c r="AJ583" s="862" t="e">
        <f t="shared" si="230"/>
        <v>#VALUE!</v>
      </c>
      <c r="AK583" s="632" t="str">
        <f t="shared" si="235"/>
        <v/>
      </c>
      <c r="AL583" s="866" t="str">
        <f t="shared" ref="AL583:AL646" si="241">IF(ISNUMBER(E583),(CONVERT(E583,"C","F")), "")</f>
        <v/>
      </c>
      <c r="AM583" s="867">
        <f t="shared" si="222"/>
        <v>0</v>
      </c>
      <c r="AN583" s="633" t="str">
        <f t="shared" si="236"/>
        <v>YES</v>
      </c>
      <c r="AO583" s="511" t="s">
        <v>382</v>
      </c>
      <c r="AP583" s="127">
        <f>VLOOKUP(AO583,'Flags&amp;Qualifiers'!$B$2:$C$49,2)</f>
        <v>0</v>
      </c>
      <c r="AQ583" s="127">
        <f>VLOOKUP(AO583,'Flags&amp;Qualifiers'!$B$2:$D$49,3)</f>
        <v>0</v>
      </c>
      <c r="AR583" s="127">
        <f>VLOOKUP(AO583,'Flags&amp;Qualifiers'!$B$2:$E$49,4)</f>
        <v>0</v>
      </c>
      <c r="AS583" s="968"/>
      <c r="AT583" s="856" t="str">
        <f t="shared" si="223"/>
        <v>no</v>
      </c>
    </row>
    <row r="584" spans="1:46" s="7" customFormat="1" ht="11.25" customHeight="1" x14ac:dyDescent="0.2">
      <c r="A584" s="621">
        <f>(AirVision!A581)</f>
        <v>0</v>
      </c>
      <c r="B584" s="622">
        <f>(AirVision!B581)</f>
        <v>0</v>
      </c>
      <c r="C584" s="623" t="str">
        <f>IF(ISNUMBER(AirVision!I581),AirVision!I581, "")</f>
        <v/>
      </c>
      <c r="D584" s="624" t="str">
        <f>IF(AirVision!J581&lt;&gt;"",AirVision!J581, "")</f>
        <v/>
      </c>
      <c r="E584" s="624" t="str">
        <f>IF(ISNUMBER(AirVision!C581),AirVision!C581, "")</f>
        <v/>
      </c>
      <c r="F584" s="624" t="str">
        <f>IF(AirVision!D581&lt;&gt;"",AirVision!D581, "")</f>
        <v/>
      </c>
      <c r="G584" s="624" t="str">
        <f>IF(ISNUMBER(AirVision!F581),AirVision!F581, "")</f>
        <v/>
      </c>
      <c r="H584" s="624" t="str">
        <f>IF(AirVision!G581&lt;&gt;"",AirVision!G581, "")</f>
        <v/>
      </c>
      <c r="I584" s="624" t="str">
        <f>IF(ISNUMBER(AirVision!U581),AirVision!U581, "")</f>
        <v/>
      </c>
      <c r="J584" s="624" t="str">
        <f>IF(AirVision!V581&lt;&gt;"",AirVision!V581, "")</f>
        <v/>
      </c>
      <c r="K584" s="624" t="str">
        <f>IF(ISNUMBER(AirVision!X581),AirVision!X581, "")</f>
        <v/>
      </c>
      <c r="L584" s="624" t="str">
        <f>IF(AirVision!Y581&lt;&gt;"",AirVision!Y581, "")</f>
        <v/>
      </c>
      <c r="M584" s="624" t="str">
        <f>IF(ISNUMBER(AirVision!AA581),AirVision!AA581, "")</f>
        <v/>
      </c>
      <c r="N584" s="624" t="str">
        <f>IF(AirVision!AB581&lt;&gt;"",AirVision!AB581, "")</f>
        <v/>
      </c>
      <c r="O584" s="624" t="str">
        <f>IF(ISNUMBER(AirVision!AD581),AirVision!AD581, "")</f>
        <v/>
      </c>
      <c r="P584" s="624" t="str">
        <f>IF(AirVision!AE581&lt;&gt;"",AirVision!AE581, "")</f>
        <v/>
      </c>
      <c r="Q584" s="624">
        <f t="shared" ref="Q584:Q647" si="242">COUNTBLANK(C584)</f>
        <v>1</v>
      </c>
      <c r="R584" s="624" t="str">
        <f>IF(D584&lt;&gt;"",(VLOOKUP(D584,'Flags&amp;Qualifiers'!$S$2:$U$55,3)),"")</f>
        <v/>
      </c>
      <c r="S584" s="624" t="b">
        <f>ISNUMBER(SEARCH('Flags&amp;Qualifiers'!$S$5,D584))</f>
        <v>0</v>
      </c>
      <c r="T584" s="624">
        <f t="shared" ref="T584:T647" si="243">COUNTIF(S584,TRUE)</f>
        <v>0</v>
      </c>
      <c r="U584" s="624" t="str">
        <f>IF(D584&lt;&gt;"",(VLOOKUP(D584,'Flags&amp;Qualifiers'!$S$2:$T$55,2)),"")</f>
        <v/>
      </c>
      <c r="V584" s="7">
        <f t="shared" ref="V584:V647" si="244">SUM(Q584,T584)</f>
        <v>1</v>
      </c>
      <c r="W584" s="7">
        <f t="shared" ref="W584:W647" si="245">SUM(R584)</f>
        <v>0</v>
      </c>
      <c r="X584" s="861" t="str">
        <f t="shared" ref="X584:X647" si="246">IF(OR(V584&gt;0,ISTEXT(AP584)),"NULL",TRUNC(C584*0.001,3))</f>
        <v>NULL</v>
      </c>
      <c r="Y584" s="557" t="str">
        <f t="shared" ref="Y584:Y647" si="247">IF(X584&lt;0.005,"MDL","")</f>
        <v/>
      </c>
      <c r="Z584" s="862">
        <f t="shared" si="224"/>
        <v>578</v>
      </c>
      <c r="AA584" s="633">
        <f t="shared" si="225"/>
        <v>0</v>
      </c>
      <c r="AB584" s="7" t="str">
        <f t="shared" si="231"/>
        <v>INVALID</v>
      </c>
      <c r="AC584" s="861" t="str">
        <f t="shared" si="232"/>
        <v/>
      </c>
      <c r="AD584" s="861" t="e">
        <f t="shared" si="239"/>
        <v>#DIV/0!</v>
      </c>
      <c r="AE584" s="861">
        <f t="shared" si="240"/>
        <v>0</v>
      </c>
      <c r="AF584" s="862">
        <f t="shared" si="226"/>
        <v>300</v>
      </c>
      <c r="AG584" s="862">
        <f t="shared" si="227"/>
        <v>201</v>
      </c>
      <c r="AH584" s="865">
        <f t="shared" si="228"/>
        <v>0.374</v>
      </c>
      <c r="AI584" s="862">
        <f t="shared" si="229"/>
        <v>0.11600000000000001</v>
      </c>
      <c r="AJ584" s="862" t="e">
        <f t="shared" si="230"/>
        <v>#VALUE!</v>
      </c>
      <c r="AK584" s="632" t="str">
        <f t="shared" si="235"/>
        <v/>
      </c>
      <c r="AL584" s="866" t="str">
        <f t="shared" si="241"/>
        <v/>
      </c>
      <c r="AM584" s="867">
        <f t="shared" ref="AM584:AM647" si="248">B584-B583</f>
        <v>0</v>
      </c>
      <c r="AN584" s="633" t="str">
        <f t="shared" si="236"/>
        <v>YES</v>
      </c>
      <c r="AO584" s="511" t="s">
        <v>382</v>
      </c>
      <c r="AP584" s="127">
        <f>VLOOKUP(AO584,'Flags&amp;Qualifiers'!$B$2:$C$49,2)</f>
        <v>0</v>
      </c>
      <c r="AQ584" s="127">
        <f>VLOOKUP(AO584,'Flags&amp;Qualifiers'!$B$2:$D$49,3)</f>
        <v>0</v>
      </c>
      <c r="AR584" s="127">
        <f>VLOOKUP(AO584,'Flags&amp;Qualifiers'!$B$2:$E$49,4)</f>
        <v>0</v>
      </c>
      <c r="AS584" s="968"/>
      <c r="AT584" s="856" t="str">
        <f t="shared" ref="AT584:AT647" si="249">IF(AND(AN584="YES",AO584="-"),"no","")</f>
        <v>no</v>
      </c>
    </row>
    <row r="585" spans="1:46" s="7" customFormat="1" ht="11.25" customHeight="1" x14ac:dyDescent="0.2">
      <c r="A585" s="621">
        <f>(AirVision!A582)</f>
        <v>0</v>
      </c>
      <c r="B585" s="622">
        <f>(AirVision!B582)</f>
        <v>0</v>
      </c>
      <c r="C585" s="623" t="str">
        <f>IF(ISNUMBER(AirVision!I582),AirVision!I582, "")</f>
        <v/>
      </c>
      <c r="D585" s="624" t="str">
        <f>IF(AirVision!J582&lt;&gt;"",AirVision!J582, "")</f>
        <v/>
      </c>
      <c r="E585" s="624" t="str">
        <f>IF(ISNUMBER(AirVision!C582),AirVision!C582, "")</f>
        <v/>
      </c>
      <c r="F585" s="624" t="str">
        <f>IF(AirVision!D582&lt;&gt;"",AirVision!D582, "")</f>
        <v/>
      </c>
      <c r="G585" s="624" t="str">
        <f>IF(ISNUMBER(AirVision!F582),AirVision!F582, "")</f>
        <v/>
      </c>
      <c r="H585" s="624" t="str">
        <f>IF(AirVision!G582&lt;&gt;"",AirVision!G582, "")</f>
        <v/>
      </c>
      <c r="I585" s="624" t="str">
        <f>IF(ISNUMBER(AirVision!U582),AirVision!U582, "")</f>
        <v/>
      </c>
      <c r="J585" s="624" t="str">
        <f>IF(AirVision!V582&lt;&gt;"",AirVision!V582, "")</f>
        <v/>
      </c>
      <c r="K585" s="624" t="str">
        <f>IF(ISNUMBER(AirVision!X582),AirVision!X582, "")</f>
        <v/>
      </c>
      <c r="L585" s="624" t="str">
        <f>IF(AirVision!Y582&lt;&gt;"",AirVision!Y582, "")</f>
        <v/>
      </c>
      <c r="M585" s="624" t="str">
        <f>IF(ISNUMBER(AirVision!AA582),AirVision!AA582, "")</f>
        <v/>
      </c>
      <c r="N585" s="624" t="str">
        <f>IF(AirVision!AB582&lt;&gt;"",AirVision!AB582, "")</f>
        <v/>
      </c>
      <c r="O585" s="624" t="str">
        <f>IF(ISNUMBER(AirVision!AD582),AirVision!AD582, "")</f>
        <v/>
      </c>
      <c r="P585" s="624" t="str">
        <f>IF(AirVision!AE582&lt;&gt;"",AirVision!AE582, "")</f>
        <v/>
      </c>
      <c r="Q585" s="624">
        <f t="shared" si="242"/>
        <v>1</v>
      </c>
      <c r="R585" s="624" t="str">
        <f>IF(D585&lt;&gt;"",(VLOOKUP(D585,'Flags&amp;Qualifiers'!$S$2:$U$55,3)),"")</f>
        <v/>
      </c>
      <c r="S585" s="624" t="b">
        <f>ISNUMBER(SEARCH('Flags&amp;Qualifiers'!$S$5,D585))</f>
        <v>0</v>
      </c>
      <c r="T585" s="624">
        <f t="shared" si="243"/>
        <v>0</v>
      </c>
      <c r="U585" s="624" t="str">
        <f>IF(D585&lt;&gt;"",(VLOOKUP(D585,'Flags&amp;Qualifiers'!$S$2:$T$55,2)),"")</f>
        <v/>
      </c>
      <c r="V585" s="7">
        <f t="shared" si="244"/>
        <v>1</v>
      </c>
      <c r="W585" s="7">
        <f t="shared" si="245"/>
        <v>0</v>
      </c>
      <c r="X585" s="861" t="str">
        <f t="shared" si="246"/>
        <v>NULL</v>
      </c>
      <c r="Y585" s="557" t="str">
        <f t="shared" si="247"/>
        <v/>
      </c>
      <c r="Z585" s="862">
        <f t="shared" ref="Z585:Z648" si="250">IF(C585=C584,Z584+1,1)</f>
        <v>579</v>
      </c>
      <c r="AA585" s="633">
        <f t="shared" ref="AA585:AA648" si="251">IF(OR(X584="NULL",X585="NULL"),0, (X585-X584))</f>
        <v>0</v>
      </c>
      <c r="AB585" s="7" t="str">
        <f t="shared" si="231"/>
        <v>INVALID</v>
      </c>
      <c r="AC585" s="861" t="str">
        <f t="shared" si="232"/>
        <v/>
      </c>
      <c r="AD585" s="861" t="e">
        <f t="shared" si="239"/>
        <v>#DIV/0!</v>
      </c>
      <c r="AE585" s="861">
        <f t="shared" si="240"/>
        <v>0</v>
      </c>
      <c r="AF585" s="862">
        <f t="shared" ref="AF585:AF648" si="252">IF(AC585&lt;0.0599,50,IF(AND(AC585&gt;0.0599,AC585&lt;0.0759),100,IF(AND(AC585&gt;0.0759,AC585&lt;0.0959),150,IF(AND(AC585&gt;0.0959,AC585&lt;0.1159),200,300))))</f>
        <v>300</v>
      </c>
      <c r="AG585" s="862">
        <f t="shared" ref="AG585:AG648" si="253">IF(AC585&lt;0.0599,0,IF(AND(AC585&gt;0.0599,AC585&lt;0.0759),51,IF(AND(AC585&gt;0.0759,AC585&lt;0.0959),101,IF(AND(AC585&gt;0.0959,AC585&lt;0.1159),151,201))))</f>
        <v>201</v>
      </c>
      <c r="AH585" s="865">
        <f t="shared" ref="AH585:AH648" si="254">IF(AC585&lt;0.0599,0.059,IF(AND(AC585&gt;0.0599,AC585&lt;0.0759),0.075,IF(AND(AC585&gt;0.0759,AC585&lt;0.0959),0.095,IF(AND(AC585&gt;0.0959,AC585&lt;0.1159),0.115,0.374))))</f>
        <v>0.374</v>
      </c>
      <c r="AI585" s="862">
        <f t="shared" ref="AI585:AI648" si="255">IF(AC585&lt;0.0599,0,IF(AND(AC585&gt;0.0599,AC585&lt;0.0759),0.06,IF(AND(AC585&gt;0.0759,AC585&lt;0.0959),0.076,IF(AND(AC585&gt;0.0959,AC585&lt;0.1159),0.096,0.116))))</f>
        <v>0.11600000000000001</v>
      </c>
      <c r="AJ585" s="862" t="e">
        <f t="shared" ref="AJ585:AJ648" si="256">(((AF585-AG585)/(AH585-AI585))*(AC585-AI585))+AG585</f>
        <v>#VALUE!</v>
      </c>
      <c r="AK585" s="632" t="str">
        <f t="shared" si="235"/>
        <v/>
      </c>
      <c r="AL585" s="866" t="str">
        <f t="shared" si="241"/>
        <v/>
      </c>
      <c r="AM585" s="867">
        <f t="shared" si="248"/>
        <v>0</v>
      </c>
      <c r="AN585" s="633" t="str">
        <f t="shared" si="236"/>
        <v>YES</v>
      </c>
      <c r="AO585" s="511" t="s">
        <v>382</v>
      </c>
      <c r="AP585" s="127">
        <f>VLOOKUP(AO585,'Flags&amp;Qualifiers'!$B$2:$C$49,2)</f>
        <v>0</v>
      </c>
      <c r="AQ585" s="127">
        <f>VLOOKUP(AO585,'Flags&amp;Qualifiers'!$B$2:$D$49,3)</f>
        <v>0</v>
      </c>
      <c r="AR585" s="127">
        <f>VLOOKUP(AO585,'Flags&amp;Qualifiers'!$B$2:$E$49,4)</f>
        <v>0</v>
      </c>
      <c r="AS585" s="968"/>
      <c r="AT585" s="856" t="str">
        <f t="shared" si="249"/>
        <v>no</v>
      </c>
    </row>
    <row r="586" spans="1:46" s="7" customFormat="1" ht="11.25" customHeight="1" x14ac:dyDescent="0.2">
      <c r="A586" s="621">
        <f>(AirVision!A583)</f>
        <v>0</v>
      </c>
      <c r="B586" s="622">
        <f>(AirVision!B583)</f>
        <v>0</v>
      </c>
      <c r="C586" s="623" t="str">
        <f>IF(ISNUMBER(AirVision!I583),AirVision!I583, "")</f>
        <v/>
      </c>
      <c r="D586" s="624" t="str">
        <f>IF(AirVision!J583&lt;&gt;"",AirVision!J583, "")</f>
        <v/>
      </c>
      <c r="E586" s="624" t="str">
        <f>IF(ISNUMBER(AirVision!C583),AirVision!C583, "")</f>
        <v/>
      </c>
      <c r="F586" s="624" t="str">
        <f>IF(AirVision!D583&lt;&gt;"",AirVision!D583, "")</f>
        <v/>
      </c>
      <c r="G586" s="624" t="str">
        <f>IF(ISNUMBER(AirVision!F583),AirVision!F583, "")</f>
        <v/>
      </c>
      <c r="H586" s="624" t="str">
        <f>IF(AirVision!G583&lt;&gt;"",AirVision!G583, "")</f>
        <v/>
      </c>
      <c r="I586" s="624" t="str">
        <f>IF(ISNUMBER(AirVision!U583),AirVision!U583, "")</f>
        <v/>
      </c>
      <c r="J586" s="624" t="str">
        <f>IF(AirVision!V583&lt;&gt;"",AirVision!V583, "")</f>
        <v/>
      </c>
      <c r="K586" s="624" t="str">
        <f>IF(ISNUMBER(AirVision!X583),AirVision!X583, "")</f>
        <v/>
      </c>
      <c r="L586" s="624" t="str">
        <f>IF(AirVision!Y583&lt;&gt;"",AirVision!Y583, "")</f>
        <v/>
      </c>
      <c r="M586" s="624" t="str">
        <f>IF(ISNUMBER(AirVision!AA583),AirVision!AA583, "")</f>
        <v/>
      </c>
      <c r="N586" s="624" t="str">
        <f>IF(AirVision!AB583&lt;&gt;"",AirVision!AB583, "")</f>
        <v/>
      </c>
      <c r="O586" s="624" t="str">
        <f>IF(ISNUMBER(AirVision!AD583),AirVision!AD583, "")</f>
        <v/>
      </c>
      <c r="P586" s="624" t="str">
        <f>IF(AirVision!AE583&lt;&gt;"",AirVision!AE583, "")</f>
        <v/>
      </c>
      <c r="Q586" s="624">
        <f t="shared" si="242"/>
        <v>1</v>
      </c>
      <c r="R586" s="624" t="str">
        <f>IF(D586&lt;&gt;"",(VLOOKUP(D586,'Flags&amp;Qualifiers'!$S$2:$U$55,3)),"")</f>
        <v/>
      </c>
      <c r="S586" s="624" t="b">
        <f>ISNUMBER(SEARCH('Flags&amp;Qualifiers'!$S$5,D586))</f>
        <v>0</v>
      </c>
      <c r="T586" s="624">
        <f t="shared" si="243"/>
        <v>0</v>
      </c>
      <c r="U586" s="624" t="str">
        <f>IF(D586&lt;&gt;"",(VLOOKUP(D586,'Flags&amp;Qualifiers'!$S$2:$T$55,2)),"")</f>
        <v/>
      </c>
      <c r="V586" s="7">
        <f t="shared" si="244"/>
        <v>1</v>
      </c>
      <c r="W586" s="7">
        <f t="shared" si="245"/>
        <v>0</v>
      </c>
      <c r="X586" s="861" t="str">
        <f t="shared" si="246"/>
        <v>NULL</v>
      </c>
      <c r="Y586" s="557" t="str">
        <f t="shared" si="247"/>
        <v/>
      </c>
      <c r="Z586" s="862">
        <f t="shared" si="250"/>
        <v>580</v>
      </c>
      <c r="AA586" s="633">
        <f t="shared" si="251"/>
        <v>0</v>
      </c>
      <c r="AB586" s="7" t="str">
        <f t="shared" si="231"/>
        <v>INVALID</v>
      </c>
      <c r="AC586" s="861" t="str">
        <f t="shared" si="232"/>
        <v/>
      </c>
      <c r="AD586" s="861" t="e">
        <f t="shared" si="239"/>
        <v>#DIV/0!</v>
      </c>
      <c r="AE586" s="861">
        <f t="shared" si="240"/>
        <v>0</v>
      </c>
      <c r="AF586" s="862">
        <f t="shared" si="252"/>
        <v>300</v>
      </c>
      <c r="AG586" s="862">
        <f t="shared" si="253"/>
        <v>201</v>
      </c>
      <c r="AH586" s="865">
        <f t="shared" si="254"/>
        <v>0.374</v>
      </c>
      <c r="AI586" s="862">
        <f t="shared" si="255"/>
        <v>0.11600000000000001</v>
      </c>
      <c r="AJ586" s="862" t="e">
        <f t="shared" si="256"/>
        <v>#VALUE!</v>
      </c>
      <c r="AK586" s="632" t="str">
        <f t="shared" si="235"/>
        <v/>
      </c>
      <c r="AL586" s="866" t="str">
        <f t="shared" si="241"/>
        <v/>
      </c>
      <c r="AM586" s="867">
        <f t="shared" si="248"/>
        <v>0</v>
      </c>
      <c r="AN586" s="633" t="str">
        <f t="shared" si="236"/>
        <v>YES</v>
      </c>
      <c r="AO586" s="511" t="s">
        <v>382</v>
      </c>
      <c r="AP586" s="127">
        <f>VLOOKUP(AO586,'Flags&amp;Qualifiers'!$B$2:$C$49,2)</f>
        <v>0</v>
      </c>
      <c r="AQ586" s="127">
        <f>VLOOKUP(AO586,'Flags&amp;Qualifiers'!$B$2:$D$49,3)</f>
        <v>0</v>
      </c>
      <c r="AR586" s="127">
        <f>VLOOKUP(AO586,'Flags&amp;Qualifiers'!$B$2:$E$49,4)</f>
        <v>0</v>
      </c>
      <c r="AS586" s="968"/>
      <c r="AT586" s="856" t="str">
        <f t="shared" si="249"/>
        <v>no</v>
      </c>
    </row>
    <row r="587" spans="1:46" s="7" customFormat="1" ht="11.25" customHeight="1" x14ac:dyDescent="0.2">
      <c r="A587" s="621">
        <f>(AirVision!A584)</f>
        <v>0</v>
      </c>
      <c r="B587" s="622">
        <f>(AirVision!B584)</f>
        <v>0</v>
      </c>
      <c r="C587" s="623" t="str">
        <f>IF(ISNUMBER(AirVision!I584),AirVision!I584, "")</f>
        <v/>
      </c>
      <c r="D587" s="624" t="str">
        <f>IF(AirVision!J584&lt;&gt;"",AirVision!J584, "")</f>
        <v/>
      </c>
      <c r="E587" s="624" t="str">
        <f>IF(ISNUMBER(AirVision!C584),AirVision!C584, "")</f>
        <v/>
      </c>
      <c r="F587" s="624" t="str">
        <f>IF(AirVision!D584&lt;&gt;"",AirVision!D584, "")</f>
        <v/>
      </c>
      <c r="G587" s="624" t="str">
        <f>IF(ISNUMBER(AirVision!F584),AirVision!F584, "")</f>
        <v/>
      </c>
      <c r="H587" s="624" t="str">
        <f>IF(AirVision!G584&lt;&gt;"",AirVision!G584, "")</f>
        <v/>
      </c>
      <c r="I587" s="624" t="str">
        <f>IF(ISNUMBER(AirVision!U584),AirVision!U584, "")</f>
        <v/>
      </c>
      <c r="J587" s="624" t="str">
        <f>IF(AirVision!V584&lt;&gt;"",AirVision!V584, "")</f>
        <v/>
      </c>
      <c r="K587" s="624" t="str">
        <f>IF(ISNUMBER(AirVision!X584),AirVision!X584, "")</f>
        <v/>
      </c>
      <c r="L587" s="624" t="str">
        <f>IF(AirVision!Y584&lt;&gt;"",AirVision!Y584, "")</f>
        <v/>
      </c>
      <c r="M587" s="624" t="str">
        <f>IF(ISNUMBER(AirVision!AA584),AirVision!AA584, "")</f>
        <v/>
      </c>
      <c r="N587" s="624" t="str">
        <f>IF(AirVision!AB584&lt;&gt;"",AirVision!AB584, "")</f>
        <v/>
      </c>
      <c r="O587" s="624" t="str">
        <f>IF(ISNUMBER(AirVision!AD584),AirVision!AD584, "")</f>
        <v/>
      </c>
      <c r="P587" s="624" t="str">
        <f>IF(AirVision!AE584&lt;&gt;"",AirVision!AE584, "")</f>
        <v/>
      </c>
      <c r="Q587" s="624">
        <f t="shared" si="242"/>
        <v>1</v>
      </c>
      <c r="R587" s="624" t="str">
        <f>IF(D587&lt;&gt;"",(VLOOKUP(D587,'Flags&amp;Qualifiers'!$S$2:$U$55,3)),"")</f>
        <v/>
      </c>
      <c r="S587" s="624" t="b">
        <f>ISNUMBER(SEARCH('Flags&amp;Qualifiers'!$S$5,D587))</f>
        <v>0</v>
      </c>
      <c r="T587" s="624">
        <f t="shared" si="243"/>
        <v>0</v>
      </c>
      <c r="U587" s="624" t="str">
        <f>IF(D587&lt;&gt;"",(VLOOKUP(D587,'Flags&amp;Qualifiers'!$S$2:$T$55,2)),"")</f>
        <v/>
      </c>
      <c r="V587" s="7">
        <f t="shared" si="244"/>
        <v>1</v>
      </c>
      <c r="W587" s="7">
        <f t="shared" si="245"/>
        <v>0</v>
      </c>
      <c r="X587" s="861" t="str">
        <f t="shared" si="246"/>
        <v>NULL</v>
      </c>
      <c r="Y587" s="557" t="str">
        <f t="shared" si="247"/>
        <v/>
      </c>
      <c r="Z587" s="862">
        <f t="shared" si="250"/>
        <v>581</v>
      </c>
      <c r="AA587" s="633">
        <f t="shared" si="251"/>
        <v>0</v>
      </c>
      <c r="AB587" s="7" t="str">
        <f t="shared" si="231"/>
        <v>INVALID</v>
      </c>
      <c r="AC587" s="861" t="str">
        <f t="shared" si="232"/>
        <v/>
      </c>
      <c r="AD587" s="861" t="e">
        <f t="shared" si="239"/>
        <v>#DIV/0!</v>
      </c>
      <c r="AE587" s="861">
        <f t="shared" si="240"/>
        <v>0</v>
      </c>
      <c r="AF587" s="862">
        <f t="shared" si="252"/>
        <v>300</v>
      </c>
      <c r="AG587" s="862">
        <f t="shared" si="253"/>
        <v>201</v>
      </c>
      <c r="AH587" s="865">
        <f t="shared" si="254"/>
        <v>0.374</v>
      </c>
      <c r="AI587" s="862">
        <f t="shared" si="255"/>
        <v>0.11600000000000001</v>
      </c>
      <c r="AJ587" s="862" t="e">
        <f t="shared" si="256"/>
        <v>#VALUE!</v>
      </c>
      <c r="AK587" s="632" t="str">
        <f t="shared" si="235"/>
        <v/>
      </c>
      <c r="AL587" s="866" t="str">
        <f t="shared" si="241"/>
        <v/>
      </c>
      <c r="AM587" s="867">
        <f t="shared" si="248"/>
        <v>0</v>
      </c>
      <c r="AN587" s="633" t="str">
        <f t="shared" si="236"/>
        <v>YES</v>
      </c>
      <c r="AO587" s="511" t="s">
        <v>382</v>
      </c>
      <c r="AP587" s="127">
        <f>VLOOKUP(AO587,'Flags&amp;Qualifiers'!$B$2:$C$49,2)</f>
        <v>0</v>
      </c>
      <c r="AQ587" s="127">
        <f>VLOOKUP(AO587,'Flags&amp;Qualifiers'!$B$2:$D$49,3)</f>
        <v>0</v>
      </c>
      <c r="AR587" s="127">
        <f>VLOOKUP(AO587,'Flags&amp;Qualifiers'!$B$2:$E$49,4)</f>
        <v>0</v>
      </c>
      <c r="AS587" s="968"/>
      <c r="AT587" s="856" t="str">
        <f t="shared" si="249"/>
        <v>no</v>
      </c>
    </row>
    <row r="588" spans="1:46" s="7" customFormat="1" ht="11.25" customHeight="1" x14ac:dyDescent="0.2">
      <c r="A588" s="621">
        <f>(AirVision!A585)</f>
        <v>0</v>
      </c>
      <c r="B588" s="622">
        <f>(AirVision!B585)</f>
        <v>0</v>
      </c>
      <c r="C588" s="623" t="str">
        <f>IF(ISNUMBER(AirVision!I585),AirVision!I585, "")</f>
        <v/>
      </c>
      <c r="D588" s="624" t="str">
        <f>IF(AirVision!J585&lt;&gt;"",AirVision!J585, "")</f>
        <v/>
      </c>
      <c r="E588" s="624" t="str">
        <f>IF(ISNUMBER(AirVision!C585),AirVision!C585, "")</f>
        <v/>
      </c>
      <c r="F588" s="624" t="str">
        <f>IF(AirVision!D585&lt;&gt;"",AirVision!D585, "")</f>
        <v/>
      </c>
      <c r="G588" s="624" t="str">
        <f>IF(ISNUMBER(AirVision!F585),AirVision!F585, "")</f>
        <v/>
      </c>
      <c r="H588" s="624" t="str">
        <f>IF(AirVision!G585&lt;&gt;"",AirVision!G585, "")</f>
        <v/>
      </c>
      <c r="I588" s="624" t="str">
        <f>IF(ISNUMBER(AirVision!U585),AirVision!U585, "")</f>
        <v/>
      </c>
      <c r="J588" s="624" t="str">
        <f>IF(AirVision!V585&lt;&gt;"",AirVision!V585, "")</f>
        <v/>
      </c>
      <c r="K588" s="624" t="str">
        <f>IF(ISNUMBER(AirVision!X585),AirVision!X585, "")</f>
        <v/>
      </c>
      <c r="L588" s="624" t="str">
        <f>IF(AirVision!Y585&lt;&gt;"",AirVision!Y585, "")</f>
        <v/>
      </c>
      <c r="M588" s="624" t="str">
        <f>IF(ISNUMBER(AirVision!AA585),AirVision!AA585, "")</f>
        <v/>
      </c>
      <c r="N588" s="624" t="str">
        <f>IF(AirVision!AB585&lt;&gt;"",AirVision!AB585, "")</f>
        <v/>
      </c>
      <c r="O588" s="624" t="str">
        <f>IF(ISNUMBER(AirVision!AD585),AirVision!AD585, "")</f>
        <v/>
      </c>
      <c r="P588" s="624" t="str">
        <f>IF(AirVision!AE585&lt;&gt;"",AirVision!AE585, "")</f>
        <v/>
      </c>
      <c r="Q588" s="624">
        <f t="shared" si="242"/>
        <v>1</v>
      </c>
      <c r="R588" s="624" t="str">
        <f>IF(D588&lt;&gt;"",(VLOOKUP(D588,'Flags&amp;Qualifiers'!$S$2:$U$55,3)),"")</f>
        <v/>
      </c>
      <c r="S588" s="624" t="b">
        <f>ISNUMBER(SEARCH('Flags&amp;Qualifiers'!$S$5,D588))</f>
        <v>0</v>
      </c>
      <c r="T588" s="624">
        <f t="shared" si="243"/>
        <v>0</v>
      </c>
      <c r="U588" s="624" t="str">
        <f>IF(D588&lt;&gt;"",(VLOOKUP(D588,'Flags&amp;Qualifiers'!$S$2:$T$55,2)),"")</f>
        <v/>
      </c>
      <c r="V588" s="7">
        <f t="shared" si="244"/>
        <v>1</v>
      </c>
      <c r="W588" s="7">
        <f t="shared" si="245"/>
        <v>0</v>
      </c>
      <c r="X588" s="861" t="str">
        <f t="shared" si="246"/>
        <v>NULL</v>
      </c>
      <c r="Y588" s="557" t="str">
        <f t="shared" si="247"/>
        <v/>
      </c>
      <c r="Z588" s="862">
        <f t="shared" si="250"/>
        <v>582</v>
      </c>
      <c r="AA588" s="633">
        <f t="shared" si="251"/>
        <v>0</v>
      </c>
      <c r="AB588" s="7" t="str">
        <f t="shared" si="231"/>
        <v>INVALID</v>
      </c>
      <c r="AC588" s="861" t="str">
        <f t="shared" si="232"/>
        <v/>
      </c>
      <c r="AD588" s="861" t="e">
        <f t="shared" si="239"/>
        <v>#DIV/0!</v>
      </c>
      <c r="AE588" s="861">
        <f t="shared" si="240"/>
        <v>0</v>
      </c>
      <c r="AF588" s="862">
        <f t="shared" si="252"/>
        <v>300</v>
      </c>
      <c r="AG588" s="862">
        <f t="shared" si="253"/>
        <v>201</v>
      </c>
      <c r="AH588" s="865">
        <f t="shared" si="254"/>
        <v>0.374</v>
      </c>
      <c r="AI588" s="862">
        <f t="shared" si="255"/>
        <v>0.11600000000000001</v>
      </c>
      <c r="AJ588" s="862" t="e">
        <f t="shared" si="256"/>
        <v>#VALUE!</v>
      </c>
      <c r="AK588" s="632" t="str">
        <f t="shared" si="235"/>
        <v/>
      </c>
      <c r="AL588" s="866" t="str">
        <f t="shared" si="241"/>
        <v/>
      </c>
      <c r="AM588" s="867">
        <f t="shared" si="248"/>
        <v>0</v>
      </c>
      <c r="AN588" s="633" t="str">
        <f t="shared" si="236"/>
        <v>YES</v>
      </c>
      <c r="AO588" s="511" t="s">
        <v>382</v>
      </c>
      <c r="AP588" s="127">
        <f>VLOOKUP(AO588,'Flags&amp;Qualifiers'!$B$2:$C$49,2)</f>
        <v>0</v>
      </c>
      <c r="AQ588" s="127">
        <f>VLOOKUP(AO588,'Flags&amp;Qualifiers'!$B$2:$D$49,3)</f>
        <v>0</v>
      </c>
      <c r="AR588" s="127">
        <f>VLOOKUP(AO588,'Flags&amp;Qualifiers'!$B$2:$E$49,4)</f>
        <v>0</v>
      </c>
      <c r="AS588" s="968"/>
      <c r="AT588" s="856" t="str">
        <f t="shared" si="249"/>
        <v>no</v>
      </c>
    </row>
    <row r="589" spans="1:46" s="7" customFormat="1" ht="11.25" customHeight="1" x14ac:dyDescent="0.2">
      <c r="A589" s="621">
        <f>(AirVision!A586)</f>
        <v>0</v>
      </c>
      <c r="B589" s="622">
        <f>(AirVision!B586)</f>
        <v>0</v>
      </c>
      <c r="C589" s="623" t="str">
        <f>IF(ISNUMBER(AirVision!I586),AirVision!I586, "")</f>
        <v/>
      </c>
      <c r="D589" s="624" t="str">
        <f>IF(AirVision!J586&lt;&gt;"",AirVision!J586, "")</f>
        <v/>
      </c>
      <c r="E589" s="624" t="str">
        <f>IF(ISNUMBER(AirVision!C586),AirVision!C586, "")</f>
        <v/>
      </c>
      <c r="F589" s="624" t="str">
        <f>IF(AirVision!D586&lt;&gt;"",AirVision!D586, "")</f>
        <v/>
      </c>
      <c r="G589" s="624" t="str">
        <f>IF(ISNUMBER(AirVision!F586),AirVision!F586, "")</f>
        <v/>
      </c>
      <c r="H589" s="624" t="str">
        <f>IF(AirVision!G586&lt;&gt;"",AirVision!G586, "")</f>
        <v/>
      </c>
      <c r="I589" s="624" t="str">
        <f>IF(ISNUMBER(AirVision!U586),AirVision!U586, "")</f>
        <v/>
      </c>
      <c r="J589" s="624" t="str">
        <f>IF(AirVision!V586&lt;&gt;"",AirVision!V586, "")</f>
        <v/>
      </c>
      <c r="K589" s="624" t="str">
        <f>IF(ISNUMBER(AirVision!X586),AirVision!X586, "")</f>
        <v/>
      </c>
      <c r="L589" s="624" t="str">
        <f>IF(AirVision!Y586&lt;&gt;"",AirVision!Y586, "")</f>
        <v/>
      </c>
      <c r="M589" s="624" t="str">
        <f>IF(ISNUMBER(AirVision!AA586),AirVision!AA586, "")</f>
        <v/>
      </c>
      <c r="N589" s="624" t="str">
        <f>IF(AirVision!AB586&lt;&gt;"",AirVision!AB586, "")</f>
        <v/>
      </c>
      <c r="O589" s="624" t="str">
        <f>IF(ISNUMBER(AirVision!AD586),AirVision!AD586, "")</f>
        <v/>
      </c>
      <c r="P589" s="624" t="str">
        <f>IF(AirVision!AE586&lt;&gt;"",AirVision!AE586, "")</f>
        <v/>
      </c>
      <c r="Q589" s="624">
        <f t="shared" si="242"/>
        <v>1</v>
      </c>
      <c r="R589" s="624" t="str">
        <f>IF(D589&lt;&gt;"",(VLOOKUP(D589,'Flags&amp;Qualifiers'!$S$2:$U$55,3)),"")</f>
        <v/>
      </c>
      <c r="S589" s="624" t="b">
        <f>ISNUMBER(SEARCH('Flags&amp;Qualifiers'!$S$5,D589))</f>
        <v>0</v>
      </c>
      <c r="T589" s="624">
        <f t="shared" si="243"/>
        <v>0</v>
      </c>
      <c r="U589" s="624" t="str">
        <f>IF(D589&lt;&gt;"",(VLOOKUP(D589,'Flags&amp;Qualifiers'!$S$2:$T$55,2)),"")</f>
        <v/>
      </c>
      <c r="V589" s="7">
        <f t="shared" si="244"/>
        <v>1</v>
      </c>
      <c r="W589" s="7">
        <f t="shared" si="245"/>
        <v>0</v>
      </c>
      <c r="X589" s="861" t="str">
        <f t="shared" si="246"/>
        <v>NULL</v>
      </c>
      <c r="Y589" s="557" t="str">
        <f t="shared" si="247"/>
        <v/>
      </c>
      <c r="Z589" s="862">
        <f t="shared" si="250"/>
        <v>583</v>
      </c>
      <c r="AA589" s="633">
        <f t="shared" si="251"/>
        <v>0</v>
      </c>
      <c r="AB589" s="7" t="str">
        <f t="shared" si="231"/>
        <v>INVALID</v>
      </c>
      <c r="AC589" s="861" t="str">
        <f t="shared" si="232"/>
        <v/>
      </c>
      <c r="AD589" s="861" t="e">
        <f t="shared" si="239"/>
        <v>#DIV/0!</v>
      </c>
      <c r="AE589" s="861">
        <f t="shared" si="240"/>
        <v>0</v>
      </c>
      <c r="AF589" s="862">
        <f t="shared" si="252"/>
        <v>300</v>
      </c>
      <c r="AG589" s="862">
        <f t="shared" si="253"/>
        <v>201</v>
      </c>
      <c r="AH589" s="865">
        <f t="shared" si="254"/>
        <v>0.374</v>
      </c>
      <c r="AI589" s="862">
        <f t="shared" si="255"/>
        <v>0.11600000000000001</v>
      </c>
      <c r="AJ589" s="862" t="e">
        <f t="shared" si="256"/>
        <v>#VALUE!</v>
      </c>
      <c r="AK589" s="632" t="str">
        <f t="shared" si="235"/>
        <v/>
      </c>
      <c r="AL589" s="866" t="str">
        <f t="shared" si="241"/>
        <v/>
      </c>
      <c r="AM589" s="867">
        <f t="shared" si="248"/>
        <v>0</v>
      </c>
      <c r="AN589" s="633" t="str">
        <f t="shared" si="236"/>
        <v>YES</v>
      </c>
      <c r="AO589" s="511" t="s">
        <v>382</v>
      </c>
      <c r="AP589" s="127">
        <f>VLOOKUP(AO589,'Flags&amp;Qualifiers'!$B$2:$C$49,2)</f>
        <v>0</v>
      </c>
      <c r="AQ589" s="127">
        <f>VLOOKUP(AO589,'Flags&amp;Qualifiers'!$B$2:$D$49,3)</f>
        <v>0</v>
      </c>
      <c r="AR589" s="127">
        <f>VLOOKUP(AO589,'Flags&amp;Qualifiers'!$B$2:$E$49,4)</f>
        <v>0</v>
      </c>
      <c r="AS589" s="968"/>
      <c r="AT589" s="856" t="str">
        <f t="shared" si="249"/>
        <v>no</v>
      </c>
    </row>
    <row r="590" spans="1:46" s="7" customFormat="1" ht="11.25" customHeight="1" x14ac:dyDescent="0.2">
      <c r="A590" s="621">
        <f>(AirVision!A587)</f>
        <v>0</v>
      </c>
      <c r="B590" s="622">
        <f>(AirVision!B587)</f>
        <v>0</v>
      </c>
      <c r="C590" s="623" t="str">
        <f>IF(ISNUMBER(AirVision!I587),AirVision!I587, "")</f>
        <v/>
      </c>
      <c r="D590" s="624" t="str">
        <f>IF(AirVision!J587&lt;&gt;"",AirVision!J587, "")</f>
        <v/>
      </c>
      <c r="E590" s="624" t="str">
        <f>IF(ISNUMBER(AirVision!C587),AirVision!C587, "")</f>
        <v/>
      </c>
      <c r="F590" s="624" t="str">
        <f>IF(AirVision!D587&lt;&gt;"",AirVision!D587, "")</f>
        <v/>
      </c>
      <c r="G590" s="624" t="str">
        <f>IF(ISNUMBER(AirVision!F587),AirVision!F587, "")</f>
        <v/>
      </c>
      <c r="H590" s="624" t="str">
        <f>IF(AirVision!G587&lt;&gt;"",AirVision!G587, "")</f>
        <v/>
      </c>
      <c r="I590" s="624" t="str">
        <f>IF(ISNUMBER(AirVision!U587),AirVision!U587, "")</f>
        <v/>
      </c>
      <c r="J590" s="624" t="str">
        <f>IF(AirVision!V587&lt;&gt;"",AirVision!V587, "")</f>
        <v/>
      </c>
      <c r="K590" s="624" t="str">
        <f>IF(ISNUMBER(AirVision!X587),AirVision!X587, "")</f>
        <v/>
      </c>
      <c r="L590" s="624" t="str">
        <f>IF(AirVision!Y587&lt;&gt;"",AirVision!Y587, "")</f>
        <v/>
      </c>
      <c r="M590" s="624" t="str">
        <f>IF(ISNUMBER(AirVision!AA587),AirVision!AA587, "")</f>
        <v/>
      </c>
      <c r="N590" s="624" t="str">
        <f>IF(AirVision!AB587&lt;&gt;"",AirVision!AB587, "")</f>
        <v/>
      </c>
      <c r="O590" s="624" t="str">
        <f>IF(ISNUMBER(AirVision!AD587),AirVision!AD587, "")</f>
        <v/>
      </c>
      <c r="P590" s="624" t="str">
        <f>IF(AirVision!AE587&lt;&gt;"",AirVision!AE587, "")</f>
        <v/>
      </c>
      <c r="Q590" s="624">
        <f t="shared" si="242"/>
        <v>1</v>
      </c>
      <c r="R590" s="624" t="str">
        <f>IF(D590&lt;&gt;"",(VLOOKUP(D590,'Flags&amp;Qualifiers'!$S$2:$U$55,3)),"")</f>
        <v/>
      </c>
      <c r="S590" s="624" t="b">
        <f>ISNUMBER(SEARCH('Flags&amp;Qualifiers'!$S$5,D590))</f>
        <v>0</v>
      </c>
      <c r="T590" s="624">
        <f t="shared" si="243"/>
        <v>0</v>
      </c>
      <c r="U590" s="624" t="str">
        <f>IF(D590&lt;&gt;"",(VLOOKUP(D590,'Flags&amp;Qualifiers'!$S$2:$T$55,2)),"")</f>
        <v/>
      </c>
      <c r="V590" s="7">
        <f t="shared" si="244"/>
        <v>1</v>
      </c>
      <c r="W590" s="7">
        <f t="shared" si="245"/>
        <v>0</v>
      </c>
      <c r="X590" s="861" t="str">
        <f t="shared" si="246"/>
        <v>NULL</v>
      </c>
      <c r="Y590" s="557" t="str">
        <f t="shared" si="247"/>
        <v/>
      </c>
      <c r="Z590" s="862">
        <f t="shared" si="250"/>
        <v>584</v>
      </c>
      <c r="AA590" s="633">
        <f t="shared" si="251"/>
        <v>0</v>
      </c>
      <c r="AB590" s="7" t="str">
        <f t="shared" ref="AB590:AB653" si="257">IF(X590="NULL","INVALID",AVERAGE(X583:X590))</f>
        <v>INVALID</v>
      </c>
      <c r="AC590" s="861" t="str">
        <f t="shared" si="232"/>
        <v/>
      </c>
      <c r="AD590" s="861" t="e">
        <f t="shared" si="239"/>
        <v>#DIV/0!</v>
      </c>
      <c r="AE590" s="861">
        <f t="shared" si="240"/>
        <v>0</v>
      </c>
      <c r="AF590" s="862">
        <f t="shared" si="252"/>
        <v>300</v>
      </c>
      <c r="AG590" s="862">
        <f t="shared" si="253"/>
        <v>201</v>
      </c>
      <c r="AH590" s="865">
        <f t="shared" si="254"/>
        <v>0.374</v>
      </c>
      <c r="AI590" s="862">
        <f t="shared" si="255"/>
        <v>0.11600000000000001</v>
      </c>
      <c r="AJ590" s="862" t="e">
        <f t="shared" si="256"/>
        <v>#VALUE!</v>
      </c>
      <c r="AK590" s="632" t="str">
        <f t="shared" si="235"/>
        <v/>
      </c>
      <c r="AL590" s="866" t="str">
        <f t="shared" si="241"/>
        <v/>
      </c>
      <c r="AM590" s="867">
        <f t="shared" si="248"/>
        <v>0</v>
      </c>
      <c r="AN590" s="633" t="str">
        <f t="shared" si="236"/>
        <v>YES</v>
      </c>
      <c r="AO590" s="511" t="s">
        <v>382</v>
      </c>
      <c r="AP590" s="127">
        <f>VLOOKUP(AO590,'Flags&amp;Qualifiers'!$B$2:$C$49,2)</f>
        <v>0</v>
      </c>
      <c r="AQ590" s="127">
        <f>VLOOKUP(AO590,'Flags&amp;Qualifiers'!$B$2:$D$49,3)</f>
        <v>0</v>
      </c>
      <c r="AR590" s="127">
        <f>VLOOKUP(AO590,'Flags&amp;Qualifiers'!$B$2:$E$49,4)</f>
        <v>0</v>
      </c>
      <c r="AS590" s="968">
        <f>COUNTIF(AC590:AC606,"&gt;0")</f>
        <v>0</v>
      </c>
      <c r="AT590" s="856" t="str">
        <f t="shared" si="249"/>
        <v>no</v>
      </c>
    </row>
    <row r="591" spans="1:46" s="7" customFormat="1" ht="11.25" customHeight="1" x14ac:dyDescent="0.2">
      <c r="A591" s="621">
        <f>(AirVision!A588)</f>
        <v>0</v>
      </c>
      <c r="B591" s="622">
        <f>(AirVision!B588)</f>
        <v>0</v>
      </c>
      <c r="C591" s="623" t="str">
        <f>IF(ISNUMBER(AirVision!I588),AirVision!I588, "")</f>
        <v/>
      </c>
      <c r="D591" s="624" t="str">
        <f>IF(AirVision!J588&lt;&gt;"",AirVision!J588, "")</f>
        <v/>
      </c>
      <c r="E591" s="624" t="str">
        <f>IF(ISNUMBER(AirVision!C588),AirVision!C588, "")</f>
        <v/>
      </c>
      <c r="F591" s="624" t="str">
        <f>IF(AirVision!D588&lt;&gt;"",AirVision!D588, "")</f>
        <v/>
      </c>
      <c r="G591" s="624" t="str">
        <f>IF(ISNUMBER(AirVision!F588),AirVision!F588, "")</f>
        <v/>
      </c>
      <c r="H591" s="624" t="str">
        <f>IF(AirVision!G588&lt;&gt;"",AirVision!G588, "")</f>
        <v/>
      </c>
      <c r="I591" s="624" t="str">
        <f>IF(ISNUMBER(AirVision!U588),AirVision!U588, "")</f>
        <v/>
      </c>
      <c r="J591" s="624" t="str">
        <f>IF(AirVision!V588&lt;&gt;"",AirVision!V588, "")</f>
        <v/>
      </c>
      <c r="K591" s="624" t="str">
        <f>IF(ISNUMBER(AirVision!X588),AirVision!X588, "")</f>
        <v/>
      </c>
      <c r="L591" s="624" t="str">
        <f>IF(AirVision!Y588&lt;&gt;"",AirVision!Y588, "")</f>
        <v/>
      </c>
      <c r="M591" s="624" t="str">
        <f>IF(ISNUMBER(AirVision!AA588),AirVision!AA588, "")</f>
        <v/>
      </c>
      <c r="N591" s="624" t="str">
        <f>IF(AirVision!AB588&lt;&gt;"",AirVision!AB588, "")</f>
        <v/>
      </c>
      <c r="O591" s="624" t="str">
        <f>IF(ISNUMBER(AirVision!AD588),AirVision!AD588, "")</f>
        <v/>
      </c>
      <c r="P591" s="624" t="str">
        <f>IF(AirVision!AE588&lt;&gt;"",AirVision!AE588, "")</f>
        <v/>
      </c>
      <c r="Q591" s="624">
        <f t="shared" si="242"/>
        <v>1</v>
      </c>
      <c r="R591" s="624" t="str">
        <f>IF(D591&lt;&gt;"",(VLOOKUP(D591,'Flags&amp;Qualifiers'!$S$2:$U$55,3)),"")</f>
        <v/>
      </c>
      <c r="S591" s="624" t="b">
        <f>ISNUMBER(SEARCH('Flags&amp;Qualifiers'!$S$5,D591))</f>
        <v>0</v>
      </c>
      <c r="T591" s="624">
        <f t="shared" si="243"/>
        <v>0</v>
      </c>
      <c r="U591" s="624" t="str">
        <f>IF(D591&lt;&gt;"",(VLOOKUP(D591,'Flags&amp;Qualifiers'!$S$2:$T$55,2)),"")</f>
        <v/>
      </c>
      <c r="V591" s="7">
        <f t="shared" si="244"/>
        <v>1</v>
      </c>
      <c r="W591" s="7">
        <f t="shared" si="245"/>
        <v>0</v>
      </c>
      <c r="X591" s="861" t="str">
        <f t="shared" si="246"/>
        <v>NULL</v>
      </c>
      <c r="Y591" s="557" t="str">
        <f t="shared" si="247"/>
        <v/>
      </c>
      <c r="Z591" s="862">
        <f t="shared" si="250"/>
        <v>585</v>
      </c>
      <c r="AA591" s="633">
        <f t="shared" si="251"/>
        <v>0</v>
      </c>
      <c r="AB591" s="7" t="str">
        <f t="shared" si="257"/>
        <v>INVALID</v>
      </c>
      <c r="AC591" s="861" t="str">
        <f t="shared" ref="AC591:AC654" si="258">IF(ISNUMBER(AB591),TRUNC(AB591,3), "")</f>
        <v/>
      </c>
      <c r="AD591" s="861" t="e">
        <f t="shared" si="239"/>
        <v>#DIV/0!</v>
      </c>
      <c r="AE591" s="861">
        <f t="shared" si="240"/>
        <v>0</v>
      </c>
      <c r="AF591" s="862">
        <f t="shared" si="252"/>
        <v>300</v>
      </c>
      <c r="AG591" s="862">
        <f t="shared" si="253"/>
        <v>201</v>
      </c>
      <c r="AH591" s="865">
        <f t="shared" si="254"/>
        <v>0.374</v>
      </c>
      <c r="AI591" s="862">
        <f t="shared" si="255"/>
        <v>0.11600000000000001</v>
      </c>
      <c r="AJ591" s="862" t="e">
        <f t="shared" si="256"/>
        <v>#VALUE!</v>
      </c>
      <c r="AK591" s="632" t="str">
        <f t="shared" si="235"/>
        <v/>
      </c>
      <c r="AL591" s="866" t="str">
        <f t="shared" si="241"/>
        <v/>
      </c>
      <c r="AM591" s="867">
        <f t="shared" si="248"/>
        <v>0</v>
      </c>
      <c r="AN591" s="633" t="str">
        <f t="shared" si="236"/>
        <v>YES</v>
      </c>
      <c r="AO591" s="511" t="s">
        <v>382</v>
      </c>
      <c r="AP591" s="127">
        <f>VLOOKUP(AO591,'Flags&amp;Qualifiers'!$B$2:$C$49,2)</f>
        <v>0</v>
      </c>
      <c r="AQ591" s="127">
        <f>VLOOKUP(AO591,'Flags&amp;Qualifiers'!$B$2:$D$49,3)</f>
        <v>0</v>
      </c>
      <c r="AR591" s="127">
        <f>VLOOKUP(AO591,'Flags&amp;Qualifiers'!$B$2:$E$49,4)</f>
        <v>0</v>
      </c>
      <c r="AS591" s="968"/>
      <c r="AT591" s="856" t="str">
        <f t="shared" si="249"/>
        <v>no</v>
      </c>
    </row>
    <row r="592" spans="1:46" s="7" customFormat="1" ht="11.25" customHeight="1" x14ac:dyDescent="0.2">
      <c r="A592" s="621">
        <f>(AirVision!A589)</f>
        <v>0</v>
      </c>
      <c r="B592" s="622">
        <f>(AirVision!B589)</f>
        <v>0</v>
      </c>
      <c r="C592" s="623" t="str">
        <f>IF(ISNUMBER(AirVision!I589),AirVision!I589, "")</f>
        <v/>
      </c>
      <c r="D592" s="624" t="str">
        <f>IF(AirVision!J589&lt;&gt;"",AirVision!J589, "")</f>
        <v/>
      </c>
      <c r="E592" s="624" t="str">
        <f>IF(ISNUMBER(AirVision!C589),AirVision!C589, "")</f>
        <v/>
      </c>
      <c r="F592" s="624" t="str">
        <f>IF(AirVision!D589&lt;&gt;"",AirVision!D589, "")</f>
        <v/>
      </c>
      <c r="G592" s="624" t="str">
        <f>IF(ISNUMBER(AirVision!F589),AirVision!F589, "")</f>
        <v/>
      </c>
      <c r="H592" s="624" t="str">
        <f>IF(AirVision!G589&lt;&gt;"",AirVision!G589, "")</f>
        <v/>
      </c>
      <c r="I592" s="624" t="str">
        <f>IF(ISNUMBER(AirVision!U589),AirVision!U589, "")</f>
        <v/>
      </c>
      <c r="J592" s="624" t="str">
        <f>IF(AirVision!V589&lt;&gt;"",AirVision!V589, "")</f>
        <v/>
      </c>
      <c r="K592" s="624" t="str">
        <f>IF(ISNUMBER(AirVision!X589),AirVision!X589, "")</f>
        <v/>
      </c>
      <c r="L592" s="624" t="str">
        <f>IF(AirVision!Y589&lt;&gt;"",AirVision!Y589, "")</f>
        <v/>
      </c>
      <c r="M592" s="624" t="str">
        <f>IF(ISNUMBER(AirVision!AA589),AirVision!AA589, "")</f>
        <v/>
      </c>
      <c r="N592" s="624" t="str">
        <f>IF(AirVision!AB589&lt;&gt;"",AirVision!AB589, "")</f>
        <v/>
      </c>
      <c r="O592" s="624" t="str">
        <f>IF(ISNUMBER(AirVision!AD589),AirVision!AD589, "")</f>
        <v/>
      </c>
      <c r="P592" s="624" t="str">
        <f>IF(AirVision!AE589&lt;&gt;"",AirVision!AE589, "")</f>
        <v/>
      </c>
      <c r="Q592" s="624">
        <f t="shared" si="242"/>
        <v>1</v>
      </c>
      <c r="R592" s="624" t="str">
        <f>IF(D592&lt;&gt;"",(VLOOKUP(D592,'Flags&amp;Qualifiers'!$S$2:$U$55,3)),"")</f>
        <v/>
      </c>
      <c r="S592" s="624" t="b">
        <f>ISNUMBER(SEARCH('Flags&amp;Qualifiers'!$S$5,D592))</f>
        <v>0</v>
      </c>
      <c r="T592" s="624">
        <f t="shared" si="243"/>
        <v>0</v>
      </c>
      <c r="U592" s="624" t="str">
        <f>IF(D592&lt;&gt;"",(VLOOKUP(D592,'Flags&amp;Qualifiers'!$S$2:$T$55,2)),"")</f>
        <v/>
      </c>
      <c r="V592" s="7">
        <f t="shared" si="244"/>
        <v>1</v>
      </c>
      <c r="W592" s="7">
        <f t="shared" si="245"/>
        <v>0</v>
      </c>
      <c r="X592" s="861" t="str">
        <f t="shared" si="246"/>
        <v>NULL</v>
      </c>
      <c r="Y592" s="557" t="str">
        <f t="shared" si="247"/>
        <v/>
      </c>
      <c r="Z592" s="862">
        <f t="shared" si="250"/>
        <v>586</v>
      </c>
      <c r="AA592" s="633">
        <f t="shared" si="251"/>
        <v>0</v>
      </c>
      <c r="AB592" s="7" t="str">
        <f t="shared" si="257"/>
        <v>INVALID</v>
      </c>
      <c r="AC592" s="861" t="str">
        <f t="shared" si="258"/>
        <v/>
      </c>
      <c r="AD592" s="861" t="e">
        <f t="shared" si="239"/>
        <v>#DIV/0!</v>
      </c>
      <c r="AE592" s="861">
        <f t="shared" si="240"/>
        <v>0</v>
      </c>
      <c r="AF592" s="862">
        <f t="shared" si="252"/>
        <v>300</v>
      </c>
      <c r="AG592" s="862">
        <f t="shared" si="253"/>
        <v>201</v>
      </c>
      <c r="AH592" s="865">
        <f t="shared" si="254"/>
        <v>0.374</v>
      </c>
      <c r="AI592" s="862">
        <f t="shared" si="255"/>
        <v>0.11600000000000001</v>
      </c>
      <c r="AJ592" s="862" t="e">
        <f t="shared" si="256"/>
        <v>#VALUE!</v>
      </c>
      <c r="AK592" s="632" t="str">
        <f t="shared" si="235"/>
        <v/>
      </c>
      <c r="AL592" s="866" t="str">
        <f t="shared" si="241"/>
        <v/>
      </c>
      <c r="AM592" s="867">
        <f t="shared" si="248"/>
        <v>0</v>
      </c>
      <c r="AN592" s="633" t="str">
        <f t="shared" si="236"/>
        <v>YES</v>
      </c>
      <c r="AO592" s="511" t="s">
        <v>382</v>
      </c>
      <c r="AP592" s="127">
        <f>VLOOKUP(AO592,'Flags&amp;Qualifiers'!$B$2:$C$49,2)</f>
        <v>0</v>
      </c>
      <c r="AQ592" s="127">
        <f>VLOOKUP(AO592,'Flags&amp;Qualifiers'!$B$2:$D$49,3)</f>
        <v>0</v>
      </c>
      <c r="AR592" s="127">
        <f>VLOOKUP(AO592,'Flags&amp;Qualifiers'!$B$2:$E$49,4)</f>
        <v>0</v>
      </c>
      <c r="AS592" s="968"/>
      <c r="AT592" s="856" t="str">
        <f t="shared" si="249"/>
        <v>no</v>
      </c>
    </row>
    <row r="593" spans="1:46" s="7" customFormat="1" ht="11.25" customHeight="1" x14ac:dyDescent="0.2">
      <c r="A593" s="621">
        <f>(AirVision!A590)</f>
        <v>0</v>
      </c>
      <c r="B593" s="622">
        <f>(AirVision!B590)</f>
        <v>0</v>
      </c>
      <c r="C593" s="623" t="str">
        <f>IF(ISNUMBER(AirVision!I590),AirVision!I590, "")</f>
        <v/>
      </c>
      <c r="D593" s="624" t="str">
        <f>IF(AirVision!J590&lt;&gt;"",AirVision!J590, "")</f>
        <v/>
      </c>
      <c r="E593" s="624" t="str">
        <f>IF(ISNUMBER(AirVision!C590),AirVision!C590, "")</f>
        <v/>
      </c>
      <c r="F593" s="624" t="str">
        <f>IF(AirVision!D590&lt;&gt;"",AirVision!D590, "")</f>
        <v/>
      </c>
      <c r="G593" s="624" t="str">
        <f>IF(ISNUMBER(AirVision!F590),AirVision!F590, "")</f>
        <v/>
      </c>
      <c r="H593" s="624" t="str">
        <f>IF(AirVision!G590&lt;&gt;"",AirVision!G590, "")</f>
        <v/>
      </c>
      <c r="I593" s="624" t="str">
        <f>IF(ISNUMBER(AirVision!U590),AirVision!U590, "")</f>
        <v/>
      </c>
      <c r="J593" s="624" t="str">
        <f>IF(AirVision!V590&lt;&gt;"",AirVision!V590, "")</f>
        <v/>
      </c>
      <c r="K593" s="624" t="str">
        <f>IF(ISNUMBER(AirVision!X590),AirVision!X590, "")</f>
        <v/>
      </c>
      <c r="L593" s="624" t="str">
        <f>IF(AirVision!Y590&lt;&gt;"",AirVision!Y590, "")</f>
        <v/>
      </c>
      <c r="M593" s="624" t="str">
        <f>IF(ISNUMBER(AirVision!AA590),AirVision!AA590, "")</f>
        <v/>
      </c>
      <c r="N593" s="624" t="str">
        <f>IF(AirVision!AB590&lt;&gt;"",AirVision!AB590, "")</f>
        <v/>
      </c>
      <c r="O593" s="624" t="str">
        <f>IF(ISNUMBER(AirVision!AD590),AirVision!AD590, "")</f>
        <v/>
      </c>
      <c r="P593" s="624" t="str">
        <f>IF(AirVision!AE590&lt;&gt;"",AirVision!AE590, "")</f>
        <v/>
      </c>
      <c r="Q593" s="624">
        <f t="shared" si="242"/>
        <v>1</v>
      </c>
      <c r="R593" s="624" t="str">
        <f>IF(D593&lt;&gt;"",(VLOOKUP(D593,'Flags&amp;Qualifiers'!$S$2:$U$55,3)),"")</f>
        <v/>
      </c>
      <c r="S593" s="624" t="b">
        <f>ISNUMBER(SEARCH('Flags&amp;Qualifiers'!$S$5,D593))</f>
        <v>0</v>
      </c>
      <c r="T593" s="624">
        <f t="shared" si="243"/>
        <v>0</v>
      </c>
      <c r="U593" s="624" t="str">
        <f>IF(D593&lt;&gt;"",(VLOOKUP(D593,'Flags&amp;Qualifiers'!$S$2:$T$55,2)),"")</f>
        <v/>
      </c>
      <c r="V593" s="7">
        <f t="shared" si="244"/>
        <v>1</v>
      </c>
      <c r="W593" s="7">
        <f t="shared" si="245"/>
        <v>0</v>
      </c>
      <c r="X593" s="861" t="str">
        <f t="shared" si="246"/>
        <v>NULL</v>
      </c>
      <c r="Y593" s="557" t="str">
        <f t="shared" si="247"/>
        <v/>
      </c>
      <c r="Z593" s="862">
        <f t="shared" si="250"/>
        <v>587</v>
      </c>
      <c r="AA593" s="633">
        <f t="shared" si="251"/>
        <v>0</v>
      </c>
      <c r="AB593" s="7" t="str">
        <f t="shared" si="257"/>
        <v>INVALID</v>
      </c>
      <c r="AC593" s="861" t="str">
        <f t="shared" si="258"/>
        <v/>
      </c>
      <c r="AD593" s="861" t="e">
        <f t="shared" si="239"/>
        <v>#DIV/0!</v>
      </c>
      <c r="AE593" s="861">
        <f t="shared" si="240"/>
        <v>0</v>
      </c>
      <c r="AF593" s="862">
        <f t="shared" si="252"/>
        <v>300</v>
      </c>
      <c r="AG593" s="862">
        <f t="shared" si="253"/>
        <v>201</v>
      </c>
      <c r="AH593" s="865">
        <f t="shared" si="254"/>
        <v>0.374</v>
      </c>
      <c r="AI593" s="862">
        <f t="shared" si="255"/>
        <v>0.11600000000000001</v>
      </c>
      <c r="AJ593" s="862" t="e">
        <f t="shared" si="256"/>
        <v>#VALUE!</v>
      </c>
      <c r="AK593" s="632" t="str">
        <f t="shared" si="235"/>
        <v/>
      </c>
      <c r="AL593" s="866" t="str">
        <f t="shared" si="241"/>
        <v/>
      </c>
      <c r="AM593" s="867">
        <f t="shared" si="248"/>
        <v>0</v>
      </c>
      <c r="AN593" s="633" t="str">
        <f t="shared" si="236"/>
        <v>YES</v>
      </c>
      <c r="AO593" s="511" t="s">
        <v>382</v>
      </c>
      <c r="AP593" s="127">
        <f>VLOOKUP(AO593,'Flags&amp;Qualifiers'!$B$2:$C$49,2)</f>
        <v>0</v>
      </c>
      <c r="AQ593" s="127">
        <f>VLOOKUP(AO593,'Flags&amp;Qualifiers'!$B$2:$D$49,3)</f>
        <v>0</v>
      </c>
      <c r="AR593" s="127">
        <f>VLOOKUP(AO593,'Flags&amp;Qualifiers'!$B$2:$E$49,4)</f>
        <v>0</v>
      </c>
      <c r="AS593" s="968"/>
      <c r="AT593" s="856" t="str">
        <f t="shared" si="249"/>
        <v>no</v>
      </c>
    </row>
    <row r="594" spans="1:46" s="7" customFormat="1" ht="11.25" customHeight="1" x14ac:dyDescent="0.2">
      <c r="A594" s="621">
        <f>(AirVision!A591)</f>
        <v>0</v>
      </c>
      <c r="B594" s="622">
        <f>(AirVision!B591)</f>
        <v>0</v>
      </c>
      <c r="C594" s="623" t="str">
        <f>IF(ISNUMBER(AirVision!I591),AirVision!I591, "")</f>
        <v/>
      </c>
      <c r="D594" s="624" t="str">
        <f>IF(AirVision!J591&lt;&gt;"",AirVision!J591, "")</f>
        <v/>
      </c>
      <c r="E594" s="624" t="str">
        <f>IF(ISNUMBER(AirVision!C591),AirVision!C591, "")</f>
        <v/>
      </c>
      <c r="F594" s="624" t="str">
        <f>IF(AirVision!D591&lt;&gt;"",AirVision!D591, "")</f>
        <v/>
      </c>
      <c r="G594" s="624" t="str">
        <f>IF(ISNUMBER(AirVision!F591),AirVision!F591, "")</f>
        <v/>
      </c>
      <c r="H594" s="624" t="str">
        <f>IF(AirVision!G591&lt;&gt;"",AirVision!G591, "")</f>
        <v/>
      </c>
      <c r="I594" s="624" t="str">
        <f>IF(ISNUMBER(AirVision!U591),AirVision!U591, "")</f>
        <v/>
      </c>
      <c r="J594" s="624" t="str">
        <f>IF(AirVision!V591&lt;&gt;"",AirVision!V591, "")</f>
        <v/>
      </c>
      <c r="K594" s="624" t="str">
        <f>IF(ISNUMBER(AirVision!X591),AirVision!X591, "")</f>
        <v/>
      </c>
      <c r="L594" s="624" t="str">
        <f>IF(AirVision!Y591&lt;&gt;"",AirVision!Y591, "")</f>
        <v/>
      </c>
      <c r="M594" s="624" t="str">
        <f>IF(ISNUMBER(AirVision!AA591),AirVision!AA591, "")</f>
        <v/>
      </c>
      <c r="N594" s="624" t="str">
        <f>IF(AirVision!AB591&lt;&gt;"",AirVision!AB591, "")</f>
        <v/>
      </c>
      <c r="O594" s="624" t="str">
        <f>IF(ISNUMBER(AirVision!AD591),AirVision!AD591, "")</f>
        <v/>
      </c>
      <c r="P594" s="624" t="str">
        <f>IF(AirVision!AE591&lt;&gt;"",AirVision!AE591, "")</f>
        <v/>
      </c>
      <c r="Q594" s="624">
        <f t="shared" si="242"/>
        <v>1</v>
      </c>
      <c r="R594" s="624" t="str">
        <f>IF(D594&lt;&gt;"",(VLOOKUP(D594,'Flags&amp;Qualifiers'!$S$2:$U$55,3)),"")</f>
        <v/>
      </c>
      <c r="S594" s="624" t="b">
        <f>ISNUMBER(SEARCH('Flags&amp;Qualifiers'!$S$5,D594))</f>
        <v>0</v>
      </c>
      <c r="T594" s="624">
        <f t="shared" si="243"/>
        <v>0</v>
      </c>
      <c r="U594" s="624" t="str">
        <f>IF(D594&lt;&gt;"",(VLOOKUP(D594,'Flags&amp;Qualifiers'!$S$2:$T$55,2)),"")</f>
        <v/>
      </c>
      <c r="V594" s="7">
        <f t="shared" si="244"/>
        <v>1</v>
      </c>
      <c r="W594" s="7">
        <f t="shared" si="245"/>
        <v>0</v>
      </c>
      <c r="X594" s="861" t="str">
        <f t="shared" si="246"/>
        <v>NULL</v>
      </c>
      <c r="Y594" s="557" t="str">
        <f t="shared" si="247"/>
        <v/>
      </c>
      <c r="Z594" s="862">
        <f t="shared" si="250"/>
        <v>588</v>
      </c>
      <c r="AA594" s="633">
        <f t="shared" si="251"/>
        <v>0</v>
      </c>
      <c r="AB594" s="7" t="str">
        <f t="shared" si="257"/>
        <v>INVALID</v>
      </c>
      <c r="AC594" s="861" t="str">
        <f t="shared" si="258"/>
        <v/>
      </c>
      <c r="AD594" s="861" t="e">
        <f t="shared" si="239"/>
        <v>#DIV/0!</v>
      </c>
      <c r="AE594" s="861">
        <f t="shared" si="240"/>
        <v>0</v>
      </c>
      <c r="AF594" s="862">
        <f t="shared" si="252"/>
        <v>300</v>
      </c>
      <c r="AG594" s="862">
        <f t="shared" si="253"/>
        <v>201</v>
      </c>
      <c r="AH594" s="865">
        <f t="shared" si="254"/>
        <v>0.374</v>
      </c>
      <c r="AI594" s="862">
        <f t="shared" si="255"/>
        <v>0.11600000000000001</v>
      </c>
      <c r="AJ594" s="862" t="e">
        <f t="shared" si="256"/>
        <v>#VALUE!</v>
      </c>
      <c r="AK594" s="632" t="str">
        <f t="shared" si="235"/>
        <v/>
      </c>
      <c r="AL594" s="866" t="str">
        <f t="shared" si="241"/>
        <v/>
      </c>
      <c r="AM594" s="867">
        <f t="shared" si="248"/>
        <v>0</v>
      </c>
      <c r="AN594" s="633" t="str">
        <f t="shared" si="236"/>
        <v>YES</v>
      </c>
      <c r="AO594" s="511" t="s">
        <v>382</v>
      </c>
      <c r="AP594" s="127">
        <f>VLOOKUP(AO594,'Flags&amp;Qualifiers'!$B$2:$C$49,2)</f>
        <v>0</v>
      </c>
      <c r="AQ594" s="127">
        <f>VLOOKUP(AO594,'Flags&amp;Qualifiers'!$B$2:$D$49,3)</f>
        <v>0</v>
      </c>
      <c r="AR594" s="127">
        <f>VLOOKUP(AO594,'Flags&amp;Qualifiers'!$B$2:$E$49,4)</f>
        <v>0</v>
      </c>
      <c r="AS594" s="968"/>
      <c r="AT594" s="856" t="str">
        <f t="shared" si="249"/>
        <v>no</v>
      </c>
    </row>
    <row r="595" spans="1:46" s="7" customFormat="1" ht="11.25" customHeight="1" x14ac:dyDescent="0.2">
      <c r="A595" s="621">
        <f>(AirVision!A592)</f>
        <v>0</v>
      </c>
      <c r="B595" s="622">
        <f>(AirVision!B592)</f>
        <v>0</v>
      </c>
      <c r="C595" s="623" t="str">
        <f>IF(ISNUMBER(AirVision!I592),AirVision!I592, "")</f>
        <v/>
      </c>
      <c r="D595" s="624" t="str">
        <f>IF(AirVision!J592&lt;&gt;"",AirVision!J592, "")</f>
        <v/>
      </c>
      <c r="E595" s="624" t="str">
        <f>IF(ISNUMBER(AirVision!C592),AirVision!C592, "")</f>
        <v/>
      </c>
      <c r="F595" s="624" t="str">
        <f>IF(AirVision!D592&lt;&gt;"",AirVision!D592, "")</f>
        <v/>
      </c>
      <c r="G595" s="624" t="str">
        <f>IF(ISNUMBER(AirVision!F592),AirVision!F592, "")</f>
        <v/>
      </c>
      <c r="H595" s="624" t="str">
        <f>IF(AirVision!G592&lt;&gt;"",AirVision!G592, "")</f>
        <v/>
      </c>
      <c r="I595" s="624" t="str">
        <f>IF(ISNUMBER(AirVision!U592),AirVision!U592, "")</f>
        <v/>
      </c>
      <c r="J595" s="624" t="str">
        <f>IF(AirVision!V592&lt;&gt;"",AirVision!V592, "")</f>
        <v/>
      </c>
      <c r="K595" s="624" t="str">
        <f>IF(ISNUMBER(AirVision!X592),AirVision!X592, "")</f>
        <v/>
      </c>
      <c r="L595" s="624" t="str">
        <f>IF(AirVision!Y592&lt;&gt;"",AirVision!Y592, "")</f>
        <v/>
      </c>
      <c r="M595" s="624" t="str">
        <f>IF(ISNUMBER(AirVision!AA592),AirVision!AA592, "")</f>
        <v/>
      </c>
      <c r="N595" s="624" t="str">
        <f>IF(AirVision!AB592&lt;&gt;"",AirVision!AB592, "")</f>
        <v/>
      </c>
      <c r="O595" s="624" t="str">
        <f>IF(ISNUMBER(AirVision!AD592),AirVision!AD592, "")</f>
        <v/>
      </c>
      <c r="P595" s="624" t="str">
        <f>IF(AirVision!AE592&lt;&gt;"",AirVision!AE592, "")</f>
        <v/>
      </c>
      <c r="Q595" s="624">
        <f t="shared" si="242"/>
        <v>1</v>
      </c>
      <c r="R595" s="624" t="str">
        <f>IF(D595&lt;&gt;"",(VLOOKUP(D595,'Flags&amp;Qualifiers'!$S$2:$U$55,3)),"")</f>
        <v/>
      </c>
      <c r="S595" s="624" t="b">
        <f>ISNUMBER(SEARCH('Flags&amp;Qualifiers'!$S$5,D595))</f>
        <v>0</v>
      </c>
      <c r="T595" s="624">
        <f t="shared" si="243"/>
        <v>0</v>
      </c>
      <c r="U595" s="624" t="str">
        <f>IF(D595&lt;&gt;"",(VLOOKUP(D595,'Flags&amp;Qualifiers'!$S$2:$T$55,2)),"")</f>
        <v/>
      </c>
      <c r="V595" s="7">
        <f t="shared" si="244"/>
        <v>1</v>
      </c>
      <c r="W595" s="7">
        <f t="shared" si="245"/>
        <v>0</v>
      </c>
      <c r="X595" s="861" t="str">
        <f t="shared" si="246"/>
        <v>NULL</v>
      </c>
      <c r="Y595" s="557" t="str">
        <f t="shared" si="247"/>
        <v/>
      </c>
      <c r="Z595" s="862">
        <f t="shared" si="250"/>
        <v>589</v>
      </c>
      <c r="AA595" s="633">
        <f t="shared" si="251"/>
        <v>0</v>
      </c>
      <c r="AB595" s="7" t="str">
        <f t="shared" si="257"/>
        <v>INVALID</v>
      </c>
      <c r="AC595" s="861" t="str">
        <f t="shared" si="258"/>
        <v/>
      </c>
      <c r="AD595" s="861" t="e">
        <f t="shared" si="239"/>
        <v>#DIV/0!</v>
      </c>
      <c r="AE595" s="861">
        <f t="shared" si="240"/>
        <v>0</v>
      </c>
      <c r="AF595" s="862">
        <f t="shared" si="252"/>
        <v>300</v>
      </c>
      <c r="AG595" s="862">
        <f t="shared" si="253"/>
        <v>201</v>
      </c>
      <c r="AH595" s="865">
        <f t="shared" si="254"/>
        <v>0.374</v>
      </c>
      <c r="AI595" s="862">
        <f t="shared" si="255"/>
        <v>0.11600000000000001</v>
      </c>
      <c r="AJ595" s="862" t="e">
        <f t="shared" si="256"/>
        <v>#VALUE!</v>
      </c>
      <c r="AK595" s="632" t="str">
        <f t="shared" si="235"/>
        <v/>
      </c>
      <c r="AL595" s="866" t="str">
        <f t="shared" si="241"/>
        <v/>
      </c>
      <c r="AM595" s="867">
        <f t="shared" si="248"/>
        <v>0</v>
      </c>
      <c r="AN595" s="633" t="str">
        <f t="shared" si="236"/>
        <v>YES</v>
      </c>
      <c r="AO595" s="511" t="s">
        <v>382</v>
      </c>
      <c r="AP595" s="127">
        <f>VLOOKUP(AO595,'Flags&amp;Qualifiers'!$B$2:$C$49,2)</f>
        <v>0</v>
      </c>
      <c r="AQ595" s="127">
        <f>VLOOKUP(AO595,'Flags&amp;Qualifiers'!$B$2:$D$49,3)</f>
        <v>0</v>
      </c>
      <c r="AR595" s="127">
        <f>VLOOKUP(AO595,'Flags&amp;Qualifiers'!$B$2:$E$49,4)</f>
        <v>0</v>
      </c>
      <c r="AS595" s="968"/>
      <c r="AT595" s="856" t="str">
        <f t="shared" si="249"/>
        <v>no</v>
      </c>
    </row>
    <row r="596" spans="1:46" s="7" customFormat="1" ht="11.25" customHeight="1" x14ac:dyDescent="0.2">
      <c r="A596" s="621">
        <f>(AirVision!A593)</f>
        <v>0</v>
      </c>
      <c r="B596" s="622">
        <f>(AirVision!B593)</f>
        <v>0</v>
      </c>
      <c r="C596" s="623" t="str">
        <f>IF(ISNUMBER(AirVision!I593),AirVision!I593, "")</f>
        <v/>
      </c>
      <c r="D596" s="624" t="str">
        <f>IF(AirVision!J593&lt;&gt;"",AirVision!J593, "")</f>
        <v/>
      </c>
      <c r="E596" s="624" t="str">
        <f>IF(ISNUMBER(AirVision!C593),AirVision!C593, "")</f>
        <v/>
      </c>
      <c r="F596" s="624" t="str">
        <f>IF(AirVision!D593&lt;&gt;"",AirVision!D593, "")</f>
        <v/>
      </c>
      <c r="G596" s="624" t="str">
        <f>IF(ISNUMBER(AirVision!F593),AirVision!F593, "")</f>
        <v/>
      </c>
      <c r="H596" s="624" t="str">
        <f>IF(AirVision!G593&lt;&gt;"",AirVision!G593, "")</f>
        <v/>
      </c>
      <c r="I596" s="624" t="str">
        <f>IF(ISNUMBER(AirVision!U593),AirVision!U593, "")</f>
        <v/>
      </c>
      <c r="J596" s="624" t="str">
        <f>IF(AirVision!V593&lt;&gt;"",AirVision!V593, "")</f>
        <v/>
      </c>
      <c r="K596" s="624" t="str">
        <f>IF(ISNUMBER(AirVision!X593),AirVision!X593, "")</f>
        <v/>
      </c>
      <c r="L596" s="624" t="str">
        <f>IF(AirVision!Y593&lt;&gt;"",AirVision!Y593, "")</f>
        <v/>
      </c>
      <c r="M596" s="624" t="str">
        <f>IF(ISNUMBER(AirVision!AA593),AirVision!AA593, "")</f>
        <v/>
      </c>
      <c r="N596" s="624" t="str">
        <f>IF(AirVision!AB593&lt;&gt;"",AirVision!AB593, "")</f>
        <v/>
      </c>
      <c r="O596" s="624" t="str">
        <f>IF(ISNUMBER(AirVision!AD593),AirVision!AD593, "")</f>
        <v/>
      </c>
      <c r="P596" s="624" t="str">
        <f>IF(AirVision!AE593&lt;&gt;"",AirVision!AE593, "")</f>
        <v/>
      </c>
      <c r="Q596" s="624">
        <f t="shared" si="242"/>
        <v>1</v>
      </c>
      <c r="R596" s="624" t="str">
        <f>IF(D596&lt;&gt;"",(VLOOKUP(D596,'Flags&amp;Qualifiers'!$S$2:$U$55,3)),"")</f>
        <v/>
      </c>
      <c r="S596" s="624" t="b">
        <f>ISNUMBER(SEARCH('Flags&amp;Qualifiers'!$S$5,D596))</f>
        <v>0</v>
      </c>
      <c r="T596" s="624">
        <f t="shared" si="243"/>
        <v>0</v>
      </c>
      <c r="U596" s="624" t="str">
        <f>IF(D596&lt;&gt;"",(VLOOKUP(D596,'Flags&amp;Qualifiers'!$S$2:$T$55,2)),"")</f>
        <v/>
      </c>
      <c r="V596" s="7">
        <f t="shared" si="244"/>
        <v>1</v>
      </c>
      <c r="W596" s="7">
        <f t="shared" si="245"/>
        <v>0</v>
      </c>
      <c r="X596" s="861" t="str">
        <f t="shared" si="246"/>
        <v>NULL</v>
      </c>
      <c r="Y596" s="557" t="str">
        <f t="shared" si="247"/>
        <v/>
      </c>
      <c r="Z596" s="862">
        <f t="shared" si="250"/>
        <v>590</v>
      </c>
      <c r="AA596" s="633">
        <f t="shared" si="251"/>
        <v>0</v>
      </c>
      <c r="AB596" s="7" t="str">
        <f t="shared" si="257"/>
        <v>INVALID</v>
      </c>
      <c r="AC596" s="861" t="str">
        <f t="shared" si="258"/>
        <v/>
      </c>
      <c r="AD596" s="861" t="e">
        <f t="shared" si="239"/>
        <v>#DIV/0!</v>
      </c>
      <c r="AE596" s="861">
        <f t="shared" si="240"/>
        <v>0</v>
      </c>
      <c r="AF596" s="862">
        <f t="shared" si="252"/>
        <v>300</v>
      </c>
      <c r="AG596" s="862">
        <f t="shared" si="253"/>
        <v>201</v>
      </c>
      <c r="AH596" s="865">
        <f t="shared" si="254"/>
        <v>0.374</v>
      </c>
      <c r="AI596" s="862">
        <f t="shared" si="255"/>
        <v>0.11600000000000001</v>
      </c>
      <c r="AJ596" s="862" t="e">
        <f t="shared" si="256"/>
        <v>#VALUE!</v>
      </c>
      <c r="AK596" s="632" t="str">
        <f t="shared" si="235"/>
        <v/>
      </c>
      <c r="AL596" s="866" t="str">
        <f t="shared" si="241"/>
        <v/>
      </c>
      <c r="AM596" s="867">
        <f t="shared" si="248"/>
        <v>0</v>
      </c>
      <c r="AN596" s="633" t="str">
        <f t="shared" si="236"/>
        <v>YES</v>
      </c>
      <c r="AO596" s="511" t="s">
        <v>382</v>
      </c>
      <c r="AP596" s="127">
        <f>VLOOKUP(AO596,'Flags&amp;Qualifiers'!$B$2:$C$49,2)</f>
        <v>0</v>
      </c>
      <c r="AQ596" s="127">
        <f>VLOOKUP(AO596,'Flags&amp;Qualifiers'!$B$2:$D$49,3)</f>
        <v>0</v>
      </c>
      <c r="AR596" s="127">
        <f>VLOOKUP(AO596,'Flags&amp;Qualifiers'!$B$2:$E$49,4)</f>
        <v>0</v>
      </c>
      <c r="AS596" s="968"/>
      <c r="AT596" s="856" t="str">
        <f t="shared" si="249"/>
        <v>no</v>
      </c>
    </row>
    <row r="597" spans="1:46" s="7" customFormat="1" ht="11.25" customHeight="1" x14ac:dyDescent="0.2">
      <c r="A597" s="621">
        <f>(AirVision!A594)</f>
        <v>0</v>
      </c>
      <c r="B597" s="622">
        <f>(AirVision!B594)</f>
        <v>0</v>
      </c>
      <c r="C597" s="623" t="str">
        <f>IF(ISNUMBER(AirVision!I594),AirVision!I594, "")</f>
        <v/>
      </c>
      <c r="D597" s="624" t="str">
        <f>IF(AirVision!J594&lt;&gt;"",AirVision!J594, "")</f>
        <v/>
      </c>
      <c r="E597" s="624" t="str">
        <f>IF(ISNUMBER(AirVision!C594),AirVision!C594, "")</f>
        <v/>
      </c>
      <c r="F597" s="624" t="str">
        <f>IF(AirVision!D594&lt;&gt;"",AirVision!D594, "")</f>
        <v/>
      </c>
      <c r="G597" s="624" t="str">
        <f>IF(ISNUMBER(AirVision!F594),AirVision!F594, "")</f>
        <v/>
      </c>
      <c r="H597" s="624" t="str">
        <f>IF(AirVision!G594&lt;&gt;"",AirVision!G594, "")</f>
        <v/>
      </c>
      <c r="I597" s="624" t="str">
        <f>IF(ISNUMBER(AirVision!U594),AirVision!U594, "")</f>
        <v/>
      </c>
      <c r="J597" s="624" t="str">
        <f>IF(AirVision!V594&lt;&gt;"",AirVision!V594, "")</f>
        <v/>
      </c>
      <c r="K597" s="624" t="str">
        <f>IF(ISNUMBER(AirVision!X594),AirVision!X594, "")</f>
        <v/>
      </c>
      <c r="L597" s="624" t="str">
        <f>IF(AirVision!Y594&lt;&gt;"",AirVision!Y594, "")</f>
        <v/>
      </c>
      <c r="M597" s="624" t="str">
        <f>IF(ISNUMBER(AirVision!AA594),AirVision!AA594, "")</f>
        <v/>
      </c>
      <c r="N597" s="624" t="str">
        <f>IF(AirVision!AB594&lt;&gt;"",AirVision!AB594, "")</f>
        <v/>
      </c>
      <c r="O597" s="624" t="str">
        <f>IF(ISNUMBER(AirVision!AD594),AirVision!AD594, "")</f>
        <v/>
      </c>
      <c r="P597" s="624" t="str">
        <f>IF(AirVision!AE594&lt;&gt;"",AirVision!AE594, "")</f>
        <v/>
      </c>
      <c r="Q597" s="624">
        <f t="shared" si="242"/>
        <v>1</v>
      </c>
      <c r="R597" s="624" t="str">
        <f>IF(D597&lt;&gt;"",(VLOOKUP(D597,'Flags&amp;Qualifiers'!$S$2:$U$55,3)),"")</f>
        <v/>
      </c>
      <c r="S597" s="624" t="b">
        <f>ISNUMBER(SEARCH('Flags&amp;Qualifiers'!$S$5,D597))</f>
        <v>0</v>
      </c>
      <c r="T597" s="624">
        <f t="shared" si="243"/>
        <v>0</v>
      </c>
      <c r="U597" s="624" t="str">
        <f>IF(D597&lt;&gt;"",(VLOOKUP(D597,'Flags&amp;Qualifiers'!$S$2:$T$55,2)),"")</f>
        <v/>
      </c>
      <c r="V597" s="7">
        <f t="shared" si="244"/>
        <v>1</v>
      </c>
      <c r="W597" s="7">
        <f t="shared" si="245"/>
        <v>0</v>
      </c>
      <c r="X597" s="861" t="str">
        <f t="shared" si="246"/>
        <v>NULL</v>
      </c>
      <c r="Y597" s="557" t="str">
        <f t="shared" si="247"/>
        <v/>
      </c>
      <c r="Z597" s="862">
        <f t="shared" si="250"/>
        <v>591</v>
      </c>
      <c r="AA597" s="633">
        <f t="shared" si="251"/>
        <v>0</v>
      </c>
      <c r="AB597" s="7" t="str">
        <f t="shared" si="257"/>
        <v>INVALID</v>
      </c>
      <c r="AC597" s="861" t="str">
        <f t="shared" si="258"/>
        <v/>
      </c>
      <c r="AD597" s="861" t="e">
        <f t="shared" si="239"/>
        <v>#DIV/0!</v>
      </c>
      <c r="AE597" s="861">
        <f t="shared" si="240"/>
        <v>0</v>
      </c>
      <c r="AF597" s="862">
        <f t="shared" si="252"/>
        <v>300</v>
      </c>
      <c r="AG597" s="862">
        <f t="shared" si="253"/>
        <v>201</v>
      </c>
      <c r="AH597" s="865">
        <f t="shared" si="254"/>
        <v>0.374</v>
      </c>
      <c r="AI597" s="862">
        <f t="shared" si="255"/>
        <v>0.11600000000000001</v>
      </c>
      <c r="AJ597" s="862" t="e">
        <f t="shared" si="256"/>
        <v>#VALUE!</v>
      </c>
      <c r="AK597" s="632" t="str">
        <f t="shared" si="235"/>
        <v/>
      </c>
      <c r="AL597" s="866" t="str">
        <f t="shared" si="241"/>
        <v/>
      </c>
      <c r="AM597" s="867">
        <f t="shared" si="248"/>
        <v>0</v>
      </c>
      <c r="AN597" s="633" t="str">
        <f t="shared" si="236"/>
        <v>YES</v>
      </c>
      <c r="AO597" s="511" t="s">
        <v>382</v>
      </c>
      <c r="AP597" s="127">
        <f>VLOOKUP(AO597,'Flags&amp;Qualifiers'!$B$2:$C$49,2)</f>
        <v>0</v>
      </c>
      <c r="AQ597" s="127">
        <f>VLOOKUP(AO597,'Flags&amp;Qualifiers'!$B$2:$D$49,3)</f>
        <v>0</v>
      </c>
      <c r="AR597" s="127">
        <f>VLOOKUP(AO597,'Flags&amp;Qualifiers'!$B$2:$E$49,4)</f>
        <v>0</v>
      </c>
      <c r="AS597" s="968"/>
      <c r="AT597" s="856" t="str">
        <f t="shared" si="249"/>
        <v>no</v>
      </c>
    </row>
    <row r="598" spans="1:46" s="7" customFormat="1" ht="11.25" customHeight="1" x14ac:dyDescent="0.2">
      <c r="A598" s="621">
        <f>(AirVision!A595)</f>
        <v>0</v>
      </c>
      <c r="B598" s="622">
        <f>(AirVision!B595)</f>
        <v>0</v>
      </c>
      <c r="C598" s="623" t="str">
        <f>IF(ISNUMBER(AirVision!I595),AirVision!I595, "")</f>
        <v/>
      </c>
      <c r="D598" s="624" t="str">
        <f>IF(AirVision!J595&lt;&gt;"",AirVision!J595, "")</f>
        <v/>
      </c>
      <c r="E598" s="624" t="str">
        <f>IF(ISNUMBER(AirVision!C595),AirVision!C595, "")</f>
        <v/>
      </c>
      <c r="F598" s="624" t="str">
        <f>IF(AirVision!D595&lt;&gt;"",AirVision!D595, "")</f>
        <v/>
      </c>
      <c r="G598" s="624" t="str">
        <f>IF(ISNUMBER(AirVision!F595),AirVision!F595, "")</f>
        <v/>
      </c>
      <c r="H598" s="624" t="str">
        <f>IF(AirVision!G595&lt;&gt;"",AirVision!G595, "")</f>
        <v/>
      </c>
      <c r="I598" s="624" t="str">
        <f>IF(ISNUMBER(AirVision!U595),AirVision!U595, "")</f>
        <v/>
      </c>
      <c r="J598" s="624" t="str">
        <f>IF(AirVision!V595&lt;&gt;"",AirVision!V595, "")</f>
        <v/>
      </c>
      <c r="K598" s="624" t="str">
        <f>IF(ISNUMBER(AirVision!X595),AirVision!X595, "")</f>
        <v/>
      </c>
      <c r="L598" s="624" t="str">
        <f>IF(AirVision!Y595&lt;&gt;"",AirVision!Y595, "")</f>
        <v/>
      </c>
      <c r="M598" s="624" t="str">
        <f>IF(ISNUMBER(AirVision!AA595),AirVision!AA595, "")</f>
        <v/>
      </c>
      <c r="N598" s="624" t="str">
        <f>IF(AirVision!AB595&lt;&gt;"",AirVision!AB595, "")</f>
        <v/>
      </c>
      <c r="O598" s="624" t="str">
        <f>IF(ISNUMBER(AirVision!AD595),AirVision!AD595, "")</f>
        <v/>
      </c>
      <c r="P598" s="624" t="str">
        <f>IF(AirVision!AE595&lt;&gt;"",AirVision!AE595, "")</f>
        <v/>
      </c>
      <c r="Q598" s="624">
        <f t="shared" si="242"/>
        <v>1</v>
      </c>
      <c r="R598" s="624" t="str">
        <f>IF(D598&lt;&gt;"",(VLOOKUP(D598,'Flags&amp;Qualifiers'!$S$2:$U$55,3)),"")</f>
        <v/>
      </c>
      <c r="S598" s="624" t="b">
        <f>ISNUMBER(SEARCH('Flags&amp;Qualifiers'!$S$5,D598))</f>
        <v>0</v>
      </c>
      <c r="T598" s="624">
        <f t="shared" si="243"/>
        <v>0</v>
      </c>
      <c r="U598" s="624" t="str">
        <f>IF(D598&lt;&gt;"",(VLOOKUP(D598,'Flags&amp;Qualifiers'!$S$2:$T$55,2)),"")</f>
        <v/>
      </c>
      <c r="V598" s="7">
        <f t="shared" si="244"/>
        <v>1</v>
      </c>
      <c r="W598" s="7">
        <f t="shared" si="245"/>
        <v>0</v>
      </c>
      <c r="X598" s="861" t="str">
        <f t="shared" si="246"/>
        <v>NULL</v>
      </c>
      <c r="Y598" s="557" t="str">
        <f t="shared" si="247"/>
        <v/>
      </c>
      <c r="Z598" s="862">
        <f t="shared" si="250"/>
        <v>592</v>
      </c>
      <c r="AA598" s="633">
        <f t="shared" si="251"/>
        <v>0</v>
      </c>
      <c r="AB598" s="7" t="str">
        <f t="shared" si="257"/>
        <v>INVALID</v>
      </c>
      <c r="AC598" s="861" t="str">
        <f t="shared" si="258"/>
        <v/>
      </c>
      <c r="AD598" s="861" t="e">
        <f t="shared" si="239"/>
        <v>#DIV/0!</v>
      </c>
      <c r="AE598" s="861">
        <f t="shared" si="240"/>
        <v>0</v>
      </c>
      <c r="AF598" s="862">
        <f t="shared" si="252"/>
        <v>300</v>
      </c>
      <c r="AG598" s="862">
        <f t="shared" si="253"/>
        <v>201</v>
      </c>
      <c r="AH598" s="865">
        <f t="shared" si="254"/>
        <v>0.374</v>
      </c>
      <c r="AI598" s="862">
        <f t="shared" si="255"/>
        <v>0.11600000000000001</v>
      </c>
      <c r="AJ598" s="862" t="e">
        <f t="shared" si="256"/>
        <v>#VALUE!</v>
      </c>
      <c r="AK598" s="632" t="str">
        <f t="shared" si="235"/>
        <v/>
      </c>
      <c r="AL598" s="866" t="str">
        <f t="shared" si="241"/>
        <v/>
      </c>
      <c r="AM598" s="867">
        <f t="shared" si="248"/>
        <v>0</v>
      </c>
      <c r="AN598" s="633" t="str">
        <f t="shared" si="236"/>
        <v>YES</v>
      </c>
      <c r="AO598" s="511" t="s">
        <v>382</v>
      </c>
      <c r="AP598" s="127">
        <f>VLOOKUP(AO598,'Flags&amp;Qualifiers'!$B$2:$C$49,2)</f>
        <v>0</v>
      </c>
      <c r="AQ598" s="127">
        <f>VLOOKUP(AO598,'Flags&amp;Qualifiers'!$B$2:$D$49,3)</f>
        <v>0</v>
      </c>
      <c r="AR598" s="127">
        <f>VLOOKUP(AO598,'Flags&amp;Qualifiers'!$B$2:$E$49,4)</f>
        <v>0</v>
      </c>
      <c r="AS598" s="968"/>
      <c r="AT598" s="856" t="str">
        <f t="shared" si="249"/>
        <v>no</v>
      </c>
    </row>
    <row r="599" spans="1:46" s="7" customFormat="1" ht="11.25" customHeight="1" x14ac:dyDescent="0.2">
      <c r="A599" s="621">
        <f>(AirVision!A596)</f>
        <v>0</v>
      </c>
      <c r="B599" s="622">
        <f>(AirVision!B596)</f>
        <v>0</v>
      </c>
      <c r="C599" s="623" t="str">
        <f>IF(ISNUMBER(AirVision!I596),AirVision!I596, "")</f>
        <v/>
      </c>
      <c r="D599" s="624" t="str">
        <f>IF(AirVision!J596&lt;&gt;"",AirVision!J596, "")</f>
        <v/>
      </c>
      <c r="E599" s="624" t="str">
        <f>IF(ISNUMBER(AirVision!C596),AirVision!C596, "")</f>
        <v/>
      </c>
      <c r="F599" s="624" t="str">
        <f>IF(AirVision!D596&lt;&gt;"",AirVision!D596, "")</f>
        <v/>
      </c>
      <c r="G599" s="624" t="str">
        <f>IF(ISNUMBER(AirVision!F596),AirVision!F596, "")</f>
        <v/>
      </c>
      <c r="H599" s="624" t="str">
        <f>IF(AirVision!G596&lt;&gt;"",AirVision!G596, "")</f>
        <v/>
      </c>
      <c r="I599" s="624" t="str">
        <f>IF(ISNUMBER(AirVision!U596),AirVision!U596, "")</f>
        <v/>
      </c>
      <c r="J599" s="624" t="str">
        <f>IF(AirVision!V596&lt;&gt;"",AirVision!V596, "")</f>
        <v/>
      </c>
      <c r="K599" s="624" t="str">
        <f>IF(ISNUMBER(AirVision!X596),AirVision!X596, "")</f>
        <v/>
      </c>
      <c r="L599" s="624" t="str">
        <f>IF(AirVision!Y596&lt;&gt;"",AirVision!Y596, "")</f>
        <v/>
      </c>
      <c r="M599" s="624" t="str">
        <f>IF(ISNUMBER(AirVision!AA596),AirVision!AA596, "")</f>
        <v/>
      </c>
      <c r="N599" s="624" t="str">
        <f>IF(AirVision!AB596&lt;&gt;"",AirVision!AB596, "")</f>
        <v/>
      </c>
      <c r="O599" s="624" t="str">
        <f>IF(ISNUMBER(AirVision!AD596),AirVision!AD596, "")</f>
        <v/>
      </c>
      <c r="P599" s="624" t="str">
        <f>IF(AirVision!AE596&lt;&gt;"",AirVision!AE596, "")</f>
        <v/>
      </c>
      <c r="Q599" s="624">
        <f t="shared" si="242"/>
        <v>1</v>
      </c>
      <c r="R599" s="624" t="str">
        <f>IF(D599&lt;&gt;"",(VLOOKUP(D599,'Flags&amp;Qualifiers'!$S$2:$U$55,3)),"")</f>
        <v/>
      </c>
      <c r="S599" s="624" t="b">
        <f>ISNUMBER(SEARCH('Flags&amp;Qualifiers'!$S$5,D599))</f>
        <v>0</v>
      </c>
      <c r="T599" s="624">
        <f t="shared" si="243"/>
        <v>0</v>
      </c>
      <c r="U599" s="624" t="str">
        <f>IF(D599&lt;&gt;"",(VLOOKUP(D599,'Flags&amp;Qualifiers'!$S$2:$T$55,2)),"")</f>
        <v/>
      </c>
      <c r="V599" s="7">
        <f t="shared" si="244"/>
        <v>1</v>
      </c>
      <c r="W599" s="7">
        <f t="shared" si="245"/>
        <v>0</v>
      </c>
      <c r="X599" s="861" t="str">
        <f t="shared" si="246"/>
        <v>NULL</v>
      </c>
      <c r="Y599" s="557" t="str">
        <f t="shared" si="247"/>
        <v/>
      </c>
      <c r="Z599" s="862">
        <f t="shared" si="250"/>
        <v>593</v>
      </c>
      <c r="AA599" s="633">
        <f t="shared" si="251"/>
        <v>0</v>
      </c>
      <c r="AB599" s="7" t="str">
        <f t="shared" si="257"/>
        <v>INVALID</v>
      </c>
      <c r="AC599" s="861" t="str">
        <f t="shared" si="258"/>
        <v/>
      </c>
      <c r="AD599" s="861" t="e">
        <f t="shared" si="239"/>
        <v>#DIV/0!</v>
      </c>
      <c r="AE599" s="861">
        <f t="shared" si="240"/>
        <v>0</v>
      </c>
      <c r="AF599" s="862">
        <f t="shared" si="252"/>
        <v>300</v>
      </c>
      <c r="AG599" s="862">
        <f t="shared" si="253"/>
        <v>201</v>
      </c>
      <c r="AH599" s="865">
        <f t="shared" si="254"/>
        <v>0.374</v>
      </c>
      <c r="AI599" s="862">
        <f t="shared" si="255"/>
        <v>0.11600000000000001</v>
      </c>
      <c r="AJ599" s="862" t="e">
        <f t="shared" si="256"/>
        <v>#VALUE!</v>
      </c>
      <c r="AK599" s="632" t="str">
        <f t="shared" si="235"/>
        <v/>
      </c>
      <c r="AL599" s="866" t="str">
        <f t="shared" si="241"/>
        <v/>
      </c>
      <c r="AM599" s="867">
        <f t="shared" si="248"/>
        <v>0</v>
      </c>
      <c r="AN599" s="633" t="str">
        <f t="shared" si="236"/>
        <v>YES</v>
      </c>
      <c r="AO599" s="511" t="s">
        <v>382</v>
      </c>
      <c r="AP599" s="127">
        <f>VLOOKUP(AO599,'Flags&amp;Qualifiers'!$B$2:$C$49,2)</f>
        <v>0</v>
      </c>
      <c r="AQ599" s="127">
        <f>VLOOKUP(AO599,'Flags&amp;Qualifiers'!$B$2:$D$49,3)</f>
        <v>0</v>
      </c>
      <c r="AR599" s="127">
        <f>VLOOKUP(AO599,'Flags&amp;Qualifiers'!$B$2:$E$49,4)</f>
        <v>0</v>
      </c>
      <c r="AS599" s="968"/>
      <c r="AT599" s="856" t="str">
        <f t="shared" si="249"/>
        <v>no</v>
      </c>
    </row>
    <row r="600" spans="1:46" s="7" customFormat="1" ht="11.25" customHeight="1" x14ac:dyDescent="0.2">
      <c r="A600" s="621">
        <f>(AirVision!A597)</f>
        <v>0</v>
      </c>
      <c r="B600" s="622">
        <f>(AirVision!B597)</f>
        <v>0</v>
      </c>
      <c r="C600" s="623" t="str">
        <f>IF(ISNUMBER(AirVision!I597),AirVision!I597, "")</f>
        <v/>
      </c>
      <c r="D600" s="624" t="str">
        <f>IF(AirVision!J597&lt;&gt;"",AirVision!J597, "")</f>
        <v/>
      </c>
      <c r="E600" s="624" t="str">
        <f>IF(ISNUMBER(AirVision!C597),AirVision!C597, "")</f>
        <v/>
      </c>
      <c r="F600" s="624" t="str">
        <f>IF(AirVision!D597&lt;&gt;"",AirVision!D597, "")</f>
        <v/>
      </c>
      <c r="G600" s="624" t="str">
        <f>IF(ISNUMBER(AirVision!F597),AirVision!F597, "")</f>
        <v/>
      </c>
      <c r="H600" s="624" t="str">
        <f>IF(AirVision!G597&lt;&gt;"",AirVision!G597, "")</f>
        <v/>
      </c>
      <c r="I600" s="624" t="str">
        <f>IF(ISNUMBER(AirVision!U597),AirVision!U597, "")</f>
        <v/>
      </c>
      <c r="J600" s="624" t="str">
        <f>IF(AirVision!V597&lt;&gt;"",AirVision!V597, "")</f>
        <v/>
      </c>
      <c r="K600" s="624" t="str">
        <f>IF(ISNUMBER(AirVision!X597),AirVision!X597, "")</f>
        <v/>
      </c>
      <c r="L600" s="624" t="str">
        <f>IF(AirVision!Y597&lt;&gt;"",AirVision!Y597, "")</f>
        <v/>
      </c>
      <c r="M600" s="624" t="str">
        <f>IF(ISNUMBER(AirVision!AA597),AirVision!AA597, "")</f>
        <v/>
      </c>
      <c r="N600" s="624" t="str">
        <f>IF(AirVision!AB597&lt;&gt;"",AirVision!AB597, "")</f>
        <v/>
      </c>
      <c r="O600" s="624" t="str">
        <f>IF(ISNUMBER(AirVision!AD597),AirVision!AD597, "")</f>
        <v/>
      </c>
      <c r="P600" s="624" t="str">
        <f>IF(AirVision!AE597&lt;&gt;"",AirVision!AE597, "")</f>
        <v/>
      </c>
      <c r="Q600" s="624">
        <f t="shared" si="242"/>
        <v>1</v>
      </c>
      <c r="R600" s="624" t="str">
        <f>IF(D600&lt;&gt;"",(VLOOKUP(D600,'Flags&amp;Qualifiers'!$S$2:$U$55,3)),"")</f>
        <v/>
      </c>
      <c r="S600" s="624" t="b">
        <f>ISNUMBER(SEARCH('Flags&amp;Qualifiers'!$S$5,D600))</f>
        <v>0</v>
      </c>
      <c r="T600" s="624">
        <f t="shared" si="243"/>
        <v>0</v>
      </c>
      <c r="U600" s="624" t="str">
        <f>IF(D600&lt;&gt;"",(VLOOKUP(D600,'Flags&amp;Qualifiers'!$S$2:$T$55,2)),"")</f>
        <v/>
      </c>
      <c r="V600" s="7">
        <f t="shared" si="244"/>
        <v>1</v>
      </c>
      <c r="W600" s="7">
        <f t="shared" si="245"/>
        <v>0</v>
      </c>
      <c r="X600" s="861" t="str">
        <f t="shared" si="246"/>
        <v>NULL</v>
      </c>
      <c r="Y600" s="557" t="str">
        <f t="shared" si="247"/>
        <v/>
      </c>
      <c r="Z600" s="862">
        <f t="shared" si="250"/>
        <v>594</v>
      </c>
      <c r="AA600" s="633">
        <f t="shared" si="251"/>
        <v>0</v>
      </c>
      <c r="AB600" s="7" t="str">
        <f t="shared" si="257"/>
        <v>INVALID</v>
      </c>
      <c r="AC600" s="861" t="str">
        <f t="shared" si="258"/>
        <v/>
      </c>
      <c r="AD600" s="861" t="e">
        <f t="shared" si="239"/>
        <v>#DIV/0!</v>
      </c>
      <c r="AE600" s="861">
        <f t="shared" si="240"/>
        <v>0</v>
      </c>
      <c r="AF600" s="862">
        <f t="shared" si="252"/>
        <v>300</v>
      </c>
      <c r="AG600" s="862">
        <f t="shared" si="253"/>
        <v>201</v>
      </c>
      <c r="AH600" s="865">
        <f t="shared" si="254"/>
        <v>0.374</v>
      </c>
      <c r="AI600" s="862">
        <f t="shared" si="255"/>
        <v>0.11600000000000001</v>
      </c>
      <c r="AJ600" s="862" t="e">
        <f t="shared" si="256"/>
        <v>#VALUE!</v>
      </c>
      <c r="AK600" s="632" t="str">
        <f t="shared" si="235"/>
        <v/>
      </c>
      <c r="AL600" s="866" t="str">
        <f t="shared" si="241"/>
        <v/>
      </c>
      <c r="AM600" s="867">
        <f t="shared" si="248"/>
        <v>0</v>
      </c>
      <c r="AN600" s="633" t="str">
        <f t="shared" si="236"/>
        <v>YES</v>
      </c>
      <c r="AO600" s="511" t="s">
        <v>382</v>
      </c>
      <c r="AP600" s="127">
        <f>VLOOKUP(AO600,'Flags&amp;Qualifiers'!$B$2:$C$49,2)</f>
        <v>0</v>
      </c>
      <c r="AQ600" s="127">
        <f>VLOOKUP(AO600,'Flags&amp;Qualifiers'!$B$2:$D$49,3)</f>
        <v>0</v>
      </c>
      <c r="AR600" s="127">
        <f>VLOOKUP(AO600,'Flags&amp;Qualifiers'!$B$2:$E$49,4)</f>
        <v>0</v>
      </c>
      <c r="AS600" s="968"/>
      <c r="AT600" s="856" t="str">
        <f t="shared" si="249"/>
        <v>no</v>
      </c>
    </row>
    <row r="601" spans="1:46" s="7" customFormat="1" ht="11.25" customHeight="1" x14ac:dyDescent="0.2">
      <c r="A601" s="621">
        <f>(AirVision!A598)</f>
        <v>0</v>
      </c>
      <c r="B601" s="622">
        <f>(AirVision!B598)</f>
        <v>0</v>
      </c>
      <c r="C601" s="623" t="str">
        <f>IF(ISNUMBER(AirVision!I598),AirVision!I598, "")</f>
        <v/>
      </c>
      <c r="D601" s="624" t="str">
        <f>IF(AirVision!J598&lt;&gt;"",AirVision!J598, "")</f>
        <v/>
      </c>
      <c r="E601" s="624" t="str">
        <f>IF(ISNUMBER(AirVision!C598),AirVision!C598, "")</f>
        <v/>
      </c>
      <c r="F601" s="624" t="str">
        <f>IF(AirVision!D598&lt;&gt;"",AirVision!D598, "")</f>
        <v/>
      </c>
      <c r="G601" s="624" t="str">
        <f>IF(ISNUMBER(AirVision!F598),AirVision!F598, "")</f>
        <v/>
      </c>
      <c r="H601" s="624" t="str">
        <f>IF(AirVision!G598&lt;&gt;"",AirVision!G598, "")</f>
        <v/>
      </c>
      <c r="I601" s="624" t="str">
        <f>IF(ISNUMBER(AirVision!U598),AirVision!U598, "")</f>
        <v/>
      </c>
      <c r="J601" s="624" t="str">
        <f>IF(AirVision!V598&lt;&gt;"",AirVision!V598, "")</f>
        <v/>
      </c>
      <c r="K601" s="624" t="str">
        <f>IF(ISNUMBER(AirVision!X598),AirVision!X598, "")</f>
        <v/>
      </c>
      <c r="L601" s="624" t="str">
        <f>IF(AirVision!Y598&lt;&gt;"",AirVision!Y598, "")</f>
        <v/>
      </c>
      <c r="M601" s="624" t="str">
        <f>IF(ISNUMBER(AirVision!AA598),AirVision!AA598, "")</f>
        <v/>
      </c>
      <c r="N601" s="624" t="str">
        <f>IF(AirVision!AB598&lt;&gt;"",AirVision!AB598, "")</f>
        <v/>
      </c>
      <c r="O601" s="624" t="str">
        <f>IF(ISNUMBER(AirVision!AD598),AirVision!AD598, "")</f>
        <v/>
      </c>
      <c r="P601" s="624" t="str">
        <f>IF(AirVision!AE598&lt;&gt;"",AirVision!AE598, "")</f>
        <v/>
      </c>
      <c r="Q601" s="624">
        <f t="shared" si="242"/>
        <v>1</v>
      </c>
      <c r="R601" s="624" t="str">
        <f>IF(D601&lt;&gt;"",(VLOOKUP(D601,'Flags&amp;Qualifiers'!$S$2:$U$55,3)),"")</f>
        <v/>
      </c>
      <c r="S601" s="624" t="b">
        <f>ISNUMBER(SEARCH('Flags&amp;Qualifiers'!$S$5,D601))</f>
        <v>0</v>
      </c>
      <c r="T601" s="624">
        <f t="shared" si="243"/>
        <v>0</v>
      </c>
      <c r="U601" s="624" t="str">
        <f>IF(D601&lt;&gt;"",(VLOOKUP(D601,'Flags&amp;Qualifiers'!$S$2:$T$55,2)),"")</f>
        <v/>
      </c>
      <c r="V601" s="7">
        <f t="shared" si="244"/>
        <v>1</v>
      </c>
      <c r="W601" s="7">
        <f t="shared" si="245"/>
        <v>0</v>
      </c>
      <c r="X601" s="861" t="str">
        <f t="shared" si="246"/>
        <v>NULL</v>
      </c>
      <c r="Y601" s="557" t="str">
        <f t="shared" si="247"/>
        <v/>
      </c>
      <c r="Z601" s="862">
        <f t="shared" si="250"/>
        <v>595</v>
      </c>
      <c r="AA601" s="633">
        <f t="shared" si="251"/>
        <v>0</v>
      </c>
      <c r="AB601" s="7" t="str">
        <f t="shared" si="257"/>
        <v>INVALID</v>
      </c>
      <c r="AC601" s="861" t="str">
        <f t="shared" si="258"/>
        <v/>
      </c>
      <c r="AD601" s="861" t="e">
        <f t="shared" si="239"/>
        <v>#DIV/0!</v>
      </c>
      <c r="AE601" s="861">
        <f t="shared" si="240"/>
        <v>0</v>
      </c>
      <c r="AF601" s="862">
        <f t="shared" si="252"/>
        <v>300</v>
      </c>
      <c r="AG601" s="862">
        <f t="shared" si="253"/>
        <v>201</v>
      </c>
      <c r="AH601" s="865">
        <f t="shared" si="254"/>
        <v>0.374</v>
      </c>
      <c r="AI601" s="862">
        <f t="shared" si="255"/>
        <v>0.11600000000000001</v>
      </c>
      <c r="AJ601" s="862" t="e">
        <f t="shared" si="256"/>
        <v>#VALUE!</v>
      </c>
      <c r="AK601" s="632" t="str">
        <f t="shared" si="235"/>
        <v/>
      </c>
      <c r="AL601" s="866" t="str">
        <f t="shared" si="241"/>
        <v/>
      </c>
      <c r="AM601" s="867">
        <f t="shared" si="248"/>
        <v>0</v>
      </c>
      <c r="AN601" s="633" t="str">
        <f t="shared" si="236"/>
        <v>YES</v>
      </c>
      <c r="AO601" s="511" t="s">
        <v>382</v>
      </c>
      <c r="AP601" s="127">
        <f>VLOOKUP(AO601,'Flags&amp;Qualifiers'!$B$2:$C$49,2)</f>
        <v>0</v>
      </c>
      <c r="AQ601" s="127">
        <f>VLOOKUP(AO601,'Flags&amp;Qualifiers'!$B$2:$D$49,3)</f>
        <v>0</v>
      </c>
      <c r="AR601" s="127">
        <f>VLOOKUP(AO601,'Flags&amp;Qualifiers'!$B$2:$E$49,4)</f>
        <v>0</v>
      </c>
      <c r="AS601" s="968"/>
      <c r="AT601" s="856" t="str">
        <f t="shared" si="249"/>
        <v>no</v>
      </c>
    </row>
    <row r="602" spans="1:46" s="7" customFormat="1" ht="11.25" customHeight="1" x14ac:dyDescent="0.2">
      <c r="A602" s="621">
        <f>(AirVision!A599)</f>
        <v>0</v>
      </c>
      <c r="B602" s="622">
        <f>(AirVision!B599)</f>
        <v>0</v>
      </c>
      <c r="C602" s="623" t="str">
        <f>IF(ISNUMBER(AirVision!I599),AirVision!I599, "")</f>
        <v/>
      </c>
      <c r="D602" s="624" t="str">
        <f>IF(AirVision!J599&lt;&gt;"",AirVision!J599, "")</f>
        <v/>
      </c>
      <c r="E602" s="624" t="str">
        <f>IF(ISNUMBER(AirVision!C599),AirVision!C599, "")</f>
        <v/>
      </c>
      <c r="F602" s="624" t="str">
        <f>IF(AirVision!D599&lt;&gt;"",AirVision!D599, "")</f>
        <v/>
      </c>
      <c r="G602" s="624" t="str">
        <f>IF(ISNUMBER(AirVision!F599),AirVision!F599, "")</f>
        <v/>
      </c>
      <c r="H602" s="624" t="str">
        <f>IF(AirVision!G599&lt;&gt;"",AirVision!G599, "")</f>
        <v/>
      </c>
      <c r="I602" s="624" t="str">
        <f>IF(ISNUMBER(AirVision!U599),AirVision!U599, "")</f>
        <v/>
      </c>
      <c r="J602" s="624" t="str">
        <f>IF(AirVision!V599&lt;&gt;"",AirVision!V599, "")</f>
        <v/>
      </c>
      <c r="K602" s="624" t="str">
        <f>IF(ISNUMBER(AirVision!X599),AirVision!X599, "")</f>
        <v/>
      </c>
      <c r="L602" s="624" t="str">
        <f>IF(AirVision!Y599&lt;&gt;"",AirVision!Y599, "")</f>
        <v/>
      </c>
      <c r="M602" s="624" t="str">
        <f>IF(ISNUMBER(AirVision!AA599),AirVision!AA599, "")</f>
        <v/>
      </c>
      <c r="N602" s="624" t="str">
        <f>IF(AirVision!AB599&lt;&gt;"",AirVision!AB599, "")</f>
        <v/>
      </c>
      <c r="O602" s="624" t="str">
        <f>IF(ISNUMBER(AirVision!AD599),AirVision!AD599, "")</f>
        <v/>
      </c>
      <c r="P602" s="624" t="str">
        <f>IF(AirVision!AE599&lt;&gt;"",AirVision!AE599, "")</f>
        <v/>
      </c>
      <c r="Q602" s="624">
        <f t="shared" si="242"/>
        <v>1</v>
      </c>
      <c r="R602" s="624" t="str">
        <f>IF(D602&lt;&gt;"",(VLOOKUP(D602,'Flags&amp;Qualifiers'!$S$2:$U$55,3)),"")</f>
        <v/>
      </c>
      <c r="S602" s="624" t="b">
        <f>ISNUMBER(SEARCH('Flags&amp;Qualifiers'!$S$5,D602))</f>
        <v>0</v>
      </c>
      <c r="T602" s="624">
        <f t="shared" si="243"/>
        <v>0</v>
      </c>
      <c r="U602" s="624" t="str">
        <f>IF(D602&lt;&gt;"",(VLOOKUP(D602,'Flags&amp;Qualifiers'!$S$2:$T$55,2)),"")</f>
        <v/>
      </c>
      <c r="V602" s="7">
        <f t="shared" si="244"/>
        <v>1</v>
      </c>
      <c r="W602" s="7">
        <f t="shared" si="245"/>
        <v>0</v>
      </c>
      <c r="X602" s="861" t="str">
        <f t="shared" si="246"/>
        <v>NULL</v>
      </c>
      <c r="Y602" s="557" t="str">
        <f t="shared" si="247"/>
        <v/>
      </c>
      <c r="Z602" s="862">
        <f t="shared" si="250"/>
        <v>596</v>
      </c>
      <c r="AA602" s="633">
        <f t="shared" si="251"/>
        <v>0</v>
      </c>
      <c r="AB602" s="7" t="str">
        <f t="shared" si="257"/>
        <v>INVALID</v>
      </c>
      <c r="AC602" s="861" t="str">
        <f t="shared" si="258"/>
        <v/>
      </c>
      <c r="AD602" s="861" t="e">
        <f t="shared" si="239"/>
        <v>#DIV/0!</v>
      </c>
      <c r="AE602" s="861">
        <f t="shared" si="240"/>
        <v>0</v>
      </c>
      <c r="AF602" s="862">
        <f t="shared" si="252"/>
        <v>300</v>
      </c>
      <c r="AG602" s="862">
        <f t="shared" si="253"/>
        <v>201</v>
      </c>
      <c r="AH602" s="865">
        <f t="shared" si="254"/>
        <v>0.374</v>
      </c>
      <c r="AI602" s="862">
        <f t="shared" si="255"/>
        <v>0.11600000000000001</v>
      </c>
      <c r="AJ602" s="862" t="e">
        <f t="shared" si="256"/>
        <v>#VALUE!</v>
      </c>
      <c r="AK602" s="632" t="str">
        <f t="shared" si="235"/>
        <v/>
      </c>
      <c r="AL602" s="866" t="str">
        <f t="shared" si="241"/>
        <v/>
      </c>
      <c r="AM602" s="867">
        <f t="shared" si="248"/>
        <v>0</v>
      </c>
      <c r="AN602" s="633" t="str">
        <f t="shared" si="236"/>
        <v>YES</v>
      </c>
      <c r="AO602" s="511" t="s">
        <v>382</v>
      </c>
      <c r="AP602" s="127">
        <f>VLOOKUP(AO602,'Flags&amp;Qualifiers'!$B$2:$C$49,2)</f>
        <v>0</v>
      </c>
      <c r="AQ602" s="127">
        <f>VLOOKUP(AO602,'Flags&amp;Qualifiers'!$B$2:$D$49,3)</f>
        <v>0</v>
      </c>
      <c r="AR602" s="127">
        <f>VLOOKUP(AO602,'Flags&amp;Qualifiers'!$B$2:$E$49,4)</f>
        <v>0</v>
      </c>
      <c r="AS602" s="968"/>
      <c r="AT602" s="856" t="str">
        <f t="shared" si="249"/>
        <v>no</v>
      </c>
    </row>
    <row r="603" spans="1:46" s="7" customFormat="1" ht="11.25" customHeight="1" x14ac:dyDescent="0.2">
      <c r="A603" s="621">
        <f>(AirVision!A600)</f>
        <v>0</v>
      </c>
      <c r="B603" s="622">
        <f>(AirVision!B600)</f>
        <v>0</v>
      </c>
      <c r="C603" s="623" t="str">
        <f>IF(ISNUMBER(AirVision!I600),AirVision!I600, "")</f>
        <v/>
      </c>
      <c r="D603" s="624" t="str">
        <f>IF(AirVision!J600&lt;&gt;"",AirVision!J600, "")</f>
        <v/>
      </c>
      <c r="E603" s="624" t="str">
        <f>IF(ISNUMBER(AirVision!C600),AirVision!C600, "")</f>
        <v/>
      </c>
      <c r="F603" s="624" t="str">
        <f>IF(AirVision!D600&lt;&gt;"",AirVision!D600, "")</f>
        <v/>
      </c>
      <c r="G603" s="624" t="str">
        <f>IF(ISNUMBER(AirVision!F600),AirVision!F600, "")</f>
        <v/>
      </c>
      <c r="H603" s="624" t="str">
        <f>IF(AirVision!G600&lt;&gt;"",AirVision!G600, "")</f>
        <v/>
      </c>
      <c r="I603" s="624" t="str">
        <f>IF(ISNUMBER(AirVision!U600),AirVision!U600, "")</f>
        <v/>
      </c>
      <c r="J603" s="624" t="str">
        <f>IF(AirVision!V600&lt;&gt;"",AirVision!V600, "")</f>
        <v/>
      </c>
      <c r="K603" s="624" t="str">
        <f>IF(ISNUMBER(AirVision!X600),AirVision!X600, "")</f>
        <v/>
      </c>
      <c r="L603" s="624" t="str">
        <f>IF(AirVision!Y600&lt;&gt;"",AirVision!Y600, "")</f>
        <v/>
      </c>
      <c r="M603" s="624" t="str">
        <f>IF(ISNUMBER(AirVision!AA600),AirVision!AA600, "")</f>
        <v/>
      </c>
      <c r="N603" s="624" t="str">
        <f>IF(AirVision!AB600&lt;&gt;"",AirVision!AB600, "")</f>
        <v/>
      </c>
      <c r="O603" s="624" t="str">
        <f>IF(ISNUMBER(AirVision!AD600),AirVision!AD600, "")</f>
        <v/>
      </c>
      <c r="P603" s="624" t="str">
        <f>IF(AirVision!AE600&lt;&gt;"",AirVision!AE600, "")</f>
        <v/>
      </c>
      <c r="Q603" s="624">
        <f t="shared" si="242"/>
        <v>1</v>
      </c>
      <c r="R603" s="624" t="str">
        <f>IF(D603&lt;&gt;"",(VLOOKUP(D603,'Flags&amp;Qualifiers'!$S$2:$U$55,3)),"")</f>
        <v/>
      </c>
      <c r="S603" s="624" t="b">
        <f>ISNUMBER(SEARCH('Flags&amp;Qualifiers'!$S$5,D603))</f>
        <v>0</v>
      </c>
      <c r="T603" s="624">
        <f t="shared" si="243"/>
        <v>0</v>
      </c>
      <c r="U603" s="624" t="str">
        <f>IF(D603&lt;&gt;"",(VLOOKUP(D603,'Flags&amp;Qualifiers'!$S$2:$T$55,2)),"")</f>
        <v/>
      </c>
      <c r="V603" s="7">
        <f t="shared" si="244"/>
        <v>1</v>
      </c>
      <c r="W603" s="7">
        <f t="shared" si="245"/>
        <v>0</v>
      </c>
      <c r="X603" s="861" t="str">
        <f t="shared" si="246"/>
        <v>NULL</v>
      </c>
      <c r="Y603" s="557" t="str">
        <f t="shared" si="247"/>
        <v/>
      </c>
      <c r="Z603" s="862">
        <f t="shared" si="250"/>
        <v>597</v>
      </c>
      <c r="AA603" s="633">
        <f t="shared" si="251"/>
        <v>0</v>
      </c>
      <c r="AB603" s="7" t="str">
        <f t="shared" si="257"/>
        <v>INVALID</v>
      </c>
      <c r="AC603" s="861" t="str">
        <f t="shared" si="258"/>
        <v/>
      </c>
      <c r="AD603" s="861" t="e">
        <f t="shared" si="239"/>
        <v>#DIV/0!</v>
      </c>
      <c r="AE603" s="861">
        <f t="shared" si="240"/>
        <v>0</v>
      </c>
      <c r="AF603" s="862">
        <f t="shared" si="252"/>
        <v>300</v>
      </c>
      <c r="AG603" s="862">
        <f t="shared" si="253"/>
        <v>201</v>
      </c>
      <c r="AH603" s="865">
        <f t="shared" si="254"/>
        <v>0.374</v>
      </c>
      <c r="AI603" s="862">
        <f t="shared" si="255"/>
        <v>0.11600000000000001</v>
      </c>
      <c r="AJ603" s="862" t="e">
        <f t="shared" si="256"/>
        <v>#VALUE!</v>
      </c>
      <c r="AK603" s="632" t="str">
        <f t="shared" si="235"/>
        <v/>
      </c>
      <c r="AL603" s="866" t="str">
        <f t="shared" si="241"/>
        <v/>
      </c>
      <c r="AM603" s="867">
        <f t="shared" si="248"/>
        <v>0</v>
      </c>
      <c r="AN603" s="633" t="str">
        <f t="shared" si="236"/>
        <v>YES</v>
      </c>
      <c r="AO603" s="511" t="s">
        <v>382</v>
      </c>
      <c r="AP603" s="127">
        <f>VLOOKUP(AO603,'Flags&amp;Qualifiers'!$B$2:$C$49,2)</f>
        <v>0</v>
      </c>
      <c r="AQ603" s="127">
        <f>VLOOKUP(AO603,'Flags&amp;Qualifiers'!$B$2:$D$49,3)</f>
        <v>0</v>
      </c>
      <c r="AR603" s="127">
        <f>VLOOKUP(AO603,'Flags&amp;Qualifiers'!$B$2:$E$49,4)</f>
        <v>0</v>
      </c>
      <c r="AS603" s="968"/>
      <c r="AT603" s="856" t="str">
        <f t="shared" si="249"/>
        <v>no</v>
      </c>
    </row>
    <row r="604" spans="1:46" s="7" customFormat="1" ht="11.25" customHeight="1" x14ac:dyDescent="0.2">
      <c r="A604" s="621">
        <f>(AirVision!A601)</f>
        <v>0</v>
      </c>
      <c r="B604" s="622">
        <f>(AirVision!B601)</f>
        <v>0</v>
      </c>
      <c r="C604" s="623" t="str">
        <f>IF(ISNUMBER(AirVision!I601),AirVision!I601, "")</f>
        <v/>
      </c>
      <c r="D604" s="624" t="str">
        <f>IF(AirVision!J601&lt;&gt;"",AirVision!J601, "")</f>
        <v/>
      </c>
      <c r="E604" s="624" t="str">
        <f>IF(ISNUMBER(AirVision!C601),AirVision!C601, "")</f>
        <v/>
      </c>
      <c r="F604" s="624" t="str">
        <f>IF(AirVision!D601&lt;&gt;"",AirVision!D601, "")</f>
        <v/>
      </c>
      <c r="G604" s="624" t="str">
        <f>IF(ISNUMBER(AirVision!F601),AirVision!F601, "")</f>
        <v/>
      </c>
      <c r="H604" s="624" t="str">
        <f>IF(AirVision!G601&lt;&gt;"",AirVision!G601, "")</f>
        <v/>
      </c>
      <c r="I604" s="624" t="str">
        <f>IF(ISNUMBER(AirVision!U601),AirVision!U601, "")</f>
        <v/>
      </c>
      <c r="J604" s="624" t="str">
        <f>IF(AirVision!V601&lt;&gt;"",AirVision!V601, "")</f>
        <v/>
      </c>
      <c r="K604" s="624" t="str">
        <f>IF(ISNUMBER(AirVision!X601),AirVision!X601, "")</f>
        <v/>
      </c>
      <c r="L604" s="624" t="str">
        <f>IF(AirVision!Y601&lt;&gt;"",AirVision!Y601, "")</f>
        <v/>
      </c>
      <c r="M604" s="624" t="str">
        <f>IF(ISNUMBER(AirVision!AA601),AirVision!AA601, "")</f>
        <v/>
      </c>
      <c r="N604" s="624" t="str">
        <f>IF(AirVision!AB601&lt;&gt;"",AirVision!AB601, "")</f>
        <v/>
      </c>
      <c r="O604" s="624" t="str">
        <f>IF(ISNUMBER(AirVision!AD601),AirVision!AD601, "")</f>
        <v/>
      </c>
      <c r="P604" s="624" t="str">
        <f>IF(AirVision!AE601&lt;&gt;"",AirVision!AE601, "")</f>
        <v/>
      </c>
      <c r="Q604" s="624">
        <f t="shared" si="242"/>
        <v>1</v>
      </c>
      <c r="R604" s="624" t="str">
        <f>IF(D604&lt;&gt;"",(VLOOKUP(D604,'Flags&amp;Qualifiers'!$S$2:$U$55,3)),"")</f>
        <v/>
      </c>
      <c r="S604" s="624" t="b">
        <f>ISNUMBER(SEARCH('Flags&amp;Qualifiers'!$S$5,D604))</f>
        <v>0</v>
      </c>
      <c r="T604" s="624">
        <f t="shared" si="243"/>
        <v>0</v>
      </c>
      <c r="U604" s="624" t="str">
        <f>IF(D604&lt;&gt;"",(VLOOKUP(D604,'Flags&amp;Qualifiers'!$S$2:$T$55,2)),"")</f>
        <v/>
      </c>
      <c r="V604" s="7">
        <f t="shared" si="244"/>
        <v>1</v>
      </c>
      <c r="W604" s="7">
        <f t="shared" si="245"/>
        <v>0</v>
      </c>
      <c r="X604" s="861" t="str">
        <f t="shared" si="246"/>
        <v>NULL</v>
      </c>
      <c r="Y604" s="557" t="str">
        <f t="shared" si="247"/>
        <v/>
      </c>
      <c r="Z604" s="862">
        <f t="shared" si="250"/>
        <v>598</v>
      </c>
      <c r="AA604" s="633">
        <f t="shared" si="251"/>
        <v>0</v>
      </c>
      <c r="AB604" s="7" t="str">
        <f t="shared" si="257"/>
        <v>INVALID</v>
      </c>
      <c r="AC604" s="861" t="str">
        <f t="shared" si="258"/>
        <v/>
      </c>
      <c r="AD604" s="861" t="e">
        <f t="shared" si="239"/>
        <v>#DIV/0!</v>
      </c>
      <c r="AE604" s="861">
        <f t="shared" si="240"/>
        <v>0</v>
      </c>
      <c r="AF604" s="862">
        <f t="shared" si="252"/>
        <v>300</v>
      </c>
      <c r="AG604" s="862">
        <f t="shared" si="253"/>
        <v>201</v>
      </c>
      <c r="AH604" s="865">
        <f t="shared" si="254"/>
        <v>0.374</v>
      </c>
      <c r="AI604" s="862">
        <f t="shared" si="255"/>
        <v>0.11600000000000001</v>
      </c>
      <c r="AJ604" s="862" t="e">
        <f t="shared" si="256"/>
        <v>#VALUE!</v>
      </c>
      <c r="AK604" s="632" t="str">
        <f t="shared" si="235"/>
        <v/>
      </c>
      <c r="AL604" s="866" t="str">
        <f t="shared" si="241"/>
        <v/>
      </c>
      <c r="AM604" s="867">
        <f t="shared" si="248"/>
        <v>0</v>
      </c>
      <c r="AN604" s="633" t="str">
        <f t="shared" si="236"/>
        <v>YES</v>
      </c>
      <c r="AO604" s="511" t="s">
        <v>382</v>
      </c>
      <c r="AP604" s="127">
        <f>VLOOKUP(AO604,'Flags&amp;Qualifiers'!$B$2:$C$49,2)</f>
        <v>0</v>
      </c>
      <c r="AQ604" s="127">
        <f>VLOOKUP(AO604,'Flags&amp;Qualifiers'!$B$2:$D$49,3)</f>
        <v>0</v>
      </c>
      <c r="AR604" s="127">
        <f>VLOOKUP(AO604,'Flags&amp;Qualifiers'!$B$2:$E$49,4)</f>
        <v>0</v>
      </c>
      <c r="AS604" s="968"/>
      <c r="AT604" s="856" t="str">
        <f t="shared" si="249"/>
        <v>no</v>
      </c>
    </row>
    <row r="605" spans="1:46" s="7" customFormat="1" ht="11.25" customHeight="1" x14ac:dyDescent="0.2">
      <c r="A605" s="621">
        <f>(AirVision!A602)</f>
        <v>0</v>
      </c>
      <c r="B605" s="622">
        <f>(AirVision!B602)</f>
        <v>0</v>
      </c>
      <c r="C605" s="623" t="str">
        <f>IF(ISNUMBER(AirVision!I602),AirVision!I602, "")</f>
        <v/>
      </c>
      <c r="D605" s="624" t="str">
        <f>IF(AirVision!J602&lt;&gt;"",AirVision!J602, "")</f>
        <v/>
      </c>
      <c r="E605" s="624" t="str">
        <f>IF(ISNUMBER(AirVision!C602),AirVision!C602, "")</f>
        <v/>
      </c>
      <c r="F605" s="624" t="str">
        <f>IF(AirVision!D602&lt;&gt;"",AirVision!D602, "")</f>
        <v/>
      </c>
      <c r="G605" s="624" t="str">
        <f>IF(ISNUMBER(AirVision!F602),AirVision!F602, "")</f>
        <v/>
      </c>
      <c r="H605" s="624" t="str">
        <f>IF(AirVision!G602&lt;&gt;"",AirVision!G602, "")</f>
        <v/>
      </c>
      <c r="I605" s="624" t="str">
        <f>IF(ISNUMBER(AirVision!U602),AirVision!U602, "")</f>
        <v/>
      </c>
      <c r="J605" s="624" t="str">
        <f>IF(AirVision!V602&lt;&gt;"",AirVision!V602, "")</f>
        <v/>
      </c>
      <c r="K605" s="624" t="str">
        <f>IF(ISNUMBER(AirVision!X602),AirVision!X602, "")</f>
        <v/>
      </c>
      <c r="L605" s="624" t="str">
        <f>IF(AirVision!Y602&lt;&gt;"",AirVision!Y602, "")</f>
        <v/>
      </c>
      <c r="M605" s="624" t="str">
        <f>IF(ISNUMBER(AirVision!AA602),AirVision!AA602, "")</f>
        <v/>
      </c>
      <c r="N605" s="624" t="str">
        <f>IF(AirVision!AB602&lt;&gt;"",AirVision!AB602, "")</f>
        <v/>
      </c>
      <c r="O605" s="624" t="str">
        <f>IF(ISNUMBER(AirVision!AD602),AirVision!AD602, "")</f>
        <v/>
      </c>
      <c r="P605" s="624" t="str">
        <f>IF(AirVision!AE602&lt;&gt;"",AirVision!AE602, "")</f>
        <v/>
      </c>
      <c r="Q605" s="624">
        <f t="shared" si="242"/>
        <v>1</v>
      </c>
      <c r="R605" s="624" t="str">
        <f>IF(D605&lt;&gt;"",(VLOOKUP(D605,'Flags&amp;Qualifiers'!$S$2:$U$55,3)),"")</f>
        <v/>
      </c>
      <c r="S605" s="624" t="b">
        <f>ISNUMBER(SEARCH('Flags&amp;Qualifiers'!$S$5,D605))</f>
        <v>0</v>
      </c>
      <c r="T605" s="624">
        <f t="shared" si="243"/>
        <v>0</v>
      </c>
      <c r="U605" s="624" t="str">
        <f>IF(D605&lt;&gt;"",(VLOOKUP(D605,'Flags&amp;Qualifiers'!$S$2:$T$55,2)),"")</f>
        <v/>
      </c>
      <c r="V605" s="7">
        <f t="shared" si="244"/>
        <v>1</v>
      </c>
      <c r="W605" s="7">
        <f t="shared" si="245"/>
        <v>0</v>
      </c>
      <c r="X605" s="861" t="str">
        <f t="shared" si="246"/>
        <v>NULL</v>
      </c>
      <c r="Y605" s="557" t="str">
        <f t="shared" si="247"/>
        <v/>
      </c>
      <c r="Z605" s="862">
        <f t="shared" si="250"/>
        <v>599</v>
      </c>
      <c r="AA605" s="633">
        <f t="shared" si="251"/>
        <v>0</v>
      </c>
      <c r="AB605" s="7" t="str">
        <f t="shared" si="257"/>
        <v>INVALID</v>
      </c>
      <c r="AC605" s="861" t="str">
        <f t="shared" si="258"/>
        <v/>
      </c>
      <c r="AD605" s="861" t="e">
        <f t="shared" si="239"/>
        <v>#DIV/0!</v>
      </c>
      <c r="AE605" s="861">
        <f t="shared" si="240"/>
        <v>0</v>
      </c>
      <c r="AF605" s="862">
        <f t="shared" si="252"/>
        <v>300</v>
      </c>
      <c r="AG605" s="862">
        <f t="shared" si="253"/>
        <v>201</v>
      </c>
      <c r="AH605" s="865">
        <f t="shared" si="254"/>
        <v>0.374</v>
      </c>
      <c r="AI605" s="862">
        <f t="shared" si="255"/>
        <v>0.11600000000000001</v>
      </c>
      <c r="AJ605" s="862" t="e">
        <f t="shared" si="256"/>
        <v>#VALUE!</v>
      </c>
      <c r="AK605" s="632" t="str">
        <f t="shared" si="235"/>
        <v/>
      </c>
      <c r="AL605" s="866" t="str">
        <f t="shared" si="241"/>
        <v/>
      </c>
      <c r="AM605" s="867">
        <f t="shared" si="248"/>
        <v>0</v>
      </c>
      <c r="AN605" s="633" t="str">
        <f t="shared" si="236"/>
        <v>YES</v>
      </c>
      <c r="AO605" s="511" t="s">
        <v>382</v>
      </c>
      <c r="AP605" s="127">
        <f>VLOOKUP(AO605,'Flags&amp;Qualifiers'!$B$2:$C$49,2)</f>
        <v>0</v>
      </c>
      <c r="AQ605" s="127">
        <f>VLOOKUP(AO605,'Flags&amp;Qualifiers'!$B$2:$D$49,3)</f>
        <v>0</v>
      </c>
      <c r="AR605" s="127">
        <f>VLOOKUP(AO605,'Flags&amp;Qualifiers'!$B$2:$E$49,4)</f>
        <v>0</v>
      </c>
      <c r="AS605" s="968"/>
      <c r="AT605" s="856" t="str">
        <f t="shared" si="249"/>
        <v>no</v>
      </c>
    </row>
    <row r="606" spans="1:46" s="7" customFormat="1" ht="11.25" customHeight="1" x14ac:dyDescent="0.2">
      <c r="A606" s="621">
        <f>(AirVision!A603)</f>
        <v>0</v>
      </c>
      <c r="B606" s="622">
        <f>(AirVision!B603)</f>
        <v>0</v>
      </c>
      <c r="C606" s="623" t="str">
        <f>IF(ISNUMBER(AirVision!I603),AirVision!I603, "")</f>
        <v/>
      </c>
      <c r="D606" s="624" t="str">
        <f>IF(AirVision!J603&lt;&gt;"",AirVision!J603, "")</f>
        <v/>
      </c>
      <c r="E606" s="624" t="str">
        <f>IF(ISNUMBER(AirVision!C603),AirVision!C603, "")</f>
        <v/>
      </c>
      <c r="F606" s="624" t="str">
        <f>IF(AirVision!D603&lt;&gt;"",AirVision!D603, "")</f>
        <v/>
      </c>
      <c r="G606" s="624" t="str">
        <f>IF(ISNUMBER(AirVision!F603),AirVision!F603, "")</f>
        <v/>
      </c>
      <c r="H606" s="624" t="str">
        <f>IF(AirVision!G603&lt;&gt;"",AirVision!G603, "")</f>
        <v/>
      </c>
      <c r="I606" s="624" t="str">
        <f>IF(ISNUMBER(AirVision!U603),AirVision!U603, "")</f>
        <v/>
      </c>
      <c r="J606" s="624" t="str">
        <f>IF(AirVision!V603&lt;&gt;"",AirVision!V603, "")</f>
        <v/>
      </c>
      <c r="K606" s="624" t="str">
        <f>IF(ISNUMBER(AirVision!X603),AirVision!X603, "")</f>
        <v/>
      </c>
      <c r="L606" s="624" t="str">
        <f>IF(AirVision!Y603&lt;&gt;"",AirVision!Y603, "")</f>
        <v/>
      </c>
      <c r="M606" s="624" t="str">
        <f>IF(ISNUMBER(AirVision!AA603),AirVision!AA603, "")</f>
        <v/>
      </c>
      <c r="N606" s="624" t="str">
        <f>IF(AirVision!AB603&lt;&gt;"",AirVision!AB603, "")</f>
        <v/>
      </c>
      <c r="O606" s="624" t="str">
        <f>IF(ISNUMBER(AirVision!AD603),AirVision!AD603, "")</f>
        <v/>
      </c>
      <c r="P606" s="624" t="str">
        <f>IF(AirVision!AE603&lt;&gt;"",AirVision!AE603, "")</f>
        <v/>
      </c>
      <c r="Q606" s="624">
        <f t="shared" si="242"/>
        <v>1</v>
      </c>
      <c r="R606" s="624" t="str">
        <f>IF(D606&lt;&gt;"",(VLOOKUP(D606,'Flags&amp;Qualifiers'!$S$2:$U$55,3)),"")</f>
        <v/>
      </c>
      <c r="S606" s="624" t="b">
        <f>ISNUMBER(SEARCH('Flags&amp;Qualifiers'!$S$5,D606))</f>
        <v>0</v>
      </c>
      <c r="T606" s="624">
        <f t="shared" si="243"/>
        <v>0</v>
      </c>
      <c r="U606" s="624" t="str">
        <f>IF(D606&lt;&gt;"",(VLOOKUP(D606,'Flags&amp;Qualifiers'!$S$2:$T$55,2)),"")</f>
        <v/>
      </c>
      <c r="V606" s="7">
        <f t="shared" si="244"/>
        <v>1</v>
      </c>
      <c r="W606" s="7">
        <f t="shared" si="245"/>
        <v>0</v>
      </c>
      <c r="X606" s="861" t="str">
        <f t="shared" si="246"/>
        <v>NULL</v>
      </c>
      <c r="Y606" s="557" t="str">
        <f t="shared" si="247"/>
        <v/>
      </c>
      <c r="Z606" s="862">
        <f t="shared" si="250"/>
        <v>600</v>
      </c>
      <c r="AA606" s="633">
        <f t="shared" si="251"/>
        <v>0</v>
      </c>
      <c r="AB606" s="7" t="str">
        <f t="shared" si="257"/>
        <v>INVALID</v>
      </c>
      <c r="AC606" s="861" t="str">
        <f t="shared" si="258"/>
        <v/>
      </c>
      <c r="AD606" s="861" t="e">
        <f t="shared" si="239"/>
        <v>#DIV/0!</v>
      </c>
      <c r="AE606" s="861">
        <f t="shared" si="240"/>
        <v>0</v>
      </c>
      <c r="AF606" s="862">
        <f t="shared" si="252"/>
        <v>300</v>
      </c>
      <c r="AG606" s="862">
        <f t="shared" si="253"/>
        <v>201</v>
      </c>
      <c r="AH606" s="865">
        <f t="shared" si="254"/>
        <v>0.374</v>
      </c>
      <c r="AI606" s="862">
        <f t="shared" si="255"/>
        <v>0.11600000000000001</v>
      </c>
      <c r="AJ606" s="862" t="e">
        <f t="shared" si="256"/>
        <v>#VALUE!</v>
      </c>
      <c r="AK606" s="632" t="str">
        <f t="shared" si="235"/>
        <v/>
      </c>
      <c r="AL606" s="866" t="str">
        <f t="shared" si="241"/>
        <v/>
      </c>
      <c r="AM606" s="867">
        <f t="shared" si="248"/>
        <v>0</v>
      </c>
      <c r="AN606" s="633" t="str">
        <f t="shared" si="236"/>
        <v>YES</v>
      </c>
      <c r="AO606" s="511" t="s">
        <v>382</v>
      </c>
      <c r="AP606" s="127">
        <f>VLOOKUP(AO606,'Flags&amp;Qualifiers'!$B$2:$C$49,2)</f>
        <v>0</v>
      </c>
      <c r="AQ606" s="127">
        <f>VLOOKUP(AO606,'Flags&amp;Qualifiers'!$B$2:$D$49,3)</f>
        <v>0</v>
      </c>
      <c r="AR606" s="127">
        <f>VLOOKUP(AO606,'Flags&amp;Qualifiers'!$B$2:$E$49,4)</f>
        <v>0</v>
      </c>
      <c r="AS606" s="968"/>
      <c r="AT606" s="856" t="str">
        <f t="shared" si="249"/>
        <v>no</v>
      </c>
    </row>
    <row r="607" spans="1:46" s="7" customFormat="1" ht="11.25" customHeight="1" x14ac:dyDescent="0.2">
      <c r="A607" s="621">
        <f>(AirVision!A604)</f>
        <v>0</v>
      </c>
      <c r="B607" s="622">
        <f>(AirVision!B604)</f>
        <v>0</v>
      </c>
      <c r="C607" s="623" t="str">
        <f>IF(ISNUMBER(AirVision!I604),AirVision!I604, "")</f>
        <v/>
      </c>
      <c r="D607" s="624" t="str">
        <f>IF(AirVision!J604&lt;&gt;"",AirVision!J604, "")</f>
        <v/>
      </c>
      <c r="E607" s="624" t="str">
        <f>IF(ISNUMBER(AirVision!C604),AirVision!C604, "")</f>
        <v/>
      </c>
      <c r="F607" s="624" t="str">
        <f>IF(AirVision!D604&lt;&gt;"",AirVision!D604, "")</f>
        <v/>
      </c>
      <c r="G607" s="624" t="str">
        <f>IF(ISNUMBER(AirVision!F604),AirVision!F604, "")</f>
        <v/>
      </c>
      <c r="H607" s="624" t="str">
        <f>IF(AirVision!G604&lt;&gt;"",AirVision!G604, "")</f>
        <v/>
      </c>
      <c r="I607" s="624" t="str">
        <f>IF(ISNUMBER(AirVision!U604),AirVision!U604, "")</f>
        <v/>
      </c>
      <c r="J607" s="624" t="str">
        <f>IF(AirVision!V604&lt;&gt;"",AirVision!V604, "")</f>
        <v/>
      </c>
      <c r="K607" s="624" t="str">
        <f>IF(ISNUMBER(AirVision!X604),AirVision!X604, "")</f>
        <v/>
      </c>
      <c r="L607" s="624" t="str">
        <f>IF(AirVision!Y604&lt;&gt;"",AirVision!Y604, "")</f>
        <v/>
      </c>
      <c r="M607" s="624" t="str">
        <f>IF(ISNUMBER(AirVision!AA604),AirVision!AA604, "")</f>
        <v/>
      </c>
      <c r="N607" s="624" t="str">
        <f>IF(AirVision!AB604&lt;&gt;"",AirVision!AB604, "")</f>
        <v/>
      </c>
      <c r="O607" s="624" t="str">
        <f>IF(ISNUMBER(AirVision!AD604),AirVision!AD604, "")</f>
        <v/>
      </c>
      <c r="P607" s="624" t="str">
        <f>IF(AirVision!AE604&lt;&gt;"",AirVision!AE604, "")</f>
        <v/>
      </c>
      <c r="Q607" s="624">
        <f t="shared" si="242"/>
        <v>1</v>
      </c>
      <c r="R607" s="624" t="str">
        <f>IF(D607&lt;&gt;"",(VLOOKUP(D607,'Flags&amp;Qualifiers'!$S$2:$U$55,3)),"")</f>
        <v/>
      </c>
      <c r="S607" s="624" t="b">
        <f>ISNUMBER(SEARCH('Flags&amp;Qualifiers'!$S$5,D607))</f>
        <v>0</v>
      </c>
      <c r="T607" s="624">
        <f t="shared" si="243"/>
        <v>0</v>
      </c>
      <c r="U607" s="624" t="str">
        <f>IF(D607&lt;&gt;"",(VLOOKUP(D607,'Flags&amp;Qualifiers'!$S$2:$T$55,2)),"")</f>
        <v/>
      </c>
      <c r="V607" s="7">
        <f t="shared" si="244"/>
        <v>1</v>
      </c>
      <c r="W607" s="7">
        <f t="shared" si="245"/>
        <v>0</v>
      </c>
      <c r="X607" s="861" t="str">
        <f t="shared" si="246"/>
        <v>NULL</v>
      </c>
      <c r="Y607" s="557" t="str">
        <f t="shared" si="247"/>
        <v/>
      </c>
      <c r="Z607" s="862">
        <f t="shared" si="250"/>
        <v>601</v>
      </c>
      <c r="AA607" s="633">
        <f t="shared" si="251"/>
        <v>0</v>
      </c>
      <c r="AB607" s="7" t="str">
        <f t="shared" si="257"/>
        <v>INVALID</v>
      </c>
      <c r="AC607" s="861" t="str">
        <f t="shared" si="258"/>
        <v/>
      </c>
      <c r="AD607" s="861" t="e">
        <f t="shared" ref="AD607:AD630" si="259">AVERAGE($X$607:$X$630)</f>
        <v>#DIV/0!</v>
      </c>
      <c r="AE607" s="861">
        <f t="shared" ref="AE607:AE630" si="260">MAX($X$607:$X$630)</f>
        <v>0</v>
      </c>
      <c r="AF607" s="862">
        <f t="shared" si="252"/>
        <v>300</v>
      </c>
      <c r="AG607" s="862">
        <f t="shared" si="253"/>
        <v>201</v>
      </c>
      <c r="AH607" s="865">
        <f t="shared" si="254"/>
        <v>0.374</v>
      </c>
      <c r="AI607" s="862">
        <f t="shared" si="255"/>
        <v>0.11600000000000001</v>
      </c>
      <c r="AJ607" s="862" t="e">
        <f t="shared" si="256"/>
        <v>#VALUE!</v>
      </c>
      <c r="AK607" s="632" t="str">
        <f t="shared" ref="AK607:AK670" si="261">IF(ISNUMBER(K607),_xlfn.STDEV.S(K584:K607),"")</f>
        <v/>
      </c>
      <c r="AL607" s="866" t="str">
        <f t="shared" si="241"/>
        <v/>
      </c>
      <c r="AM607" s="867">
        <f t="shared" si="248"/>
        <v>0</v>
      </c>
      <c r="AN607" s="633" t="str">
        <f t="shared" ref="AN607:AN670" si="262">IF(OR(V607&gt;0,W607&gt;0,X607&gt;0.07,X607&lt;0.005,Y607="MDL",Z607&gt;5,AA607&gt;0.014,AA607&lt;-0.014,AK607&gt;2.15),"YES", "")</f>
        <v>YES</v>
      </c>
      <c r="AO607" s="511" t="s">
        <v>382</v>
      </c>
      <c r="AP607" s="127">
        <f>VLOOKUP(AO607,'Flags&amp;Qualifiers'!$B$2:$C$49,2)</f>
        <v>0</v>
      </c>
      <c r="AQ607" s="127">
        <f>VLOOKUP(AO607,'Flags&amp;Qualifiers'!$B$2:$D$49,3)</f>
        <v>0</v>
      </c>
      <c r="AR607" s="127">
        <f>VLOOKUP(AO607,'Flags&amp;Qualifiers'!$B$2:$E$49,4)</f>
        <v>0</v>
      </c>
      <c r="AS607" s="968"/>
      <c r="AT607" s="856" t="str">
        <f t="shared" si="249"/>
        <v>no</v>
      </c>
    </row>
    <row r="608" spans="1:46" s="7" customFormat="1" ht="11.25" customHeight="1" x14ac:dyDescent="0.2">
      <c r="A608" s="621">
        <f>(AirVision!A605)</f>
        <v>0</v>
      </c>
      <c r="B608" s="622">
        <f>(AirVision!B605)</f>
        <v>0</v>
      </c>
      <c r="C608" s="623" t="str">
        <f>IF(ISNUMBER(AirVision!I605),AirVision!I605, "")</f>
        <v/>
      </c>
      <c r="D608" s="624" t="str">
        <f>IF(AirVision!J605&lt;&gt;"",AirVision!J605, "")</f>
        <v/>
      </c>
      <c r="E608" s="624" t="str">
        <f>IF(ISNUMBER(AirVision!C605),AirVision!C605, "")</f>
        <v/>
      </c>
      <c r="F608" s="624" t="str">
        <f>IF(AirVision!D605&lt;&gt;"",AirVision!D605, "")</f>
        <v/>
      </c>
      <c r="G608" s="624" t="str">
        <f>IF(ISNUMBER(AirVision!F605),AirVision!F605, "")</f>
        <v/>
      </c>
      <c r="H608" s="624" t="str">
        <f>IF(AirVision!G605&lt;&gt;"",AirVision!G605, "")</f>
        <v/>
      </c>
      <c r="I608" s="624" t="str">
        <f>IF(ISNUMBER(AirVision!U605),AirVision!U605, "")</f>
        <v/>
      </c>
      <c r="J608" s="624" t="str">
        <f>IF(AirVision!V605&lt;&gt;"",AirVision!V605, "")</f>
        <v/>
      </c>
      <c r="K608" s="624" t="str">
        <f>IF(ISNUMBER(AirVision!X605),AirVision!X605, "")</f>
        <v/>
      </c>
      <c r="L608" s="624" t="str">
        <f>IF(AirVision!Y605&lt;&gt;"",AirVision!Y605, "")</f>
        <v/>
      </c>
      <c r="M608" s="624" t="str">
        <f>IF(ISNUMBER(AirVision!AA605),AirVision!AA605, "")</f>
        <v/>
      </c>
      <c r="N608" s="624" t="str">
        <f>IF(AirVision!AB605&lt;&gt;"",AirVision!AB605, "")</f>
        <v/>
      </c>
      <c r="O608" s="624" t="str">
        <f>IF(ISNUMBER(AirVision!AD605),AirVision!AD605, "")</f>
        <v/>
      </c>
      <c r="P608" s="624" t="str">
        <f>IF(AirVision!AE605&lt;&gt;"",AirVision!AE605, "")</f>
        <v/>
      </c>
      <c r="Q608" s="624">
        <f t="shared" si="242"/>
        <v>1</v>
      </c>
      <c r="R608" s="624" t="str">
        <f>IF(D608&lt;&gt;"",(VLOOKUP(D608,'Flags&amp;Qualifiers'!$S$2:$U$55,3)),"")</f>
        <v/>
      </c>
      <c r="S608" s="624" t="b">
        <f>ISNUMBER(SEARCH('Flags&amp;Qualifiers'!$S$5,D608))</f>
        <v>0</v>
      </c>
      <c r="T608" s="624">
        <f t="shared" si="243"/>
        <v>0</v>
      </c>
      <c r="U608" s="624" t="str">
        <f>IF(D608&lt;&gt;"",(VLOOKUP(D608,'Flags&amp;Qualifiers'!$S$2:$T$55,2)),"")</f>
        <v/>
      </c>
      <c r="V608" s="7">
        <f t="shared" si="244"/>
        <v>1</v>
      </c>
      <c r="W608" s="7">
        <f t="shared" si="245"/>
        <v>0</v>
      </c>
      <c r="X608" s="861" t="str">
        <f t="shared" si="246"/>
        <v>NULL</v>
      </c>
      <c r="Y608" s="557" t="str">
        <f t="shared" si="247"/>
        <v/>
      </c>
      <c r="Z608" s="862">
        <f t="shared" si="250"/>
        <v>602</v>
      </c>
      <c r="AA608" s="633">
        <f t="shared" si="251"/>
        <v>0</v>
      </c>
      <c r="AB608" s="7" t="str">
        <f t="shared" si="257"/>
        <v>INVALID</v>
      </c>
      <c r="AC608" s="861" t="str">
        <f t="shared" si="258"/>
        <v/>
      </c>
      <c r="AD608" s="861" t="e">
        <f t="shared" si="259"/>
        <v>#DIV/0!</v>
      </c>
      <c r="AE608" s="861">
        <f t="shared" si="260"/>
        <v>0</v>
      </c>
      <c r="AF608" s="862">
        <f t="shared" si="252"/>
        <v>300</v>
      </c>
      <c r="AG608" s="862">
        <f t="shared" si="253"/>
        <v>201</v>
      </c>
      <c r="AH608" s="865">
        <f t="shared" si="254"/>
        <v>0.374</v>
      </c>
      <c r="AI608" s="862">
        <f t="shared" si="255"/>
        <v>0.11600000000000001</v>
      </c>
      <c r="AJ608" s="862" t="e">
        <f t="shared" si="256"/>
        <v>#VALUE!</v>
      </c>
      <c r="AK608" s="632" t="str">
        <f t="shared" si="261"/>
        <v/>
      </c>
      <c r="AL608" s="866" t="str">
        <f t="shared" si="241"/>
        <v/>
      </c>
      <c r="AM608" s="867">
        <f t="shared" si="248"/>
        <v>0</v>
      </c>
      <c r="AN608" s="633" t="str">
        <f t="shared" si="262"/>
        <v>YES</v>
      </c>
      <c r="AO608" s="511" t="s">
        <v>382</v>
      </c>
      <c r="AP608" s="127">
        <f>VLOOKUP(AO608,'Flags&amp;Qualifiers'!$B$2:$C$49,2)</f>
        <v>0</v>
      </c>
      <c r="AQ608" s="127">
        <f>VLOOKUP(AO608,'Flags&amp;Qualifiers'!$B$2:$D$49,3)</f>
        <v>0</v>
      </c>
      <c r="AR608" s="127">
        <f>VLOOKUP(AO608,'Flags&amp;Qualifiers'!$B$2:$E$49,4)</f>
        <v>0</v>
      </c>
      <c r="AS608" s="968"/>
      <c r="AT608" s="856" t="str">
        <f t="shared" si="249"/>
        <v>no</v>
      </c>
    </row>
    <row r="609" spans="1:46" s="7" customFormat="1" ht="11.25" customHeight="1" x14ac:dyDescent="0.2">
      <c r="A609" s="621">
        <f>(AirVision!A606)</f>
        <v>0</v>
      </c>
      <c r="B609" s="622">
        <f>(AirVision!B606)</f>
        <v>0</v>
      </c>
      <c r="C609" s="623" t="str">
        <f>IF(ISNUMBER(AirVision!I606),AirVision!I606, "")</f>
        <v/>
      </c>
      <c r="D609" s="624" t="str">
        <f>IF(AirVision!J606&lt;&gt;"",AirVision!J606, "")</f>
        <v/>
      </c>
      <c r="E609" s="624" t="str">
        <f>IF(ISNUMBER(AirVision!C606),AirVision!C606, "")</f>
        <v/>
      </c>
      <c r="F609" s="624" t="str">
        <f>IF(AirVision!D606&lt;&gt;"",AirVision!D606, "")</f>
        <v/>
      </c>
      <c r="G609" s="624" t="str">
        <f>IF(ISNUMBER(AirVision!F606),AirVision!F606, "")</f>
        <v/>
      </c>
      <c r="H609" s="624" t="str">
        <f>IF(AirVision!G606&lt;&gt;"",AirVision!G606, "")</f>
        <v/>
      </c>
      <c r="I609" s="624" t="str">
        <f>IF(ISNUMBER(AirVision!U606),AirVision!U606, "")</f>
        <v/>
      </c>
      <c r="J609" s="624" t="str">
        <f>IF(AirVision!V606&lt;&gt;"",AirVision!V606, "")</f>
        <v/>
      </c>
      <c r="K609" s="624" t="str">
        <f>IF(ISNUMBER(AirVision!X606),AirVision!X606, "")</f>
        <v/>
      </c>
      <c r="L609" s="624" t="str">
        <f>IF(AirVision!Y606&lt;&gt;"",AirVision!Y606, "")</f>
        <v/>
      </c>
      <c r="M609" s="624" t="str">
        <f>IF(ISNUMBER(AirVision!AA606),AirVision!AA606, "")</f>
        <v/>
      </c>
      <c r="N609" s="624" t="str">
        <f>IF(AirVision!AB606&lt;&gt;"",AirVision!AB606, "")</f>
        <v/>
      </c>
      <c r="O609" s="624" t="str">
        <f>IF(ISNUMBER(AirVision!AD606),AirVision!AD606, "")</f>
        <v/>
      </c>
      <c r="P609" s="624" t="str">
        <f>IF(AirVision!AE606&lt;&gt;"",AirVision!AE606, "")</f>
        <v/>
      </c>
      <c r="Q609" s="624">
        <f t="shared" si="242"/>
        <v>1</v>
      </c>
      <c r="R609" s="624" t="str">
        <f>IF(D609&lt;&gt;"",(VLOOKUP(D609,'Flags&amp;Qualifiers'!$S$2:$U$55,3)),"")</f>
        <v/>
      </c>
      <c r="S609" s="624" t="b">
        <f>ISNUMBER(SEARCH('Flags&amp;Qualifiers'!$S$5,D609))</f>
        <v>0</v>
      </c>
      <c r="T609" s="624">
        <f t="shared" si="243"/>
        <v>0</v>
      </c>
      <c r="U609" s="624" t="str">
        <f>IF(D609&lt;&gt;"",(VLOOKUP(D609,'Flags&amp;Qualifiers'!$S$2:$T$55,2)),"")</f>
        <v/>
      </c>
      <c r="V609" s="7">
        <f t="shared" si="244"/>
        <v>1</v>
      </c>
      <c r="W609" s="7">
        <f t="shared" si="245"/>
        <v>0</v>
      </c>
      <c r="X609" s="861" t="str">
        <f t="shared" si="246"/>
        <v>NULL</v>
      </c>
      <c r="Y609" s="557" t="str">
        <f t="shared" si="247"/>
        <v/>
      </c>
      <c r="Z609" s="862">
        <f t="shared" si="250"/>
        <v>603</v>
      </c>
      <c r="AA609" s="633">
        <f t="shared" si="251"/>
        <v>0</v>
      </c>
      <c r="AB609" s="7" t="str">
        <f t="shared" si="257"/>
        <v>INVALID</v>
      </c>
      <c r="AC609" s="861" t="str">
        <f t="shared" si="258"/>
        <v/>
      </c>
      <c r="AD609" s="861" t="e">
        <f t="shared" si="259"/>
        <v>#DIV/0!</v>
      </c>
      <c r="AE609" s="861">
        <f t="shared" si="260"/>
        <v>0</v>
      </c>
      <c r="AF609" s="862">
        <f t="shared" si="252"/>
        <v>300</v>
      </c>
      <c r="AG609" s="862">
        <f t="shared" si="253"/>
        <v>201</v>
      </c>
      <c r="AH609" s="865">
        <f t="shared" si="254"/>
        <v>0.374</v>
      </c>
      <c r="AI609" s="862">
        <f t="shared" si="255"/>
        <v>0.11600000000000001</v>
      </c>
      <c r="AJ609" s="862" t="e">
        <f t="shared" si="256"/>
        <v>#VALUE!</v>
      </c>
      <c r="AK609" s="632" t="str">
        <f t="shared" si="261"/>
        <v/>
      </c>
      <c r="AL609" s="866" t="str">
        <f t="shared" si="241"/>
        <v/>
      </c>
      <c r="AM609" s="867">
        <f t="shared" si="248"/>
        <v>0</v>
      </c>
      <c r="AN609" s="633" t="str">
        <f t="shared" si="262"/>
        <v>YES</v>
      </c>
      <c r="AO609" s="511" t="s">
        <v>382</v>
      </c>
      <c r="AP609" s="127">
        <f>VLOOKUP(AO609,'Flags&amp;Qualifiers'!$B$2:$C$49,2)</f>
        <v>0</v>
      </c>
      <c r="AQ609" s="127">
        <f>VLOOKUP(AO609,'Flags&amp;Qualifiers'!$B$2:$D$49,3)</f>
        <v>0</v>
      </c>
      <c r="AR609" s="127">
        <f>VLOOKUP(AO609,'Flags&amp;Qualifiers'!$B$2:$E$49,4)</f>
        <v>0</v>
      </c>
      <c r="AS609" s="968"/>
      <c r="AT609" s="856" t="str">
        <f t="shared" si="249"/>
        <v>no</v>
      </c>
    </row>
    <row r="610" spans="1:46" s="7" customFormat="1" ht="11.25" customHeight="1" x14ac:dyDescent="0.2">
      <c r="A610" s="621">
        <f>(AirVision!A607)</f>
        <v>0</v>
      </c>
      <c r="B610" s="622">
        <f>(AirVision!B607)</f>
        <v>0</v>
      </c>
      <c r="C610" s="623" t="str">
        <f>IF(ISNUMBER(AirVision!I607),AirVision!I607, "")</f>
        <v/>
      </c>
      <c r="D610" s="624" t="str">
        <f>IF(AirVision!J607&lt;&gt;"",AirVision!J607, "")</f>
        <v/>
      </c>
      <c r="E610" s="624" t="str">
        <f>IF(ISNUMBER(AirVision!C607),AirVision!C607, "")</f>
        <v/>
      </c>
      <c r="F610" s="624" t="str">
        <f>IF(AirVision!D607&lt;&gt;"",AirVision!D607, "")</f>
        <v/>
      </c>
      <c r="G610" s="624" t="str">
        <f>IF(ISNUMBER(AirVision!F607),AirVision!F607, "")</f>
        <v/>
      </c>
      <c r="H610" s="624" t="str">
        <f>IF(AirVision!G607&lt;&gt;"",AirVision!G607, "")</f>
        <v/>
      </c>
      <c r="I610" s="624" t="str">
        <f>IF(ISNUMBER(AirVision!U607),AirVision!U607, "")</f>
        <v/>
      </c>
      <c r="J610" s="624" t="str">
        <f>IF(AirVision!V607&lt;&gt;"",AirVision!V607, "")</f>
        <v/>
      </c>
      <c r="K610" s="624" t="str">
        <f>IF(ISNUMBER(AirVision!X607),AirVision!X607, "")</f>
        <v/>
      </c>
      <c r="L610" s="624" t="str">
        <f>IF(AirVision!Y607&lt;&gt;"",AirVision!Y607, "")</f>
        <v/>
      </c>
      <c r="M610" s="624" t="str">
        <f>IF(ISNUMBER(AirVision!AA607),AirVision!AA607, "")</f>
        <v/>
      </c>
      <c r="N610" s="624" t="str">
        <f>IF(AirVision!AB607&lt;&gt;"",AirVision!AB607, "")</f>
        <v/>
      </c>
      <c r="O610" s="624" t="str">
        <f>IF(ISNUMBER(AirVision!AD607),AirVision!AD607, "")</f>
        <v/>
      </c>
      <c r="P610" s="624" t="str">
        <f>IF(AirVision!AE607&lt;&gt;"",AirVision!AE607, "")</f>
        <v/>
      </c>
      <c r="Q610" s="624">
        <f t="shared" si="242"/>
        <v>1</v>
      </c>
      <c r="R610" s="624" t="str">
        <f>IF(D610&lt;&gt;"",(VLOOKUP(D610,'Flags&amp;Qualifiers'!$S$2:$U$55,3)),"")</f>
        <v/>
      </c>
      <c r="S610" s="624" t="b">
        <f>ISNUMBER(SEARCH('Flags&amp;Qualifiers'!$S$5,D610))</f>
        <v>0</v>
      </c>
      <c r="T610" s="624">
        <f t="shared" si="243"/>
        <v>0</v>
      </c>
      <c r="U610" s="624" t="str">
        <f>IF(D610&lt;&gt;"",(VLOOKUP(D610,'Flags&amp;Qualifiers'!$S$2:$T$55,2)),"")</f>
        <v/>
      </c>
      <c r="V610" s="7">
        <f t="shared" si="244"/>
        <v>1</v>
      </c>
      <c r="W610" s="7">
        <f t="shared" si="245"/>
        <v>0</v>
      </c>
      <c r="X610" s="861" t="str">
        <f t="shared" si="246"/>
        <v>NULL</v>
      </c>
      <c r="Y610" s="557" t="str">
        <f t="shared" si="247"/>
        <v/>
      </c>
      <c r="Z610" s="862">
        <f t="shared" si="250"/>
        <v>604</v>
      </c>
      <c r="AA610" s="633">
        <f t="shared" si="251"/>
        <v>0</v>
      </c>
      <c r="AB610" s="7" t="str">
        <f t="shared" si="257"/>
        <v>INVALID</v>
      </c>
      <c r="AC610" s="861" t="str">
        <f t="shared" si="258"/>
        <v/>
      </c>
      <c r="AD610" s="861" t="e">
        <f t="shared" si="259"/>
        <v>#DIV/0!</v>
      </c>
      <c r="AE610" s="861">
        <f t="shared" si="260"/>
        <v>0</v>
      </c>
      <c r="AF610" s="862">
        <f t="shared" si="252"/>
        <v>300</v>
      </c>
      <c r="AG610" s="862">
        <f t="shared" si="253"/>
        <v>201</v>
      </c>
      <c r="AH610" s="865">
        <f t="shared" si="254"/>
        <v>0.374</v>
      </c>
      <c r="AI610" s="862">
        <f t="shared" si="255"/>
        <v>0.11600000000000001</v>
      </c>
      <c r="AJ610" s="862" t="e">
        <f t="shared" si="256"/>
        <v>#VALUE!</v>
      </c>
      <c r="AK610" s="632" t="str">
        <f t="shared" si="261"/>
        <v/>
      </c>
      <c r="AL610" s="866" t="str">
        <f t="shared" si="241"/>
        <v/>
      </c>
      <c r="AM610" s="867">
        <f t="shared" si="248"/>
        <v>0</v>
      </c>
      <c r="AN610" s="633" t="str">
        <f t="shared" si="262"/>
        <v>YES</v>
      </c>
      <c r="AO610" s="511" t="s">
        <v>382</v>
      </c>
      <c r="AP610" s="127">
        <f>VLOOKUP(AO610,'Flags&amp;Qualifiers'!$B$2:$C$49,2)</f>
        <v>0</v>
      </c>
      <c r="AQ610" s="127">
        <f>VLOOKUP(AO610,'Flags&amp;Qualifiers'!$B$2:$D$49,3)</f>
        <v>0</v>
      </c>
      <c r="AR610" s="127">
        <f>VLOOKUP(AO610,'Flags&amp;Qualifiers'!$B$2:$E$49,4)</f>
        <v>0</v>
      </c>
      <c r="AS610" s="968"/>
      <c r="AT610" s="856" t="str">
        <f t="shared" si="249"/>
        <v>no</v>
      </c>
    </row>
    <row r="611" spans="1:46" s="7" customFormat="1" ht="11.25" customHeight="1" x14ac:dyDescent="0.2">
      <c r="A611" s="621">
        <f>(AirVision!A608)</f>
        <v>0</v>
      </c>
      <c r="B611" s="622">
        <f>(AirVision!B608)</f>
        <v>0</v>
      </c>
      <c r="C611" s="623" t="str">
        <f>IF(ISNUMBER(AirVision!I608),AirVision!I608, "")</f>
        <v/>
      </c>
      <c r="D611" s="624" t="str">
        <f>IF(AirVision!J608&lt;&gt;"",AirVision!J608, "")</f>
        <v/>
      </c>
      <c r="E611" s="624" t="str">
        <f>IF(ISNUMBER(AirVision!C608),AirVision!C608, "")</f>
        <v/>
      </c>
      <c r="F611" s="624" t="str">
        <f>IF(AirVision!D608&lt;&gt;"",AirVision!D608, "")</f>
        <v/>
      </c>
      <c r="G611" s="624" t="str">
        <f>IF(ISNUMBER(AirVision!F608),AirVision!F608, "")</f>
        <v/>
      </c>
      <c r="H611" s="624" t="str">
        <f>IF(AirVision!G608&lt;&gt;"",AirVision!G608, "")</f>
        <v/>
      </c>
      <c r="I611" s="624" t="str">
        <f>IF(ISNUMBER(AirVision!U608),AirVision!U608, "")</f>
        <v/>
      </c>
      <c r="J611" s="624" t="str">
        <f>IF(AirVision!V608&lt;&gt;"",AirVision!V608, "")</f>
        <v/>
      </c>
      <c r="K611" s="624" t="str">
        <f>IF(ISNUMBER(AirVision!X608),AirVision!X608, "")</f>
        <v/>
      </c>
      <c r="L611" s="624" t="str">
        <f>IF(AirVision!Y608&lt;&gt;"",AirVision!Y608, "")</f>
        <v/>
      </c>
      <c r="M611" s="624" t="str">
        <f>IF(ISNUMBER(AirVision!AA608),AirVision!AA608, "")</f>
        <v/>
      </c>
      <c r="N611" s="624" t="str">
        <f>IF(AirVision!AB608&lt;&gt;"",AirVision!AB608, "")</f>
        <v/>
      </c>
      <c r="O611" s="624" t="str">
        <f>IF(ISNUMBER(AirVision!AD608),AirVision!AD608, "")</f>
        <v/>
      </c>
      <c r="P611" s="624" t="str">
        <f>IF(AirVision!AE608&lt;&gt;"",AirVision!AE608, "")</f>
        <v/>
      </c>
      <c r="Q611" s="624">
        <f t="shared" si="242"/>
        <v>1</v>
      </c>
      <c r="R611" s="624" t="str">
        <f>IF(D611&lt;&gt;"",(VLOOKUP(D611,'Flags&amp;Qualifiers'!$S$2:$U$55,3)),"")</f>
        <v/>
      </c>
      <c r="S611" s="624" t="b">
        <f>ISNUMBER(SEARCH('Flags&amp;Qualifiers'!$S$5,D611))</f>
        <v>0</v>
      </c>
      <c r="T611" s="624">
        <f t="shared" si="243"/>
        <v>0</v>
      </c>
      <c r="U611" s="624" t="str">
        <f>IF(D611&lt;&gt;"",(VLOOKUP(D611,'Flags&amp;Qualifiers'!$S$2:$T$55,2)),"")</f>
        <v/>
      </c>
      <c r="V611" s="7">
        <f t="shared" si="244"/>
        <v>1</v>
      </c>
      <c r="W611" s="7">
        <f t="shared" si="245"/>
        <v>0</v>
      </c>
      <c r="X611" s="861" t="str">
        <f t="shared" si="246"/>
        <v>NULL</v>
      </c>
      <c r="Y611" s="557" t="str">
        <f t="shared" si="247"/>
        <v/>
      </c>
      <c r="Z611" s="862">
        <f t="shared" si="250"/>
        <v>605</v>
      </c>
      <c r="AA611" s="633">
        <f t="shared" si="251"/>
        <v>0</v>
      </c>
      <c r="AB611" s="7" t="str">
        <f t="shared" si="257"/>
        <v>INVALID</v>
      </c>
      <c r="AC611" s="861" t="str">
        <f t="shared" si="258"/>
        <v/>
      </c>
      <c r="AD611" s="861" t="e">
        <f t="shared" si="259"/>
        <v>#DIV/0!</v>
      </c>
      <c r="AE611" s="861">
        <f t="shared" si="260"/>
        <v>0</v>
      </c>
      <c r="AF611" s="862">
        <f t="shared" si="252"/>
        <v>300</v>
      </c>
      <c r="AG611" s="862">
        <f t="shared" si="253"/>
        <v>201</v>
      </c>
      <c r="AH611" s="865">
        <f t="shared" si="254"/>
        <v>0.374</v>
      </c>
      <c r="AI611" s="862">
        <f t="shared" si="255"/>
        <v>0.11600000000000001</v>
      </c>
      <c r="AJ611" s="862" t="e">
        <f t="shared" si="256"/>
        <v>#VALUE!</v>
      </c>
      <c r="AK611" s="632" t="str">
        <f t="shared" si="261"/>
        <v/>
      </c>
      <c r="AL611" s="866" t="str">
        <f t="shared" si="241"/>
        <v/>
      </c>
      <c r="AM611" s="867">
        <f t="shared" si="248"/>
        <v>0</v>
      </c>
      <c r="AN611" s="633" t="str">
        <f t="shared" si="262"/>
        <v>YES</v>
      </c>
      <c r="AO611" s="511" t="s">
        <v>382</v>
      </c>
      <c r="AP611" s="127">
        <f>VLOOKUP(AO611,'Flags&amp;Qualifiers'!$B$2:$C$49,2)</f>
        <v>0</v>
      </c>
      <c r="AQ611" s="127">
        <f>VLOOKUP(AO611,'Flags&amp;Qualifiers'!$B$2:$D$49,3)</f>
        <v>0</v>
      </c>
      <c r="AR611" s="127">
        <f>VLOOKUP(AO611,'Flags&amp;Qualifiers'!$B$2:$E$49,4)</f>
        <v>0</v>
      </c>
      <c r="AS611" s="968"/>
      <c r="AT611" s="856" t="str">
        <f t="shared" si="249"/>
        <v>no</v>
      </c>
    </row>
    <row r="612" spans="1:46" s="7" customFormat="1" ht="11.25" customHeight="1" x14ac:dyDescent="0.2">
      <c r="A612" s="621">
        <f>(AirVision!A609)</f>
        <v>0</v>
      </c>
      <c r="B612" s="622">
        <f>(AirVision!B609)</f>
        <v>0</v>
      </c>
      <c r="C612" s="623" t="str">
        <f>IF(ISNUMBER(AirVision!I609),AirVision!I609, "")</f>
        <v/>
      </c>
      <c r="D612" s="624" t="str">
        <f>IF(AirVision!J609&lt;&gt;"",AirVision!J609, "")</f>
        <v/>
      </c>
      <c r="E612" s="624" t="str">
        <f>IF(ISNUMBER(AirVision!C609),AirVision!C609, "")</f>
        <v/>
      </c>
      <c r="F612" s="624" t="str">
        <f>IF(AirVision!D609&lt;&gt;"",AirVision!D609, "")</f>
        <v/>
      </c>
      <c r="G612" s="624" t="str">
        <f>IF(ISNUMBER(AirVision!F609),AirVision!F609, "")</f>
        <v/>
      </c>
      <c r="H612" s="624" t="str">
        <f>IF(AirVision!G609&lt;&gt;"",AirVision!G609, "")</f>
        <v/>
      </c>
      <c r="I612" s="624" t="str">
        <f>IF(ISNUMBER(AirVision!U609),AirVision!U609, "")</f>
        <v/>
      </c>
      <c r="J612" s="624" t="str">
        <f>IF(AirVision!V609&lt;&gt;"",AirVision!V609, "")</f>
        <v/>
      </c>
      <c r="K612" s="624" t="str">
        <f>IF(ISNUMBER(AirVision!X609),AirVision!X609, "")</f>
        <v/>
      </c>
      <c r="L612" s="624" t="str">
        <f>IF(AirVision!Y609&lt;&gt;"",AirVision!Y609, "")</f>
        <v/>
      </c>
      <c r="M612" s="624" t="str">
        <f>IF(ISNUMBER(AirVision!AA609),AirVision!AA609, "")</f>
        <v/>
      </c>
      <c r="N612" s="624" t="str">
        <f>IF(AirVision!AB609&lt;&gt;"",AirVision!AB609, "")</f>
        <v/>
      </c>
      <c r="O612" s="624" t="str">
        <f>IF(ISNUMBER(AirVision!AD609),AirVision!AD609, "")</f>
        <v/>
      </c>
      <c r="P612" s="624" t="str">
        <f>IF(AirVision!AE609&lt;&gt;"",AirVision!AE609, "")</f>
        <v/>
      </c>
      <c r="Q612" s="624">
        <f t="shared" si="242"/>
        <v>1</v>
      </c>
      <c r="R612" s="624" t="str">
        <f>IF(D612&lt;&gt;"",(VLOOKUP(D612,'Flags&amp;Qualifiers'!$S$2:$U$55,3)),"")</f>
        <v/>
      </c>
      <c r="S612" s="624" t="b">
        <f>ISNUMBER(SEARCH('Flags&amp;Qualifiers'!$S$5,D612))</f>
        <v>0</v>
      </c>
      <c r="T612" s="624">
        <f t="shared" si="243"/>
        <v>0</v>
      </c>
      <c r="U612" s="624" t="str">
        <f>IF(D612&lt;&gt;"",(VLOOKUP(D612,'Flags&amp;Qualifiers'!$S$2:$T$55,2)),"")</f>
        <v/>
      </c>
      <c r="V612" s="7">
        <f t="shared" si="244"/>
        <v>1</v>
      </c>
      <c r="W612" s="7">
        <f t="shared" si="245"/>
        <v>0</v>
      </c>
      <c r="X612" s="861" t="str">
        <f t="shared" si="246"/>
        <v>NULL</v>
      </c>
      <c r="Y612" s="557" t="str">
        <f t="shared" si="247"/>
        <v/>
      </c>
      <c r="Z612" s="862">
        <f t="shared" si="250"/>
        <v>606</v>
      </c>
      <c r="AA612" s="633">
        <f t="shared" si="251"/>
        <v>0</v>
      </c>
      <c r="AB612" s="7" t="str">
        <f t="shared" si="257"/>
        <v>INVALID</v>
      </c>
      <c r="AC612" s="861" t="str">
        <f t="shared" si="258"/>
        <v/>
      </c>
      <c r="AD612" s="861" t="e">
        <f t="shared" si="259"/>
        <v>#DIV/0!</v>
      </c>
      <c r="AE612" s="861">
        <f t="shared" si="260"/>
        <v>0</v>
      </c>
      <c r="AF612" s="862">
        <f t="shared" si="252"/>
        <v>300</v>
      </c>
      <c r="AG612" s="862">
        <f t="shared" si="253"/>
        <v>201</v>
      </c>
      <c r="AH612" s="865">
        <f t="shared" si="254"/>
        <v>0.374</v>
      </c>
      <c r="AI612" s="862">
        <f t="shared" si="255"/>
        <v>0.11600000000000001</v>
      </c>
      <c r="AJ612" s="862" t="e">
        <f t="shared" si="256"/>
        <v>#VALUE!</v>
      </c>
      <c r="AK612" s="632" t="str">
        <f t="shared" si="261"/>
        <v/>
      </c>
      <c r="AL612" s="866" t="str">
        <f t="shared" si="241"/>
        <v/>
      </c>
      <c r="AM612" s="867">
        <f t="shared" si="248"/>
        <v>0</v>
      </c>
      <c r="AN612" s="633" t="str">
        <f t="shared" si="262"/>
        <v>YES</v>
      </c>
      <c r="AO612" s="511" t="s">
        <v>382</v>
      </c>
      <c r="AP612" s="127">
        <f>VLOOKUP(AO612,'Flags&amp;Qualifiers'!$B$2:$C$49,2)</f>
        <v>0</v>
      </c>
      <c r="AQ612" s="127">
        <f>VLOOKUP(AO612,'Flags&amp;Qualifiers'!$B$2:$D$49,3)</f>
        <v>0</v>
      </c>
      <c r="AR612" s="127">
        <f>VLOOKUP(AO612,'Flags&amp;Qualifiers'!$B$2:$E$49,4)</f>
        <v>0</v>
      </c>
      <c r="AS612" s="968"/>
      <c r="AT612" s="856" t="str">
        <f t="shared" si="249"/>
        <v>no</v>
      </c>
    </row>
    <row r="613" spans="1:46" s="7" customFormat="1" ht="11.25" customHeight="1" x14ac:dyDescent="0.2">
      <c r="A613" s="621">
        <f>(AirVision!A610)</f>
        <v>0</v>
      </c>
      <c r="B613" s="622">
        <f>(AirVision!B610)</f>
        <v>0</v>
      </c>
      <c r="C613" s="623" t="str">
        <f>IF(ISNUMBER(AirVision!I610),AirVision!I610, "")</f>
        <v/>
      </c>
      <c r="D613" s="624" t="str">
        <f>IF(AirVision!J610&lt;&gt;"",AirVision!J610, "")</f>
        <v/>
      </c>
      <c r="E613" s="624" t="str">
        <f>IF(ISNUMBER(AirVision!C610),AirVision!C610, "")</f>
        <v/>
      </c>
      <c r="F613" s="624" t="str">
        <f>IF(AirVision!D610&lt;&gt;"",AirVision!D610, "")</f>
        <v/>
      </c>
      <c r="G613" s="624" t="str">
        <f>IF(ISNUMBER(AirVision!F610),AirVision!F610, "")</f>
        <v/>
      </c>
      <c r="H613" s="624" t="str">
        <f>IF(AirVision!G610&lt;&gt;"",AirVision!G610, "")</f>
        <v/>
      </c>
      <c r="I613" s="624" t="str">
        <f>IF(ISNUMBER(AirVision!U610),AirVision!U610, "")</f>
        <v/>
      </c>
      <c r="J613" s="624" t="str">
        <f>IF(AirVision!V610&lt;&gt;"",AirVision!V610, "")</f>
        <v/>
      </c>
      <c r="K613" s="624" t="str">
        <f>IF(ISNUMBER(AirVision!X610),AirVision!X610, "")</f>
        <v/>
      </c>
      <c r="L613" s="624" t="str">
        <f>IF(AirVision!Y610&lt;&gt;"",AirVision!Y610, "")</f>
        <v/>
      </c>
      <c r="M613" s="624" t="str">
        <f>IF(ISNUMBER(AirVision!AA610),AirVision!AA610, "")</f>
        <v/>
      </c>
      <c r="N613" s="624" t="str">
        <f>IF(AirVision!AB610&lt;&gt;"",AirVision!AB610, "")</f>
        <v/>
      </c>
      <c r="O613" s="624" t="str">
        <f>IF(ISNUMBER(AirVision!AD610),AirVision!AD610, "")</f>
        <v/>
      </c>
      <c r="P613" s="624" t="str">
        <f>IF(AirVision!AE610&lt;&gt;"",AirVision!AE610, "")</f>
        <v/>
      </c>
      <c r="Q613" s="624">
        <f t="shared" si="242"/>
        <v>1</v>
      </c>
      <c r="R613" s="624" t="str">
        <f>IF(D613&lt;&gt;"",(VLOOKUP(D613,'Flags&amp;Qualifiers'!$S$2:$U$55,3)),"")</f>
        <v/>
      </c>
      <c r="S613" s="624" t="b">
        <f>ISNUMBER(SEARCH('Flags&amp;Qualifiers'!$S$5,D613))</f>
        <v>0</v>
      </c>
      <c r="T613" s="624">
        <f t="shared" si="243"/>
        <v>0</v>
      </c>
      <c r="U613" s="624" t="str">
        <f>IF(D613&lt;&gt;"",(VLOOKUP(D613,'Flags&amp;Qualifiers'!$S$2:$T$55,2)),"")</f>
        <v/>
      </c>
      <c r="V613" s="7">
        <f t="shared" si="244"/>
        <v>1</v>
      </c>
      <c r="W613" s="7">
        <f t="shared" si="245"/>
        <v>0</v>
      </c>
      <c r="X613" s="861" t="str">
        <f t="shared" si="246"/>
        <v>NULL</v>
      </c>
      <c r="Y613" s="557" t="str">
        <f t="shared" si="247"/>
        <v/>
      </c>
      <c r="Z613" s="862">
        <f t="shared" si="250"/>
        <v>607</v>
      </c>
      <c r="AA613" s="633">
        <f t="shared" si="251"/>
        <v>0</v>
      </c>
      <c r="AB613" s="7" t="str">
        <f t="shared" si="257"/>
        <v>INVALID</v>
      </c>
      <c r="AC613" s="861" t="str">
        <f t="shared" si="258"/>
        <v/>
      </c>
      <c r="AD613" s="861" t="e">
        <f t="shared" si="259"/>
        <v>#DIV/0!</v>
      </c>
      <c r="AE613" s="861">
        <f t="shared" si="260"/>
        <v>0</v>
      </c>
      <c r="AF613" s="862">
        <f t="shared" si="252"/>
        <v>300</v>
      </c>
      <c r="AG613" s="862">
        <f t="shared" si="253"/>
        <v>201</v>
      </c>
      <c r="AH613" s="865">
        <f t="shared" si="254"/>
        <v>0.374</v>
      </c>
      <c r="AI613" s="862">
        <f t="shared" si="255"/>
        <v>0.11600000000000001</v>
      </c>
      <c r="AJ613" s="862" t="e">
        <f t="shared" si="256"/>
        <v>#VALUE!</v>
      </c>
      <c r="AK613" s="632" t="str">
        <f t="shared" si="261"/>
        <v/>
      </c>
      <c r="AL613" s="866" t="str">
        <f t="shared" si="241"/>
        <v/>
      </c>
      <c r="AM613" s="867">
        <f t="shared" si="248"/>
        <v>0</v>
      </c>
      <c r="AN613" s="633" t="str">
        <f t="shared" si="262"/>
        <v>YES</v>
      </c>
      <c r="AO613" s="511" t="s">
        <v>382</v>
      </c>
      <c r="AP613" s="127">
        <f>VLOOKUP(AO613,'Flags&amp;Qualifiers'!$B$2:$C$49,2)</f>
        <v>0</v>
      </c>
      <c r="AQ613" s="127">
        <f>VLOOKUP(AO613,'Flags&amp;Qualifiers'!$B$2:$D$49,3)</f>
        <v>0</v>
      </c>
      <c r="AR613" s="127">
        <f>VLOOKUP(AO613,'Flags&amp;Qualifiers'!$B$2:$E$49,4)</f>
        <v>0</v>
      </c>
      <c r="AS613" s="968"/>
      <c r="AT613" s="856" t="str">
        <f t="shared" si="249"/>
        <v>no</v>
      </c>
    </row>
    <row r="614" spans="1:46" s="7" customFormat="1" ht="11.25" customHeight="1" x14ac:dyDescent="0.2">
      <c r="A614" s="621">
        <f>(AirVision!A611)</f>
        <v>0</v>
      </c>
      <c r="B614" s="622">
        <f>(AirVision!B611)</f>
        <v>0</v>
      </c>
      <c r="C614" s="623" t="str">
        <f>IF(ISNUMBER(AirVision!I611),AirVision!I611, "")</f>
        <v/>
      </c>
      <c r="D614" s="624" t="str">
        <f>IF(AirVision!J611&lt;&gt;"",AirVision!J611, "")</f>
        <v/>
      </c>
      <c r="E614" s="624" t="str">
        <f>IF(ISNUMBER(AirVision!C611),AirVision!C611, "")</f>
        <v/>
      </c>
      <c r="F614" s="624" t="str">
        <f>IF(AirVision!D611&lt;&gt;"",AirVision!D611, "")</f>
        <v/>
      </c>
      <c r="G614" s="624" t="str">
        <f>IF(ISNUMBER(AirVision!F611),AirVision!F611, "")</f>
        <v/>
      </c>
      <c r="H614" s="624" t="str">
        <f>IF(AirVision!G611&lt;&gt;"",AirVision!G611, "")</f>
        <v/>
      </c>
      <c r="I614" s="624" t="str">
        <f>IF(ISNUMBER(AirVision!U611),AirVision!U611, "")</f>
        <v/>
      </c>
      <c r="J614" s="624" t="str">
        <f>IF(AirVision!V611&lt;&gt;"",AirVision!V611, "")</f>
        <v/>
      </c>
      <c r="K614" s="624" t="str">
        <f>IF(ISNUMBER(AirVision!X611),AirVision!X611, "")</f>
        <v/>
      </c>
      <c r="L614" s="624" t="str">
        <f>IF(AirVision!Y611&lt;&gt;"",AirVision!Y611, "")</f>
        <v/>
      </c>
      <c r="M614" s="624" t="str">
        <f>IF(ISNUMBER(AirVision!AA611),AirVision!AA611, "")</f>
        <v/>
      </c>
      <c r="N614" s="624" t="str">
        <f>IF(AirVision!AB611&lt;&gt;"",AirVision!AB611, "")</f>
        <v/>
      </c>
      <c r="O614" s="624" t="str">
        <f>IF(ISNUMBER(AirVision!AD611),AirVision!AD611, "")</f>
        <v/>
      </c>
      <c r="P614" s="624" t="str">
        <f>IF(AirVision!AE611&lt;&gt;"",AirVision!AE611, "")</f>
        <v/>
      </c>
      <c r="Q614" s="624">
        <f t="shared" si="242"/>
        <v>1</v>
      </c>
      <c r="R614" s="624" t="str">
        <f>IF(D614&lt;&gt;"",(VLOOKUP(D614,'Flags&amp;Qualifiers'!$S$2:$U$55,3)),"")</f>
        <v/>
      </c>
      <c r="S614" s="624" t="b">
        <f>ISNUMBER(SEARCH('Flags&amp;Qualifiers'!$S$5,D614))</f>
        <v>0</v>
      </c>
      <c r="T614" s="624">
        <f t="shared" si="243"/>
        <v>0</v>
      </c>
      <c r="U614" s="624" t="str">
        <f>IF(D614&lt;&gt;"",(VLOOKUP(D614,'Flags&amp;Qualifiers'!$S$2:$T$55,2)),"")</f>
        <v/>
      </c>
      <c r="V614" s="7">
        <f t="shared" si="244"/>
        <v>1</v>
      </c>
      <c r="W614" s="7">
        <f t="shared" si="245"/>
        <v>0</v>
      </c>
      <c r="X614" s="861" t="str">
        <f t="shared" si="246"/>
        <v>NULL</v>
      </c>
      <c r="Y614" s="557" t="str">
        <f t="shared" si="247"/>
        <v/>
      </c>
      <c r="Z614" s="862">
        <f t="shared" si="250"/>
        <v>608</v>
      </c>
      <c r="AA614" s="633">
        <f t="shared" si="251"/>
        <v>0</v>
      </c>
      <c r="AB614" s="7" t="str">
        <f t="shared" si="257"/>
        <v>INVALID</v>
      </c>
      <c r="AC614" s="861" t="str">
        <f t="shared" si="258"/>
        <v/>
      </c>
      <c r="AD614" s="861" t="e">
        <f t="shared" si="259"/>
        <v>#DIV/0!</v>
      </c>
      <c r="AE614" s="861">
        <f t="shared" si="260"/>
        <v>0</v>
      </c>
      <c r="AF614" s="862">
        <f t="shared" si="252"/>
        <v>300</v>
      </c>
      <c r="AG614" s="862">
        <f t="shared" si="253"/>
        <v>201</v>
      </c>
      <c r="AH614" s="865">
        <f t="shared" si="254"/>
        <v>0.374</v>
      </c>
      <c r="AI614" s="862">
        <f t="shared" si="255"/>
        <v>0.11600000000000001</v>
      </c>
      <c r="AJ614" s="862" t="e">
        <f t="shared" si="256"/>
        <v>#VALUE!</v>
      </c>
      <c r="AK614" s="632" t="str">
        <f t="shared" si="261"/>
        <v/>
      </c>
      <c r="AL614" s="866" t="str">
        <f t="shared" si="241"/>
        <v/>
      </c>
      <c r="AM614" s="867">
        <f t="shared" si="248"/>
        <v>0</v>
      </c>
      <c r="AN614" s="633" t="str">
        <f t="shared" si="262"/>
        <v>YES</v>
      </c>
      <c r="AO614" s="511" t="s">
        <v>382</v>
      </c>
      <c r="AP614" s="127">
        <f>VLOOKUP(AO614,'Flags&amp;Qualifiers'!$B$2:$C$49,2)</f>
        <v>0</v>
      </c>
      <c r="AQ614" s="127">
        <f>VLOOKUP(AO614,'Flags&amp;Qualifiers'!$B$2:$D$49,3)</f>
        <v>0</v>
      </c>
      <c r="AR614" s="127">
        <f>VLOOKUP(AO614,'Flags&amp;Qualifiers'!$B$2:$E$49,4)</f>
        <v>0</v>
      </c>
      <c r="AS614" s="968">
        <f>COUNTIF(AC614:AC630,"&gt;0")</f>
        <v>0</v>
      </c>
      <c r="AT614" s="856" t="str">
        <f t="shared" si="249"/>
        <v>no</v>
      </c>
    </row>
    <row r="615" spans="1:46" s="7" customFormat="1" ht="11.25" customHeight="1" x14ac:dyDescent="0.2">
      <c r="A615" s="621">
        <f>(AirVision!A612)</f>
        <v>0</v>
      </c>
      <c r="B615" s="622">
        <f>(AirVision!B612)</f>
        <v>0</v>
      </c>
      <c r="C615" s="623" t="str">
        <f>IF(ISNUMBER(AirVision!I612),AirVision!I612, "")</f>
        <v/>
      </c>
      <c r="D615" s="624" t="str">
        <f>IF(AirVision!J612&lt;&gt;"",AirVision!J612, "")</f>
        <v/>
      </c>
      <c r="E615" s="624" t="str">
        <f>IF(ISNUMBER(AirVision!C612),AirVision!C612, "")</f>
        <v/>
      </c>
      <c r="F615" s="624" t="str">
        <f>IF(AirVision!D612&lt;&gt;"",AirVision!D612, "")</f>
        <v/>
      </c>
      <c r="G615" s="624" t="str">
        <f>IF(ISNUMBER(AirVision!F612),AirVision!F612, "")</f>
        <v/>
      </c>
      <c r="H615" s="624" t="str">
        <f>IF(AirVision!G612&lt;&gt;"",AirVision!G612, "")</f>
        <v/>
      </c>
      <c r="I615" s="624" t="str">
        <f>IF(ISNUMBER(AirVision!U612),AirVision!U612, "")</f>
        <v/>
      </c>
      <c r="J615" s="624" t="str">
        <f>IF(AirVision!V612&lt;&gt;"",AirVision!V612, "")</f>
        <v/>
      </c>
      <c r="K615" s="624" t="str">
        <f>IF(ISNUMBER(AirVision!X612),AirVision!X612, "")</f>
        <v/>
      </c>
      <c r="L615" s="624" t="str">
        <f>IF(AirVision!Y612&lt;&gt;"",AirVision!Y612, "")</f>
        <v/>
      </c>
      <c r="M615" s="624" t="str">
        <f>IF(ISNUMBER(AirVision!AA612),AirVision!AA612, "")</f>
        <v/>
      </c>
      <c r="N615" s="624" t="str">
        <f>IF(AirVision!AB612&lt;&gt;"",AirVision!AB612, "")</f>
        <v/>
      </c>
      <c r="O615" s="624" t="str">
        <f>IF(ISNUMBER(AirVision!AD612),AirVision!AD612, "")</f>
        <v/>
      </c>
      <c r="P615" s="624" t="str">
        <f>IF(AirVision!AE612&lt;&gt;"",AirVision!AE612, "")</f>
        <v/>
      </c>
      <c r="Q615" s="624">
        <f t="shared" si="242"/>
        <v>1</v>
      </c>
      <c r="R615" s="624" t="str">
        <f>IF(D615&lt;&gt;"",(VLOOKUP(D615,'Flags&amp;Qualifiers'!$S$2:$U$55,3)),"")</f>
        <v/>
      </c>
      <c r="S615" s="624" t="b">
        <f>ISNUMBER(SEARCH('Flags&amp;Qualifiers'!$S$5,D615))</f>
        <v>0</v>
      </c>
      <c r="T615" s="624">
        <f t="shared" si="243"/>
        <v>0</v>
      </c>
      <c r="U615" s="624" t="str">
        <f>IF(D615&lt;&gt;"",(VLOOKUP(D615,'Flags&amp;Qualifiers'!$S$2:$T$55,2)),"")</f>
        <v/>
      </c>
      <c r="V615" s="7">
        <f t="shared" si="244"/>
        <v>1</v>
      </c>
      <c r="W615" s="7">
        <f t="shared" si="245"/>
        <v>0</v>
      </c>
      <c r="X615" s="861" t="str">
        <f t="shared" si="246"/>
        <v>NULL</v>
      </c>
      <c r="Y615" s="557" t="str">
        <f t="shared" si="247"/>
        <v/>
      </c>
      <c r="Z615" s="862">
        <f t="shared" si="250"/>
        <v>609</v>
      </c>
      <c r="AA615" s="633">
        <f t="shared" si="251"/>
        <v>0</v>
      </c>
      <c r="AB615" s="7" t="str">
        <f t="shared" si="257"/>
        <v>INVALID</v>
      </c>
      <c r="AC615" s="861" t="str">
        <f t="shared" si="258"/>
        <v/>
      </c>
      <c r="AD615" s="861" t="e">
        <f t="shared" si="259"/>
        <v>#DIV/0!</v>
      </c>
      <c r="AE615" s="861">
        <f t="shared" si="260"/>
        <v>0</v>
      </c>
      <c r="AF615" s="862">
        <f t="shared" si="252"/>
        <v>300</v>
      </c>
      <c r="AG615" s="862">
        <f t="shared" si="253"/>
        <v>201</v>
      </c>
      <c r="AH615" s="865">
        <f t="shared" si="254"/>
        <v>0.374</v>
      </c>
      <c r="AI615" s="862">
        <f t="shared" si="255"/>
        <v>0.11600000000000001</v>
      </c>
      <c r="AJ615" s="862" t="e">
        <f t="shared" si="256"/>
        <v>#VALUE!</v>
      </c>
      <c r="AK615" s="632" t="str">
        <f t="shared" si="261"/>
        <v/>
      </c>
      <c r="AL615" s="866" t="str">
        <f t="shared" si="241"/>
        <v/>
      </c>
      <c r="AM615" s="867">
        <f t="shared" si="248"/>
        <v>0</v>
      </c>
      <c r="AN615" s="633" t="str">
        <f t="shared" si="262"/>
        <v>YES</v>
      </c>
      <c r="AO615" s="511" t="s">
        <v>382</v>
      </c>
      <c r="AP615" s="127">
        <f>VLOOKUP(AO615,'Flags&amp;Qualifiers'!$B$2:$C$49,2)</f>
        <v>0</v>
      </c>
      <c r="AQ615" s="127">
        <f>VLOOKUP(AO615,'Flags&amp;Qualifiers'!$B$2:$D$49,3)</f>
        <v>0</v>
      </c>
      <c r="AR615" s="127">
        <f>VLOOKUP(AO615,'Flags&amp;Qualifiers'!$B$2:$E$49,4)</f>
        <v>0</v>
      </c>
      <c r="AS615" s="968"/>
      <c r="AT615" s="856" t="str">
        <f t="shared" si="249"/>
        <v>no</v>
      </c>
    </row>
    <row r="616" spans="1:46" s="7" customFormat="1" ht="11.25" customHeight="1" x14ac:dyDescent="0.2">
      <c r="A616" s="621">
        <f>(AirVision!A613)</f>
        <v>0</v>
      </c>
      <c r="B616" s="622">
        <f>(AirVision!B613)</f>
        <v>0</v>
      </c>
      <c r="C616" s="623" t="str">
        <f>IF(ISNUMBER(AirVision!I613),AirVision!I613, "")</f>
        <v/>
      </c>
      <c r="D616" s="624" t="str">
        <f>IF(AirVision!J613&lt;&gt;"",AirVision!J613, "")</f>
        <v/>
      </c>
      <c r="E616" s="624" t="str">
        <f>IF(ISNUMBER(AirVision!C613),AirVision!C613, "")</f>
        <v/>
      </c>
      <c r="F616" s="624" t="str">
        <f>IF(AirVision!D613&lt;&gt;"",AirVision!D613, "")</f>
        <v/>
      </c>
      <c r="G616" s="624" t="str">
        <f>IF(ISNUMBER(AirVision!F613),AirVision!F613, "")</f>
        <v/>
      </c>
      <c r="H616" s="624" t="str">
        <f>IF(AirVision!G613&lt;&gt;"",AirVision!G613, "")</f>
        <v/>
      </c>
      <c r="I616" s="624" t="str">
        <f>IF(ISNUMBER(AirVision!U613),AirVision!U613, "")</f>
        <v/>
      </c>
      <c r="J616" s="624" t="str">
        <f>IF(AirVision!V613&lt;&gt;"",AirVision!V613, "")</f>
        <v/>
      </c>
      <c r="K616" s="624" t="str">
        <f>IF(ISNUMBER(AirVision!X613),AirVision!X613, "")</f>
        <v/>
      </c>
      <c r="L616" s="624" t="str">
        <f>IF(AirVision!Y613&lt;&gt;"",AirVision!Y613, "")</f>
        <v/>
      </c>
      <c r="M616" s="624" t="str">
        <f>IF(ISNUMBER(AirVision!AA613),AirVision!AA613, "")</f>
        <v/>
      </c>
      <c r="N616" s="624" t="str">
        <f>IF(AirVision!AB613&lt;&gt;"",AirVision!AB613, "")</f>
        <v/>
      </c>
      <c r="O616" s="624" t="str">
        <f>IF(ISNUMBER(AirVision!AD613),AirVision!AD613, "")</f>
        <v/>
      </c>
      <c r="P616" s="624" t="str">
        <f>IF(AirVision!AE613&lt;&gt;"",AirVision!AE613, "")</f>
        <v/>
      </c>
      <c r="Q616" s="624">
        <f t="shared" si="242"/>
        <v>1</v>
      </c>
      <c r="R616" s="624" t="str">
        <f>IF(D616&lt;&gt;"",(VLOOKUP(D616,'Flags&amp;Qualifiers'!$S$2:$U$55,3)),"")</f>
        <v/>
      </c>
      <c r="S616" s="624" t="b">
        <f>ISNUMBER(SEARCH('Flags&amp;Qualifiers'!$S$5,D616))</f>
        <v>0</v>
      </c>
      <c r="T616" s="624">
        <f t="shared" si="243"/>
        <v>0</v>
      </c>
      <c r="U616" s="624" t="str">
        <f>IF(D616&lt;&gt;"",(VLOOKUP(D616,'Flags&amp;Qualifiers'!$S$2:$T$55,2)),"")</f>
        <v/>
      </c>
      <c r="V616" s="7">
        <f t="shared" si="244"/>
        <v>1</v>
      </c>
      <c r="W616" s="7">
        <f t="shared" si="245"/>
        <v>0</v>
      </c>
      <c r="X616" s="861" t="str">
        <f t="shared" si="246"/>
        <v>NULL</v>
      </c>
      <c r="Y616" s="557" t="str">
        <f t="shared" si="247"/>
        <v/>
      </c>
      <c r="Z616" s="862">
        <f t="shared" si="250"/>
        <v>610</v>
      </c>
      <c r="AA616" s="633">
        <f t="shared" si="251"/>
        <v>0</v>
      </c>
      <c r="AB616" s="7" t="str">
        <f t="shared" si="257"/>
        <v>INVALID</v>
      </c>
      <c r="AC616" s="861" t="str">
        <f t="shared" si="258"/>
        <v/>
      </c>
      <c r="AD616" s="861" t="e">
        <f t="shared" si="259"/>
        <v>#DIV/0!</v>
      </c>
      <c r="AE616" s="861">
        <f t="shared" si="260"/>
        <v>0</v>
      </c>
      <c r="AF616" s="862">
        <f t="shared" si="252"/>
        <v>300</v>
      </c>
      <c r="AG616" s="862">
        <f t="shared" si="253"/>
        <v>201</v>
      </c>
      <c r="AH616" s="865">
        <f t="shared" si="254"/>
        <v>0.374</v>
      </c>
      <c r="AI616" s="862">
        <f t="shared" si="255"/>
        <v>0.11600000000000001</v>
      </c>
      <c r="AJ616" s="862" t="e">
        <f t="shared" si="256"/>
        <v>#VALUE!</v>
      </c>
      <c r="AK616" s="632" t="str">
        <f t="shared" si="261"/>
        <v/>
      </c>
      <c r="AL616" s="866" t="str">
        <f t="shared" si="241"/>
        <v/>
      </c>
      <c r="AM616" s="867">
        <f t="shared" si="248"/>
        <v>0</v>
      </c>
      <c r="AN616" s="633" t="str">
        <f t="shared" si="262"/>
        <v>YES</v>
      </c>
      <c r="AO616" s="511" t="s">
        <v>382</v>
      </c>
      <c r="AP616" s="127">
        <f>VLOOKUP(AO616,'Flags&amp;Qualifiers'!$B$2:$C$49,2)</f>
        <v>0</v>
      </c>
      <c r="AQ616" s="127">
        <f>VLOOKUP(AO616,'Flags&amp;Qualifiers'!$B$2:$D$49,3)</f>
        <v>0</v>
      </c>
      <c r="AR616" s="127">
        <f>VLOOKUP(AO616,'Flags&amp;Qualifiers'!$B$2:$E$49,4)</f>
        <v>0</v>
      </c>
      <c r="AS616" s="968"/>
      <c r="AT616" s="856" t="str">
        <f t="shared" si="249"/>
        <v>no</v>
      </c>
    </row>
    <row r="617" spans="1:46" s="7" customFormat="1" ht="11.25" customHeight="1" x14ac:dyDescent="0.2">
      <c r="A617" s="621">
        <f>(AirVision!A614)</f>
        <v>0</v>
      </c>
      <c r="B617" s="622">
        <f>(AirVision!B614)</f>
        <v>0</v>
      </c>
      <c r="C617" s="623" t="str">
        <f>IF(ISNUMBER(AirVision!I614),AirVision!I614, "")</f>
        <v/>
      </c>
      <c r="D617" s="624" t="str">
        <f>IF(AirVision!J614&lt;&gt;"",AirVision!J614, "")</f>
        <v/>
      </c>
      <c r="E617" s="624" t="str">
        <f>IF(ISNUMBER(AirVision!C614),AirVision!C614, "")</f>
        <v/>
      </c>
      <c r="F617" s="624" t="str">
        <f>IF(AirVision!D614&lt;&gt;"",AirVision!D614, "")</f>
        <v/>
      </c>
      <c r="G617" s="624" t="str">
        <f>IF(ISNUMBER(AirVision!F614),AirVision!F614, "")</f>
        <v/>
      </c>
      <c r="H617" s="624" t="str">
        <f>IF(AirVision!G614&lt;&gt;"",AirVision!G614, "")</f>
        <v/>
      </c>
      <c r="I617" s="624" t="str">
        <f>IF(ISNUMBER(AirVision!U614),AirVision!U614, "")</f>
        <v/>
      </c>
      <c r="J617" s="624" t="str">
        <f>IF(AirVision!V614&lt;&gt;"",AirVision!V614, "")</f>
        <v/>
      </c>
      <c r="K617" s="624" t="str">
        <f>IF(ISNUMBER(AirVision!X614),AirVision!X614, "")</f>
        <v/>
      </c>
      <c r="L617" s="624" t="str">
        <f>IF(AirVision!Y614&lt;&gt;"",AirVision!Y614, "")</f>
        <v/>
      </c>
      <c r="M617" s="624" t="str">
        <f>IF(ISNUMBER(AirVision!AA614),AirVision!AA614, "")</f>
        <v/>
      </c>
      <c r="N617" s="624" t="str">
        <f>IF(AirVision!AB614&lt;&gt;"",AirVision!AB614, "")</f>
        <v/>
      </c>
      <c r="O617" s="624" t="str">
        <f>IF(ISNUMBER(AirVision!AD614),AirVision!AD614, "")</f>
        <v/>
      </c>
      <c r="P617" s="624" t="str">
        <f>IF(AirVision!AE614&lt;&gt;"",AirVision!AE614, "")</f>
        <v/>
      </c>
      <c r="Q617" s="624">
        <f t="shared" si="242"/>
        <v>1</v>
      </c>
      <c r="R617" s="624" t="str">
        <f>IF(D617&lt;&gt;"",(VLOOKUP(D617,'Flags&amp;Qualifiers'!$S$2:$U$55,3)),"")</f>
        <v/>
      </c>
      <c r="S617" s="624" t="b">
        <f>ISNUMBER(SEARCH('Flags&amp;Qualifiers'!$S$5,D617))</f>
        <v>0</v>
      </c>
      <c r="T617" s="624">
        <f t="shared" si="243"/>
        <v>0</v>
      </c>
      <c r="U617" s="624" t="str">
        <f>IF(D617&lt;&gt;"",(VLOOKUP(D617,'Flags&amp;Qualifiers'!$S$2:$T$55,2)),"")</f>
        <v/>
      </c>
      <c r="V617" s="7">
        <f t="shared" si="244"/>
        <v>1</v>
      </c>
      <c r="W617" s="7">
        <f t="shared" si="245"/>
        <v>0</v>
      </c>
      <c r="X617" s="861" t="str">
        <f t="shared" si="246"/>
        <v>NULL</v>
      </c>
      <c r="Y617" s="557" t="str">
        <f t="shared" si="247"/>
        <v/>
      </c>
      <c r="Z617" s="862">
        <f t="shared" si="250"/>
        <v>611</v>
      </c>
      <c r="AA617" s="633">
        <f t="shared" si="251"/>
        <v>0</v>
      </c>
      <c r="AB617" s="7" t="str">
        <f t="shared" si="257"/>
        <v>INVALID</v>
      </c>
      <c r="AC617" s="861" t="str">
        <f t="shared" si="258"/>
        <v/>
      </c>
      <c r="AD617" s="861" t="e">
        <f t="shared" si="259"/>
        <v>#DIV/0!</v>
      </c>
      <c r="AE617" s="861">
        <f t="shared" si="260"/>
        <v>0</v>
      </c>
      <c r="AF617" s="862">
        <f t="shared" si="252"/>
        <v>300</v>
      </c>
      <c r="AG617" s="862">
        <f t="shared" si="253"/>
        <v>201</v>
      </c>
      <c r="AH617" s="865">
        <f t="shared" si="254"/>
        <v>0.374</v>
      </c>
      <c r="AI617" s="862">
        <f t="shared" si="255"/>
        <v>0.11600000000000001</v>
      </c>
      <c r="AJ617" s="862" t="e">
        <f t="shared" si="256"/>
        <v>#VALUE!</v>
      </c>
      <c r="AK617" s="632" t="str">
        <f t="shared" si="261"/>
        <v/>
      </c>
      <c r="AL617" s="866" t="str">
        <f t="shared" si="241"/>
        <v/>
      </c>
      <c r="AM617" s="867">
        <f t="shared" si="248"/>
        <v>0</v>
      </c>
      <c r="AN617" s="633" t="str">
        <f t="shared" si="262"/>
        <v>YES</v>
      </c>
      <c r="AO617" s="511" t="s">
        <v>382</v>
      </c>
      <c r="AP617" s="127">
        <f>VLOOKUP(AO617,'Flags&amp;Qualifiers'!$B$2:$C$49,2)</f>
        <v>0</v>
      </c>
      <c r="AQ617" s="127">
        <f>VLOOKUP(AO617,'Flags&amp;Qualifiers'!$B$2:$D$49,3)</f>
        <v>0</v>
      </c>
      <c r="AR617" s="127">
        <f>VLOOKUP(AO617,'Flags&amp;Qualifiers'!$B$2:$E$49,4)</f>
        <v>0</v>
      </c>
      <c r="AS617" s="968"/>
      <c r="AT617" s="856" t="str">
        <f t="shared" si="249"/>
        <v>no</v>
      </c>
    </row>
    <row r="618" spans="1:46" s="7" customFormat="1" ht="11.25" customHeight="1" x14ac:dyDescent="0.2">
      <c r="A618" s="621">
        <f>(AirVision!A615)</f>
        <v>0</v>
      </c>
      <c r="B618" s="622">
        <f>(AirVision!B615)</f>
        <v>0</v>
      </c>
      <c r="C618" s="623" t="str">
        <f>IF(ISNUMBER(AirVision!I615),AirVision!I615, "")</f>
        <v/>
      </c>
      <c r="D618" s="624" t="str">
        <f>IF(AirVision!J615&lt;&gt;"",AirVision!J615, "")</f>
        <v/>
      </c>
      <c r="E618" s="624" t="str">
        <f>IF(ISNUMBER(AirVision!C615),AirVision!C615, "")</f>
        <v/>
      </c>
      <c r="F618" s="624" t="str">
        <f>IF(AirVision!D615&lt;&gt;"",AirVision!D615, "")</f>
        <v/>
      </c>
      <c r="G618" s="624" t="str">
        <f>IF(ISNUMBER(AirVision!F615),AirVision!F615, "")</f>
        <v/>
      </c>
      <c r="H618" s="624" t="str">
        <f>IF(AirVision!G615&lt;&gt;"",AirVision!G615, "")</f>
        <v/>
      </c>
      <c r="I618" s="624" t="str">
        <f>IF(ISNUMBER(AirVision!U615),AirVision!U615, "")</f>
        <v/>
      </c>
      <c r="J618" s="624" t="str">
        <f>IF(AirVision!V615&lt;&gt;"",AirVision!V615, "")</f>
        <v/>
      </c>
      <c r="K618" s="624" t="str">
        <f>IF(ISNUMBER(AirVision!X615),AirVision!X615, "")</f>
        <v/>
      </c>
      <c r="L618" s="624" t="str">
        <f>IF(AirVision!Y615&lt;&gt;"",AirVision!Y615, "")</f>
        <v/>
      </c>
      <c r="M618" s="624" t="str">
        <f>IF(ISNUMBER(AirVision!AA615),AirVision!AA615, "")</f>
        <v/>
      </c>
      <c r="N618" s="624" t="str">
        <f>IF(AirVision!AB615&lt;&gt;"",AirVision!AB615, "")</f>
        <v/>
      </c>
      <c r="O618" s="624" t="str">
        <f>IF(ISNUMBER(AirVision!AD615),AirVision!AD615, "")</f>
        <v/>
      </c>
      <c r="P618" s="624" t="str">
        <f>IF(AirVision!AE615&lt;&gt;"",AirVision!AE615, "")</f>
        <v/>
      </c>
      <c r="Q618" s="624">
        <f t="shared" si="242"/>
        <v>1</v>
      </c>
      <c r="R618" s="624" t="str">
        <f>IF(D618&lt;&gt;"",(VLOOKUP(D618,'Flags&amp;Qualifiers'!$S$2:$U$55,3)),"")</f>
        <v/>
      </c>
      <c r="S618" s="624" t="b">
        <f>ISNUMBER(SEARCH('Flags&amp;Qualifiers'!$S$5,D618))</f>
        <v>0</v>
      </c>
      <c r="T618" s="624">
        <f t="shared" si="243"/>
        <v>0</v>
      </c>
      <c r="U618" s="624" t="str">
        <f>IF(D618&lt;&gt;"",(VLOOKUP(D618,'Flags&amp;Qualifiers'!$S$2:$T$55,2)),"")</f>
        <v/>
      </c>
      <c r="V618" s="7">
        <f t="shared" si="244"/>
        <v>1</v>
      </c>
      <c r="W618" s="7">
        <f t="shared" si="245"/>
        <v>0</v>
      </c>
      <c r="X618" s="861" t="str">
        <f t="shared" si="246"/>
        <v>NULL</v>
      </c>
      <c r="Y618" s="557" t="str">
        <f t="shared" si="247"/>
        <v/>
      </c>
      <c r="Z618" s="862">
        <f t="shared" si="250"/>
        <v>612</v>
      </c>
      <c r="AA618" s="633">
        <f t="shared" si="251"/>
        <v>0</v>
      </c>
      <c r="AB618" s="7" t="str">
        <f t="shared" si="257"/>
        <v>INVALID</v>
      </c>
      <c r="AC618" s="861" t="str">
        <f t="shared" si="258"/>
        <v/>
      </c>
      <c r="AD618" s="861" t="e">
        <f t="shared" si="259"/>
        <v>#DIV/0!</v>
      </c>
      <c r="AE618" s="861">
        <f t="shared" si="260"/>
        <v>0</v>
      </c>
      <c r="AF618" s="862">
        <f t="shared" si="252"/>
        <v>300</v>
      </c>
      <c r="AG618" s="862">
        <f t="shared" si="253"/>
        <v>201</v>
      </c>
      <c r="AH618" s="865">
        <f t="shared" si="254"/>
        <v>0.374</v>
      </c>
      <c r="AI618" s="862">
        <f t="shared" si="255"/>
        <v>0.11600000000000001</v>
      </c>
      <c r="AJ618" s="862" t="e">
        <f t="shared" si="256"/>
        <v>#VALUE!</v>
      </c>
      <c r="AK618" s="632" t="str">
        <f t="shared" si="261"/>
        <v/>
      </c>
      <c r="AL618" s="866" t="str">
        <f t="shared" si="241"/>
        <v/>
      </c>
      <c r="AM618" s="867">
        <f t="shared" si="248"/>
        <v>0</v>
      </c>
      <c r="AN618" s="633" t="str">
        <f t="shared" si="262"/>
        <v>YES</v>
      </c>
      <c r="AO618" s="511" t="s">
        <v>382</v>
      </c>
      <c r="AP618" s="127">
        <f>VLOOKUP(AO618,'Flags&amp;Qualifiers'!$B$2:$C$49,2)</f>
        <v>0</v>
      </c>
      <c r="AQ618" s="127">
        <f>VLOOKUP(AO618,'Flags&amp;Qualifiers'!$B$2:$D$49,3)</f>
        <v>0</v>
      </c>
      <c r="AR618" s="127">
        <f>VLOOKUP(AO618,'Flags&amp;Qualifiers'!$B$2:$E$49,4)</f>
        <v>0</v>
      </c>
      <c r="AS618" s="968"/>
      <c r="AT618" s="856" t="str">
        <f t="shared" si="249"/>
        <v>no</v>
      </c>
    </row>
    <row r="619" spans="1:46" s="7" customFormat="1" ht="11.25" customHeight="1" x14ac:dyDescent="0.2">
      <c r="A619" s="621">
        <f>(AirVision!A616)</f>
        <v>0</v>
      </c>
      <c r="B619" s="622">
        <f>(AirVision!B616)</f>
        <v>0</v>
      </c>
      <c r="C619" s="623" t="str">
        <f>IF(ISNUMBER(AirVision!I616),AirVision!I616, "")</f>
        <v/>
      </c>
      <c r="D619" s="624" t="str">
        <f>IF(AirVision!J616&lt;&gt;"",AirVision!J616, "")</f>
        <v/>
      </c>
      <c r="E619" s="624" t="str">
        <f>IF(ISNUMBER(AirVision!C616),AirVision!C616, "")</f>
        <v/>
      </c>
      <c r="F619" s="624" t="str">
        <f>IF(AirVision!D616&lt;&gt;"",AirVision!D616, "")</f>
        <v/>
      </c>
      <c r="G619" s="624" t="str">
        <f>IF(ISNUMBER(AirVision!F616),AirVision!F616, "")</f>
        <v/>
      </c>
      <c r="H619" s="624" t="str">
        <f>IF(AirVision!G616&lt;&gt;"",AirVision!G616, "")</f>
        <v/>
      </c>
      <c r="I619" s="624" t="str">
        <f>IF(ISNUMBER(AirVision!U616),AirVision!U616, "")</f>
        <v/>
      </c>
      <c r="J619" s="624" t="str">
        <f>IF(AirVision!V616&lt;&gt;"",AirVision!V616, "")</f>
        <v/>
      </c>
      <c r="K619" s="624" t="str">
        <f>IF(ISNUMBER(AirVision!X616),AirVision!X616, "")</f>
        <v/>
      </c>
      <c r="L619" s="624" t="str">
        <f>IF(AirVision!Y616&lt;&gt;"",AirVision!Y616, "")</f>
        <v/>
      </c>
      <c r="M619" s="624" t="str">
        <f>IF(ISNUMBER(AirVision!AA616),AirVision!AA616, "")</f>
        <v/>
      </c>
      <c r="N619" s="624" t="str">
        <f>IF(AirVision!AB616&lt;&gt;"",AirVision!AB616, "")</f>
        <v/>
      </c>
      <c r="O619" s="624" t="str">
        <f>IF(ISNUMBER(AirVision!AD616),AirVision!AD616, "")</f>
        <v/>
      </c>
      <c r="P619" s="624" t="str">
        <f>IF(AirVision!AE616&lt;&gt;"",AirVision!AE616, "")</f>
        <v/>
      </c>
      <c r="Q619" s="624">
        <f t="shared" si="242"/>
        <v>1</v>
      </c>
      <c r="R619" s="624" t="str">
        <f>IF(D619&lt;&gt;"",(VLOOKUP(D619,'Flags&amp;Qualifiers'!$S$2:$U$55,3)),"")</f>
        <v/>
      </c>
      <c r="S619" s="624" t="b">
        <f>ISNUMBER(SEARCH('Flags&amp;Qualifiers'!$S$5,D619))</f>
        <v>0</v>
      </c>
      <c r="T619" s="624">
        <f t="shared" si="243"/>
        <v>0</v>
      </c>
      <c r="U619" s="624" t="str">
        <f>IF(D619&lt;&gt;"",(VLOOKUP(D619,'Flags&amp;Qualifiers'!$S$2:$T$55,2)),"")</f>
        <v/>
      </c>
      <c r="V619" s="7">
        <f t="shared" si="244"/>
        <v>1</v>
      </c>
      <c r="W619" s="7">
        <f t="shared" si="245"/>
        <v>0</v>
      </c>
      <c r="X619" s="861" t="str">
        <f t="shared" si="246"/>
        <v>NULL</v>
      </c>
      <c r="Y619" s="557" t="str">
        <f t="shared" si="247"/>
        <v/>
      </c>
      <c r="Z619" s="862">
        <f t="shared" si="250"/>
        <v>613</v>
      </c>
      <c r="AA619" s="633">
        <f t="shared" si="251"/>
        <v>0</v>
      </c>
      <c r="AB619" s="7" t="str">
        <f t="shared" si="257"/>
        <v>INVALID</v>
      </c>
      <c r="AC619" s="861" t="str">
        <f t="shared" si="258"/>
        <v/>
      </c>
      <c r="AD619" s="861" t="e">
        <f t="shared" si="259"/>
        <v>#DIV/0!</v>
      </c>
      <c r="AE619" s="861">
        <f t="shared" si="260"/>
        <v>0</v>
      </c>
      <c r="AF619" s="862">
        <f t="shared" si="252"/>
        <v>300</v>
      </c>
      <c r="AG619" s="862">
        <f t="shared" si="253"/>
        <v>201</v>
      </c>
      <c r="AH619" s="865">
        <f t="shared" si="254"/>
        <v>0.374</v>
      </c>
      <c r="AI619" s="862">
        <f t="shared" si="255"/>
        <v>0.11600000000000001</v>
      </c>
      <c r="AJ619" s="862" t="e">
        <f t="shared" si="256"/>
        <v>#VALUE!</v>
      </c>
      <c r="AK619" s="632" t="str">
        <f t="shared" si="261"/>
        <v/>
      </c>
      <c r="AL619" s="866" t="str">
        <f t="shared" si="241"/>
        <v/>
      </c>
      <c r="AM619" s="867">
        <f t="shared" si="248"/>
        <v>0</v>
      </c>
      <c r="AN619" s="633" t="str">
        <f t="shared" si="262"/>
        <v>YES</v>
      </c>
      <c r="AO619" s="511" t="s">
        <v>382</v>
      </c>
      <c r="AP619" s="127">
        <f>VLOOKUP(AO619,'Flags&amp;Qualifiers'!$B$2:$C$49,2)</f>
        <v>0</v>
      </c>
      <c r="AQ619" s="127">
        <f>VLOOKUP(AO619,'Flags&amp;Qualifiers'!$B$2:$D$49,3)</f>
        <v>0</v>
      </c>
      <c r="AR619" s="127">
        <f>VLOOKUP(AO619,'Flags&amp;Qualifiers'!$B$2:$E$49,4)</f>
        <v>0</v>
      </c>
      <c r="AS619" s="968"/>
      <c r="AT619" s="856" t="str">
        <f t="shared" si="249"/>
        <v>no</v>
      </c>
    </row>
    <row r="620" spans="1:46" s="7" customFormat="1" ht="11.25" customHeight="1" x14ac:dyDescent="0.2">
      <c r="A620" s="621">
        <f>(AirVision!A617)</f>
        <v>0</v>
      </c>
      <c r="B620" s="622">
        <f>(AirVision!B617)</f>
        <v>0</v>
      </c>
      <c r="C620" s="623" t="str">
        <f>IF(ISNUMBER(AirVision!I617),AirVision!I617, "")</f>
        <v/>
      </c>
      <c r="D620" s="624" t="str">
        <f>IF(AirVision!J617&lt;&gt;"",AirVision!J617, "")</f>
        <v/>
      </c>
      <c r="E620" s="624" t="str">
        <f>IF(ISNUMBER(AirVision!C617),AirVision!C617, "")</f>
        <v/>
      </c>
      <c r="F620" s="624" t="str">
        <f>IF(AirVision!D617&lt;&gt;"",AirVision!D617, "")</f>
        <v/>
      </c>
      <c r="G620" s="624" t="str">
        <f>IF(ISNUMBER(AirVision!F617),AirVision!F617, "")</f>
        <v/>
      </c>
      <c r="H620" s="624" t="str">
        <f>IF(AirVision!G617&lt;&gt;"",AirVision!G617, "")</f>
        <v/>
      </c>
      <c r="I620" s="624" t="str">
        <f>IF(ISNUMBER(AirVision!U617),AirVision!U617, "")</f>
        <v/>
      </c>
      <c r="J620" s="624" t="str">
        <f>IF(AirVision!V617&lt;&gt;"",AirVision!V617, "")</f>
        <v/>
      </c>
      <c r="K620" s="624" t="str">
        <f>IF(ISNUMBER(AirVision!X617),AirVision!X617, "")</f>
        <v/>
      </c>
      <c r="L620" s="624" t="str">
        <f>IF(AirVision!Y617&lt;&gt;"",AirVision!Y617, "")</f>
        <v/>
      </c>
      <c r="M620" s="624" t="str">
        <f>IF(ISNUMBER(AirVision!AA617),AirVision!AA617, "")</f>
        <v/>
      </c>
      <c r="N620" s="624" t="str">
        <f>IF(AirVision!AB617&lt;&gt;"",AirVision!AB617, "")</f>
        <v/>
      </c>
      <c r="O620" s="624" t="str">
        <f>IF(ISNUMBER(AirVision!AD617),AirVision!AD617, "")</f>
        <v/>
      </c>
      <c r="P620" s="624" t="str">
        <f>IF(AirVision!AE617&lt;&gt;"",AirVision!AE617, "")</f>
        <v/>
      </c>
      <c r="Q620" s="624">
        <f t="shared" si="242"/>
        <v>1</v>
      </c>
      <c r="R620" s="624" t="str">
        <f>IF(D620&lt;&gt;"",(VLOOKUP(D620,'Flags&amp;Qualifiers'!$S$2:$U$55,3)),"")</f>
        <v/>
      </c>
      <c r="S620" s="624" t="b">
        <f>ISNUMBER(SEARCH('Flags&amp;Qualifiers'!$S$5,D620))</f>
        <v>0</v>
      </c>
      <c r="T620" s="624">
        <f t="shared" si="243"/>
        <v>0</v>
      </c>
      <c r="U620" s="624" t="str">
        <f>IF(D620&lt;&gt;"",(VLOOKUP(D620,'Flags&amp;Qualifiers'!$S$2:$T$55,2)),"")</f>
        <v/>
      </c>
      <c r="V620" s="7">
        <f t="shared" si="244"/>
        <v>1</v>
      </c>
      <c r="W620" s="7">
        <f t="shared" si="245"/>
        <v>0</v>
      </c>
      <c r="X620" s="861" t="str">
        <f t="shared" si="246"/>
        <v>NULL</v>
      </c>
      <c r="Y620" s="557" t="str">
        <f t="shared" si="247"/>
        <v/>
      </c>
      <c r="Z620" s="862">
        <f t="shared" si="250"/>
        <v>614</v>
      </c>
      <c r="AA620" s="633">
        <f t="shared" si="251"/>
        <v>0</v>
      </c>
      <c r="AB620" s="7" t="str">
        <f t="shared" si="257"/>
        <v>INVALID</v>
      </c>
      <c r="AC620" s="861" t="str">
        <f t="shared" si="258"/>
        <v/>
      </c>
      <c r="AD620" s="861" t="e">
        <f t="shared" si="259"/>
        <v>#DIV/0!</v>
      </c>
      <c r="AE620" s="861">
        <f t="shared" si="260"/>
        <v>0</v>
      </c>
      <c r="AF620" s="862">
        <f t="shared" si="252"/>
        <v>300</v>
      </c>
      <c r="AG620" s="862">
        <f t="shared" si="253"/>
        <v>201</v>
      </c>
      <c r="AH620" s="865">
        <f t="shared" si="254"/>
        <v>0.374</v>
      </c>
      <c r="AI620" s="862">
        <f t="shared" si="255"/>
        <v>0.11600000000000001</v>
      </c>
      <c r="AJ620" s="862" t="e">
        <f t="shared" si="256"/>
        <v>#VALUE!</v>
      </c>
      <c r="AK620" s="632" t="str">
        <f t="shared" si="261"/>
        <v/>
      </c>
      <c r="AL620" s="866" t="str">
        <f t="shared" si="241"/>
        <v/>
      </c>
      <c r="AM620" s="867">
        <f t="shared" si="248"/>
        <v>0</v>
      </c>
      <c r="AN620" s="633" t="str">
        <f t="shared" si="262"/>
        <v>YES</v>
      </c>
      <c r="AO620" s="511" t="s">
        <v>382</v>
      </c>
      <c r="AP620" s="127">
        <f>VLOOKUP(AO620,'Flags&amp;Qualifiers'!$B$2:$C$49,2)</f>
        <v>0</v>
      </c>
      <c r="AQ620" s="127">
        <f>VLOOKUP(AO620,'Flags&amp;Qualifiers'!$B$2:$D$49,3)</f>
        <v>0</v>
      </c>
      <c r="AR620" s="127">
        <f>VLOOKUP(AO620,'Flags&amp;Qualifiers'!$B$2:$E$49,4)</f>
        <v>0</v>
      </c>
      <c r="AS620" s="968"/>
      <c r="AT620" s="856" t="str">
        <f t="shared" si="249"/>
        <v>no</v>
      </c>
    </row>
    <row r="621" spans="1:46" s="7" customFormat="1" ht="11.25" customHeight="1" x14ac:dyDescent="0.2">
      <c r="A621" s="621">
        <f>(AirVision!A618)</f>
        <v>0</v>
      </c>
      <c r="B621" s="622">
        <f>(AirVision!B618)</f>
        <v>0</v>
      </c>
      <c r="C621" s="623" t="str">
        <f>IF(ISNUMBER(AirVision!I618),AirVision!I618, "")</f>
        <v/>
      </c>
      <c r="D621" s="624" t="str">
        <f>IF(AirVision!J618&lt;&gt;"",AirVision!J618, "")</f>
        <v/>
      </c>
      <c r="E621" s="624" t="str">
        <f>IF(ISNUMBER(AirVision!C618),AirVision!C618, "")</f>
        <v/>
      </c>
      <c r="F621" s="624" t="str">
        <f>IF(AirVision!D618&lt;&gt;"",AirVision!D618, "")</f>
        <v/>
      </c>
      <c r="G621" s="624" t="str">
        <f>IF(ISNUMBER(AirVision!F618),AirVision!F618, "")</f>
        <v/>
      </c>
      <c r="H621" s="624" t="str">
        <f>IF(AirVision!G618&lt;&gt;"",AirVision!G618, "")</f>
        <v/>
      </c>
      <c r="I621" s="624" t="str">
        <f>IF(ISNUMBER(AirVision!U618),AirVision!U618, "")</f>
        <v/>
      </c>
      <c r="J621" s="624" t="str">
        <f>IF(AirVision!V618&lt;&gt;"",AirVision!V618, "")</f>
        <v/>
      </c>
      <c r="K621" s="624" t="str">
        <f>IF(ISNUMBER(AirVision!X618),AirVision!X618, "")</f>
        <v/>
      </c>
      <c r="L621" s="624" t="str">
        <f>IF(AirVision!Y618&lt;&gt;"",AirVision!Y618, "")</f>
        <v/>
      </c>
      <c r="M621" s="624" t="str">
        <f>IF(ISNUMBER(AirVision!AA618),AirVision!AA618, "")</f>
        <v/>
      </c>
      <c r="N621" s="624" t="str">
        <f>IF(AirVision!AB618&lt;&gt;"",AirVision!AB618, "")</f>
        <v/>
      </c>
      <c r="O621" s="624" t="str">
        <f>IF(ISNUMBER(AirVision!AD618),AirVision!AD618, "")</f>
        <v/>
      </c>
      <c r="P621" s="624" t="str">
        <f>IF(AirVision!AE618&lt;&gt;"",AirVision!AE618, "")</f>
        <v/>
      </c>
      <c r="Q621" s="624">
        <f t="shared" si="242"/>
        <v>1</v>
      </c>
      <c r="R621" s="624" t="str">
        <f>IF(D621&lt;&gt;"",(VLOOKUP(D621,'Flags&amp;Qualifiers'!$S$2:$U$55,3)),"")</f>
        <v/>
      </c>
      <c r="S621" s="624" t="b">
        <f>ISNUMBER(SEARCH('Flags&amp;Qualifiers'!$S$5,D621))</f>
        <v>0</v>
      </c>
      <c r="T621" s="624">
        <f t="shared" si="243"/>
        <v>0</v>
      </c>
      <c r="U621" s="624" t="str">
        <f>IF(D621&lt;&gt;"",(VLOOKUP(D621,'Flags&amp;Qualifiers'!$S$2:$T$55,2)),"")</f>
        <v/>
      </c>
      <c r="V621" s="7">
        <f t="shared" si="244"/>
        <v>1</v>
      </c>
      <c r="W621" s="7">
        <f t="shared" si="245"/>
        <v>0</v>
      </c>
      <c r="X621" s="861" t="str">
        <f t="shared" si="246"/>
        <v>NULL</v>
      </c>
      <c r="Y621" s="557" t="str">
        <f t="shared" si="247"/>
        <v/>
      </c>
      <c r="Z621" s="862">
        <f t="shared" si="250"/>
        <v>615</v>
      </c>
      <c r="AA621" s="633">
        <f t="shared" si="251"/>
        <v>0</v>
      </c>
      <c r="AB621" s="7" t="str">
        <f t="shared" si="257"/>
        <v>INVALID</v>
      </c>
      <c r="AC621" s="861" t="str">
        <f t="shared" si="258"/>
        <v/>
      </c>
      <c r="AD621" s="861" t="e">
        <f t="shared" si="259"/>
        <v>#DIV/0!</v>
      </c>
      <c r="AE621" s="861">
        <f t="shared" si="260"/>
        <v>0</v>
      </c>
      <c r="AF621" s="862">
        <f t="shared" si="252"/>
        <v>300</v>
      </c>
      <c r="AG621" s="862">
        <f t="shared" si="253"/>
        <v>201</v>
      </c>
      <c r="AH621" s="865">
        <f t="shared" si="254"/>
        <v>0.374</v>
      </c>
      <c r="AI621" s="862">
        <f t="shared" si="255"/>
        <v>0.11600000000000001</v>
      </c>
      <c r="AJ621" s="862" t="e">
        <f t="shared" si="256"/>
        <v>#VALUE!</v>
      </c>
      <c r="AK621" s="632" t="str">
        <f t="shared" si="261"/>
        <v/>
      </c>
      <c r="AL621" s="866" t="str">
        <f t="shared" si="241"/>
        <v/>
      </c>
      <c r="AM621" s="867">
        <f t="shared" si="248"/>
        <v>0</v>
      </c>
      <c r="AN621" s="633" t="str">
        <f t="shared" si="262"/>
        <v>YES</v>
      </c>
      <c r="AO621" s="511" t="s">
        <v>382</v>
      </c>
      <c r="AP621" s="127">
        <f>VLOOKUP(AO621,'Flags&amp;Qualifiers'!$B$2:$C$49,2)</f>
        <v>0</v>
      </c>
      <c r="AQ621" s="127">
        <f>VLOOKUP(AO621,'Flags&amp;Qualifiers'!$B$2:$D$49,3)</f>
        <v>0</v>
      </c>
      <c r="AR621" s="127">
        <f>VLOOKUP(AO621,'Flags&amp;Qualifiers'!$B$2:$E$49,4)</f>
        <v>0</v>
      </c>
      <c r="AS621" s="968"/>
      <c r="AT621" s="856" t="str">
        <f t="shared" si="249"/>
        <v>no</v>
      </c>
    </row>
    <row r="622" spans="1:46" s="7" customFormat="1" ht="11.25" customHeight="1" x14ac:dyDescent="0.2">
      <c r="A622" s="621">
        <f>(AirVision!A619)</f>
        <v>0</v>
      </c>
      <c r="B622" s="622">
        <f>(AirVision!B619)</f>
        <v>0</v>
      </c>
      <c r="C622" s="623" t="str">
        <f>IF(ISNUMBER(AirVision!I619),AirVision!I619, "")</f>
        <v/>
      </c>
      <c r="D622" s="624" t="str">
        <f>IF(AirVision!J619&lt;&gt;"",AirVision!J619, "")</f>
        <v/>
      </c>
      <c r="E622" s="624" t="str">
        <f>IF(ISNUMBER(AirVision!C619),AirVision!C619, "")</f>
        <v/>
      </c>
      <c r="F622" s="624" t="str">
        <f>IF(AirVision!D619&lt;&gt;"",AirVision!D619, "")</f>
        <v/>
      </c>
      <c r="G622" s="624" t="str">
        <f>IF(ISNUMBER(AirVision!F619),AirVision!F619, "")</f>
        <v/>
      </c>
      <c r="H622" s="624" t="str">
        <f>IF(AirVision!G619&lt;&gt;"",AirVision!G619, "")</f>
        <v/>
      </c>
      <c r="I622" s="624" t="str">
        <f>IF(ISNUMBER(AirVision!U619),AirVision!U619, "")</f>
        <v/>
      </c>
      <c r="J622" s="624" t="str">
        <f>IF(AirVision!V619&lt;&gt;"",AirVision!V619, "")</f>
        <v/>
      </c>
      <c r="K622" s="624" t="str">
        <f>IF(ISNUMBER(AirVision!X619),AirVision!X619, "")</f>
        <v/>
      </c>
      <c r="L622" s="624" t="str">
        <f>IF(AirVision!Y619&lt;&gt;"",AirVision!Y619, "")</f>
        <v/>
      </c>
      <c r="M622" s="624" t="str">
        <f>IF(ISNUMBER(AirVision!AA619),AirVision!AA619, "")</f>
        <v/>
      </c>
      <c r="N622" s="624" t="str">
        <f>IF(AirVision!AB619&lt;&gt;"",AirVision!AB619, "")</f>
        <v/>
      </c>
      <c r="O622" s="624" t="str">
        <f>IF(ISNUMBER(AirVision!AD619),AirVision!AD619, "")</f>
        <v/>
      </c>
      <c r="P622" s="624" t="str">
        <f>IF(AirVision!AE619&lt;&gt;"",AirVision!AE619, "")</f>
        <v/>
      </c>
      <c r="Q622" s="624">
        <f t="shared" si="242"/>
        <v>1</v>
      </c>
      <c r="R622" s="624" t="str">
        <f>IF(D622&lt;&gt;"",(VLOOKUP(D622,'Flags&amp;Qualifiers'!$S$2:$U$55,3)),"")</f>
        <v/>
      </c>
      <c r="S622" s="624" t="b">
        <f>ISNUMBER(SEARCH('Flags&amp;Qualifiers'!$S$5,D622))</f>
        <v>0</v>
      </c>
      <c r="T622" s="624">
        <f t="shared" si="243"/>
        <v>0</v>
      </c>
      <c r="U622" s="624" t="str">
        <f>IF(D622&lt;&gt;"",(VLOOKUP(D622,'Flags&amp;Qualifiers'!$S$2:$T$55,2)),"")</f>
        <v/>
      </c>
      <c r="V622" s="7">
        <f t="shared" si="244"/>
        <v>1</v>
      </c>
      <c r="W622" s="7">
        <f t="shared" si="245"/>
        <v>0</v>
      </c>
      <c r="X622" s="861" t="str">
        <f t="shared" si="246"/>
        <v>NULL</v>
      </c>
      <c r="Y622" s="557" t="str">
        <f t="shared" si="247"/>
        <v/>
      </c>
      <c r="Z622" s="862">
        <f t="shared" si="250"/>
        <v>616</v>
      </c>
      <c r="AA622" s="633">
        <f t="shared" si="251"/>
        <v>0</v>
      </c>
      <c r="AB622" s="7" t="str">
        <f t="shared" si="257"/>
        <v>INVALID</v>
      </c>
      <c r="AC622" s="861" t="str">
        <f t="shared" si="258"/>
        <v/>
      </c>
      <c r="AD622" s="861" t="e">
        <f t="shared" si="259"/>
        <v>#DIV/0!</v>
      </c>
      <c r="AE622" s="861">
        <f t="shared" si="260"/>
        <v>0</v>
      </c>
      <c r="AF622" s="862">
        <f t="shared" si="252"/>
        <v>300</v>
      </c>
      <c r="AG622" s="862">
        <f t="shared" si="253"/>
        <v>201</v>
      </c>
      <c r="AH622" s="865">
        <f t="shared" si="254"/>
        <v>0.374</v>
      </c>
      <c r="AI622" s="862">
        <f t="shared" si="255"/>
        <v>0.11600000000000001</v>
      </c>
      <c r="AJ622" s="862" t="e">
        <f t="shared" si="256"/>
        <v>#VALUE!</v>
      </c>
      <c r="AK622" s="632" t="str">
        <f t="shared" si="261"/>
        <v/>
      </c>
      <c r="AL622" s="866" t="str">
        <f t="shared" si="241"/>
        <v/>
      </c>
      <c r="AM622" s="867">
        <f t="shared" si="248"/>
        <v>0</v>
      </c>
      <c r="AN622" s="633" t="str">
        <f t="shared" si="262"/>
        <v>YES</v>
      </c>
      <c r="AO622" s="511" t="s">
        <v>382</v>
      </c>
      <c r="AP622" s="127">
        <f>VLOOKUP(AO622,'Flags&amp;Qualifiers'!$B$2:$C$49,2)</f>
        <v>0</v>
      </c>
      <c r="AQ622" s="127">
        <f>VLOOKUP(AO622,'Flags&amp;Qualifiers'!$B$2:$D$49,3)</f>
        <v>0</v>
      </c>
      <c r="AR622" s="127">
        <f>VLOOKUP(AO622,'Flags&amp;Qualifiers'!$B$2:$E$49,4)</f>
        <v>0</v>
      </c>
      <c r="AS622" s="968"/>
      <c r="AT622" s="856" t="str">
        <f t="shared" si="249"/>
        <v>no</v>
      </c>
    </row>
    <row r="623" spans="1:46" s="7" customFormat="1" ht="11.25" customHeight="1" x14ac:dyDescent="0.2">
      <c r="A623" s="621">
        <f>(AirVision!A620)</f>
        <v>0</v>
      </c>
      <c r="B623" s="622">
        <f>(AirVision!B620)</f>
        <v>0</v>
      </c>
      <c r="C623" s="623" t="str">
        <f>IF(ISNUMBER(AirVision!I620),AirVision!I620, "")</f>
        <v/>
      </c>
      <c r="D623" s="624" t="str">
        <f>IF(AirVision!J620&lt;&gt;"",AirVision!J620, "")</f>
        <v/>
      </c>
      <c r="E623" s="624" t="str">
        <f>IF(ISNUMBER(AirVision!C620),AirVision!C620, "")</f>
        <v/>
      </c>
      <c r="F623" s="624" t="str">
        <f>IF(AirVision!D620&lt;&gt;"",AirVision!D620, "")</f>
        <v/>
      </c>
      <c r="G623" s="624" t="str">
        <f>IF(ISNUMBER(AirVision!F620),AirVision!F620, "")</f>
        <v/>
      </c>
      <c r="H623" s="624" t="str">
        <f>IF(AirVision!G620&lt;&gt;"",AirVision!G620, "")</f>
        <v/>
      </c>
      <c r="I623" s="624" t="str">
        <f>IF(ISNUMBER(AirVision!U620),AirVision!U620, "")</f>
        <v/>
      </c>
      <c r="J623" s="624" t="str">
        <f>IF(AirVision!V620&lt;&gt;"",AirVision!V620, "")</f>
        <v/>
      </c>
      <c r="K623" s="624" t="str">
        <f>IF(ISNUMBER(AirVision!X620),AirVision!X620, "")</f>
        <v/>
      </c>
      <c r="L623" s="624" t="str">
        <f>IF(AirVision!Y620&lt;&gt;"",AirVision!Y620, "")</f>
        <v/>
      </c>
      <c r="M623" s="624" t="str">
        <f>IF(ISNUMBER(AirVision!AA620),AirVision!AA620, "")</f>
        <v/>
      </c>
      <c r="N623" s="624" t="str">
        <f>IF(AirVision!AB620&lt;&gt;"",AirVision!AB620, "")</f>
        <v/>
      </c>
      <c r="O623" s="624" t="str">
        <f>IF(ISNUMBER(AirVision!AD620),AirVision!AD620, "")</f>
        <v/>
      </c>
      <c r="P623" s="624" t="str">
        <f>IF(AirVision!AE620&lt;&gt;"",AirVision!AE620, "")</f>
        <v/>
      </c>
      <c r="Q623" s="624">
        <f t="shared" si="242"/>
        <v>1</v>
      </c>
      <c r="R623" s="624" t="str">
        <f>IF(D623&lt;&gt;"",(VLOOKUP(D623,'Flags&amp;Qualifiers'!$S$2:$U$55,3)),"")</f>
        <v/>
      </c>
      <c r="S623" s="624" t="b">
        <f>ISNUMBER(SEARCH('Flags&amp;Qualifiers'!$S$5,D623))</f>
        <v>0</v>
      </c>
      <c r="T623" s="624">
        <f t="shared" si="243"/>
        <v>0</v>
      </c>
      <c r="U623" s="624" t="str">
        <f>IF(D623&lt;&gt;"",(VLOOKUP(D623,'Flags&amp;Qualifiers'!$S$2:$T$55,2)),"")</f>
        <v/>
      </c>
      <c r="V623" s="7">
        <f t="shared" si="244"/>
        <v>1</v>
      </c>
      <c r="W623" s="7">
        <f t="shared" si="245"/>
        <v>0</v>
      </c>
      <c r="X623" s="861" t="str">
        <f t="shared" si="246"/>
        <v>NULL</v>
      </c>
      <c r="Y623" s="557" t="str">
        <f t="shared" si="247"/>
        <v/>
      </c>
      <c r="Z623" s="862">
        <f t="shared" si="250"/>
        <v>617</v>
      </c>
      <c r="AA623" s="633">
        <f t="shared" si="251"/>
        <v>0</v>
      </c>
      <c r="AB623" s="7" t="str">
        <f t="shared" si="257"/>
        <v>INVALID</v>
      </c>
      <c r="AC623" s="861" t="str">
        <f t="shared" si="258"/>
        <v/>
      </c>
      <c r="AD623" s="861" t="e">
        <f t="shared" si="259"/>
        <v>#DIV/0!</v>
      </c>
      <c r="AE623" s="861">
        <f t="shared" si="260"/>
        <v>0</v>
      </c>
      <c r="AF623" s="862">
        <f t="shared" si="252"/>
        <v>300</v>
      </c>
      <c r="AG623" s="862">
        <f t="shared" si="253"/>
        <v>201</v>
      </c>
      <c r="AH623" s="865">
        <f t="shared" si="254"/>
        <v>0.374</v>
      </c>
      <c r="AI623" s="862">
        <f t="shared" si="255"/>
        <v>0.11600000000000001</v>
      </c>
      <c r="AJ623" s="862" t="e">
        <f t="shared" si="256"/>
        <v>#VALUE!</v>
      </c>
      <c r="AK623" s="632" t="str">
        <f t="shared" si="261"/>
        <v/>
      </c>
      <c r="AL623" s="866" t="str">
        <f t="shared" si="241"/>
        <v/>
      </c>
      <c r="AM623" s="867">
        <f t="shared" si="248"/>
        <v>0</v>
      </c>
      <c r="AN623" s="633" t="str">
        <f t="shared" si="262"/>
        <v>YES</v>
      </c>
      <c r="AO623" s="511" t="s">
        <v>382</v>
      </c>
      <c r="AP623" s="127">
        <f>VLOOKUP(AO623,'Flags&amp;Qualifiers'!$B$2:$C$49,2)</f>
        <v>0</v>
      </c>
      <c r="AQ623" s="127">
        <f>VLOOKUP(AO623,'Flags&amp;Qualifiers'!$B$2:$D$49,3)</f>
        <v>0</v>
      </c>
      <c r="AR623" s="127">
        <f>VLOOKUP(AO623,'Flags&amp;Qualifiers'!$B$2:$E$49,4)</f>
        <v>0</v>
      </c>
      <c r="AS623" s="968"/>
      <c r="AT623" s="856" t="str">
        <f t="shared" si="249"/>
        <v>no</v>
      </c>
    </row>
    <row r="624" spans="1:46" s="7" customFormat="1" ht="11.25" customHeight="1" x14ac:dyDescent="0.2">
      <c r="A624" s="621">
        <f>(AirVision!A621)</f>
        <v>0</v>
      </c>
      <c r="B624" s="622">
        <f>(AirVision!B621)</f>
        <v>0</v>
      </c>
      <c r="C624" s="623" t="str">
        <f>IF(ISNUMBER(AirVision!I621),AirVision!I621, "")</f>
        <v/>
      </c>
      <c r="D624" s="624" t="str">
        <f>IF(AirVision!J621&lt;&gt;"",AirVision!J621, "")</f>
        <v/>
      </c>
      <c r="E624" s="624" t="str">
        <f>IF(ISNUMBER(AirVision!C621),AirVision!C621, "")</f>
        <v/>
      </c>
      <c r="F624" s="624" t="str">
        <f>IF(AirVision!D621&lt;&gt;"",AirVision!D621, "")</f>
        <v/>
      </c>
      <c r="G624" s="624" t="str">
        <f>IF(ISNUMBER(AirVision!F621),AirVision!F621, "")</f>
        <v/>
      </c>
      <c r="H624" s="624" t="str">
        <f>IF(AirVision!G621&lt;&gt;"",AirVision!G621, "")</f>
        <v/>
      </c>
      <c r="I624" s="624" t="str">
        <f>IF(ISNUMBER(AirVision!U621),AirVision!U621, "")</f>
        <v/>
      </c>
      <c r="J624" s="624" t="str">
        <f>IF(AirVision!V621&lt;&gt;"",AirVision!V621, "")</f>
        <v/>
      </c>
      <c r="K624" s="624" t="str">
        <f>IF(ISNUMBER(AirVision!X621),AirVision!X621, "")</f>
        <v/>
      </c>
      <c r="L624" s="624" t="str">
        <f>IF(AirVision!Y621&lt;&gt;"",AirVision!Y621, "")</f>
        <v/>
      </c>
      <c r="M624" s="624" t="str">
        <f>IF(ISNUMBER(AirVision!AA621),AirVision!AA621, "")</f>
        <v/>
      </c>
      <c r="N624" s="624" t="str">
        <f>IF(AirVision!AB621&lt;&gt;"",AirVision!AB621, "")</f>
        <v/>
      </c>
      <c r="O624" s="624" t="str">
        <f>IF(ISNUMBER(AirVision!AD621),AirVision!AD621, "")</f>
        <v/>
      </c>
      <c r="P624" s="624" t="str">
        <f>IF(AirVision!AE621&lt;&gt;"",AirVision!AE621, "")</f>
        <v/>
      </c>
      <c r="Q624" s="624">
        <f t="shared" si="242"/>
        <v>1</v>
      </c>
      <c r="R624" s="624" t="str">
        <f>IF(D624&lt;&gt;"",(VLOOKUP(D624,'Flags&amp;Qualifiers'!$S$2:$U$55,3)),"")</f>
        <v/>
      </c>
      <c r="S624" s="624" t="b">
        <f>ISNUMBER(SEARCH('Flags&amp;Qualifiers'!$S$5,D624))</f>
        <v>0</v>
      </c>
      <c r="T624" s="624">
        <f t="shared" si="243"/>
        <v>0</v>
      </c>
      <c r="U624" s="624" t="str">
        <f>IF(D624&lt;&gt;"",(VLOOKUP(D624,'Flags&amp;Qualifiers'!$S$2:$T$55,2)),"")</f>
        <v/>
      </c>
      <c r="V624" s="7">
        <f t="shared" si="244"/>
        <v>1</v>
      </c>
      <c r="W624" s="7">
        <f t="shared" si="245"/>
        <v>0</v>
      </c>
      <c r="X624" s="861" t="str">
        <f t="shared" si="246"/>
        <v>NULL</v>
      </c>
      <c r="Y624" s="557" t="str">
        <f t="shared" si="247"/>
        <v/>
      </c>
      <c r="Z624" s="862">
        <f t="shared" si="250"/>
        <v>618</v>
      </c>
      <c r="AA624" s="633">
        <f t="shared" si="251"/>
        <v>0</v>
      </c>
      <c r="AB624" s="7" t="str">
        <f t="shared" si="257"/>
        <v>INVALID</v>
      </c>
      <c r="AC624" s="861" t="str">
        <f t="shared" si="258"/>
        <v/>
      </c>
      <c r="AD624" s="861" t="e">
        <f t="shared" si="259"/>
        <v>#DIV/0!</v>
      </c>
      <c r="AE624" s="861">
        <f t="shared" si="260"/>
        <v>0</v>
      </c>
      <c r="AF624" s="862">
        <f t="shared" si="252"/>
        <v>300</v>
      </c>
      <c r="AG624" s="862">
        <f t="shared" si="253"/>
        <v>201</v>
      </c>
      <c r="AH624" s="865">
        <f t="shared" si="254"/>
        <v>0.374</v>
      </c>
      <c r="AI624" s="862">
        <f t="shared" si="255"/>
        <v>0.11600000000000001</v>
      </c>
      <c r="AJ624" s="862" t="e">
        <f t="shared" si="256"/>
        <v>#VALUE!</v>
      </c>
      <c r="AK624" s="632" t="str">
        <f t="shared" si="261"/>
        <v/>
      </c>
      <c r="AL624" s="866" t="str">
        <f t="shared" si="241"/>
        <v/>
      </c>
      <c r="AM624" s="867">
        <f t="shared" si="248"/>
        <v>0</v>
      </c>
      <c r="AN624" s="633" t="str">
        <f t="shared" si="262"/>
        <v>YES</v>
      </c>
      <c r="AO624" s="511" t="s">
        <v>382</v>
      </c>
      <c r="AP624" s="127">
        <f>VLOOKUP(AO624,'Flags&amp;Qualifiers'!$B$2:$C$49,2)</f>
        <v>0</v>
      </c>
      <c r="AQ624" s="127">
        <f>VLOOKUP(AO624,'Flags&amp;Qualifiers'!$B$2:$D$49,3)</f>
        <v>0</v>
      </c>
      <c r="AR624" s="127">
        <f>VLOOKUP(AO624,'Flags&amp;Qualifiers'!$B$2:$E$49,4)</f>
        <v>0</v>
      </c>
      <c r="AS624" s="968"/>
      <c r="AT624" s="856" t="str">
        <f t="shared" si="249"/>
        <v>no</v>
      </c>
    </row>
    <row r="625" spans="1:46" s="7" customFormat="1" ht="11.25" customHeight="1" x14ac:dyDescent="0.2">
      <c r="A625" s="621">
        <f>(AirVision!A622)</f>
        <v>0</v>
      </c>
      <c r="B625" s="622">
        <f>(AirVision!B622)</f>
        <v>0</v>
      </c>
      <c r="C625" s="623" t="str">
        <f>IF(ISNUMBER(AirVision!I622),AirVision!I622, "")</f>
        <v/>
      </c>
      <c r="D625" s="624" t="str">
        <f>IF(AirVision!J622&lt;&gt;"",AirVision!J622, "")</f>
        <v/>
      </c>
      <c r="E625" s="624" t="str">
        <f>IF(ISNUMBER(AirVision!C622),AirVision!C622, "")</f>
        <v/>
      </c>
      <c r="F625" s="624" t="str">
        <f>IF(AirVision!D622&lt;&gt;"",AirVision!D622, "")</f>
        <v/>
      </c>
      <c r="G625" s="624" t="str">
        <f>IF(ISNUMBER(AirVision!F622),AirVision!F622, "")</f>
        <v/>
      </c>
      <c r="H625" s="624" t="str">
        <f>IF(AirVision!G622&lt;&gt;"",AirVision!G622, "")</f>
        <v/>
      </c>
      <c r="I625" s="624" t="str">
        <f>IF(ISNUMBER(AirVision!U622),AirVision!U622, "")</f>
        <v/>
      </c>
      <c r="J625" s="624" t="str">
        <f>IF(AirVision!V622&lt;&gt;"",AirVision!V622, "")</f>
        <v/>
      </c>
      <c r="K625" s="624" t="str">
        <f>IF(ISNUMBER(AirVision!X622),AirVision!X622, "")</f>
        <v/>
      </c>
      <c r="L625" s="624" t="str">
        <f>IF(AirVision!Y622&lt;&gt;"",AirVision!Y622, "")</f>
        <v/>
      </c>
      <c r="M625" s="624" t="str">
        <f>IF(ISNUMBER(AirVision!AA622),AirVision!AA622, "")</f>
        <v/>
      </c>
      <c r="N625" s="624" t="str">
        <f>IF(AirVision!AB622&lt;&gt;"",AirVision!AB622, "")</f>
        <v/>
      </c>
      <c r="O625" s="624" t="str">
        <f>IF(ISNUMBER(AirVision!AD622),AirVision!AD622, "")</f>
        <v/>
      </c>
      <c r="P625" s="624" t="str">
        <f>IF(AirVision!AE622&lt;&gt;"",AirVision!AE622, "")</f>
        <v/>
      </c>
      <c r="Q625" s="624">
        <f t="shared" si="242"/>
        <v>1</v>
      </c>
      <c r="R625" s="624" t="str">
        <f>IF(D625&lt;&gt;"",(VLOOKUP(D625,'Flags&amp;Qualifiers'!$S$2:$U$55,3)),"")</f>
        <v/>
      </c>
      <c r="S625" s="624" t="b">
        <f>ISNUMBER(SEARCH('Flags&amp;Qualifiers'!$S$5,D625))</f>
        <v>0</v>
      </c>
      <c r="T625" s="624">
        <f t="shared" si="243"/>
        <v>0</v>
      </c>
      <c r="U625" s="624" t="str">
        <f>IF(D625&lt;&gt;"",(VLOOKUP(D625,'Flags&amp;Qualifiers'!$S$2:$T$55,2)),"")</f>
        <v/>
      </c>
      <c r="V625" s="7">
        <f t="shared" si="244"/>
        <v>1</v>
      </c>
      <c r="W625" s="7">
        <f t="shared" si="245"/>
        <v>0</v>
      </c>
      <c r="X625" s="861" t="str">
        <f t="shared" si="246"/>
        <v>NULL</v>
      </c>
      <c r="Y625" s="557" t="str">
        <f t="shared" si="247"/>
        <v/>
      </c>
      <c r="Z625" s="862">
        <f t="shared" si="250"/>
        <v>619</v>
      </c>
      <c r="AA625" s="633">
        <f t="shared" si="251"/>
        <v>0</v>
      </c>
      <c r="AB625" s="7" t="str">
        <f t="shared" si="257"/>
        <v>INVALID</v>
      </c>
      <c r="AC625" s="861" t="str">
        <f t="shared" si="258"/>
        <v/>
      </c>
      <c r="AD625" s="861" t="e">
        <f t="shared" si="259"/>
        <v>#DIV/0!</v>
      </c>
      <c r="AE625" s="861">
        <f t="shared" si="260"/>
        <v>0</v>
      </c>
      <c r="AF625" s="862">
        <f t="shared" si="252"/>
        <v>300</v>
      </c>
      <c r="AG625" s="862">
        <f t="shared" si="253"/>
        <v>201</v>
      </c>
      <c r="AH625" s="865">
        <f t="shared" si="254"/>
        <v>0.374</v>
      </c>
      <c r="AI625" s="862">
        <f t="shared" si="255"/>
        <v>0.11600000000000001</v>
      </c>
      <c r="AJ625" s="862" t="e">
        <f t="shared" si="256"/>
        <v>#VALUE!</v>
      </c>
      <c r="AK625" s="632" t="str">
        <f t="shared" si="261"/>
        <v/>
      </c>
      <c r="AL625" s="866" t="str">
        <f t="shared" si="241"/>
        <v/>
      </c>
      <c r="AM625" s="867">
        <f t="shared" si="248"/>
        <v>0</v>
      </c>
      <c r="AN625" s="633" t="str">
        <f t="shared" si="262"/>
        <v>YES</v>
      </c>
      <c r="AO625" s="511" t="s">
        <v>382</v>
      </c>
      <c r="AP625" s="127">
        <f>VLOOKUP(AO625,'Flags&amp;Qualifiers'!$B$2:$C$49,2)</f>
        <v>0</v>
      </c>
      <c r="AQ625" s="127">
        <f>VLOOKUP(AO625,'Flags&amp;Qualifiers'!$B$2:$D$49,3)</f>
        <v>0</v>
      </c>
      <c r="AR625" s="127">
        <f>VLOOKUP(AO625,'Flags&amp;Qualifiers'!$B$2:$E$49,4)</f>
        <v>0</v>
      </c>
      <c r="AS625" s="968"/>
      <c r="AT625" s="856" t="str">
        <f t="shared" si="249"/>
        <v>no</v>
      </c>
    </row>
    <row r="626" spans="1:46" s="7" customFormat="1" ht="11.25" customHeight="1" x14ac:dyDescent="0.2">
      <c r="A626" s="621">
        <f>(AirVision!A623)</f>
        <v>0</v>
      </c>
      <c r="B626" s="622">
        <f>(AirVision!B623)</f>
        <v>0</v>
      </c>
      <c r="C626" s="623" t="str">
        <f>IF(ISNUMBER(AirVision!I623),AirVision!I623, "")</f>
        <v/>
      </c>
      <c r="D626" s="624" t="str">
        <f>IF(AirVision!J623&lt;&gt;"",AirVision!J623, "")</f>
        <v/>
      </c>
      <c r="E626" s="624" t="str">
        <f>IF(ISNUMBER(AirVision!C623),AirVision!C623, "")</f>
        <v/>
      </c>
      <c r="F626" s="624" t="str">
        <f>IF(AirVision!D623&lt;&gt;"",AirVision!D623, "")</f>
        <v/>
      </c>
      <c r="G626" s="624" t="str">
        <f>IF(ISNUMBER(AirVision!F623),AirVision!F623, "")</f>
        <v/>
      </c>
      <c r="H626" s="624" t="str">
        <f>IF(AirVision!G623&lt;&gt;"",AirVision!G623, "")</f>
        <v/>
      </c>
      <c r="I626" s="624" t="str">
        <f>IF(ISNUMBER(AirVision!U623),AirVision!U623, "")</f>
        <v/>
      </c>
      <c r="J626" s="624" t="str">
        <f>IF(AirVision!V623&lt;&gt;"",AirVision!V623, "")</f>
        <v/>
      </c>
      <c r="K626" s="624" t="str">
        <f>IF(ISNUMBER(AirVision!X623),AirVision!X623, "")</f>
        <v/>
      </c>
      <c r="L626" s="624" t="str">
        <f>IF(AirVision!Y623&lt;&gt;"",AirVision!Y623, "")</f>
        <v/>
      </c>
      <c r="M626" s="624" t="str">
        <f>IF(ISNUMBER(AirVision!AA623),AirVision!AA623, "")</f>
        <v/>
      </c>
      <c r="N626" s="624" t="str">
        <f>IF(AirVision!AB623&lt;&gt;"",AirVision!AB623, "")</f>
        <v/>
      </c>
      <c r="O626" s="624" t="str">
        <f>IF(ISNUMBER(AirVision!AD623),AirVision!AD623, "")</f>
        <v/>
      </c>
      <c r="P626" s="624" t="str">
        <f>IF(AirVision!AE623&lt;&gt;"",AirVision!AE623, "")</f>
        <v/>
      </c>
      <c r="Q626" s="624">
        <f t="shared" si="242"/>
        <v>1</v>
      </c>
      <c r="R626" s="624" t="str">
        <f>IF(D626&lt;&gt;"",(VLOOKUP(D626,'Flags&amp;Qualifiers'!$S$2:$U$55,3)),"")</f>
        <v/>
      </c>
      <c r="S626" s="624" t="b">
        <f>ISNUMBER(SEARCH('Flags&amp;Qualifiers'!$S$5,D626))</f>
        <v>0</v>
      </c>
      <c r="T626" s="624">
        <f t="shared" si="243"/>
        <v>0</v>
      </c>
      <c r="U626" s="624" t="str">
        <f>IF(D626&lt;&gt;"",(VLOOKUP(D626,'Flags&amp;Qualifiers'!$S$2:$T$55,2)),"")</f>
        <v/>
      </c>
      <c r="V626" s="7">
        <f t="shared" si="244"/>
        <v>1</v>
      </c>
      <c r="W626" s="7">
        <f t="shared" si="245"/>
        <v>0</v>
      </c>
      <c r="X626" s="861" t="str">
        <f t="shared" si="246"/>
        <v>NULL</v>
      </c>
      <c r="Y626" s="557" t="str">
        <f t="shared" si="247"/>
        <v/>
      </c>
      <c r="Z626" s="862">
        <f t="shared" si="250"/>
        <v>620</v>
      </c>
      <c r="AA626" s="633">
        <f t="shared" si="251"/>
        <v>0</v>
      </c>
      <c r="AB626" s="7" t="str">
        <f t="shared" si="257"/>
        <v>INVALID</v>
      </c>
      <c r="AC626" s="861" t="str">
        <f t="shared" si="258"/>
        <v/>
      </c>
      <c r="AD626" s="861" t="e">
        <f t="shared" si="259"/>
        <v>#DIV/0!</v>
      </c>
      <c r="AE626" s="861">
        <f t="shared" si="260"/>
        <v>0</v>
      </c>
      <c r="AF626" s="862">
        <f t="shared" si="252"/>
        <v>300</v>
      </c>
      <c r="AG626" s="862">
        <f t="shared" si="253"/>
        <v>201</v>
      </c>
      <c r="AH626" s="865">
        <f t="shared" si="254"/>
        <v>0.374</v>
      </c>
      <c r="AI626" s="862">
        <f t="shared" si="255"/>
        <v>0.11600000000000001</v>
      </c>
      <c r="AJ626" s="862" t="e">
        <f t="shared" si="256"/>
        <v>#VALUE!</v>
      </c>
      <c r="AK626" s="632" t="str">
        <f t="shared" si="261"/>
        <v/>
      </c>
      <c r="AL626" s="866" t="str">
        <f t="shared" si="241"/>
        <v/>
      </c>
      <c r="AM626" s="867">
        <f t="shared" si="248"/>
        <v>0</v>
      </c>
      <c r="AN626" s="633" t="str">
        <f t="shared" si="262"/>
        <v>YES</v>
      </c>
      <c r="AO626" s="511" t="s">
        <v>382</v>
      </c>
      <c r="AP626" s="127">
        <f>VLOOKUP(AO626,'Flags&amp;Qualifiers'!$B$2:$C$49,2)</f>
        <v>0</v>
      </c>
      <c r="AQ626" s="127">
        <f>VLOOKUP(AO626,'Flags&amp;Qualifiers'!$B$2:$D$49,3)</f>
        <v>0</v>
      </c>
      <c r="AR626" s="127">
        <f>VLOOKUP(AO626,'Flags&amp;Qualifiers'!$B$2:$E$49,4)</f>
        <v>0</v>
      </c>
      <c r="AS626" s="968"/>
      <c r="AT626" s="856" t="str">
        <f t="shared" si="249"/>
        <v>no</v>
      </c>
    </row>
    <row r="627" spans="1:46" s="7" customFormat="1" ht="11.25" customHeight="1" x14ac:dyDescent="0.2">
      <c r="A627" s="621">
        <f>(AirVision!A624)</f>
        <v>0</v>
      </c>
      <c r="B627" s="622">
        <f>(AirVision!B624)</f>
        <v>0</v>
      </c>
      <c r="C627" s="623" t="str">
        <f>IF(ISNUMBER(AirVision!I624),AirVision!I624, "")</f>
        <v/>
      </c>
      <c r="D627" s="624" t="str">
        <f>IF(AirVision!J624&lt;&gt;"",AirVision!J624, "")</f>
        <v/>
      </c>
      <c r="E627" s="624" t="str">
        <f>IF(ISNUMBER(AirVision!C624),AirVision!C624, "")</f>
        <v/>
      </c>
      <c r="F627" s="624" t="str">
        <f>IF(AirVision!D624&lt;&gt;"",AirVision!D624, "")</f>
        <v/>
      </c>
      <c r="G627" s="624" t="str">
        <f>IF(ISNUMBER(AirVision!F624),AirVision!F624, "")</f>
        <v/>
      </c>
      <c r="H627" s="624" t="str">
        <f>IF(AirVision!G624&lt;&gt;"",AirVision!G624, "")</f>
        <v/>
      </c>
      <c r="I627" s="624" t="str">
        <f>IF(ISNUMBER(AirVision!U624),AirVision!U624, "")</f>
        <v/>
      </c>
      <c r="J627" s="624" t="str">
        <f>IF(AirVision!V624&lt;&gt;"",AirVision!V624, "")</f>
        <v/>
      </c>
      <c r="K627" s="624" t="str">
        <f>IF(ISNUMBER(AirVision!X624),AirVision!X624, "")</f>
        <v/>
      </c>
      <c r="L627" s="624" t="str">
        <f>IF(AirVision!Y624&lt;&gt;"",AirVision!Y624, "")</f>
        <v/>
      </c>
      <c r="M627" s="624" t="str">
        <f>IF(ISNUMBER(AirVision!AA624),AirVision!AA624, "")</f>
        <v/>
      </c>
      <c r="N627" s="624" t="str">
        <f>IF(AirVision!AB624&lt;&gt;"",AirVision!AB624, "")</f>
        <v/>
      </c>
      <c r="O627" s="624" t="str">
        <f>IF(ISNUMBER(AirVision!AD624),AirVision!AD624, "")</f>
        <v/>
      </c>
      <c r="P627" s="624" t="str">
        <f>IF(AirVision!AE624&lt;&gt;"",AirVision!AE624, "")</f>
        <v/>
      </c>
      <c r="Q627" s="624">
        <f t="shared" si="242"/>
        <v>1</v>
      </c>
      <c r="R627" s="624" t="str">
        <f>IF(D627&lt;&gt;"",(VLOOKUP(D627,'Flags&amp;Qualifiers'!$S$2:$U$55,3)),"")</f>
        <v/>
      </c>
      <c r="S627" s="624" t="b">
        <f>ISNUMBER(SEARCH('Flags&amp;Qualifiers'!$S$5,D627))</f>
        <v>0</v>
      </c>
      <c r="T627" s="624">
        <f t="shared" si="243"/>
        <v>0</v>
      </c>
      <c r="U627" s="624" t="str">
        <f>IF(D627&lt;&gt;"",(VLOOKUP(D627,'Flags&amp;Qualifiers'!$S$2:$T$55,2)),"")</f>
        <v/>
      </c>
      <c r="V627" s="7">
        <f t="shared" si="244"/>
        <v>1</v>
      </c>
      <c r="W627" s="7">
        <f t="shared" si="245"/>
        <v>0</v>
      </c>
      <c r="X627" s="861" t="str">
        <f t="shared" si="246"/>
        <v>NULL</v>
      </c>
      <c r="Y627" s="557" t="str">
        <f t="shared" si="247"/>
        <v/>
      </c>
      <c r="Z627" s="862">
        <f t="shared" si="250"/>
        <v>621</v>
      </c>
      <c r="AA627" s="633">
        <f t="shared" si="251"/>
        <v>0</v>
      </c>
      <c r="AB627" s="7" t="str">
        <f t="shared" si="257"/>
        <v>INVALID</v>
      </c>
      <c r="AC627" s="861" t="str">
        <f t="shared" si="258"/>
        <v/>
      </c>
      <c r="AD627" s="861" t="e">
        <f t="shared" si="259"/>
        <v>#DIV/0!</v>
      </c>
      <c r="AE627" s="861">
        <f t="shared" si="260"/>
        <v>0</v>
      </c>
      <c r="AF627" s="862">
        <f t="shared" si="252"/>
        <v>300</v>
      </c>
      <c r="AG627" s="862">
        <f t="shared" si="253"/>
        <v>201</v>
      </c>
      <c r="AH627" s="865">
        <f t="shared" si="254"/>
        <v>0.374</v>
      </c>
      <c r="AI627" s="862">
        <f t="shared" si="255"/>
        <v>0.11600000000000001</v>
      </c>
      <c r="AJ627" s="862" t="e">
        <f t="shared" si="256"/>
        <v>#VALUE!</v>
      </c>
      <c r="AK627" s="632" t="str">
        <f t="shared" si="261"/>
        <v/>
      </c>
      <c r="AL627" s="866" t="str">
        <f t="shared" si="241"/>
        <v/>
      </c>
      <c r="AM627" s="867">
        <f t="shared" si="248"/>
        <v>0</v>
      </c>
      <c r="AN627" s="633" t="str">
        <f t="shared" si="262"/>
        <v>YES</v>
      </c>
      <c r="AO627" s="511" t="s">
        <v>382</v>
      </c>
      <c r="AP627" s="127">
        <f>VLOOKUP(AO627,'Flags&amp;Qualifiers'!$B$2:$C$49,2)</f>
        <v>0</v>
      </c>
      <c r="AQ627" s="127">
        <f>VLOOKUP(AO627,'Flags&amp;Qualifiers'!$B$2:$D$49,3)</f>
        <v>0</v>
      </c>
      <c r="AR627" s="127">
        <f>VLOOKUP(AO627,'Flags&amp;Qualifiers'!$B$2:$E$49,4)</f>
        <v>0</v>
      </c>
      <c r="AS627" s="968"/>
      <c r="AT627" s="856" t="str">
        <f t="shared" si="249"/>
        <v>no</v>
      </c>
    </row>
    <row r="628" spans="1:46" s="7" customFormat="1" ht="11.25" customHeight="1" x14ac:dyDescent="0.2">
      <c r="A628" s="621">
        <f>(AirVision!A625)</f>
        <v>0</v>
      </c>
      <c r="B628" s="622">
        <f>(AirVision!B625)</f>
        <v>0</v>
      </c>
      <c r="C628" s="623" t="str">
        <f>IF(ISNUMBER(AirVision!I625),AirVision!I625, "")</f>
        <v/>
      </c>
      <c r="D628" s="624" t="str">
        <f>IF(AirVision!J625&lt;&gt;"",AirVision!J625, "")</f>
        <v/>
      </c>
      <c r="E628" s="624" t="str">
        <f>IF(ISNUMBER(AirVision!C625),AirVision!C625, "")</f>
        <v/>
      </c>
      <c r="F628" s="624" t="str">
        <f>IF(AirVision!D625&lt;&gt;"",AirVision!D625, "")</f>
        <v/>
      </c>
      <c r="G628" s="624" t="str">
        <f>IF(ISNUMBER(AirVision!F625),AirVision!F625, "")</f>
        <v/>
      </c>
      <c r="H628" s="624" t="str">
        <f>IF(AirVision!G625&lt;&gt;"",AirVision!G625, "")</f>
        <v/>
      </c>
      <c r="I628" s="624" t="str">
        <f>IF(ISNUMBER(AirVision!U625),AirVision!U625, "")</f>
        <v/>
      </c>
      <c r="J628" s="624" t="str">
        <f>IF(AirVision!V625&lt;&gt;"",AirVision!V625, "")</f>
        <v/>
      </c>
      <c r="K628" s="624" t="str">
        <f>IF(ISNUMBER(AirVision!X625),AirVision!X625, "")</f>
        <v/>
      </c>
      <c r="L628" s="624" t="str">
        <f>IF(AirVision!Y625&lt;&gt;"",AirVision!Y625, "")</f>
        <v/>
      </c>
      <c r="M628" s="624" t="str">
        <f>IF(ISNUMBER(AirVision!AA625),AirVision!AA625, "")</f>
        <v/>
      </c>
      <c r="N628" s="624" t="str">
        <f>IF(AirVision!AB625&lt;&gt;"",AirVision!AB625, "")</f>
        <v/>
      </c>
      <c r="O628" s="624" t="str">
        <f>IF(ISNUMBER(AirVision!AD625),AirVision!AD625, "")</f>
        <v/>
      </c>
      <c r="P628" s="624" t="str">
        <f>IF(AirVision!AE625&lt;&gt;"",AirVision!AE625, "")</f>
        <v/>
      </c>
      <c r="Q628" s="624">
        <f t="shared" si="242"/>
        <v>1</v>
      </c>
      <c r="R628" s="624" t="str">
        <f>IF(D628&lt;&gt;"",(VLOOKUP(D628,'Flags&amp;Qualifiers'!$S$2:$U$55,3)),"")</f>
        <v/>
      </c>
      <c r="S628" s="624" t="b">
        <f>ISNUMBER(SEARCH('Flags&amp;Qualifiers'!$S$5,D628))</f>
        <v>0</v>
      </c>
      <c r="T628" s="624">
        <f t="shared" si="243"/>
        <v>0</v>
      </c>
      <c r="U628" s="624" t="str">
        <f>IF(D628&lt;&gt;"",(VLOOKUP(D628,'Flags&amp;Qualifiers'!$S$2:$T$55,2)),"")</f>
        <v/>
      </c>
      <c r="V628" s="7">
        <f t="shared" si="244"/>
        <v>1</v>
      </c>
      <c r="W628" s="7">
        <f t="shared" si="245"/>
        <v>0</v>
      </c>
      <c r="X628" s="861" t="str">
        <f t="shared" si="246"/>
        <v>NULL</v>
      </c>
      <c r="Y628" s="557" t="str">
        <f t="shared" si="247"/>
        <v/>
      </c>
      <c r="Z628" s="862">
        <f t="shared" si="250"/>
        <v>622</v>
      </c>
      <c r="AA628" s="633">
        <f t="shared" si="251"/>
        <v>0</v>
      </c>
      <c r="AB628" s="7" t="str">
        <f t="shared" si="257"/>
        <v>INVALID</v>
      </c>
      <c r="AC628" s="861" t="str">
        <f t="shared" si="258"/>
        <v/>
      </c>
      <c r="AD628" s="861" t="e">
        <f t="shared" si="259"/>
        <v>#DIV/0!</v>
      </c>
      <c r="AE628" s="861">
        <f t="shared" si="260"/>
        <v>0</v>
      </c>
      <c r="AF628" s="862">
        <f t="shared" si="252"/>
        <v>300</v>
      </c>
      <c r="AG628" s="862">
        <f t="shared" si="253"/>
        <v>201</v>
      </c>
      <c r="AH628" s="865">
        <f t="shared" si="254"/>
        <v>0.374</v>
      </c>
      <c r="AI628" s="862">
        <f t="shared" si="255"/>
        <v>0.11600000000000001</v>
      </c>
      <c r="AJ628" s="862" t="e">
        <f t="shared" si="256"/>
        <v>#VALUE!</v>
      </c>
      <c r="AK628" s="632" t="str">
        <f t="shared" si="261"/>
        <v/>
      </c>
      <c r="AL628" s="866" t="str">
        <f t="shared" si="241"/>
        <v/>
      </c>
      <c r="AM628" s="867">
        <f t="shared" si="248"/>
        <v>0</v>
      </c>
      <c r="AN628" s="633" t="str">
        <f t="shared" si="262"/>
        <v>YES</v>
      </c>
      <c r="AO628" s="511" t="s">
        <v>382</v>
      </c>
      <c r="AP628" s="127">
        <f>VLOOKUP(AO628,'Flags&amp;Qualifiers'!$B$2:$C$49,2)</f>
        <v>0</v>
      </c>
      <c r="AQ628" s="127">
        <f>VLOOKUP(AO628,'Flags&amp;Qualifiers'!$B$2:$D$49,3)</f>
        <v>0</v>
      </c>
      <c r="AR628" s="127">
        <f>VLOOKUP(AO628,'Flags&amp;Qualifiers'!$B$2:$E$49,4)</f>
        <v>0</v>
      </c>
      <c r="AS628" s="968"/>
      <c r="AT628" s="856" t="str">
        <f t="shared" si="249"/>
        <v>no</v>
      </c>
    </row>
    <row r="629" spans="1:46" s="7" customFormat="1" ht="11.25" customHeight="1" x14ac:dyDescent="0.2">
      <c r="A629" s="621">
        <f>(AirVision!A626)</f>
        <v>0</v>
      </c>
      <c r="B629" s="622">
        <f>(AirVision!B626)</f>
        <v>0</v>
      </c>
      <c r="C629" s="623" t="str">
        <f>IF(ISNUMBER(AirVision!I626),AirVision!I626, "")</f>
        <v/>
      </c>
      <c r="D629" s="624" t="str">
        <f>IF(AirVision!J626&lt;&gt;"",AirVision!J626, "")</f>
        <v/>
      </c>
      <c r="E629" s="624" t="str">
        <f>IF(ISNUMBER(AirVision!C626),AirVision!C626, "")</f>
        <v/>
      </c>
      <c r="F629" s="624" t="str">
        <f>IF(AirVision!D626&lt;&gt;"",AirVision!D626, "")</f>
        <v/>
      </c>
      <c r="G629" s="624" t="str">
        <f>IF(ISNUMBER(AirVision!F626),AirVision!F626, "")</f>
        <v/>
      </c>
      <c r="H629" s="624" t="str">
        <f>IF(AirVision!G626&lt;&gt;"",AirVision!G626, "")</f>
        <v/>
      </c>
      <c r="I629" s="624" t="str">
        <f>IF(ISNUMBER(AirVision!U626),AirVision!U626, "")</f>
        <v/>
      </c>
      <c r="J629" s="624" t="str">
        <f>IF(AirVision!V626&lt;&gt;"",AirVision!V626, "")</f>
        <v/>
      </c>
      <c r="K629" s="624" t="str">
        <f>IF(ISNUMBER(AirVision!X626),AirVision!X626, "")</f>
        <v/>
      </c>
      <c r="L629" s="624" t="str">
        <f>IF(AirVision!Y626&lt;&gt;"",AirVision!Y626, "")</f>
        <v/>
      </c>
      <c r="M629" s="624" t="str">
        <f>IF(ISNUMBER(AirVision!AA626),AirVision!AA626, "")</f>
        <v/>
      </c>
      <c r="N629" s="624" t="str">
        <f>IF(AirVision!AB626&lt;&gt;"",AirVision!AB626, "")</f>
        <v/>
      </c>
      <c r="O629" s="624" t="str">
        <f>IF(ISNUMBER(AirVision!AD626),AirVision!AD626, "")</f>
        <v/>
      </c>
      <c r="P629" s="624" t="str">
        <f>IF(AirVision!AE626&lt;&gt;"",AirVision!AE626, "")</f>
        <v/>
      </c>
      <c r="Q629" s="624">
        <f t="shared" si="242"/>
        <v>1</v>
      </c>
      <c r="R629" s="624" t="str">
        <f>IF(D629&lt;&gt;"",(VLOOKUP(D629,'Flags&amp;Qualifiers'!$S$2:$U$55,3)),"")</f>
        <v/>
      </c>
      <c r="S629" s="624" t="b">
        <f>ISNUMBER(SEARCH('Flags&amp;Qualifiers'!$S$5,D629))</f>
        <v>0</v>
      </c>
      <c r="T629" s="624">
        <f t="shared" si="243"/>
        <v>0</v>
      </c>
      <c r="U629" s="624" t="str">
        <f>IF(D629&lt;&gt;"",(VLOOKUP(D629,'Flags&amp;Qualifiers'!$S$2:$T$55,2)),"")</f>
        <v/>
      </c>
      <c r="V629" s="7">
        <f t="shared" si="244"/>
        <v>1</v>
      </c>
      <c r="W629" s="7">
        <f t="shared" si="245"/>
        <v>0</v>
      </c>
      <c r="X629" s="861" t="str">
        <f t="shared" si="246"/>
        <v>NULL</v>
      </c>
      <c r="Y629" s="557" t="str">
        <f t="shared" si="247"/>
        <v/>
      </c>
      <c r="Z629" s="862">
        <f t="shared" si="250"/>
        <v>623</v>
      </c>
      <c r="AA629" s="633">
        <f t="shared" si="251"/>
        <v>0</v>
      </c>
      <c r="AB629" s="7" t="str">
        <f t="shared" si="257"/>
        <v>INVALID</v>
      </c>
      <c r="AC629" s="861" t="str">
        <f t="shared" si="258"/>
        <v/>
      </c>
      <c r="AD629" s="861" t="e">
        <f t="shared" si="259"/>
        <v>#DIV/0!</v>
      </c>
      <c r="AE629" s="861">
        <f t="shared" si="260"/>
        <v>0</v>
      </c>
      <c r="AF629" s="862">
        <f t="shared" si="252"/>
        <v>300</v>
      </c>
      <c r="AG629" s="862">
        <f t="shared" si="253"/>
        <v>201</v>
      </c>
      <c r="AH629" s="865">
        <f t="shared" si="254"/>
        <v>0.374</v>
      </c>
      <c r="AI629" s="862">
        <f t="shared" si="255"/>
        <v>0.11600000000000001</v>
      </c>
      <c r="AJ629" s="862" t="e">
        <f t="shared" si="256"/>
        <v>#VALUE!</v>
      </c>
      <c r="AK629" s="632" t="str">
        <f t="shared" si="261"/>
        <v/>
      </c>
      <c r="AL629" s="866" t="str">
        <f t="shared" si="241"/>
        <v/>
      </c>
      <c r="AM629" s="867">
        <f t="shared" si="248"/>
        <v>0</v>
      </c>
      <c r="AN629" s="633" t="str">
        <f t="shared" si="262"/>
        <v>YES</v>
      </c>
      <c r="AO629" s="511" t="s">
        <v>382</v>
      </c>
      <c r="AP629" s="127">
        <f>VLOOKUP(AO629,'Flags&amp;Qualifiers'!$B$2:$C$49,2)</f>
        <v>0</v>
      </c>
      <c r="AQ629" s="127">
        <f>VLOOKUP(AO629,'Flags&amp;Qualifiers'!$B$2:$D$49,3)</f>
        <v>0</v>
      </c>
      <c r="AR629" s="127">
        <f>VLOOKUP(AO629,'Flags&amp;Qualifiers'!$B$2:$E$49,4)</f>
        <v>0</v>
      </c>
      <c r="AS629" s="968"/>
      <c r="AT629" s="856" t="str">
        <f t="shared" si="249"/>
        <v>no</v>
      </c>
    </row>
    <row r="630" spans="1:46" s="7" customFormat="1" ht="11.25" customHeight="1" x14ac:dyDescent="0.2">
      <c r="A630" s="621">
        <f>(AirVision!A627)</f>
        <v>0</v>
      </c>
      <c r="B630" s="622">
        <f>(AirVision!B627)</f>
        <v>0</v>
      </c>
      <c r="C630" s="623" t="str">
        <f>IF(ISNUMBER(AirVision!I627),AirVision!I627, "")</f>
        <v/>
      </c>
      <c r="D630" s="624" t="str">
        <f>IF(AirVision!J627&lt;&gt;"",AirVision!J627, "")</f>
        <v/>
      </c>
      <c r="E630" s="624" t="str">
        <f>IF(ISNUMBER(AirVision!C627),AirVision!C627, "")</f>
        <v/>
      </c>
      <c r="F630" s="624" t="str">
        <f>IF(AirVision!D627&lt;&gt;"",AirVision!D627, "")</f>
        <v/>
      </c>
      <c r="G630" s="624" t="str">
        <f>IF(ISNUMBER(AirVision!F627),AirVision!F627, "")</f>
        <v/>
      </c>
      <c r="H630" s="624" t="str">
        <f>IF(AirVision!G627&lt;&gt;"",AirVision!G627, "")</f>
        <v/>
      </c>
      <c r="I630" s="624" t="str">
        <f>IF(ISNUMBER(AirVision!U627),AirVision!U627, "")</f>
        <v/>
      </c>
      <c r="J630" s="624" t="str">
        <f>IF(AirVision!V627&lt;&gt;"",AirVision!V627, "")</f>
        <v/>
      </c>
      <c r="K630" s="624" t="str">
        <f>IF(ISNUMBER(AirVision!X627),AirVision!X627, "")</f>
        <v/>
      </c>
      <c r="L630" s="624" t="str">
        <f>IF(AirVision!Y627&lt;&gt;"",AirVision!Y627, "")</f>
        <v/>
      </c>
      <c r="M630" s="624" t="str">
        <f>IF(ISNUMBER(AirVision!AA627),AirVision!AA627, "")</f>
        <v/>
      </c>
      <c r="N630" s="624" t="str">
        <f>IF(AirVision!AB627&lt;&gt;"",AirVision!AB627, "")</f>
        <v/>
      </c>
      <c r="O630" s="624" t="str">
        <f>IF(ISNUMBER(AirVision!AD627),AirVision!AD627, "")</f>
        <v/>
      </c>
      <c r="P630" s="624" t="str">
        <f>IF(AirVision!AE627&lt;&gt;"",AirVision!AE627, "")</f>
        <v/>
      </c>
      <c r="Q630" s="624">
        <f t="shared" si="242"/>
        <v>1</v>
      </c>
      <c r="R630" s="624" t="str">
        <f>IF(D630&lt;&gt;"",(VLOOKUP(D630,'Flags&amp;Qualifiers'!$S$2:$U$55,3)),"")</f>
        <v/>
      </c>
      <c r="S630" s="624" t="b">
        <f>ISNUMBER(SEARCH('Flags&amp;Qualifiers'!$S$5,D630))</f>
        <v>0</v>
      </c>
      <c r="T630" s="624">
        <f t="shared" si="243"/>
        <v>0</v>
      </c>
      <c r="U630" s="624" t="str">
        <f>IF(D630&lt;&gt;"",(VLOOKUP(D630,'Flags&amp;Qualifiers'!$S$2:$T$55,2)),"")</f>
        <v/>
      </c>
      <c r="V630" s="7">
        <f t="shared" si="244"/>
        <v>1</v>
      </c>
      <c r="W630" s="7">
        <f t="shared" si="245"/>
        <v>0</v>
      </c>
      <c r="X630" s="861" t="str">
        <f t="shared" si="246"/>
        <v>NULL</v>
      </c>
      <c r="Y630" s="557" t="str">
        <f t="shared" si="247"/>
        <v/>
      </c>
      <c r="Z630" s="862">
        <f t="shared" si="250"/>
        <v>624</v>
      </c>
      <c r="AA630" s="633">
        <f t="shared" si="251"/>
        <v>0</v>
      </c>
      <c r="AB630" s="7" t="str">
        <f t="shared" si="257"/>
        <v>INVALID</v>
      </c>
      <c r="AC630" s="861" t="str">
        <f t="shared" si="258"/>
        <v/>
      </c>
      <c r="AD630" s="861" t="e">
        <f t="shared" si="259"/>
        <v>#DIV/0!</v>
      </c>
      <c r="AE630" s="861">
        <f t="shared" si="260"/>
        <v>0</v>
      </c>
      <c r="AF630" s="862">
        <f t="shared" si="252"/>
        <v>300</v>
      </c>
      <c r="AG630" s="862">
        <f t="shared" si="253"/>
        <v>201</v>
      </c>
      <c r="AH630" s="865">
        <f t="shared" si="254"/>
        <v>0.374</v>
      </c>
      <c r="AI630" s="862">
        <f t="shared" si="255"/>
        <v>0.11600000000000001</v>
      </c>
      <c r="AJ630" s="862" t="e">
        <f t="shared" si="256"/>
        <v>#VALUE!</v>
      </c>
      <c r="AK630" s="632" t="str">
        <f t="shared" si="261"/>
        <v/>
      </c>
      <c r="AL630" s="866" t="str">
        <f t="shared" si="241"/>
        <v/>
      </c>
      <c r="AM630" s="867">
        <f t="shared" si="248"/>
        <v>0</v>
      </c>
      <c r="AN630" s="633" t="str">
        <f t="shared" si="262"/>
        <v>YES</v>
      </c>
      <c r="AO630" s="511" t="s">
        <v>382</v>
      </c>
      <c r="AP630" s="127">
        <f>VLOOKUP(AO630,'Flags&amp;Qualifiers'!$B$2:$C$49,2)</f>
        <v>0</v>
      </c>
      <c r="AQ630" s="127">
        <f>VLOOKUP(AO630,'Flags&amp;Qualifiers'!$B$2:$D$49,3)</f>
        <v>0</v>
      </c>
      <c r="AR630" s="127">
        <f>VLOOKUP(AO630,'Flags&amp;Qualifiers'!$B$2:$E$49,4)</f>
        <v>0</v>
      </c>
      <c r="AS630" s="968"/>
      <c r="AT630" s="856" t="str">
        <f t="shared" si="249"/>
        <v>no</v>
      </c>
    </row>
    <row r="631" spans="1:46" s="7" customFormat="1" ht="11.25" customHeight="1" x14ac:dyDescent="0.2">
      <c r="A631" s="621">
        <f>(AirVision!A628)</f>
        <v>0</v>
      </c>
      <c r="B631" s="622">
        <f>(AirVision!B628)</f>
        <v>0</v>
      </c>
      <c r="C631" s="623" t="str">
        <f>IF(ISNUMBER(AirVision!I628),AirVision!I628, "")</f>
        <v/>
      </c>
      <c r="D631" s="624" t="str">
        <f>IF(AirVision!J628&lt;&gt;"",AirVision!J628, "")</f>
        <v/>
      </c>
      <c r="E631" s="624" t="str">
        <f>IF(ISNUMBER(AirVision!C628),AirVision!C628, "")</f>
        <v/>
      </c>
      <c r="F631" s="624" t="str">
        <f>IF(AirVision!D628&lt;&gt;"",AirVision!D628, "")</f>
        <v/>
      </c>
      <c r="G631" s="624" t="str">
        <f>IF(ISNUMBER(AirVision!F628),AirVision!F628, "")</f>
        <v/>
      </c>
      <c r="H631" s="624" t="str">
        <f>IF(AirVision!G628&lt;&gt;"",AirVision!G628, "")</f>
        <v/>
      </c>
      <c r="I631" s="624" t="str">
        <f>IF(ISNUMBER(AirVision!U628),AirVision!U628, "")</f>
        <v/>
      </c>
      <c r="J631" s="624" t="str">
        <f>IF(AirVision!V628&lt;&gt;"",AirVision!V628, "")</f>
        <v/>
      </c>
      <c r="K631" s="624" t="str">
        <f>IF(ISNUMBER(AirVision!X628),AirVision!X628, "")</f>
        <v/>
      </c>
      <c r="L631" s="624" t="str">
        <f>IF(AirVision!Y628&lt;&gt;"",AirVision!Y628, "")</f>
        <v/>
      </c>
      <c r="M631" s="624" t="str">
        <f>IF(ISNUMBER(AirVision!AA628),AirVision!AA628, "")</f>
        <v/>
      </c>
      <c r="N631" s="624" t="str">
        <f>IF(AirVision!AB628&lt;&gt;"",AirVision!AB628, "")</f>
        <v/>
      </c>
      <c r="O631" s="624" t="str">
        <f>IF(ISNUMBER(AirVision!AD628),AirVision!AD628, "")</f>
        <v/>
      </c>
      <c r="P631" s="624" t="str">
        <f>IF(AirVision!AE628&lt;&gt;"",AirVision!AE628, "")</f>
        <v/>
      </c>
      <c r="Q631" s="624">
        <f t="shared" si="242"/>
        <v>1</v>
      </c>
      <c r="R631" s="624" t="str">
        <f>IF(D631&lt;&gt;"",(VLOOKUP(D631,'Flags&amp;Qualifiers'!$S$2:$U$55,3)),"")</f>
        <v/>
      </c>
      <c r="S631" s="624" t="b">
        <f>ISNUMBER(SEARCH('Flags&amp;Qualifiers'!$S$5,D631))</f>
        <v>0</v>
      </c>
      <c r="T631" s="624">
        <f t="shared" si="243"/>
        <v>0</v>
      </c>
      <c r="U631" s="624" t="str">
        <f>IF(D631&lt;&gt;"",(VLOOKUP(D631,'Flags&amp;Qualifiers'!$S$2:$T$55,2)),"")</f>
        <v/>
      </c>
      <c r="V631" s="7">
        <f t="shared" si="244"/>
        <v>1</v>
      </c>
      <c r="W631" s="7">
        <f t="shared" si="245"/>
        <v>0</v>
      </c>
      <c r="X631" s="861" t="str">
        <f t="shared" si="246"/>
        <v>NULL</v>
      </c>
      <c r="Y631" s="557" t="str">
        <f t="shared" si="247"/>
        <v/>
      </c>
      <c r="Z631" s="862">
        <f t="shared" si="250"/>
        <v>625</v>
      </c>
      <c r="AA631" s="633">
        <f t="shared" si="251"/>
        <v>0</v>
      </c>
      <c r="AB631" s="7" t="str">
        <f t="shared" si="257"/>
        <v>INVALID</v>
      </c>
      <c r="AC631" s="861" t="str">
        <f t="shared" si="258"/>
        <v/>
      </c>
      <c r="AD631" s="861" t="e">
        <f t="shared" ref="AD631:AD654" si="263">AVERAGE($X$631:$X$654)</f>
        <v>#DIV/0!</v>
      </c>
      <c r="AE631" s="861">
        <f t="shared" ref="AE631:AE654" si="264">MAX($X$631:$X$654)</f>
        <v>0</v>
      </c>
      <c r="AF631" s="862">
        <f t="shared" si="252"/>
        <v>300</v>
      </c>
      <c r="AG631" s="862">
        <f t="shared" si="253"/>
        <v>201</v>
      </c>
      <c r="AH631" s="865">
        <f t="shared" si="254"/>
        <v>0.374</v>
      </c>
      <c r="AI631" s="862">
        <f t="shared" si="255"/>
        <v>0.11600000000000001</v>
      </c>
      <c r="AJ631" s="862" t="e">
        <f t="shared" si="256"/>
        <v>#VALUE!</v>
      </c>
      <c r="AK631" s="632" t="str">
        <f t="shared" si="261"/>
        <v/>
      </c>
      <c r="AL631" s="866" t="str">
        <f t="shared" si="241"/>
        <v/>
      </c>
      <c r="AM631" s="867">
        <f t="shared" si="248"/>
        <v>0</v>
      </c>
      <c r="AN631" s="633" t="str">
        <f t="shared" si="262"/>
        <v>YES</v>
      </c>
      <c r="AO631" s="511" t="s">
        <v>382</v>
      </c>
      <c r="AP631" s="127">
        <f>VLOOKUP(AO631,'Flags&amp;Qualifiers'!$B$2:$C$49,2)</f>
        <v>0</v>
      </c>
      <c r="AQ631" s="127">
        <f>VLOOKUP(AO631,'Flags&amp;Qualifiers'!$B$2:$D$49,3)</f>
        <v>0</v>
      </c>
      <c r="AR631" s="127">
        <f>VLOOKUP(AO631,'Flags&amp;Qualifiers'!$B$2:$E$49,4)</f>
        <v>0</v>
      </c>
      <c r="AS631" s="968"/>
      <c r="AT631" s="856" t="str">
        <f t="shared" si="249"/>
        <v>no</v>
      </c>
    </row>
    <row r="632" spans="1:46" s="7" customFormat="1" ht="11.25" customHeight="1" x14ac:dyDescent="0.2">
      <c r="A632" s="621">
        <f>(AirVision!A629)</f>
        <v>0</v>
      </c>
      <c r="B632" s="622">
        <f>(AirVision!B629)</f>
        <v>0</v>
      </c>
      <c r="C632" s="623" t="str">
        <f>IF(ISNUMBER(AirVision!I629),AirVision!I629, "")</f>
        <v/>
      </c>
      <c r="D632" s="624" t="str">
        <f>IF(AirVision!J629&lt;&gt;"",AirVision!J629, "")</f>
        <v/>
      </c>
      <c r="E632" s="624" t="str">
        <f>IF(ISNUMBER(AirVision!C629),AirVision!C629, "")</f>
        <v/>
      </c>
      <c r="F632" s="624" t="str">
        <f>IF(AirVision!D629&lt;&gt;"",AirVision!D629, "")</f>
        <v/>
      </c>
      <c r="G632" s="624" t="str">
        <f>IF(ISNUMBER(AirVision!F629),AirVision!F629, "")</f>
        <v/>
      </c>
      <c r="H632" s="624" t="str">
        <f>IF(AirVision!G629&lt;&gt;"",AirVision!G629, "")</f>
        <v/>
      </c>
      <c r="I632" s="624" t="str">
        <f>IF(ISNUMBER(AirVision!U629),AirVision!U629, "")</f>
        <v/>
      </c>
      <c r="J632" s="624" t="str">
        <f>IF(AirVision!V629&lt;&gt;"",AirVision!V629, "")</f>
        <v/>
      </c>
      <c r="K632" s="624" t="str">
        <f>IF(ISNUMBER(AirVision!X629),AirVision!X629, "")</f>
        <v/>
      </c>
      <c r="L632" s="624" t="str">
        <f>IF(AirVision!Y629&lt;&gt;"",AirVision!Y629, "")</f>
        <v/>
      </c>
      <c r="M632" s="624" t="str">
        <f>IF(ISNUMBER(AirVision!AA629),AirVision!AA629, "")</f>
        <v/>
      </c>
      <c r="N632" s="624" t="str">
        <f>IF(AirVision!AB629&lt;&gt;"",AirVision!AB629, "")</f>
        <v/>
      </c>
      <c r="O632" s="624" t="str">
        <f>IF(ISNUMBER(AirVision!AD629),AirVision!AD629, "")</f>
        <v/>
      </c>
      <c r="P632" s="624" t="str">
        <f>IF(AirVision!AE629&lt;&gt;"",AirVision!AE629, "")</f>
        <v/>
      </c>
      <c r="Q632" s="624">
        <f t="shared" si="242"/>
        <v>1</v>
      </c>
      <c r="R632" s="624" t="str">
        <f>IF(D632&lt;&gt;"",(VLOOKUP(D632,'Flags&amp;Qualifiers'!$S$2:$U$55,3)),"")</f>
        <v/>
      </c>
      <c r="S632" s="624" t="b">
        <f>ISNUMBER(SEARCH('Flags&amp;Qualifiers'!$S$5,D632))</f>
        <v>0</v>
      </c>
      <c r="T632" s="624">
        <f t="shared" si="243"/>
        <v>0</v>
      </c>
      <c r="U632" s="624" t="str">
        <f>IF(D632&lt;&gt;"",(VLOOKUP(D632,'Flags&amp;Qualifiers'!$S$2:$T$55,2)),"")</f>
        <v/>
      </c>
      <c r="V632" s="7">
        <f t="shared" si="244"/>
        <v>1</v>
      </c>
      <c r="W632" s="7">
        <f t="shared" si="245"/>
        <v>0</v>
      </c>
      <c r="X632" s="861" t="str">
        <f t="shared" si="246"/>
        <v>NULL</v>
      </c>
      <c r="Y632" s="557" t="str">
        <f t="shared" si="247"/>
        <v/>
      </c>
      <c r="Z632" s="862">
        <f t="shared" si="250"/>
        <v>626</v>
      </c>
      <c r="AA632" s="633">
        <f t="shared" si="251"/>
        <v>0</v>
      </c>
      <c r="AB632" s="7" t="str">
        <f t="shared" si="257"/>
        <v>INVALID</v>
      </c>
      <c r="AC632" s="861" t="str">
        <f t="shared" si="258"/>
        <v/>
      </c>
      <c r="AD632" s="861" t="e">
        <f t="shared" si="263"/>
        <v>#DIV/0!</v>
      </c>
      <c r="AE632" s="861">
        <f t="shared" si="264"/>
        <v>0</v>
      </c>
      <c r="AF632" s="862">
        <f t="shared" si="252"/>
        <v>300</v>
      </c>
      <c r="AG632" s="862">
        <f t="shared" si="253"/>
        <v>201</v>
      </c>
      <c r="AH632" s="865">
        <f t="shared" si="254"/>
        <v>0.374</v>
      </c>
      <c r="AI632" s="862">
        <f t="shared" si="255"/>
        <v>0.11600000000000001</v>
      </c>
      <c r="AJ632" s="862" t="e">
        <f t="shared" si="256"/>
        <v>#VALUE!</v>
      </c>
      <c r="AK632" s="632" t="str">
        <f t="shared" si="261"/>
        <v/>
      </c>
      <c r="AL632" s="866" t="str">
        <f t="shared" si="241"/>
        <v/>
      </c>
      <c r="AM632" s="867">
        <f t="shared" si="248"/>
        <v>0</v>
      </c>
      <c r="AN632" s="633" t="str">
        <f t="shared" si="262"/>
        <v>YES</v>
      </c>
      <c r="AO632" s="511" t="s">
        <v>382</v>
      </c>
      <c r="AP632" s="127">
        <f>VLOOKUP(AO632,'Flags&amp;Qualifiers'!$B$2:$C$49,2)</f>
        <v>0</v>
      </c>
      <c r="AQ632" s="127">
        <f>VLOOKUP(AO632,'Flags&amp;Qualifiers'!$B$2:$D$49,3)</f>
        <v>0</v>
      </c>
      <c r="AR632" s="127">
        <f>VLOOKUP(AO632,'Flags&amp;Qualifiers'!$B$2:$E$49,4)</f>
        <v>0</v>
      </c>
      <c r="AS632" s="968"/>
      <c r="AT632" s="856" t="str">
        <f t="shared" si="249"/>
        <v>no</v>
      </c>
    </row>
    <row r="633" spans="1:46" s="7" customFormat="1" ht="11.25" customHeight="1" x14ac:dyDescent="0.2">
      <c r="A633" s="621">
        <f>(AirVision!A630)</f>
        <v>0</v>
      </c>
      <c r="B633" s="622">
        <f>(AirVision!B630)</f>
        <v>0</v>
      </c>
      <c r="C633" s="623" t="str">
        <f>IF(ISNUMBER(AirVision!I630),AirVision!I630, "")</f>
        <v/>
      </c>
      <c r="D633" s="624" t="str">
        <f>IF(AirVision!J630&lt;&gt;"",AirVision!J630, "")</f>
        <v/>
      </c>
      <c r="E633" s="624" t="str">
        <f>IF(ISNUMBER(AirVision!C630),AirVision!C630, "")</f>
        <v/>
      </c>
      <c r="F633" s="624" t="str">
        <f>IF(AirVision!D630&lt;&gt;"",AirVision!D630, "")</f>
        <v/>
      </c>
      <c r="G633" s="624" t="str">
        <f>IF(ISNUMBER(AirVision!F630),AirVision!F630, "")</f>
        <v/>
      </c>
      <c r="H633" s="624" t="str">
        <f>IF(AirVision!G630&lt;&gt;"",AirVision!G630, "")</f>
        <v/>
      </c>
      <c r="I633" s="624" t="str">
        <f>IF(ISNUMBER(AirVision!U630),AirVision!U630, "")</f>
        <v/>
      </c>
      <c r="J633" s="624" t="str">
        <f>IF(AirVision!V630&lt;&gt;"",AirVision!V630, "")</f>
        <v/>
      </c>
      <c r="K633" s="624" t="str">
        <f>IF(ISNUMBER(AirVision!X630),AirVision!X630, "")</f>
        <v/>
      </c>
      <c r="L633" s="624" t="str">
        <f>IF(AirVision!Y630&lt;&gt;"",AirVision!Y630, "")</f>
        <v/>
      </c>
      <c r="M633" s="624" t="str">
        <f>IF(ISNUMBER(AirVision!AA630),AirVision!AA630, "")</f>
        <v/>
      </c>
      <c r="N633" s="624" t="str">
        <f>IF(AirVision!AB630&lt;&gt;"",AirVision!AB630, "")</f>
        <v/>
      </c>
      <c r="O633" s="624" t="str">
        <f>IF(ISNUMBER(AirVision!AD630),AirVision!AD630, "")</f>
        <v/>
      </c>
      <c r="P633" s="624" t="str">
        <f>IF(AirVision!AE630&lt;&gt;"",AirVision!AE630, "")</f>
        <v/>
      </c>
      <c r="Q633" s="624">
        <f t="shared" si="242"/>
        <v>1</v>
      </c>
      <c r="R633" s="624" t="str">
        <f>IF(D633&lt;&gt;"",(VLOOKUP(D633,'Flags&amp;Qualifiers'!$S$2:$U$55,3)),"")</f>
        <v/>
      </c>
      <c r="S633" s="624" t="b">
        <f>ISNUMBER(SEARCH('Flags&amp;Qualifiers'!$S$5,D633))</f>
        <v>0</v>
      </c>
      <c r="T633" s="624">
        <f t="shared" si="243"/>
        <v>0</v>
      </c>
      <c r="U633" s="624" t="str">
        <f>IF(D633&lt;&gt;"",(VLOOKUP(D633,'Flags&amp;Qualifiers'!$S$2:$T$55,2)),"")</f>
        <v/>
      </c>
      <c r="V633" s="7">
        <f t="shared" si="244"/>
        <v>1</v>
      </c>
      <c r="W633" s="7">
        <f t="shared" si="245"/>
        <v>0</v>
      </c>
      <c r="X633" s="861" t="str">
        <f t="shared" si="246"/>
        <v>NULL</v>
      </c>
      <c r="Y633" s="557" t="str">
        <f t="shared" si="247"/>
        <v/>
      </c>
      <c r="Z633" s="862">
        <f t="shared" si="250"/>
        <v>627</v>
      </c>
      <c r="AA633" s="633">
        <f t="shared" si="251"/>
        <v>0</v>
      </c>
      <c r="AB633" s="7" t="str">
        <f t="shared" si="257"/>
        <v>INVALID</v>
      </c>
      <c r="AC633" s="861" t="str">
        <f t="shared" si="258"/>
        <v/>
      </c>
      <c r="AD633" s="861" t="e">
        <f t="shared" si="263"/>
        <v>#DIV/0!</v>
      </c>
      <c r="AE633" s="861">
        <f t="shared" si="264"/>
        <v>0</v>
      </c>
      <c r="AF633" s="862">
        <f t="shared" si="252"/>
        <v>300</v>
      </c>
      <c r="AG633" s="862">
        <f t="shared" si="253"/>
        <v>201</v>
      </c>
      <c r="AH633" s="865">
        <f t="shared" si="254"/>
        <v>0.374</v>
      </c>
      <c r="AI633" s="862">
        <f t="shared" si="255"/>
        <v>0.11600000000000001</v>
      </c>
      <c r="AJ633" s="862" t="e">
        <f t="shared" si="256"/>
        <v>#VALUE!</v>
      </c>
      <c r="AK633" s="632" t="str">
        <f t="shared" si="261"/>
        <v/>
      </c>
      <c r="AL633" s="866" t="str">
        <f t="shared" si="241"/>
        <v/>
      </c>
      <c r="AM633" s="867">
        <f t="shared" si="248"/>
        <v>0</v>
      </c>
      <c r="AN633" s="633" t="str">
        <f t="shared" si="262"/>
        <v>YES</v>
      </c>
      <c r="AO633" s="511" t="s">
        <v>382</v>
      </c>
      <c r="AP633" s="127">
        <f>VLOOKUP(AO633,'Flags&amp;Qualifiers'!$B$2:$C$49,2)</f>
        <v>0</v>
      </c>
      <c r="AQ633" s="127">
        <f>VLOOKUP(AO633,'Flags&amp;Qualifiers'!$B$2:$D$49,3)</f>
        <v>0</v>
      </c>
      <c r="AR633" s="127">
        <f>VLOOKUP(AO633,'Flags&amp;Qualifiers'!$B$2:$E$49,4)</f>
        <v>0</v>
      </c>
      <c r="AS633" s="968"/>
      <c r="AT633" s="856" t="str">
        <f t="shared" si="249"/>
        <v>no</v>
      </c>
    </row>
    <row r="634" spans="1:46" s="7" customFormat="1" ht="11.25" customHeight="1" x14ac:dyDescent="0.2">
      <c r="A634" s="621">
        <f>(AirVision!A631)</f>
        <v>0</v>
      </c>
      <c r="B634" s="622">
        <f>(AirVision!B631)</f>
        <v>0</v>
      </c>
      <c r="C634" s="623" t="str">
        <f>IF(ISNUMBER(AirVision!I631),AirVision!I631, "")</f>
        <v/>
      </c>
      <c r="D634" s="624" t="str">
        <f>IF(AirVision!J631&lt;&gt;"",AirVision!J631, "")</f>
        <v/>
      </c>
      <c r="E634" s="624" t="str">
        <f>IF(ISNUMBER(AirVision!C631),AirVision!C631, "")</f>
        <v/>
      </c>
      <c r="F634" s="624" t="str">
        <f>IF(AirVision!D631&lt;&gt;"",AirVision!D631, "")</f>
        <v/>
      </c>
      <c r="G634" s="624" t="str">
        <f>IF(ISNUMBER(AirVision!F631),AirVision!F631, "")</f>
        <v/>
      </c>
      <c r="H634" s="624" t="str">
        <f>IF(AirVision!G631&lt;&gt;"",AirVision!G631, "")</f>
        <v/>
      </c>
      <c r="I634" s="624" t="str">
        <f>IF(ISNUMBER(AirVision!U631),AirVision!U631, "")</f>
        <v/>
      </c>
      <c r="J634" s="624" t="str">
        <f>IF(AirVision!V631&lt;&gt;"",AirVision!V631, "")</f>
        <v/>
      </c>
      <c r="K634" s="624" t="str">
        <f>IF(ISNUMBER(AirVision!X631),AirVision!X631, "")</f>
        <v/>
      </c>
      <c r="L634" s="624" t="str">
        <f>IF(AirVision!Y631&lt;&gt;"",AirVision!Y631, "")</f>
        <v/>
      </c>
      <c r="M634" s="624" t="str">
        <f>IF(ISNUMBER(AirVision!AA631),AirVision!AA631, "")</f>
        <v/>
      </c>
      <c r="N634" s="624" t="str">
        <f>IF(AirVision!AB631&lt;&gt;"",AirVision!AB631, "")</f>
        <v/>
      </c>
      <c r="O634" s="624" t="str">
        <f>IF(ISNUMBER(AirVision!AD631),AirVision!AD631, "")</f>
        <v/>
      </c>
      <c r="P634" s="624" t="str">
        <f>IF(AirVision!AE631&lt;&gt;"",AirVision!AE631, "")</f>
        <v/>
      </c>
      <c r="Q634" s="624">
        <f t="shared" si="242"/>
        <v>1</v>
      </c>
      <c r="R634" s="624" t="str">
        <f>IF(D634&lt;&gt;"",(VLOOKUP(D634,'Flags&amp;Qualifiers'!$S$2:$U$55,3)),"")</f>
        <v/>
      </c>
      <c r="S634" s="624" t="b">
        <f>ISNUMBER(SEARCH('Flags&amp;Qualifiers'!$S$5,D634))</f>
        <v>0</v>
      </c>
      <c r="T634" s="624">
        <f t="shared" si="243"/>
        <v>0</v>
      </c>
      <c r="U634" s="624" t="str">
        <f>IF(D634&lt;&gt;"",(VLOOKUP(D634,'Flags&amp;Qualifiers'!$S$2:$T$55,2)),"")</f>
        <v/>
      </c>
      <c r="V634" s="7">
        <f t="shared" si="244"/>
        <v>1</v>
      </c>
      <c r="W634" s="7">
        <f t="shared" si="245"/>
        <v>0</v>
      </c>
      <c r="X634" s="861" t="str">
        <f t="shared" si="246"/>
        <v>NULL</v>
      </c>
      <c r="Y634" s="557" t="str">
        <f t="shared" si="247"/>
        <v/>
      </c>
      <c r="Z634" s="862">
        <f t="shared" si="250"/>
        <v>628</v>
      </c>
      <c r="AA634" s="633">
        <f t="shared" si="251"/>
        <v>0</v>
      </c>
      <c r="AB634" s="7" t="str">
        <f t="shared" si="257"/>
        <v>INVALID</v>
      </c>
      <c r="AC634" s="861" t="str">
        <f t="shared" si="258"/>
        <v/>
      </c>
      <c r="AD634" s="861" t="e">
        <f t="shared" si="263"/>
        <v>#DIV/0!</v>
      </c>
      <c r="AE634" s="861">
        <f t="shared" si="264"/>
        <v>0</v>
      </c>
      <c r="AF634" s="862">
        <f t="shared" si="252"/>
        <v>300</v>
      </c>
      <c r="AG634" s="862">
        <f t="shared" si="253"/>
        <v>201</v>
      </c>
      <c r="AH634" s="865">
        <f t="shared" si="254"/>
        <v>0.374</v>
      </c>
      <c r="AI634" s="862">
        <f t="shared" si="255"/>
        <v>0.11600000000000001</v>
      </c>
      <c r="AJ634" s="862" t="e">
        <f t="shared" si="256"/>
        <v>#VALUE!</v>
      </c>
      <c r="AK634" s="632" t="str">
        <f t="shared" si="261"/>
        <v/>
      </c>
      <c r="AL634" s="866" t="str">
        <f t="shared" si="241"/>
        <v/>
      </c>
      <c r="AM634" s="867">
        <f t="shared" si="248"/>
        <v>0</v>
      </c>
      <c r="AN634" s="633" t="str">
        <f t="shared" si="262"/>
        <v>YES</v>
      </c>
      <c r="AO634" s="511" t="s">
        <v>382</v>
      </c>
      <c r="AP634" s="127">
        <f>VLOOKUP(AO634,'Flags&amp;Qualifiers'!$B$2:$C$49,2)</f>
        <v>0</v>
      </c>
      <c r="AQ634" s="127">
        <f>VLOOKUP(AO634,'Flags&amp;Qualifiers'!$B$2:$D$49,3)</f>
        <v>0</v>
      </c>
      <c r="AR634" s="127">
        <f>VLOOKUP(AO634,'Flags&amp;Qualifiers'!$B$2:$E$49,4)</f>
        <v>0</v>
      </c>
      <c r="AS634" s="968"/>
      <c r="AT634" s="856" t="str">
        <f t="shared" si="249"/>
        <v>no</v>
      </c>
    </row>
    <row r="635" spans="1:46" s="7" customFormat="1" ht="11.25" customHeight="1" x14ac:dyDescent="0.2">
      <c r="A635" s="621">
        <f>(AirVision!A632)</f>
        <v>0</v>
      </c>
      <c r="B635" s="622">
        <f>(AirVision!B632)</f>
        <v>0</v>
      </c>
      <c r="C635" s="623" t="str">
        <f>IF(ISNUMBER(AirVision!I632),AirVision!I632, "")</f>
        <v/>
      </c>
      <c r="D635" s="624" t="str">
        <f>IF(AirVision!J632&lt;&gt;"",AirVision!J632, "")</f>
        <v/>
      </c>
      <c r="E635" s="624" t="str">
        <f>IF(ISNUMBER(AirVision!C632),AirVision!C632, "")</f>
        <v/>
      </c>
      <c r="F635" s="624" t="str">
        <f>IF(AirVision!D632&lt;&gt;"",AirVision!D632, "")</f>
        <v/>
      </c>
      <c r="G635" s="624" t="str">
        <f>IF(ISNUMBER(AirVision!F632),AirVision!F632, "")</f>
        <v/>
      </c>
      <c r="H635" s="624" t="str">
        <f>IF(AirVision!G632&lt;&gt;"",AirVision!G632, "")</f>
        <v/>
      </c>
      <c r="I635" s="624" t="str">
        <f>IF(ISNUMBER(AirVision!U632),AirVision!U632, "")</f>
        <v/>
      </c>
      <c r="J635" s="624" t="str">
        <f>IF(AirVision!V632&lt;&gt;"",AirVision!V632, "")</f>
        <v/>
      </c>
      <c r="K635" s="624" t="str">
        <f>IF(ISNUMBER(AirVision!X632),AirVision!X632, "")</f>
        <v/>
      </c>
      <c r="L635" s="624" t="str">
        <f>IF(AirVision!Y632&lt;&gt;"",AirVision!Y632, "")</f>
        <v/>
      </c>
      <c r="M635" s="624" t="str">
        <f>IF(ISNUMBER(AirVision!AA632),AirVision!AA632, "")</f>
        <v/>
      </c>
      <c r="N635" s="624" t="str">
        <f>IF(AirVision!AB632&lt;&gt;"",AirVision!AB632, "")</f>
        <v/>
      </c>
      <c r="O635" s="624" t="str">
        <f>IF(ISNUMBER(AirVision!AD632),AirVision!AD632, "")</f>
        <v/>
      </c>
      <c r="P635" s="624" t="str">
        <f>IF(AirVision!AE632&lt;&gt;"",AirVision!AE632, "")</f>
        <v/>
      </c>
      <c r="Q635" s="624">
        <f t="shared" si="242"/>
        <v>1</v>
      </c>
      <c r="R635" s="624" t="str">
        <f>IF(D635&lt;&gt;"",(VLOOKUP(D635,'Flags&amp;Qualifiers'!$S$2:$U$55,3)),"")</f>
        <v/>
      </c>
      <c r="S635" s="624" t="b">
        <f>ISNUMBER(SEARCH('Flags&amp;Qualifiers'!$S$5,D635))</f>
        <v>0</v>
      </c>
      <c r="T635" s="624">
        <f t="shared" si="243"/>
        <v>0</v>
      </c>
      <c r="U635" s="624" t="str">
        <f>IF(D635&lt;&gt;"",(VLOOKUP(D635,'Flags&amp;Qualifiers'!$S$2:$T$55,2)),"")</f>
        <v/>
      </c>
      <c r="V635" s="7">
        <f t="shared" si="244"/>
        <v>1</v>
      </c>
      <c r="W635" s="7">
        <f t="shared" si="245"/>
        <v>0</v>
      </c>
      <c r="X635" s="861" t="str">
        <f t="shared" si="246"/>
        <v>NULL</v>
      </c>
      <c r="Y635" s="557" t="str">
        <f t="shared" si="247"/>
        <v/>
      </c>
      <c r="Z635" s="862">
        <f t="shared" si="250"/>
        <v>629</v>
      </c>
      <c r="AA635" s="633">
        <f t="shared" si="251"/>
        <v>0</v>
      </c>
      <c r="AB635" s="7" t="str">
        <f t="shared" si="257"/>
        <v>INVALID</v>
      </c>
      <c r="AC635" s="861" t="str">
        <f t="shared" si="258"/>
        <v/>
      </c>
      <c r="AD635" s="861" t="e">
        <f t="shared" si="263"/>
        <v>#DIV/0!</v>
      </c>
      <c r="AE635" s="861">
        <f t="shared" si="264"/>
        <v>0</v>
      </c>
      <c r="AF635" s="862">
        <f t="shared" si="252"/>
        <v>300</v>
      </c>
      <c r="AG635" s="862">
        <f t="shared" si="253"/>
        <v>201</v>
      </c>
      <c r="AH635" s="865">
        <f t="shared" si="254"/>
        <v>0.374</v>
      </c>
      <c r="AI635" s="862">
        <f t="shared" si="255"/>
        <v>0.11600000000000001</v>
      </c>
      <c r="AJ635" s="862" t="e">
        <f t="shared" si="256"/>
        <v>#VALUE!</v>
      </c>
      <c r="AK635" s="632" t="str">
        <f t="shared" si="261"/>
        <v/>
      </c>
      <c r="AL635" s="866" t="str">
        <f t="shared" si="241"/>
        <v/>
      </c>
      <c r="AM635" s="867">
        <f t="shared" si="248"/>
        <v>0</v>
      </c>
      <c r="AN635" s="633" t="str">
        <f t="shared" si="262"/>
        <v>YES</v>
      </c>
      <c r="AO635" s="511" t="s">
        <v>382</v>
      </c>
      <c r="AP635" s="127">
        <f>VLOOKUP(AO635,'Flags&amp;Qualifiers'!$B$2:$C$49,2)</f>
        <v>0</v>
      </c>
      <c r="AQ635" s="127">
        <f>VLOOKUP(AO635,'Flags&amp;Qualifiers'!$B$2:$D$49,3)</f>
        <v>0</v>
      </c>
      <c r="AR635" s="127">
        <f>VLOOKUP(AO635,'Flags&amp;Qualifiers'!$B$2:$E$49,4)</f>
        <v>0</v>
      </c>
      <c r="AS635" s="968"/>
      <c r="AT635" s="856" t="str">
        <f t="shared" si="249"/>
        <v>no</v>
      </c>
    </row>
    <row r="636" spans="1:46" s="7" customFormat="1" ht="11.25" customHeight="1" x14ac:dyDescent="0.2">
      <c r="A636" s="621">
        <f>(AirVision!A633)</f>
        <v>0</v>
      </c>
      <c r="B636" s="622">
        <f>(AirVision!B633)</f>
        <v>0</v>
      </c>
      <c r="C636" s="623" t="str">
        <f>IF(ISNUMBER(AirVision!I633),AirVision!I633, "")</f>
        <v/>
      </c>
      <c r="D636" s="624" t="str">
        <f>IF(AirVision!J633&lt;&gt;"",AirVision!J633, "")</f>
        <v/>
      </c>
      <c r="E636" s="624" t="str">
        <f>IF(ISNUMBER(AirVision!C633),AirVision!C633, "")</f>
        <v/>
      </c>
      <c r="F636" s="624" t="str">
        <f>IF(AirVision!D633&lt;&gt;"",AirVision!D633, "")</f>
        <v/>
      </c>
      <c r="G636" s="624" t="str">
        <f>IF(ISNUMBER(AirVision!F633),AirVision!F633, "")</f>
        <v/>
      </c>
      <c r="H636" s="624" t="str">
        <f>IF(AirVision!G633&lt;&gt;"",AirVision!G633, "")</f>
        <v/>
      </c>
      <c r="I636" s="624" t="str">
        <f>IF(ISNUMBER(AirVision!U633),AirVision!U633, "")</f>
        <v/>
      </c>
      <c r="J636" s="624" t="str">
        <f>IF(AirVision!V633&lt;&gt;"",AirVision!V633, "")</f>
        <v/>
      </c>
      <c r="K636" s="624" t="str">
        <f>IF(ISNUMBER(AirVision!X633),AirVision!X633, "")</f>
        <v/>
      </c>
      <c r="L636" s="624" t="str">
        <f>IF(AirVision!Y633&lt;&gt;"",AirVision!Y633, "")</f>
        <v/>
      </c>
      <c r="M636" s="624" t="str">
        <f>IF(ISNUMBER(AirVision!AA633),AirVision!AA633, "")</f>
        <v/>
      </c>
      <c r="N636" s="624" t="str">
        <f>IF(AirVision!AB633&lt;&gt;"",AirVision!AB633, "")</f>
        <v/>
      </c>
      <c r="O636" s="624" t="str">
        <f>IF(ISNUMBER(AirVision!AD633),AirVision!AD633, "")</f>
        <v/>
      </c>
      <c r="P636" s="624" t="str">
        <f>IF(AirVision!AE633&lt;&gt;"",AirVision!AE633, "")</f>
        <v/>
      </c>
      <c r="Q636" s="624">
        <f t="shared" si="242"/>
        <v>1</v>
      </c>
      <c r="R636" s="624" t="str">
        <f>IF(D636&lt;&gt;"",(VLOOKUP(D636,'Flags&amp;Qualifiers'!$S$2:$U$55,3)),"")</f>
        <v/>
      </c>
      <c r="S636" s="624" t="b">
        <f>ISNUMBER(SEARCH('Flags&amp;Qualifiers'!$S$5,D636))</f>
        <v>0</v>
      </c>
      <c r="T636" s="624">
        <f t="shared" si="243"/>
        <v>0</v>
      </c>
      <c r="U636" s="624" t="str">
        <f>IF(D636&lt;&gt;"",(VLOOKUP(D636,'Flags&amp;Qualifiers'!$S$2:$T$55,2)),"")</f>
        <v/>
      </c>
      <c r="V636" s="7">
        <f t="shared" si="244"/>
        <v>1</v>
      </c>
      <c r="W636" s="7">
        <f t="shared" si="245"/>
        <v>0</v>
      </c>
      <c r="X636" s="861" t="str">
        <f t="shared" si="246"/>
        <v>NULL</v>
      </c>
      <c r="Y636" s="557" t="str">
        <f t="shared" si="247"/>
        <v/>
      </c>
      <c r="Z636" s="862">
        <f t="shared" si="250"/>
        <v>630</v>
      </c>
      <c r="AA636" s="633">
        <f t="shared" si="251"/>
        <v>0</v>
      </c>
      <c r="AB636" s="7" t="str">
        <f t="shared" si="257"/>
        <v>INVALID</v>
      </c>
      <c r="AC636" s="861" t="str">
        <f t="shared" si="258"/>
        <v/>
      </c>
      <c r="AD636" s="861" t="e">
        <f t="shared" si="263"/>
        <v>#DIV/0!</v>
      </c>
      <c r="AE636" s="861">
        <f t="shared" si="264"/>
        <v>0</v>
      </c>
      <c r="AF636" s="862">
        <f t="shared" si="252"/>
        <v>300</v>
      </c>
      <c r="AG636" s="862">
        <f t="shared" si="253"/>
        <v>201</v>
      </c>
      <c r="AH636" s="865">
        <f t="shared" si="254"/>
        <v>0.374</v>
      </c>
      <c r="AI636" s="862">
        <f t="shared" si="255"/>
        <v>0.11600000000000001</v>
      </c>
      <c r="AJ636" s="862" t="e">
        <f t="shared" si="256"/>
        <v>#VALUE!</v>
      </c>
      <c r="AK636" s="632" t="str">
        <f t="shared" si="261"/>
        <v/>
      </c>
      <c r="AL636" s="866" t="str">
        <f t="shared" si="241"/>
        <v/>
      </c>
      <c r="AM636" s="867">
        <f t="shared" si="248"/>
        <v>0</v>
      </c>
      <c r="AN636" s="633" t="str">
        <f t="shared" si="262"/>
        <v>YES</v>
      </c>
      <c r="AO636" s="511" t="s">
        <v>382</v>
      </c>
      <c r="AP636" s="127">
        <f>VLOOKUP(AO636,'Flags&amp;Qualifiers'!$B$2:$C$49,2)</f>
        <v>0</v>
      </c>
      <c r="AQ636" s="127">
        <f>VLOOKUP(AO636,'Flags&amp;Qualifiers'!$B$2:$D$49,3)</f>
        <v>0</v>
      </c>
      <c r="AR636" s="127">
        <f>VLOOKUP(AO636,'Flags&amp;Qualifiers'!$B$2:$E$49,4)</f>
        <v>0</v>
      </c>
      <c r="AS636" s="968"/>
      <c r="AT636" s="856" t="str">
        <f t="shared" si="249"/>
        <v>no</v>
      </c>
    </row>
    <row r="637" spans="1:46" s="7" customFormat="1" ht="11.25" customHeight="1" x14ac:dyDescent="0.2">
      <c r="A637" s="621">
        <f>(AirVision!A634)</f>
        <v>0</v>
      </c>
      <c r="B637" s="622">
        <f>(AirVision!B634)</f>
        <v>0</v>
      </c>
      <c r="C637" s="623" t="str">
        <f>IF(ISNUMBER(AirVision!I634),AirVision!I634, "")</f>
        <v/>
      </c>
      <c r="D637" s="624" t="str">
        <f>IF(AirVision!J634&lt;&gt;"",AirVision!J634, "")</f>
        <v/>
      </c>
      <c r="E637" s="624" t="str">
        <f>IF(ISNUMBER(AirVision!C634),AirVision!C634, "")</f>
        <v/>
      </c>
      <c r="F637" s="624" t="str">
        <f>IF(AirVision!D634&lt;&gt;"",AirVision!D634, "")</f>
        <v/>
      </c>
      <c r="G637" s="624" t="str">
        <f>IF(ISNUMBER(AirVision!F634),AirVision!F634, "")</f>
        <v/>
      </c>
      <c r="H637" s="624" t="str">
        <f>IF(AirVision!G634&lt;&gt;"",AirVision!G634, "")</f>
        <v/>
      </c>
      <c r="I637" s="624" t="str">
        <f>IF(ISNUMBER(AirVision!U634),AirVision!U634, "")</f>
        <v/>
      </c>
      <c r="J637" s="624" t="str">
        <f>IF(AirVision!V634&lt;&gt;"",AirVision!V634, "")</f>
        <v/>
      </c>
      <c r="K637" s="624" t="str">
        <f>IF(ISNUMBER(AirVision!X634),AirVision!X634, "")</f>
        <v/>
      </c>
      <c r="L637" s="624" t="str">
        <f>IF(AirVision!Y634&lt;&gt;"",AirVision!Y634, "")</f>
        <v/>
      </c>
      <c r="M637" s="624" t="str">
        <f>IF(ISNUMBER(AirVision!AA634),AirVision!AA634, "")</f>
        <v/>
      </c>
      <c r="N637" s="624" t="str">
        <f>IF(AirVision!AB634&lt;&gt;"",AirVision!AB634, "")</f>
        <v/>
      </c>
      <c r="O637" s="624" t="str">
        <f>IF(ISNUMBER(AirVision!AD634),AirVision!AD634, "")</f>
        <v/>
      </c>
      <c r="P637" s="624" t="str">
        <f>IF(AirVision!AE634&lt;&gt;"",AirVision!AE634, "")</f>
        <v/>
      </c>
      <c r="Q637" s="624">
        <f t="shared" si="242"/>
        <v>1</v>
      </c>
      <c r="R637" s="624" t="str">
        <f>IF(D637&lt;&gt;"",(VLOOKUP(D637,'Flags&amp;Qualifiers'!$S$2:$U$55,3)),"")</f>
        <v/>
      </c>
      <c r="S637" s="624" t="b">
        <f>ISNUMBER(SEARCH('Flags&amp;Qualifiers'!$S$5,D637))</f>
        <v>0</v>
      </c>
      <c r="T637" s="624">
        <f t="shared" si="243"/>
        <v>0</v>
      </c>
      <c r="U637" s="624" t="str">
        <f>IF(D637&lt;&gt;"",(VLOOKUP(D637,'Flags&amp;Qualifiers'!$S$2:$T$55,2)),"")</f>
        <v/>
      </c>
      <c r="V637" s="7">
        <f t="shared" si="244"/>
        <v>1</v>
      </c>
      <c r="W637" s="7">
        <f t="shared" si="245"/>
        <v>0</v>
      </c>
      <c r="X637" s="861" t="str">
        <f t="shared" si="246"/>
        <v>NULL</v>
      </c>
      <c r="Y637" s="557" t="str">
        <f t="shared" si="247"/>
        <v/>
      </c>
      <c r="Z637" s="862">
        <f t="shared" si="250"/>
        <v>631</v>
      </c>
      <c r="AA637" s="633">
        <f t="shared" si="251"/>
        <v>0</v>
      </c>
      <c r="AB637" s="7" t="str">
        <f t="shared" si="257"/>
        <v>INVALID</v>
      </c>
      <c r="AC637" s="861" t="str">
        <f t="shared" si="258"/>
        <v/>
      </c>
      <c r="AD637" s="861" t="e">
        <f t="shared" si="263"/>
        <v>#DIV/0!</v>
      </c>
      <c r="AE637" s="861">
        <f t="shared" si="264"/>
        <v>0</v>
      </c>
      <c r="AF637" s="862">
        <f t="shared" si="252"/>
        <v>300</v>
      </c>
      <c r="AG637" s="862">
        <f t="shared" si="253"/>
        <v>201</v>
      </c>
      <c r="AH637" s="865">
        <f t="shared" si="254"/>
        <v>0.374</v>
      </c>
      <c r="AI637" s="862">
        <f t="shared" si="255"/>
        <v>0.11600000000000001</v>
      </c>
      <c r="AJ637" s="862" t="e">
        <f t="shared" si="256"/>
        <v>#VALUE!</v>
      </c>
      <c r="AK637" s="632" t="str">
        <f t="shared" si="261"/>
        <v/>
      </c>
      <c r="AL637" s="866" t="str">
        <f t="shared" si="241"/>
        <v/>
      </c>
      <c r="AM637" s="867">
        <f t="shared" si="248"/>
        <v>0</v>
      </c>
      <c r="AN637" s="633" t="str">
        <f t="shared" si="262"/>
        <v>YES</v>
      </c>
      <c r="AO637" s="511" t="s">
        <v>382</v>
      </c>
      <c r="AP637" s="127">
        <f>VLOOKUP(AO637,'Flags&amp;Qualifiers'!$B$2:$C$49,2)</f>
        <v>0</v>
      </c>
      <c r="AQ637" s="127">
        <f>VLOOKUP(AO637,'Flags&amp;Qualifiers'!$B$2:$D$49,3)</f>
        <v>0</v>
      </c>
      <c r="AR637" s="127">
        <f>VLOOKUP(AO637,'Flags&amp;Qualifiers'!$B$2:$E$49,4)</f>
        <v>0</v>
      </c>
      <c r="AS637" s="968"/>
      <c r="AT637" s="856" t="str">
        <f t="shared" si="249"/>
        <v>no</v>
      </c>
    </row>
    <row r="638" spans="1:46" s="7" customFormat="1" ht="11.25" customHeight="1" x14ac:dyDescent="0.2">
      <c r="A638" s="621">
        <f>(AirVision!A635)</f>
        <v>0</v>
      </c>
      <c r="B638" s="622">
        <f>(AirVision!B635)</f>
        <v>0</v>
      </c>
      <c r="C638" s="623" t="str">
        <f>IF(ISNUMBER(AirVision!I635),AirVision!I635, "")</f>
        <v/>
      </c>
      <c r="D638" s="624" t="str">
        <f>IF(AirVision!J635&lt;&gt;"",AirVision!J635, "")</f>
        <v/>
      </c>
      <c r="E638" s="624" t="str">
        <f>IF(ISNUMBER(AirVision!C635),AirVision!C635, "")</f>
        <v/>
      </c>
      <c r="F638" s="624" t="str">
        <f>IF(AirVision!D635&lt;&gt;"",AirVision!D635, "")</f>
        <v/>
      </c>
      <c r="G638" s="624" t="str">
        <f>IF(ISNUMBER(AirVision!F635),AirVision!F635, "")</f>
        <v/>
      </c>
      <c r="H638" s="624" t="str">
        <f>IF(AirVision!G635&lt;&gt;"",AirVision!G635, "")</f>
        <v/>
      </c>
      <c r="I638" s="624" t="str">
        <f>IF(ISNUMBER(AirVision!U635),AirVision!U635, "")</f>
        <v/>
      </c>
      <c r="J638" s="624" t="str">
        <f>IF(AirVision!V635&lt;&gt;"",AirVision!V635, "")</f>
        <v/>
      </c>
      <c r="K638" s="624" t="str">
        <f>IF(ISNUMBER(AirVision!X635),AirVision!X635, "")</f>
        <v/>
      </c>
      <c r="L638" s="624" t="str">
        <f>IF(AirVision!Y635&lt;&gt;"",AirVision!Y635, "")</f>
        <v/>
      </c>
      <c r="M638" s="624" t="str">
        <f>IF(ISNUMBER(AirVision!AA635),AirVision!AA635, "")</f>
        <v/>
      </c>
      <c r="N638" s="624" t="str">
        <f>IF(AirVision!AB635&lt;&gt;"",AirVision!AB635, "")</f>
        <v/>
      </c>
      <c r="O638" s="624" t="str">
        <f>IF(ISNUMBER(AirVision!AD635),AirVision!AD635, "")</f>
        <v/>
      </c>
      <c r="P638" s="624" t="str">
        <f>IF(AirVision!AE635&lt;&gt;"",AirVision!AE635, "")</f>
        <v/>
      </c>
      <c r="Q638" s="624">
        <f t="shared" si="242"/>
        <v>1</v>
      </c>
      <c r="R638" s="624" t="str">
        <f>IF(D638&lt;&gt;"",(VLOOKUP(D638,'Flags&amp;Qualifiers'!$S$2:$U$55,3)),"")</f>
        <v/>
      </c>
      <c r="S638" s="624" t="b">
        <f>ISNUMBER(SEARCH('Flags&amp;Qualifiers'!$S$5,D638))</f>
        <v>0</v>
      </c>
      <c r="T638" s="624">
        <f t="shared" si="243"/>
        <v>0</v>
      </c>
      <c r="U638" s="624" t="str">
        <f>IF(D638&lt;&gt;"",(VLOOKUP(D638,'Flags&amp;Qualifiers'!$S$2:$T$55,2)),"")</f>
        <v/>
      </c>
      <c r="V638" s="7">
        <f t="shared" si="244"/>
        <v>1</v>
      </c>
      <c r="W638" s="7">
        <f t="shared" si="245"/>
        <v>0</v>
      </c>
      <c r="X638" s="861" t="str">
        <f t="shared" si="246"/>
        <v>NULL</v>
      </c>
      <c r="Y638" s="557" t="str">
        <f t="shared" si="247"/>
        <v/>
      </c>
      <c r="Z638" s="862">
        <f t="shared" si="250"/>
        <v>632</v>
      </c>
      <c r="AA638" s="633">
        <f t="shared" si="251"/>
        <v>0</v>
      </c>
      <c r="AB638" s="7" t="str">
        <f t="shared" si="257"/>
        <v>INVALID</v>
      </c>
      <c r="AC638" s="861" t="str">
        <f t="shared" si="258"/>
        <v/>
      </c>
      <c r="AD638" s="861" t="e">
        <f t="shared" si="263"/>
        <v>#DIV/0!</v>
      </c>
      <c r="AE638" s="861">
        <f t="shared" si="264"/>
        <v>0</v>
      </c>
      <c r="AF638" s="862">
        <f t="shared" si="252"/>
        <v>300</v>
      </c>
      <c r="AG638" s="862">
        <f t="shared" si="253"/>
        <v>201</v>
      </c>
      <c r="AH638" s="865">
        <f t="shared" si="254"/>
        <v>0.374</v>
      </c>
      <c r="AI638" s="862">
        <f t="shared" si="255"/>
        <v>0.11600000000000001</v>
      </c>
      <c r="AJ638" s="862" t="e">
        <f t="shared" si="256"/>
        <v>#VALUE!</v>
      </c>
      <c r="AK638" s="632" t="str">
        <f t="shared" si="261"/>
        <v/>
      </c>
      <c r="AL638" s="866" t="str">
        <f t="shared" si="241"/>
        <v/>
      </c>
      <c r="AM638" s="867">
        <f t="shared" si="248"/>
        <v>0</v>
      </c>
      <c r="AN638" s="633" t="str">
        <f t="shared" si="262"/>
        <v>YES</v>
      </c>
      <c r="AO638" s="511" t="s">
        <v>382</v>
      </c>
      <c r="AP638" s="127">
        <f>VLOOKUP(AO638,'Flags&amp;Qualifiers'!$B$2:$C$49,2)</f>
        <v>0</v>
      </c>
      <c r="AQ638" s="127">
        <f>VLOOKUP(AO638,'Flags&amp;Qualifiers'!$B$2:$D$49,3)</f>
        <v>0</v>
      </c>
      <c r="AR638" s="127">
        <f>VLOOKUP(AO638,'Flags&amp;Qualifiers'!$B$2:$E$49,4)</f>
        <v>0</v>
      </c>
      <c r="AS638" s="968">
        <f>COUNTIF(AC638:AC654,"&gt;0")</f>
        <v>0</v>
      </c>
      <c r="AT638" s="856" t="str">
        <f t="shared" si="249"/>
        <v>no</v>
      </c>
    </row>
    <row r="639" spans="1:46" s="7" customFormat="1" ht="11.25" customHeight="1" x14ac:dyDescent="0.2">
      <c r="A639" s="621">
        <f>(AirVision!A636)</f>
        <v>0</v>
      </c>
      <c r="B639" s="622">
        <f>(AirVision!B636)</f>
        <v>0</v>
      </c>
      <c r="C639" s="623" t="str">
        <f>IF(ISNUMBER(AirVision!I636),AirVision!I636, "")</f>
        <v/>
      </c>
      <c r="D639" s="624" t="str">
        <f>IF(AirVision!J636&lt;&gt;"",AirVision!J636, "")</f>
        <v/>
      </c>
      <c r="E639" s="624" t="str">
        <f>IF(ISNUMBER(AirVision!C636),AirVision!C636, "")</f>
        <v/>
      </c>
      <c r="F639" s="624" t="str">
        <f>IF(AirVision!D636&lt;&gt;"",AirVision!D636, "")</f>
        <v/>
      </c>
      <c r="G639" s="624" t="str">
        <f>IF(ISNUMBER(AirVision!F636),AirVision!F636, "")</f>
        <v/>
      </c>
      <c r="H639" s="624" t="str">
        <f>IF(AirVision!G636&lt;&gt;"",AirVision!G636, "")</f>
        <v/>
      </c>
      <c r="I639" s="624" t="str">
        <f>IF(ISNUMBER(AirVision!U636),AirVision!U636, "")</f>
        <v/>
      </c>
      <c r="J639" s="624" t="str">
        <f>IF(AirVision!V636&lt;&gt;"",AirVision!V636, "")</f>
        <v/>
      </c>
      <c r="K639" s="624" t="str">
        <f>IF(ISNUMBER(AirVision!X636),AirVision!X636, "")</f>
        <v/>
      </c>
      <c r="L639" s="624" t="str">
        <f>IF(AirVision!Y636&lt;&gt;"",AirVision!Y636, "")</f>
        <v/>
      </c>
      <c r="M639" s="624" t="str">
        <f>IF(ISNUMBER(AirVision!AA636),AirVision!AA636, "")</f>
        <v/>
      </c>
      <c r="N639" s="624" t="str">
        <f>IF(AirVision!AB636&lt;&gt;"",AirVision!AB636, "")</f>
        <v/>
      </c>
      <c r="O639" s="624" t="str">
        <f>IF(ISNUMBER(AirVision!AD636),AirVision!AD636, "")</f>
        <v/>
      </c>
      <c r="P639" s="624" t="str">
        <f>IF(AirVision!AE636&lt;&gt;"",AirVision!AE636, "")</f>
        <v/>
      </c>
      <c r="Q639" s="624">
        <f t="shared" si="242"/>
        <v>1</v>
      </c>
      <c r="R639" s="624" t="str">
        <f>IF(D639&lt;&gt;"",(VLOOKUP(D639,'Flags&amp;Qualifiers'!$S$2:$U$55,3)),"")</f>
        <v/>
      </c>
      <c r="S639" s="624" t="b">
        <f>ISNUMBER(SEARCH('Flags&amp;Qualifiers'!$S$5,D639))</f>
        <v>0</v>
      </c>
      <c r="T639" s="624">
        <f t="shared" si="243"/>
        <v>0</v>
      </c>
      <c r="U639" s="624" t="str">
        <f>IF(D639&lt;&gt;"",(VLOOKUP(D639,'Flags&amp;Qualifiers'!$S$2:$T$55,2)),"")</f>
        <v/>
      </c>
      <c r="V639" s="7">
        <f t="shared" si="244"/>
        <v>1</v>
      </c>
      <c r="W639" s="7">
        <f t="shared" si="245"/>
        <v>0</v>
      </c>
      <c r="X639" s="861" t="str">
        <f t="shared" si="246"/>
        <v>NULL</v>
      </c>
      <c r="Y639" s="557" t="str">
        <f t="shared" si="247"/>
        <v/>
      </c>
      <c r="Z639" s="862">
        <f t="shared" si="250"/>
        <v>633</v>
      </c>
      <c r="AA639" s="633">
        <f t="shared" si="251"/>
        <v>0</v>
      </c>
      <c r="AB639" s="7" t="str">
        <f t="shared" si="257"/>
        <v>INVALID</v>
      </c>
      <c r="AC639" s="861" t="str">
        <f t="shared" si="258"/>
        <v/>
      </c>
      <c r="AD639" s="861" t="e">
        <f t="shared" si="263"/>
        <v>#DIV/0!</v>
      </c>
      <c r="AE639" s="861">
        <f t="shared" si="264"/>
        <v>0</v>
      </c>
      <c r="AF639" s="862">
        <f t="shared" si="252"/>
        <v>300</v>
      </c>
      <c r="AG639" s="862">
        <f t="shared" si="253"/>
        <v>201</v>
      </c>
      <c r="AH639" s="865">
        <f t="shared" si="254"/>
        <v>0.374</v>
      </c>
      <c r="AI639" s="862">
        <f t="shared" si="255"/>
        <v>0.11600000000000001</v>
      </c>
      <c r="AJ639" s="862" t="e">
        <f t="shared" si="256"/>
        <v>#VALUE!</v>
      </c>
      <c r="AK639" s="632" t="str">
        <f t="shared" si="261"/>
        <v/>
      </c>
      <c r="AL639" s="866" t="str">
        <f t="shared" si="241"/>
        <v/>
      </c>
      <c r="AM639" s="867">
        <f t="shared" si="248"/>
        <v>0</v>
      </c>
      <c r="AN639" s="633" t="str">
        <f t="shared" si="262"/>
        <v>YES</v>
      </c>
      <c r="AO639" s="511" t="s">
        <v>382</v>
      </c>
      <c r="AP639" s="127">
        <f>VLOOKUP(AO639,'Flags&amp;Qualifiers'!$B$2:$C$49,2)</f>
        <v>0</v>
      </c>
      <c r="AQ639" s="127">
        <f>VLOOKUP(AO639,'Flags&amp;Qualifiers'!$B$2:$D$49,3)</f>
        <v>0</v>
      </c>
      <c r="AR639" s="127">
        <f>VLOOKUP(AO639,'Flags&amp;Qualifiers'!$B$2:$E$49,4)</f>
        <v>0</v>
      </c>
      <c r="AS639" s="968"/>
      <c r="AT639" s="856" t="str">
        <f t="shared" si="249"/>
        <v>no</v>
      </c>
    </row>
    <row r="640" spans="1:46" s="7" customFormat="1" ht="11.25" customHeight="1" x14ac:dyDescent="0.2">
      <c r="A640" s="621">
        <f>(AirVision!A637)</f>
        <v>0</v>
      </c>
      <c r="B640" s="622">
        <f>(AirVision!B637)</f>
        <v>0</v>
      </c>
      <c r="C640" s="623" t="str">
        <f>IF(ISNUMBER(AirVision!I637),AirVision!I637, "")</f>
        <v/>
      </c>
      <c r="D640" s="624" t="str">
        <f>IF(AirVision!J637&lt;&gt;"",AirVision!J637, "")</f>
        <v/>
      </c>
      <c r="E640" s="624" t="str">
        <f>IF(ISNUMBER(AirVision!C637),AirVision!C637, "")</f>
        <v/>
      </c>
      <c r="F640" s="624" t="str">
        <f>IF(AirVision!D637&lt;&gt;"",AirVision!D637, "")</f>
        <v/>
      </c>
      <c r="G640" s="624" t="str">
        <f>IF(ISNUMBER(AirVision!F637),AirVision!F637, "")</f>
        <v/>
      </c>
      <c r="H640" s="624" t="str">
        <f>IF(AirVision!G637&lt;&gt;"",AirVision!G637, "")</f>
        <v/>
      </c>
      <c r="I640" s="624" t="str">
        <f>IF(ISNUMBER(AirVision!U637),AirVision!U637, "")</f>
        <v/>
      </c>
      <c r="J640" s="624" t="str">
        <f>IF(AirVision!V637&lt;&gt;"",AirVision!V637, "")</f>
        <v/>
      </c>
      <c r="K640" s="624" t="str">
        <f>IF(ISNUMBER(AirVision!X637),AirVision!X637, "")</f>
        <v/>
      </c>
      <c r="L640" s="624" t="str">
        <f>IF(AirVision!Y637&lt;&gt;"",AirVision!Y637, "")</f>
        <v/>
      </c>
      <c r="M640" s="624" t="str">
        <f>IF(ISNUMBER(AirVision!AA637),AirVision!AA637, "")</f>
        <v/>
      </c>
      <c r="N640" s="624" t="str">
        <f>IF(AirVision!AB637&lt;&gt;"",AirVision!AB637, "")</f>
        <v/>
      </c>
      <c r="O640" s="624" t="str">
        <f>IF(ISNUMBER(AirVision!AD637),AirVision!AD637, "")</f>
        <v/>
      </c>
      <c r="P640" s="624" t="str">
        <f>IF(AirVision!AE637&lt;&gt;"",AirVision!AE637, "")</f>
        <v/>
      </c>
      <c r="Q640" s="624">
        <f t="shared" si="242"/>
        <v>1</v>
      </c>
      <c r="R640" s="624" t="str">
        <f>IF(D640&lt;&gt;"",(VLOOKUP(D640,'Flags&amp;Qualifiers'!$S$2:$U$55,3)),"")</f>
        <v/>
      </c>
      <c r="S640" s="624" t="b">
        <f>ISNUMBER(SEARCH('Flags&amp;Qualifiers'!$S$5,D640))</f>
        <v>0</v>
      </c>
      <c r="T640" s="624">
        <f t="shared" si="243"/>
        <v>0</v>
      </c>
      <c r="U640" s="624" t="str">
        <f>IF(D640&lt;&gt;"",(VLOOKUP(D640,'Flags&amp;Qualifiers'!$S$2:$T$55,2)),"")</f>
        <v/>
      </c>
      <c r="V640" s="7">
        <f t="shared" si="244"/>
        <v>1</v>
      </c>
      <c r="W640" s="7">
        <f t="shared" si="245"/>
        <v>0</v>
      </c>
      <c r="X640" s="861" t="str">
        <f t="shared" si="246"/>
        <v>NULL</v>
      </c>
      <c r="Y640" s="557" t="str">
        <f t="shared" si="247"/>
        <v/>
      </c>
      <c r="Z640" s="862">
        <f t="shared" si="250"/>
        <v>634</v>
      </c>
      <c r="AA640" s="633">
        <f t="shared" si="251"/>
        <v>0</v>
      </c>
      <c r="AB640" s="7" t="str">
        <f t="shared" si="257"/>
        <v>INVALID</v>
      </c>
      <c r="AC640" s="861" t="str">
        <f t="shared" si="258"/>
        <v/>
      </c>
      <c r="AD640" s="861" t="e">
        <f t="shared" si="263"/>
        <v>#DIV/0!</v>
      </c>
      <c r="AE640" s="861">
        <f t="shared" si="264"/>
        <v>0</v>
      </c>
      <c r="AF640" s="862">
        <f t="shared" si="252"/>
        <v>300</v>
      </c>
      <c r="AG640" s="862">
        <f t="shared" si="253"/>
        <v>201</v>
      </c>
      <c r="AH640" s="865">
        <f t="shared" si="254"/>
        <v>0.374</v>
      </c>
      <c r="AI640" s="862">
        <f t="shared" si="255"/>
        <v>0.11600000000000001</v>
      </c>
      <c r="AJ640" s="862" t="e">
        <f t="shared" si="256"/>
        <v>#VALUE!</v>
      </c>
      <c r="AK640" s="632" t="str">
        <f t="shared" si="261"/>
        <v/>
      </c>
      <c r="AL640" s="866" t="str">
        <f t="shared" si="241"/>
        <v/>
      </c>
      <c r="AM640" s="867">
        <f t="shared" si="248"/>
        <v>0</v>
      </c>
      <c r="AN640" s="633" t="str">
        <f t="shared" si="262"/>
        <v>YES</v>
      </c>
      <c r="AO640" s="511" t="s">
        <v>382</v>
      </c>
      <c r="AP640" s="127">
        <f>VLOOKUP(AO640,'Flags&amp;Qualifiers'!$B$2:$C$49,2)</f>
        <v>0</v>
      </c>
      <c r="AQ640" s="127">
        <f>VLOOKUP(AO640,'Flags&amp;Qualifiers'!$B$2:$D$49,3)</f>
        <v>0</v>
      </c>
      <c r="AR640" s="127">
        <f>VLOOKUP(AO640,'Flags&amp;Qualifiers'!$B$2:$E$49,4)</f>
        <v>0</v>
      </c>
      <c r="AS640" s="968"/>
      <c r="AT640" s="856" t="str">
        <f t="shared" si="249"/>
        <v>no</v>
      </c>
    </row>
    <row r="641" spans="1:46" s="7" customFormat="1" ht="11.25" customHeight="1" x14ac:dyDescent="0.2">
      <c r="A641" s="621">
        <f>(AirVision!A638)</f>
        <v>0</v>
      </c>
      <c r="B641" s="622">
        <f>(AirVision!B638)</f>
        <v>0</v>
      </c>
      <c r="C641" s="623" t="str">
        <f>IF(ISNUMBER(AirVision!I638),AirVision!I638, "")</f>
        <v/>
      </c>
      <c r="D641" s="624" t="str">
        <f>IF(AirVision!J638&lt;&gt;"",AirVision!J638, "")</f>
        <v/>
      </c>
      <c r="E641" s="624" t="str">
        <f>IF(ISNUMBER(AirVision!C638),AirVision!C638, "")</f>
        <v/>
      </c>
      <c r="F641" s="624" t="str">
        <f>IF(AirVision!D638&lt;&gt;"",AirVision!D638, "")</f>
        <v/>
      </c>
      <c r="G641" s="624" t="str">
        <f>IF(ISNUMBER(AirVision!F638),AirVision!F638, "")</f>
        <v/>
      </c>
      <c r="H641" s="624" t="str">
        <f>IF(AirVision!G638&lt;&gt;"",AirVision!G638, "")</f>
        <v/>
      </c>
      <c r="I641" s="624" t="str">
        <f>IF(ISNUMBER(AirVision!U638),AirVision!U638, "")</f>
        <v/>
      </c>
      <c r="J641" s="624" t="str">
        <f>IF(AirVision!V638&lt;&gt;"",AirVision!V638, "")</f>
        <v/>
      </c>
      <c r="K641" s="624" t="str">
        <f>IF(ISNUMBER(AirVision!X638),AirVision!X638, "")</f>
        <v/>
      </c>
      <c r="L641" s="624" t="str">
        <f>IF(AirVision!Y638&lt;&gt;"",AirVision!Y638, "")</f>
        <v/>
      </c>
      <c r="M641" s="624" t="str">
        <f>IF(ISNUMBER(AirVision!AA638),AirVision!AA638, "")</f>
        <v/>
      </c>
      <c r="N641" s="624" t="str">
        <f>IF(AirVision!AB638&lt;&gt;"",AirVision!AB638, "")</f>
        <v/>
      </c>
      <c r="O641" s="624" t="str">
        <f>IF(ISNUMBER(AirVision!AD638),AirVision!AD638, "")</f>
        <v/>
      </c>
      <c r="P641" s="624" t="str">
        <f>IF(AirVision!AE638&lt;&gt;"",AirVision!AE638, "")</f>
        <v/>
      </c>
      <c r="Q641" s="624">
        <f t="shared" si="242"/>
        <v>1</v>
      </c>
      <c r="R641" s="624" t="str">
        <f>IF(D641&lt;&gt;"",(VLOOKUP(D641,'Flags&amp;Qualifiers'!$S$2:$U$55,3)),"")</f>
        <v/>
      </c>
      <c r="S641" s="624" t="b">
        <f>ISNUMBER(SEARCH('Flags&amp;Qualifiers'!$S$5,D641))</f>
        <v>0</v>
      </c>
      <c r="T641" s="624">
        <f t="shared" si="243"/>
        <v>0</v>
      </c>
      <c r="U641" s="624" t="str">
        <f>IF(D641&lt;&gt;"",(VLOOKUP(D641,'Flags&amp;Qualifiers'!$S$2:$T$55,2)),"")</f>
        <v/>
      </c>
      <c r="V641" s="7">
        <f t="shared" si="244"/>
        <v>1</v>
      </c>
      <c r="W641" s="7">
        <f t="shared" si="245"/>
        <v>0</v>
      </c>
      <c r="X641" s="861" t="str">
        <f t="shared" si="246"/>
        <v>NULL</v>
      </c>
      <c r="Y641" s="557" t="str">
        <f t="shared" si="247"/>
        <v/>
      </c>
      <c r="Z641" s="862">
        <f t="shared" si="250"/>
        <v>635</v>
      </c>
      <c r="AA641" s="633">
        <f t="shared" si="251"/>
        <v>0</v>
      </c>
      <c r="AB641" s="7" t="str">
        <f t="shared" si="257"/>
        <v>INVALID</v>
      </c>
      <c r="AC641" s="861" t="str">
        <f t="shared" si="258"/>
        <v/>
      </c>
      <c r="AD641" s="861" t="e">
        <f t="shared" si="263"/>
        <v>#DIV/0!</v>
      </c>
      <c r="AE641" s="861">
        <f t="shared" si="264"/>
        <v>0</v>
      </c>
      <c r="AF641" s="862">
        <f t="shared" si="252"/>
        <v>300</v>
      </c>
      <c r="AG641" s="862">
        <f t="shared" si="253"/>
        <v>201</v>
      </c>
      <c r="AH641" s="865">
        <f t="shared" si="254"/>
        <v>0.374</v>
      </c>
      <c r="AI641" s="862">
        <f t="shared" si="255"/>
        <v>0.11600000000000001</v>
      </c>
      <c r="AJ641" s="862" t="e">
        <f t="shared" si="256"/>
        <v>#VALUE!</v>
      </c>
      <c r="AK641" s="632" t="str">
        <f t="shared" si="261"/>
        <v/>
      </c>
      <c r="AL641" s="866" t="str">
        <f t="shared" si="241"/>
        <v/>
      </c>
      <c r="AM641" s="867">
        <f t="shared" si="248"/>
        <v>0</v>
      </c>
      <c r="AN641" s="633" t="str">
        <f t="shared" si="262"/>
        <v>YES</v>
      </c>
      <c r="AO641" s="511" t="s">
        <v>382</v>
      </c>
      <c r="AP641" s="127">
        <f>VLOOKUP(AO641,'Flags&amp;Qualifiers'!$B$2:$C$49,2)</f>
        <v>0</v>
      </c>
      <c r="AQ641" s="127">
        <f>VLOOKUP(AO641,'Flags&amp;Qualifiers'!$B$2:$D$49,3)</f>
        <v>0</v>
      </c>
      <c r="AR641" s="127">
        <f>VLOOKUP(AO641,'Flags&amp;Qualifiers'!$B$2:$E$49,4)</f>
        <v>0</v>
      </c>
      <c r="AS641" s="968"/>
      <c r="AT641" s="856" t="str">
        <f t="shared" si="249"/>
        <v>no</v>
      </c>
    </row>
    <row r="642" spans="1:46" s="7" customFormat="1" ht="11.25" customHeight="1" x14ac:dyDescent="0.2">
      <c r="A642" s="621">
        <f>(AirVision!A639)</f>
        <v>0</v>
      </c>
      <c r="B642" s="622">
        <f>(AirVision!B639)</f>
        <v>0</v>
      </c>
      <c r="C642" s="623" t="str">
        <f>IF(ISNUMBER(AirVision!I639),AirVision!I639, "")</f>
        <v/>
      </c>
      <c r="D642" s="624" t="str">
        <f>IF(AirVision!J639&lt;&gt;"",AirVision!J639, "")</f>
        <v/>
      </c>
      <c r="E642" s="624" t="str">
        <f>IF(ISNUMBER(AirVision!C639),AirVision!C639, "")</f>
        <v/>
      </c>
      <c r="F642" s="624" t="str">
        <f>IF(AirVision!D639&lt;&gt;"",AirVision!D639, "")</f>
        <v/>
      </c>
      <c r="G642" s="624" t="str">
        <f>IF(ISNUMBER(AirVision!F639),AirVision!F639, "")</f>
        <v/>
      </c>
      <c r="H642" s="624" t="str">
        <f>IF(AirVision!G639&lt;&gt;"",AirVision!G639, "")</f>
        <v/>
      </c>
      <c r="I642" s="624" t="str">
        <f>IF(ISNUMBER(AirVision!U639),AirVision!U639, "")</f>
        <v/>
      </c>
      <c r="J642" s="624" t="str">
        <f>IF(AirVision!V639&lt;&gt;"",AirVision!V639, "")</f>
        <v/>
      </c>
      <c r="K642" s="624" t="str">
        <f>IF(ISNUMBER(AirVision!X639),AirVision!X639, "")</f>
        <v/>
      </c>
      <c r="L642" s="624" t="str">
        <f>IF(AirVision!Y639&lt;&gt;"",AirVision!Y639, "")</f>
        <v/>
      </c>
      <c r="M642" s="624" t="str">
        <f>IF(ISNUMBER(AirVision!AA639),AirVision!AA639, "")</f>
        <v/>
      </c>
      <c r="N642" s="624" t="str">
        <f>IF(AirVision!AB639&lt;&gt;"",AirVision!AB639, "")</f>
        <v/>
      </c>
      <c r="O642" s="624" t="str">
        <f>IF(ISNUMBER(AirVision!AD639),AirVision!AD639, "")</f>
        <v/>
      </c>
      <c r="P642" s="624" t="str">
        <f>IF(AirVision!AE639&lt;&gt;"",AirVision!AE639, "")</f>
        <v/>
      </c>
      <c r="Q642" s="624">
        <f t="shared" si="242"/>
        <v>1</v>
      </c>
      <c r="R642" s="624" t="str">
        <f>IF(D642&lt;&gt;"",(VLOOKUP(D642,'Flags&amp;Qualifiers'!$S$2:$U$55,3)),"")</f>
        <v/>
      </c>
      <c r="S642" s="624" t="b">
        <f>ISNUMBER(SEARCH('Flags&amp;Qualifiers'!$S$5,D642))</f>
        <v>0</v>
      </c>
      <c r="T642" s="624">
        <f t="shared" si="243"/>
        <v>0</v>
      </c>
      <c r="U642" s="624" t="str">
        <f>IF(D642&lt;&gt;"",(VLOOKUP(D642,'Flags&amp;Qualifiers'!$S$2:$T$55,2)),"")</f>
        <v/>
      </c>
      <c r="V642" s="7">
        <f t="shared" si="244"/>
        <v>1</v>
      </c>
      <c r="W642" s="7">
        <f t="shared" si="245"/>
        <v>0</v>
      </c>
      <c r="X642" s="861" t="str">
        <f t="shared" si="246"/>
        <v>NULL</v>
      </c>
      <c r="Y642" s="557" t="str">
        <f t="shared" si="247"/>
        <v/>
      </c>
      <c r="Z642" s="862">
        <f t="shared" si="250"/>
        <v>636</v>
      </c>
      <c r="AA642" s="633">
        <f t="shared" si="251"/>
        <v>0</v>
      </c>
      <c r="AB642" s="7" t="str">
        <f t="shared" si="257"/>
        <v>INVALID</v>
      </c>
      <c r="AC642" s="861" t="str">
        <f t="shared" si="258"/>
        <v/>
      </c>
      <c r="AD642" s="861" t="e">
        <f t="shared" si="263"/>
        <v>#DIV/0!</v>
      </c>
      <c r="AE642" s="861">
        <f t="shared" si="264"/>
        <v>0</v>
      </c>
      <c r="AF642" s="862">
        <f t="shared" si="252"/>
        <v>300</v>
      </c>
      <c r="AG642" s="862">
        <f t="shared" si="253"/>
        <v>201</v>
      </c>
      <c r="AH642" s="865">
        <f t="shared" si="254"/>
        <v>0.374</v>
      </c>
      <c r="AI642" s="862">
        <f t="shared" si="255"/>
        <v>0.11600000000000001</v>
      </c>
      <c r="AJ642" s="862" t="e">
        <f t="shared" si="256"/>
        <v>#VALUE!</v>
      </c>
      <c r="AK642" s="632" t="str">
        <f t="shared" si="261"/>
        <v/>
      </c>
      <c r="AL642" s="866" t="str">
        <f t="shared" si="241"/>
        <v/>
      </c>
      <c r="AM642" s="867">
        <f t="shared" si="248"/>
        <v>0</v>
      </c>
      <c r="AN642" s="633" t="str">
        <f t="shared" si="262"/>
        <v>YES</v>
      </c>
      <c r="AO642" s="511" t="s">
        <v>382</v>
      </c>
      <c r="AP642" s="127">
        <f>VLOOKUP(AO642,'Flags&amp;Qualifiers'!$B$2:$C$49,2)</f>
        <v>0</v>
      </c>
      <c r="AQ642" s="127">
        <f>VLOOKUP(AO642,'Flags&amp;Qualifiers'!$B$2:$D$49,3)</f>
        <v>0</v>
      </c>
      <c r="AR642" s="127">
        <f>VLOOKUP(AO642,'Flags&amp;Qualifiers'!$B$2:$E$49,4)</f>
        <v>0</v>
      </c>
      <c r="AS642" s="968"/>
      <c r="AT642" s="856" t="str">
        <f t="shared" si="249"/>
        <v>no</v>
      </c>
    </row>
    <row r="643" spans="1:46" s="7" customFormat="1" ht="11.25" customHeight="1" x14ac:dyDescent="0.2">
      <c r="A643" s="621">
        <f>(AirVision!A640)</f>
        <v>0</v>
      </c>
      <c r="B643" s="622">
        <f>(AirVision!B640)</f>
        <v>0</v>
      </c>
      <c r="C643" s="623" t="str">
        <f>IF(ISNUMBER(AirVision!I640),AirVision!I640, "")</f>
        <v/>
      </c>
      <c r="D643" s="624" t="str">
        <f>IF(AirVision!J640&lt;&gt;"",AirVision!J640, "")</f>
        <v/>
      </c>
      <c r="E643" s="624" t="str">
        <f>IF(ISNUMBER(AirVision!C640),AirVision!C640, "")</f>
        <v/>
      </c>
      <c r="F643" s="624" t="str">
        <f>IF(AirVision!D640&lt;&gt;"",AirVision!D640, "")</f>
        <v/>
      </c>
      <c r="G643" s="624" t="str">
        <f>IF(ISNUMBER(AirVision!F640),AirVision!F640, "")</f>
        <v/>
      </c>
      <c r="H643" s="624" t="str">
        <f>IF(AirVision!G640&lt;&gt;"",AirVision!G640, "")</f>
        <v/>
      </c>
      <c r="I643" s="624" t="str">
        <f>IF(ISNUMBER(AirVision!U640),AirVision!U640, "")</f>
        <v/>
      </c>
      <c r="J643" s="624" t="str">
        <f>IF(AirVision!V640&lt;&gt;"",AirVision!V640, "")</f>
        <v/>
      </c>
      <c r="K643" s="624" t="str">
        <f>IF(ISNUMBER(AirVision!X640),AirVision!X640, "")</f>
        <v/>
      </c>
      <c r="L643" s="624" t="str">
        <f>IF(AirVision!Y640&lt;&gt;"",AirVision!Y640, "")</f>
        <v/>
      </c>
      <c r="M643" s="624" t="str">
        <f>IF(ISNUMBER(AirVision!AA640),AirVision!AA640, "")</f>
        <v/>
      </c>
      <c r="N643" s="624" t="str">
        <f>IF(AirVision!AB640&lt;&gt;"",AirVision!AB640, "")</f>
        <v/>
      </c>
      <c r="O643" s="624" t="str">
        <f>IF(ISNUMBER(AirVision!AD640),AirVision!AD640, "")</f>
        <v/>
      </c>
      <c r="P643" s="624" t="str">
        <f>IF(AirVision!AE640&lt;&gt;"",AirVision!AE640, "")</f>
        <v/>
      </c>
      <c r="Q643" s="624">
        <f t="shared" si="242"/>
        <v>1</v>
      </c>
      <c r="R643" s="624" t="str">
        <f>IF(D643&lt;&gt;"",(VLOOKUP(D643,'Flags&amp;Qualifiers'!$S$2:$U$55,3)),"")</f>
        <v/>
      </c>
      <c r="S643" s="624" t="b">
        <f>ISNUMBER(SEARCH('Flags&amp;Qualifiers'!$S$5,D643))</f>
        <v>0</v>
      </c>
      <c r="T643" s="624">
        <f t="shared" si="243"/>
        <v>0</v>
      </c>
      <c r="U643" s="624" t="str">
        <f>IF(D643&lt;&gt;"",(VLOOKUP(D643,'Flags&amp;Qualifiers'!$S$2:$T$55,2)),"")</f>
        <v/>
      </c>
      <c r="V643" s="7">
        <f t="shared" si="244"/>
        <v>1</v>
      </c>
      <c r="W643" s="7">
        <f t="shared" si="245"/>
        <v>0</v>
      </c>
      <c r="X643" s="861" t="str">
        <f t="shared" si="246"/>
        <v>NULL</v>
      </c>
      <c r="Y643" s="557" t="str">
        <f t="shared" si="247"/>
        <v/>
      </c>
      <c r="Z643" s="862">
        <f t="shared" si="250"/>
        <v>637</v>
      </c>
      <c r="AA643" s="633">
        <f t="shared" si="251"/>
        <v>0</v>
      </c>
      <c r="AB643" s="7" t="str">
        <f t="shared" si="257"/>
        <v>INVALID</v>
      </c>
      <c r="AC643" s="861" t="str">
        <f t="shared" si="258"/>
        <v/>
      </c>
      <c r="AD643" s="861" t="e">
        <f t="shared" si="263"/>
        <v>#DIV/0!</v>
      </c>
      <c r="AE643" s="861">
        <f t="shared" si="264"/>
        <v>0</v>
      </c>
      <c r="AF643" s="862">
        <f t="shared" si="252"/>
        <v>300</v>
      </c>
      <c r="AG643" s="862">
        <f t="shared" si="253"/>
        <v>201</v>
      </c>
      <c r="AH643" s="865">
        <f t="shared" si="254"/>
        <v>0.374</v>
      </c>
      <c r="AI643" s="862">
        <f t="shared" si="255"/>
        <v>0.11600000000000001</v>
      </c>
      <c r="AJ643" s="862" t="e">
        <f t="shared" si="256"/>
        <v>#VALUE!</v>
      </c>
      <c r="AK643" s="632" t="str">
        <f t="shared" si="261"/>
        <v/>
      </c>
      <c r="AL643" s="866" t="str">
        <f t="shared" si="241"/>
        <v/>
      </c>
      <c r="AM643" s="867">
        <f t="shared" si="248"/>
        <v>0</v>
      </c>
      <c r="AN643" s="633" t="str">
        <f t="shared" si="262"/>
        <v>YES</v>
      </c>
      <c r="AO643" s="511" t="s">
        <v>382</v>
      </c>
      <c r="AP643" s="127">
        <f>VLOOKUP(AO643,'Flags&amp;Qualifiers'!$B$2:$C$49,2)</f>
        <v>0</v>
      </c>
      <c r="AQ643" s="127">
        <f>VLOOKUP(AO643,'Flags&amp;Qualifiers'!$B$2:$D$49,3)</f>
        <v>0</v>
      </c>
      <c r="AR643" s="127">
        <f>VLOOKUP(AO643,'Flags&amp;Qualifiers'!$B$2:$E$49,4)</f>
        <v>0</v>
      </c>
      <c r="AS643" s="968"/>
      <c r="AT643" s="856" t="str">
        <f t="shared" si="249"/>
        <v>no</v>
      </c>
    </row>
    <row r="644" spans="1:46" s="7" customFormat="1" ht="11.25" customHeight="1" x14ac:dyDescent="0.2">
      <c r="A644" s="621">
        <f>(AirVision!A641)</f>
        <v>0</v>
      </c>
      <c r="B644" s="622">
        <f>(AirVision!B641)</f>
        <v>0</v>
      </c>
      <c r="C644" s="623" t="str">
        <f>IF(ISNUMBER(AirVision!I641),AirVision!I641, "")</f>
        <v/>
      </c>
      <c r="D644" s="624" t="str">
        <f>IF(AirVision!J641&lt;&gt;"",AirVision!J641, "")</f>
        <v/>
      </c>
      <c r="E644" s="624" t="str">
        <f>IF(ISNUMBER(AirVision!C641),AirVision!C641, "")</f>
        <v/>
      </c>
      <c r="F644" s="624" t="str">
        <f>IF(AirVision!D641&lt;&gt;"",AirVision!D641, "")</f>
        <v/>
      </c>
      <c r="G644" s="624" t="str">
        <f>IF(ISNUMBER(AirVision!F641),AirVision!F641, "")</f>
        <v/>
      </c>
      <c r="H644" s="624" t="str">
        <f>IF(AirVision!G641&lt;&gt;"",AirVision!G641, "")</f>
        <v/>
      </c>
      <c r="I644" s="624" t="str">
        <f>IF(ISNUMBER(AirVision!U641),AirVision!U641, "")</f>
        <v/>
      </c>
      <c r="J644" s="624" t="str">
        <f>IF(AirVision!V641&lt;&gt;"",AirVision!V641, "")</f>
        <v/>
      </c>
      <c r="K644" s="624" t="str">
        <f>IF(ISNUMBER(AirVision!X641),AirVision!X641, "")</f>
        <v/>
      </c>
      <c r="L644" s="624" t="str">
        <f>IF(AirVision!Y641&lt;&gt;"",AirVision!Y641, "")</f>
        <v/>
      </c>
      <c r="M644" s="624" t="str">
        <f>IF(ISNUMBER(AirVision!AA641),AirVision!AA641, "")</f>
        <v/>
      </c>
      <c r="N644" s="624" t="str">
        <f>IF(AirVision!AB641&lt;&gt;"",AirVision!AB641, "")</f>
        <v/>
      </c>
      <c r="O644" s="624" t="str">
        <f>IF(ISNUMBER(AirVision!AD641),AirVision!AD641, "")</f>
        <v/>
      </c>
      <c r="P644" s="624" t="str">
        <f>IF(AirVision!AE641&lt;&gt;"",AirVision!AE641, "")</f>
        <v/>
      </c>
      <c r="Q644" s="624">
        <f t="shared" si="242"/>
        <v>1</v>
      </c>
      <c r="R644" s="624" t="str">
        <f>IF(D644&lt;&gt;"",(VLOOKUP(D644,'Flags&amp;Qualifiers'!$S$2:$U$55,3)),"")</f>
        <v/>
      </c>
      <c r="S644" s="624" t="b">
        <f>ISNUMBER(SEARCH('Flags&amp;Qualifiers'!$S$5,D644))</f>
        <v>0</v>
      </c>
      <c r="T644" s="624">
        <f t="shared" si="243"/>
        <v>0</v>
      </c>
      <c r="U644" s="624" t="str">
        <f>IF(D644&lt;&gt;"",(VLOOKUP(D644,'Flags&amp;Qualifiers'!$S$2:$T$55,2)),"")</f>
        <v/>
      </c>
      <c r="V644" s="7">
        <f t="shared" si="244"/>
        <v>1</v>
      </c>
      <c r="W644" s="7">
        <f t="shared" si="245"/>
        <v>0</v>
      </c>
      <c r="X644" s="861" t="str">
        <f t="shared" si="246"/>
        <v>NULL</v>
      </c>
      <c r="Y644" s="557" t="str">
        <f t="shared" si="247"/>
        <v/>
      </c>
      <c r="Z644" s="862">
        <f t="shared" si="250"/>
        <v>638</v>
      </c>
      <c r="AA644" s="633">
        <f t="shared" si="251"/>
        <v>0</v>
      </c>
      <c r="AB644" s="7" t="str">
        <f t="shared" si="257"/>
        <v>INVALID</v>
      </c>
      <c r="AC644" s="861" t="str">
        <f t="shared" si="258"/>
        <v/>
      </c>
      <c r="AD644" s="861" t="e">
        <f t="shared" si="263"/>
        <v>#DIV/0!</v>
      </c>
      <c r="AE644" s="861">
        <f t="shared" si="264"/>
        <v>0</v>
      </c>
      <c r="AF644" s="862">
        <f t="shared" si="252"/>
        <v>300</v>
      </c>
      <c r="AG644" s="862">
        <f t="shared" si="253"/>
        <v>201</v>
      </c>
      <c r="AH644" s="865">
        <f t="shared" si="254"/>
        <v>0.374</v>
      </c>
      <c r="AI644" s="862">
        <f t="shared" si="255"/>
        <v>0.11600000000000001</v>
      </c>
      <c r="AJ644" s="862" t="e">
        <f t="shared" si="256"/>
        <v>#VALUE!</v>
      </c>
      <c r="AK644" s="632" t="str">
        <f t="shared" si="261"/>
        <v/>
      </c>
      <c r="AL644" s="866" t="str">
        <f t="shared" si="241"/>
        <v/>
      </c>
      <c r="AM644" s="867">
        <f t="shared" si="248"/>
        <v>0</v>
      </c>
      <c r="AN644" s="633" t="str">
        <f t="shared" si="262"/>
        <v>YES</v>
      </c>
      <c r="AO644" s="511" t="s">
        <v>382</v>
      </c>
      <c r="AP644" s="127">
        <f>VLOOKUP(AO644,'Flags&amp;Qualifiers'!$B$2:$C$49,2)</f>
        <v>0</v>
      </c>
      <c r="AQ644" s="127">
        <f>VLOOKUP(AO644,'Flags&amp;Qualifiers'!$B$2:$D$49,3)</f>
        <v>0</v>
      </c>
      <c r="AR644" s="127">
        <f>VLOOKUP(AO644,'Flags&amp;Qualifiers'!$B$2:$E$49,4)</f>
        <v>0</v>
      </c>
      <c r="AS644" s="968"/>
      <c r="AT644" s="856" t="str">
        <f t="shared" si="249"/>
        <v>no</v>
      </c>
    </row>
    <row r="645" spans="1:46" s="7" customFormat="1" ht="11.25" customHeight="1" x14ac:dyDescent="0.2">
      <c r="A645" s="621">
        <f>(AirVision!A642)</f>
        <v>0</v>
      </c>
      <c r="B645" s="622">
        <f>(AirVision!B642)</f>
        <v>0</v>
      </c>
      <c r="C645" s="623" t="str">
        <f>IF(ISNUMBER(AirVision!I642),AirVision!I642, "")</f>
        <v/>
      </c>
      <c r="D645" s="624" t="str">
        <f>IF(AirVision!J642&lt;&gt;"",AirVision!J642, "")</f>
        <v/>
      </c>
      <c r="E645" s="624" t="str">
        <f>IF(ISNUMBER(AirVision!C642),AirVision!C642, "")</f>
        <v/>
      </c>
      <c r="F645" s="624" t="str">
        <f>IF(AirVision!D642&lt;&gt;"",AirVision!D642, "")</f>
        <v/>
      </c>
      <c r="G645" s="624" t="str">
        <f>IF(ISNUMBER(AirVision!F642),AirVision!F642, "")</f>
        <v/>
      </c>
      <c r="H645" s="624" t="str">
        <f>IF(AirVision!G642&lt;&gt;"",AirVision!G642, "")</f>
        <v/>
      </c>
      <c r="I645" s="624" t="str">
        <f>IF(ISNUMBER(AirVision!U642),AirVision!U642, "")</f>
        <v/>
      </c>
      <c r="J645" s="624" t="str">
        <f>IF(AirVision!V642&lt;&gt;"",AirVision!V642, "")</f>
        <v/>
      </c>
      <c r="K645" s="624" t="str">
        <f>IF(ISNUMBER(AirVision!X642),AirVision!X642, "")</f>
        <v/>
      </c>
      <c r="L645" s="624" t="str">
        <f>IF(AirVision!Y642&lt;&gt;"",AirVision!Y642, "")</f>
        <v/>
      </c>
      <c r="M645" s="624" t="str">
        <f>IF(ISNUMBER(AirVision!AA642),AirVision!AA642, "")</f>
        <v/>
      </c>
      <c r="N645" s="624" t="str">
        <f>IF(AirVision!AB642&lt;&gt;"",AirVision!AB642, "")</f>
        <v/>
      </c>
      <c r="O645" s="624" t="str">
        <f>IF(ISNUMBER(AirVision!AD642),AirVision!AD642, "")</f>
        <v/>
      </c>
      <c r="P645" s="624" t="str">
        <f>IF(AirVision!AE642&lt;&gt;"",AirVision!AE642, "")</f>
        <v/>
      </c>
      <c r="Q645" s="624">
        <f t="shared" si="242"/>
        <v>1</v>
      </c>
      <c r="R645" s="624" t="str">
        <f>IF(D645&lt;&gt;"",(VLOOKUP(D645,'Flags&amp;Qualifiers'!$S$2:$U$55,3)),"")</f>
        <v/>
      </c>
      <c r="S645" s="624" t="b">
        <f>ISNUMBER(SEARCH('Flags&amp;Qualifiers'!$S$5,D645))</f>
        <v>0</v>
      </c>
      <c r="T645" s="624">
        <f t="shared" si="243"/>
        <v>0</v>
      </c>
      <c r="U645" s="624" t="str">
        <f>IF(D645&lt;&gt;"",(VLOOKUP(D645,'Flags&amp;Qualifiers'!$S$2:$T$55,2)),"")</f>
        <v/>
      </c>
      <c r="V645" s="7">
        <f t="shared" si="244"/>
        <v>1</v>
      </c>
      <c r="W645" s="7">
        <f t="shared" si="245"/>
        <v>0</v>
      </c>
      <c r="X645" s="861" t="str">
        <f t="shared" si="246"/>
        <v>NULL</v>
      </c>
      <c r="Y645" s="557" t="str">
        <f t="shared" si="247"/>
        <v/>
      </c>
      <c r="Z645" s="862">
        <f t="shared" si="250"/>
        <v>639</v>
      </c>
      <c r="AA645" s="633">
        <f t="shared" si="251"/>
        <v>0</v>
      </c>
      <c r="AB645" s="7" t="str">
        <f t="shared" si="257"/>
        <v>INVALID</v>
      </c>
      <c r="AC645" s="861" t="str">
        <f t="shared" si="258"/>
        <v/>
      </c>
      <c r="AD645" s="861" t="e">
        <f t="shared" si="263"/>
        <v>#DIV/0!</v>
      </c>
      <c r="AE645" s="861">
        <f t="shared" si="264"/>
        <v>0</v>
      </c>
      <c r="AF645" s="862">
        <f t="shared" si="252"/>
        <v>300</v>
      </c>
      <c r="AG645" s="862">
        <f t="shared" si="253"/>
        <v>201</v>
      </c>
      <c r="AH645" s="865">
        <f t="shared" si="254"/>
        <v>0.374</v>
      </c>
      <c r="AI645" s="862">
        <f t="shared" si="255"/>
        <v>0.11600000000000001</v>
      </c>
      <c r="AJ645" s="862" t="e">
        <f t="shared" si="256"/>
        <v>#VALUE!</v>
      </c>
      <c r="AK645" s="632" t="str">
        <f t="shared" si="261"/>
        <v/>
      </c>
      <c r="AL645" s="866" t="str">
        <f t="shared" si="241"/>
        <v/>
      </c>
      <c r="AM645" s="867">
        <f t="shared" si="248"/>
        <v>0</v>
      </c>
      <c r="AN645" s="633" t="str">
        <f t="shared" si="262"/>
        <v>YES</v>
      </c>
      <c r="AO645" s="511" t="s">
        <v>382</v>
      </c>
      <c r="AP645" s="127">
        <f>VLOOKUP(AO645,'Flags&amp;Qualifiers'!$B$2:$C$49,2)</f>
        <v>0</v>
      </c>
      <c r="AQ645" s="127">
        <f>VLOOKUP(AO645,'Flags&amp;Qualifiers'!$B$2:$D$49,3)</f>
        <v>0</v>
      </c>
      <c r="AR645" s="127">
        <f>VLOOKUP(AO645,'Flags&amp;Qualifiers'!$B$2:$E$49,4)</f>
        <v>0</v>
      </c>
      <c r="AS645" s="968"/>
      <c r="AT645" s="856" t="str">
        <f t="shared" si="249"/>
        <v>no</v>
      </c>
    </row>
    <row r="646" spans="1:46" s="7" customFormat="1" ht="11.25" customHeight="1" x14ac:dyDescent="0.2">
      <c r="A646" s="621">
        <f>(AirVision!A643)</f>
        <v>0</v>
      </c>
      <c r="B646" s="622">
        <f>(AirVision!B643)</f>
        <v>0</v>
      </c>
      <c r="C646" s="623" t="str">
        <f>IF(ISNUMBER(AirVision!I643),AirVision!I643, "")</f>
        <v/>
      </c>
      <c r="D646" s="624" t="str">
        <f>IF(AirVision!J643&lt;&gt;"",AirVision!J643, "")</f>
        <v/>
      </c>
      <c r="E646" s="624" t="str">
        <f>IF(ISNUMBER(AirVision!C643),AirVision!C643, "")</f>
        <v/>
      </c>
      <c r="F646" s="624" t="str">
        <f>IF(AirVision!D643&lt;&gt;"",AirVision!D643, "")</f>
        <v/>
      </c>
      <c r="G646" s="624" t="str">
        <f>IF(ISNUMBER(AirVision!F643),AirVision!F643, "")</f>
        <v/>
      </c>
      <c r="H646" s="624" t="str">
        <f>IF(AirVision!G643&lt;&gt;"",AirVision!G643, "")</f>
        <v/>
      </c>
      <c r="I646" s="624" t="str">
        <f>IF(ISNUMBER(AirVision!U643),AirVision!U643, "")</f>
        <v/>
      </c>
      <c r="J646" s="624" t="str">
        <f>IF(AirVision!V643&lt;&gt;"",AirVision!V643, "")</f>
        <v/>
      </c>
      <c r="K646" s="624" t="str">
        <f>IF(ISNUMBER(AirVision!X643),AirVision!X643, "")</f>
        <v/>
      </c>
      <c r="L646" s="624" t="str">
        <f>IF(AirVision!Y643&lt;&gt;"",AirVision!Y643, "")</f>
        <v/>
      </c>
      <c r="M646" s="624" t="str">
        <f>IF(ISNUMBER(AirVision!AA643),AirVision!AA643, "")</f>
        <v/>
      </c>
      <c r="N646" s="624" t="str">
        <f>IF(AirVision!AB643&lt;&gt;"",AirVision!AB643, "")</f>
        <v/>
      </c>
      <c r="O646" s="624" t="str">
        <f>IF(ISNUMBER(AirVision!AD643),AirVision!AD643, "")</f>
        <v/>
      </c>
      <c r="P646" s="624" t="str">
        <f>IF(AirVision!AE643&lt;&gt;"",AirVision!AE643, "")</f>
        <v/>
      </c>
      <c r="Q646" s="624">
        <f t="shared" si="242"/>
        <v>1</v>
      </c>
      <c r="R646" s="624" t="str">
        <f>IF(D646&lt;&gt;"",(VLOOKUP(D646,'Flags&amp;Qualifiers'!$S$2:$U$55,3)),"")</f>
        <v/>
      </c>
      <c r="S646" s="624" t="b">
        <f>ISNUMBER(SEARCH('Flags&amp;Qualifiers'!$S$5,D646))</f>
        <v>0</v>
      </c>
      <c r="T646" s="624">
        <f t="shared" si="243"/>
        <v>0</v>
      </c>
      <c r="U646" s="624" t="str">
        <f>IF(D646&lt;&gt;"",(VLOOKUP(D646,'Flags&amp;Qualifiers'!$S$2:$T$55,2)),"")</f>
        <v/>
      </c>
      <c r="V646" s="7">
        <f t="shared" si="244"/>
        <v>1</v>
      </c>
      <c r="W646" s="7">
        <f t="shared" si="245"/>
        <v>0</v>
      </c>
      <c r="X646" s="861" t="str">
        <f t="shared" si="246"/>
        <v>NULL</v>
      </c>
      <c r="Y646" s="557" t="str">
        <f t="shared" si="247"/>
        <v/>
      </c>
      <c r="Z646" s="862">
        <f t="shared" si="250"/>
        <v>640</v>
      </c>
      <c r="AA646" s="633">
        <f t="shared" si="251"/>
        <v>0</v>
      </c>
      <c r="AB646" s="7" t="str">
        <f t="shared" si="257"/>
        <v>INVALID</v>
      </c>
      <c r="AC646" s="861" t="str">
        <f t="shared" si="258"/>
        <v/>
      </c>
      <c r="AD646" s="861" t="e">
        <f t="shared" si="263"/>
        <v>#DIV/0!</v>
      </c>
      <c r="AE646" s="861">
        <f t="shared" si="264"/>
        <v>0</v>
      </c>
      <c r="AF646" s="862">
        <f t="shared" si="252"/>
        <v>300</v>
      </c>
      <c r="AG646" s="862">
        <f t="shared" si="253"/>
        <v>201</v>
      </c>
      <c r="AH646" s="865">
        <f t="shared" si="254"/>
        <v>0.374</v>
      </c>
      <c r="AI646" s="862">
        <f t="shared" si="255"/>
        <v>0.11600000000000001</v>
      </c>
      <c r="AJ646" s="862" t="e">
        <f t="shared" si="256"/>
        <v>#VALUE!</v>
      </c>
      <c r="AK646" s="632" t="str">
        <f t="shared" si="261"/>
        <v/>
      </c>
      <c r="AL646" s="866" t="str">
        <f t="shared" si="241"/>
        <v/>
      </c>
      <c r="AM646" s="867">
        <f t="shared" si="248"/>
        <v>0</v>
      </c>
      <c r="AN646" s="633" t="str">
        <f t="shared" si="262"/>
        <v>YES</v>
      </c>
      <c r="AO646" s="511" t="s">
        <v>382</v>
      </c>
      <c r="AP646" s="127">
        <f>VLOOKUP(AO646,'Flags&amp;Qualifiers'!$B$2:$C$49,2)</f>
        <v>0</v>
      </c>
      <c r="AQ646" s="127">
        <f>VLOOKUP(AO646,'Flags&amp;Qualifiers'!$B$2:$D$49,3)</f>
        <v>0</v>
      </c>
      <c r="AR646" s="127">
        <f>VLOOKUP(AO646,'Flags&amp;Qualifiers'!$B$2:$E$49,4)</f>
        <v>0</v>
      </c>
      <c r="AS646" s="968"/>
      <c r="AT646" s="856" t="str">
        <f t="shared" si="249"/>
        <v>no</v>
      </c>
    </row>
    <row r="647" spans="1:46" s="7" customFormat="1" ht="11.25" customHeight="1" x14ac:dyDescent="0.2">
      <c r="A647" s="621">
        <f>(AirVision!A644)</f>
        <v>0</v>
      </c>
      <c r="B647" s="622">
        <f>(AirVision!B644)</f>
        <v>0</v>
      </c>
      <c r="C647" s="623" t="str">
        <f>IF(ISNUMBER(AirVision!I644),AirVision!I644, "")</f>
        <v/>
      </c>
      <c r="D647" s="624" t="str">
        <f>IF(AirVision!J644&lt;&gt;"",AirVision!J644, "")</f>
        <v/>
      </c>
      <c r="E647" s="624" t="str">
        <f>IF(ISNUMBER(AirVision!C644),AirVision!C644, "")</f>
        <v/>
      </c>
      <c r="F647" s="624" t="str">
        <f>IF(AirVision!D644&lt;&gt;"",AirVision!D644, "")</f>
        <v/>
      </c>
      <c r="G647" s="624" t="str">
        <f>IF(ISNUMBER(AirVision!F644),AirVision!F644, "")</f>
        <v/>
      </c>
      <c r="H647" s="624" t="str">
        <f>IF(AirVision!G644&lt;&gt;"",AirVision!G644, "")</f>
        <v/>
      </c>
      <c r="I647" s="624" t="str">
        <f>IF(ISNUMBER(AirVision!U644),AirVision!U644, "")</f>
        <v/>
      </c>
      <c r="J647" s="624" t="str">
        <f>IF(AirVision!V644&lt;&gt;"",AirVision!V644, "")</f>
        <v/>
      </c>
      <c r="K647" s="624" t="str">
        <f>IF(ISNUMBER(AirVision!X644),AirVision!X644, "")</f>
        <v/>
      </c>
      <c r="L647" s="624" t="str">
        <f>IF(AirVision!Y644&lt;&gt;"",AirVision!Y644, "")</f>
        <v/>
      </c>
      <c r="M647" s="624" t="str">
        <f>IF(ISNUMBER(AirVision!AA644),AirVision!AA644, "")</f>
        <v/>
      </c>
      <c r="N647" s="624" t="str">
        <f>IF(AirVision!AB644&lt;&gt;"",AirVision!AB644, "")</f>
        <v/>
      </c>
      <c r="O647" s="624" t="str">
        <f>IF(ISNUMBER(AirVision!AD644),AirVision!AD644, "")</f>
        <v/>
      </c>
      <c r="P647" s="624" t="str">
        <f>IF(AirVision!AE644&lt;&gt;"",AirVision!AE644, "")</f>
        <v/>
      </c>
      <c r="Q647" s="624">
        <f t="shared" si="242"/>
        <v>1</v>
      </c>
      <c r="R647" s="624" t="str">
        <f>IF(D647&lt;&gt;"",(VLOOKUP(D647,'Flags&amp;Qualifiers'!$S$2:$U$55,3)),"")</f>
        <v/>
      </c>
      <c r="S647" s="624" t="b">
        <f>ISNUMBER(SEARCH('Flags&amp;Qualifiers'!$S$5,D647))</f>
        <v>0</v>
      </c>
      <c r="T647" s="624">
        <f t="shared" si="243"/>
        <v>0</v>
      </c>
      <c r="U647" s="624" t="str">
        <f>IF(D647&lt;&gt;"",(VLOOKUP(D647,'Flags&amp;Qualifiers'!$S$2:$T$55,2)),"")</f>
        <v/>
      </c>
      <c r="V647" s="7">
        <f t="shared" si="244"/>
        <v>1</v>
      </c>
      <c r="W647" s="7">
        <f t="shared" si="245"/>
        <v>0</v>
      </c>
      <c r="X647" s="861" t="str">
        <f t="shared" si="246"/>
        <v>NULL</v>
      </c>
      <c r="Y647" s="557" t="str">
        <f t="shared" si="247"/>
        <v/>
      </c>
      <c r="Z647" s="862">
        <f t="shared" si="250"/>
        <v>641</v>
      </c>
      <c r="AA647" s="633">
        <f t="shared" si="251"/>
        <v>0</v>
      </c>
      <c r="AB647" s="7" t="str">
        <f t="shared" si="257"/>
        <v>INVALID</v>
      </c>
      <c r="AC647" s="861" t="str">
        <f t="shared" si="258"/>
        <v/>
      </c>
      <c r="AD647" s="861" t="e">
        <f t="shared" si="263"/>
        <v>#DIV/0!</v>
      </c>
      <c r="AE647" s="861">
        <f t="shared" si="264"/>
        <v>0</v>
      </c>
      <c r="AF647" s="862">
        <f t="shared" si="252"/>
        <v>300</v>
      </c>
      <c r="AG647" s="862">
        <f t="shared" si="253"/>
        <v>201</v>
      </c>
      <c r="AH647" s="865">
        <f t="shared" si="254"/>
        <v>0.374</v>
      </c>
      <c r="AI647" s="862">
        <f t="shared" si="255"/>
        <v>0.11600000000000001</v>
      </c>
      <c r="AJ647" s="862" t="e">
        <f t="shared" si="256"/>
        <v>#VALUE!</v>
      </c>
      <c r="AK647" s="632" t="str">
        <f t="shared" si="261"/>
        <v/>
      </c>
      <c r="AL647" s="866" t="str">
        <f t="shared" ref="AL647:AL710" si="265">IF(ISNUMBER(E647),(CONVERT(E647,"C","F")), "")</f>
        <v/>
      </c>
      <c r="AM647" s="867">
        <f t="shared" si="248"/>
        <v>0</v>
      </c>
      <c r="AN647" s="633" t="str">
        <f t="shared" si="262"/>
        <v>YES</v>
      </c>
      <c r="AO647" s="511" t="s">
        <v>382</v>
      </c>
      <c r="AP647" s="127">
        <f>VLOOKUP(AO647,'Flags&amp;Qualifiers'!$B$2:$C$49,2)</f>
        <v>0</v>
      </c>
      <c r="AQ647" s="127">
        <f>VLOOKUP(AO647,'Flags&amp;Qualifiers'!$B$2:$D$49,3)</f>
        <v>0</v>
      </c>
      <c r="AR647" s="127">
        <f>VLOOKUP(AO647,'Flags&amp;Qualifiers'!$B$2:$E$49,4)</f>
        <v>0</v>
      </c>
      <c r="AS647" s="968"/>
      <c r="AT647" s="856" t="str">
        <f t="shared" si="249"/>
        <v>no</v>
      </c>
    </row>
    <row r="648" spans="1:46" s="7" customFormat="1" ht="11.25" customHeight="1" x14ac:dyDescent="0.2">
      <c r="A648" s="621">
        <f>(AirVision!A645)</f>
        <v>0</v>
      </c>
      <c r="B648" s="622">
        <f>(AirVision!B645)</f>
        <v>0</v>
      </c>
      <c r="C648" s="623" t="str">
        <f>IF(ISNUMBER(AirVision!I645),AirVision!I645, "")</f>
        <v/>
      </c>
      <c r="D648" s="624" t="str">
        <f>IF(AirVision!J645&lt;&gt;"",AirVision!J645, "")</f>
        <v/>
      </c>
      <c r="E648" s="624" t="str">
        <f>IF(ISNUMBER(AirVision!C645),AirVision!C645, "")</f>
        <v/>
      </c>
      <c r="F648" s="624" t="str">
        <f>IF(AirVision!D645&lt;&gt;"",AirVision!D645, "")</f>
        <v/>
      </c>
      <c r="G648" s="624" t="str">
        <f>IF(ISNUMBER(AirVision!F645),AirVision!F645, "")</f>
        <v/>
      </c>
      <c r="H648" s="624" t="str">
        <f>IF(AirVision!G645&lt;&gt;"",AirVision!G645, "")</f>
        <v/>
      </c>
      <c r="I648" s="624" t="str">
        <f>IF(ISNUMBER(AirVision!U645),AirVision!U645, "")</f>
        <v/>
      </c>
      <c r="J648" s="624" t="str">
        <f>IF(AirVision!V645&lt;&gt;"",AirVision!V645, "")</f>
        <v/>
      </c>
      <c r="K648" s="624" t="str">
        <f>IF(ISNUMBER(AirVision!X645),AirVision!X645, "")</f>
        <v/>
      </c>
      <c r="L648" s="624" t="str">
        <f>IF(AirVision!Y645&lt;&gt;"",AirVision!Y645, "")</f>
        <v/>
      </c>
      <c r="M648" s="624" t="str">
        <f>IF(ISNUMBER(AirVision!AA645),AirVision!AA645, "")</f>
        <v/>
      </c>
      <c r="N648" s="624" t="str">
        <f>IF(AirVision!AB645&lt;&gt;"",AirVision!AB645, "")</f>
        <v/>
      </c>
      <c r="O648" s="624" t="str">
        <f>IF(ISNUMBER(AirVision!AD645),AirVision!AD645, "")</f>
        <v/>
      </c>
      <c r="P648" s="624" t="str">
        <f>IF(AirVision!AE645&lt;&gt;"",AirVision!AE645, "")</f>
        <v/>
      </c>
      <c r="Q648" s="624">
        <f t="shared" ref="Q648:Q711" si="266">COUNTBLANK(C648)</f>
        <v>1</v>
      </c>
      <c r="R648" s="624" t="str">
        <f>IF(D648&lt;&gt;"",(VLOOKUP(D648,'Flags&amp;Qualifiers'!$S$2:$U$55,3)),"")</f>
        <v/>
      </c>
      <c r="S648" s="624" t="b">
        <f>ISNUMBER(SEARCH('Flags&amp;Qualifiers'!$S$5,D648))</f>
        <v>0</v>
      </c>
      <c r="T648" s="624">
        <f t="shared" ref="T648:T711" si="267">COUNTIF(S648,TRUE)</f>
        <v>0</v>
      </c>
      <c r="U648" s="624" t="str">
        <f>IF(D648&lt;&gt;"",(VLOOKUP(D648,'Flags&amp;Qualifiers'!$S$2:$T$55,2)),"")</f>
        <v/>
      </c>
      <c r="V648" s="7">
        <f t="shared" ref="V648:V711" si="268">SUM(Q648,T648)</f>
        <v>1</v>
      </c>
      <c r="W648" s="7">
        <f t="shared" ref="W648:W711" si="269">SUM(R648)</f>
        <v>0</v>
      </c>
      <c r="X648" s="861" t="str">
        <f t="shared" ref="X648:X711" si="270">IF(OR(V648&gt;0,ISTEXT(AP648)),"NULL",TRUNC(C648*0.001,3))</f>
        <v>NULL</v>
      </c>
      <c r="Y648" s="557" t="str">
        <f t="shared" ref="Y648:Y711" si="271">IF(X648&lt;0.005,"MDL","")</f>
        <v/>
      </c>
      <c r="Z648" s="862">
        <f t="shared" si="250"/>
        <v>642</v>
      </c>
      <c r="AA648" s="633">
        <f t="shared" si="251"/>
        <v>0</v>
      </c>
      <c r="AB648" s="7" t="str">
        <f t="shared" si="257"/>
        <v>INVALID</v>
      </c>
      <c r="AC648" s="861" t="str">
        <f t="shared" si="258"/>
        <v/>
      </c>
      <c r="AD648" s="861" t="e">
        <f t="shared" si="263"/>
        <v>#DIV/0!</v>
      </c>
      <c r="AE648" s="861">
        <f t="shared" si="264"/>
        <v>0</v>
      </c>
      <c r="AF648" s="862">
        <f t="shared" si="252"/>
        <v>300</v>
      </c>
      <c r="AG648" s="862">
        <f t="shared" si="253"/>
        <v>201</v>
      </c>
      <c r="AH648" s="865">
        <f t="shared" si="254"/>
        <v>0.374</v>
      </c>
      <c r="AI648" s="862">
        <f t="shared" si="255"/>
        <v>0.11600000000000001</v>
      </c>
      <c r="AJ648" s="862" t="e">
        <f t="shared" si="256"/>
        <v>#VALUE!</v>
      </c>
      <c r="AK648" s="632" t="str">
        <f t="shared" si="261"/>
        <v/>
      </c>
      <c r="AL648" s="866" t="str">
        <f t="shared" si="265"/>
        <v/>
      </c>
      <c r="AM648" s="867">
        <f t="shared" ref="AM648:AM711" si="272">B648-B647</f>
        <v>0</v>
      </c>
      <c r="AN648" s="633" t="str">
        <f t="shared" si="262"/>
        <v>YES</v>
      </c>
      <c r="AO648" s="511" t="s">
        <v>382</v>
      </c>
      <c r="AP648" s="127">
        <f>VLOOKUP(AO648,'Flags&amp;Qualifiers'!$B$2:$C$49,2)</f>
        <v>0</v>
      </c>
      <c r="AQ648" s="127">
        <f>VLOOKUP(AO648,'Flags&amp;Qualifiers'!$B$2:$D$49,3)</f>
        <v>0</v>
      </c>
      <c r="AR648" s="127">
        <f>VLOOKUP(AO648,'Flags&amp;Qualifiers'!$B$2:$E$49,4)</f>
        <v>0</v>
      </c>
      <c r="AS648" s="968"/>
      <c r="AT648" s="856" t="str">
        <f t="shared" ref="AT648:AT711" si="273">IF(AND(AN648="YES",AO648="-"),"no","")</f>
        <v>no</v>
      </c>
    </row>
    <row r="649" spans="1:46" s="7" customFormat="1" ht="11.25" customHeight="1" x14ac:dyDescent="0.2">
      <c r="A649" s="621">
        <f>(AirVision!A646)</f>
        <v>0</v>
      </c>
      <c r="B649" s="622">
        <f>(AirVision!B646)</f>
        <v>0</v>
      </c>
      <c r="C649" s="623" t="str">
        <f>IF(ISNUMBER(AirVision!I646),AirVision!I646, "")</f>
        <v/>
      </c>
      <c r="D649" s="624" t="str">
        <f>IF(AirVision!J646&lt;&gt;"",AirVision!J646, "")</f>
        <v/>
      </c>
      <c r="E649" s="624" t="str">
        <f>IF(ISNUMBER(AirVision!C646),AirVision!C646, "")</f>
        <v/>
      </c>
      <c r="F649" s="624" t="str">
        <f>IF(AirVision!D646&lt;&gt;"",AirVision!D646, "")</f>
        <v/>
      </c>
      <c r="G649" s="624" t="str">
        <f>IF(ISNUMBER(AirVision!F646),AirVision!F646, "")</f>
        <v/>
      </c>
      <c r="H649" s="624" t="str">
        <f>IF(AirVision!G646&lt;&gt;"",AirVision!G646, "")</f>
        <v/>
      </c>
      <c r="I649" s="624" t="str">
        <f>IF(ISNUMBER(AirVision!U646),AirVision!U646, "")</f>
        <v/>
      </c>
      <c r="J649" s="624" t="str">
        <f>IF(AirVision!V646&lt;&gt;"",AirVision!V646, "")</f>
        <v/>
      </c>
      <c r="K649" s="624" t="str">
        <f>IF(ISNUMBER(AirVision!X646),AirVision!X646, "")</f>
        <v/>
      </c>
      <c r="L649" s="624" t="str">
        <f>IF(AirVision!Y646&lt;&gt;"",AirVision!Y646, "")</f>
        <v/>
      </c>
      <c r="M649" s="624" t="str">
        <f>IF(ISNUMBER(AirVision!AA646),AirVision!AA646, "")</f>
        <v/>
      </c>
      <c r="N649" s="624" t="str">
        <f>IF(AirVision!AB646&lt;&gt;"",AirVision!AB646, "")</f>
        <v/>
      </c>
      <c r="O649" s="624" t="str">
        <f>IF(ISNUMBER(AirVision!AD646),AirVision!AD646, "")</f>
        <v/>
      </c>
      <c r="P649" s="624" t="str">
        <f>IF(AirVision!AE646&lt;&gt;"",AirVision!AE646, "")</f>
        <v/>
      </c>
      <c r="Q649" s="624">
        <f t="shared" si="266"/>
        <v>1</v>
      </c>
      <c r="R649" s="624" t="str">
        <f>IF(D649&lt;&gt;"",(VLOOKUP(D649,'Flags&amp;Qualifiers'!$S$2:$U$55,3)),"")</f>
        <v/>
      </c>
      <c r="S649" s="624" t="b">
        <f>ISNUMBER(SEARCH('Flags&amp;Qualifiers'!$S$5,D649))</f>
        <v>0</v>
      </c>
      <c r="T649" s="624">
        <f t="shared" si="267"/>
        <v>0</v>
      </c>
      <c r="U649" s="624" t="str">
        <f>IF(D649&lt;&gt;"",(VLOOKUP(D649,'Flags&amp;Qualifiers'!$S$2:$T$55,2)),"")</f>
        <v/>
      </c>
      <c r="V649" s="7">
        <f t="shared" si="268"/>
        <v>1</v>
      </c>
      <c r="W649" s="7">
        <f t="shared" si="269"/>
        <v>0</v>
      </c>
      <c r="X649" s="861" t="str">
        <f t="shared" si="270"/>
        <v>NULL</v>
      </c>
      <c r="Y649" s="557" t="str">
        <f t="shared" si="271"/>
        <v/>
      </c>
      <c r="Z649" s="862">
        <f t="shared" ref="Z649:Z712" si="274">IF(C649=C648,Z648+1,1)</f>
        <v>643</v>
      </c>
      <c r="AA649" s="633">
        <f t="shared" ref="AA649:AA712" si="275">IF(OR(X648="NULL",X649="NULL"),0, (X649-X648))</f>
        <v>0</v>
      </c>
      <c r="AB649" s="7" t="str">
        <f t="shared" si="257"/>
        <v>INVALID</v>
      </c>
      <c r="AC649" s="861" t="str">
        <f t="shared" si="258"/>
        <v/>
      </c>
      <c r="AD649" s="861" t="e">
        <f t="shared" si="263"/>
        <v>#DIV/0!</v>
      </c>
      <c r="AE649" s="861">
        <f t="shared" si="264"/>
        <v>0</v>
      </c>
      <c r="AF649" s="862">
        <f t="shared" ref="AF649:AF712" si="276">IF(AC649&lt;0.0599,50,IF(AND(AC649&gt;0.0599,AC649&lt;0.0759),100,IF(AND(AC649&gt;0.0759,AC649&lt;0.0959),150,IF(AND(AC649&gt;0.0959,AC649&lt;0.1159),200,300))))</f>
        <v>300</v>
      </c>
      <c r="AG649" s="862">
        <f t="shared" ref="AG649:AG712" si="277">IF(AC649&lt;0.0599,0,IF(AND(AC649&gt;0.0599,AC649&lt;0.0759),51,IF(AND(AC649&gt;0.0759,AC649&lt;0.0959),101,IF(AND(AC649&gt;0.0959,AC649&lt;0.1159),151,201))))</f>
        <v>201</v>
      </c>
      <c r="AH649" s="865">
        <f t="shared" ref="AH649:AH712" si="278">IF(AC649&lt;0.0599,0.059,IF(AND(AC649&gt;0.0599,AC649&lt;0.0759),0.075,IF(AND(AC649&gt;0.0759,AC649&lt;0.0959),0.095,IF(AND(AC649&gt;0.0959,AC649&lt;0.1159),0.115,0.374))))</f>
        <v>0.374</v>
      </c>
      <c r="AI649" s="862">
        <f t="shared" ref="AI649:AI712" si="279">IF(AC649&lt;0.0599,0,IF(AND(AC649&gt;0.0599,AC649&lt;0.0759),0.06,IF(AND(AC649&gt;0.0759,AC649&lt;0.0959),0.076,IF(AND(AC649&gt;0.0959,AC649&lt;0.1159),0.096,0.116))))</f>
        <v>0.11600000000000001</v>
      </c>
      <c r="AJ649" s="862" t="e">
        <f t="shared" ref="AJ649:AJ712" si="280">(((AF649-AG649)/(AH649-AI649))*(AC649-AI649))+AG649</f>
        <v>#VALUE!</v>
      </c>
      <c r="AK649" s="632" t="str">
        <f t="shared" si="261"/>
        <v/>
      </c>
      <c r="AL649" s="866" t="str">
        <f t="shared" si="265"/>
        <v/>
      </c>
      <c r="AM649" s="867">
        <f t="shared" si="272"/>
        <v>0</v>
      </c>
      <c r="AN649" s="633" t="str">
        <f t="shared" si="262"/>
        <v>YES</v>
      </c>
      <c r="AO649" s="511" t="s">
        <v>382</v>
      </c>
      <c r="AP649" s="127">
        <f>VLOOKUP(AO649,'Flags&amp;Qualifiers'!$B$2:$C$49,2)</f>
        <v>0</v>
      </c>
      <c r="AQ649" s="127">
        <f>VLOOKUP(AO649,'Flags&amp;Qualifiers'!$B$2:$D$49,3)</f>
        <v>0</v>
      </c>
      <c r="AR649" s="127">
        <f>VLOOKUP(AO649,'Flags&amp;Qualifiers'!$B$2:$E$49,4)</f>
        <v>0</v>
      </c>
      <c r="AS649" s="968"/>
      <c r="AT649" s="856" t="str">
        <f t="shared" si="273"/>
        <v>no</v>
      </c>
    </row>
    <row r="650" spans="1:46" s="7" customFormat="1" ht="11.25" customHeight="1" x14ac:dyDescent="0.2">
      <c r="A650" s="621">
        <f>(AirVision!A647)</f>
        <v>0</v>
      </c>
      <c r="B650" s="622">
        <f>(AirVision!B647)</f>
        <v>0</v>
      </c>
      <c r="C650" s="623" t="str">
        <f>IF(ISNUMBER(AirVision!I647),AirVision!I647, "")</f>
        <v/>
      </c>
      <c r="D650" s="624" t="str">
        <f>IF(AirVision!J647&lt;&gt;"",AirVision!J647, "")</f>
        <v/>
      </c>
      <c r="E650" s="624" t="str">
        <f>IF(ISNUMBER(AirVision!C647),AirVision!C647, "")</f>
        <v/>
      </c>
      <c r="F650" s="624" t="str">
        <f>IF(AirVision!D647&lt;&gt;"",AirVision!D647, "")</f>
        <v/>
      </c>
      <c r="G650" s="624" t="str">
        <f>IF(ISNUMBER(AirVision!F647),AirVision!F647, "")</f>
        <v/>
      </c>
      <c r="H650" s="624" t="str">
        <f>IF(AirVision!G647&lt;&gt;"",AirVision!G647, "")</f>
        <v/>
      </c>
      <c r="I650" s="624" t="str">
        <f>IF(ISNUMBER(AirVision!U647),AirVision!U647, "")</f>
        <v/>
      </c>
      <c r="J650" s="624" t="str">
        <f>IF(AirVision!V647&lt;&gt;"",AirVision!V647, "")</f>
        <v/>
      </c>
      <c r="K650" s="624" t="str">
        <f>IF(ISNUMBER(AirVision!X647),AirVision!X647, "")</f>
        <v/>
      </c>
      <c r="L650" s="624" t="str">
        <f>IF(AirVision!Y647&lt;&gt;"",AirVision!Y647, "")</f>
        <v/>
      </c>
      <c r="M650" s="624" t="str">
        <f>IF(ISNUMBER(AirVision!AA647),AirVision!AA647, "")</f>
        <v/>
      </c>
      <c r="N650" s="624" t="str">
        <f>IF(AirVision!AB647&lt;&gt;"",AirVision!AB647, "")</f>
        <v/>
      </c>
      <c r="O650" s="624" t="str">
        <f>IF(ISNUMBER(AirVision!AD647),AirVision!AD647, "")</f>
        <v/>
      </c>
      <c r="P650" s="624" t="str">
        <f>IF(AirVision!AE647&lt;&gt;"",AirVision!AE647, "")</f>
        <v/>
      </c>
      <c r="Q650" s="624">
        <f t="shared" si="266"/>
        <v>1</v>
      </c>
      <c r="R650" s="624" t="str">
        <f>IF(D650&lt;&gt;"",(VLOOKUP(D650,'Flags&amp;Qualifiers'!$S$2:$U$55,3)),"")</f>
        <v/>
      </c>
      <c r="S650" s="624" t="b">
        <f>ISNUMBER(SEARCH('Flags&amp;Qualifiers'!$S$5,D650))</f>
        <v>0</v>
      </c>
      <c r="T650" s="624">
        <f t="shared" si="267"/>
        <v>0</v>
      </c>
      <c r="U650" s="624" t="str">
        <f>IF(D650&lt;&gt;"",(VLOOKUP(D650,'Flags&amp;Qualifiers'!$S$2:$T$55,2)),"")</f>
        <v/>
      </c>
      <c r="V650" s="7">
        <f t="shared" si="268"/>
        <v>1</v>
      </c>
      <c r="W650" s="7">
        <f t="shared" si="269"/>
        <v>0</v>
      </c>
      <c r="X650" s="861" t="str">
        <f t="shared" si="270"/>
        <v>NULL</v>
      </c>
      <c r="Y650" s="557" t="str">
        <f t="shared" si="271"/>
        <v/>
      </c>
      <c r="Z650" s="862">
        <f t="shared" si="274"/>
        <v>644</v>
      </c>
      <c r="AA650" s="633">
        <f t="shared" si="275"/>
        <v>0</v>
      </c>
      <c r="AB650" s="7" t="str">
        <f t="shared" si="257"/>
        <v>INVALID</v>
      </c>
      <c r="AC650" s="861" t="str">
        <f t="shared" si="258"/>
        <v/>
      </c>
      <c r="AD650" s="861" t="e">
        <f t="shared" si="263"/>
        <v>#DIV/0!</v>
      </c>
      <c r="AE650" s="861">
        <f t="shared" si="264"/>
        <v>0</v>
      </c>
      <c r="AF650" s="862">
        <f t="shared" si="276"/>
        <v>300</v>
      </c>
      <c r="AG650" s="862">
        <f t="shared" si="277"/>
        <v>201</v>
      </c>
      <c r="AH650" s="865">
        <f t="shared" si="278"/>
        <v>0.374</v>
      </c>
      <c r="AI650" s="862">
        <f t="shared" si="279"/>
        <v>0.11600000000000001</v>
      </c>
      <c r="AJ650" s="862" t="e">
        <f t="shared" si="280"/>
        <v>#VALUE!</v>
      </c>
      <c r="AK650" s="632" t="str">
        <f t="shared" si="261"/>
        <v/>
      </c>
      <c r="AL650" s="866" t="str">
        <f t="shared" si="265"/>
        <v/>
      </c>
      <c r="AM650" s="867">
        <f t="shared" si="272"/>
        <v>0</v>
      </c>
      <c r="AN650" s="633" t="str">
        <f t="shared" si="262"/>
        <v>YES</v>
      </c>
      <c r="AO650" s="511" t="s">
        <v>382</v>
      </c>
      <c r="AP650" s="127">
        <f>VLOOKUP(AO650,'Flags&amp;Qualifiers'!$B$2:$C$49,2)</f>
        <v>0</v>
      </c>
      <c r="AQ650" s="127">
        <f>VLOOKUP(AO650,'Flags&amp;Qualifiers'!$B$2:$D$49,3)</f>
        <v>0</v>
      </c>
      <c r="AR650" s="127">
        <f>VLOOKUP(AO650,'Flags&amp;Qualifiers'!$B$2:$E$49,4)</f>
        <v>0</v>
      </c>
      <c r="AS650" s="968"/>
      <c r="AT650" s="856" t="str">
        <f t="shared" si="273"/>
        <v>no</v>
      </c>
    </row>
    <row r="651" spans="1:46" s="7" customFormat="1" ht="11.25" customHeight="1" x14ac:dyDescent="0.2">
      <c r="A651" s="621">
        <f>(AirVision!A648)</f>
        <v>0</v>
      </c>
      <c r="B651" s="622">
        <f>(AirVision!B648)</f>
        <v>0</v>
      </c>
      <c r="C651" s="623" t="str">
        <f>IF(ISNUMBER(AirVision!I648),AirVision!I648, "")</f>
        <v/>
      </c>
      <c r="D651" s="624" t="str">
        <f>IF(AirVision!J648&lt;&gt;"",AirVision!J648, "")</f>
        <v/>
      </c>
      <c r="E651" s="624" t="str">
        <f>IF(ISNUMBER(AirVision!C648),AirVision!C648, "")</f>
        <v/>
      </c>
      <c r="F651" s="624" t="str">
        <f>IF(AirVision!D648&lt;&gt;"",AirVision!D648, "")</f>
        <v/>
      </c>
      <c r="G651" s="624" t="str">
        <f>IF(ISNUMBER(AirVision!F648),AirVision!F648, "")</f>
        <v/>
      </c>
      <c r="H651" s="624" t="str">
        <f>IF(AirVision!G648&lt;&gt;"",AirVision!G648, "")</f>
        <v/>
      </c>
      <c r="I651" s="624" t="str">
        <f>IF(ISNUMBER(AirVision!U648),AirVision!U648, "")</f>
        <v/>
      </c>
      <c r="J651" s="624" t="str">
        <f>IF(AirVision!V648&lt;&gt;"",AirVision!V648, "")</f>
        <v/>
      </c>
      <c r="K651" s="624" t="str">
        <f>IF(ISNUMBER(AirVision!X648),AirVision!X648, "")</f>
        <v/>
      </c>
      <c r="L651" s="624" t="str">
        <f>IF(AirVision!Y648&lt;&gt;"",AirVision!Y648, "")</f>
        <v/>
      </c>
      <c r="M651" s="624" t="str">
        <f>IF(ISNUMBER(AirVision!AA648),AirVision!AA648, "")</f>
        <v/>
      </c>
      <c r="N651" s="624" t="str">
        <f>IF(AirVision!AB648&lt;&gt;"",AirVision!AB648, "")</f>
        <v/>
      </c>
      <c r="O651" s="624" t="str">
        <f>IF(ISNUMBER(AirVision!AD648),AirVision!AD648, "")</f>
        <v/>
      </c>
      <c r="P651" s="624" t="str">
        <f>IF(AirVision!AE648&lt;&gt;"",AirVision!AE648, "")</f>
        <v/>
      </c>
      <c r="Q651" s="624">
        <f t="shared" si="266"/>
        <v>1</v>
      </c>
      <c r="R651" s="624" t="str">
        <f>IF(D651&lt;&gt;"",(VLOOKUP(D651,'Flags&amp;Qualifiers'!$S$2:$U$55,3)),"")</f>
        <v/>
      </c>
      <c r="S651" s="624" t="b">
        <f>ISNUMBER(SEARCH('Flags&amp;Qualifiers'!$S$5,D651))</f>
        <v>0</v>
      </c>
      <c r="T651" s="624">
        <f t="shared" si="267"/>
        <v>0</v>
      </c>
      <c r="U651" s="624" t="str">
        <f>IF(D651&lt;&gt;"",(VLOOKUP(D651,'Flags&amp;Qualifiers'!$S$2:$T$55,2)),"")</f>
        <v/>
      </c>
      <c r="V651" s="7">
        <f t="shared" si="268"/>
        <v>1</v>
      </c>
      <c r="W651" s="7">
        <f t="shared" si="269"/>
        <v>0</v>
      </c>
      <c r="X651" s="861" t="str">
        <f t="shared" si="270"/>
        <v>NULL</v>
      </c>
      <c r="Y651" s="557" t="str">
        <f t="shared" si="271"/>
        <v/>
      </c>
      <c r="Z651" s="862">
        <f t="shared" si="274"/>
        <v>645</v>
      </c>
      <c r="AA651" s="633">
        <f t="shared" si="275"/>
        <v>0</v>
      </c>
      <c r="AB651" s="7" t="str">
        <f t="shared" si="257"/>
        <v>INVALID</v>
      </c>
      <c r="AC651" s="861" t="str">
        <f t="shared" si="258"/>
        <v/>
      </c>
      <c r="AD651" s="861" t="e">
        <f t="shared" si="263"/>
        <v>#DIV/0!</v>
      </c>
      <c r="AE651" s="861">
        <f t="shared" si="264"/>
        <v>0</v>
      </c>
      <c r="AF651" s="862">
        <f t="shared" si="276"/>
        <v>300</v>
      </c>
      <c r="AG651" s="862">
        <f t="shared" si="277"/>
        <v>201</v>
      </c>
      <c r="AH651" s="865">
        <f t="shared" si="278"/>
        <v>0.374</v>
      </c>
      <c r="AI651" s="862">
        <f t="shared" si="279"/>
        <v>0.11600000000000001</v>
      </c>
      <c r="AJ651" s="862" t="e">
        <f t="shared" si="280"/>
        <v>#VALUE!</v>
      </c>
      <c r="AK651" s="632" t="str">
        <f t="shared" si="261"/>
        <v/>
      </c>
      <c r="AL651" s="866" t="str">
        <f t="shared" si="265"/>
        <v/>
      </c>
      <c r="AM651" s="867">
        <f t="shared" si="272"/>
        <v>0</v>
      </c>
      <c r="AN651" s="633" t="str">
        <f t="shared" si="262"/>
        <v>YES</v>
      </c>
      <c r="AO651" s="511" t="s">
        <v>382</v>
      </c>
      <c r="AP651" s="127">
        <f>VLOOKUP(AO651,'Flags&amp;Qualifiers'!$B$2:$C$49,2)</f>
        <v>0</v>
      </c>
      <c r="AQ651" s="127">
        <f>VLOOKUP(AO651,'Flags&amp;Qualifiers'!$B$2:$D$49,3)</f>
        <v>0</v>
      </c>
      <c r="AR651" s="127">
        <f>VLOOKUP(AO651,'Flags&amp;Qualifiers'!$B$2:$E$49,4)</f>
        <v>0</v>
      </c>
      <c r="AS651" s="968"/>
      <c r="AT651" s="856" t="str">
        <f t="shared" si="273"/>
        <v>no</v>
      </c>
    </row>
    <row r="652" spans="1:46" s="7" customFormat="1" ht="11.25" customHeight="1" x14ac:dyDescent="0.2">
      <c r="A652" s="621">
        <f>(AirVision!A649)</f>
        <v>0</v>
      </c>
      <c r="B652" s="622">
        <f>(AirVision!B649)</f>
        <v>0</v>
      </c>
      <c r="C652" s="623" t="str">
        <f>IF(ISNUMBER(AirVision!I649),AirVision!I649, "")</f>
        <v/>
      </c>
      <c r="D652" s="624" t="str">
        <f>IF(AirVision!J649&lt;&gt;"",AirVision!J649, "")</f>
        <v/>
      </c>
      <c r="E652" s="624" t="str">
        <f>IF(ISNUMBER(AirVision!C649),AirVision!C649, "")</f>
        <v/>
      </c>
      <c r="F652" s="624" t="str">
        <f>IF(AirVision!D649&lt;&gt;"",AirVision!D649, "")</f>
        <v/>
      </c>
      <c r="G652" s="624" t="str">
        <f>IF(ISNUMBER(AirVision!F649),AirVision!F649, "")</f>
        <v/>
      </c>
      <c r="H652" s="624" t="str">
        <f>IF(AirVision!G649&lt;&gt;"",AirVision!G649, "")</f>
        <v/>
      </c>
      <c r="I652" s="624" t="str">
        <f>IF(ISNUMBER(AirVision!U649),AirVision!U649, "")</f>
        <v/>
      </c>
      <c r="J652" s="624" t="str">
        <f>IF(AirVision!V649&lt;&gt;"",AirVision!V649, "")</f>
        <v/>
      </c>
      <c r="K652" s="624" t="str">
        <f>IF(ISNUMBER(AirVision!X649),AirVision!X649, "")</f>
        <v/>
      </c>
      <c r="L652" s="624" t="str">
        <f>IF(AirVision!Y649&lt;&gt;"",AirVision!Y649, "")</f>
        <v/>
      </c>
      <c r="M652" s="624" t="str">
        <f>IF(ISNUMBER(AirVision!AA649),AirVision!AA649, "")</f>
        <v/>
      </c>
      <c r="N652" s="624" t="str">
        <f>IF(AirVision!AB649&lt;&gt;"",AirVision!AB649, "")</f>
        <v/>
      </c>
      <c r="O652" s="624" t="str">
        <f>IF(ISNUMBER(AirVision!AD649),AirVision!AD649, "")</f>
        <v/>
      </c>
      <c r="P652" s="624" t="str">
        <f>IF(AirVision!AE649&lt;&gt;"",AirVision!AE649, "")</f>
        <v/>
      </c>
      <c r="Q652" s="624">
        <f t="shared" si="266"/>
        <v>1</v>
      </c>
      <c r="R652" s="624" t="str">
        <f>IF(D652&lt;&gt;"",(VLOOKUP(D652,'Flags&amp;Qualifiers'!$S$2:$U$55,3)),"")</f>
        <v/>
      </c>
      <c r="S652" s="624" t="b">
        <f>ISNUMBER(SEARCH('Flags&amp;Qualifiers'!$S$5,D652))</f>
        <v>0</v>
      </c>
      <c r="T652" s="624">
        <f t="shared" si="267"/>
        <v>0</v>
      </c>
      <c r="U652" s="624" t="str">
        <f>IF(D652&lt;&gt;"",(VLOOKUP(D652,'Flags&amp;Qualifiers'!$S$2:$T$55,2)),"")</f>
        <v/>
      </c>
      <c r="V652" s="7">
        <f t="shared" si="268"/>
        <v>1</v>
      </c>
      <c r="W652" s="7">
        <f t="shared" si="269"/>
        <v>0</v>
      </c>
      <c r="X652" s="861" t="str">
        <f t="shared" si="270"/>
        <v>NULL</v>
      </c>
      <c r="Y652" s="557" t="str">
        <f t="shared" si="271"/>
        <v/>
      </c>
      <c r="Z652" s="862">
        <f t="shared" si="274"/>
        <v>646</v>
      </c>
      <c r="AA652" s="633">
        <f t="shared" si="275"/>
        <v>0</v>
      </c>
      <c r="AB652" s="7" t="str">
        <f t="shared" si="257"/>
        <v>INVALID</v>
      </c>
      <c r="AC652" s="861" t="str">
        <f t="shared" si="258"/>
        <v/>
      </c>
      <c r="AD652" s="861" t="e">
        <f t="shared" si="263"/>
        <v>#DIV/0!</v>
      </c>
      <c r="AE652" s="861">
        <f t="shared" si="264"/>
        <v>0</v>
      </c>
      <c r="AF652" s="862">
        <f t="shared" si="276"/>
        <v>300</v>
      </c>
      <c r="AG652" s="862">
        <f t="shared" si="277"/>
        <v>201</v>
      </c>
      <c r="AH652" s="865">
        <f t="shared" si="278"/>
        <v>0.374</v>
      </c>
      <c r="AI652" s="862">
        <f t="shared" si="279"/>
        <v>0.11600000000000001</v>
      </c>
      <c r="AJ652" s="862" t="e">
        <f t="shared" si="280"/>
        <v>#VALUE!</v>
      </c>
      <c r="AK652" s="632" t="str">
        <f t="shared" si="261"/>
        <v/>
      </c>
      <c r="AL652" s="866" t="str">
        <f t="shared" si="265"/>
        <v/>
      </c>
      <c r="AM652" s="867">
        <f t="shared" si="272"/>
        <v>0</v>
      </c>
      <c r="AN652" s="633" t="str">
        <f t="shared" si="262"/>
        <v>YES</v>
      </c>
      <c r="AO652" s="511" t="s">
        <v>382</v>
      </c>
      <c r="AP652" s="127">
        <f>VLOOKUP(AO652,'Flags&amp;Qualifiers'!$B$2:$C$49,2)</f>
        <v>0</v>
      </c>
      <c r="AQ652" s="127">
        <f>VLOOKUP(AO652,'Flags&amp;Qualifiers'!$B$2:$D$49,3)</f>
        <v>0</v>
      </c>
      <c r="AR652" s="127">
        <f>VLOOKUP(AO652,'Flags&amp;Qualifiers'!$B$2:$E$49,4)</f>
        <v>0</v>
      </c>
      <c r="AS652" s="968"/>
      <c r="AT652" s="856" t="str">
        <f t="shared" si="273"/>
        <v>no</v>
      </c>
    </row>
    <row r="653" spans="1:46" s="7" customFormat="1" ht="11.25" customHeight="1" x14ac:dyDescent="0.2">
      <c r="A653" s="621">
        <f>(AirVision!A650)</f>
        <v>0</v>
      </c>
      <c r="B653" s="622">
        <f>(AirVision!B650)</f>
        <v>0</v>
      </c>
      <c r="C653" s="623" t="str">
        <f>IF(ISNUMBER(AirVision!I650),AirVision!I650, "")</f>
        <v/>
      </c>
      <c r="D653" s="624" t="str">
        <f>IF(AirVision!J650&lt;&gt;"",AirVision!J650, "")</f>
        <v/>
      </c>
      <c r="E653" s="624" t="str">
        <f>IF(ISNUMBER(AirVision!C650),AirVision!C650, "")</f>
        <v/>
      </c>
      <c r="F653" s="624" t="str">
        <f>IF(AirVision!D650&lt;&gt;"",AirVision!D650, "")</f>
        <v/>
      </c>
      <c r="G653" s="624" t="str">
        <f>IF(ISNUMBER(AirVision!F650),AirVision!F650, "")</f>
        <v/>
      </c>
      <c r="H653" s="624" t="str">
        <f>IF(AirVision!G650&lt;&gt;"",AirVision!G650, "")</f>
        <v/>
      </c>
      <c r="I653" s="624" t="str">
        <f>IF(ISNUMBER(AirVision!U650),AirVision!U650, "")</f>
        <v/>
      </c>
      <c r="J653" s="624" t="str">
        <f>IF(AirVision!V650&lt;&gt;"",AirVision!V650, "")</f>
        <v/>
      </c>
      <c r="K653" s="624" t="str">
        <f>IF(ISNUMBER(AirVision!X650),AirVision!X650, "")</f>
        <v/>
      </c>
      <c r="L653" s="624" t="str">
        <f>IF(AirVision!Y650&lt;&gt;"",AirVision!Y650, "")</f>
        <v/>
      </c>
      <c r="M653" s="624" t="str">
        <f>IF(ISNUMBER(AirVision!AA650),AirVision!AA650, "")</f>
        <v/>
      </c>
      <c r="N653" s="624" t="str">
        <f>IF(AirVision!AB650&lt;&gt;"",AirVision!AB650, "")</f>
        <v/>
      </c>
      <c r="O653" s="624" t="str">
        <f>IF(ISNUMBER(AirVision!AD650),AirVision!AD650, "")</f>
        <v/>
      </c>
      <c r="P653" s="624" t="str">
        <f>IF(AirVision!AE650&lt;&gt;"",AirVision!AE650, "")</f>
        <v/>
      </c>
      <c r="Q653" s="624">
        <f t="shared" si="266"/>
        <v>1</v>
      </c>
      <c r="R653" s="624" t="str">
        <f>IF(D653&lt;&gt;"",(VLOOKUP(D653,'Flags&amp;Qualifiers'!$S$2:$U$55,3)),"")</f>
        <v/>
      </c>
      <c r="S653" s="624" t="b">
        <f>ISNUMBER(SEARCH('Flags&amp;Qualifiers'!$S$5,D653))</f>
        <v>0</v>
      </c>
      <c r="T653" s="624">
        <f t="shared" si="267"/>
        <v>0</v>
      </c>
      <c r="U653" s="624" t="str">
        <f>IF(D653&lt;&gt;"",(VLOOKUP(D653,'Flags&amp;Qualifiers'!$S$2:$T$55,2)),"")</f>
        <v/>
      </c>
      <c r="V653" s="7">
        <f t="shared" si="268"/>
        <v>1</v>
      </c>
      <c r="W653" s="7">
        <f t="shared" si="269"/>
        <v>0</v>
      </c>
      <c r="X653" s="861" t="str">
        <f t="shared" si="270"/>
        <v>NULL</v>
      </c>
      <c r="Y653" s="557" t="str">
        <f t="shared" si="271"/>
        <v/>
      </c>
      <c r="Z653" s="862">
        <f t="shared" si="274"/>
        <v>647</v>
      </c>
      <c r="AA653" s="633">
        <f t="shared" si="275"/>
        <v>0</v>
      </c>
      <c r="AB653" s="7" t="str">
        <f t="shared" si="257"/>
        <v>INVALID</v>
      </c>
      <c r="AC653" s="861" t="str">
        <f t="shared" si="258"/>
        <v/>
      </c>
      <c r="AD653" s="861" t="e">
        <f t="shared" si="263"/>
        <v>#DIV/0!</v>
      </c>
      <c r="AE653" s="861">
        <f t="shared" si="264"/>
        <v>0</v>
      </c>
      <c r="AF653" s="862">
        <f t="shared" si="276"/>
        <v>300</v>
      </c>
      <c r="AG653" s="862">
        <f t="shared" si="277"/>
        <v>201</v>
      </c>
      <c r="AH653" s="865">
        <f t="shared" si="278"/>
        <v>0.374</v>
      </c>
      <c r="AI653" s="862">
        <f t="shared" si="279"/>
        <v>0.11600000000000001</v>
      </c>
      <c r="AJ653" s="862" t="e">
        <f t="shared" si="280"/>
        <v>#VALUE!</v>
      </c>
      <c r="AK653" s="632" t="str">
        <f t="shared" si="261"/>
        <v/>
      </c>
      <c r="AL653" s="866" t="str">
        <f t="shared" si="265"/>
        <v/>
      </c>
      <c r="AM653" s="867">
        <f t="shared" si="272"/>
        <v>0</v>
      </c>
      <c r="AN653" s="633" t="str">
        <f t="shared" si="262"/>
        <v>YES</v>
      </c>
      <c r="AO653" s="511" t="s">
        <v>382</v>
      </c>
      <c r="AP653" s="127">
        <f>VLOOKUP(AO653,'Flags&amp;Qualifiers'!$B$2:$C$49,2)</f>
        <v>0</v>
      </c>
      <c r="AQ653" s="127">
        <f>VLOOKUP(AO653,'Flags&amp;Qualifiers'!$B$2:$D$49,3)</f>
        <v>0</v>
      </c>
      <c r="AR653" s="127">
        <f>VLOOKUP(AO653,'Flags&amp;Qualifiers'!$B$2:$E$49,4)</f>
        <v>0</v>
      </c>
      <c r="AS653" s="968"/>
      <c r="AT653" s="856" t="str">
        <f t="shared" si="273"/>
        <v>no</v>
      </c>
    </row>
    <row r="654" spans="1:46" s="7" customFormat="1" ht="11.25" customHeight="1" x14ac:dyDescent="0.2">
      <c r="A654" s="621">
        <f>(AirVision!A651)</f>
        <v>0</v>
      </c>
      <c r="B654" s="622">
        <f>(AirVision!B651)</f>
        <v>0</v>
      </c>
      <c r="C654" s="623" t="str">
        <f>IF(ISNUMBER(AirVision!I651),AirVision!I651, "")</f>
        <v/>
      </c>
      <c r="D654" s="624" t="str">
        <f>IF(AirVision!J651&lt;&gt;"",AirVision!J651, "")</f>
        <v/>
      </c>
      <c r="E654" s="624" t="str">
        <f>IF(ISNUMBER(AirVision!C651),AirVision!C651, "")</f>
        <v/>
      </c>
      <c r="F654" s="624" t="str">
        <f>IF(AirVision!D651&lt;&gt;"",AirVision!D651, "")</f>
        <v/>
      </c>
      <c r="G654" s="624" t="str">
        <f>IF(ISNUMBER(AirVision!F651),AirVision!F651, "")</f>
        <v/>
      </c>
      <c r="H654" s="624" t="str">
        <f>IF(AirVision!G651&lt;&gt;"",AirVision!G651, "")</f>
        <v/>
      </c>
      <c r="I654" s="624" t="str">
        <f>IF(ISNUMBER(AirVision!U651),AirVision!U651, "")</f>
        <v/>
      </c>
      <c r="J654" s="624" t="str">
        <f>IF(AirVision!V651&lt;&gt;"",AirVision!V651, "")</f>
        <v/>
      </c>
      <c r="K654" s="624" t="str">
        <f>IF(ISNUMBER(AirVision!X651),AirVision!X651, "")</f>
        <v/>
      </c>
      <c r="L654" s="624" t="str">
        <f>IF(AirVision!Y651&lt;&gt;"",AirVision!Y651, "")</f>
        <v/>
      </c>
      <c r="M654" s="624" t="str">
        <f>IF(ISNUMBER(AirVision!AA651),AirVision!AA651, "")</f>
        <v/>
      </c>
      <c r="N654" s="624" t="str">
        <f>IF(AirVision!AB651&lt;&gt;"",AirVision!AB651, "")</f>
        <v/>
      </c>
      <c r="O654" s="624" t="str">
        <f>IF(ISNUMBER(AirVision!AD651),AirVision!AD651, "")</f>
        <v/>
      </c>
      <c r="P654" s="624" t="str">
        <f>IF(AirVision!AE651&lt;&gt;"",AirVision!AE651, "")</f>
        <v/>
      </c>
      <c r="Q654" s="624">
        <f t="shared" si="266"/>
        <v>1</v>
      </c>
      <c r="R654" s="624" t="str">
        <f>IF(D654&lt;&gt;"",(VLOOKUP(D654,'Flags&amp;Qualifiers'!$S$2:$U$55,3)),"")</f>
        <v/>
      </c>
      <c r="S654" s="624" t="b">
        <f>ISNUMBER(SEARCH('Flags&amp;Qualifiers'!$S$5,D654))</f>
        <v>0</v>
      </c>
      <c r="T654" s="624">
        <f t="shared" si="267"/>
        <v>0</v>
      </c>
      <c r="U654" s="624" t="str">
        <f>IF(D654&lt;&gt;"",(VLOOKUP(D654,'Flags&amp;Qualifiers'!$S$2:$T$55,2)),"")</f>
        <v/>
      </c>
      <c r="V654" s="7">
        <f t="shared" si="268"/>
        <v>1</v>
      </c>
      <c r="W654" s="7">
        <f t="shared" si="269"/>
        <v>0</v>
      </c>
      <c r="X654" s="861" t="str">
        <f t="shared" si="270"/>
        <v>NULL</v>
      </c>
      <c r="Y654" s="557" t="str">
        <f t="shared" si="271"/>
        <v/>
      </c>
      <c r="Z654" s="862">
        <f t="shared" si="274"/>
        <v>648</v>
      </c>
      <c r="AA654" s="633">
        <f t="shared" si="275"/>
        <v>0</v>
      </c>
      <c r="AB654" s="7" t="str">
        <f t="shared" ref="AB654:AB717" si="281">IF(X654="NULL","INVALID",AVERAGE(X647:X654))</f>
        <v>INVALID</v>
      </c>
      <c r="AC654" s="861" t="str">
        <f t="shared" si="258"/>
        <v/>
      </c>
      <c r="AD654" s="861" t="e">
        <f t="shared" si="263"/>
        <v>#DIV/0!</v>
      </c>
      <c r="AE654" s="861">
        <f t="shared" si="264"/>
        <v>0</v>
      </c>
      <c r="AF654" s="862">
        <f t="shared" si="276"/>
        <v>300</v>
      </c>
      <c r="AG654" s="862">
        <f t="shared" si="277"/>
        <v>201</v>
      </c>
      <c r="AH654" s="865">
        <f t="shared" si="278"/>
        <v>0.374</v>
      </c>
      <c r="AI654" s="862">
        <f t="shared" si="279"/>
        <v>0.11600000000000001</v>
      </c>
      <c r="AJ654" s="862" t="e">
        <f t="shared" si="280"/>
        <v>#VALUE!</v>
      </c>
      <c r="AK654" s="632" t="str">
        <f t="shared" si="261"/>
        <v/>
      </c>
      <c r="AL654" s="866" t="str">
        <f t="shared" si="265"/>
        <v/>
      </c>
      <c r="AM654" s="867">
        <f t="shared" si="272"/>
        <v>0</v>
      </c>
      <c r="AN654" s="633" t="str">
        <f t="shared" si="262"/>
        <v>YES</v>
      </c>
      <c r="AO654" s="511" t="s">
        <v>382</v>
      </c>
      <c r="AP654" s="127">
        <f>VLOOKUP(AO654,'Flags&amp;Qualifiers'!$B$2:$C$49,2)</f>
        <v>0</v>
      </c>
      <c r="AQ654" s="127">
        <f>VLOOKUP(AO654,'Flags&amp;Qualifiers'!$B$2:$D$49,3)</f>
        <v>0</v>
      </c>
      <c r="AR654" s="127">
        <f>VLOOKUP(AO654,'Flags&amp;Qualifiers'!$B$2:$E$49,4)</f>
        <v>0</v>
      </c>
      <c r="AS654" s="968"/>
      <c r="AT654" s="856" t="str">
        <f t="shared" si="273"/>
        <v>no</v>
      </c>
    </row>
    <row r="655" spans="1:46" s="7" customFormat="1" ht="11.25" customHeight="1" x14ac:dyDescent="0.2">
      <c r="A655" s="621">
        <f>(AirVision!A652)</f>
        <v>0</v>
      </c>
      <c r="B655" s="622">
        <f>(AirVision!B652)</f>
        <v>0</v>
      </c>
      <c r="C655" s="623" t="str">
        <f>IF(ISNUMBER(AirVision!I652),AirVision!I652, "")</f>
        <v/>
      </c>
      <c r="D655" s="624" t="str">
        <f>IF(AirVision!J652&lt;&gt;"",AirVision!J652, "")</f>
        <v/>
      </c>
      <c r="E655" s="624" t="str">
        <f>IF(ISNUMBER(AirVision!C652),AirVision!C652, "")</f>
        <v/>
      </c>
      <c r="F655" s="624" t="str">
        <f>IF(AirVision!D652&lt;&gt;"",AirVision!D652, "")</f>
        <v/>
      </c>
      <c r="G655" s="624" t="str">
        <f>IF(ISNUMBER(AirVision!F652),AirVision!F652, "")</f>
        <v/>
      </c>
      <c r="H655" s="624" t="str">
        <f>IF(AirVision!G652&lt;&gt;"",AirVision!G652, "")</f>
        <v/>
      </c>
      <c r="I655" s="624" t="str">
        <f>IF(ISNUMBER(AirVision!U652),AirVision!U652, "")</f>
        <v/>
      </c>
      <c r="J655" s="624" t="str">
        <f>IF(AirVision!V652&lt;&gt;"",AirVision!V652, "")</f>
        <v/>
      </c>
      <c r="K655" s="624" t="str">
        <f>IF(ISNUMBER(AirVision!X652),AirVision!X652, "")</f>
        <v/>
      </c>
      <c r="L655" s="624" t="str">
        <f>IF(AirVision!Y652&lt;&gt;"",AirVision!Y652, "")</f>
        <v/>
      </c>
      <c r="M655" s="624" t="str">
        <f>IF(ISNUMBER(AirVision!AA652),AirVision!AA652, "")</f>
        <v/>
      </c>
      <c r="N655" s="624" t="str">
        <f>IF(AirVision!AB652&lt;&gt;"",AirVision!AB652, "")</f>
        <v/>
      </c>
      <c r="O655" s="624" t="str">
        <f>IF(ISNUMBER(AirVision!AD652),AirVision!AD652, "")</f>
        <v/>
      </c>
      <c r="P655" s="624" t="str">
        <f>IF(AirVision!AE652&lt;&gt;"",AirVision!AE652, "")</f>
        <v/>
      </c>
      <c r="Q655" s="624">
        <f t="shared" si="266"/>
        <v>1</v>
      </c>
      <c r="R655" s="624" t="str">
        <f>IF(D655&lt;&gt;"",(VLOOKUP(D655,'Flags&amp;Qualifiers'!$S$2:$U$55,3)),"")</f>
        <v/>
      </c>
      <c r="S655" s="624" t="b">
        <f>ISNUMBER(SEARCH('Flags&amp;Qualifiers'!$S$5,D655))</f>
        <v>0</v>
      </c>
      <c r="T655" s="624">
        <f t="shared" si="267"/>
        <v>0</v>
      </c>
      <c r="U655" s="624" t="str">
        <f>IF(D655&lt;&gt;"",(VLOOKUP(D655,'Flags&amp;Qualifiers'!$S$2:$T$55,2)),"")</f>
        <v/>
      </c>
      <c r="V655" s="7">
        <f t="shared" si="268"/>
        <v>1</v>
      </c>
      <c r="W655" s="7">
        <f t="shared" si="269"/>
        <v>0</v>
      </c>
      <c r="X655" s="861" t="str">
        <f t="shared" si="270"/>
        <v>NULL</v>
      </c>
      <c r="Y655" s="557" t="str">
        <f t="shared" si="271"/>
        <v/>
      </c>
      <c r="Z655" s="862">
        <f t="shared" si="274"/>
        <v>649</v>
      </c>
      <c r="AA655" s="633">
        <f t="shared" si="275"/>
        <v>0</v>
      </c>
      <c r="AB655" s="7" t="str">
        <f t="shared" si="281"/>
        <v>INVALID</v>
      </c>
      <c r="AC655" s="861" t="str">
        <f t="shared" ref="AC655:AC718" si="282">IF(ISNUMBER(AB655),TRUNC(AB655,3), "")</f>
        <v/>
      </c>
      <c r="AD655" s="861" t="e">
        <f t="shared" ref="AD655:AD678" si="283">AVERAGE($X$655:$X$678)</f>
        <v>#DIV/0!</v>
      </c>
      <c r="AE655" s="861">
        <f t="shared" ref="AE655:AE678" si="284">MAX($X$655:$X$678)</f>
        <v>0</v>
      </c>
      <c r="AF655" s="862">
        <f t="shared" si="276"/>
        <v>300</v>
      </c>
      <c r="AG655" s="862">
        <f t="shared" si="277"/>
        <v>201</v>
      </c>
      <c r="AH655" s="865">
        <f t="shared" si="278"/>
        <v>0.374</v>
      </c>
      <c r="AI655" s="862">
        <f t="shared" si="279"/>
        <v>0.11600000000000001</v>
      </c>
      <c r="AJ655" s="862" t="e">
        <f t="shared" si="280"/>
        <v>#VALUE!</v>
      </c>
      <c r="AK655" s="632" t="str">
        <f t="shared" si="261"/>
        <v/>
      </c>
      <c r="AL655" s="866" t="str">
        <f t="shared" si="265"/>
        <v/>
      </c>
      <c r="AM655" s="867">
        <f t="shared" si="272"/>
        <v>0</v>
      </c>
      <c r="AN655" s="633" t="str">
        <f t="shared" si="262"/>
        <v>YES</v>
      </c>
      <c r="AO655" s="511" t="s">
        <v>382</v>
      </c>
      <c r="AP655" s="127">
        <f>VLOOKUP(AO655,'Flags&amp;Qualifiers'!$B$2:$C$49,2)</f>
        <v>0</v>
      </c>
      <c r="AQ655" s="127">
        <f>VLOOKUP(AO655,'Flags&amp;Qualifiers'!$B$2:$D$49,3)</f>
        <v>0</v>
      </c>
      <c r="AR655" s="127">
        <f>VLOOKUP(AO655,'Flags&amp;Qualifiers'!$B$2:$E$49,4)</f>
        <v>0</v>
      </c>
      <c r="AS655" s="968"/>
      <c r="AT655" s="856" t="str">
        <f t="shared" si="273"/>
        <v>no</v>
      </c>
    </row>
    <row r="656" spans="1:46" s="7" customFormat="1" ht="11.25" customHeight="1" x14ac:dyDescent="0.2">
      <c r="A656" s="621">
        <f>(AirVision!A653)</f>
        <v>0</v>
      </c>
      <c r="B656" s="622">
        <f>(AirVision!B653)</f>
        <v>0</v>
      </c>
      <c r="C656" s="623" t="str">
        <f>IF(ISNUMBER(AirVision!I653),AirVision!I653, "")</f>
        <v/>
      </c>
      <c r="D656" s="624" t="str">
        <f>IF(AirVision!J653&lt;&gt;"",AirVision!J653, "")</f>
        <v/>
      </c>
      <c r="E656" s="624" t="str">
        <f>IF(ISNUMBER(AirVision!C653),AirVision!C653, "")</f>
        <v/>
      </c>
      <c r="F656" s="624" t="str">
        <f>IF(AirVision!D653&lt;&gt;"",AirVision!D653, "")</f>
        <v/>
      </c>
      <c r="G656" s="624" t="str">
        <f>IF(ISNUMBER(AirVision!F653),AirVision!F653, "")</f>
        <v/>
      </c>
      <c r="H656" s="624" t="str">
        <f>IF(AirVision!G653&lt;&gt;"",AirVision!G653, "")</f>
        <v/>
      </c>
      <c r="I656" s="624" t="str">
        <f>IF(ISNUMBER(AirVision!U653),AirVision!U653, "")</f>
        <v/>
      </c>
      <c r="J656" s="624" t="str">
        <f>IF(AirVision!V653&lt;&gt;"",AirVision!V653, "")</f>
        <v/>
      </c>
      <c r="K656" s="624" t="str">
        <f>IF(ISNUMBER(AirVision!X653),AirVision!X653, "")</f>
        <v/>
      </c>
      <c r="L656" s="624" t="str">
        <f>IF(AirVision!Y653&lt;&gt;"",AirVision!Y653, "")</f>
        <v/>
      </c>
      <c r="M656" s="624" t="str">
        <f>IF(ISNUMBER(AirVision!AA653),AirVision!AA653, "")</f>
        <v/>
      </c>
      <c r="N656" s="624" t="str">
        <f>IF(AirVision!AB653&lt;&gt;"",AirVision!AB653, "")</f>
        <v/>
      </c>
      <c r="O656" s="624" t="str">
        <f>IF(ISNUMBER(AirVision!AD653),AirVision!AD653, "")</f>
        <v/>
      </c>
      <c r="P656" s="624" t="str">
        <f>IF(AirVision!AE653&lt;&gt;"",AirVision!AE653, "")</f>
        <v/>
      </c>
      <c r="Q656" s="624">
        <f t="shared" si="266"/>
        <v>1</v>
      </c>
      <c r="R656" s="624" t="str">
        <f>IF(D656&lt;&gt;"",(VLOOKUP(D656,'Flags&amp;Qualifiers'!$S$2:$U$55,3)),"")</f>
        <v/>
      </c>
      <c r="S656" s="624" t="b">
        <f>ISNUMBER(SEARCH('Flags&amp;Qualifiers'!$S$5,D656))</f>
        <v>0</v>
      </c>
      <c r="T656" s="624">
        <f t="shared" si="267"/>
        <v>0</v>
      </c>
      <c r="U656" s="624" t="str">
        <f>IF(D656&lt;&gt;"",(VLOOKUP(D656,'Flags&amp;Qualifiers'!$S$2:$T$55,2)),"")</f>
        <v/>
      </c>
      <c r="V656" s="7">
        <f t="shared" si="268"/>
        <v>1</v>
      </c>
      <c r="W656" s="7">
        <f t="shared" si="269"/>
        <v>0</v>
      </c>
      <c r="X656" s="861" t="str">
        <f t="shared" si="270"/>
        <v>NULL</v>
      </c>
      <c r="Y656" s="557" t="str">
        <f t="shared" si="271"/>
        <v/>
      </c>
      <c r="Z656" s="862">
        <f t="shared" si="274"/>
        <v>650</v>
      </c>
      <c r="AA656" s="633">
        <f t="shared" si="275"/>
        <v>0</v>
      </c>
      <c r="AB656" s="7" t="str">
        <f t="shared" si="281"/>
        <v>INVALID</v>
      </c>
      <c r="AC656" s="861" t="str">
        <f t="shared" si="282"/>
        <v/>
      </c>
      <c r="AD656" s="861" t="e">
        <f t="shared" si="283"/>
        <v>#DIV/0!</v>
      </c>
      <c r="AE656" s="861">
        <f t="shared" si="284"/>
        <v>0</v>
      </c>
      <c r="AF656" s="862">
        <f t="shared" si="276"/>
        <v>300</v>
      </c>
      <c r="AG656" s="862">
        <f t="shared" si="277"/>
        <v>201</v>
      </c>
      <c r="AH656" s="865">
        <f t="shared" si="278"/>
        <v>0.374</v>
      </c>
      <c r="AI656" s="862">
        <f t="shared" si="279"/>
        <v>0.11600000000000001</v>
      </c>
      <c r="AJ656" s="862" t="e">
        <f t="shared" si="280"/>
        <v>#VALUE!</v>
      </c>
      <c r="AK656" s="632" t="str">
        <f t="shared" si="261"/>
        <v/>
      </c>
      <c r="AL656" s="866" t="str">
        <f t="shared" si="265"/>
        <v/>
      </c>
      <c r="AM656" s="867">
        <f t="shared" si="272"/>
        <v>0</v>
      </c>
      <c r="AN656" s="633" t="str">
        <f t="shared" si="262"/>
        <v>YES</v>
      </c>
      <c r="AO656" s="511" t="s">
        <v>382</v>
      </c>
      <c r="AP656" s="127">
        <f>VLOOKUP(AO656,'Flags&amp;Qualifiers'!$B$2:$C$49,2)</f>
        <v>0</v>
      </c>
      <c r="AQ656" s="127">
        <f>VLOOKUP(AO656,'Flags&amp;Qualifiers'!$B$2:$D$49,3)</f>
        <v>0</v>
      </c>
      <c r="AR656" s="127">
        <f>VLOOKUP(AO656,'Flags&amp;Qualifiers'!$B$2:$E$49,4)</f>
        <v>0</v>
      </c>
      <c r="AS656" s="968"/>
      <c r="AT656" s="856" t="str">
        <f t="shared" si="273"/>
        <v>no</v>
      </c>
    </row>
    <row r="657" spans="1:46" s="7" customFormat="1" ht="11.25" customHeight="1" x14ac:dyDescent="0.2">
      <c r="A657" s="621">
        <f>(AirVision!A654)</f>
        <v>0</v>
      </c>
      <c r="B657" s="622">
        <f>(AirVision!B654)</f>
        <v>0</v>
      </c>
      <c r="C657" s="623" t="str">
        <f>IF(ISNUMBER(AirVision!I654),AirVision!I654, "")</f>
        <v/>
      </c>
      <c r="D657" s="624" t="str">
        <f>IF(AirVision!J654&lt;&gt;"",AirVision!J654, "")</f>
        <v/>
      </c>
      <c r="E657" s="624" t="str">
        <f>IF(ISNUMBER(AirVision!C654),AirVision!C654, "")</f>
        <v/>
      </c>
      <c r="F657" s="624" t="str">
        <f>IF(AirVision!D654&lt;&gt;"",AirVision!D654, "")</f>
        <v/>
      </c>
      <c r="G657" s="624" t="str">
        <f>IF(ISNUMBER(AirVision!F654),AirVision!F654, "")</f>
        <v/>
      </c>
      <c r="H657" s="624" t="str">
        <f>IF(AirVision!G654&lt;&gt;"",AirVision!G654, "")</f>
        <v/>
      </c>
      <c r="I657" s="624" t="str">
        <f>IF(ISNUMBER(AirVision!U654),AirVision!U654, "")</f>
        <v/>
      </c>
      <c r="J657" s="624" t="str">
        <f>IF(AirVision!V654&lt;&gt;"",AirVision!V654, "")</f>
        <v/>
      </c>
      <c r="K657" s="624" t="str">
        <f>IF(ISNUMBER(AirVision!X654),AirVision!X654, "")</f>
        <v/>
      </c>
      <c r="L657" s="624" t="str">
        <f>IF(AirVision!Y654&lt;&gt;"",AirVision!Y654, "")</f>
        <v/>
      </c>
      <c r="M657" s="624" t="str">
        <f>IF(ISNUMBER(AirVision!AA654),AirVision!AA654, "")</f>
        <v/>
      </c>
      <c r="N657" s="624" t="str">
        <f>IF(AirVision!AB654&lt;&gt;"",AirVision!AB654, "")</f>
        <v/>
      </c>
      <c r="O657" s="624" t="str">
        <f>IF(ISNUMBER(AirVision!AD654),AirVision!AD654, "")</f>
        <v/>
      </c>
      <c r="P657" s="624" t="str">
        <f>IF(AirVision!AE654&lt;&gt;"",AirVision!AE654, "")</f>
        <v/>
      </c>
      <c r="Q657" s="624">
        <f t="shared" si="266"/>
        <v>1</v>
      </c>
      <c r="R657" s="624" t="str">
        <f>IF(D657&lt;&gt;"",(VLOOKUP(D657,'Flags&amp;Qualifiers'!$S$2:$U$55,3)),"")</f>
        <v/>
      </c>
      <c r="S657" s="624" t="b">
        <f>ISNUMBER(SEARCH('Flags&amp;Qualifiers'!$S$5,D657))</f>
        <v>0</v>
      </c>
      <c r="T657" s="624">
        <f t="shared" si="267"/>
        <v>0</v>
      </c>
      <c r="U657" s="624" t="str">
        <f>IF(D657&lt;&gt;"",(VLOOKUP(D657,'Flags&amp;Qualifiers'!$S$2:$T$55,2)),"")</f>
        <v/>
      </c>
      <c r="V657" s="7">
        <f t="shared" si="268"/>
        <v>1</v>
      </c>
      <c r="W657" s="7">
        <f t="shared" si="269"/>
        <v>0</v>
      </c>
      <c r="X657" s="861" t="str">
        <f t="shared" si="270"/>
        <v>NULL</v>
      </c>
      <c r="Y657" s="557" t="str">
        <f t="shared" si="271"/>
        <v/>
      </c>
      <c r="Z657" s="862">
        <f t="shared" si="274"/>
        <v>651</v>
      </c>
      <c r="AA657" s="633">
        <f t="shared" si="275"/>
        <v>0</v>
      </c>
      <c r="AB657" s="7" t="str">
        <f t="shared" si="281"/>
        <v>INVALID</v>
      </c>
      <c r="AC657" s="861" t="str">
        <f t="shared" si="282"/>
        <v/>
      </c>
      <c r="AD657" s="861" t="e">
        <f t="shared" si="283"/>
        <v>#DIV/0!</v>
      </c>
      <c r="AE657" s="861">
        <f t="shared" si="284"/>
        <v>0</v>
      </c>
      <c r="AF657" s="862">
        <f t="shared" si="276"/>
        <v>300</v>
      </c>
      <c r="AG657" s="862">
        <f t="shared" si="277"/>
        <v>201</v>
      </c>
      <c r="AH657" s="865">
        <f t="shared" si="278"/>
        <v>0.374</v>
      </c>
      <c r="AI657" s="862">
        <f t="shared" si="279"/>
        <v>0.11600000000000001</v>
      </c>
      <c r="AJ657" s="862" t="e">
        <f t="shared" si="280"/>
        <v>#VALUE!</v>
      </c>
      <c r="AK657" s="632" t="str">
        <f t="shared" si="261"/>
        <v/>
      </c>
      <c r="AL657" s="866" t="str">
        <f t="shared" si="265"/>
        <v/>
      </c>
      <c r="AM657" s="867">
        <f t="shared" si="272"/>
        <v>0</v>
      </c>
      <c r="AN657" s="633" t="str">
        <f t="shared" si="262"/>
        <v>YES</v>
      </c>
      <c r="AO657" s="511" t="s">
        <v>382</v>
      </c>
      <c r="AP657" s="127">
        <f>VLOOKUP(AO657,'Flags&amp;Qualifiers'!$B$2:$C$49,2)</f>
        <v>0</v>
      </c>
      <c r="AQ657" s="127">
        <f>VLOOKUP(AO657,'Flags&amp;Qualifiers'!$B$2:$D$49,3)</f>
        <v>0</v>
      </c>
      <c r="AR657" s="127">
        <f>VLOOKUP(AO657,'Flags&amp;Qualifiers'!$B$2:$E$49,4)</f>
        <v>0</v>
      </c>
      <c r="AS657" s="968"/>
      <c r="AT657" s="856" t="str">
        <f t="shared" si="273"/>
        <v>no</v>
      </c>
    </row>
    <row r="658" spans="1:46" s="7" customFormat="1" ht="11.25" customHeight="1" x14ac:dyDescent="0.2">
      <c r="A658" s="621">
        <f>(AirVision!A655)</f>
        <v>0</v>
      </c>
      <c r="B658" s="622">
        <f>(AirVision!B655)</f>
        <v>0</v>
      </c>
      <c r="C658" s="623" t="str">
        <f>IF(ISNUMBER(AirVision!I655),AirVision!I655, "")</f>
        <v/>
      </c>
      <c r="D658" s="624" t="str">
        <f>IF(AirVision!J655&lt;&gt;"",AirVision!J655, "")</f>
        <v/>
      </c>
      <c r="E658" s="624" t="str">
        <f>IF(ISNUMBER(AirVision!C655),AirVision!C655, "")</f>
        <v/>
      </c>
      <c r="F658" s="624" t="str">
        <f>IF(AirVision!D655&lt;&gt;"",AirVision!D655, "")</f>
        <v/>
      </c>
      <c r="G658" s="624" t="str">
        <f>IF(ISNUMBER(AirVision!F655),AirVision!F655, "")</f>
        <v/>
      </c>
      <c r="H658" s="624" t="str">
        <f>IF(AirVision!G655&lt;&gt;"",AirVision!G655, "")</f>
        <v/>
      </c>
      <c r="I658" s="624" t="str">
        <f>IF(ISNUMBER(AirVision!U655),AirVision!U655, "")</f>
        <v/>
      </c>
      <c r="J658" s="624" t="str">
        <f>IF(AirVision!V655&lt;&gt;"",AirVision!V655, "")</f>
        <v/>
      </c>
      <c r="K658" s="624" t="str">
        <f>IF(ISNUMBER(AirVision!X655),AirVision!X655, "")</f>
        <v/>
      </c>
      <c r="L658" s="624" t="str">
        <f>IF(AirVision!Y655&lt;&gt;"",AirVision!Y655, "")</f>
        <v/>
      </c>
      <c r="M658" s="624" t="str">
        <f>IF(ISNUMBER(AirVision!AA655),AirVision!AA655, "")</f>
        <v/>
      </c>
      <c r="N658" s="624" t="str">
        <f>IF(AirVision!AB655&lt;&gt;"",AirVision!AB655, "")</f>
        <v/>
      </c>
      <c r="O658" s="624" t="str">
        <f>IF(ISNUMBER(AirVision!AD655),AirVision!AD655, "")</f>
        <v/>
      </c>
      <c r="P658" s="624" t="str">
        <f>IF(AirVision!AE655&lt;&gt;"",AirVision!AE655, "")</f>
        <v/>
      </c>
      <c r="Q658" s="624">
        <f t="shared" si="266"/>
        <v>1</v>
      </c>
      <c r="R658" s="624" t="str">
        <f>IF(D658&lt;&gt;"",(VLOOKUP(D658,'Flags&amp;Qualifiers'!$S$2:$U$55,3)),"")</f>
        <v/>
      </c>
      <c r="S658" s="624" t="b">
        <f>ISNUMBER(SEARCH('Flags&amp;Qualifiers'!$S$5,D658))</f>
        <v>0</v>
      </c>
      <c r="T658" s="624">
        <f t="shared" si="267"/>
        <v>0</v>
      </c>
      <c r="U658" s="624" t="str">
        <f>IF(D658&lt;&gt;"",(VLOOKUP(D658,'Flags&amp;Qualifiers'!$S$2:$T$55,2)),"")</f>
        <v/>
      </c>
      <c r="V658" s="7">
        <f t="shared" si="268"/>
        <v>1</v>
      </c>
      <c r="W658" s="7">
        <f t="shared" si="269"/>
        <v>0</v>
      </c>
      <c r="X658" s="861" t="str">
        <f t="shared" si="270"/>
        <v>NULL</v>
      </c>
      <c r="Y658" s="557" t="str">
        <f t="shared" si="271"/>
        <v/>
      </c>
      <c r="Z658" s="862">
        <f t="shared" si="274"/>
        <v>652</v>
      </c>
      <c r="AA658" s="633">
        <f t="shared" si="275"/>
        <v>0</v>
      </c>
      <c r="AB658" s="7" t="str">
        <f t="shared" si="281"/>
        <v>INVALID</v>
      </c>
      <c r="AC658" s="861" t="str">
        <f t="shared" si="282"/>
        <v/>
      </c>
      <c r="AD658" s="861" t="e">
        <f t="shared" si="283"/>
        <v>#DIV/0!</v>
      </c>
      <c r="AE658" s="861">
        <f t="shared" si="284"/>
        <v>0</v>
      </c>
      <c r="AF658" s="862">
        <f t="shared" si="276"/>
        <v>300</v>
      </c>
      <c r="AG658" s="862">
        <f t="shared" si="277"/>
        <v>201</v>
      </c>
      <c r="AH658" s="865">
        <f t="shared" si="278"/>
        <v>0.374</v>
      </c>
      <c r="AI658" s="862">
        <f t="shared" si="279"/>
        <v>0.11600000000000001</v>
      </c>
      <c r="AJ658" s="862" t="e">
        <f t="shared" si="280"/>
        <v>#VALUE!</v>
      </c>
      <c r="AK658" s="632" t="str">
        <f t="shared" si="261"/>
        <v/>
      </c>
      <c r="AL658" s="866" t="str">
        <f t="shared" si="265"/>
        <v/>
      </c>
      <c r="AM658" s="867">
        <f t="shared" si="272"/>
        <v>0</v>
      </c>
      <c r="AN658" s="633" t="str">
        <f t="shared" si="262"/>
        <v>YES</v>
      </c>
      <c r="AO658" s="511" t="s">
        <v>382</v>
      </c>
      <c r="AP658" s="127">
        <f>VLOOKUP(AO658,'Flags&amp;Qualifiers'!$B$2:$C$49,2)</f>
        <v>0</v>
      </c>
      <c r="AQ658" s="127">
        <f>VLOOKUP(AO658,'Flags&amp;Qualifiers'!$B$2:$D$49,3)</f>
        <v>0</v>
      </c>
      <c r="AR658" s="127">
        <f>VLOOKUP(AO658,'Flags&amp;Qualifiers'!$B$2:$E$49,4)</f>
        <v>0</v>
      </c>
      <c r="AS658" s="968"/>
      <c r="AT658" s="856" t="str">
        <f t="shared" si="273"/>
        <v>no</v>
      </c>
    </row>
    <row r="659" spans="1:46" s="7" customFormat="1" ht="11.25" customHeight="1" x14ac:dyDescent="0.2">
      <c r="A659" s="621">
        <f>(AirVision!A656)</f>
        <v>0</v>
      </c>
      <c r="B659" s="622">
        <f>(AirVision!B656)</f>
        <v>0</v>
      </c>
      <c r="C659" s="623" t="str">
        <f>IF(ISNUMBER(AirVision!I656),AirVision!I656, "")</f>
        <v/>
      </c>
      <c r="D659" s="624" t="str">
        <f>IF(AirVision!J656&lt;&gt;"",AirVision!J656, "")</f>
        <v/>
      </c>
      <c r="E659" s="624" t="str">
        <f>IF(ISNUMBER(AirVision!C656),AirVision!C656, "")</f>
        <v/>
      </c>
      <c r="F659" s="624" t="str">
        <f>IF(AirVision!D656&lt;&gt;"",AirVision!D656, "")</f>
        <v/>
      </c>
      <c r="G659" s="624" t="str">
        <f>IF(ISNUMBER(AirVision!F656),AirVision!F656, "")</f>
        <v/>
      </c>
      <c r="H659" s="624" t="str">
        <f>IF(AirVision!G656&lt;&gt;"",AirVision!G656, "")</f>
        <v/>
      </c>
      <c r="I659" s="624" t="str">
        <f>IF(ISNUMBER(AirVision!U656),AirVision!U656, "")</f>
        <v/>
      </c>
      <c r="J659" s="624" t="str">
        <f>IF(AirVision!V656&lt;&gt;"",AirVision!V656, "")</f>
        <v/>
      </c>
      <c r="K659" s="624" t="str">
        <f>IF(ISNUMBER(AirVision!X656),AirVision!X656, "")</f>
        <v/>
      </c>
      <c r="L659" s="624" t="str">
        <f>IF(AirVision!Y656&lt;&gt;"",AirVision!Y656, "")</f>
        <v/>
      </c>
      <c r="M659" s="624" t="str">
        <f>IF(ISNUMBER(AirVision!AA656),AirVision!AA656, "")</f>
        <v/>
      </c>
      <c r="N659" s="624" t="str">
        <f>IF(AirVision!AB656&lt;&gt;"",AirVision!AB656, "")</f>
        <v/>
      </c>
      <c r="O659" s="624" t="str">
        <f>IF(ISNUMBER(AirVision!AD656),AirVision!AD656, "")</f>
        <v/>
      </c>
      <c r="P659" s="624" t="str">
        <f>IF(AirVision!AE656&lt;&gt;"",AirVision!AE656, "")</f>
        <v/>
      </c>
      <c r="Q659" s="624">
        <f t="shared" si="266"/>
        <v>1</v>
      </c>
      <c r="R659" s="624" t="str">
        <f>IF(D659&lt;&gt;"",(VLOOKUP(D659,'Flags&amp;Qualifiers'!$S$2:$U$55,3)),"")</f>
        <v/>
      </c>
      <c r="S659" s="624" t="b">
        <f>ISNUMBER(SEARCH('Flags&amp;Qualifiers'!$S$5,D659))</f>
        <v>0</v>
      </c>
      <c r="T659" s="624">
        <f t="shared" si="267"/>
        <v>0</v>
      </c>
      <c r="U659" s="624" t="str">
        <f>IF(D659&lt;&gt;"",(VLOOKUP(D659,'Flags&amp;Qualifiers'!$S$2:$T$55,2)),"")</f>
        <v/>
      </c>
      <c r="V659" s="7">
        <f t="shared" si="268"/>
        <v>1</v>
      </c>
      <c r="W659" s="7">
        <f t="shared" si="269"/>
        <v>0</v>
      </c>
      <c r="X659" s="861" t="str">
        <f t="shared" si="270"/>
        <v>NULL</v>
      </c>
      <c r="Y659" s="557" t="str">
        <f t="shared" si="271"/>
        <v/>
      </c>
      <c r="Z659" s="862">
        <f t="shared" si="274"/>
        <v>653</v>
      </c>
      <c r="AA659" s="633">
        <f t="shared" si="275"/>
        <v>0</v>
      </c>
      <c r="AB659" s="7" t="str">
        <f t="shared" si="281"/>
        <v>INVALID</v>
      </c>
      <c r="AC659" s="861" t="str">
        <f t="shared" si="282"/>
        <v/>
      </c>
      <c r="AD659" s="861" t="e">
        <f t="shared" si="283"/>
        <v>#DIV/0!</v>
      </c>
      <c r="AE659" s="861">
        <f t="shared" si="284"/>
        <v>0</v>
      </c>
      <c r="AF659" s="862">
        <f t="shared" si="276"/>
        <v>300</v>
      </c>
      <c r="AG659" s="862">
        <f t="shared" si="277"/>
        <v>201</v>
      </c>
      <c r="AH659" s="865">
        <f t="shared" si="278"/>
        <v>0.374</v>
      </c>
      <c r="AI659" s="862">
        <f t="shared" si="279"/>
        <v>0.11600000000000001</v>
      </c>
      <c r="AJ659" s="862" t="e">
        <f t="shared" si="280"/>
        <v>#VALUE!</v>
      </c>
      <c r="AK659" s="632" t="str">
        <f t="shared" si="261"/>
        <v/>
      </c>
      <c r="AL659" s="866" t="str">
        <f t="shared" si="265"/>
        <v/>
      </c>
      <c r="AM659" s="867">
        <f t="shared" si="272"/>
        <v>0</v>
      </c>
      <c r="AN659" s="633" t="str">
        <f t="shared" si="262"/>
        <v>YES</v>
      </c>
      <c r="AO659" s="511" t="s">
        <v>382</v>
      </c>
      <c r="AP659" s="127">
        <f>VLOOKUP(AO659,'Flags&amp;Qualifiers'!$B$2:$C$49,2)</f>
        <v>0</v>
      </c>
      <c r="AQ659" s="127">
        <f>VLOOKUP(AO659,'Flags&amp;Qualifiers'!$B$2:$D$49,3)</f>
        <v>0</v>
      </c>
      <c r="AR659" s="127">
        <f>VLOOKUP(AO659,'Flags&amp;Qualifiers'!$B$2:$E$49,4)</f>
        <v>0</v>
      </c>
      <c r="AS659" s="968"/>
      <c r="AT659" s="856" t="str">
        <f t="shared" si="273"/>
        <v>no</v>
      </c>
    </row>
    <row r="660" spans="1:46" s="7" customFormat="1" ht="11.25" customHeight="1" x14ac:dyDescent="0.2">
      <c r="A660" s="621">
        <f>(AirVision!A657)</f>
        <v>0</v>
      </c>
      <c r="B660" s="622">
        <f>(AirVision!B657)</f>
        <v>0</v>
      </c>
      <c r="C660" s="623" t="str">
        <f>IF(ISNUMBER(AirVision!I657),AirVision!I657, "")</f>
        <v/>
      </c>
      <c r="D660" s="624" t="str">
        <f>IF(AirVision!J657&lt;&gt;"",AirVision!J657, "")</f>
        <v/>
      </c>
      <c r="E660" s="624" t="str">
        <f>IF(ISNUMBER(AirVision!C657),AirVision!C657, "")</f>
        <v/>
      </c>
      <c r="F660" s="624" t="str">
        <f>IF(AirVision!D657&lt;&gt;"",AirVision!D657, "")</f>
        <v/>
      </c>
      <c r="G660" s="624" t="str">
        <f>IF(ISNUMBER(AirVision!F657),AirVision!F657, "")</f>
        <v/>
      </c>
      <c r="H660" s="624" t="str">
        <f>IF(AirVision!G657&lt;&gt;"",AirVision!G657, "")</f>
        <v/>
      </c>
      <c r="I660" s="624" t="str">
        <f>IF(ISNUMBER(AirVision!U657),AirVision!U657, "")</f>
        <v/>
      </c>
      <c r="J660" s="624" t="str">
        <f>IF(AirVision!V657&lt;&gt;"",AirVision!V657, "")</f>
        <v/>
      </c>
      <c r="K660" s="624" t="str">
        <f>IF(ISNUMBER(AirVision!X657),AirVision!X657, "")</f>
        <v/>
      </c>
      <c r="L660" s="624" t="str">
        <f>IF(AirVision!Y657&lt;&gt;"",AirVision!Y657, "")</f>
        <v/>
      </c>
      <c r="M660" s="624" t="str">
        <f>IF(ISNUMBER(AirVision!AA657),AirVision!AA657, "")</f>
        <v/>
      </c>
      <c r="N660" s="624" t="str">
        <f>IF(AirVision!AB657&lt;&gt;"",AirVision!AB657, "")</f>
        <v/>
      </c>
      <c r="O660" s="624" t="str">
        <f>IF(ISNUMBER(AirVision!AD657),AirVision!AD657, "")</f>
        <v/>
      </c>
      <c r="P660" s="624" t="str">
        <f>IF(AirVision!AE657&lt;&gt;"",AirVision!AE657, "")</f>
        <v/>
      </c>
      <c r="Q660" s="624">
        <f t="shared" si="266"/>
        <v>1</v>
      </c>
      <c r="R660" s="624" t="str">
        <f>IF(D660&lt;&gt;"",(VLOOKUP(D660,'Flags&amp;Qualifiers'!$S$2:$U$55,3)),"")</f>
        <v/>
      </c>
      <c r="S660" s="624" t="b">
        <f>ISNUMBER(SEARCH('Flags&amp;Qualifiers'!$S$5,D660))</f>
        <v>0</v>
      </c>
      <c r="T660" s="624">
        <f t="shared" si="267"/>
        <v>0</v>
      </c>
      <c r="U660" s="624" t="str">
        <f>IF(D660&lt;&gt;"",(VLOOKUP(D660,'Flags&amp;Qualifiers'!$S$2:$T$55,2)),"")</f>
        <v/>
      </c>
      <c r="V660" s="7">
        <f t="shared" si="268"/>
        <v>1</v>
      </c>
      <c r="W660" s="7">
        <f t="shared" si="269"/>
        <v>0</v>
      </c>
      <c r="X660" s="861" t="str">
        <f t="shared" si="270"/>
        <v>NULL</v>
      </c>
      <c r="Y660" s="557" t="str">
        <f t="shared" si="271"/>
        <v/>
      </c>
      <c r="Z660" s="862">
        <f t="shared" si="274"/>
        <v>654</v>
      </c>
      <c r="AA660" s="633">
        <f t="shared" si="275"/>
        <v>0</v>
      </c>
      <c r="AB660" s="7" t="str">
        <f t="shared" si="281"/>
        <v>INVALID</v>
      </c>
      <c r="AC660" s="861" t="str">
        <f t="shared" si="282"/>
        <v/>
      </c>
      <c r="AD660" s="861" t="e">
        <f t="shared" si="283"/>
        <v>#DIV/0!</v>
      </c>
      <c r="AE660" s="861">
        <f t="shared" si="284"/>
        <v>0</v>
      </c>
      <c r="AF660" s="862">
        <f t="shared" si="276"/>
        <v>300</v>
      </c>
      <c r="AG660" s="862">
        <f t="shared" si="277"/>
        <v>201</v>
      </c>
      <c r="AH660" s="865">
        <f t="shared" si="278"/>
        <v>0.374</v>
      </c>
      <c r="AI660" s="862">
        <f t="shared" si="279"/>
        <v>0.11600000000000001</v>
      </c>
      <c r="AJ660" s="862" t="e">
        <f t="shared" si="280"/>
        <v>#VALUE!</v>
      </c>
      <c r="AK660" s="632" t="str">
        <f t="shared" si="261"/>
        <v/>
      </c>
      <c r="AL660" s="866" t="str">
        <f t="shared" si="265"/>
        <v/>
      </c>
      <c r="AM660" s="867">
        <f t="shared" si="272"/>
        <v>0</v>
      </c>
      <c r="AN660" s="633" t="str">
        <f t="shared" si="262"/>
        <v>YES</v>
      </c>
      <c r="AO660" s="511" t="s">
        <v>382</v>
      </c>
      <c r="AP660" s="127">
        <f>VLOOKUP(AO660,'Flags&amp;Qualifiers'!$B$2:$C$49,2)</f>
        <v>0</v>
      </c>
      <c r="AQ660" s="127">
        <f>VLOOKUP(AO660,'Flags&amp;Qualifiers'!$B$2:$D$49,3)</f>
        <v>0</v>
      </c>
      <c r="AR660" s="127">
        <f>VLOOKUP(AO660,'Flags&amp;Qualifiers'!$B$2:$E$49,4)</f>
        <v>0</v>
      </c>
      <c r="AS660" s="968"/>
      <c r="AT660" s="856" t="str">
        <f t="shared" si="273"/>
        <v>no</v>
      </c>
    </row>
    <row r="661" spans="1:46" s="7" customFormat="1" ht="11.25" customHeight="1" x14ac:dyDescent="0.2">
      <c r="A661" s="621">
        <f>(AirVision!A658)</f>
        <v>0</v>
      </c>
      <c r="B661" s="622">
        <f>(AirVision!B658)</f>
        <v>0</v>
      </c>
      <c r="C661" s="623" t="str">
        <f>IF(ISNUMBER(AirVision!I658),AirVision!I658, "")</f>
        <v/>
      </c>
      <c r="D661" s="624" t="str">
        <f>IF(AirVision!J658&lt;&gt;"",AirVision!J658, "")</f>
        <v/>
      </c>
      <c r="E661" s="624" t="str">
        <f>IF(ISNUMBER(AirVision!C658),AirVision!C658, "")</f>
        <v/>
      </c>
      <c r="F661" s="624" t="str">
        <f>IF(AirVision!D658&lt;&gt;"",AirVision!D658, "")</f>
        <v/>
      </c>
      <c r="G661" s="624" t="str">
        <f>IF(ISNUMBER(AirVision!F658),AirVision!F658, "")</f>
        <v/>
      </c>
      <c r="H661" s="624" t="str">
        <f>IF(AirVision!G658&lt;&gt;"",AirVision!G658, "")</f>
        <v/>
      </c>
      <c r="I661" s="624" t="str">
        <f>IF(ISNUMBER(AirVision!U658),AirVision!U658, "")</f>
        <v/>
      </c>
      <c r="J661" s="624" t="str">
        <f>IF(AirVision!V658&lt;&gt;"",AirVision!V658, "")</f>
        <v/>
      </c>
      <c r="K661" s="624" t="str">
        <f>IF(ISNUMBER(AirVision!X658),AirVision!X658, "")</f>
        <v/>
      </c>
      <c r="L661" s="624" t="str">
        <f>IF(AirVision!Y658&lt;&gt;"",AirVision!Y658, "")</f>
        <v/>
      </c>
      <c r="M661" s="624" t="str">
        <f>IF(ISNUMBER(AirVision!AA658),AirVision!AA658, "")</f>
        <v/>
      </c>
      <c r="N661" s="624" t="str">
        <f>IF(AirVision!AB658&lt;&gt;"",AirVision!AB658, "")</f>
        <v/>
      </c>
      <c r="O661" s="624" t="str">
        <f>IF(ISNUMBER(AirVision!AD658),AirVision!AD658, "")</f>
        <v/>
      </c>
      <c r="P661" s="624" t="str">
        <f>IF(AirVision!AE658&lt;&gt;"",AirVision!AE658, "")</f>
        <v/>
      </c>
      <c r="Q661" s="624">
        <f t="shared" si="266"/>
        <v>1</v>
      </c>
      <c r="R661" s="624" t="str">
        <f>IF(D661&lt;&gt;"",(VLOOKUP(D661,'Flags&amp;Qualifiers'!$S$2:$U$55,3)),"")</f>
        <v/>
      </c>
      <c r="S661" s="624" t="b">
        <f>ISNUMBER(SEARCH('Flags&amp;Qualifiers'!$S$5,D661))</f>
        <v>0</v>
      </c>
      <c r="T661" s="624">
        <f t="shared" si="267"/>
        <v>0</v>
      </c>
      <c r="U661" s="624" t="str">
        <f>IF(D661&lt;&gt;"",(VLOOKUP(D661,'Flags&amp;Qualifiers'!$S$2:$T$55,2)),"")</f>
        <v/>
      </c>
      <c r="V661" s="7">
        <f t="shared" si="268"/>
        <v>1</v>
      </c>
      <c r="W661" s="7">
        <f t="shared" si="269"/>
        <v>0</v>
      </c>
      <c r="X661" s="861" t="str">
        <f t="shared" si="270"/>
        <v>NULL</v>
      </c>
      <c r="Y661" s="557" t="str">
        <f t="shared" si="271"/>
        <v/>
      </c>
      <c r="Z661" s="862">
        <f t="shared" si="274"/>
        <v>655</v>
      </c>
      <c r="AA661" s="633">
        <f t="shared" si="275"/>
        <v>0</v>
      </c>
      <c r="AB661" s="7" t="str">
        <f t="shared" si="281"/>
        <v>INVALID</v>
      </c>
      <c r="AC661" s="861" t="str">
        <f t="shared" si="282"/>
        <v/>
      </c>
      <c r="AD661" s="861" t="e">
        <f t="shared" si="283"/>
        <v>#DIV/0!</v>
      </c>
      <c r="AE661" s="861">
        <f t="shared" si="284"/>
        <v>0</v>
      </c>
      <c r="AF661" s="862">
        <f t="shared" si="276"/>
        <v>300</v>
      </c>
      <c r="AG661" s="862">
        <f t="shared" si="277"/>
        <v>201</v>
      </c>
      <c r="AH661" s="865">
        <f t="shared" si="278"/>
        <v>0.374</v>
      </c>
      <c r="AI661" s="862">
        <f t="shared" si="279"/>
        <v>0.11600000000000001</v>
      </c>
      <c r="AJ661" s="862" t="e">
        <f t="shared" si="280"/>
        <v>#VALUE!</v>
      </c>
      <c r="AK661" s="632" t="str">
        <f t="shared" si="261"/>
        <v/>
      </c>
      <c r="AL661" s="866" t="str">
        <f t="shared" si="265"/>
        <v/>
      </c>
      <c r="AM661" s="867">
        <f t="shared" si="272"/>
        <v>0</v>
      </c>
      <c r="AN661" s="633" t="str">
        <f t="shared" si="262"/>
        <v>YES</v>
      </c>
      <c r="AO661" s="511" t="s">
        <v>382</v>
      </c>
      <c r="AP661" s="127">
        <f>VLOOKUP(AO661,'Flags&amp;Qualifiers'!$B$2:$C$49,2)</f>
        <v>0</v>
      </c>
      <c r="AQ661" s="127">
        <f>VLOOKUP(AO661,'Flags&amp;Qualifiers'!$B$2:$D$49,3)</f>
        <v>0</v>
      </c>
      <c r="AR661" s="127">
        <f>VLOOKUP(AO661,'Flags&amp;Qualifiers'!$B$2:$E$49,4)</f>
        <v>0</v>
      </c>
      <c r="AS661" s="968"/>
      <c r="AT661" s="856" t="str">
        <f t="shared" si="273"/>
        <v>no</v>
      </c>
    </row>
    <row r="662" spans="1:46" s="7" customFormat="1" ht="11.25" customHeight="1" x14ac:dyDescent="0.2">
      <c r="A662" s="621">
        <f>(AirVision!A659)</f>
        <v>0</v>
      </c>
      <c r="B662" s="622">
        <f>(AirVision!B659)</f>
        <v>0</v>
      </c>
      <c r="C662" s="623" t="str">
        <f>IF(ISNUMBER(AirVision!I659),AirVision!I659, "")</f>
        <v/>
      </c>
      <c r="D662" s="624" t="str">
        <f>IF(AirVision!J659&lt;&gt;"",AirVision!J659, "")</f>
        <v/>
      </c>
      <c r="E662" s="624" t="str">
        <f>IF(ISNUMBER(AirVision!C659),AirVision!C659, "")</f>
        <v/>
      </c>
      <c r="F662" s="624" t="str">
        <f>IF(AirVision!D659&lt;&gt;"",AirVision!D659, "")</f>
        <v/>
      </c>
      <c r="G662" s="624" t="str">
        <f>IF(ISNUMBER(AirVision!F659),AirVision!F659, "")</f>
        <v/>
      </c>
      <c r="H662" s="624" t="str">
        <f>IF(AirVision!G659&lt;&gt;"",AirVision!G659, "")</f>
        <v/>
      </c>
      <c r="I662" s="624" t="str">
        <f>IF(ISNUMBER(AirVision!U659),AirVision!U659, "")</f>
        <v/>
      </c>
      <c r="J662" s="624" t="str">
        <f>IF(AirVision!V659&lt;&gt;"",AirVision!V659, "")</f>
        <v/>
      </c>
      <c r="K662" s="624" t="str">
        <f>IF(ISNUMBER(AirVision!X659),AirVision!X659, "")</f>
        <v/>
      </c>
      <c r="L662" s="624" t="str">
        <f>IF(AirVision!Y659&lt;&gt;"",AirVision!Y659, "")</f>
        <v/>
      </c>
      <c r="M662" s="624" t="str">
        <f>IF(ISNUMBER(AirVision!AA659),AirVision!AA659, "")</f>
        <v/>
      </c>
      <c r="N662" s="624" t="str">
        <f>IF(AirVision!AB659&lt;&gt;"",AirVision!AB659, "")</f>
        <v/>
      </c>
      <c r="O662" s="624" t="str">
        <f>IF(ISNUMBER(AirVision!AD659),AirVision!AD659, "")</f>
        <v/>
      </c>
      <c r="P662" s="624" t="str">
        <f>IF(AirVision!AE659&lt;&gt;"",AirVision!AE659, "")</f>
        <v/>
      </c>
      <c r="Q662" s="624">
        <f t="shared" si="266"/>
        <v>1</v>
      </c>
      <c r="R662" s="624" t="str">
        <f>IF(D662&lt;&gt;"",(VLOOKUP(D662,'Flags&amp;Qualifiers'!$S$2:$U$55,3)),"")</f>
        <v/>
      </c>
      <c r="S662" s="624" t="b">
        <f>ISNUMBER(SEARCH('Flags&amp;Qualifiers'!$S$5,D662))</f>
        <v>0</v>
      </c>
      <c r="T662" s="624">
        <f t="shared" si="267"/>
        <v>0</v>
      </c>
      <c r="U662" s="624" t="str">
        <f>IF(D662&lt;&gt;"",(VLOOKUP(D662,'Flags&amp;Qualifiers'!$S$2:$T$55,2)),"")</f>
        <v/>
      </c>
      <c r="V662" s="7">
        <f t="shared" si="268"/>
        <v>1</v>
      </c>
      <c r="W662" s="7">
        <f t="shared" si="269"/>
        <v>0</v>
      </c>
      <c r="X662" s="861" t="str">
        <f t="shared" si="270"/>
        <v>NULL</v>
      </c>
      <c r="Y662" s="557" t="str">
        <f t="shared" si="271"/>
        <v/>
      </c>
      <c r="Z662" s="862">
        <f t="shared" si="274"/>
        <v>656</v>
      </c>
      <c r="AA662" s="633">
        <f t="shared" si="275"/>
        <v>0</v>
      </c>
      <c r="AB662" s="7" t="str">
        <f t="shared" si="281"/>
        <v>INVALID</v>
      </c>
      <c r="AC662" s="861" t="str">
        <f t="shared" si="282"/>
        <v/>
      </c>
      <c r="AD662" s="861" t="e">
        <f t="shared" si="283"/>
        <v>#DIV/0!</v>
      </c>
      <c r="AE662" s="861">
        <f t="shared" si="284"/>
        <v>0</v>
      </c>
      <c r="AF662" s="862">
        <f t="shared" si="276"/>
        <v>300</v>
      </c>
      <c r="AG662" s="862">
        <f t="shared" si="277"/>
        <v>201</v>
      </c>
      <c r="AH662" s="865">
        <f t="shared" si="278"/>
        <v>0.374</v>
      </c>
      <c r="AI662" s="862">
        <f t="shared" si="279"/>
        <v>0.11600000000000001</v>
      </c>
      <c r="AJ662" s="862" t="e">
        <f t="shared" si="280"/>
        <v>#VALUE!</v>
      </c>
      <c r="AK662" s="632" t="str">
        <f t="shared" si="261"/>
        <v/>
      </c>
      <c r="AL662" s="866" t="str">
        <f t="shared" si="265"/>
        <v/>
      </c>
      <c r="AM662" s="867">
        <f t="shared" si="272"/>
        <v>0</v>
      </c>
      <c r="AN662" s="633" t="str">
        <f t="shared" si="262"/>
        <v>YES</v>
      </c>
      <c r="AO662" s="511" t="s">
        <v>382</v>
      </c>
      <c r="AP662" s="127">
        <f>VLOOKUP(AO662,'Flags&amp;Qualifiers'!$B$2:$C$49,2)</f>
        <v>0</v>
      </c>
      <c r="AQ662" s="127">
        <f>VLOOKUP(AO662,'Flags&amp;Qualifiers'!$B$2:$D$49,3)</f>
        <v>0</v>
      </c>
      <c r="AR662" s="127">
        <f>VLOOKUP(AO662,'Flags&amp;Qualifiers'!$B$2:$E$49,4)</f>
        <v>0</v>
      </c>
      <c r="AS662" s="968">
        <f>COUNTIF(AC662:AC678,"&gt;0")</f>
        <v>0</v>
      </c>
      <c r="AT662" s="856" t="str">
        <f t="shared" si="273"/>
        <v>no</v>
      </c>
    </row>
    <row r="663" spans="1:46" s="7" customFormat="1" ht="11.25" customHeight="1" x14ac:dyDescent="0.2">
      <c r="A663" s="621">
        <f>(AirVision!A660)</f>
        <v>0</v>
      </c>
      <c r="B663" s="622">
        <f>(AirVision!B660)</f>
        <v>0</v>
      </c>
      <c r="C663" s="623" t="str">
        <f>IF(ISNUMBER(AirVision!I660),AirVision!I660, "")</f>
        <v/>
      </c>
      <c r="D663" s="624" t="str">
        <f>IF(AirVision!J660&lt;&gt;"",AirVision!J660, "")</f>
        <v/>
      </c>
      <c r="E663" s="624" t="str">
        <f>IF(ISNUMBER(AirVision!C660),AirVision!C660, "")</f>
        <v/>
      </c>
      <c r="F663" s="624" t="str">
        <f>IF(AirVision!D660&lt;&gt;"",AirVision!D660, "")</f>
        <v/>
      </c>
      <c r="G663" s="624" t="str">
        <f>IF(ISNUMBER(AirVision!F660),AirVision!F660, "")</f>
        <v/>
      </c>
      <c r="H663" s="624" t="str">
        <f>IF(AirVision!G660&lt;&gt;"",AirVision!G660, "")</f>
        <v/>
      </c>
      <c r="I663" s="624" t="str">
        <f>IF(ISNUMBER(AirVision!U660),AirVision!U660, "")</f>
        <v/>
      </c>
      <c r="J663" s="624" t="str">
        <f>IF(AirVision!V660&lt;&gt;"",AirVision!V660, "")</f>
        <v/>
      </c>
      <c r="K663" s="624" t="str">
        <f>IF(ISNUMBER(AirVision!X660),AirVision!X660, "")</f>
        <v/>
      </c>
      <c r="L663" s="624" t="str">
        <f>IF(AirVision!Y660&lt;&gt;"",AirVision!Y660, "")</f>
        <v/>
      </c>
      <c r="M663" s="624" t="str">
        <f>IF(ISNUMBER(AirVision!AA660),AirVision!AA660, "")</f>
        <v/>
      </c>
      <c r="N663" s="624" t="str">
        <f>IF(AirVision!AB660&lt;&gt;"",AirVision!AB660, "")</f>
        <v/>
      </c>
      <c r="O663" s="624" t="str">
        <f>IF(ISNUMBER(AirVision!AD660),AirVision!AD660, "")</f>
        <v/>
      </c>
      <c r="P663" s="624" t="str">
        <f>IF(AirVision!AE660&lt;&gt;"",AirVision!AE660, "")</f>
        <v/>
      </c>
      <c r="Q663" s="624">
        <f t="shared" si="266"/>
        <v>1</v>
      </c>
      <c r="R663" s="624" t="str">
        <f>IF(D663&lt;&gt;"",(VLOOKUP(D663,'Flags&amp;Qualifiers'!$S$2:$U$55,3)),"")</f>
        <v/>
      </c>
      <c r="S663" s="624" t="b">
        <f>ISNUMBER(SEARCH('Flags&amp;Qualifiers'!$S$5,D663))</f>
        <v>0</v>
      </c>
      <c r="T663" s="624">
        <f t="shared" si="267"/>
        <v>0</v>
      </c>
      <c r="U663" s="624" t="str">
        <f>IF(D663&lt;&gt;"",(VLOOKUP(D663,'Flags&amp;Qualifiers'!$S$2:$T$55,2)),"")</f>
        <v/>
      </c>
      <c r="V663" s="7">
        <f t="shared" si="268"/>
        <v>1</v>
      </c>
      <c r="W663" s="7">
        <f t="shared" si="269"/>
        <v>0</v>
      </c>
      <c r="X663" s="861" t="str">
        <f t="shared" si="270"/>
        <v>NULL</v>
      </c>
      <c r="Y663" s="557" t="str">
        <f t="shared" si="271"/>
        <v/>
      </c>
      <c r="Z663" s="862">
        <f t="shared" si="274"/>
        <v>657</v>
      </c>
      <c r="AA663" s="633">
        <f t="shared" si="275"/>
        <v>0</v>
      </c>
      <c r="AB663" s="7" t="str">
        <f t="shared" si="281"/>
        <v>INVALID</v>
      </c>
      <c r="AC663" s="861" t="str">
        <f t="shared" si="282"/>
        <v/>
      </c>
      <c r="AD663" s="861" t="e">
        <f t="shared" si="283"/>
        <v>#DIV/0!</v>
      </c>
      <c r="AE663" s="861">
        <f t="shared" si="284"/>
        <v>0</v>
      </c>
      <c r="AF663" s="862">
        <f t="shared" si="276"/>
        <v>300</v>
      </c>
      <c r="AG663" s="862">
        <f t="shared" si="277"/>
        <v>201</v>
      </c>
      <c r="AH663" s="865">
        <f t="shared" si="278"/>
        <v>0.374</v>
      </c>
      <c r="AI663" s="862">
        <f t="shared" si="279"/>
        <v>0.11600000000000001</v>
      </c>
      <c r="AJ663" s="862" t="e">
        <f t="shared" si="280"/>
        <v>#VALUE!</v>
      </c>
      <c r="AK663" s="632" t="str">
        <f t="shared" si="261"/>
        <v/>
      </c>
      <c r="AL663" s="866" t="str">
        <f t="shared" si="265"/>
        <v/>
      </c>
      <c r="AM663" s="867">
        <f t="shared" si="272"/>
        <v>0</v>
      </c>
      <c r="AN663" s="633" t="str">
        <f t="shared" si="262"/>
        <v>YES</v>
      </c>
      <c r="AO663" s="511" t="s">
        <v>382</v>
      </c>
      <c r="AP663" s="127">
        <f>VLOOKUP(AO663,'Flags&amp;Qualifiers'!$B$2:$C$49,2)</f>
        <v>0</v>
      </c>
      <c r="AQ663" s="127">
        <f>VLOOKUP(AO663,'Flags&amp;Qualifiers'!$B$2:$D$49,3)</f>
        <v>0</v>
      </c>
      <c r="AR663" s="127">
        <f>VLOOKUP(AO663,'Flags&amp;Qualifiers'!$B$2:$E$49,4)</f>
        <v>0</v>
      </c>
      <c r="AS663" s="968"/>
      <c r="AT663" s="856" t="str">
        <f t="shared" si="273"/>
        <v>no</v>
      </c>
    </row>
    <row r="664" spans="1:46" s="7" customFormat="1" ht="11.25" customHeight="1" x14ac:dyDescent="0.2">
      <c r="A664" s="621">
        <f>(AirVision!A661)</f>
        <v>0</v>
      </c>
      <c r="B664" s="622">
        <f>(AirVision!B661)</f>
        <v>0</v>
      </c>
      <c r="C664" s="623" t="str">
        <f>IF(ISNUMBER(AirVision!I661),AirVision!I661, "")</f>
        <v/>
      </c>
      <c r="D664" s="624" t="str">
        <f>IF(AirVision!J661&lt;&gt;"",AirVision!J661, "")</f>
        <v/>
      </c>
      <c r="E664" s="624" t="str">
        <f>IF(ISNUMBER(AirVision!C661),AirVision!C661, "")</f>
        <v/>
      </c>
      <c r="F664" s="624" t="str">
        <f>IF(AirVision!D661&lt;&gt;"",AirVision!D661, "")</f>
        <v/>
      </c>
      <c r="G664" s="624" t="str">
        <f>IF(ISNUMBER(AirVision!F661),AirVision!F661, "")</f>
        <v/>
      </c>
      <c r="H664" s="624" t="str">
        <f>IF(AirVision!G661&lt;&gt;"",AirVision!G661, "")</f>
        <v/>
      </c>
      <c r="I664" s="624" t="str">
        <f>IF(ISNUMBER(AirVision!U661),AirVision!U661, "")</f>
        <v/>
      </c>
      <c r="J664" s="624" t="str">
        <f>IF(AirVision!V661&lt;&gt;"",AirVision!V661, "")</f>
        <v/>
      </c>
      <c r="K664" s="624" t="str">
        <f>IF(ISNUMBER(AirVision!X661),AirVision!X661, "")</f>
        <v/>
      </c>
      <c r="L664" s="624" t="str">
        <f>IF(AirVision!Y661&lt;&gt;"",AirVision!Y661, "")</f>
        <v/>
      </c>
      <c r="M664" s="624" t="str">
        <f>IF(ISNUMBER(AirVision!AA661),AirVision!AA661, "")</f>
        <v/>
      </c>
      <c r="N664" s="624" t="str">
        <f>IF(AirVision!AB661&lt;&gt;"",AirVision!AB661, "")</f>
        <v/>
      </c>
      <c r="O664" s="624" t="str">
        <f>IF(ISNUMBER(AirVision!AD661),AirVision!AD661, "")</f>
        <v/>
      </c>
      <c r="P664" s="624" t="str">
        <f>IF(AirVision!AE661&lt;&gt;"",AirVision!AE661, "")</f>
        <v/>
      </c>
      <c r="Q664" s="624">
        <f t="shared" si="266"/>
        <v>1</v>
      </c>
      <c r="R664" s="624" t="str">
        <f>IF(D664&lt;&gt;"",(VLOOKUP(D664,'Flags&amp;Qualifiers'!$S$2:$U$55,3)),"")</f>
        <v/>
      </c>
      <c r="S664" s="624" t="b">
        <f>ISNUMBER(SEARCH('Flags&amp;Qualifiers'!$S$5,D664))</f>
        <v>0</v>
      </c>
      <c r="T664" s="624">
        <f t="shared" si="267"/>
        <v>0</v>
      </c>
      <c r="U664" s="624" t="str">
        <f>IF(D664&lt;&gt;"",(VLOOKUP(D664,'Flags&amp;Qualifiers'!$S$2:$T$55,2)),"")</f>
        <v/>
      </c>
      <c r="V664" s="7">
        <f t="shared" si="268"/>
        <v>1</v>
      </c>
      <c r="W664" s="7">
        <f t="shared" si="269"/>
        <v>0</v>
      </c>
      <c r="X664" s="861" t="str">
        <f t="shared" si="270"/>
        <v>NULL</v>
      </c>
      <c r="Y664" s="557" t="str">
        <f t="shared" si="271"/>
        <v/>
      </c>
      <c r="Z664" s="862">
        <f t="shared" si="274"/>
        <v>658</v>
      </c>
      <c r="AA664" s="633">
        <f t="shared" si="275"/>
        <v>0</v>
      </c>
      <c r="AB664" s="7" t="str">
        <f t="shared" si="281"/>
        <v>INVALID</v>
      </c>
      <c r="AC664" s="861" t="str">
        <f t="shared" si="282"/>
        <v/>
      </c>
      <c r="AD664" s="861" t="e">
        <f t="shared" si="283"/>
        <v>#DIV/0!</v>
      </c>
      <c r="AE664" s="861">
        <f t="shared" si="284"/>
        <v>0</v>
      </c>
      <c r="AF664" s="862">
        <f t="shared" si="276"/>
        <v>300</v>
      </c>
      <c r="AG664" s="862">
        <f t="shared" si="277"/>
        <v>201</v>
      </c>
      <c r="AH664" s="865">
        <f t="shared" si="278"/>
        <v>0.374</v>
      </c>
      <c r="AI664" s="862">
        <f t="shared" si="279"/>
        <v>0.11600000000000001</v>
      </c>
      <c r="AJ664" s="862" t="e">
        <f t="shared" si="280"/>
        <v>#VALUE!</v>
      </c>
      <c r="AK664" s="632" t="str">
        <f t="shared" si="261"/>
        <v/>
      </c>
      <c r="AL664" s="866" t="str">
        <f t="shared" si="265"/>
        <v/>
      </c>
      <c r="AM664" s="867">
        <f t="shared" si="272"/>
        <v>0</v>
      </c>
      <c r="AN664" s="633" t="str">
        <f t="shared" si="262"/>
        <v>YES</v>
      </c>
      <c r="AO664" s="511" t="s">
        <v>382</v>
      </c>
      <c r="AP664" s="127">
        <f>VLOOKUP(AO664,'Flags&amp;Qualifiers'!$B$2:$C$49,2)</f>
        <v>0</v>
      </c>
      <c r="AQ664" s="127">
        <f>VLOOKUP(AO664,'Flags&amp;Qualifiers'!$B$2:$D$49,3)</f>
        <v>0</v>
      </c>
      <c r="AR664" s="127">
        <f>VLOOKUP(AO664,'Flags&amp;Qualifiers'!$B$2:$E$49,4)</f>
        <v>0</v>
      </c>
      <c r="AS664" s="968"/>
      <c r="AT664" s="856" t="str">
        <f t="shared" si="273"/>
        <v>no</v>
      </c>
    </row>
    <row r="665" spans="1:46" s="7" customFormat="1" ht="11.25" customHeight="1" x14ac:dyDescent="0.2">
      <c r="A665" s="621">
        <f>(AirVision!A662)</f>
        <v>0</v>
      </c>
      <c r="B665" s="622">
        <f>(AirVision!B662)</f>
        <v>0</v>
      </c>
      <c r="C665" s="623" t="str">
        <f>IF(ISNUMBER(AirVision!I662),AirVision!I662, "")</f>
        <v/>
      </c>
      <c r="D665" s="624" t="str">
        <f>IF(AirVision!J662&lt;&gt;"",AirVision!J662, "")</f>
        <v/>
      </c>
      <c r="E665" s="624" t="str">
        <f>IF(ISNUMBER(AirVision!C662),AirVision!C662, "")</f>
        <v/>
      </c>
      <c r="F665" s="624" t="str">
        <f>IF(AirVision!D662&lt;&gt;"",AirVision!D662, "")</f>
        <v/>
      </c>
      <c r="G665" s="624" t="str">
        <f>IF(ISNUMBER(AirVision!F662),AirVision!F662, "")</f>
        <v/>
      </c>
      <c r="H665" s="624" t="str">
        <f>IF(AirVision!G662&lt;&gt;"",AirVision!G662, "")</f>
        <v/>
      </c>
      <c r="I665" s="624" t="str">
        <f>IF(ISNUMBER(AirVision!U662),AirVision!U662, "")</f>
        <v/>
      </c>
      <c r="J665" s="624" t="str">
        <f>IF(AirVision!V662&lt;&gt;"",AirVision!V662, "")</f>
        <v/>
      </c>
      <c r="K665" s="624" t="str">
        <f>IF(ISNUMBER(AirVision!X662),AirVision!X662, "")</f>
        <v/>
      </c>
      <c r="L665" s="624" t="str">
        <f>IF(AirVision!Y662&lt;&gt;"",AirVision!Y662, "")</f>
        <v/>
      </c>
      <c r="M665" s="624" t="str">
        <f>IF(ISNUMBER(AirVision!AA662),AirVision!AA662, "")</f>
        <v/>
      </c>
      <c r="N665" s="624" t="str">
        <f>IF(AirVision!AB662&lt;&gt;"",AirVision!AB662, "")</f>
        <v/>
      </c>
      <c r="O665" s="624" t="str">
        <f>IF(ISNUMBER(AirVision!AD662),AirVision!AD662, "")</f>
        <v/>
      </c>
      <c r="P665" s="624" t="str">
        <f>IF(AirVision!AE662&lt;&gt;"",AirVision!AE662, "")</f>
        <v/>
      </c>
      <c r="Q665" s="624">
        <f t="shared" si="266"/>
        <v>1</v>
      </c>
      <c r="R665" s="624" t="str">
        <f>IF(D665&lt;&gt;"",(VLOOKUP(D665,'Flags&amp;Qualifiers'!$S$2:$U$55,3)),"")</f>
        <v/>
      </c>
      <c r="S665" s="624" t="b">
        <f>ISNUMBER(SEARCH('Flags&amp;Qualifiers'!$S$5,D665))</f>
        <v>0</v>
      </c>
      <c r="T665" s="624">
        <f t="shared" si="267"/>
        <v>0</v>
      </c>
      <c r="U665" s="624" t="str">
        <f>IF(D665&lt;&gt;"",(VLOOKUP(D665,'Flags&amp;Qualifiers'!$S$2:$T$55,2)),"")</f>
        <v/>
      </c>
      <c r="V665" s="7">
        <f t="shared" si="268"/>
        <v>1</v>
      </c>
      <c r="W665" s="7">
        <f t="shared" si="269"/>
        <v>0</v>
      </c>
      <c r="X665" s="861" t="str">
        <f t="shared" si="270"/>
        <v>NULL</v>
      </c>
      <c r="Y665" s="557" t="str">
        <f t="shared" si="271"/>
        <v/>
      </c>
      <c r="Z665" s="862">
        <f t="shared" si="274"/>
        <v>659</v>
      </c>
      <c r="AA665" s="633">
        <f t="shared" si="275"/>
        <v>0</v>
      </c>
      <c r="AB665" s="7" t="str">
        <f t="shared" si="281"/>
        <v>INVALID</v>
      </c>
      <c r="AC665" s="861" t="str">
        <f t="shared" si="282"/>
        <v/>
      </c>
      <c r="AD665" s="861" t="e">
        <f t="shared" si="283"/>
        <v>#DIV/0!</v>
      </c>
      <c r="AE665" s="861">
        <f t="shared" si="284"/>
        <v>0</v>
      </c>
      <c r="AF665" s="862">
        <f t="shared" si="276"/>
        <v>300</v>
      </c>
      <c r="AG665" s="862">
        <f t="shared" si="277"/>
        <v>201</v>
      </c>
      <c r="AH665" s="865">
        <f t="shared" si="278"/>
        <v>0.374</v>
      </c>
      <c r="AI665" s="862">
        <f t="shared" si="279"/>
        <v>0.11600000000000001</v>
      </c>
      <c r="AJ665" s="862" t="e">
        <f t="shared" si="280"/>
        <v>#VALUE!</v>
      </c>
      <c r="AK665" s="632" t="str">
        <f t="shared" si="261"/>
        <v/>
      </c>
      <c r="AL665" s="866" t="str">
        <f t="shared" si="265"/>
        <v/>
      </c>
      <c r="AM665" s="867">
        <f t="shared" si="272"/>
        <v>0</v>
      </c>
      <c r="AN665" s="633" t="str">
        <f t="shared" si="262"/>
        <v>YES</v>
      </c>
      <c r="AO665" s="511" t="s">
        <v>382</v>
      </c>
      <c r="AP665" s="127">
        <f>VLOOKUP(AO665,'Flags&amp;Qualifiers'!$B$2:$C$49,2)</f>
        <v>0</v>
      </c>
      <c r="AQ665" s="127">
        <f>VLOOKUP(AO665,'Flags&amp;Qualifiers'!$B$2:$D$49,3)</f>
        <v>0</v>
      </c>
      <c r="AR665" s="127">
        <f>VLOOKUP(AO665,'Flags&amp;Qualifiers'!$B$2:$E$49,4)</f>
        <v>0</v>
      </c>
      <c r="AS665" s="968"/>
      <c r="AT665" s="856" t="str">
        <f t="shared" si="273"/>
        <v>no</v>
      </c>
    </row>
    <row r="666" spans="1:46" s="7" customFormat="1" ht="11.25" customHeight="1" x14ac:dyDescent="0.2">
      <c r="A666" s="621">
        <f>(AirVision!A663)</f>
        <v>0</v>
      </c>
      <c r="B666" s="622">
        <f>(AirVision!B663)</f>
        <v>0</v>
      </c>
      <c r="C666" s="623" t="str">
        <f>IF(ISNUMBER(AirVision!I663),AirVision!I663, "")</f>
        <v/>
      </c>
      <c r="D666" s="624" t="str">
        <f>IF(AirVision!J663&lt;&gt;"",AirVision!J663, "")</f>
        <v/>
      </c>
      <c r="E666" s="624" t="str">
        <f>IF(ISNUMBER(AirVision!C663),AirVision!C663, "")</f>
        <v/>
      </c>
      <c r="F666" s="624" t="str">
        <f>IF(AirVision!D663&lt;&gt;"",AirVision!D663, "")</f>
        <v/>
      </c>
      <c r="G666" s="624" t="str">
        <f>IF(ISNUMBER(AirVision!F663),AirVision!F663, "")</f>
        <v/>
      </c>
      <c r="H666" s="624" t="str">
        <f>IF(AirVision!G663&lt;&gt;"",AirVision!G663, "")</f>
        <v/>
      </c>
      <c r="I666" s="624" t="str">
        <f>IF(ISNUMBER(AirVision!U663),AirVision!U663, "")</f>
        <v/>
      </c>
      <c r="J666" s="624" t="str">
        <f>IF(AirVision!V663&lt;&gt;"",AirVision!V663, "")</f>
        <v/>
      </c>
      <c r="K666" s="624" t="str">
        <f>IF(ISNUMBER(AirVision!X663),AirVision!X663, "")</f>
        <v/>
      </c>
      <c r="L666" s="624" t="str">
        <f>IF(AirVision!Y663&lt;&gt;"",AirVision!Y663, "")</f>
        <v/>
      </c>
      <c r="M666" s="624" t="str">
        <f>IF(ISNUMBER(AirVision!AA663),AirVision!AA663, "")</f>
        <v/>
      </c>
      <c r="N666" s="624" t="str">
        <f>IF(AirVision!AB663&lt;&gt;"",AirVision!AB663, "")</f>
        <v/>
      </c>
      <c r="O666" s="624" t="str">
        <f>IF(ISNUMBER(AirVision!AD663),AirVision!AD663, "")</f>
        <v/>
      </c>
      <c r="P666" s="624" t="str">
        <f>IF(AirVision!AE663&lt;&gt;"",AirVision!AE663, "")</f>
        <v/>
      </c>
      <c r="Q666" s="624">
        <f t="shared" si="266"/>
        <v>1</v>
      </c>
      <c r="R666" s="624" t="str">
        <f>IF(D666&lt;&gt;"",(VLOOKUP(D666,'Flags&amp;Qualifiers'!$S$2:$U$55,3)),"")</f>
        <v/>
      </c>
      <c r="S666" s="624" t="b">
        <f>ISNUMBER(SEARCH('Flags&amp;Qualifiers'!$S$5,D666))</f>
        <v>0</v>
      </c>
      <c r="T666" s="624">
        <f t="shared" si="267"/>
        <v>0</v>
      </c>
      <c r="U666" s="624" t="str">
        <f>IF(D666&lt;&gt;"",(VLOOKUP(D666,'Flags&amp;Qualifiers'!$S$2:$T$55,2)),"")</f>
        <v/>
      </c>
      <c r="V666" s="7">
        <f t="shared" si="268"/>
        <v>1</v>
      </c>
      <c r="W666" s="7">
        <f t="shared" si="269"/>
        <v>0</v>
      </c>
      <c r="X666" s="861" t="str">
        <f t="shared" si="270"/>
        <v>NULL</v>
      </c>
      <c r="Y666" s="557" t="str">
        <f t="shared" si="271"/>
        <v/>
      </c>
      <c r="Z666" s="862">
        <f t="shared" si="274"/>
        <v>660</v>
      </c>
      <c r="AA666" s="633">
        <f t="shared" si="275"/>
        <v>0</v>
      </c>
      <c r="AB666" s="7" t="str">
        <f t="shared" si="281"/>
        <v>INVALID</v>
      </c>
      <c r="AC666" s="861" t="str">
        <f t="shared" si="282"/>
        <v/>
      </c>
      <c r="AD666" s="861" t="e">
        <f t="shared" si="283"/>
        <v>#DIV/0!</v>
      </c>
      <c r="AE666" s="861">
        <f t="shared" si="284"/>
        <v>0</v>
      </c>
      <c r="AF666" s="862">
        <f t="shared" si="276"/>
        <v>300</v>
      </c>
      <c r="AG666" s="862">
        <f t="shared" si="277"/>
        <v>201</v>
      </c>
      <c r="AH666" s="865">
        <f t="shared" si="278"/>
        <v>0.374</v>
      </c>
      <c r="AI666" s="862">
        <f t="shared" si="279"/>
        <v>0.11600000000000001</v>
      </c>
      <c r="AJ666" s="862" t="e">
        <f t="shared" si="280"/>
        <v>#VALUE!</v>
      </c>
      <c r="AK666" s="632" t="str">
        <f t="shared" si="261"/>
        <v/>
      </c>
      <c r="AL666" s="866" t="str">
        <f t="shared" si="265"/>
        <v/>
      </c>
      <c r="AM666" s="867">
        <f t="shared" si="272"/>
        <v>0</v>
      </c>
      <c r="AN666" s="633" t="str">
        <f t="shared" si="262"/>
        <v>YES</v>
      </c>
      <c r="AO666" s="511" t="s">
        <v>382</v>
      </c>
      <c r="AP666" s="127">
        <f>VLOOKUP(AO666,'Flags&amp;Qualifiers'!$B$2:$C$49,2)</f>
        <v>0</v>
      </c>
      <c r="AQ666" s="127">
        <f>VLOOKUP(AO666,'Flags&amp;Qualifiers'!$B$2:$D$49,3)</f>
        <v>0</v>
      </c>
      <c r="AR666" s="127">
        <f>VLOOKUP(AO666,'Flags&amp;Qualifiers'!$B$2:$E$49,4)</f>
        <v>0</v>
      </c>
      <c r="AS666" s="968"/>
      <c r="AT666" s="856" t="str">
        <f t="shared" si="273"/>
        <v>no</v>
      </c>
    </row>
    <row r="667" spans="1:46" s="7" customFormat="1" ht="11.25" customHeight="1" x14ac:dyDescent="0.2">
      <c r="A667" s="621">
        <f>(AirVision!A664)</f>
        <v>0</v>
      </c>
      <c r="B667" s="622">
        <f>(AirVision!B664)</f>
        <v>0</v>
      </c>
      <c r="C667" s="623" t="str">
        <f>IF(ISNUMBER(AirVision!I664),AirVision!I664, "")</f>
        <v/>
      </c>
      <c r="D667" s="624" t="str">
        <f>IF(AirVision!J664&lt;&gt;"",AirVision!J664, "")</f>
        <v/>
      </c>
      <c r="E667" s="624" t="str">
        <f>IF(ISNUMBER(AirVision!C664),AirVision!C664, "")</f>
        <v/>
      </c>
      <c r="F667" s="624" t="str">
        <f>IF(AirVision!D664&lt;&gt;"",AirVision!D664, "")</f>
        <v/>
      </c>
      <c r="G667" s="624" t="str">
        <f>IF(ISNUMBER(AirVision!F664),AirVision!F664, "")</f>
        <v/>
      </c>
      <c r="H667" s="624" t="str">
        <f>IF(AirVision!G664&lt;&gt;"",AirVision!G664, "")</f>
        <v/>
      </c>
      <c r="I667" s="624" t="str">
        <f>IF(ISNUMBER(AirVision!U664),AirVision!U664, "")</f>
        <v/>
      </c>
      <c r="J667" s="624" t="str">
        <f>IF(AirVision!V664&lt;&gt;"",AirVision!V664, "")</f>
        <v/>
      </c>
      <c r="K667" s="624" t="str">
        <f>IF(ISNUMBER(AirVision!X664),AirVision!X664, "")</f>
        <v/>
      </c>
      <c r="L667" s="624" t="str">
        <f>IF(AirVision!Y664&lt;&gt;"",AirVision!Y664, "")</f>
        <v/>
      </c>
      <c r="M667" s="624" t="str">
        <f>IF(ISNUMBER(AirVision!AA664),AirVision!AA664, "")</f>
        <v/>
      </c>
      <c r="N667" s="624" t="str">
        <f>IF(AirVision!AB664&lt;&gt;"",AirVision!AB664, "")</f>
        <v/>
      </c>
      <c r="O667" s="624" t="str">
        <f>IF(ISNUMBER(AirVision!AD664),AirVision!AD664, "")</f>
        <v/>
      </c>
      <c r="P667" s="624" t="str">
        <f>IF(AirVision!AE664&lt;&gt;"",AirVision!AE664, "")</f>
        <v/>
      </c>
      <c r="Q667" s="624">
        <f t="shared" si="266"/>
        <v>1</v>
      </c>
      <c r="R667" s="624" t="str">
        <f>IF(D667&lt;&gt;"",(VLOOKUP(D667,'Flags&amp;Qualifiers'!$S$2:$U$55,3)),"")</f>
        <v/>
      </c>
      <c r="S667" s="624" t="b">
        <f>ISNUMBER(SEARCH('Flags&amp;Qualifiers'!$S$5,D667))</f>
        <v>0</v>
      </c>
      <c r="T667" s="624">
        <f t="shared" si="267"/>
        <v>0</v>
      </c>
      <c r="U667" s="624" t="str">
        <f>IF(D667&lt;&gt;"",(VLOOKUP(D667,'Flags&amp;Qualifiers'!$S$2:$T$55,2)),"")</f>
        <v/>
      </c>
      <c r="V667" s="7">
        <f t="shared" si="268"/>
        <v>1</v>
      </c>
      <c r="W667" s="7">
        <f t="shared" si="269"/>
        <v>0</v>
      </c>
      <c r="X667" s="861" t="str">
        <f t="shared" si="270"/>
        <v>NULL</v>
      </c>
      <c r="Y667" s="557" t="str">
        <f t="shared" si="271"/>
        <v/>
      </c>
      <c r="Z667" s="862">
        <f t="shared" si="274"/>
        <v>661</v>
      </c>
      <c r="AA667" s="633">
        <f t="shared" si="275"/>
        <v>0</v>
      </c>
      <c r="AB667" s="7" t="str">
        <f t="shared" si="281"/>
        <v>INVALID</v>
      </c>
      <c r="AC667" s="861" t="str">
        <f t="shared" si="282"/>
        <v/>
      </c>
      <c r="AD667" s="861" t="e">
        <f t="shared" si="283"/>
        <v>#DIV/0!</v>
      </c>
      <c r="AE667" s="861">
        <f t="shared" si="284"/>
        <v>0</v>
      </c>
      <c r="AF667" s="862">
        <f t="shared" si="276"/>
        <v>300</v>
      </c>
      <c r="AG667" s="862">
        <f t="shared" si="277"/>
        <v>201</v>
      </c>
      <c r="AH667" s="865">
        <f t="shared" si="278"/>
        <v>0.374</v>
      </c>
      <c r="AI667" s="862">
        <f t="shared" si="279"/>
        <v>0.11600000000000001</v>
      </c>
      <c r="AJ667" s="862" t="e">
        <f t="shared" si="280"/>
        <v>#VALUE!</v>
      </c>
      <c r="AK667" s="632" t="str">
        <f t="shared" si="261"/>
        <v/>
      </c>
      <c r="AL667" s="866" t="str">
        <f t="shared" si="265"/>
        <v/>
      </c>
      <c r="AM667" s="867">
        <f t="shared" si="272"/>
        <v>0</v>
      </c>
      <c r="AN667" s="633" t="str">
        <f t="shared" si="262"/>
        <v>YES</v>
      </c>
      <c r="AO667" s="511" t="s">
        <v>382</v>
      </c>
      <c r="AP667" s="127">
        <f>VLOOKUP(AO667,'Flags&amp;Qualifiers'!$B$2:$C$49,2)</f>
        <v>0</v>
      </c>
      <c r="AQ667" s="127">
        <f>VLOOKUP(AO667,'Flags&amp;Qualifiers'!$B$2:$D$49,3)</f>
        <v>0</v>
      </c>
      <c r="AR667" s="127">
        <f>VLOOKUP(AO667,'Flags&amp;Qualifiers'!$B$2:$E$49,4)</f>
        <v>0</v>
      </c>
      <c r="AS667" s="968"/>
      <c r="AT667" s="856" t="str">
        <f t="shared" si="273"/>
        <v>no</v>
      </c>
    </row>
    <row r="668" spans="1:46" s="7" customFormat="1" ht="11.25" customHeight="1" x14ac:dyDescent="0.2">
      <c r="A668" s="621">
        <f>(AirVision!A665)</f>
        <v>0</v>
      </c>
      <c r="B668" s="622">
        <f>(AirVision!B665)</f>
        <v>0</v>
      </c>
      <c r="C668" s="623" t="str">
        <f>IF(ISNUMBER(AirVision!I665),AirVision!I665, "")</f>
        <v/>
      </c>
      <c r="D668" s="624" t="str">
        <f>IF(AirVision!J665&lt;&gt;"",AirVision!J665, "")</f>
        <v/>
      </c>
      <c r="E668" s="624" t="str">
        <f>IF(ISNUMBER(AirVision!C665),AirVision!C665, "")</f>
        <v/>
      </c>
      <c r="F668" s="624" t="str">
        <f>IF(AirVision!D665&lt;&gt;"",AirVision!D665, "")</f>
        <v/>
      </c>
      <c r="G668" s="624" t="str">
        <f>IF(ISNUMBER(AirVision!F665),AirVision!F665, "")</f>
        <v/>
      </c>
      <c r="H668" s="624" t="str">
        <f>IF(AirVision!G665&lt;&gt;"",AirVision!G665, "")</f>
        <v/>
      </c>
      <c r="I668" s="624" t="str">
        <f>IF(ISNUMBER(AirVision!U665),AirVision!U665, "")</f>
        <v/>
      </c>
      <c r="J668" s="624" t="str">
        <f>IF(AirVision!V665&lt;&gt;"",AirVision!V665, "")</f>
        <v/>
      </c>
      <c r="K668" s="624" t="str">
        <f>IF(ISNUMBER(AirVision!X665),AirVision!X665, "")</f>
        <v/>
      </c>
      <c r="L668" s="624" t="str">
        <f>IF(AirVision!Y665&lt;&gt;"",AirVision!Y665, "")</f>
        <v/>
      </c>
      <c r="M668" s="624" t="str">
        <f>IF(ISNUMBER(AirVision!AA665),AirVision!AA665, "")</f>
        <v/>
      </c>
      <c r="N668" s="624" t="str">
        <f>IF(AirVision!AB665&lt;&gt;"",AirVision!AB665, "")</f>
        <v/>
      </c>
      <c r="O668" s="624" t="str">
        <f>IF(ISNUMBER(AirVision!AD665),AirVision!AD665, "")</f>
        <v/>
      </c>
      <c r="P668" s="624" t="str">
        <f>IF(AirVision!AE665&lt;&gt;"",AirVision!AE665, "")</f>
        <v/>
      </c>
      <c r="Q668" s="624">
        <f t="shared" si="266"/>
        <v>1</v>
      </c>
      <c r="R668" s="624" t="str">
        <f>IF(D668&lt;&gt;"",(VLOOKUP(D668,'Flags&amp;Qualifiers'!$S$2:$U$55,3)),"")</f>
        <v/>
      </c>
      <c r="S668" s="624" t="b">
        <f>ISNUMBER(SEARCH('Flags&amp;Qualifiers'!$S$5,D668))</f>
        <v>0</v>
      </c>
      <c r="T668" s="624">
        <f t="shared" si="267"/>
        <v>0</v>
      </c>
      <c r="U668" s="624" t="str">
        <f>IF(D668&lt;&gt;"",(VLOOKUP(D668,'Flags&amp;Qualifiers'!$S$2:$T$55,2)),"")</f>
        <v/>
      </c>
      <c r="V668" s="7">
        <f t="shared" si="268"/>
        <v>1</v>
      </c>
      <c r="W668" s="7">
        <f t="shared" si="269"/>
        <v>0</v>
      </c>
      <c r="X668" s="861" t="str">
        <f t="shared" si="270"/>
        <v>NULL</v>
      </c>
      <c r="Y668" s="557" t="str">
        <f t="shared" si="271"/>
        <v/>
      </c>
      <c r="Z668" s="862">
        <f t="shared" si="274"/>
        <v>662</v>
      </c>
      <c r="AA668" s="633">
        <f t="shared" si="275"/>
        <v>0</v>
      </c>
      <c r="AB668" s="7" t="str">
        <f t="shared" si="281"/>
        <v>INVALID</v>
      </c>
      <c r="AC668" s="861" t="str">
        <f t="shared" si="282"/>
        <v/>
      </c>
      <c r="AD668" s="861" t="e">
        <f t="shared" si="283"/>
        <v>#DIV/0!</v>
      </c>
      <c r="AE668" s="861">
        <f t="shared" si="284"/>
        <v>0</v>
      </c>
      <c r="AF668" s="862">
        <f t="shared" si="276"/>
        <v>300</v>
      </c>
      <c r="AG668" s="862">
        <f t="shared" si="277"/>
        <v>201</v>
      </c>
      <c r="AH668" s="865">
        <f t="shared" si="278"/>
        <v>0.374</v>
      </c>
      <c r="AI668" s="862">
        <f t="shared" si="279"/>
        <v>0.11600000000000001</v>
      </c>
      <c r="AJ668" s="862" t="e">
        <f t="shared" si="280"/>
        <v>#VALUE!</v>
      </c>
      <c r="AK668" s="632" t="str">
        <f t="shared" si="261"/>
        <v/>
      </c>
      <c r="AL668" s="866" t="str">
        <f t="shared" si="265"/>
        <v/>
      </c>
      <c r="AM668" s="867">
        <f t="shared" si="272"/>
        <v>0</v>
      </c>
      <c r="AN668" s="633" t="str">
        <f t="shared" si="262"/>
        <v>YES</v>
      </c>
      <c r="AO668" s="511" t="s">
        <v>382</v>
      </c>
      <c r="AP668" s="127">
        <f>VLOOKUP(AO668,'Flags&amp;Qualifiers'!$B$2:$C$49,2)</f>
        <v>0</v>
      </c>
      <c r="AQ668" s="127">
        <f>VLOOKUP(AO668,'Flags&amp;Qualifiers'!$B$2:$D$49,3)</f>
        <v>0</v>
      </c>
      <c r="AR668" s="127">
        <f>VLOOKUP(AO668,'Flags&amp;Qualifiers'!$B$2:$E$49,4)</f>
        <v>0</v>
      </c>
      <c r="AS668" s="968"/>
      <c r="AT668" s="856" t="str">
        <f t="shared" si="273"/>
        <v>no</v>
      </c>
    </row>
    <row r="669" spans="1:46" s="7" customFormat="1" ht="11.25" customHeight="1" x14ac:dyDescent="0.2">
      <c r="A669" s="621">
        <f>(AirVision!A666)</f>
        <v>0</v>
      </c>
      <c r="B669" s="622">
        <f>(AirVision!B666)</f>
        <v>0</v>
      </c>
      <c r="C669" s="623" t="str">
        <f>IF(ISNUMBER(AirVision!I666),AirVision!I666, "")</f>
        <v/>
      </c>
      <c r="D669" s="624" t="str">
        <f>IF(AirVision!J666&lt;&gt;"",AirVision!J666, "")</f>
        <v/>
      </c>
      <c r="E669" s="624" t="str">
        <f>IF(ISNUMBER(AirVision!C666),AirVision!C666, "")</f>
        <v/>
      </c>
      <c r="F669" s="624" t="str">
        <f>IF(AirVision!D666&lt;&gt;"",AirVision!D666, "")</f>
        <v/>
      </c>
      <c r="G669" s="624" t="str">
        <f>IF(ISNUMBER(AirVision!F666),AirVision!F666, "")</f>
        <v/>
      </c>
      <c r="H669" s="624" t="str">
        <f>IF(AirVision!G666&lt;&gt;"",AirVision!G666, "")</f>
        <v/>
      </c>
      <c r="I669" s="624" t="str">
        <f>IF(ISNUMBER(AirVision!U666),AirVision!U666, "")</f>
        <v/>
      </c>
      <c r="J669" s="624" t="str">
        <f>IF(AirVision!V666&lt;&gt;"",AirVision!V666, "")</f>
        <v/>
      </c>
      <c r="K669" s="624" t="str">
        <f>IF(ISNUMBER(AirVision!X666),AirVision!X666, "")</f>
        <v/>
      </c>
      <c r="L669" s="624" t="str">
        <f>IF(AirVision!Y666&lt;&gt;"",AirVision!Y666, "")</f>
        <v/>
      </c>
      <c r="M669" s="624" t="str">
        <f>IF(ISNUMBER(AirVision!AA666),AirVision!AA666, "")</f>
        <v/>
      </c>
      <c r="N669" s="624" t="str">
        <f>IF(AirVision!AB666&lt;&gt;"",AirVision!AB666, "")</f>
        <v/>
      </c>
      <c r="O669" s="624" t="str">
        <f>IF(ISNUMBER(AirVision!AD666),AirVision!AD666, "")</f>
        <v/>
      </c>
      <c r="P669" s="624" t="str">
        <f>IF(AirVision!AE666&lt;&gt;"",AirVision!AE666, "")</f>
        <v/>
      </c>
      <c r="Q669" s="624">
        <f t="shared" si="266"/>
        <v>1</v>
      </c>
      <c r="R669" s="624" t="str">
        <f>IF(D669&lt;&gt;"",(VLOOKUP(D669,'Flags&amp;Qualifiers'!$S$2:$U$55,3)),"")</f>
        <v/>
      </c>
      <c r="S669" s="624" t="b">
        <f>ISNUMBER(SEARCH('Flags&amp;Qualifiers'!$S$5,D669))</f>
        <v>0</v>
      </c>
      <c r="T669" s="624">
        <f t="shared" si="267"/>
        <v>0</v>
      </c>
      <c r="U669" s="624" t="str">
        <f>IF(D669&lt;&gt;"",(VLOOKUP(D669,'Flags&amp;Qualifiers'!$S$2:$T$55,2)),"")</f>
        <v/>
      </c>
      <c r="V669" s="7">
        <f t="shared" si="268"/>
        <v>1</v>
      </c>
      <c r="W669" s="7">
        <f t="shared" si="269"/>
        <v>0</v>
      </c>
      <c r="X669" s="861" t="str">
        <f t="shared" si="270"/>
        <v>NULL</v>
      </c>
      <c r="Y669" s="557" t="str">
        <f t="shared" si="271"/>
        <v/>
      </c>
      <c r="Z669" s="862">
        <f t="shared" si="274"/>
        <v>663</v>
      </c>
      <c r="AA669" s="633">
        <f t="shared" si="275"/>
        <v>0</v>
      </c>
      <c r="AB669" s="7" t="str">
        <f t="shared" si="281"/>
        <v>INVALID</v>
      </c>
      <c r="AC669" s="861" t="str">
        <f t="shared" si="282"/>
        <v/>
      </c>
      <c r="AD669" s="861" t="e">
        <f t="shared" si="283"/>
        <v>#DIV/0!</v>
      </c>
      <c r="AE669" s="861">
        <f t="shared" si="284"/>
        <v>0</v>
      </c>
      <c r="AF669" s="862">
        <f t="shared" si="276"/>
        <v>300</v>
      </c>
      <c r="AG669" s="862">
        <f t="shared" si="277"/>
        <v>201</v>
      </c>
      <c r="AH669" s="865">
        <f t="shared" si="278"/>
        <v>0.374</v>
      </c>
      <c r="AI669" s="862">
        <f t="shared" si="279"/>
        <v>0.11600000000000001</v>
      </c>
      <c r="AJ669" s="862" t="e">
        <f t="shared" si="280"/>
        <v>#VALUE!</v>
      </c>
      <c r="AK669" s="632" t="str">
        <f t="shared" si="261"/>
        <v/>
      </c>
      <c r="AL669" s="866" t="str">
        <f t="shared" si="265"/>
        <v/>
      </c>
      <c r="AM669" s="867">
        <f t="shared" si="272"/>
        <v>0</v>
      </c>
      <c r="AN669" s="633" t="str">
        <f t="shared" si="262"/>
        <v>YES</v>
      </c>
      <c r="AO669" s="511" t="s">
        <v>382</v>
      </c>
      <c r="AP669" s="127">
        <f>VLOOKUP(AO669,'Flags&amp;Qualifiers'!$B$2:$C$49,2)</f>
        <v>0</v>
      </c>
      <c r="AQ669" s="127">
        <f>VLOOKUP(AO669,'Flags&amp;Qualifiers'!$B$2:$D$49,3)</f>
        <v>0</v>
      </c>
      <c r="AR669" s="127">
        <f>VLOOKUP(AO669,'Flags&amp;Qualifiers'!$B$2:$E$49,4)</f>
        <v>0</v>
      </c>
      <c r="AS669" s="968"/>
      <c r="AT669" s="856" t="str">
        <f t="shared" si="273"/>
        <v>no</v>
      </c>
    </row>
    <row r="670" spans="1:46" s="7" customFormat="1" ht="11.25" customHeight="1" x14ac:dyDescent="0.2">
      <c r="A670" s="621">
        <f>(AirVision!A667)</f>
        <v>0</v>
      </c>
      <c r="B670" s="622">
        <f>(AirVision!B667)</f>
        <v>0</v>
      </c>
      <c r="C670" s="623" t="str">
        <f>IF(ISNUMBER(AirVision!I667),AirVision!I667, "")</f>
        <v/>
      </c>
      <c r="D670" s="624" t="str">
        <f>IF(AirVision!J667&lt;&gt;"",AirVision!J667, "")</f>
        <v/>
      </c>
      <c r="E670" s="624" t="str">
        <f>IF(ISNUMBER(AirVision!C667),AirVision!C667, "")</f>
        <v/>
      </c>
      <c r="F670" s="624" t="str">
        <f>IF(AirVision!D667&lt;&gt;"",AirVision!D667, "")</f>
        <v/>
      </c>
      <c r="G670" s="624" t="str">
        <f>IF(ISNUMBER(AirVision!F667),AirVision!F667, "")</f>
        <v/>
      </c>
      <c r="H670" s="624" t="str">
        <f>IF(AirVision!G667&lt;&gt;"",AirVision!G667, "")</f>
        <v/>
      </c>
      <c r="I670" s="624" t="str">
        <f>IF(ISNUMBER(AirVision!U667),AirVision!U667, "")</f>
        <v/>
      </c>
      <c r="J670" s="624" t="str">
        <f>IF(AirVision!V667&lt;&gt;"",AirVision!V667, "")</f>
        <v/>
      </c>
      <c r="K670" s="624" t="str">
        <f>IF(ISNUMBER(AirVision!X667),AirVision!X667, "")</f>
        <v/>
      </c>
      <c r="L670" s="624" t="str">
        <f>IF(AirVision!Y667&lt;&gt;"",AirVision!Y667, "")</f>
        <v/>
      </c>
      <c r="M670" s="624" t="str">
        <f>IF(ISNUMBER(AirVision!AA667),AirVision!AA667, "")</f>
        <v/>
      </c>
      <c r="N670" s="624" t="str">
        <f>IF(AirVision!AB667&lt;&gt;"",AirVision!AB667, "")</f>
        <v/>
      </c>
      <c r="O670" s="624" t="str">
        <f>IF(ISNUMBER(AirVision!AD667),AirVision!AD667, "")</f>
        <v/>
      </c>
      <c r="P670" s="624" t="str">
        <f>IF(AirVision!AE667&lt;&gt;"",AirVision!AE667, "")</f>
        <v/>
      </c>
      <c r="Q670" s="624">
        <f t="shared" si="266"/>
        <v>1</v>
      </c>
      <c r="R670" s="624" t="str">
        <f>IF(D670&lt;&gt;"",(VLOOKUP(D670,'Flags&amp;Qualifiers'!$S$2:$U$55,3)),"")</f>
        <v/>
      </c>
      <c r="S670" s="624" t="b">
        <f>ISNUMBER(SEARCH('Flags&amp;Qualifiers'!$S$5,D670))</f>
        <v>0</v>
      </c>
      <c r="T670" s="624">
        <f t="shared" si="267"/>
        <v>0</v>
      </c>
      <c r="U670" s="624" t="str">
        <f>IF(D670&lt;&gt;"",(VLOOKUP(D670,'Flags&amp;Qualifiers'!$S$2:$T$55,2)),"")</f>
        <v/>
      </c>
      <c r="V670" s="7">
        <f t="shared" si="268"/>
        <v>1</v>
      </c>
      <c r="W670" s="7">
        <f t="shared" si="269"/>
        <v>0</v>
      </c>
      <c r="X670" s="861" t="str">
        <f t="shared" si="270"/>
        <v>NULL</v>
      </c>
      <c r="Y670" s="557" t="str">
        <f t="shared" si="271"/>
        <v/>
      </c>
      <c r="Z670" s="862">
        <f t="shared" si="274"/>
        <v>664</v>
      </c>
      <c r="AA670" s="633">
        <f t="shared" si="275"/>
        <v>0</v>
      </c>
      <c r="AB670" s="7" t="str">
        <f t="shared" si="281"/>
        <v>INVALID</v>
      </c>
      <c r="AC670" s="861" t="str">
        <f t="shared" si="282"/>
        <v/>
      </c>
      <c r="AD670" s="861" t="e">
        <f t="shared" si="283"/>
        <v>#DIV/0!</v>
      </c>
      <c r="AE670" s="861">
        <f t="shared" si="284"/>
        <v>0</v>
      </c>
      <c r="AF670" s="862">
        <f t="shared" si="276"/>
        <v>300</v>
      </c>
      <c r="AG670" s="862">
        <f t="shared" si="277"/>
        <v>201</v>
      </c>
      <c r="AH670" s="865">
        <f t="shared" si="278"/>
        <v>0.374</v>
      </c>
      <c r="AI670" s="862">
        <f t="shared" si="279"/>
        <v>0.11600000000000001</v>
      </c>
      <c r="AJ670" s="862" t="e">
        <f t="shared" si="280"/>
        <v>#VALUE!</v>
      </c>
      <c r="AK670" s="632" t="str">
        <f t="shared" si="261"/>
        <v/>
      </c>
      <c r="AL670" s="866" t="str">
        <f t="shared" si="265"/>
        <v/>
      </c>
      <c r="AM670" s="867">
        <f t="shared" si="272"/>
        <v>0</v>
      </c>
      <c r="AN670" s="633" t="str">
        <f t="shared" si="262"/>
        <v>YES</v>
      </c>
      <c r="AO670" s="511" t="s">
        <v>382</v>
      </c>
      <c r="AP670" s="127">
        <f>VLOOKUP(AO670,'Flags&amp;Qualifiers'!$B$2:$C$49,2)</f>
        <v>0</v>
      </c>
      <c r="AQ670" s="127">
        <f>VLOOKUP(AO670,'Flags&amp;Qualifiers'!$B$2:$D$49,3)</f>
        <v>0</v>
      </c>
      <c r="AR670" s="127">
        <f>VLOOKUP(AO670,'Flags&amp;Qualifiers'!$B$2:$E$49,4)</f>
        <v>0</v>
      </c>
      <c r="AS670" s="968"/>
      <c r="AT670" s="856" t="str">
        <f t="shared" si="273"/>
        <v>no</v>
      </c>
    </row>
    <row r="671" spans="1:46" s="7" customFormat="1" ht="11.25" customHeight="1" x14ac:dyDescent="0.2">
      <c r="A671" s="621">
        <f>(AirVision!A668)</f>
        <v>0</v>
      </c>
      <c r="B671" s="622">
        <f>(AirVision!B668)</f>
        <v>0</v>
      </c>
      <c r="C671" s="623" t="str">
        <f>IF(ISNUMBER(AirVision!I668),AirVision!I668, "")</f>
        <v/>
      </c>
      <c r="D671" s="624" t="str">
        <f>IF(AirVision!J668&lt;&gt;"",AirVision!J668, "")</f>
        <v/>
      </c>
      <c r="E671" s="624" t="str">
        <f>IF(ISNUMBER(AirVision!C668),AirVision!C668, "")</f>
        <v/>
      </c>
      <c r="F671" s="624" t="str">
        <f>IF(AirVision!D668&lt;&gt;"",AirVision!D668, "")</f>
        <v/>
      </c>
      <c r="G671" s="624" t="str">
        <f>IF(ISNUMBER(AirVision!F668),AirVision!F668, "")</f>
        <v/>
      </c>
      <c r="H671" s="624" t="str">
        <f>IF(AirVision!G668&lt;&gt;"",AirVision!G668, "")</f>
        <v/>
      </c>
      <c r="I671" s="624" t="str">
        <f>IF(ISNUMBER(AirVision!U668),AirVision!U668, "")</f>
        <v/>
      </c>
      <c r="J671" s="624" t="str">
        <f>IF(AirVision!V668&lt;&gt;"",AirVision!V668, "")</f>
        <v/>
      </c>
      <c r="K671" s="624" t="str">
        <f>IF(ISNUMBER(AirVision!X668),AirVision!X668, "")</f>
        <v/>
      </c>
      <c r="L671" s="624" t="str">
        <f>IF(AirVision!Y668&lt;&gt;"",AirVision!Y668, "")</f>
        <v/>
      </c>
      <c r="M671" s="624" t="str">
        <f>IF(ISNUMBER(AirVision!AA668),AirVision!AA668, "")</f>
        <v/>
      </c>
      <c r="N671" s="624" t="str">
        <f>IF(AirVision!AB668&lt;&gt;"",AirVision!AB668, "")</f>
        <v/>
      </c>
      <c r="O671" s="624" t="str">
        <f>IF(ISNUMBER(AirVision!AD668),AirVision!AD668, "")</f>
        <v/>
      </c>
      <c r="P671" s="624" t="str">
        <f>IF(AirVision!AE668&lt;&gt;"",AirVision!AE668, "")</f>
        <v/>
      </c>
      <c r="Q671" s="624">
        <f t="shared" si="266"/>
        <v>1</v>
      </c>
      <c r="R671" s="624" t="str">
        <f>IF(D671&lt;&gt;"",(VLOOKUP(D671,'Flags&amp;Qualifiers'!$S$2:$U$55,3)),"")</f>
        <v/>
      </c>
      <c r="S671" s="624" t="b">
        <f>ISNUMBER(SEARCH('Flags&amp;Qualifiers'!$S$5,D671))</f>
        <v>0</v>
      </c>
      <c r="T671" s="624">
        <f t="shared" si="267"/>
        <v>0</v>
      </c>
      <c r="U671" s="624" t="str">
        <f>IF(D671&lt;&gt;"",(VLOOKUP(D671,'Flags&amp;Qualifiers'!$S$2:$T$55,2)),"")</f>
        <v/>
      </c>
      <c r="V671" s="7">
        <f t="shared" si="268"/>
        <v>1</v>
      </c>
      <c r="W671" s="7">
        <f t="shared" si="269"/>
        <v>0</v>
      </c>
      <c r="X671" s="861" t="str">
        <f t="shared" si="270"/>
        <v>NULL</v>
      </c>
      <c r="Y671" s="557" t="str">
        <f t="shared" si="271"/>
        <v/>
      </c>
      <c r="Z671" s="862">
        <f t="shared" si="274"/>
        <v>665</v>
      </c>
      <c r="AA671" s="633">
        <f t="shared" si="275"/>
        <v>0</v>
      </c>
      <c r="AB671" s="7" t="str">
        <f t="shared" si="281"/>
        <v>INVALID</v>
      </c>
      <c r="AC671" s="861" t="str">
        <f t="shared" si="282"/>
        <v/>
      </c>
      <c r="AD671" s="861" t="e">
        <f t="shared" si="283"/>
        <v>#DIV/0!</v>
      </c>
      <c r="AE671" s="861">
        <f t="shared" si="284"/>
        <v>0</v>
      </c>
      <c r="AF671" s="862">
        <f t="shared" si="276"/>
        <v>300</v>
      </c>
      <c r="AG671" s="862">
        <f t="shared" si="277"/>
        <v>201</v>
      </c>
      <c r="AH671" s="865">
        <f t="shared" si="278"/>
        <v>0.374</v>
      </c>
      <c r="AI671" s="862">
        <f t="shared" si="279"/>
        <v>0.11600000000000001</v>
      </c>
      <c r="AJ671" s="862" t="e">
        <f t="shared" si="280"/>
        <v>#VALUE!</v>
      </c>
      <c r="AK671" s="632" t="str">
        <f t="shared" ref="AK671:AK734" si="285">IF(ISNUMBER(K671),_xlfn.STDEV.S(K648:K671),"")</f>
        <v/>
      </c>
      <c r="AL671" s="866" t="str">
        <f t="shared" si="265"/>
        <v/>
      </c>
      <c r="AM671" s="867">
        <f t="shared" si="272"/>
        <v>0</v>
      </c>
      <c r="AN671" s="633" t="str">
        <f t="shared" ref="AN671:AN734" si="286">IF(OR(V671&gt;0,W671&gt;0,X671&gt;0.07,X671&lt;0.005,Y671="MDL",Z671&gt;5,AA671&gt;0.014,AA671&lt;-0.014,AK671&gt;2.15),"YES", "")</f>
        <v>YES</v>
      </c>
      <c r="AO671" s="511" t="s">
        <v>382</v>
      </c>
      <c r="AP671" s="127">
        <f>VLOOKUP(AO671,'Flags&amp;Qualifiers'!$B$2:$C$49,2)</f>
        <v>0</v>
      </c>
      <c r="AQ671" s="127">
        <f>VLOOKUP(AO671,'Flags&amp;Qualifiers'!$B$2:$D$49,3)</f>
        <v>0</v>
      </c>
      <c r="AR671" s="127">
        <f>VLOOKUP(AO671,'Flags&amp;Qualifiers'!$B$2:$E$49,4)</f>
        <v>0</v>
      </c>
      <c r="AS671" s="968"/>
      <c r="AT671" s="856" t="str">
        <f t="shared" si="273"/>
        <v>no</v>
      </c>
    </row>
    <row r="672" spans="1:46" s="7" customFormat="1" ht="11.25" customHeight="1" x14ac:dyDescent="0.2">
      <c r="A672" s="621">
        <f>(AirVision!A669)</f>
        <v>0</v>
      </c>
      <c r="B672" s="622">
        <f>(AirVision!B669)</f>
        <v>0</v>
      </c>
      <c r="C672" s="623" t="str">
        <f>IF(ISNUMBER(AirVision!I669),AirVision!I669, "")</f>
        <v/>
      </c>
      <c r="D672" s="624" t="str">
        <f>IF(AirVision!J669&lt;&gt;"",AirVision!J669, "")</f>
        <v/>
      </c>
      <c r="E672" s="624" t="str">
        <f>IF(ISNUMBER(AirVision!C669),AirVision!C669, "")</f>
        <v/>
      </c>
      <c r="F672" s="624" t="str">
        <f>IF(AirVision!D669&lt;&gt;"",AirVision!D669, "")</f>
        <v/>
      </c>
      <c r="G672" s="624" t="str">
        <f>IF(ISNUMBER(AirVision!F669),AirVision!F669, "")</f>
        <v/>
      </c>
      <c r="H672" s="624" t="str">
        <f>IF(AirVision!G669&lt;&gt;"",AirVision!G669, "")</f>
        <v/>
      </c>
      <c r="I672" s="624" t="str">
        <f>IF(ISNUMBER(AirVision!U669),AirVision!U669, "")</f>
        <v/>
      </c>
      <c r="J672" s="624" t="str">
        <f>IF(AirVision!V669&lt;&gt;"",AirVision!V669, "")</f>
        <v/>
      </c>
      <c r="K672" s="624" t="str">
        <f>IF(ISNUMBER(AirVision!X669),AirVision!X669, "")</f>
        <v/>
      </c>
      <c r="L672" s="624" t="str">
        <f>IF(AirVision!Y669&lt;&gt;"",AirVision!Y669, "")</f>
        <v/>
      </c>
      <c r="M672" s="624" t="str">
        <f>IF(ISNUMBER(AirVision!AA669),AirVision!AA669, "")</f>
        <v/>
      </c>
      <c r="N672" s="624" t="str">
        <f>IF(AirVision!AB669&lt;&gt;"",AirVision!AB669, "")</f>
        <v/>
      </c>
      <c r="O672" s="624" t="str">
        <f>IF(ISNUMBER(AirVision!AD669),AirVision!AD669, "")</f>
        <v/>
      </c>
      <c r="P672" s="624" t="str">
        <f>IF(AirVision!AE669&lt;&gt;"",AirVision!AE669, "")</f>
        <v/>
      </c>
      <c r="Q672" s="624">
        <f t="shared" si="266"/>
        <v>1</v>
      </c>
      <c r="R672" s="624" t="str">
        <f>IF(D672&lt;&gt;"",(VLOOKUP(D672,'Flags&amp;Qualifiers'!$S$2:$U$55,3)),"")</f>
        <v/>
      </c>
      <c r="S672" s="624" t="b">
        <f>ISNUMBER(SEARCH('Flags&amp;Qualifiers'!$S$5,D672))</f>
        <v>0</v>
      </c>
      <c r="T672" s="624">
        <f t="shared" si="267"/>
        <v>0</v>
      </c>
      <c r="U672" s="624" t="str">
        <f>IF(D672&lt;&gt;"",(VLOOKUP(D672,'Flags&amp;Qualifiers'!$S$2:$T$55,2)),"")</f>
        <v/>
      </c>
      <c r="V672" s="7">
        <f t="shared" si="268"/>
        <v>1</v>
      </c>
      <c r="W672" s="7">
        <f t="shared" si="269"/>
        <v>0</v>
      </c>
      <c r="X672" s="861" t="str">
        <f t="shared" si="270"/>
        <v>NULL</v>
      </c>
      <c r="Y672" s="557" t="str">
        <f t="shared" si="271"/>
        <v/>
      </c>
      <c r="Z672" s="862">
        <f t="shared" si="274"/>
        <v>666</v>
      </c>
      <c r="AA672" s="633">
        <f t="shared" si="275"/>
        <v>0</v>
      </c>
      <c r="AB672" s="7" t="str">
        <f t="shared" si="281"/>
        <v>INVALID</v>
      </c>
      <c r="AC672" s="861" t="str">
        <f t="shared" si="282"/>
        <v/>
      </c>
      <c r="AD672" s="861" t="e">
        <f t="shared" si="283"/>
        <v>#DIV/0!</v>
      </c>
      <c r="AE672" s="861">
        <f t="shared" si="284"/>
        <v>0</v>
      </c>
      <c r="AF672" s="862">
        <f t="shared" si="276"/>
        <v>300</v>
      </c>
      <c r="AG672" s="862">
        <f t="shared" si="277"/>
        <v>201</v>
      </c>
      <c r="AH672" s="865">
        <f t="shared" si="278"/>
        <v>0.374</v>
      </c>
      <c r="AI672" s="862">
        <f t="shared" si="279"/>
        <v>0.11600000000000001</v>
      </c>
      <c r="AJ672" s="862" t="e">
        <f t="shared" si="280"/>
        <v>#VALUE!</v>
      </c>
      <c r="AK672" s="632" t="str">
        <f t="shared" si="285"/>
        <v/>
      </c>
      <c r="AL672" s="866" t="str">
        <f t="shared" si="265"/>
        <v/>
      </c>
      <c r="AM672" s="867">
        <f t="shared" si="272"/>
        <v>0</v>
      </c>
      <c r="AN672" s="633" t="str">
        <f t="shared" si="286"/>
        <v>YES</v>
      </c>
      <c r="AO672" s="511" t="s">
        <v>382</v>
      </c>
      <c r="AP672" s="127">
        <f>VLOOKUP(AO672,'Flags&amp;Qualifiers'!$B$2:$C$49,2)</f>
        <v>0</v>
      </c>
      <c r="AQ672" s="127">
        <f>VLOOKUP(AO672,'Flags&amp;Qualifiers'!$B$2:$D$49,3)</f>
        <v>0</v>
      </c>
      <c r="AR672" s="127">
        <f>VLOOKUP(AO672,'Flags&amp;Qualifiers'!$B$2:$E$49,4)</f>
        <v>0</v>
      </c>
      <c r="AS672" s="968"/>
      <c r="AT672" s="856" t="str">
        <f t="shared" si="273"/>
        <v>no</v>
      </c>
    </row>
    <row r="673" spans="1:46" s="7" customFormat="1" ht="11.25" customHeight="1" x14ac:dyDescent="0.2">
      <c r="A673" s="621">
        <f>(AirVision!A670)</f>
        <v>0</v>
      </c>
      <c r="B673" s="622">
        <f>(AirVision!B670)</f>
        <v>0</v>
      </c>
      <c r="C673" s="623" t="str">
        <f>IF(ISNUMBER(AirVision!I670),AirVision!I670, "")</f>
        <v/>
      </c>
      <c r="D673" s="624" t="str">
        <f>IF(AirVision!J670&lt;&gt;"",AirVision!J670, "")</f>
        <v/>
      </c>
      <c r="E673" s="624" t="str">
        <f>IF(ISNUMBER(AirVision!C670),AirVision!C670, "")</f>
        <v/>
      </c>
      <c r="F673" s="624" t="str">
        <f>IF(AirVision!D670&lt;&gt;"",AirVision!D670, "")</f>
        <v/>
      </c>
      <c r="G673" s="624" t="str">
        <f>IF(ISNUMBER(AirVision!F670),AirVision!F670, "")</f>
        <v/>
      </c>
      <c r="H673" s="624" t="str">
        <f>IF(AirVision!G670&lt;&gt;"",AirVision!G670, "")</f>
        <v/>
      </c>
      <c r="I673" s="624" t="str">
        <f>IF(ISNUMBER(AirVision!U670),AirVision!U670, "")</f>
        <v/>
      </c>
      <c r="J673" s="624" t="str">
        <f>IF(AirVision!V670&lt;&gt;"",AirVision!V670, "")</f>
        <v/>
      </c>
      <c r="K673" s="624" t="str">
        <f>IF(ISNUMBER(AirVision!X670),AirVision!X670, "")</f>
        <v/>
      </c>
      <c r="L673" s="624" t="str">
        <f>IF(AirVision!Y670&lt;&gt;"",AirVision!Y670, "")</f>
        <v/>
      </c>
      <c r="M673" s="624" t="str">
        <f>IF(ISNUMBER(AirVision!AA670),AirVision!AA670, "")</f>
        <v/>
      </c>
      <c r="N673" s="624" t="str">
        <f>IF(AirVision!AB670&lt;&gt;"",AirVision!AB670, "")</f>
        <v/>
      </c>
      <c r="O673" s="624" t="str">
        <f>IF(ISNUMBER(AirVision!AD670),AirVision!AD670, "")</f>
        <v/>
      </c>
      <c r="P673" s="624" t="str">
        <f>IF(AirVision!AE670&lt;&gt;"",AirVision!AE670, "")</f>
        <v/>
      </c>
      <c r="Q673" s="624">
        <f t="shared" si="266"/>
        <v>1</v>
      </c>
      <c r="R673" s="624" t="str">
        <f>IF(D673&lt;&gt;"",(VLOOKUP(D673,'Flags&amp;Qualifiers'!$S$2:$U$55,3)),"")</f>
        <v/>
      </c>
      <c r="S673" s="624" t="b">
        <f>ISNUMBER(SEARCH('Flags&amp;Qualifiers'!$S$5,D673))</f>
        <v>0</v>
      </c>
      <c r="T673" s="624">
        <f t="shared" si="267"/>
        <v>0</v>
      </c>
      <c r="U673" s="624" t="str">
        <f>IF(D673&lt;&gt;"",(VLOOKUP(D673,'Flags&amp;Qualifiers'!$S$2:$T$55,2)),"")</f>
        <v/>
      </c>
      <c r="V673" s="7">
        <f t="shared" si="268"/>
        <v>1</v>
      </c>
      <c r="W673" s="7">
        <f t="shared" si="269"/>
        <v>0</v>
      </c>
      <c r="X673" s="861" t="str">
        <f t="shared" si="270"/>
        <v>NULL</v>
      </c>
      <c r="Y673" s="557" t="str">
        <f t="shared" si="271"/>
        <v/>
      </c>
      <c r="Z673" s="862">
        <f t="shared" si="274"/>
        <v>667</v>
      </c>
      <c r="AA673" s="633">
        <f t="shared" si="275"/>
        <v>0</v>
      </c>
      <c r="AB673" s="7" t="str">
        <f t="shared" si="281"/>
        <v>INVALID</v>
      </c>
      <c r="AC673" s="861" t="str">
        <f t="shared" si="282"/>
        <v/>
      </c>
      <c r="AD673" s="861" t="e">
        <f t="shared" si="283"/>
        <v>#DIV/0!</v>
      </c>
      <c r="AE673" s="861">
        <f t="shared" si="284"/>
        <v>0</v>
      </c>
      <c r="AF673" s="862">
        <f t="shared" si="276"/>
        <v>300</v>
      </c>
      <c r="AG673" s="862">
        <f t="shared" si="277"/>
        <v>201</v>
      </c>
      <c r="AH673" s="865">
        <f t="shared" si="278"/>
        <v>0.374</v>
      </c>
      <c r="AI673" s="862">
        <f t="shared" si="279"/>
        <v>0.11600000000000001</v>
      </c>
      <c r="AJ673" s="862" t="e">
        <f t="shared" si="280"/>
        <v>#VALUE!</v>
      </c>
      <c r="AK673" s="632" t="str">
        <f t="shared" si="285"/>
        <v/>
      </c>
      <c r="AL673" s="866" t="str">
        <f t="shared" si="265"/>
        <v/>
      </c>
      <c r="AM673" s="867">
        <f t="shared" si="272"/>
        <v>0</v>
      </c>
      <c r="AN673" s="633" t="str">
        <f t="shared" si="286"/>
        <v>YES</v>
      </c>
      <c r="AO673" s="511" t="s">
        <v>382</v>
      </c>
      <c r="AP673" s="127">
        <f>VLOOKUP(AO673,'Flags&amp;Qualifiers'!$B$2:$C$49,2)</f>
        <v>0</v>
      </c>
      <c r="AQ673" s="127">
        <f>VLOOKUP(AO673,'Flags&amp;Qualifiers'!$B$2:$D$49,3)</f>
        <v>0</v>
      </c>
      <c r="AR673" s="127">
        <f>VLOOKUP(AO673,'Flags&amp;Qualifiers'!$B$2:$E$49,4)</f>
        <v>0</v>
      </c>
      <c r="AS673" s="968"/>
      <c r="AT673" s="856" t="str">
        <f t="shared" si="273"/>
        <v>no</v>
      </c>
    </row>
    <row r="674" spans="1:46" s="7" customFormat="1" ht="11.25" customHeight="1" x14ac:dyDescent="0.2">
      <c r="A674" s="621">
        <f>(AirVision!A671)</f>
        <v>0</v>
      </c>
      <c r="B674" s="622">
        <f>(AirVision!B671)</f>
        <v>0</v>
      </c>
      <c r="C674" s="623" t="str">
        <f>IF(ISNUMBER(AirVision!I671),AirVision!I671, "")</f>
        <v/>
      </c>
      <c r="D674" s="624" t="str">
        <f>IF(AirVision!J671&lt;&gt;"",AirVision!J671, "")</f>
        <v/>
      </c>
      <c r="E674" s="624" t="str">
        <f>IF(ISNUMBER(AirVision!C671),AirVision!C671, "")</f>
        <v/>
      </c>
      <c r="F674" s="624" t="str">
        <f>IF(AirVision!D671&lt;&gt;"",AirVision!D671, "")</f>
        <v/>
      </c>
      <c r="G674" s="624" t="str">
        <f>IF(ISNUMBER(AirVision!F671),AirVision!F671, "")</f>
        <v/>
      </c>
      <c r="H674" s="624" t="str">
        <f>IF(AirVision!G671&lt;&gt;"",AirVision!G671, "")</f>
        <v/>
      </c>
      <c r="I674" s="624" t="str">
        <f>IF(ISNUMBER(AirVision!U671),AirVision!U671, "")</f>
        <v/>
      </c>
      <c r="J674" s="624" t="str">
        <f>IF(AirVision!V671&lt;&gt;"",AirVision!V671, "")</f>
        <v/>
      </c>
      <c r="K674" s="624" t="str">
        <f>IF(ISNUMBER(AirVision!X671),AirVision!X671, "")</f>
        <v/>
      </c>
      <c r="L674" s="624" t="str">
        <f>IF(AirVision!Y671&lt;&gt;"",AirVision!Y671, "")</f>
        <v/>
      </c>
      <c r="M674" s="624" t="str">
        <f>IF(ISNUMBER(AirVision!AA671),AirVision!AA671, "")</f>
        <v/>
      </c>
      <c r="N674" s="624" t="str">
        <f>IF(AirVision!AB671&lt;&gt;"",AirVision!AB671, "")</f>
        <v/>
      </c>
      <c r="O674" s="624" t="str">
        <f>IF(ISNUMBER(AirVision!AD671),AirVision!AD671, "")</f>
        <v/>
      </c>
      <c r="P674" s="624" t="str">
        <f>IF(AirVision!AE671&lt;&gt;"",AirVision!AE671, "")</f>
        <v/>
      </c>
      <c r="Q674" s="624">
        <f t="shared" si="266"/>
        <v>1</v>
      </c>
      <c r="R674" s="624" t="str">
        <f>IF(D674&lt;&gt;"",(VLOOKUP(D674,'Flags&amp;Qualifiers'!$S$2:$U$55,3)),"")</f>
        <v/>
      </c>
      <c r="S674" s="624" t="b">
        <f>ISNUMBER(SEARCH('Flags&amp;Qualifiers'!$S$5,D674))</f>
        <v>0</v>
      </c>
      <c r="T674" s="624">
        <f t="shared" si="267"/>
        <v>0</v>
      </c>
      <c r="U674" s="624" t="str">
        <f>IF(D674&lt;&gt;"",(VLOOKUP(D674,'Flags&amp;Qualifiers'!$S$2:$T$55,2)),"")</f>
        <v/>
      </c>
      <c r="V674" s="7">
        <f t="shared" si="268"/>
        <v>1</v>
      </c>
      <c r="W674" s="7">
        <f t="shared" si="269"/>
        <v>0</v>
      </c>
      <c r="X674" s="861" t="str">
        <f t="shared" si="270"/>
        <v>NULL</v>
      </c>
      <c r="Y674" s="557" t="str">
        <f t="shared" si="271"/>
        <v/>
      </c>
      <c r="Z674" s="862">
        <f t="shared" si="274"/>
        <v>668</v>
      </c>
      <c r="AA674" s="633">
        <f t="shared" si="275"/>
        <v>0</v>
      </c>
      <c r="AB674" s="7" t="str">
        <f t="shared" si="281"/>
        <v>INVALID</v>
      </c>
      <c r="AC674" s="861" t="str">
        <f t="shared" si="282"/>
        <v/>
      </c>
      <c r="AD674" s="861" t="e">
        <f t="shared" si="283"/>
        <v>#DIV/0!</v>
      </c>
      <c r="AE674" s="861">
        <f t="shared" si="284"/>
        <v>0</v>
      </c>
      <c r="AF674" s="862">
        <f t="shared" si="276"/>
        <v>300</v>
      </c>
      <c r="AG674" s="862">
        <f t="shared" si="277"/>
        <v>201</v>
      </c>
      <c r="AH674" s="865">
        <f t="shared" si="278"/>
        <v>0.374</v>
      </c>
      <c r="AI674" s="862">
        <f t="shared" si="279"/>
        <v>0.11600000000000001</v>
      </c>
      <c r="AJ674" s="862" t="e">
        <f t="shared" si="280"/>
        <v>#VALUE!</v>
      </c>
      <c r="AK674" s="632" t="str">
        <f t="shared" si="285"/>
        <v/>
      </c>
      <c r="AL674" s="866" t="str">
        <f t="shared" si="265"/>
        <v/>
      </c>
      <c r="AM674" s="867">
        <f t="shared" si="272"/>
        <v>0</v>
      </c>
      <c r="AN674" s="633" t="str">
        <f t="shared" si="286"/>
        <v>YES</v>
      </c>
      <c r="AO674" s="511" t="s">
        <v>382</v>
      </c>
      <c r="AP674" s="127">
        <f>VLOOKUP(AO674,'Flags&amp;Qualifiers'!$B$2:$C$49,2)</f>
        <v>0</v>
      </c>
      <c r="AQ674" s="127">
        <f>VLOOKUP(AO674,'Flags&amp;Qualifiers'!$B$2:$D$49,3)</f>
        <v>0</v>
      </c>
      <c r="AR674" s="127">
        <f>VLOOKUP(AO674,'Flags&amp;Qualifiers'!$B$2:$E$49,4)</f>
        <v>0</v>
      </c>
      <c r="AS674" s="968"/>
      <c r="AT674" s="856" t="str">
        <f t="shared" si="273"/>
        <v>no</v>
      </c>
    </row>
    <row r="675" spans="1:46" s="7" customFormat="1" ht="11.25" customHeight="1" x14ac:dyDescent="0.2">
      <c r="A675" s="621">
        <f>(AirVision!A672)</f>
        <v>0</v>
      </c>
      <c r="B675" s="622">
        <f>(AirVision!B672)</f>
        <v>0</v>
      </c>
      <c r="C675" s="623" t="str">
        <f>IF(ISNUMBER(AirVision!I672),AirVision!I672, "")</f>
        <v/>
      </c>
      <c r="D675" s="624" t="str">
        <f>IF(AirVision!J672&lt;&gt;"",AirVision!J672, "")</f>
        <v/>
      </c>
      <c r="E675" s="624" t="str">
        <f>IF(ISNUMBER(AirVision!C672),AirVision!C672, "")</f>
        <v/>
      </c>
      <c r="F675" s="624" t="str">
        <f>IF(AirVision!D672&lt;&gt;"",AirVision!D672, "")</f>
        <v/>
      </c>
      <c r="G675" s="624" t="str">
        <f>IF(ISNUMBER(AirVision!F672),AirVision!F672, "")</f>
        <v/>
      </c>
      <c r="H675" s="624" t="str">
        <f>IF(AirVision!G672&lt;&gt;"",AirVision!G672, "")</f>
        <v/>
      </c>
      <c r="I675" s="624" t="str">
        <f>IF(ISNUMBER(AirVision!U672),AirVision!U672, "")</f>
        <v/>
      </c>
      <c r="J675" s="624" t="str">
        <f>IF(AirVision!V672&lt;&gt;"",AirVision!V672, "")</f>
        <v/>
      </c>
      <c r="K675" s="624" t="str">
        <f>IF(ISNUMBER(AirVision!X672),AirVision!X672, "")</f>
        <v/>
      </c>
      <c r="L675" s="624" t="str">
        <f>IF(AirVision!Y672&lt;&gt;"",AirVision!Y672, "")</f>
        <v/>
      </c>
      <c r="M675" s="624" t="str">
        <f>IF(ISNUMBER(AirVision!AA672),AirVision!AA672, "")</f>
        <v/>
      </c>
      <c r="N675" s="624" t="str">
        <f>IF(AirVision!AB672&lt;&gt;"",AirVision!AB672, "")</f>
        <v/>
      </c>
      <c r="O675" s="624" t="str">
        <f>IF(ISNUMBER(AirVision!AD672),AirVision!AD672, "")</f>
        <v/>
      </c>
      <c r="P675" s="624" t="str">
        <f>IF(AirVision!AE672&lt;&gt;"",AirVision!AE672, "")</f>
        <v/>
      </c>
      <c r="Q675" s="624">
        <f t="shared" si="266"/>
        <v>1</v>
      </c>
      <c r="R675" s="624" t="str">
        <f>IF(D675&lt;&gt;"",(VLOOKUP(D675,'Flags&amp;Qualifiers'!$S$2:$U$55,3)),"")</f>
        <v/>
      </c>
      <c r="S675" s="624" t="b">
        <f>ISNUMBER(SEARCH('Flags&amp;Qualifiers'!$S$5,D675))</f>
        <v>0</v>
      </c>
      <c r="T675" s="624">
        <f t="shared" si="267"/>
        <v>0</v>
      </c>
      <c r="U675" s="624" t="str">
        <f>IF(D675&lt;&gt;"",(VLOOKUP(D675,'Flags&amp;Qualifiers'!$S$2:$T$55,2)),"")</f>
        <v/>
      </c>
      <c r="V675" s="7">
        <f t="shared" si="268"/>
        <v>1</v>
      </c>
      <c r="W675" s="7">
        <f t="shared" si="269"/>
        <v>0</v>
      </c>
      <c r="X675" s="861" t="str">
        <f t="shared" si="270"/>
        <v>NULL</v>
      </c>
      <c r="Y675" s="557" t="str">
        <f t="shared" si="271"/>
        <v/>
      </c>
      <c r="Z675" s="862">
        <f t="shared" si="274"/>
        <v>669</v>
      </c>
      <c r="AA675" s="633">
        <f t="shared" si="275"/>
        <v>0</v>
      </c>
      <c r="AB675" s="7" t="str">
        <f t="shared" si="281"/>
        <v>INVALID</v>
      </c>
      <c r="AC675" s="861" t="str">
        <f t="shared" si="282"/>
        <v/>
      </c>
      <c r="AD675" s="861" t="e">
        <f t="shared" si="283"/>
        <v>#DIV/0!</v>
      </c>
      <c r="AE675" s="861">
        <f t="shared" si="284"/>
        <v>0</v>
      </c>
      <c r="AF675" s="862">
        <f t="shared" si="276"/>
        <v>300</v>
      </c>
      <c r="AG675" s="862">
        <f t="shared" si="277"/>
        <v>201</v>
      </c>
      <c r="AH675" s="865">
        <f t="shared" si="278"/>
        <v>0.374</v>
      </c>
      <c r="AI675" s="862">
        <f t="shared" si="279"/>
        <v>0.11600000000000001</v>
      </c>
      <c r="AJ675" s="862" t="e">
        <f t="shared" si="280"/>
        <v>#VALUE!</v>
      </c>
      <c r="AK675" s="632" t="str">
        <f t="shared" si="285"/>
        <v/>
      </c>
      <c r="AL675" s="866" t="str">
        <f t="shared" si="265"/>
        <v/>
      </c>
      <c r="AM675" s="867">
        <f t="shared" si="272"/>
        <v>0</v>
      </c>
      <c r="AN675" s="633" t="str">
        <f t="shared" si="286"/>
        <v>YES</v>
      </c>
      <c r="AO675" s="511" t="s">
        <v>382</v>
      </c>
      <c r="AP675" s="127">
        <f>VLOOKUP(AO675,'Flags&amp;Qualifiers'!$B$2:$C$49,2)</f>
        <v>0</v>
      </c>
      <c r="AQ675" s="127">
        <f>VLOOKUP(AO675,'Flags&amp;Qualifiers'!$B$2:$D$49,3)</f>
        <v>0</v>
      </c>
      <c r="AR675" s="127">
        <f>VLOOKUP(AO675,'Flags&amp;Qualifiers'!$B$2:$E$49,4)</f>
        <v>0</v>
      </c>
      <c r="AS675" s="968"/>
      <c r="AT675" s="856" t="str">
        <f t="shared" si="273"/>
        <v>no</v>
      </c>
    </row>
    <row r="676" spans="1:46" s="7" customFormat="1" ht="11.25" customHeight="1" x14ac:dyDescent="0.2">
      <c r="A676" s="621">
        <f>(AirVision!A673)</f>
        <v>0</v>
      </c>
      <c r="B676" s="622">
        <f>(AirVision!B673)</f>
        <v>0</v>
      </c>
      <c r="C676" s="623" t="str">
        <f>IF(ISNUMBER(AirVision!I673),AirVision!I673, "")</f>
        <v/>
      </c>
      <c r="D676" s="624" t="str">
        <f>IF(AirVision!J673&lt;&gt;"",AirVision!J673, "")</f>
        <v/>
      </c>
      <c r="E676" s="624" t="str">
        <f>IF(ISNUMBER(AirVision!C673),AirVision!C673, "")</f>
        <v/>
      </c>
      <c r="F676" s="624" t="str">
        <f>IF(AirVision!D673&lt;&gt;"",AirVision!D673, "")</f>
        <v/>
      </c>
      <c r="G676" s="624" t="str">
        <f>IF(ISNUMBER(AirVision!F673),AirVision!F673, "")</f>
        <v/>
      </c>
      <c r="H676" s="624" t="str">
        <f>IF(AirVision!G673&lt;&gt;"",AirVision!G673, "")</f>
        <v/>
      </c>
      <c r="I676" s="624" t="str">
        <f>IF(ISNUMBER(AirVision!U673),AirVision!U673, "")</f>
        <v/>
      </c>
      <c r="J676" s="624" t="str">
        <f>IF(AirVision!V673&lt;&gt;"",AirVision!V673, "")</f>
        <v/>
      </c>
      <c r="K676" s="624" t="str">
        <f>IF(ISNUMBER(AirVision!X673),AirVision!X673, "")</f>
        <v/>
      </c>
      <c r="L676" s="624" t="str">
        <f>IF(AirVision!Y673&lt;&gt;"",AirVision!Y673, "")</f>
        <v/>
      </c>
      <c r="M676" s="624" t="str">
        <f>IF(ISNUMBER(AirVision!AA673),AirVision!AA673, "")</f>
        <v/>
      </c>
      <c r="N676" s="624" t="str">
        <f>IF(AirVision!AB673&lt;&gt;"",AirVision!AB673, "")</f>
        <v/>
      </c>
      <c r="O676" s="624" t="str">
        <f>IF(ISNUMBER(AirVision!AD673),AirVision!AD673, "")</f>
        <v/>
      </c>
      <c r="P676" s="624" t="str">
        <f>IF(AirVision!AE673&lt;&gt;"",AirVision!AE673, "")</f>
        <v/>
      </c>
      <c r="Q676" s="624">
        <f t="shared" si="266"/>
        <v>1</v>
      </c>
      <c r="R676" s="624" t="str">
        <f>IF(D676&lt;&gt;"",(VLOOKUP(D676,'Flags&amp;Qualifiers'!$S$2:$U$55,3)),"")</f>
        <v/>
      </c>
      <c r="S676" s="624" t="b">
        <f>ISNUMBER(SEARCH('Flags&amp;Qualifiers'!$S$5,D676))</f>
        <v>0</v>
      </c>
      <c r="T676" s="624">
        <f t="shared" si="267"/>
        <v>0</v>
      </c>
      <c r="U676" s="624" t="str">
        <f>IF(D676&lt;&gt;"",(VLOOKUP(D676,'Flags&amp;Qualifiers'!$S$2:$T$55,2)),"")</f>
        <v/>
      </c>
      <c r="V676" s="7">
        <f t="shared" si="268"/>
        <v>1</v>
      </c>
      <c r="W676" s="7">
        <f t="shared" si="269"/>
        <v>0</v>
      </c>
      <c r="X676" s="861" t="str">
        <f t="shared" si="270"/>
        <v>NULL</v>
      </c>
      <c r="Y676" s="557" t="str">
        <f t="shared" si="271"/>
        <v/>
      </c>
      <c r="Z676" s="862">
        <f t="shared" si="274"/>
        <v>670</v>
      </c>
      <c r="AA676" s="633">
        <f t="shared" si="275"/>
        <v>0</v>
      </c>
      <c r="AB676" s="7" t="str">
        <f t="shared" si="281"/>
        <v>INVALID</v>
      </c>
      <c r="AC676" s="861" t="str">
        <f t="shared" si="282"/>
        <v/>
      </c>
      <c r="AD676" s="861" t="e">
        <f t="shared" si="283"/>
        <v>#DIV/0!</v>
      </c>
      <c r="AE676" s="861">
        <f t="shared" si="284"/>
        <v>0</v>
      </c>
      <c r="AF676" s="862">
        <f t="shared" si="276"/>
        <v>300</v>
      </c>
      <c r="AG676" s="862">
        <f t="shared" si="277"/>
        <v>201</v>
      </c>
      <c r="AH676" s="865">
        <f t="shared" si="278"/>
        <v>0.374</v>
      </c>
      <c r="AI676" s="862">
        <f t="shared" si="279"/>
        <v>0.11600000000000001</v>
      </c>
      <c r="AJ676" s="862" t="e">
        <f t="shared" si="280"/>
        <v>#VALUE!</v>
      </c>
      <c r="AK676" s="632" t="str">
        <f t="shared" si="285"/>
        <v/>
      </c>
      <c r="AL676" s="866" t="str">
        <f t="shared" si="265"/>
        <v/>
      </c>
      <c r="AM676" s="867">
        <f t="shared" si="272"/>
        <v>0</v>
      </c>
      <c r="AN676" s="633" t="str">
        <f t="shared" si="286"/>
        <v>YES</v>
      </c>
      <c r="AO676" s="511" t="s">
        <v>382</v>
      </c>
      <c r="AP676" s="127">
        <f>VLOOKUP(AO676,'Flags&amp;Qualifiers'!$B$2:$C$49,2)</f>
        <v>0</v>
      </c>
      <c r="AQ676" s="127">
        <f>VLOOKUP(AO676,'Flags&amp;Qualifiers'!$B$2:$D$49,3)</f>
        <v>0</v>
      </c>
      <c r="AR676" s="127">
        <f>VLOOKUP(AO676,'Flags&amp;Qualifiers'!$B$2:$E$49,4)</f>
        <v>0</v>
      </c>
      <c r="AS676" s="968"/>
      <c r="AT676" s="856" t="str">
        <f t="shared" si="273"/>
        <v>no</v>
      </c>
    </row>
    <row r="677" spans="1:46" s="7" customFormat="1" ht="11.25" customHeight="1" x14ac:dyDescent="0.2">
      <c r="A677" s="621">
        <f>(AirVision!A674)</f>
        <v>0</v>
      </c>
      <c r="B677" s="622">
        <f>(AirVision!B674)</f>
        <v>0</v>
      </c>
      <c r="C677" s="623" t="str">
        <f>IF(ISNUMBER(AirVision!I674),AirVision!I674, "")</f>
        <v/>
      </c>
      <c r="D677" s="624" t="str">
        <f>IF(AirVision!J674&lt;&gt;"",AirVision!J674, "")</f>
        <v/>
      </c>
      <c r="E677" s="624" t="str">
        <f>IF(ISNUMBER(AirVision!C674),AirVision!C674, "")</f>
        <v/>
      </c>
      <c r="F677" s="624" t="str">
        <f>IF(AirVision!D674&lt;&gt;"",AirVision!D674, "")</f>
        <v/>
      </c>
      <c r="G677" s="624" t="str">
        <f>IF(ISNUMBER(AirVision!F674),AirVision!F674, "")</f>
        <v/>
      </c>
      <c r="H677" s="624" t="str">
        <f>IF(AirVision!G674&lt;&gt;"",AirVision!G674, "")</f>
        <v/>
      </c>
      <c r="I677" s="624" t="str">
        <f>IF(ISNUMBER(AirVision!U674),AirVision!U674, "")</f>
        <v/>
      </c>
      <c r="J677" s="624" t="str">
        <f>IF(AirVision!V674&lt;&gt;"",AirVision!V674, "")</f>
        <v/>
      </c>
      <c r="K677" s="624" t="str">
        <f>IF(ISNUMBER(AirVision!X674),AirVision!X674, "")</f>
        <v/>
      </c>
      <c r="L677" s="624" t="str">
        <f>IF(AirVision!Y674&lt;&gt;"",AirVision!Y674, "")</f>
        <v/>
      </c>
      <c r="M677" s="624" t="str">
        <f>IF(ISNUMBER(AirVision!AA674),AirVision!AA674, "")</f>
        <v/>
      </c>
      <c r="N677" s="624" t="str">
        <f>IF(AirVision!AB674&lt;&gt;"",AirVision!AB674, "")</f>
        <v/>
      </c>
      <c r="O677" s="624" t="str">
        <f>IF(ISNUMBER(AirVision!AD674),AirVision!AD674, "")</f>
        <v/>
      </c>
      <c r="P677" s="624" t="str">
        <f>IF(AirVision!AE674&lt;&gt;"",AirVision!AE674, "")</f>
        <v/>
      </c>
      <c r="Q677" s="624">
        <f t="shared" si="266"/>
        <v>1</v>
      </c>
      <c r="R677" s="624" t="str">
        <f>IF(D677&lt;&gt;"",(VLOOKUP(D677,'Flags&amp;Qualifiers'!$S$2:$U$55,3)),"")</f>
        <v/>
      </c>
      <c r="S677" s="624" t="b">
        <f>ISNUMBER(SEARCH('Flags&amp;Qualifiers'!$S$5,D677))</f>
        <v>0</v>
      </c>
      <c r="T677" s="624">
        <f t="shared" si="267"/>
        <v>0</v>
      </c>
      <c r="U677" s="624" t="str">
        <f>IF(D677&lt;&gt;"",(VLOOKUP(D677,'Flags&amp;Qualifiers'!$S$2:$T$55,2)),"")</f>
        <v/>
      </c>
      <c r="V677" s="7">
        <f t="shared" si="268"/>
        <v>1</v>
      </c>
      <c r="W677" s="7">
        <f t="shared" si="269"/>
        <v>0</v>
      </c>
      <c r="X677" s="861" t="str">
        <f t="shared" si="270"/>
        <v>NULL</v>
      </c>
      <c r="Y677" s="557" t="str">
        <f t="shared" si="271"/>
        <v/>
      </c>
      <c r="Z677" s="862">
        <f t="shared" si="274"/>
        <v>671</v>
      </c>
      <c r="AA677" s="633">
        <f t="shared" si="275"/>
        <v>0</v>
      </c>
      <c r="AB677" s="7" t="str">
        <f t="shared" si="281"/>
        <v>INVALID</v>
      </c>
      <c r="AC677" s="861" t="str">
        <f t="shared" si="282"/>
        <v/>
      </c>
      <c r="AD677" s="861" t="e">
        <f t="shared" si="283"/>
        <v>#DIV/0!</v>
      </c>
      <c r="AE677" s="861">
        <f t="shared" si="284"/>
        <v>0</v>
      </c>
      <c r="AF677" s="862">
        <f t="shared" si="276"/>
        <v>300</v>
      </c>
      <c r="AG677" s="862">
        <f t="shared" si="277"/>
        <v>201</v>
      </c>
      <c r="AH677" s="865">
        <f t="shared" si="278"/>
        <v>0.374</v>
      </c>
      <c r="AI677" s="862">
        <f t="shared" si="279"/>
        <v>0.11600000000000001</v>
      </c>
      <c r="AJ677" s="862" t="e">
        <f t="shared" si="280"/>
        <v>#VALUE!</v>
      </c>
      <c r="AK677" s="632" t="str">
        <f t="shared" si="285"/>
        <v/>
      </c>
      <c r="AL677" s="866" t="str">
        <f t="shared" si="265"/>
        <v/>
      </c>
      <c r="AM677" s="867">
        <f t="shared" si="272"/>
        <v>0</v>
      </c>
      <c r="AN677" s="633" t="str">
        <f t="shared" si="286"/>
        <v>YES</v>
      </c>
      <c r="AO677" s="511" t="s">
        <v>382</v>
      </c>
      <c r="AP677" s="127">
        <f>VLOOKUP(AO677,'Flags&amp;Qualifiers'!$B$2:$C$49,2)</f>
        <v>0</v>
      </c>
      <c r="AQ677" s="127">
        <f>VLOOKUP(AO677,'Flags&amp;Qualifiers'!$B$2:$D$49,3)</f>
        <v>0</v>
      </c>
      <c r="AR677" s="127">
        <f>VLOOKUP(AO677,'Flags&amp;Qualifiers'!$B$2:$E$49,4)</f>
        <v>0</v>
      </c>
      <c r="AS677" s="968"/>
      <c r="AT677" s="856" t="str">
        <f t="shared" si="273"/>
        <v>no</v>
      </c>
    </row>
    <row r="678" spans="1:46" s="7" customFormat="1" ht="11.25" customHeight="1" x14ac:dyDescent="0.2">
      <c r="A678" s="621">
        <f>(AirVision!A675)</f>
        <v>0</v>
      </c>
      <c r="B678" s="622">
        <f>(AirVision!B675)</f>
        <v>0</v>
      </c>
      <c r="C678" s="623" t="str">
        <f>IF(ISNUMBER(AirVision!I675),AirVision!I675, "")</f>
        <v/>
      </c>
      <c r="D678" s="624" t="str">
        <f>IF(AirVision!J675&lt;&gt;"",AirVision!J675, "")</f>
        <v/>
      </c>
      <c r="E678" s="624" t="str">
        <f>IF(ISNUMBER(AirVision!C675),AirVision!C675, "")</f>
        <v/>
      </c>
      <c r="F678" s="624" t="str">
        <f>IF(AirVision!D675&lt;&gt;"",AirVision!D675, "")</f>
        <v/>
      </c>
      <c r="G678" s="624" t="str">
        <f>IF(ISNUMBER(AirVision!F675),AirVision!F675, "")</f>
        <v/>
      </c>
      <c r="H678" s="624" t="str">
        <f>IF(AirVision!G675&lt;&gt;"",AirVision!G675, "")</f>
        <v/>
      </c>
      <c r="I678" s="624" t="str">
        <f>IF(ISNUMBER(AirVision!U675),AirVision!U675, "")</f>
        <v/>
      </c>
      <c r="J678" s="624" t="str">
        <f>IF(AirVision!V675&lt;&gt;"",AirVision!V675, "")</f>
        <v/>
      </c>
      <c r="K678" s="624" t="str">
        <f>IF(ISNUMBER(AirVision!X675),AirVision!X675, "")</f>
        <v/>
      </c>
      <c r="L678" s="624" t="str">
        <f>IF(AirVision!Y675&lt;&gt;"",AirVision!Y675, "")</f>
        <v/>
      </c>
      <c r="M678" s="624" t="str">
        <f>IF(ISNUMBER(AirVision!AA675),AirVision!AA675, "")</f>
        <v/>
      </c>
      <c r="N678" s="624" t="str">
        <f>IF(AirVision!AB675&lt;&gt;"",AirVision!AB675, "")</f>
        <v/>
      </c>
      <c r="O678" s="624" t="str">
        <f>IF(ISNUMBER(AirVision!AD675),AirVision!AD675, "")</f>
        <v/>
      </c>
      <c r="P678" s="624" t="str">
        <f>IF(AirVision!AE675&lt;&gt;"",AirVision!AE675, "")</f>
        <v/>
      </c>
      <c r="Q678" s="624">
        <f t="shared" si="266"/>
        <v>1</v>
      </c>
      <c r="R678" s="624" t="str">
        <f>IF(D678&lt;&gt;"",(VLOOKUP(D678,'Flags&amp;Qualifiers'!$S$2:$U$55,3)),"")</f>
        <v/>
      </c>
      <c r="S678" s="624" t="b">
        <f>ISNUMBER(SEARCH('Flags&amp;Qualifiers'!$S$5,D678))</f>
        <v>0</v>
      </c>
      <c r="T678" s="624">
        <f t="shared" si="267"/>
        <v>0</v>
      </c>
      <c r="U678" s="624" t="str">
        <f>IF(D678&lt;&gt;"",(VLOOKUP(D678,'Flags&amp;Qualifiers'!$S$2:$T$55,2)),"")</f>
        <v/>
      </c>
      <c r="V678" s="7">
        <f t="shared" si="268"/>
        <v>1</v>
      </c>
      <c r="W678" s="7">
        <f t="shared" si="269"/>
        <v>0</v>
      </c>
      <c r="X678" s="861" t="str">
        <f t="shared" si="270"/>
        <v>NULL</v>
      </c>
      <c r="Y678" s="557" t="str">
        <f t="shared" si="271"/>
        <v/>
      </c>
      <c r="Z678" s="862">
        <f t="shared" si="274"/>
        <v>672</v>
      </c>
      <c r="AA678" s="633">
        <f t="shared" si="275"/>
        <v>0</v>
      </c>
      <c r="AB678" s="7" t="str">
        <f t="shared" si="281"/>
        <v>INVALID</v>
      </c>
      <c r="AC678" s="861" t="str">
        <f t="shared" si="282"/>
        <v/>
      </c>
      <c r="AD678" s="861" t="e">
        <f t="shared" si="283"/>
        <v>#DIV/0!</v>
      </c>
      <c r="AE678" s="861">
        <f t="shared" si="284"/>
        <v>0</v>
      </c>
      <c r="AF678" s="862">
        <f t="shared" si="276"/>
        <v>300</v>
      </c>
      <c r="AG678" s="862">
        <f t="shared" si="277"/>
        <v>201</v>
      </c>
      <c r="AH678" s="865">
        <f t="shared" si="278"/>
        <v>0.374</v>
      </c>
      <c r="AI678" s="862">
        <f t="shared" si="279"/>
        <v>0.11600000000000001</v>
      </c>
      <c r="AJ678" s="862" t="e">
        <f t="shared" si="280"/>
        <v>#VALUE!</v>
      </c>
      <c r="AK678" s="632" t="str">
        <f t="shared" si="285"/>
        <v/>
      </c>
      <c r="AL678" s="866" t="str">
        <f t="shared" si="265"/>
        <v/>
      </c>
      <c r="AM678" s="867">
        <f t="shared" si="272"/>
        <v>0</v>
      </c>
      <c r="AN678" s="633" t="str">
        <f t="shared" si="286"/>
        <v>YES</v>
      </c>
      <c r="AO678" s="511" t="s">
        <v>382</v>
      </c>
      <c r="AP678" s="127">
        <f>VLOOKUP(AO678,'Flags&amp;Qualifiers'!$B$2:$C$49,2)</f>
        <v>0</v>
      </c>
      <c r="AQ678" s="127">
        <f>VLOOKUP(AO678,'Flags&amp;Qualifiers'!$B$2:$D$49,3)</f>
        <v>0</v>
      </c>
      <c r="AR678" s="127">
        <f>VLOOKUP(AO678,'Flags&amp;Qualifiers'!$B$2:$E$49,4)</f>
        <v>0</v>
      </c>
      <c r="AS678" s="968"/>
      <c r="AT678" s="856" t="str">
        <f t="shared" si="273"/>
        <v>no</v>
      </c>
    </row>
    <row r="679" spans="1:46" s="7" customFormat="1" ht="11.25" customHeight="1" x14ac:dyDescent="0.2">
      <c r="A679" s="621">
        <f>(AirVision!A676)</f>
        <v>0</v>
      </c>
      <c r="B679" s="622">
        <f>(AirVision!B676)</f>
        <v>0</v>
      </c>
      <c r="C679" s="623" t="str">
        <f>IF(ISNUMBER(AirVision!I676),AirVision!I676, "")</f>
        <v/>
      </c>
      <c r="D679" s="624" t="str">
        <f>IF(AirVision!J676&lt;&gt;"",AirVision!J676, "")</f>
        <v/>
      </c>
      <c r="E679" s="624" t="str">
        <f>IF(ISNUMBER(AirVision!C676),AirVision!C676, "")</f>
        <v/>
      </c>
      <c r="F679" s="624" t="str">
        <f>IF(AirVision!D676&lt;&gt;"",AirVision!D676, "")</f>
        <v/>
      </c>
      <c r="G679" s="624" t="str">
        <f>IF(ISNUMBER(AirVision!F676),AirVision!F676, "")</f>
        <v/>
      </c>
      <c r="H679" s="624" t="str">
        <f>IF(AirVision!G676&lt;&gt;"",AirVision!G676, "")</f>
        <v/>
      </c>
      <c r="I679" s="624" t="str">
        <f>IF(ISNUMBER(AirVision!U676),AirVision!U676, "")</f>
        <v/>
      </c>
      <c r="J679" s="624" t="str">
        <f>IF(AirVision!V676&lt;&gt;"",AirVision!V676, "")</f>
        <v/>
      </c>
      <c r="K679" s="624" t="str">
        <f>IF(ISNUMBER(AirVision!X676),AirVision!X676, "")</f>
        <v/>
      </c>
      <c r="L679" s="624" t="str">
        <f>IF(AirVision!Y676&lt;&gt;"",AirVision!Y676, "")</f>
        <v/>
      </c>
      <c r="M679" s="624" t="str">
        <f>IF(ISNUMBER(AirVision!AA676),AirVision!AA676, "")</f>
        <v/>
      </c>
      <c r="N679" s="624" t="str">
        <f>IF(AirVision!AB676&lt;&gt;"",AirVision!AB676, "")</f>
        <v/>
      </c>
      <c r="O679" s="624" t="str">
        <f>IF(ISNUMBER(AirVision!AD676),AirVision!AD676, "")</f>
        <v/>
      </c>
      <c r="P679" s="624" t="str">
        <f>IF(AirVision!AE676&lt;&gt;"",AirVision!AE676, "")</f>
        <v/>
      </c>
      <c r="Q679" s="624">
        <f t="shared" si="266"/>
        <v>1</v>
      </c>
      <c r="R679" s="624" t="str">
        <f>IF(D679&lt;&gt;"",(VLOOKUP(D679,'Flags&amp;Qualifiers'!$S$2:$U$55,3)),"")</f>
        <v/>
      </c>
      <c r="S679" s="624" t="b">
        <f>ISNUMBER(SEARCH('Flags&amp;Qualifiers'!$S$5,D679))</f>
        <v>0</v>
      </c>
      <c r="T679" s="624">
        <f t="shared" si="267"/>
        <v>0</v>
      </c>
      <c r="U679" s="624" t="str">
        <f>IF(D679&lt;&gt;"",(VLOOKUP(D679,'Flags&amp;Qualifiers'!$S$2:$T$55,2)),"")</f>
        <v/>
      </c>
      <c r="V679" s="7">
        <f t="shared" si="268"/>
        <v>1</v>
      </c>
      <c r="W679" s="7">
        <f t="shared" si="269"/>
        <v>0</v>
      </c>
      <c r="X679" s="861" t="str">
        <f t="shared" si="270"/>
        <v>NULL</v>
      </c>
      <c r="Y679" s="557" t="str">
        <f t="shared" si="271"/>
        <v/>
      </c>
      <c r="Z679" s="862">
        <f t="shared" si="274"/>
        <v>673</v>
      </c>
      <c r="AA679" s="633">
        <f t="shared" si="275"/>
        <v>0</v>
      </c>
      <c r="AB679" s="7" t="str">
        <f t="shared" si="281"/>
        <v>INVALID</v>
      </c>
      <c r="AC679" s="861" t="str">
        <f t="shared" si="282"/>
        <v/>
      </c>
      <c r="AD679" s="861" t="e">
        <f t="shared" ref="AD679:AD702" si="287">AVERAGE($X$679:$X$702)</f>
        <v>#DIV/0!</v>
      </c>
      <c r="AE679" s="861">
        <f t="shared" ref="AE679:AE702" si="288">MAX($X$679:$X$702)</f>
        <v>0</v>
      </c>
      <c r="AF679" s="862">
        <f t="shared" si="276"/>
        <v>300</v>
      </c>
      <c r="AG679" s="862">
        <f t="shared" si="277"/>
        <v>201</v>
      </c>
      <c r="AH679" s="865">
        <f t="shared" si="278"/>
        <v>0.374</v>
      </c>
      <c r="AI679" s="862">
        <f t="shared" si="279"/>
        <v>0.11600000000000001</v>
      </c>
      <c r="AJ679" s="862" t="e">
        <f t="shared" si="280"/>
        <v>#VALUE!</v>
      </c>
      <c r="AK679" s="632" t="str">
        <f t="shared" si="285"/>
        <v/>
      </c>
      <c r="AL679" s="866" t="str">
        <f t="shared" si="265"/>
        <v/>
      </c>
      <c r="AM679" s="867">
        <f t="shared" si="272"/>
        <v>0</v>
      </c>
      <c r="AN679" s="633" t="str">
        <f t="shared" si="286"/>
        <v>YES</v>
      </c>
      <c r="AO679" s="511" t="s">
        <v>382</v>
      </c>
      <c r="AP679" s="127">
        <f>VLOOKUP(AO679,'Flags&amp;Qualifiers'!$B$2:$C$49,2)</f>
        <v>0</v>
      </c>
      <c r="AQ679" s="127">
        <f>VLOOKUP(AO679,'Flags&amp;Qualifiers'!$B$2:$D$49,3)</f>
        <v>0</v>
      </c>
      <c r="AR679" s="127">
        <f>VLOOKUP(AO679,'Flags&amp;Qualifiers'!$B$2:$E$49,4)</f>
        <v>0</v>
      </c>
      <c r="AS679" s="968"/>
      <c r="AT679" s="856" t="str">
        <f t="shared" si="273"/>
        <v>no</v>
      </c>
    </row>
    <row r="680" spans="1:46" s="7" customFormat="1" ht="11.25" customHeight="1" x14ac:dyDescent="0.2">
      <c r="A680" s="621">
        <f>(AirVision!A677)</f>
        <v>0</v>
      </c>
      <c r="B680" s="622">
        <f>(AirVision!B677)</f>
        <v>0</v>
      </c>
      <c r="C680" s="623" t="str">
        <f>IF(ISNUMBER(AirVision!I677),AirVision!I677, "")</f>
        <v/>
      </c>
      <c r="D680" s="624" t="str">
        <f>IF(AirVision!J677&lt;&gt;"",AirVision!J677, "")</f>
        <v/>
      </c>
      <c r="E680" s="624" t="str">
        <f>IF(ISNUMBER(AirVision!C677),AirVision!C677, "")</f>
        <v/>
      </c>
      <c r="F680" s="624" t="str">
        <f>IF(AirVision!D677&lt;&gt;"",AirVision!D677, "")</f>
        <v/>
      </c>
      <c r="G680" s="624" t="str">
        <f>IF(ISNUMBER(AirVision!F677),AirVision!F677, "")</f>
        <v/>
      </c>
      <c r="H680" s="624" t="str">
        <f>IF(AirVision!G677&lt;&gt;"",AirVision!G677, "")</f>
        <v/>
      </c>
      <c r="I680" s="624" t="str">
        <f>IF(ISNUMBER(AirVision!U677),AirVision!U677, "")</f>
        <v/>
      </c>
      <c r="J680" s="624" t="str">
        <f>IF(AirVision!V677&lt;&gt;"",AirVision!V677, "")</f>
        <v/>
      </c>
      <c r="K680" s="624" t="str">
        <f>IF(ISNUMBER(AirVision!X677),AirVision!X677, "")</f>
        <v/>
      </c>
      <c r="L680" s="624" t="str">
        <f>IF(AirVision!Y677&lt;&gt;"",AirVision!Y677, "")</f>
        <v/>
      </c>
      <c r="M680" s="624" t="str">
        <f>IF(ISNUMBER(AirVision!AA677),AirVision!AA677, "")</f>
        <v/>
      </c>
      <c r="N680" s="624" t="str">
        <f>IF(AirVision!AB677&lt;&gt;"",AirVision!AB677, "")</f>
        <v/>
      </c>
      <c r="O680" s="624" t="str">
        <f>IF(ISNUMBER(AirVision!AD677),AirVision!AD677, "")</f>
        <v/>
      </c>
      <c r="P680" s="624" t="str">
        <f>IF(AirVision!AE677&lt;&gt;"",AirVision!AE677, "")</f>
        <v/>
      </c>
      <c r="Q680" s="624">
        <f t="shared" si="266"/>
        <v>1</v>
      </c>
      <c r="R680" s="624" t="str">
        <f>IF(D680&lt;&gt;"",(VLOOKUP(D680,'Flags&amp;Qualifiers'!$S$2:$U$55,3)),"")</f>
        <v/>
      </c>
      <c r="S680" s="624" t="b">
        <f>ISNUMBER(SEARCH('Flags&amp;Qualifiers'!$S$5,D680))</f>
        <v>0</v>
      </c>
      <c r="T680" s="624">
        <f t="shared" si="267"/>
        <v>0</v>
      </c>
      <c r="U680" s="624" t="str">
        <f>IF(D680&lt;&gt;"",(VLOOKUP(D680,'Flags&amp;Qualifiers'!$S$2:$T$55,2)),"")</f>
        <v/>
      </c>
      <c r="V680" s="7">
        <f t="shared" si="268"/>
        <v>1</v>
      </c>
      <c r="W680" s="7">
        <f t="shared" si="269"/>
        <v>0</v>
      </c>
      <c r="X680" s="861" t="str">
        <f t="shared" si="270"/>
        <v>NULL</v>
      </c>
      <c r="Y680" s="557" t="str">
        <f t="shared" si="271"/>
        <v/>
      </c>
      <c r="Z680" s="862">
        <f t="shared" si="274"/>
        <v>674</v>
      </c>
      <c r="AA680" s="633">
        <f t="shared" si="275"/>
        <v>0</v>
      </c>
      <c r="AB680" s="7" t="str">
        <f t="shared" si="281"/>
        <v>INVALID</v>
      </c>
      <c r="AC680" s="861" t="str">
        <f t="shared" si="282"/>
        <v/>
      </c>
      <c r="AD680" s="861" t="e">
        <f t="shared" si="287"/>
        <v>#DIV/0!</v>
      </c>
      <c r="AE680" s="861">
        <f t="shared" si="288"/>
        <v>0</v>
      </c>
      <c r="AF680" s="862">
        <f t="shared" si="276"/>
        <v>300</v>
      </c>
      <c r="AG680" s="862">
        <f t="shared" si="277"/>
        <v>201</v>
      </c>
      <c r="AH680" s="865">
        <f t="shared" si="278"/>
        <v>0.374</v>
      </c>
      <c r="AI680" s="862">
        <f t="shared" si="279"/>
        <v>0.11600000000000001</v>
      </c>
      <c r="AJ680" s="862" t="e">
        <f t="shared" si="280"/>
        <v>#VALUE!</v>
      </c>
      <c r="AK680" s="632" t="str">
        <f t="shared" si="285"/>
        <v/>
      </c>
      <c r="AL680" s="866" t="str">
        <f t="shared" si="265"/>
        <v/>
      </c>
      <c r="AM680" s="867">
        <f t="shared" si="272"/>
        <v>0</v>
      </c>
      <c r="AN680" s="633" t="str">
        <f t="shared" si="286"/>
        <v>YES</v>
      </c>
      <c r="AO680" s="511" t="s">
        <v>382</v>
      </c>
      <c r="AP680" s="127">
        <f>VLOOKUP(AO680,'Flags&amp;Qualifiers'!$B$2:$C$49,2)</f>
        <v>0</v>
      </c>
      <c r="AQ680" s="127">
        <f>VLOOKUP(AO680,'Flags&amp;Qualifiers'!$B$2:$D$49,3)</f>
        <v>0</v>
      </c>
      <c r="AR680" s="127">
        <f>VLOOKUP(AO680,'Flags&amp;Qualifiers'!$B$2:$E$49,4)</f>
        <v>0</v>
      </c>
      <c r="AS680" s="968"/>
      <c r="AT680" s="856" t="str">
        <f t="shared" si="273"/>
        <v>no</v>
      </c>
    </row>
    <row r="681" spans="1:46" s="7" customFormat="1" ht="11.25" customHeight="1" x14ac:dyDescent="0.2">
      <c r="A681" s="621">
        <f>(AirVision!A678)</f>
        <v>0</v>
      </c>
      <c r="B681" s="622">
        <f>(AirVision!B678)</f>
        <v>0</v>
      </c>
      <c r="C681" s="623" t="str">
        <f>IF(ISNUMBER(AirVision!I678),AirVision!I678, "")</f>
        <v/>
      </c>
      <c r="D681" s="624" t="str">
        <f>IF(AirVision!J678&lt;&gt;"",AirVision!J678, "")</f>
        <v/>
      </c>
      <c r="E681" s="624" t="str">
        <f>IF(ISNUMBER(AirVision!C678),AirVision!C678, "")</f>
        <v/>
      </c>
      <c r="F681" s="624" t="str">
        <f>IF(AirVision!D678&lt;&gt;"",AirVision!D678, "")</f>
        <v/>
      </c>
      <c r="G681" s="624" t="str">
        <f>IF(ISNUMBER(AirVision!F678),AirVision!F678, "")</f>
        <v/>
      </c>
      <c r="H681" s="624" t="str">
        <f>IF(AirVision!G678&lt;&gt;"",AirVision!G678, "")</f>
        <v/>
      </c>
      <c r="I681" s="624" t="str">
        <f>IF(ISNUMBER(AirVision!U678),AirVision!U678, "")</f>
        <v/>
      </c>
      <c r="J681" s="624" t="str">
        <f>IF(AirVision!V678&lt;&gt;"",AirVision!V678, "")</f>
        <v/>
      </c>
      <c r="K681" s="624" t="str">
        <f>IF(ISNUMBER(AirVision!X678),AirVision!X678, "")</f>
        <v/>
      </c>
      <c r="L681" s="624" t="str">
        <f>IF(AirVision!Y678&lt;&gt;"",AirVision!Y678, "")</f>
        <v/>
      </c>
      <c r="M681" s="624" t="str">
        <f>IF(ISNUMBER(AirVision!AA678),AirVision!AA678, "")</f>
        <v/>
      </c>
      <c r="N681" s="624" t="str">
        <f>IF(AirVision!AB678&lt;&gt;"",AirVision!AB678, "")</f>
        <v/>
      </c>
      <c r="O681" s="624" t="str">
        <f>IF(ISNUMBER(AirVision!AD678),AirVision!AD678, "")</f>
        <v/>
      </c>
      <c r="P681" s="624" t="str">
        <f>IF(AirVision!AE678&lt;&gt;"",AirVision!AE678, "")</f>
        <v/>
      </c>
      <c r="Q681" s="624">
        <f t="shared" si="266"/>
        <v>1</v>
      </c>
      <c r="R681" s="624" t="str">
        <f>IF(D681&lt;&gt;"",(VLOOKUP(D681,'Flags&amp;Qualifiers'!$S$2:$U$55,3)),"")</f>
        <v/>
      </c>
      <c r="S681" s="624" t="b">
        <f>ISNUMBER(SEARCH('Flags&amp;Qualifiers'!$S$5,D681))</f>
        <v>0</v>
      </c>
      <c r="T681" s="624">
        <f t="shared" si="267"/>
        <v>0</v>
      </c>
      <c r="U681" s="624" t="str">
        <f>IF(D681&lt;&gt;"",(VLOOKUP(D681,'Flags&amp;Qualifiers'!$S$2:$T$55,2)),"")</f>
        <v/>
      </c>
      <c r="V681" s="7">
        <f t="shared" si="268"/>
        <v>1</v>
      </c>
      <c r="W681" s="7">
        <f t="shared" si="269"/>
        <v>0</v>
      </c>
      <c r="X681" s="861" t="str">
        <f t="shared" si="270"/>
        <v>NULL</v>
      </c>
      <c r="Y681" s="557" t="str">
        <f t="shared" si="271"/>
        <v/>
      </c>
      <c r="Z681" s="862">
        <f t="shared" si="274"/>
        <v>675</v>
      </c>
      <c r="AA681" s="633">
        <f t="shared" si="275"/>
        <v>0</v>
      </c>
      <c r="AB681" s="7" t="str">
        <f t="shared" si="281"/>
        <v>INVALID</v>
      </c>
      <c r="AC681" s="861" t="str">
        <f t="shared" si="282"/>
        <v/>
      </c>
      <c r="AD681" s="861" t="e">
        <f t="shared" si="287"/>
        <v>#DIV/0!</v>
      </c>
      <c r="AE681" s="861">
        <f t="shared" si="288"/>
        <v>0</v>
      </c>
      <c r="AF681" s="862">
        <f t="shared" si="276"/>
        <v>300</v>
      </c>
      <c r="AG681" s="862">
        <f t="shared" si="277"/>
        <v>201</v>
      </c>
      <c r="AH681" s="865">
        <f t="shared" si="278"/>
        <v>0.374</v>
      </c>
      <c r="AI681" s="862">
        <f t="shared" si="279"/>
        <v>0.11600000000000001</v>
      </c>
      <c r="AJ681" s="862" t="e">
        <f t="shared" si="280"/>
        <v>#VALUE!</v>
      </c>
      <c r="AK681" s="632" t="str">
        <f t="shared" si="285"/>
        <v/>
      </c>
      <c r="AL681" s="866" t="str">
        <f t="shared" si="265"/>
        <v/>
      </c>
      <c r="AM681" s="867">
        <f t="shared" si="272"/>
        <v>0</v>
      </c>
      <c r="AN681" s="633" t="str">
        <f t="shared" si="286"/>
        <v>YES</v>
      </c>
      <c r="AO681" s="511" t="s">
        <v>382</v>
      </c>
      <c r="AP681" s="127">
        <f>VLOOKUP(AO681,'Flags&amp;Qualifiers'!$B$2:$C$49,2)</f>
        <v>0</v>
      </c>
      <c r="AQ681" s="127">
        <f>VLOOKUP(AO681,'Flags&amp;Qualifiers'!$B$2:$D$49,3)</f>
        <v>0</v>
      </c>
      <c r="AR681" s="127">
        <f>VLOOKUP(AO681,'Flags&amp;Qualifiers'!$B$2:$E$49,4)</f>
        <v>0</v>
      </c>
      <c r="AS681" s="968"/>
      <c r="AT681" s="856" t="str">
        <f t="shared" si="273"/>
        <v>no</v>
      </c>
    </row>
    <row r="682" spans="1:46" s="7" customFormat="1" ht="11.25" customHeight="1" x14ac:dyDescent="0.2">
      <c r="A682" s="621">
        <f>(AirVision!A679)</f>
        <v>0</v>
      </c>
      <c r="B682" s="622">
        <f>(AirVision!B679)</f>
        <v>0</v>
      </c>
      <c r="C682" s="623" t="str">
        <f>IF(ISNUMBER(AirVision!I679),AirVision!I679, "")</f>
        <v/>
      </c>
      <c r="D682" s="624" t="str">
        <f>IF(AirVision!J679&lt;&gt;"",AirVision!J679, "")</f>
        <v/>
      </c>
      <c r="E682" s="624" t="str">
        <f>IF(ISNUMBER(AirVision!C679),AirVision!C679, "")</f>
        <v/>
      </c>
      <c r="F682" s="624" t="str">
        <f>IF(AirVision!D679&lt;&gt;"",AirVision!D679, "")</f>
        <v/>
      </c>
      <c r="G682" s="624" t="str">
        <f>IF(ISNUMBER(AirVision!F679),AirVision!F679, "")</f>
        <v/>
      </c>
      <c r="H682" s="624" t="str">
        <f>IF(AirVision!G679&lt;&gt;"",AirVision!G679, "")</f>
        <v/>
      </c>
      <c r="I682" s="624" t="str">
        <f>IF(ISNUMBER(AirVision!U679),AirVision!U679, "")</f>
        <v/>
      </c>
      <c r="J682" s="624" t="str">
        <f>IF(AirVision!V679&lt;&gt;"",AirVision!V679, "")</f>
        <v/>
      </c>
      <c r="K682" s="624" t="str">
        <f>IF(ISNUMBER(AirVision!X679),AirVision!X679, "")</f>
        <v/>
      </c>
      <c r="L682" s="624" t="str">
        <f>IF(AirVision!Y679&lt;&gt;"",AirVision!Y679, "")</f>
        <v/>
      </c>
      <c r="M682" s="624" t="str">
        <f>IF(ISNUMBER(AirVision!AA679),AirVision!AA679, "")</f>
        <v/>
      </c>
      <c r="N682" s="624" t="str">
        <f>IF(AirVision!AB679&lt;&gt;"",AirVision!AB679, "")</f>
        <v/>
      </c>
      <c r="O682" s="624" t="str">
        <f>IF(ISNUMBER(AirVision!AD679),AirVision!AD679, "")</f>
        <v/>
      </c>
      <c r="P682" s="624" t="str">
        <f>IF(AirVision!AE679&lt;&gt;"",AirVision!AE679, "")</f>
        <v/>
      </c>
      <c r="Q682" s="624">
        <f t="shared" si="266"/>
        <v>1</v>
      </c>
      <c r="R682" s="624" t="str">
        <f>IF(D682&lt;&gt;"",(VLOOKUP(D682,'Flags&amp;Qualifiers'!$S$2:$U$55,3)),"")</f>
        <v/>
      </c>
      <c r="S682" s="624" t="b">
        <f>ISNUMBER(SEARCH('Flags&amp;Qualifiers'!$S$5,D682))</f>
        <v>0</v>
      </c>
      <c r="T682" s="624">
        <f t="shared" si="267"/>
        <v>0</v>
      </c>
      <c r="U682" s="624" t="str">
        <f>IF(D682&lt;&gt;"",(VLOOKUP(D682,'Flags&amp;Qualifiers'!$S$2:$T$55,2)),"")</f>
        <v/>
      </c>
      <c r="V682" s="7">
        <f t="shared" si="268"/>
        <v>1</v>
      </c>
      <c r="W682" s="7">
        <f t="shared" si="269"/>
        <v>0</v>
      </c>
      <c r="X682" s="861" t="str">
        <f t="shared" si="270"/>
        <v>NULL</v>
      </c>
      <c r="Y682" s="557" t="str">
        <f t="shared" si="271"/>
        <v/>
      </c>
      <c r="Z682" s="862">
        <f t="shared" si="274"/>
        <v>676</v>
      </c>
      <c r="AA682" s="633">
        <f t="shared" si="275"/>
        <v>0</v>
      </c>
      <c r="AB682" s="7" t="str">
        <f t="shared" si="281"/>
        <v>INVALID</v>
      </c>
      <c r="AC682" s="861" t="str">
        <f t="shared" si="282"/>
        <v/>
      </c>
      <c r="AD682" s="861" t="e">
        <f t="shared" si="287"/>
        <v>#DIV/0!</v>
      </c>
      <c r="AE682" s="861">
        <f t="shared" si="288"/>
        <v>0</v>
      </c>
      <c r="AF682" s="862">
        <f t="shared" si="276"/>
        <v>300</v>
      </c>
      <c r="AG682" s="862">
        <f t="shared" si="277"/>
        <v>201</v>
      </c>
      <c r="AH682" s="865">
        <f t="shared" si="278"/>
        <v>0.374</v>
      </c>
      <c r="AI682" s="862">
        <f t="shared" si="279"/>
        <v>0.11600000000000001</v>
      </c>
      <c r="AJ682" s="862" t="e">
        <f t="shared" si="280"/>
        <v>#VALUE!</v>
      </c>
      <c r="AK682" s="632" t="str">
        <f t="shared" si="285"/>
        <v/>
      </c>
      <c r="AL682" s="866" t="str">
        <f t="shared" si="265"/>
        <v/>
      </c>
      <c r="AM682" s="867">
        <f t="shared" si="272"/>
        <v>0</v>
      </c>
      <c r="AN682" s="633" t="str">
        <f t="shared" si="286"/>
        <v>YES</v>
      </c>
      <c r="AO682" s="511" t="s">
        <v>382</v>
      </c>
      <c r="AP682" s="127">
        <f>VLOOKUP(AO682,'Flags&amp;Qualifiers'!$B$2:$C$49,2)</f>
        <v>0</v>
      </c>
      <c r="AQ682" s="127">
        <f>VLOOKUP(AO682,'Flags&amp;Qualifiers'!$B$2:$D$49,3)</f>
        <v>0</v>
      </c>
      <c r="AR682" s="127">
        <f>VLOOKUP(AO682,'Flags&amp;Qualifiers'!$B$2:$E$49,4)</f>
        <v>0</v>
      </c>
      <c r="AS682" s="968"/>
      <c r="AT682" s="856" t="str">
        <f t="shared" si="273"/>
        <v>no</v>
      </c>
    </row>
    <row r="683" spans="1:46" s="7" customFormat="1" ht="11.25" customHeight="1" x14ac:dyDescent="0.2">
      <c r="A683" s="621">
        <f>(AirVision!A680)</f>
        <v>0</v>
      </c>
      <c r="B683" s="622">
        <f>(AirVision!B680)</f>
        <v>0</v>
      </c>
      <c r="C683" s="623" t="str">
        <f>IF(ISNUMBER(AirVision!I680),AirVision!I680, "")</f>
        <v/>
      </c>
      <c r="D683" s="624" t="str">
        <f>IF(AirVision!J680&lt;&gt;"",AirVision!J680, "")</f>
        <v/>
      </c>
      <c r="E683" s="624" t="str">
        <f>IF(ISNUMBER(AirVision!C680),AirVision!C680, "")</f>
        <v/>
      </c>
      <c r="F683" s="624" t="str">
        <f>IF(AirVision!D680&lt;&gt;"",AirVision!D680, "")</f>
        <v/>
      </c>
      <c r="G683" s="624" t="str">
        <f>IF(ISNUMBER(AirVision!F680),AirVision!F680, "")</f>
        <v/>
      </c>
      <c r="H683" s="624" t="str">
        <f>IF(AirVision!G680&lt;&gt;"",AirVision!G680, "")</f>
        <v/>
      </c>
      <c r="I683" s="624" t="str">
        <f>IF(ISNUMBER(AirVision!U680),AirVision!U680, "")</f>
        <v/>
      </c>
      <c r="J683" s="624" t="str">
        <f>IF(AirVision!V680&lt;&gt;"",AirVision!V680, "")</f>
        <v/>
      </c>
      <c r="K683" s="624" t="str">
        <f>IF(ISNUMBER(AirVision!X680),AirVision!X680, "")</f>
        <v/>
      </c>
      <c r="L683" s="624" t="str">
        <f>IF(AirVision!Y680&lt;&gt;"",AirVision!Y680, "")</f>
        <v/>
      </c>
      <c r="M683" s="624" t="str">
        <f>IF(ISNUMBER(AirVision!AA680),AirVision!AA680, "")</f>
        <v/>
      </c>
      <c r="N683" s="624" t="str">
        <f>IF(AirVision!AB680&lt;&gt;"",AirVision!AB680, "")</f>
        <v/>
      </c>
      <c r="O683" s="624" t="str">
        <f>IF(ISNUMBER(AirVision!AD680),AirVision!AD680, "")</f>
        <v/>
      </c>
      <c r="P683" s="624" t="str">
        <f>IF(AirVision!AE680&lt;&gt;"",AirVision!AE680, "")</f>
        <v/>
      </c>
      <c r="Q683" s="624">
        <f t="shared" si="266"/>
        <v>1</v>
      </c>
      <c r="R683" s="624" t="str">
        <f>IF(D683&lt;&gt;"",(VLOOKUP(D683,'Flags&amp;Qualifiers'!$S$2:$U$55,3)),"")</f>
        <v/>
      </c>
      <c r="S683" s="624" t="b">
        <f>ISNUMBER(SEARCH('Flags&amp;Qualifiers'!$S$5,D683))</f>
        <v>0</v>
      </c>
      <c r="T683" s="624">
        <f t="shared" si="267"/>
        <v>0</v>
      </c>
      <c r="U683" s="624" t="str">
        <f>IF(D683&lt;&gt;"",(VLOOKUP(D683,'Flags&amp;Qualifiers'!$S$2:$T$55,2)),"")</f>
        <v/>
      </c>
      <c r="V683" s="7">
        <f t="shared" si="268"/>
        <v>1</v>
      </c>
      <c r="W683" s="7">
        <f t="shared" si="269"/>
        <v>0</v>
      </c>
      <c r="X683" s="861" t="str">
        <f t="shared" si="270"/>
        <v>NULL</v>
      </c>
      <c r="Y683" s="557" t="str">
        <f t="shared" si="271"/>
        <v/>
      </c>
      <c r="Z683" s="862">
        <f t="shared" si="274"/>
        <v>677</v>
      </c>
      <c r="AA683" s="633">
        <f t="shared" si="275"/>
        <v>0</v>
      </c>
      <c r="AB683" s="7" t="str">
        <f t="shared" si="281"/>
        <v>INVALID</v>
      </c>
      <c r="AC683" s="861" t="str">
        <f t="shared" si="282"/>
        <v/>
      </c>
      <c r="AD683" s="861" t="e">
        <f t="shared" si="287"/>
        <v>#DIV/0!</v>
      </c>
      <c r="AE683" s="861">
        <f t="shared" si="288"/>
        <v>0</v>
      </c>
      <c r="AF683" s="862">
        <f t="shared" si="276"/>
        <v>300</v>
      </c>
      <c r="AG683" s="862">
        <f t="shared" si="277"/>
        <v>201</v>
      </c>
      <c r="AH683" s="865">
        <f t="shared" si="278"/>
        <v>0.374</v>
      </c>
      <c r="AI683" s="862">
        <f t="shared" si="279"/>
        <v>0.11600000000000001</v>
      </c>
      <c r="AJ683" s="862" t="e">
        <f t="shared" si="280"/>
        <v>#VALUE!</v>
      </c>
      <c r="AK683" s="632" t="str">
        <f t="shared" si="285"/>
        <v/>
      </c>
      <c r="AL683" s="866" t="str">
        <f t="shared" si="265"/>
        <v/>
      </c>
      <c r="AM683" s="867">
        <f t="shared" si="272"/>
        <v>0</v>
      </c>
      <c r="AN683" s="633" t="str">
        <f t="shared" si="286"/>
        <v>YES</v>
      </c>
      <c r="AO683" s="511" t="s">
        <v>382</v>
      </c>
      <c r="AP683" s="127">
        <f>VLOOKUP(AO683,'Flags&amp;Qualifiers'!$B$2:$C$49,2)</f>
        <v>0</v>
      </c>
      <c r="AQ683" s="127">
        <f>VLOOKUP(AO683,'Flags&amp;Qualifiers'!$B$2:$D$49,3)</f>
        <v>0</v>
      </c>
      <c r="AR683" s="127">
        <f>VLOOKUP(AO683,'Flags&amp;Qualifiers'!$B$2:$E$49,4)</f>
        <v>0</v>
      </c>
      <c r="AS683" s="968"/>
      <c r="AT683" s="856" t="str">
        <f t="shared" si="273"/>
        <v>no</v>
      </c>
    </row>
    <row r="684" spans="1:46" s="7" customFormat="1" ht="11.25" customHeight="1" x14ac:dyDescent="0.2">
      <c r="A684" s="621">
        <f>(AirVision!A681)</f>
        <v>0</v>
      </c>
      <c r="B684" s="622">
        <f>(AirVision!B681)</f>
        <v>0</v>
      </c>
      <c r="C684" s="623" t="str">
        <f>IF(ISNUMBER(AirVision!I681),AirVision!I681, "")</f>
        <v/>
      </c>
      <c r="D684" s="624" t="str">
        <f>IF(AirVision!J681&lt;&gt;"",AirVision!J681, "")</f>
        <v/>
      </c>
      <c r="E684" s="624" t="str">
        <f>IF(ISNUMBER(AirVision!C681),AirVision!C681, "")</f>
        <v/>
      </c>
      <c r="F684" s="624" t="str">
        <f>IF(AirVision!D681&lt;&gt;"",AirVision!D681, "")</f>
        <v/>
      </c>
      <c r="G684" s="624" t="str">
        <f>IF(ISNUMBER(AirVision!F681),AirVision!F681, "")</f>
        <v/>
      </c>
      <c r="H684" s="624" t="str">
        <f>IF(AirVision!G681&lt;&gt;"",AirVision!G681, "")</f>
        <v/>
      </c>
      <c r="I684" s="624" t="str">
        <f>IF(ISNUMBER(AirVision!U681),AirVision!U681, "")</f>
        <v/>
      </c>
      <c r="J684" s="624" t="str">
        <f>IF(AirVision!V681&lt;&gt;"",AirVision!V681, "")</f>
        <v/>
      </c>
      <c r="K684" s="624" t="str">
        <f>IF(ISNUMBER(AirVision!X681),AirVision!X681, "")</f>
        <v/>
      </c>
      <c r="L684" s="624" t="str">
        <f>IF(AirVision!Y681&lt;&gt;"",AirVision!Y681, "")</f>
        <v/>
      </c>
      <c r="M684" s="624" t="str">
        <f>IF(ISNUMBER(AirVision!AA681),AirVision!AA681, "")</f>
        <v/>
      </c>
      <c r="N684" s="624" t="str">
        <f>IF(AirVision!AB681&lt;&gt;"",AirVision!AB681, "")</f>
        <v/>
      </c>
      <c r="O684" s="624" t="str">
        <f>IF(ISNUMBER(AirVision!AD681),AirVision!AD681, "")</f>
        <v/>
      </c>
      <c r="P684" s="624" t="str">
        <f>IF(AirVision!AE681&lt;&gt;"",AirVision!AE681, "")</f>
        <v/>
      </c>
      <c r="Q684" s="624">
        <f t="shared" si="266"/>
        <v>1</v>
      </c>
      <c r="R684" s="624" t="str">
        <f>IF(D684&lt;&gt;"",(VLOOKUP(D684,'Flags&amp;Qualifiers'!$S$2:$U$55,3)),"")</f>
        <v/>
      </c>
      <c r="S684" s="624" t="b">
        <f>ISNUMBER(SEARCH('Flags&amp;Qualifiers'!$S$5,D684))</f>
        <v>0</v>
      </c>
      <c r="T684" s="624">
        <f t="shared" si="267"/>
        <v>0</v>
      </c>
      <c r="U684" s="624" t="str">
        <f>IF(D684&lt;&gt;"",(VLOOKUP(D684,'Flags&amp;Qualifiers'!$S$2:$T$55,2)),"")</f>
        <v/>
      </c>
      <c r="V684" s="7">
        <f t="shared" si="268"/>
        <v>1</v>
      </c>
      <c r="W684" s="7">
        <f t="shared" si="269"/>
        <v>0</v>
      </c>
      <c r="X684" s="861" t="str">
        <f t="shared" si="270"/>
        <v>NULL</v>
      </c>
      <c r="Y684" s="557" t="str">
        <f t="shared" si="271"/>
        <v/>
      </c>
      <c r="Z684" s="862">
        <f t="shared" si="274"/>
        <v>678</v>
      </c>
      <c r="AA684" s="633">
        <f t="shared" si="275"/>
        <v>0</v>
      </c>
      <c r="AB684" s="7" t="str">
        <f t="shared" si="281"/>
        <v>INVALID</v>
      </c>
      <c r="AC684" s="861" t="str">
        <f t="shared" si="282"/>
        <v/>
      </c>
      <c r="AD684" s="861" t="e">
        <f t="shared" si="287"/>
        <v>#DIV/0!</v>
      </c>
      <c r="AE684" s="861">
        <f t="shared" si="288"/>
        <v>0</v>
      </c>
      <c r="AF684" s="862">
        <f t="shared" si="276"/>
        <v>300</v>
      </c>
      <c r="AG684" s="862">
        <f t="shared" si="277"/>
        <v>201</v>
      </c>
      <c r="AH684" s="865">
        <f t="shared" si="278"/>
        <v>0.374</v>
      </c>
      <c r="AI684" s="862">
        <f t="shared" si="279"/>
        <v>0.11600000000000001</v>
      </c>
      <c r="AJ684" s="862" t="e">
        <f t="shared" si="280"/>
        <v>#VALUE!</v>
      </c>
      <c r="AK684" s="632" t="str">
        <f t="shared" si="285"/>
        <v/>
      </c>
      <c r="AL684" s="866" t="str">
        <f t="shared" si="265"/>
        <v/>
      </c>
      <c r="AM684" s="867">
        <f t="shared" si="272"/>
        <v>0</v>
      </c>
      <c r="AN684" s="633" t="str">
        <f t="shared" si="286"/>
        <v>YES</v>
      </c>
      <c r="AO684" s="511" t="s">
        <v>382</v>
      </c>
      <c r="AP684" s="127">
        <f>VLOOKUP(AO684,'Flags&amp;Qualifiers'!$B$2:$C$49,2)</f>
        <v>0</v>
      </c>
      <c r="AQ684" s="127">
        <f>VLOOKUP(AO684,'Flags&amp;Qualifiers'!$B$2:$D$49,3)</f>
        <v>0</v>
      </c>
      <c r="AR684" s="127">
        <f>VLOOKUP(AO684,'Flags&amp;Qualifiers'!$B$2:$E$49,4)</f>
        <v>0</v>
      </c>
      <c r="AS684" s="968"/>
      <c r="AT684" s="856" t="str">
        <f t="shared" si="273"/>
        <v>no</v>
      </c>
    </row>
    <row r="685" spans="1:46" s="7" customFormat="1" ht="11.25" customHeight="1" x14ac:dyDescent="0.2">
      <c r="A685" s="621">
        <f>(AirVision!A682)</f>
        <v>0</v>
      </c>
      <c r="B685" s="622">
        <f>(AirVision!B682)</f>
        <v>0</v>
      </c>
      <c r="C685" s="623" t="str">
        <f>IF(ISNUMBER(AirVision!I682),AirVision!I682, "")</f>
        <v/>
      </c>
      <c r="D685" s="624" t="str">
        <f>IF(AirVision!J682&lt;&gt;"",AirVision!J682, "")</f>
        <v/>
      </c>
      <c r="E685" s="624" t="str">
        <f>IF(ISNUMBER(AirVision!C682),AirVision!C682, "")</f>
        <v/>
      </c>
      <c r="F685" s="624" t="str">
        <f>IF(AirVision!D682&lt;&gt;"",AirVision!D682, "")</f>
        <v/>
      </c>
      <c r="G685" s="624" t="str">
        <f>IF(ISNUMBER(AirVision!F682),AirVision!F682, "")</f>
        <v/>
      </c>
      <c r="H685" s="624" t="str">
        <f>IF(AirVision!G682&lt;&gt;"",AirVision!G682, "")</f>
        <v/>
      </c>
      <c r="I685" s="624" t="str">
        <f>IF(ISNUMBER(AirVision!U682),AirVision!U682, "")</f>
        <v/>
      </c>
      <c r="J685" s="624" t="str">
        <f>IF(AirVision!V682&lt;&gt;"",AirVision!V682, "")</f>
        <v/>
      </c>
      <c r="K685" s="624" t="str">
        <f>IF(ISNUMBER(AirVision!X682),AirVision!X682, "")</f>
        <v/>
      </c>
      <c r="L685" s="624" t="str">
        <f>IF(AirVision!Y682&lt;&gt;"",AirVision!Y682, "")</f>
        <v/>
      </c>
      <c r="M685" s="624" t="str">
        <f>IF(ISNUMBER(AirVision!AA682),AirVision!AA682, "")</f>
        <v/>
      </c>
      <c r="N685" s="624" t="str">
        <f>IF(AirVision!AB682&lt;&gt;"",AirVision!AB682, "")</f>
        <v/>
      </c>
      <c r="O685" s="624" t="str">
        <f>IF(ISNUMBER(AirVision!AD682),AirVision!AD682, "")</f>
        <v/>
      </c>
      <c r="P685" s="624" t="str">
        <f>IF(AirVision!AE682&lt;&gt;"",AirVision!AE682, "")</f>
        <v/>
      </c>
      <c r="Q685" s="624">
        <f t="shared" si="266"/>
        <v>1</v>
      </c>
      <c r="R685" s="624" t="str">
        <f>IF(D685&lt;&gt;"",(VLOOKUP(D685,'Flags&amp;Qualifiers'!$S$2:$U$55,3)),"")</f>
        <v/>
      </c>
      <c r="S685" s="624" t="b">
        <f>ISNUMBER(SEARCH('Flags&amp;Qualifiers'!$S$5,D685))</f>
        <v>0</v>
      </c>
      <c r="T685" s="624">
        <f t="shared" si="267"/>
        <v>0</v>
      </c>
      <c r="U685" s="624" t="str">
        <f>IF(D685&lt;&gt;"",(VLOOKUP(D685,'Flags&amp;Qualifiers'!$S$2:$T$55,2)),"")</f>
        <v/>
      </c>
      <c r="V685" s="7">
        <f t="shared" si="268"/>
        <v>1</v>
      </c>
      <c r="W685" s="7">
        <f t="shared" si="269"/>
        <v>0</v>
      </c>
      <c r="X685" s="861" t="str">
        <f t="shared" si="270"/>
        <v>NULL</v>
      </c>
      <c r="Y685" s="557" t="str">
        <f t="shared" si="271"/>
        <v/>
      </c>
      <c r="Z685" s="862">
        <f t="shared" si="274"/>
        <v>679</v>
      </c>
      <c r="AA685" s="633">
        <f t="shared" si="275"/>
        <v>0</v>
      </c>
      <c r="AB685" s="7" t="str">
        <f t="shared" si="281"/>
        <v>INVALID</v>
      </c>
      <c r="AC685" s="861" t="str">
        <f t="shared" si="282"/>
        <v/>
      </c>
      <c r="AD685" s="861" t="e">
        <f t="shared" si="287"/>
        <v>#DIV/0!</v>
      </c>
      <c r="AE685" s="861">
        <f t="shared" si="288"/>
        <v>0</v>
      </c>
      <c r="AF685" s="862">
        <f t="shared" si="276"/>
        <v>300</v>
      </c>
      <c r="AG685" s="862">
        <f t="shared" si="277"/>
        <v>201</v>
      </c>
      <c r="AH685" s="865">
        <f t="shared" si="278"/>
        <v>0.374</v>
      </c>
      <c r="AI685" s="862">
        <f t="shared" si="279"/>
        <v>0.11600000000000001</v>
      </c>
      <c r="AJ685" s="862" t="e">
        <f t="shared" si="280"/>
        <v>#VALUE!</v>
      </c>
      <c r="AK685" s="632" t="str">
        <f t="shared" si="285"/>
        <v/>
      </c>
      <c r="AL685" s="866" t="str">
        <f t="shared" si="265"/>
        <v/>
      </c>
      <c r="AM685" s="867">
        <f t="shared" si="272"/>
        <v>0</v>
      </c>
      <c r="AN685" s="633" t="str">
        <f t="shared" si="286"/>
        <v>YES</v>
      </c>
      <c r="AO685" s="511" t="s">
        <v>382</v>
      </c>
      <c r="AP685" s="127">
        <f>VLOOKUP(AO685,'Flags&amp;Qualifiers'!$B$2:$C$49,2)</f>
        <v>0</v>
      </c>
      <c r="AQ685" s="127">
        <f>VLOOKUP(AO685,'Flags&amp;Qualifiers'!$B$2:$D$49,3)</f>
        <v>0</v>
      </c>
      <c r="AR685" s="127">
        <f>VLOOKUP(AO685,'Flags&amp;Qualifiers'!$B$2:$E$49,4)</f>
        <v>0</v>
      </c>
      <c r="AS685" s="968"/>
      <c r="AT685" s="856" t="str">
        <f t="shared" si="273"/>
        <v>no</v>
      </c>
    </row>
    <row r="686" spans="1:46" s="7" customFormat="1" ht="11.25" customHeight="1" x14ac:dyDescent="0.2">
      <c r="A686" s="621">
        <f>(AirVision!A683)</f>
        <v>0</v>
      </c>
      <c r="B686" s="622">
        <f>(AirVision!B683)</f>
        <v>0</v>
      </c>
      <c r="C686" s="623" t="str">
        <f>IF(ISNUMBER(AirVision!I683),AirVision!I683, "")</f>
        <v/>
      </c>
      <c r="D686" s="624" t="str">
        <f>IF(AirVision!J683&lt;&gt;"",AirVision!J683, "")</f>
        <v/>
      </c>
      <c r="E686" s="624" t="str">
        <f>IF(ISNUMBER(AirVision!C683),AirVision!C683, "")</f>
        <v/>
      </c>
      <c r="F686" s="624" t="str">
        <f>IF(AirVision!D683&lt;&gt;"",AirVision!D683, "")</f>
        <v/>
      </c>
      <c r="G686" s="624" t="str">
        <f>IF(ISNUMBER(AirVision!F683),AirVision!F683, "")</f>
        <v/>
      </c>
      <c r="H686" s="624" t="str">
        <f>IF(AirVision!G683&lt;&gt;"",AirVision!G683, "")</f>
        <v/>
      </c>
      <c r="I686" s="624" t="str">
        <f>IF(ISNUMBER(AirVision!U683),AirVision!U683, "")</f>
        <v/>
      </c>
      <c r="J686" s="624" t="str">
        <f>IF(AirVision!V683&lt;&gt;"",AirVision!V683, "")</f>
        <v/>
      </c>
      <c r="K686" s="624" t="str">
        <f>IF(ISNUMBER(AirVision!X683),AirVision!X683, "")</f>
        <v/>
      </c>
      <c r="L686" s="624" t="str">
        <f>IF(AirVision!Y683&lt;&gt;"",AirVision!Y683, "")</f>
        <v/>
      </c>
      <c r="M686" s="624" t="str">
        <f>IF(ISNUMBER(AirVision!AA683),AirVision!AA683, "")</f>
        <v/>
      </c>
      <c r="N686" s="624" t="str">
        <f>IF(AirVision!AB683&lt;&gt;"",AirVision!AB683, "")</f>
        <v/>
      </c>
      <c r="O686" s="624" t="str">
        <f>IF(ISNUMBER(AirVision!AD683),AirVision!AD683, "")</f>
        <v/>
      </c>
      <c r="P686" s="624" t="str">
        <f>IF(AirVision!AE683&lt;&gt;"",AirVision!AE683, "")</f>
        <v/>
      </c>
      <c r="Q686" s="624">
        <f t="shared" si="266"/>
        <v>1</v>
      </c>
      <c r="R686" s="624" t="str">
        <f>IF(D686&lt;&gt;"",(VLOOKUP(D686,'Flags&amp;Qualifiers'!$S$2:$U$55,3)),"")</f>
        <v/>
      </c>
      <c r="S686" s="624" t="b">
        <f>ISNUMBER(SEARCH('Flags&amp;Qualifiers'!$S$5,D686))</f>
        <v>0</v>
      </c>
      <c r="T686" s="624">
        <f t="shared" si="267"/>
        <v>0</v>
      </c>
      <c r="U686" s="624" t="str">
        <f>IF(D686&lt;&gt;"",(VLOOKUP(D686,'Flags&amp;Qualifiers'!$S$2:$T$55,2)),"")</f>
        <v/>
      </c>
      <c r="V686" s="7">
        <f t="shared" si="268"/>
        <v>1</v>
      </c>
      <c r="W686" s="7">
        <f t="shared" si="269"/>
        <v>0</v>
      </c>
      <c r="X686" s="861" t="str">
        <f t="shared" si="270"/>
        <v>NULL</v>
      </c>
      <c r="Y686" s="557" t="str">
        <f t="shared" si="271"/>
        <v/>
      </c>
      <c r="Z686" s="862">
        <f t="shared" si="274"/>
        <v>680</v>
      </c>
      <c r="AA686" s="633">
        <f t="shared" si="275"/>
        <v>0</v>
      </c>
      <c r="AB686" s="7" t="str">
        <f t="shared" si="281"/>
        <v>INVALID</v>
      </c>
      <c r="AC686" s="861" t="str">
        <f t="shared" si="282"/>
        <v/>
      </c>
      <c r="AD686" s="861" t="e">
        <f t="shared" si="287"/>
        <v>#DIV/0!</v>
      </c>
      <c r="AE686" s="861">
        <f t="shared" si="288"/>
        <v>0</v>
      </c>
      <c r="AF686" s="862">
        <f t="shared" si="276"/>
        <v>300</v>
      </c>
      <c r="AG686" s="862">
        <f t="shared" si="277"/>
        <v>201</v>
      </c>
      <c r="AH686" s="865">
        <f t="shared" si="278"/>
        <v>0.374</v>
      </c>
      <c r="AI686" s="862">
        <f t="shared" si="279"/>
        <v>0.11600000000000001</v>
      </c>
      <c r="AJ686" s="862" t="e">
        <f t="shared" si="280"/>
        <v>#VALUE!</v>
      </c>
      <c r="AK686" s="632" t="str">
        <f t="shared" si="285"/>
        <v/>
      </c>
      <c r="AL686" s="866" t="str">
        <f t="shared" si="265"/>
        <v/>
      </c>
      <c r="AM686" s="867">
        <f t="shared" si="272"/>
        <v>0</v>
      </c>
      <c r="AN686" s="633" t="str">
        <f t="shared" si="286"/>
        <v>YES</v>
      </c>
      <c r="AO686" s="511" t="s">
        <v>382</v>
      </c>
      <c r="AP686" s="127">
        <f>VLOOKUP(AO686,'Flags&amp;Qualifiers'!$B$2:$C$49,2)</f>
        <v>0</v>
      </c>
      <c r="AQ686" s="127">
        <f>VLOOKUP(AO686,'Flags&amp;Qualifiers'!$B$2:$D$49,3)</f>
        <v>0</v>
      </c>
      <c r="AR686" s="127">
        <f>VLOOKUP(AO686,'Flags&amp;Qualifiers'!$B$2:$E$49,4)</f>
        <v>0</v>
      </c>
      <c r="AS686" s="968">
        <f>COUNTIF(AC686:AC702,"&gt;0")</f>
        <v>0</v>
      </c>
      <c r="AT686" s="856" t="str">
        <f t="shared" si="273"/>
        <v>no</v>
      </c>
    </row>
    <row r="687" spans="1:46" s="7" customFormat="1" ht="11.25" customHeight="1" x14ac:dyDescent="0.2">
      <c r="A687" s="621">
        <f>(AirVision!A684)</f>
        <v>0</v>
      </c>
      <c r="B687" s="622">
        <f>(AirVision!B684)</f>
        <v>0</v>
      </c>
      <c r="C687" s="623" t="str">
        <f>IF(ISNUMBER(AirVision!I684),AirVision!I684, "")</f>
        <v/>
      </c>
      <c r="D687" s="624" t="str">
        <f>IF(AirVision!J684&lt;&gt;"",AirVision!J684, "")</f>
        <v/>
      </c>
      <c r="E687" s="624" t="str">
        <f>IF(ISNUMBER(AirVision!C684),AirVision!C684, "")</f>
        <v/>
      </c>
      <c r="F687" s="624" t="str">
        <f>IF(AirVision!D684&lt;&gt;"",AirVision!D684, "")</f>
        <v/>
      </c>
      <c r="G687" s="624" t="str">
        <f>IF(ISNUMBER(AirVision!F684),AirVision!F684, "")</f>
        <v/>
      </c>
      <c r="H687" s="624" t="str">
        <f>IF(AirVision!G684&lt;&gt;"",AirVision!G684, "")</f>
        <v/>
      </c>
      <c r="I687" s="624" t="str">
        <f>IF(ISNUMBER(AirVision!U684),AirVision!U684, "")</f>
        <v/>
      </c>
      <c r="J687" s="624" t="str">
        <f>IF(AirVision!V684&lt;&gt;"",AirVision!V684, "")</f>
        <v/>
      </c>
      <c r="K687" s="624" t="str">
        <f>IF(ISNUMBER(AirVision!X684),AirVision!X684, "")</f>
        <v/>
      </c>
      <c r="L687" s="624" t="str">
        <f>IF(AirVision!Y684&lt;&gt;"",AirVision!Y684, "")</f>
        <v/>
      </c>
      <c r="M687" s="624" t="str">
        <f>IF(ISNUMBER(AirVision!AA684),AirVision!AA684, "")</f>
        <v/>
      </c>
      <c r="N687" s="624" t="str">
        <f>IF(AirVision!AB684&lt;&gt;"",AirVision!AB684, "")</f>
        <v/>
      </c>
      <c r="O687" s="624" t="str">
        <f>IF(ISNUMBER(AirVision!AD684),AirVision!AD684, "")</f>
        <v/>
      </c>
      <c r="P687" s="624" t="str">
        <f>IF(AirVision!AE684&lt;&gt;"",AirVision!AE684, "")</f>
        <v/>
      </c>
      <c r="Q687" s="624">
        <f t="shared" si="266"/>
        <v>1</v>
      </c>
      <c r="R687" s="624" t="str">
        <f>IF(D687&lt;&gt;"",(VLOOKUP(D687,'Flags&amp;Qualifiers'!$S$2:$U$55,3)),"")</f>
        <v/>
      </c>
      <c r="S687" s="624" t="b">
        <f>ISNUMBER(SEARCH('Flags&amp;Qualifiers'!$S$5,D687))</f>
        <v>0</v>
      </c>
      <c r="T687" s="624">
        <f t="shared" si="267"/>
        <v>0</v>
      </c>
      <c r="U687" s="624" t="str">
        <f>IF(D687&lt;&gt;"",(VLOOKUP(D687,'Flags&amp;Qualifiers'!$S$2:$T$55,2)),"")</f>
        <v/>
      </c>
      <c r="V687" s="7">
        <f t="shared" si="268"/>
        <v>1</v>
      </c>
      <c r="W687" s="7">
        <f t="shared" si="269"/>
        <v>0</v>
      </c>
      <c r="X687" s="861" t="str">
        <f t="shared" si="270"/>
        <v>NULL</v>
      </c>
      <c r="Y687" s="557" t="str">
        <f t="shared" si="271"/>
        <v/>
      </c>
      <c r="Z687" s="862">
        <f t="shared" si="274"/>
        <v>681</v>
      </c>
      <c r="AA687" s="633">
        <f t="shared" si="275"/>
        <v>0</v>
      </c>
      <c r="AB687" s="7" t="str">
        <f t="shared" si="281"/>
        <v>INVALID</v>
      </c>
      <c r="AC687" s="861" t="str">
        <f t="shared" si="282"/>
        <v/>
      </c>
      <c r="AD687" s="861" t="e">
        <f t="shared" si="287"/>
        <v>#DIV/0!</v>
      </c>
      <c r="AE687" s="861">
        <f t="shared" si="288"/>
        <v>0</v>
      </c>
      <c r="AF687" s="862">
        <f t="shared" si="276"/>
        <v>300</v>
      </c>
      <c r="AG687" s="862">
        <f t="shared" si="277"/>
        <v>201</v>
      </c>
      <c r="AH687" s="865">
        <f t="shared" si="278"/>
        <v>0.374</v>
      </c>
      <c r="AI687" s="862">
        <f t="shared" si="279"/>
        <v>0.11600000000000001</v>
      </c>
      <c r="AJ687" s="862" t="e">
        <f t="shared" si="280"/>
        <v>#VALUE!</v>
      </c>
      <c r="AK687" s="632" t="str">
        <f t="shared" si="285"/>
        <v/>
      </c>
      <c r="AL687" s="866" t="str">
        <f t="shared" si="265"/>
        <v/>
      </c>
      <c r="AM687" s="867">
        <f t="shared" si="272"/>
        <v>0</v>
      </c>
      <c r="AN687" s="633" t="str">
        <f t="shared" si="286"/>
        <v>YES</v>
      </c>
      <c r="AO687" s="511" t="s">
        <v>382</v>
      </c>
      <c r="AP687" s="127">
        <f>VLOOKUP(AO687,'Flags&amp;Qualifiers'!$B$2:$C$49,2)</f>
        <v>0</v>
      </c>
      <c r="AQ687" s="127">
        <f>VLOOKUP(AO687,'Flags&amp;Qualifiers'!$B$2:$D$49,3)</f>
        <v>0</v>
      </c>
      <c r="AR687" s="127">
        <f>VLOOKUP(AO687,'Flags&amp;Qualifiers'!$B$2:$E$49,4)</f>
        <v>0</v>
      </c>
      <c r="AS687" s="968"/>
      <c r="AT687" s="856" t="str">
        <f t="shared" si="273"/>
        <v>no</v>
      </c>
    </row>
    <row r="688" spans="1:46" s="7" customFormat="1" ht="11.25" customHeight="1" x14ac:dyDescent="0.2">
      <c r="A688" s="621">
        <f>(AirVision!A685)</f>
        <v>0</v>
      </c>
      <c r="B688" s="622">
        <f>(AirVision!B685)</f>
        <v>0</v>
      </c>
      <c r="C688" s="623" t="str">
        <f>IF(ISNUMBER(AirVision!I685),AirVision!I685, "")</f>
        <v/>
      </c>
      <c r="D688" s="624" t="str">
        <f>IF(AirVision!J685&lt;&gt;"",AirVision!J685, "")</f>
        <v/>
      </c>
      <c r="E688" s="624" t="str">
        <f>IF(ISNUMBER(AirVision!C685),AirVision!C685, "")</f>
        <v/>
      </c>
      <c r="F688" s="624" t="str">
        <f>IF(AirVision!D685&lt;&gt;"",AirVision!D685, "")</f>
        <v/>
      </c>
      <c r="G688" s="624" t="str">
        <f>IF(ISNUMBER(AirVision!F685),AirVision!F685, "")</f>
        <v/>
      </c>
      <c r="H688" s="624" t="str">
        <f>IF(AirVision!G685&lt;&gt;"",AirVision!G685, "")</f>
        <v/>
      </c>
      <c r="I688" s="624" t="str">
        <f>IF(ISNUMBER(AirVision!U685),AirVision!U685, "")</f>
        <v/>
      </c>
      <c r="J688" s="624" t="str">
        <f>IF(AirVision!V685&lt;&gt;"",AirVision!V685, "")</f>
        <v/>
      </c>
      <c r="K688" s="624" t="str">
        <f>IF(ISNUMBER(AirVision!X685),AirVision!X685, "")</f>
        <v/>
      </c>
      <c r="L688" s="624" t="str">
        <f>IF(AirVision!Y685&lt;&gt;"",AirVision!Y685, "")</f>
        <v/>
      </c>
      <c r="M688" s="624" t="str">
        <f>IF(ISNUMBER(AirVision!AA685),AirVision!AA685, "")</f>
        <v/>
      </c>
      <c r="N688" s="624" t="str">
        <f>IF(AirVision!AB685&lt;&gt;"",AirVision!AB685, "")</f>
        <v/>
      </c>
      <c r="O688" s="624" t="str">
        <f>IF(ISNUMBER(AirVision!AD685),AirVision!AD685, "")</f>
        <v/>
      </c>
      <c r="P688" s="624" t="str">
        <f>IF(AirVision!AE685&lt;&gt;"",AirVision!AE685, "")</f>
        <v/>
      </c>
      <c r="Q688" s="624">
        <f t="shared" si="266"/>
        <v>1</v>
      </c>
      <c r="R688" s="624" t="str">
        <f>IF(D688&lt;&gt;"",(VLOOKUP(D688,'Flags&amp;Qualifiers'!$S$2:$U$55,3)),"")</f>
        <v/>
      </c>
      <c r="S688" s="624" t="b">
        <f>ISNUMBER(SEARCH('Flags&amp;Qualifiers'!$S$5,D688))</f>
        <v>0</v>
      </c>
      <c r="T688" s="624">
        <f t="shared" si="267"/>
        <v>0</v>
      </c>
      <c r="U688" s="624" t="str">
        <f>IF(D688&lt;&gt;"",(VLOOKUP(D688,'Flags&amp;Qualifiers'!$S$2:$T$55,2)),"")</f>
        <v/>
      </c>
      <c r="V688" s="7">
        <f t="shared" si="268"/>
        <v>1</v>
      </c>
      <c r="W688" s="7">
        <f t="shared" si="269"/>
        <v>0</v>
      </c>
      <c r="X688" s="861" t="str">
        <f t="shared" si="270"/>
        <v>NULL</v>
      </c>
      <c r="Y688" s="557" t="str">
        <f t="shared" si="271"/>
        <v/>
      </c>
      <c r="Z688" s="862">
        <f t="shared" si="274"/>
        <v>682</v>
      </c>
      <c r="AA688" s="633">
        <f t="shared" si="275"/>
        <v>0</v>
      </c>
      <c r="AB688" s="7" t="str">
        <f t="shared" si="281"/>
        <v>INVALID</v>
      </c>
      <c r="AC688" s="861" t="str">
        <f t="shared" si="282"/>
        <v/>
      </c>
      <c r="AD688" s="861" t="e">
        <f t="shared" si="287"/>
        <v>#DIV/0!</v>
      </c>
      <c r="AE688" s="861">
        <f t="shared" si="288"/>
        <v>0</v>
      </c>
      <c r="AF688" s="862">
        <f t="shared" si="276"/>
        <v>300</v>
      </c>
      <c r="AG688" s="862">
        <f t="shared" si="277"/>
        <v>201</v>
      </c>
      <c r="AH688" s="865">
        <f t="shared" si="278"/>
        <v>0.374</v>
      </c>
      <c r="AI688" s="862">
        <f t="shared" si="279"/>
        <v>0.11600000000000001</v>
      </c>
      <c r="AJ688" s="862" t="e">
        <f t="shared" si="280"/>
        <v>#VALUE!</v>
      </c>
      <c r="AK688" s="632" t="str">
        <f t="shared" si="285"/>
        <v/>
      </c>
      <c r="AL688" s="866" t="str">
        <f t="shared" si="265"/>
        <v/>
      </c>
      <c r="AM688" s="867">
        <f t="shared" si="272"/>
        <v>0</v>
      </c>
      <c r="AN688" s="633" t="str">
        <f t="shared" si="286"/>
        <v>YES</v>
      </c>
      <c r="AO688" s="511" t="s">
        <v>382</v>
      </c>
      <c r="AP688" s="127">
        <f>VLOOKUP(AO688,'Flags&amp;Qualifiers'!$B$2:$C$49,2)</f>
        <v>0</v>
      </c>
      <c r="AQ688" s="127">
        <f>VLOOKUP(AO688,'Flags&amp;Qualifiers'!$B$2:$D$49,3)</f>
        <v>0</v>
      </c>
      <c r="AR688" s="127">
        <f>VLOOKUP(AO688,'Flags&amp;Qualifiers'!$B$2:$E$49,4)</f>
        <v>0</v>
      </c>
      <c r="AS688" s="968"/>
      <c r="AT688" s="856" t="str">
        <f t="shared" si="273"/>
        <v>no</v>
      </c>
    </row>
    <row r="689" spans="1:46" s="7" customFormat="1" ht="11.25" customHeight="1" x14ac:dyDescent="0.2">
      <c r="A689" s="621">
        <f>(AirVision!A686)</f>
        <v>0</v>
      </c>
      <c r="B689" s="622">
        <f>(AirVision!B686)</f>
        <v>0</v>
      </c>
      <c r="C689" s="623" t="str">
        <f>IF(ISNUMBER(AirVision!I686),AirVision!I686, "")</f>
        <v/>
      </c>
      <c r="D689" s="624" t="str">
        <f>IF(AirVision!J686&lt;&gt;"",AirVision!J686, "")</f>
        <v/>
      </c>
      <c r="E689" s="624" t="str">
        <f>IF(ISNUMBER(AirVision!C686),AirVision!C686, "")</f>
        <v/>
      </c>
      <c r="F689" s="624" t="str">
        <f>IF(AirVision!D686&lt;&gt;"",AirVision!D686, "")</f>
        <v/>
      </c>
      <c r="G689" s="624" t="str">
        <f>IF(ISNUMBER(AirVision!F686),AirVision!F686, "")</f>
        <v/>
      </c>
      <c r="H689" s="624" t="str">
        <f>IF(AirVision!G686&lt;&gt;"",AirVision!G686, "")</f>
        <v/>
      </c>
      <c r="I689" s="624" t="str">
        <f>IF(ISNUMBER(AirVision!U686),AirVision!U686, "")</f>
        <v/>
      </c>
      <c r="J689" s="624" t="str">
        <f>IF(AirVision!V686&lt;&gt;"",AirVision!V686, "")</f>
        <v/>
      </c>
      <c r="K689" s="624" t="str">
        <f>IF(ISNUMBER(AirVision!X686),AirVision!X686, "")</f>
        <v/>
      </c>
      <c r="L689" s="624" t="str">
        <f>IF(AirVision!Y686&lt;&gt;"",AirVision!Y686, "")</f>
        <v/>
      </c>
      <c r="M689" s="624" t="str">
        <f>IF(ISNUMBER(AirVision!AA686),AirVision!AA686, "")</f>
        <v/>
      </c>
      <c r="N689" s="624" t="str">
        <f>IF(AirVision!AB686&lt;&gt;"",AirVision!AB686, "")</f>
        <v/>
      </c>
      <c r="O689" s="624" t="str">
        <f>IF(ISNUMBER(AirVision!AD686),AirVision!AD686, "")</f>
        <v/>
      </c>
      <c r="P689" s="624" t="str">
        <f>IF(AirVision!AE686&lt;&gt;"",AirVision!AE686, "")</f>
        <v/>
      </c>
      <c r="Q689" s="624">
        <f t="shared" si="266"/>
        <v>1</v>
      </c>
      <c r="R689" s="624" t="str">
        <f>IF(D689&lt;&gt;"",(VLOOKUP(D689,'Flags&amp;Qualifiers'!$S$2:$U$55,3)),"")</f>
        <v/>
      </c>
      <c r="S689" s="624" t="b">
        <f>ISNUMBER(SEARCH('Flags&amp;Qualifiers'!$S$5,D689))</f>
        <v>0</v>
      </c>
      <c r="T689" s="624">
        <f t="shared" si="267"/>
        <v>0</v>
      </c>
      <c r="U689" s="624" t="str">
        <f>IF(D689&lt;&gt;"",(VLOOKUP(D689,'Flags&amp;Qualifiers'!$S$2:$T$55,2)),"")</f>
        <v/>
      </c>
      <c r="V689" s="7">
        <f t="shared" si="268"/>
        <v>1</v>
      </c>
      <c r="W689" s="7">
        <f t="shared" si="269"/>
        <v>0</v>
      </c>
      <c r="X689" s="861" t="str">
        <f t="shared" si="270"/>
        <v>NULL</v>
      </c>
      <c r="Y689" s="557" t="str">
        <f t="shared" si="271"/>
        <v/>
      </c>
      <c r="Z689" s="862">
        <f t="shared" si="274"/>
        <v>683</v>
      </c>
      <c r="AA689" s="633">
        <f t="shared" si="275"/>
        <v>0</v>
      </c>
      <c r="AB689" s="7" t="str">
        <f t="shared" si="281"/>
        <v>INVALID</v>
      </c>
      <c r="AC689" s="861" t="str">
        <f t="shared" si="282"/>
        <v/>
      </c>
      <c r="AD689" s="861" t="e">
        <f t="shared" si="287"/>
        <v>#DIV/0!</v>
      </c>
      <c r="AE689" s="861">
        <f t="shared" si="288"/>
        <v>0</v>
      </c>
      <c r="AF689" s="862">
        <f t="shared" si="276"/>
        <v>300</v>
      </c>
      <c r="AG689" s="862">
        <f t="shared" si="277"/>
        <v>201</v>
      </c>
      <c r="AH689" s="865">
        <f t="shared" si="278"/>
        <v>0.374</v>
      </c>
      <c r="AI689" s="862">
        <f t="shared" si="279"/>
        <v>0.11600000000000001</v>
      </c>
      <c r="AJ689" s="862" t="e">
        <f t="shared" si="280"/>
        <v>#VALUE!</v>
      </c>
      <c r="AK689" s="632" t="str">
        <f t="shared" si="285"/>
        <v/>
      </c>
      <c r="AL689" s="866" t="str">
        <f t="shared" si="265"/>
        <v/>
      </c>
      <c r="AM689" s="867">
        <f t="shared" si="272"/>
        <v>0</v>
      </c>
      <c r="AN689" s="633" t="str">
        <f t="shared" si="286"/>
        <v>YES</v>
      </c>
      <c r="AO689" s="511" t="s">
        <v>382</v>
      </c>
      <c r="AP689" s="127">
        <f>VLOOKUP(AO689,'Flags&amp;Qualifiers'!$B$2:$C$49,2)</f>
        <v>0</v>
      </c>
      <c r="AQ689" s="127">
        <f>VLOOKUP(AO689,'Flags&amp;Qualifiers'!$B$2:$D$49,3)</f>
        <v>0</v>
      </c>
      <c r="AR689" s="127">
        <f>VLOOKUP(AO689,'Flags&amp;Qualifiers'!$B$2:$E$49,4)</f>
        <v>0</v>
      </c>
      <c r="AS689" s="968"/>
      <c r="AT689" s="856" t="str">
        <f t="shared" si="273"/>
        <v>no</v>
      </c>
    </row>
    <row r="690" spans="1:46" s="7" customFormat="1" ht="11.25" customHeight="1" x14ac:dyDescent="0.2">
      <c r="A690" s="621">
        <f>(AirVision!A687)</f>
        <v>0</v>
      </c>
      <c r="B690" s="622">
        <f>(AirVision!B687)</f>
        <v>0</v>
      </c>
      <c r="C690" s="623" t="str">
        <f>IF(ISNUMBER(AirVision!I687),AirVision!I687, "")</f>
        <v/>
      </c>
      <c r="D690" s="624" t="str">
        <f>IF(AirVision!J687&lt;&gt;"",AirVision!J687, "")</f>
        <v/>
      </c>
      <c r="E690" s="624" t="str">
        <f>IF(ISNUMBER(AirVision!C687),AirVision!C687, "")</f>
        <v/>
      </c>
      <c r="F690" s="624" t="str">
        <f>IF(AirVision!D687&lt;&gt;"",AirVision!D687, "")</f>
        <v/>
      </c>
      <c r="G690" s="624" t="str">
        <f>IF(ISNUMBER(AirVision!F687),AirVision!F687, "")</f>
        <v/>
      </c>
      <c r="H690" s="624" t="str">
        <f>IF(AirVision!G687&lt;&gt;"",AirVision!G687, "")</f>
        <v/>
      </c>
      <c r="I690" s="624" t="str">
        <f>IF(ISNUMBER(AirVision!U687),AirVision!U687, "")</f>
        <v/>
      </c>
      <c r="J690" s="624" t="str">
        <f>IF(AirVision!V687&lt;&gt;"",AirVision!V687, "")</f>
        <v/>
      </c>
      <c r="K690" s="624" t="str">
        <f>IF(ISNUMBER(AirVision!X687),AirVision!X687, "")</f>
        <v/>
      </c>
      <c r="L690" s="624" t="str">
        <f>IF(AirVision!Y687&lt;&gt;"",AirVision!Y687, "")</f>
        <v/>
      </c>
      <c r="M690" s="624" t="str">
        <f>IF(ISNUMBER(AirVision!AA687),AirVision!AA687, "")</f>
        <v/>
      </c>
      <c r="N690" s="624" t="str">
        <f>IF(AirVision!AB687&lt;&gt;"",AirVision!AB687, "")</f>
        <v/>
      </c>
      <c r="O690" s="624" t="str">
        <f>IF(ISNUMBER(AirVision!AD687),AirVision!AD687, "")</f>
        <v/>
      </c>
      <c r="P690" s="624" t="str">
        <f>IF(AirVision!AE687&lt;&gt;"",AirVision!AE687, "")</f>
        <v/>
      </c>
      <c r="Q690" s="624">
        <f t="shared" si="266"/>
        <v>1</v>
      </c>
      <c r="R690" s="624" t="str">
        <f>IF(D690&lt;&gt;"",(VLOOKUP(D690,'Flags&amp;Qualifiers'!$S$2:$U$55,3)),"")</f>
        <v/>
      </c>
      <c r="S690" s="624" t="b">
        <f>ISNUMBER(SEARCH('Flags&amp;Qualifiers'!$S$5,D690))</f>
        <v>0</v>
      </c>
      <c r="T690" s="624">
        <f t="shared" si="267"/>
        <v>0</v>
      </c>
      <c r="U690" s="624" t="str">
        <f>IF(D690&lt;&gt;"",(VLOOKUP(D690,'Flags&amp;Qualifiers'!$S$2:$T$55,2)),"")</f>
        <v/>
      </c>
      <c r="V690" s="7">
        <f t="shared" si="268"/>
        <v>1</v>
      </c>
      <c r="W690" s="7">
        <f t="shared" si="269"/>
        <v>0</v>
      </c>
      <c r="X690" s="861" t="str">
        <f t="shared" si="270"/>
        <v>NULL</v>
      </c>
      <c r="Y690" s="557" t="str">
        <f t="shared" si="271"/>
        <v/>
      </c>
      <c r="Z690" s="862">
        <f t="shared" si="274"/>
        <v>684</v>
      </c>
      <c r="AA690" s="633">
        <f t="shared" si="275"/>
        <v>0</v>
      </c>
      <c r="AB690" s="7" t="str">
        <f t="shared" si="281"/>
        <v>INVALID</v>
      </c>
      <c r="AC690" s="861" t="str">
        <f t="shared" si="282"/>
        <v/>
      </c>
      <c r="AD690" s="861" t="e">
        <f t="shared" si="287"/>
        <v>#DIV/0!</v>
      </c>
      <c r="AE690" s="861">
        <f t="shared" si="288"/>
        <v>0</v>
      </c>
      <c r="AF690" s="862">
        <f t="shared" si="276"/>
        <v>300</v>
      </c>
      <c r="AG690" s="862">
        <f t="shared" si="277"/>
        <v>201</v>
      </c>
      <c r="AH690" s="865">
        <f t="shared" si="278"/>
        <v>0.374</v>
      </c>
      <c r="AI690" s="862">
        <f t="shared" si="279"/>
        <v>0.11600000000000001</v>
      </c>
      <c r="AJ690" s="862" t="e">
        <f t="shared" si="280"/>
        <v>#VALUE!</v>
      </c>
      <c r="AK690" s="632" t="str">
        <f t="shared" si="285"/>
        <v/>
      </c>
      <c r="AL690" s="866" t="str">
        <f t="shared" si="265"/>
        <v/>
      </c>
      <c r="AM690" s="867">
        <f t="shared" si="272"/>
        <v>0</v>
      </c>
      <c r="AN690" s="633" t="str">
        <f t="shared" si="286"/>
        <v>YES</v>
      </c>
      <c r="AO690" s="511" t="s">
        <v>382</v>
      </c>
      <c r="AP690" s="127">
        <f>VLOOKUP(AO690,'Flags&amp;Qualifiers'!$B$2:$C$49,2)</f>
        <v>0</v>
      </c>
      <c r="AQ690" s="127">
        <f>VLOOKUP(AO690,'Flags&amp;Qualifiers'!$B$2:$D$49,3)</f>
        <v>0</v>
      </c>
      <c r="AR690" s="127">
        <f>VLOOKUP(AO690,'Flags&amp;Qualifiers'!$B$2:$E$49,4)</f>
        <v>0</v>
      </c>
      <c r="AS690" s="968"/>
      <c r="AT690" s="856" t="str">
        <f t="shared" si="273"/>
        <v>no</v>
      </c>
    </row>
    <row r="691" spans="1:46" s="7" customFormat="1" ht="11.25" customHeight="1" x14ac:dyDescent="0.2">
      <c r="A691" s="621">
        <f>(AirVision!A688)</f>
        <v>0</v>
      </c>
      <c r="B691" s="622">
        <f>(AirVision!B688)</f>
        <v>0</v>
      </c>
      <c r="C691" s="623" t="str">
        <f>IF(ISNUMBER(AirVision!I688),AirVision!I688, "")</f>
        <v/>
      </c>
      <c r="D691" s="624" t="str">
        <f>IF(AirVision!J688&lt;&gt;"",AirVision!J688, "")</f>
        <v/>
      </c>
      <c r="E691" s="624" t="str">
        <f>IF(ISNUMBER(AirVision!C688),AirVision!C688, "")</f>
        <v/>
      </c>
      <c r="F691" s="624" t="str">
        <f>IF(AirVision!D688&lt;&gt;"",AirVision!D688, "")</f>
        <v/>
      </c>
      <c r="G691" s="624" t="str">
        <f>IF(ISNUMBER(AirVision!F688),AirVision!F688, "")</f>
        <v/>
      </c>
      <c r="H691" s="624" t="str">
        <f>IF(AirVision!G688&lt;&gt;"",AirVision!G688, "")</f>
        <v/>
      </c>
      <c r="I691" s="624" t="str">
        <f>IF(ISNUMBER(AirVision!U688),AirVision!U688, "")</f>
        <v/>
      </c>
      <c r="J691" s="624" t="str">
        <f>IF(AirVision!V688&lt;&gt;"",AirVision!V688, "")</f>
        <v/>
      </c>
      <c r="K691" s="624" t="str">
        <f>IF(ISNUMBER(AirVision!X688),AirVision!X688, "")</f>
        <v/>
      </c>
      <c r="L691" s="624" t="str">
        <f>IF(AirVision!Y688&lt;&gt;"",AirVision!Y688, "")</f>
        <v/>
      </c>
      <c r="M691" s="624" t="str">
        <f>IF(ISNUMBER(AirVision!AA688),AirVision!AA688, "")</f>
        <v/>
      </c>
      <c r="N691" s="624" t="str">
        <f>IF(AirVision!AB688&lt;&gt;"",AirVision!AB688, "")</f>
        <v/>
      </c>
      <c r="O691" s="624" t="str">
        <f>IF(ISNUMBER(AirVision!AD688),AirVision!AD688, "")</f>
        <v/>
      </c>
      <c r="P691" s="624" t="str">
        <f>IF(AirVision!AE688&lt;&gt;"",AirVision!AE688, "")</f>
        <v/>
      </c>
      <c r="Q691" s="624">
        <f t="shared" si="266"/>
        <v>1</v>
      </c>
      <c r="R691" s="624" t="str">
        <f>IF(D691&lt;&gt;"",(VLOOKUP(D691,'Flags&amp;Qualifiers'!$S$2:$U$55,3)),"")</f>
        <v/>
      </c>
      <c r="S691" s="624" t="b">
        <f>ISNUMBER(SEARCH('Flags&amp;Qualifiers'!$S$5,D691))</f>
        <v>0</v>
      </c>
      <c r="T691" s="624">
        <f t="shared" si="267"/>
        <v>0</v>
      </c>
      <c r="U691" s="624" t="str">
        <f>IF(D691&lt;&gt;"",(VLOOKUP(D691,'Flags&amp;Qualifiers'!$S$2:$T$55,2)),"")</f>
        <v/>
      </c>
      <c r="V691" s="7">
        <f t="shared" si="268"/>
        <v>1</v>
      </c>
      <c r="W691" s="7">
        <f t="shared" si="269"/>
        <v>0</v>
      </c>
      <c r="X691" s="861" t="str">
        <f t="shared" si="270"/>
        <v>NULL</v>
      </c>
      <c r="Y691" s="557" t="str">
        <f t="shared" si="271"/>
        <v/>
      </c>
      <c r="Z691" s="862">
        <f t="shared" si="274"/>
        <v>685</v>
      </c>
      <c r="AA691" s="633">
        <f t="shared" si="275"/>
        <v>0</v>
      </c>
      <c r="AB691" s="7" t="str">
        <f t="shared" si="281"/>
        <v>INVALID</v>
      </c>
      <c r="AC691" s="861" t="str">
        <f t="shared" si="282"/>
        <v/>
      </c>
      <c r="AD691" s="861" t="e">
        <f t="shared" si="287"/>
        <v>#DIV/0!</v>
      </c>
      <c r="AE691" s="861">
        <f t="shared" si="288"/>
        <v>0</v>
      </c>
      <c r="AF691" s="862">
        <f t="shared" si="276"/>
        <v>300</v>
      </c>
      <c r="AG691" s="862">
        <f t="shared" si="277"/>
        <v>201</v>
      </c>
      <c r="AH691" s="865">
        <f t="shared" si="278"/>
        <v>0.374</v>
      </c>
      <c r="AI691" s="862">
        <f t="shared" si="279"/>
        <v>0.11600000000000001</v>
      </c>
      <c r="AJ691" s="862" t="e">
        <f t="shared" si="280"/>
        <v>#VALUE!</v>
      </c>
      <c r="AK691" s="632" t="str">
        <f t="shared" si="285"/>
        <v/>
      </c>
      <c r="AL691" s="866" t="str">
        <f t="shared" si="265"/>
        <v/>
      </c>
      <c r="AM691" s="867">
        <f t="shared" si="272"/>
        <v>0</v>
      </c>
      <c r="AN691" s="633" t="str">
        <f t="shared" si="286"/>
        <v>YES</v>
      </c>
      <c r="AO691" s="511" t="s">
        <v>382</v>
      </c>
      <c r="AP691" s="127">
        <f>VLOOKUP(AO691,'Flags&amp;Qualifiers'!$B$2:$C$49,2)</f>
        <v>0</v>
      </c>
      <c r="AQ691" s="127">
        <f>VLOOKUP(AO691,'Flags&amp;Qualifiers'!$B$2:$D$49,3)</f>
        <v>0</v>
      </c>
      <c r="AR691" s="127">
        <f>VLOOKUP(AO691,'Flags&amp;Qualifiers'!$B$2:$E$49,4)</f>
        <v>0</v>
      </c>
      <c r="AS691" s="968"/>
      <c r="AT691" s="856" t="str">
        <f t="shared" si="273"/>
        <v>no</v>
      </c>
    </row>
    <row r="692" spans="1:46" s="7" customFormat="1" ht="11.25" customHeight="1" x14ac:dyDescent="0.2">
      <c r="A692" s="621">
        <f>(AirVision!A689)</f>
        <v>0</v>
      </c>
      <c r="B692" s="622">
        <f>(AirVision!B689)</f>
        <v>0</v>
      </c>
      <c r="C692" s="623" t="str">
        <f>IF(ISNUMBER(AirVision!I689),AirVision!I689, "")</f>
        <v/>
      </c>
      <c r="D692" s="624" t="str">
        <f>IF(AirVision!J689&lt;&gt;"",AirVision!J689, "")</f>
        <v/>
      </c>
      <c r="E692" s="624" t="str">
        <f>IF(ISNUMBER(AirVision!C689),AirVision!C689, "")</f>
        <v/>
      </c>
      <c r="F692" s="624" t="str">
        <f>IF(AirVision!D689&lt;&gt;"",AirVision!D689, "")</f>
        <v/>
      </c>
      <c r="G692" s="624" t="str">
        <f>IF(ISNUMBER(AirVision!F689),AirVision!F689, "")</f>
        <v/>
      </c>
      <c r="H692" s="624" t="str">
        <f>IF(AirVision!G689&lt;&gt;"",AirVision!G689, "")</f>
        <v/>
      </c>
      <c r="I692" s="624" t="str">
        <f>IF(ISNUMBER(AirVision!U689),AirVision!U689, "")</f>
        <v/>
      </c>
      <c r="J692" s="624" t="str">
        <f>IF(AirVision!V689&lt;&gt;"",AirVision!V689, "")</f>
        <v/>
      </c>
      <c r="K692" s="624" t="str">
        <f>IF(ISNUMBER(AirVision!X689),AirVision!X689, "")</f>
        <v/>
      </c>
      <c r="L692" s="624" t="str">
        <f>IF(AirVision!Y689&lt;&gt;"",AirVision!Y689, "")</f>
        <v/>
      </c>
      <c r="M692" s="624" t="str">
        <f>IF(ISNUMBER(AirVision!AA689),AirVision!AA689, "")</f>
        <v/>
      </c>
      <c r="N692" s="624" t="str">
        <f>IF(AirVision!AB689&lt;&gt;"",AirVision!AB689, "")</f>
        <v/>
      </c>
      <c r="O692" s="624" t="str">
        <f>IF(ISNUMBER(AirVision!AD689),AirVision!AD689, "")</f>
        <v/>
      </c>
      <c r="P692" s="624" t="str">
        <f>IF(AirVision!AE689&lt;&gt;"",AirVision!AE689, "")</f>
        <v/>
      </c>
      <c r="Q692" s="624">
        <f t="shared" si="266"/>
        <v>1</v>
      </c>
      <c r="R692" s="624" t="str">
        <f>IF(D692&lt;&gt;"",(VLOOKUP(D692,'Flags&amp;Qualifiers'!$S$2:$U$55,3)),"")</f>
        <v/>
      </c>
      <c r="S692" s="624" t="b">
        <f>ISNUMBER(SEARCH('Flags&amp;Qualifiers'!$S$5,D692))</f>
        <v>0</v>
      </c>
      <c r="T692" s="624">
        <f t="shared" si="267"/>
        <v>0</v>
      </c>
      <c r="U692" s="624" t="str">
        <f>IF(D692&lt;&gt;"",(VLOOKUP(D692,'Flags&amp;Qualifiers'!$S$2:$T$55,2)),"")</f>
        <v/>
      </c>
      <c r="V692" s="7">
        <f t="shared" si="268"/>
        <v>1</v>
      </c>
      <c r="W692" s="7">
        <f t="shared" si="269"/>
        <v>0</v>
      </c>
      <c r="X692" s="861" t="str">
        <f t="shared" si="270"/>
        <v>NULL</v>
      </c>
      <c r="Y692" s="557" t="str">
        <f t="shared" si="271"/>
        <v/>
      </c>
      <c r="Z692" s="862">
        <f t="shared" si="274"/>
        <v>686</v>
      </c>
      <c r="AA692" s="633">
        <f t="shared" si="275"/>
        <v>0</v>
      </c>
      <c r="AB692" s="7" t="str">
        <f t="shared" si="281"/>
        <v>INVALID</v>
      </c>
      <c r="AC692" s="861" t="str">
        <f t="shared" si="282"/>
        <v/>
      </c>
      <c r="AD692" s="861" t="e">
        <f t="shared" si="287"/>
        <v>#DIV/0!</v>
      </c>
      <c r="AE692" s="861">
        <f t="shared" si="288"/>
        <v>0</v>
      </c>
      <c r="AF692" s="862">
        <f t="shared" si="276"/>
        <v>300</v>
      </c>
      <c r="AG692" s="862">
        <f t="shared" si="277"/>
        <v>201</v>
      </c>
      <c r="AH692" s="865">
        <f t="shared" si="278"/>
        <v>0.374</v>
      </c>
      <c r="AI692" s="862">
        <f t="shared" si="279"/>
        <v>0.11600000000000001</v>
      </c>
      <c r="AJ692" s="862" t="e">
        <f t="shared" si="280"/>
        <v>#VALUE!</v>
      </c>
      <c r="AK692" s="632" t="str">
        <f t="shared" si="285"/>
        <v/>
      </c>
      <c r="AL692" s="866" t="str">
        <f t="shared" si="265"/>
        <v/>
      </c>
      <c r="AM692" s="867">
        <f t="shared" si="272"/>
        <v>0</v>
      </c>
      <c r="AN692" s="633" t="str">
        <f t="shared" si="286"/>
        <v>YES</v>
      </c>
      <c r="AO692" s="511" t="s">
        <v>382</v>
      </c>
      <c r="AP692" s="127">
        <f>VLOOKUP(AO692,'Flags&amp;Qualifiers'!$B$2:$C$49,2)</f>
        <v>0</v>
      </c>
      <c r="AQ692" s="127">
        <f>VLOOKUP(AO692,'Flags&amp;Qualifiers'!$B$2:$D$49,3)</f>
        <v>0</v>
      </c>
      <c r="AR692" s="127">
        <f>VLOOKUP(AO692,'Flags&amp;Qualifiers'!$B$2:$E$49,4)</f>
        <v>0</v>
      </c>
      <c r="AS692" s="968"/>
      <c r="AT692" s="856" t="str">
        <f t="shared" si="273"/>
        <v>no</v>
      </c>
    </row>
    <row r="693" spans="1:46" s="7" customFormat="1" ht="11.25" customHeight="1" x14ac:dyDescent="0.2">
      <c r="A693" s="621">
        <f>(AirVision!A690)</f>
        <v>0</v>
      </c>
      <c r="B693" s="622">
        <f>(AirVision!B690)</f>
        <v>0</v>
      </c>
      <c r="C693" s="623" t="str">
        <f>IF(ISNUMBER(AirVision!I690),AirVision!I690, "")</f>
        <v/>
      </c>
      <c r="D693" s="624" t="str">
        <f>IF(AirVision!J690&lt;&gt;"",AirVision!J690, "")</f>
        <v/>
      </c>
      <c r="E693" s="624" t="str">
        <f>IF(ISNUMBER(AirVision!C690),AirVision!C690, "")</f>
        <v/>
      </c>
      <c r="F693" s="624" t="str">
        <f>IF(AirVision!D690&lt;&gt;"",AirVision!D690, "")</f>
        <v/>
      </c>
      <c r="G693" s="624" t="str">
        <f>IF(ISNUMBER(AirVision!F690),AirVision!F690, "")</f>
        <v/>
      </c>
      <c r="H693" s="624" t="str">
        <f>IF(AirVision!G690&lt;&gt;"",AirVision!G690, "")</f>
        <v/>
      </c>
      <c r="I693" s="624" t="str">
        <f>IF(ISNUMBER(AirVision!U690),AirVision!U690, "")</f>
        <v/>
      </c>
      <c r="J693" s="624" t="str">
        <f>IF(AirVision!V690&lt;&gt;"",AirVision!V690, "")</f>
        <v/>
      </c>
      <c r="K693" s="624" t="str">
        <f>IF(ISNUMBER(AirVision!X690),AirVision!X690, "")</f>
        <v/>
      </c>
      <c r="L693" s="624" t="str">
        <f>IF(AirVision!Y690&lt;&gt;"",AirVision!Y690, "")</f>
        <v/>
      </c>
      <c r="M693" s="624" t="str">
        <f>IF(ISNUMBER(AirVision!AA690),AirVision!AA690, "")</f>
        <v/>
      </c>
      <c r="N693" s="624" t="str">
        <f>IF(AirVision!AB690&lt;&gt;"",AirVision!AB690, "")</f>
        <v/>
      </c>
      <c r="O693" s="624" t="str">
        <f>IF(ISNUMBER(AirVision!AD690),AirVision!AD690, "")</f>
        <v/>
      </c>
      <c r="P693" s="624" t="str">
        <f>IF(AirVision!AE690&lt;&gt;"",AirVision!AE690, "")</f>
        <v/>
      </c>
      <c r="Q693" s="624">
        <f t="shared" si="266"/>
        <v>1</v>
      </c>
      <c r="R693" s="624" t="str">
        <f>IF(D693&lt;&gt;"",(VLOOKUP(D693,'Flags&amp;Qualifiers'!$S$2:$U$55,3)),"")</f>
        <v/>
      </c>
      <c r="S693" s="624" t="b">
        <f>ISNUMBER(SEARCH('Flags&amp;Qualifiers'!$S$5,D693))</f>
        <v>0</v>
      </c>
      <c r="T693" s="624">
        <f t="shared" si="267"/>
        <v>0</v>
      </c>
      <c r="U693" s="624" t="str">
        <f>IF(D693&lt;&gt;"",(VLOOKUP(D693,'Flags&amp;Qualifiers'!$S$2:$T$55,2)),"")</f>
        <v/>
      </c>
      <c r="V693" s="7">
        <f t="shared" si="268"/>
        <v>1</v>
      </c>
      <c r="W693" s="7">
        <f t="shared" si="269"/>
        <v>0</v>
      </c>
      <c r="X693" s="861" t="str">
        <f t="shared" si="270"/>
        <v>NULL</v>
      </c>
      <c r="Y693" s="557" t="str">
        <f t="shared" si="271"/>
        <v/>
      </c>
      <c r="Z693" s="862">
        <f t="shared" si="274"/>
        <v>687</v>
      </c>
      <c r="AA693" s="633">
        <f t="shared" si="275"/>
        <v>0</v>
      </c>
      <c r="AB693" s="7" t="str">
        <f t="shared" si="281"/>
        <v>INVALID</v>
      </c>
      <c r="AC693" s="861" t="str">
        <f t="shared" si="282"/>
        <v/>
      </c>
      <c r="AD693" s="861" t="e">
        <f t="shared" si="287"/>
        <v>#DIV/0!</v>
      </c>
      <c r="AE693" s="861">
        <f t="shared" si="288"/>
        <v>0</v>
      </c>
      <c r="AF693" s="862">
        <f t="shared" si="276"/>
        <v>300</v>
      </c>
      <c r="AG693" s="862">
        <f t="shared" si="277"/>
        <v>201</v>
      </c>
      <c r="AH693" s="865">
        <f t="shared" si="278"/>
        <v>0.374</v>
      </c>
      <c r="AI693" s="862">
        <f t="shared" si="279"/>
        <v>0.11600000000000001</v>
      </c>
      <c r="AJ693" s="862" t="e">
        <f t="shared" si="280"/>
        <v>#VALUE!</v>
      </c>
      <c r="AK693" s="632" t="str">
        <f t="shared" si="285"/>
        <v/>
      </c>
      <c r="AL693" s="866" t="str">
        <f t="shared" si="265"/>
        <v/>
      </c>
      <c r="AM693" s="867">
        <f t="shared" si="272"/>
        <v>0</v>
      </c>
      <c r="AN693" s="633" t="str">
        <f t="shared" si="286"/>
        <v>YES</v>
      </c>
      <c r="AO693" s="511" t="s">
        <v>382</v>
      </c>
      <c r="AP693" s="127">
        <f>VLOOKUP(AO693,'Flags&amp;Qualifiers'!$B$2:$C$49,2)</f>
        <v>0</v>
      </c>
      <c r="AQ693" s="127">
        <f>VLOOKUP(AO693,'Flags&amp;Qualifiers'!$B$2:$D$49,3)</f>
        <v>0</v>
      </c>
      <c r="AR693" s="127">
        <f>VLOOKUP(AO693,'Flags&amp;Qualifiers'!$B$2:$E$49,4)</f>
        <v>0</v>
      </c>
      <c r="AS693" s="968"/>
      <c r="AT693" s="856" t="str">
        <f t="shared" si="273"/>
        <v>no</v>
      </c>
    </row>
    <row r="694" spans="1:46" s="7" customFormat="1" ht="11.25" customHeight="1" x14ac:dyDescent="0.2">
      <c r="A694" s="621">
        <f>(AirVision!A691)</f>
        <v>0</v>
      </c>
      <c r="B694" s="622">
        <f>(AirVision!B691)</f>
        <v>0</v>
      </c>
      <c r="C694" s="623" t="str">
        <f>IF(ISNUMBER(AirVision!I691),AirVision!I691, "")</f>
        <v/>
      </c>
      <c r="D694" s="624" t="str">
        <f>IF(AirVision!J691&lt;&gt;"",AirVision!J691, "")</f>
        <v/>
      </c>
      <c r="E694" s="624" t="str">
        <f>IF(ISNUMBER(AirVision!C691),AirVision!C691, "")</f>
        <v/>
      </c>
      <c r="F694" s="624" t="str">
        <f>IF(AirVision!D691&lt;&gt;"",AirVision!D691, "")</f>
        <v/>
      </c>
      <c r="G694" s="624" t="str">
        <f>IF(ISNUMBER(AirVision!F691),AirVision!F691, "")</f>
        <v/>
      </c>
      <c r="H694" s="624" t="str">
        <f>IF(AirVision!G691&lt;&gt;"",AirVision!G691, "")</f>
        <v/>
      </c>
      <c r="I694" s="624" t="str">
        <f>IF(ISNUMBER(AirVision!U691),AirVision!U691, "")</f>
        <v/>
      </c>
      <c r="J694" s="624" t="str">
        <f>IF(AirVision!V691&lt;&gt;"",AirVision!V691, "")</f>
        <v/>
      </c>
      <c r="K694" s="624" t="str">
        <f>IF(ISNUMBER(AirVision!X691),AirVision!X691, "")</f>
        <v/>
      </c>
      <c r="L694" s="624" t="str">
        <f>IF(AirVision!Y691&lt;&gt;"",AirVision!Y691, "")</f>
        <v/>
      </c>
      <c r="M694" s="624" t="str">
        <f>IF(ISNUMBER(AirVision!AA691),AirVision!AA691, "")</f>
        <v/>
      </c>
      <c r="N694" s="624" t="str">
        <f>IF(AirVision!AB691&lt;&gt;"",AirVision!AB691, "")</f>
        <v/>
      </c>
      <c r="O694" s="624" t="str">
        <f>IF(ISNUMBER(AirVision!AD691),AirVision!AD691, "")</f>
        <v/>
      </c>
      <c r="P694" s="624" t="str">
        <f>IF(AirVision!AE691&lt;&gt;"",AirVision!AE691, "")</f>
        <v/>
      </c>
      <c r="Q694" s="624">
        <f t="shared" si="266"/>
        <v>1</v>
      </c>
      <c r="R694" s="624" t="str">
        <f>IF(D694&lt;&gt;"",(VLOOKUP(D694,'Flags&amp;Qualifiers'!$S$2:$U$55,3)),"")</f>
        <v/>
      </c>
      <c r="S694" s="624" t="b">
        <f>ISNUMBER(SEARCH('Flags&amp;Qualifiers'!$S$5,D694))</f>
        <v>0</v>
      </c>
      <c r="T694" s="624">
        <f t="shared" si="267"/>
        <v>0</v>
      </c>
      <c r="U694" s="624" t="str">
        <f>IF(D694&lt;&gt;"",(VLOOKUP(D694,'Flags&amp;Qualifiers'!$S$2:$T$55,2)),"")</f>
        <v/>
      </c>
      <c r="V694" s="7">
        <f t="shared" si="268"/>
        <v>1</v>
      </c>
      <c r="W694" s="7">
        <f t="shared" si="269"/>
        <v>0</v>
      </c>
      <c r="X694" s="861" t="str">
        <f t="shared" si="270"/>
        <v>NULL</v>
      </c>
      <c r="Y694" s="557" t="str">
        <f t="shared" si="271"/>
        <v/>
      </c>
      <c r="Z694" s="862">
        <f t="shared" si="274"/>
        <v>688</v>
      </c>
      <c r="AA694" s="633">
        <f t="shared" si="275"/>
        <v>0</v>
      </c>
      <c r="AB694" s="7" t="str">
        <f t="shared" si="281"/>
        <v>INVALID</v>
      </c>
      <c r="AC694" s="861" t="str">
        <f t="shared" si="282"/>
        <v/>
      </c>
      <c r="AD694" s="861" t="e">
        <f t="shared" si="287"/>
        <v>#DIV/0!</v>
      </c>
      <c r="AE694" s="861">
        <f t="shared" si="288"/>
        <v>0</v>
      </c>
      <c r="AF694" s="862">
        <f t="shared" si="276"/>
        <v>300</v>
      </c>
      <c r="AG694" s="862">
        <f t="shared" si="277"/>
        <v>201</v>
      </c>
      <c r="AH694" s="865">
        <f t="shared" si="278"/>
        <v>0.374</v>
      </c>
      <c r="AI694" s="862">
        <f t="shared" si="279"/>
        <v>0.11600000000000001</v>
      </c>
      <c r="AJ694" s="862" t="e">
        <f t="shared" si="280"/>
        <v>#VALUE!</v>
      </c>
      <c r="AK694" s="632" t="str">
        <f t="shared" si="285"/>
        <v/>
      </c>
      <c r="AL694" s="866" t="str">
        <f t="shared" si="265"/>
        <v/>
      </c>
      <c r="AM694" s="867">
        <f t="shared" si="272"/>
        <v>0</v>
      </c>
      <c r="AN694" s="633" t="str">
        <f t="shared" si="286"/>
        <v>YES</v>
      </c>
      <c r="AO694" s="511" t="s">
        <v>382</v>
      </c>
      <c r="AP694" s="127">
        <f>VLOOKUP(AO694,'Flags&amp;Qualifiers'!$B$2:$C$49,2)</f>
        <v>0</v>
      </c>
      <c r="AQ694" s="127">
        <f>VLOOKUP(AO694,'Flags&amp;Qualifiers'!$B$2:$D$49,3)</f>
        <v>0</v>
      </c>
      <c r="AR694" s="127">
        <f>VLOOKUP(AO694,'Flags&amp;Qualifiers'!$B$2:$E$49,4)</f>
        <v>0</v>
      </c>
      <c r="AS694" s="968"/>
      <c r="AT694" s="856" t="str">
        <f t="shared" si="273"/>
        <v>no</v>
      </c>
    </row>
    <row r="695" spans="1:46" s="7" customFormat="1" ht="11.25" customHeight="1" x14ac:dyDescent="0.2">
      <c r="A695" s="621">
        <f>(AirVision!A692)</f>
        <v>0</v>
      </c>
      <c r="B695" s="622">
        <f>(AirVision!B692)</f>
        <v>0</v>
      </c>
      <c r="C695" s="623" t="str">
        <f>IF(ISNUMBER(AirVision!I692),AirVision!I692, "")</f>
        <v/>
      </c>
      <c r="D695" s="624" t="str">
        <f>IF(AirVision!J692&lt;&gt;"",AirVision!J692, "")</f>
        <v/>
      </c>
      <c r="E695" s="624" t="str">
        <f>IF(ISNUMBER(AirVision!C692),AirVision!C692, "")</f>
        <v/>
      </c>
      <c r="F695" s="624" t="str">
        <f>IF(AirVision!D692&lt;&gt;"",AirVision!D692, "")</f>
        <v/>
      </c>
      <c r="G695" s="624" t="str">
        <f>IF(ISNUMBER(AirVision!F692),AirVision!F692, "")</f>
        <v/>
      </c>
      <c r="H695" s="624" t="str">
        <f>IF(AirVision!G692&lt;&gt;"",AirVision!G692, "")</f>
        <v/>
      </c>
      <c r="I695" s="624" t="str">
        <f>IF(ISNUMBER(AirVision!U692),AirVision!U692, "")</f>
        <v/>
      </c>
      <c r="J695" s="624" t="str">
        <f>IF(AirVision!V692&lt;&gt;"",AirVision!V692, "")</f>
        <v/>
      </c>
      <c r="K695" s="624" t="str">
        <f>IF(ISNUMBER(AirVision!X692),AirVision!X692, "")</f>
        <v/>
      </c>
      <c r="L695" s="624" t="str">
        <f>IF(AirVision!Y692&lt;&gt;"",AirVision!Y692, "")</f>
        <v/>
      </c>
      <c r="M695" s="624" t="str">
        <f>IF(ISNUMBER(AirVision!AA692),AirVision!AA692, "")</f>
        <v/>
      </c>
      <c r="N695" s="624" t="str">
        <f>IF(AirVision!AB692&lt;&gt;"",AirVision!AB692, "")</f>
        <v/>
      </c>
      <c r="O695" s="624" t="str">
        <f>IF(ISNUMBER(AirVision!AD692),AirVision!AD692, "")</f>
        <v/>
      </c>
      <c r="P695" s="624" t="str">
        <f>IF(AirVision!AE692&lt;&gt;"",AirVision!AE692, "")</f>
        <v/>
      </c>
      <c r="Q695" s="624">
        <f t="shared" si="266"/>
        <v>1</v>
      </c>
      <c r="R695" s="624" t="str">
        <f>IF(D695&lt;&gt;"",(VLOOKUP(D695,'Flags&amp;Qualifiers'!$S$2:$U$55,3)),"")</f>
        <v/>
      </c>
      <c r="S695" s="624" t="b">
        <f>ISNUMBER(SEARCH('Flags&amp;Qualifiers'!$S$5,D695))</f>
        <v>0</v>
      </c>
      <c r="T695" s="624">
        <f t="shared" si="267"/>
        <v>0</v>
      </c>
      <c r="U695" s="624" t="str">
        <f>IF(D695&lt;&gt;"",(VLOOKUP(D695,'Flags&amp;Qualifiers'!$S$2:$T$55,2)),"")</f>
        <v/>
      </c>
      <c r="V695" s="7">
        <f t="shared" si="268"/>
        <v>1</v>
      </c>
      <c r="W695" s="7">
        <f t="shared" si="269"/>
        <v>0</v>
      </c>
      <c r="X695" s="861" t="str">
        <f t="shared" si="270"/>
        <v>NULL</v>
      </c>
      <c r="Y695" s="557" t="str">
        <f t="shared" si="271"/>
        <v/>
      </c>
      <c r="Z695" s="862">
        <f t="shared" si="274"/>
        <v>689</v>
      </c>
      <c r="AA695" s="633">
        <f t="shared" si="275"/>
        <v>0</v>
      </c>
      <c r="AB695" s="7" t="str">
        <f t="shared" si="281"/>
        <v>INVALID</v>
      </c>
      <c r="AC695" s="861" t="str">
        <f t="shared" si="282"/>
        <v/>
      </c>
      <c r="AD695" s="861" t="e">
        <f t="shared" si="287"/>
        <v>#DIV/0!</v>
      </c>
      <c r="AE695" s="861">
        <f t="shared" si="288"/>
        <v>0</v>
      </c>
      <c r="AF695" s="862">
        <f t="shared" si="276"/>
        <v>300</v>
      </c>
      <c r="AG695" s="862">
        <f t="shared" si="277"/>
        <v>201</v>
      </c>
      <c r="AH695" s="865">
        <f t="shared" si="278"/>
        <v>0.374</v>
      </c>
      <c r="AI695" s="862">
        <f t="shared" si="279"/>
        <v>0.11600000000000001</v>
      </c>
      <c r="AJ695" s="862" t="e">
        <f t="shared" si="280"/>
        <v>#VALUE!</v>
      </c>
      <c r="AK695" s="632" t="str">
        <f t="shared" si="285"/>
        <v/>
      </c>
      <c r="AL695" s="866" t="str">
        <f t="shared" si="265"/>
        <v/>
      </c>
      <c r="AM695" s="867">
        <f t="shared" si="272"/>
        <v>0</v>
      </c>
      <c r="AN695" s="633" t="str">
        <f t="shared" si="286"/>
        <v>YES</v>
      </c>
      <c r="AO695" s="511" t="s">
        <v>382</v>
      </c>
      <c r="AP695" s="127">
        <f>VLOOKUP(AO695,'Flags&amp;Qualifiers'!$B$2:$C$49,2)</f>
        <v>0</v>
      </c>
      <c r="AQ695" s="127">
        <f>VLOOKUP(AO695,'Flags&amp;Qualifiers'!$B$2:$D$49,3)</f>
        <v>0</v>
      </c>
      <c r="AR695" s="127">
        <f>VLOOKUP(AO695,'Flags&amp;Qualifiers'!$B$2:$E$49,4)</f>
        <v>0</v>
      </c>
      <c r="AS695" s="968"/>
      <c r="AT695" s="856" t="str">
        <f t="shared" si="273"/>
        <v>no</v>
      </c>
    </row>
    <row r="696" spans="1:46" s="7" customFormat="1" ht="11.25" customHeight="1" x14ac:dyDescent="0.2">
      <c r="A696" s="621">
        <f>(AirVision!A693)</f>
        <v>0</v>
      </c>
      <c r="B696" s="622">
        <f>(AirVision!B693)</f>
        <v>0</v>
      </c>
      <c r="C696" s="623" t="str">
        <f>IF(ISNUMBER(AirVision!I693),AirVision!I693, "")</f>
        <v/>
      </c>
      <c r="D696" s="624" t="str">
        <f>IF(AirVision!J693&lt;&gt;"",AirVision!J693, "")</f>
        <v/>
      </c>
      <c r="E696" s="624" t="str">
        <f>IF(ISNUMBER(AirVision!C693),AirVision!C693, "")</f>
        <v/>
      </c>
      <c r="F696" s="624" t="str">
        <f>IF(AirVision!D693&lt;&gt;"",AirVision!D693, "")</f>
        <v/>
      </c>
      <c r="G696" s="624" t="str">
        <f>IF(ISNUMBER(AirVision!F693),AirVision!F693, "")</f>
        <v/>
      </c>
      <c r="H696" s="624" t="str">
        <f>IF(AirVision!G693&lt;&gt;"",AirVision!G693, "")</f>
        <v/>
      </c>
      <c r="I696" s="624" t="str">
        <f>IF(ISNUMBER(AirVision!U693),AirVision!U693, "")</f>
        <v/>
      </c>
      <c r="J696" s="624" t="str">
        <f>IF(AirVision!V693&lt;&gt;"",AirVision!V693, "")</f>
        <v/>
      </c>
      <c r="K696" s="624" t="str">
        <f>IF(ISNUMBER(AirVision!X693),AirVision!X693, "")</f>
        <v/>
      </c>
      <c r="L696" s="624" t="str">
        <f>IF(AirVision!Y693&lt;&gt;"",AirVision!Y693, "")</f>
        <v/>
      </c>
      <c r="M696" s="624" t="str">
        <f>IF(ISNUMBER(AirVision!AA693),AirVision!AA693, "")</f>
        <v/>
      </c>
      <c r="N696" s="624" t="str">
        <f>IF(AirVision!AB693&lt;&gt;"",AirVision!AB693, "")</f>
        <v/>
      </c>
      <c r="O696" s="624" t="str">
        <f>IF(ISNUMBER(AirVision!AD693),AirVision!AD693, "")</f>
        <v/>
      </c>
      <c r="P696" s="624" t="str">
        <f>IF(AirVision!AE693&lt;&gt;"",AirVision!AE693, "")</f>
        <v/>
      </c>
      <c r="Q696" s="624">
        <f t="shared" si="266"/>
        <v>1</v>
      </c>
      <c r="R696" s="624" t="str">
        <f>IF(D696&lt;&gt;"",(VLOOKUP(D696,'Flags&amp;Qualifiers'!$S$2:$U$55,3)),"")</f>
        <v/>
      </c>
      <c r="S696" s="624" t="b">
        <f>ISNUMBER(SEARCH('Flags&amp;Qualifiers'!$S$5,D696))</f>
        <v>0</v>
      </c>
      <c r="T696" s="624">
        <f t="shared" si="267"/>
        <v>0</v>
      </c>
      <c r="U696" s="624" t="str">
        <f>IF(D696&lt;&gt;"",(VLOOKUP(D696,'Flags&amp;Qualifiers'!$S$2:$T$55,2)),"")</f>
        <v/>
      </c>
      <c r="V696" s="7">
        <f t="shared" si="268"/>
        <v>1</v>
      </c>
      <c r="W696" s="7">
        <f t="shared" si="269"/>
        <v>0</v>
      </c>
      <c r="X696" s="861" t="str">
        <f t="shared" si="270"/>
        <v>NULL</v>
      </c>
      <c r="Y696" s="557" t="str">
        <f t="shared" si="271"/>
        <v/>
      </c>
      <c r="Z696" s="862">
        <f t="shared" si="274"/>
        <v>690</v>
      </c>
      <c r="AA696" s="633">
        <f t="shared" si="275"/>
        <v>0</v>
      </c>
      <c r="AB696" s="7" t="str">
        <f t="shared" si="281"/>
        <v>INVALID</v>
      </c>
      <c r="AC696" s="861" t="str">
        <f t="shared" si="282"/>
        <v/>
      </c>
      <c r="AD696" s="861" t="e">
        <f t="shared" si="287"/>
        <v>#DIV/0!</v>
      </c>
      <c r="AE696" s="861">
        <f t="shared" si="288"/>
        <v>0</v>
      </c>
      <c r="AF696" s="862">
        <f t="shared" si="276"/>
        <v>300</v>
      </c>
      <c r="AG696" s="862">
        <f t="shared" si="277"/>
        <v>201</v>
      </c>
      <c r="AH696" s="865">
        <f t="shared" si="278"/>
        <v>0.374</v>
      </c>
      <c r="AI696" s="862">
        <f t="shared" si="279"/>
        <v>0.11600000000000001</v>
      </c>
      <c r="AJ696" s="862" t="e">
        <f t="shared" si="280"/>
        <v>#VALUE!</v>
      </c>
      <c r="AK696" s="632" t="str">
        <f t="shared" si="285"/>
        <v/>
      </c>
      <c r="AL696" s="866" t="str">
        <f t="shared" si="265"/>
        <v/>
      </c>
      <c r="AM696" s="867">
        <f t="shared" si="272"/>
        <v>0</v>
      </c>
      <c r="AN696" s="633" t="str">
        <f t="shared" si="286"/>
        <v>YES</v>
      </c>
      <c r="AO696" s="511" t="s">
        <v>382</v>
      </c>
      <c r="AP696" s="127">
        <f>VLOOKUP(AO696,'Flags&amp;Qualifiers'!$B$2:$C$49,2)</f>
        <v>0</v>
      </c>
      <c r="AQ696" s="127">
        <f>VLOOKUP(AO696,'Flags&amp;Qualifiers'!$B$2:$D$49,3)</f>
        <v>0</v>
      </c>
      <c r="AR696" s="127">
        <f>VLOOKUP(AO696,'Flags&amp;Qualifiers'!$B$2:$E$49,4)</f>
        <v>0</v>
      </c>
      <c r="AS696" s="968"/>
      <c r="AT696" s="856" t="str">
        <f t="shared" si="273"/>
        <v>no</v>
      </c>
    </row>
    <row r="697" spans="1:46" s="7" customFormat="1" ht="11.25" customHeight="1" x14ac:dyDescent="0.2">
      <c r="A697" s="621">
        <f>(AirVision!A694)</f>
        <v>0</v>
      </c>
      <c r="B697" s="622">
        <f>(AirVision!B694)</f>
        <v>0</v>
      </c>
      <c r="C697" s="623" t="str">
        <f>IF(ISNUMBER(AirVision!I694),AirVision!I694, "")</f>
        <v/>
      </c>
      <c r="D697" s="624" t="str">
        <f>IF(AirVision!J694&lt;&gt;"",AirVision!J694, "")</f>
        <v/>
      </c>
      <c r="E697" s="624" t="str">
        <f>IF(ISNUMBER(AirVision!C694),AirVision!C694, "")</f>
        <v/>
      </c>
      <c r="F697" s="624" t="str">
        <f>IF(AirVision!D694&lt;&gt;"",AirVision!D694, "")</f>
        <v/>
      </c>
      <c r="G697" s="624" t="str">
        <f>IF(ISNUMBER(AirVision!F694),AirVision!F694, "")</f>
        <v/>
      </c>
      <c r="H697" s="624" t="str">
        <f>IF(AirVision!G694&lt;&gt;"",AirVision!G694, "")</f>
        <v/>
      </c>
      <c r="I697" s="624" t="str">
        <f>IF(ISNUMBER(AirVision!U694),AirVision!U694, "")</f>
        <v/>
      </c>
      <c r="J697" s="624" t="str">
        <f>IF(AirVision!V694&lt;&gt;"",AirVision!V694, "")</f>
        <v/>
      </c>
      <c r="K697" s="624" t="str">
        <f>IF(ISNUMBER(AirVision!X694),AirVision!X694, "")</f>
        <v/>
      </c>
      <c r="L697" s="624" t="str">
        <f>IF(AirVision!Y694&lt;&gt;"",AirVision!Y694, "")</f>
        <v/>
      </c>
      <c r="M697" s="624" t="str">
        <f>IF(ISNUMBER(AirVision!AA694),AirVision!AA694, "")</f>
        <v/>
      </c>
      <c r="N697" s="624" t="str">
        <f>IF(AirVision!AB694&lt;&gt;"",AirVision!AB694, "")</f>
        <v/>
      </c>
      <c r="O697" s="624" t="str">
        <f>IF(ISNUMBER(AirVision!AD694),AirVision!AD694, "")</f>
        <v/>
      </c>
      <c r="P697" s="624" t="str">
        <f>IF(AirVision!AE694&lt;&gt;"",AirVision!AE694, "")</f>
        <v/>
      </c>
      <c r="Q697" s="624">
        <f t="shared" si="266"/>
        <v>1</v>
      </c>
      <c r="R697" s="624" t="str">
        <f>IF(D697&lt;&gt;"",(VLOOKUP(D697,'Flags&amp;Qualifiers'!$S$2:$U$55,3)),"")</f>
        <v/>
      </c>
      <c r="S697" s="624" t="b">
        <f>ISNUMBER(SEARCH('Flags&amp;Qualifiers'!$S$5,D697))</f>
        <v>0</v>
      </c>
      <c r="T697" s="624">
        <f t="shared" si="267"/>
        <v>0</v>
      </c>
      <c r="U697" s="624" t="str">
        <f>IF(D697&lt;&gt;"",(VLOOKUP(D697,'Flags&amp;Qualifiers'!$S$2:$T$55,2)),"")</f>
        <v/>
      </c>
      <c r="V697" s="7">
        <f t="shared" si="268"/>
        <v>1</v>
      </c>
      <c r="W697" s="7">
        <f t="shared" si="269"/>
        <v>0</v>
      </c>
      <c r="X697" s="861" t="str">
        <f t="shared" si="270"/>
        <v>NULL</v>
      </c>
      <c r="Y697" s="557" t="str">
        <f t="shared" si="271"/>
        <v/>
      </c>
      <c r="Z697" s="862">
        <f t="shared" si="274"/>
        <v>691</v>
      </c>
      <c r="AA697" s="633">
        <f t="shared" si="275"/>
        <v>0</v>
      </c>
      <c r="AB697" s="7" t="str">
        <f t="shared" si="281"/>
        <v>INVALID</v>
      </c>
      <c r="AC697" s="861" t="str">
        <f t="shared" si="282"/>
        <v/>
      </c>
      <c r="AD697" s="861" t="e">
        <f t="shared" si="287"/>
        <v>#DIV/0!</v>
      </c>
      <c r="AE697" s="861">
        <f t="shared" si="288"/>
        <v>0</v>
      </c>
      <c r="AF697" s="862">
        <f t="shared" si="276"/>
        <v>300</v>
      </c>
      <c r="AG697" s="862">
        <f t="shared" si="277"/>
        <v>201</v>
      </c>
      <c r="AH697" s="865">
        <f t="shared" si="278"/>
        <v>0.374</v>
      </c>
      <c r="AI697" s="862">
        <f t="shared" si="279"/>
        <v>0.11600000000000001</v>
      </c>
      <c r="AJ697" s="862" t="e">
        <f t="shared" si="280"/>
        <v>#VALUE!</v>
      </c>
      <c r="AK697" s="632" t="str">
        <f t="shared" si="285"/>
        <v/>
      </c>
      <c r="AL697" s="866" t="str">
        <f t="shared" si="265"/>
        <v/>
      </c>
      <c r="AM697" s="867">
        <f t="shared" si="272"/>
        <v>0</v>
      </c>
      <c r="AN697" s="633" t="str">
        <f t="shared" si="286"/>
        <v>YES</v>
      </c>
      <c r="AO697" s="511" t="s">
        <v>382</v>
      </c>
      <c r="AP697" s="127">
        <f>VLOOKUP(AO697,'Flags&amp;Qualifiers'!$B$2:$C$49,2)</f>
        <v>0</v>
      </c>
      <c r="AQ697" s="127">
        <f>VLOOKUP(AO697,'Flags&amp;Qualifiers'!$B$2:$D$49,3)</f>
        <v>0</v>
      </c>
      <c r="AR697" s="127">
        <f>VLOOKUP(AO697,'Flags&amp;Qualifiers'!$B$2:$E$49,4)</f>
        <v>0</v>
      </c>
      <c r="AS697" s="968"/>
      <c r="AT697" s="856" t="str">
        <f t="shared" si="273"/>
        <v>no</v>
      </c>
    </row>
    <row r="698" spans="1:46" s="7" customFormat="1" ht="11.25" customHeight="1" x14ac:dyDescent="0.2">
      <c r="A698" s="621">
        <f>(AirVision!A695)</f>
        <v>0</v>
      </c>
      <c r="B698" s="622">
        <f>(AirVision!B695)</f>
        <v>0</v>
      </c>
      <c r="C698" s="623" t="str">
        <f>IF(ISNUMBER(AirVision!I695),AirVision!I695, "")</f>
        <v/>
      </c>
      <c r="D698" s="624" t="str">
        <f>IF(AirVision!J695&lt;&gt;"",AirVision!J695, "")</f>
        <v/>
      </c>
      <c r="E698" s="624" t="str">
        <f>IF(ISNUMBER(AirVision!C695),AirVision!C695, "")</f>
        <v/>
      </c>
      <c r="F698" s="624" t="str">
        <f>IF(AirVision!D695&lt;&gt;"",AirVision!D695, "")</f>
        <v/>
      </c>
      <c r="G698" s="624" t="str">
        <f>IF(ISNUMBER(AirVision!F695),AirVision!F695, "")</f>
        <v/>
      </c>
      <c r="H698" s="624" t="str">
        <f>IF(AirVision!G695&lt;&gt;"",AirVision!G695, "")</f>
        <v/>
      </c>
      <c r="I698" s="624" t="str">
        <f>IF(ISNUMBER(AirVision!U695),AirVision!U695, "")</f>
        <v/>
      </c>
      <c r="J698" s="624" t="str">
        <f>IF(AirVision!V695&lt;&gt;"",AirVision!V695, "")</f>
        <v/>
      </c>
      <c r="K698" s="624" t="str">
        <f>IF(ISNUMBER(AirVision!X695),AirVision!X695, "")</f>
        <v/>
      </c>
      <c r="L698" s="624" t="str">
        <f>IF(AirVision!Y695&lt;&gt;"",AirVision!Y695, "")</f>
        <v/>
      </c>
      <c r="M698" s="624" t="str">
        <f>IF(ISNUMBER(AirVision!AA695),AirVision!AA695, "")</f>
        <v/>
      </c>
      <c r="N698" s="624" t="str">
        <f>IF(AirVision!AB695&lt;&gt;"",AirVision!AB695, "")</f>
        <v/>
      </c>
      <c r="O698" s="624" t="str">
        <f>IF(ISNUMBER(AirVision!AD695),AirVision!AD695, "")</f>
        <v/>
      </c>
      <c r="P698" s="624" t="str">
        <f>IF(AirVision!AE695&lt;&gt;"",AirVision!AE695, "")</f>
        <v/>
      </c>
      <c r="Q698" s="624">
        <f t="shared" si="266"/>
        <v>1</v>
      </c>
      <c r="R698" s="624" t="str">
        <f>IF(D698&lt;&gt;"",(VLOOKUP(D698,'Flags&amp;Qualifiers'!$S$2:$U$55,3)),"")</f>
        <v/>
      </c>
      <c r="S698" s="624" t="b">
        <f>ISNUMBER(SEARCH('Flags&amp;Qualifiers'!$S$5,D698))</f>
        <v>0</v>
      </c>
      <c r="T698" s="624">
        <f t="shared" si="267"/>
        <v>0</v>
      </c>
      <c r="U698" s="624" t="str">
        <f>IF(D698&lt;&gt;"",(VLOOKUP(D698,'Flags&amp;Qualifiers'!$S$2:$T$55,2)),"")</f>
        <v/>
      </c>
      <c r="V698" s="7">
        <f t="shared" si="268"/>
        <v>1</v>
      </c>
      <c r="W698" s="7">
        <f t="shared" si="269"/>
        <v>0</v>
      </c>
      <c r="X698" s="861" t="str">
        <f t="shared" si="270"/>
        <v>NULL</v>
      </c>
      <c r="Y698" s="557" t="str">
        <f t="shared" si="271"/>
        <v/>
      </c>
      <c r="Z698" s="862">
        <f t="shared" si="274"/>
        <v>692</v>
      </c>
      <c r="AA698" s="633">
        <f t="shared" si="275"/>
        <v>0</v>
      </c>
      <c r="AB698" s="7" t="str">
        <f t="shared" si="281"/>
        <v>INVALID</v>
      </c>
      <c r="AC698" s="861" t="str">
        <f t="shared" si="282"/>
        <v/>
      </c>
      <c r="AD698" s="861" t="e">
        <f t="shared" si="287"/>
        <v>#DIV/0!</v>
      </c>
      <c r="AE698" s="861">
        <f t="shared" si="288"/>
        <v>0</v>
      </c>
      <c r="AF698" s="862">
        <f t="shared" si="276"/>
        <v>300</v>
      </c>
      <c r="AG698" s="862">
        <f t="shared" si="277"/>
        <v>201</v>
      </c>
      <c r="AH698" s="865">
        <f t="shared" si="278"/>
        <v>0.374</v>
      </c>
      <c r="AI698" s="862">
        <f t="shared" si="279"/>
        <v>0.11600000000000001</v>
      </c>
      <c r="AJ698" s="862" t="e">
        <f t="shared" si="280"/>
        <v>#VALUE!</v>
      </c>
      <c r="AK698" s="632" t="str">
        <f t="shared" si="285"/>
        <v/>
      </c>
      <c r="AL698" s="866" t="str">
        <f t="shared" si="265"/>
        <v/>
      </c>
      <c r="AM698" s="867">
        <f t="shared" si="272"/>
        <v>0</v>
      </c>
      <c r="AN698" s="633" t="str">
        <f t="shared" si="286"/>
        <v>YES</v>
      </c>
      <c r="AO698" s="511" t="s">
        <v>382</v>
      </c>
      <c r="AP698" s="127">
        <f>VLOOKUP(AO698,'Flags&amp;Qualifiers'!$B$2:$C$49,2)</f>
        <v>0</v>
      </c>
      <c r="AQ698" s="127">
        <f>VLOOKUP(AO698,'Flags&amp;Qualifiers'!$B$2:$D$49,3)</f>
        <v>0</v>
      </c>
      <c r="AR698" s="127">
        <f>VLOOKUP(AO698,'Flags&amp;Qualifiers'!$B$2:$E$49,4)</f>
        <v>0</v>
      </c>
      <c r="AS698" s="968"/>
      <c r="AT698" s="856" t="str">
        <f t="shared" si="273"/>
        <v>no</v>
      </c>
    </row>
    <row r="699" spans="1:46" s="7" customFormat="1" ht="11.25" customHeight="1" x14ac:dyDescent="0.2">
      <c r="A699" s="621">
        <f>(AirVision!A696)</f>
        <v>0</v>
      </c>
      <c r="B699" s="622">
        <f>(AirVision!B696)</f>
        <v>0</v>
      </c>
      <c r="C699" s="623" t="str">
        <f>IF(ISNUMBER(AirVision!I696),AirVision!I696, "")</f>
        <v/>
      </c>
      <c r="D699" s="624" t="str">
        <f>IF(AirVision!J696&lt;&gt;"",AirVision!J696, "")</f>
        <v/>
      </c>
      <c r="E699" s="624" t="str">
        <f>IF(ISNUMBER(AirVision!C696),AirVision!C696, "")</f>
        <v/>
      </c>
      <c r="F699" s="624" t="str">
        <f>IF(AirVision!D696&lt;&gt;"",AirVision!D696, "")</f>
        <v/>
      </c>
      <c r="G699" s="624" t="str">
        <f>IF(ISNUMBER(AirVision!F696),AirVision!F696, "")</f>
        <v/>
      </c>
      <c r="H699" s="624" t="str">
        <f>IF(AirVision!G696&lt;&gt;"",AirVision!G696, "")</f>
        <v/>
      </c>
      <c r="I699" s="624" t="str">
        <f>IF(ISNUMBER(AirVision!U696),AirVision!U696, "")</f>
        <v/>
      </c>
      <c r="J699" s="624" t="str">
        <f>IF(AirVision!V696&lt;&gt;"",AirVision!V696, "")</f>
        <v/>
      </c>
      <c r="K699" s="624" t="str">
        <f>IF(ISNUMBER(AirVision!X696),AirVision!X696, "")</f>
        <v/>
      </c>
      <c r="L699" s="624" t="str">
        <f>IF(AirVision!Y696&lt;&gt;"",AirVision!Y696, "")</f>
        <v/>
      </c>
      <c r="M699" s="624" t="str">
        <f>IF(ISNUMBER(AirVision!AA696),AirVision!AA696, "")</f>
        <v/>
      </c>
      <c r="N699" s="624" t="str">
        <f>IF(AirVision!AB696&lt;&gt;"",AirVision!AB696, "")</f>
        <v/>
      </c>
      <c r="O699" s="624" t="str">
        <f>IF(ISNUMBER(AirVision!AD696),AirVision!AD696, "")</f>
        <v/>
      </c>
      <c r="P699" s="624" t="str">
        <f>IF(AirVision!AE696&lt;&gt;"",AirVision!AE696, "")</f>
        <v/>
      </c>
      <c r="Q699" s="624">
        <f t="shared" si="266"/>
        <v>1</v>
      </c>
      <c r="R699" s="624" t="str">
        <f>IF(D699&lt;&gt;"",(VLOOKUP(D699,'Flags&amp;Qualifiers'!$S$2:$U$55,3)),"")</f>
        <v/>
      </c>
      <c r="S699" s="624" t="b">
        <f>ISNUMBER(SEARCH('Flags&amp;Qualifiers'!$S$5,D699))</f>
        <v>0</v>
      </c>
      <c r="T699" s="624">
        <f t="shared" si="267"/>
        <v>0</v>
      </c>
      <c r="U699" s="624" t="str">
        <f>IF(D699&lt;&gt;"",(VLOOKUP(D699,'Flags&amp;Qualifiers'!$S$2:$T$55,2)),"")</f>
        <v/>
      </c>
      <c r="V699" s="7">
        <f t="shared" si="268"/>
        <v>1</v>
      </c>
      <c r="W699" s="7">
        <f t="shared" si="269"/>
        <v>0</v>
      </c>
      <c r="X699" s="861" t="str">
        <f t="shared" si="270"/>
        <v>NULL</v>
      </c>
      <c r="Y699" s="557" t="str">
        <f t="shared" si="271"/>
        <v/>
      </c>
      <c r="Z699" s="862">
        <f t="shared" si="274"/>
        <v>693</v>
      </c>
      <c r="AA699" s="633">
        <f t="shared" si="275"/>
        <v>0</v>
      </c>
      <c r="AB699" s="7" t="str">
        <f t="shared" si="281"/>
        <v>INVALID</v>
      </c>
      <c r="AC699" s="861" t="str">
        <f t="shared" si="282"/>
        <v/>
      </c>
      <c r="AD699" s="861" t="e">
        <f t="shared" si="287"/>
        <v>#DIV/0!</v>
      </c>
      <c r="AE699" s="861">
        <f t="shared" si="288"/>
        <v>0</v>
      </c>
      <c r="AF699" s="862">
        <f t="shared" si="276"/>
        <v>300</v>
      </c>
      <c r="AG699" s="862">
        <f t="shared" si="277"/>
        <v>201</v>
      </c>
      <c r="AH699" s="865">
        <f t="shared" si="278"/>
        <v>0.374</v>
      </c>
      <c r="AI699" s="862">
        <f t="shared" si="279"/>
        <v>0.11600000000000001</v>
      </c>
      <c r="AJ699" s="862" t="e">
        <f t="shared" si="280"/>
        <v>#VALUE!</v>
      </c>
      <c r="AK699" s="632" t="str">
        <f t="shared" si="285"/>
        <v/>
      </c>
      <c r="AL699" s="866" t="str">
        <f t="shared" si="265"/>
        <v/>
      </c>
      <c r="AM699" s="867">
        <f t="shared" si="272"/>
        <v>0</v>
      </c>
      <c r="AN699" s="633" t="str">
        <f t="shared" si="286"/>
        <v>YES</v>
      </c>
      <c r="AO699" s="511" t="s">
        <v>382</v>
      </c>
      <c r="AP699" s="127">
        <f>VLOOKUP(AO699,'Flags&amp;Qualifiers'!$B$2:$C$49,2)</f>
        <v>0</v>
      </c>
      <c r="AQ699" s="127">
        <f>VLOOKUP(AO699,'Flags&amp;Qualifiers'!$B$2:$D$49,3)</f>
        <v>0</v>
      </c>
      <c r="AR699" s="127">
        <f>VLOOKUP(AO699,'Flags&amp;Qualifiers'!$B$2:$E$49,4)</f>
        <v>0</v>
      </c>
      <c r="AS699" s="968"/>
      <c r="AT699" s="856" t="str">
        <f t="shared" si="273"/>
        <v>no</v>
      </c>
    </row>
    <row r="700" spans="1:46" s="7" customFormat="1" ht="11.25" customHeight="1" x14ac:dyDescent="0.2">
      <c r="A700" s="621">
        <f>(AirVision!A697)</f>
        <v>0</v>
      </c>
      <c r="B700" s="622">
        <f>(AirVision!B697)</f>
        <v>0</v>
      </c>
      <c r="C700" s="623" t="str">
        <f>IF(ISNUMBER(AirVision!I697),AirVision!I697, "")</f>
        <v/>
      </c>
      <c r="D700" s="624" t="str">
        <f>IF(AirVision!J697&lt;&gt;"",AirVision!J697, "")</f>
        <v/>
      </c>
      <c r="E700" s="624" t="str">
        <f>IF(ISNUMBER(AirVision!C697),AirVision!C697, "")</f>
        <v/>
      </c>
      <c r="F700" s="624" t="str">
        <f>IF(AirVision!D697&lt;&gt;"",AirVision!D697, "")</f>
        <v/>
      </c>
      <c r="G700" s="624" t="str">
        <f>IF(ISNUMBER(AirVision!F697),AirVision!F697, "")</f>
        <v/>
      </c>
      <c r="H700" s="624" t="str">
        <f>IF(AirVision!G697&lt;&gt;"",AirVision!G697, "")</f>
        <v/>
      </c>
      <c r="I700" s="624" t="str">
        <f>IF(ISNUMBER(AirVision!U697),AirVision!U697, "")</f>
        <v/>
      </c>
      <c r="J700" s="624" t="str">
        <f>IF(AirVision!V697&lt;&gt;"",AirVision!V697, "")</f>
        <v/>
      </c>
      <c r="K700" s="624" t="str">
        <f>IF(ISNUMBER(AirVision!X697),AirVision!X697, "")</f>
        <v/>
      </c>
      <c r="L700" s="624" t="str">
        <f>IF(AirVision!Y697&lt;&gt;"",AirVision!Y697, "")</f>
        <v/>
      </c>
      <c r="M700" s="624" t="str">
        <f>IF(ISNUMBER(AirVision!AA697),AirVision!AA697, "")</f>
        <v/>
      </c>
      <c r="N700" s="624" t="str">
        <f>IF(AirVision!AB697&lt;&gt;"",AirVision!AB697, "")</f>
        <v/>
      </c>
      <c r="O700" s="624" t="str">
        <f>IF(ISNUMBER(AirVision!AD697),AirVision!AD697, "")</f>
        <v/>
      </c>
      <c r="P700" s="624" t="str">
        <f>IF(AirVision!AE697&lt;&gt;"",AirVision!AE697, "")</f>
        <v/>
      </c>
      <c r="Q700" s="624">
        <f t="shared" si="266"/>
        <v>1</v>
      </c>
      <c r="R700" s="624" t="str">
        <f>IF(D700&lt;&gt;"",(VLOOKUP(D700,'Flags&amp;Qualifiers'!$S$2:$U$55,3)),"")</f>
        <v/>
      </c>
      <c r="S700" s="624" t="b">
        <f>ISNUMBER(SEARCH('Flags&amp;Qualifiers'!$S$5,D700))</f>
        <v>0</v>
      </c>
      <c r="T700" s="624">
        <f t="shared" si="267"/>
        <v>0</v>
      </c>
      <c r="U700" s="624" t="str">
        <f>IF(D700&lt;&gt;"",(VLOOKUP(D700,'Flags&amp;Qualifiers'!$S$2:$T$55,2)),"")</f>
        <v/>
      </c>
      <c r="V700" s="7">
        <f t="shared" si="268"/>
        <v>1</v>
      </c>
      <c r="W700" s="7">
        <f t="shared" si="269"/>
        <v>0</v>
      </c>
      <c r="X700" s="861" t="str">
        <f t="shared" si="270"/>
        <v>NULL</v>
      </c>
      <c r="Y700" s="557" t="str">
        <f t="shared" si="271"/>
        <v/>
      </c>
      <c r="Z700" s="862">
        <f t="shared" si="274"/>
        <v>694</v>
      </c>
      <c r="AA700" s="633">
        <f t="shared" si="275"/>
        <v>0</v>
      </c>
      <c r="AB700" s="7" t="str">
        <f t="shared" si="281"/>
        <v>INVALID</v>
      </c>
      <c r="AC700" s="861" t="str">
        <f t="shared" si="282"/>
        <v/>
      </c>
      <c r="AD700" s="861" t="e">
        <f t="shared" si="287"/>
        <v>#DIV/0!</v>
      </c>
      <c r="AE700" s="861">
        <f t="shared" si="288"/>
        <v>0</v>
      </c>
      <c r="AF700" s="862">
        <f t="shared" si="276"/>
        <v>300</v>
      </c>
      <c r="AG700" s="862">
        <f t="shared" si="277"/>
        <v>201</v>
      </c>
      <c r="AH700" s="865">
        <f t="shared" si="278"/>
        <v>0.374</v>
      </c>
      <c r="AI700" s="862">
        <f t="shared" si="279"/>
        <v>0.11600000000000001</v>
      </c>
      <c r="AJ700" s="862" t="e">
        <f t="shared" si="280"/>
        <v>#VALUE!</v>
      </c>
      <c r="AK700" s="632" t="str">
        <f t="shared" si="285"/>
        <v/>
      </c>
      <c r="AL700" s="866" t="str">
        <f t="shared" si="265"/>
        <v/>
      </c>
      <c r="AM700" s="867">
        <f t="shared" si="272"/>
        <v>0</v>
      </c>
      <c r="AN700" s="633" t="str">
        <f t="shared" si="286"/>
        <v>YES</v>
      </c>
      <c r="AO700" s="511" t="s">
        <v>382</v>
      </c>
      <c r="AP700" s="127">
        <f>VLOOKUP(AO700,'Flags&amp;Qualifiers'!$B$2:$C$49,2)</f>
        <v>0</v>
      </c>
      <c r="AQ700" s="127">
        <f>VLOOKUP(AO700,'Flags&amp;Qualifiers'!$B$2:$D$49,3)</f>
        <v>0</v>
      </c>
      <c r="AR700" s="127">
        <f>VLOOKUP(AO700,'Flags&amp;Qualifiers'!$B$2:$E$49,4)</f>
        <v>0</v>
      </c>
      <c r="AS700" s="968"/>
      <c r="AT700" s="856" t="str">
        <f t="shared" si="273"/>
        <v>no</v>
      </c>
    </row>
    <row r="701" spans="1:46" s="7" customFormat="1" ht="11.25" customHeight="1" x14ac:dyDescent="0.2">
      <c r="A701" s="621">
        <f>(AirVision!A698)</f>
        <v>0</v>
      </c>
      <c r="B701" s="622">
        <f>(AirVision!B698)</f>
        <v>0</v>
      </c>
      <c r="C701" s="623" t="str">
        <f>IF(ISNUMBER(AirVision!I698),AirVision!I698, "")</f>
        <v/>
      </c>
      <c r="D701" s="624" t="str">
        <f>IF(AirVision!J698&lt;&gt;"",AirVision!J698, "")</f>
        <v/>
      </c>
      <c r="E701" s="624" t="str">
        <f>IF(ISNUMBER(AirVision!C698),AirVision!C698, "")</f>
        <v/>
      </c>
      <c r="F701" s="624" t="str">
        <f>IF(AirVision!D698&lt;&gt;"",AirVision!D698, "")</f>
        <v/>
      </c>
      <c r="G701" s="624" t="str">
        <f>IF(ISNUMBER(AirVision!F698),AirVision!F698, "")</f>
        <v/>
      </c>
      <c r="H701" s="624" t="str">
        <f>IF(AirVision!G698&lt;&gt;"",AirVision!G698, "")</f>
        <v/>
      </c>
      <c r="I701" s="624" t="str">
        <f>IF(ISNUMBER(AirVision!U698),AirVision!U698, "")</f>
        <v/>
      </c>
      <c r="J701" s="624" t="str">
        <f>IF(AirVision!V698&lt;&gt;"",AirVision!V698, "")</f>
        <v/>
      </c>
      <c r="K701" s="624" t="str">
        <f>IF(ISNUMBER(AirVision!X698),AirVision!X698, "")</f>
        <v/>
      </c>
      <c r="L701" s="624" t="str">
        <f>IF(AirVision!Y698&lt;&gt;"",AirVision!Y698, "")</f>
        <v/>
      </c>
      <c r="M701" s="624" t="str">
        <f>IF(ISNUMBER(AirVision!AA698),AirVision!AA698, "")</f>
        <v/>
      </c>
      <c r="N701" s="624" t="str">
        <f>IF(AirVision!AB698&lt;&gt;"",AirVision!AB698, "")</f>
        <v/>
      </c>
      <c r="O701" s="624" t="str">
        <f>IF(ISNUMBER(AirVision!AD698),AirVision!AD698, "")</f>
        <v/>
      </c>
      <c r="P701" s="624" t="str">
        <f>IF(AirVision!AE698&lt;&gt;"",AirVision!AE698, "")</f>
        <v/>
      </c>
      <c r="Q701" s="624">
        <f t="shared" si="266"/>
        <v>1</v>
      </c>
      <c r="R701" s="624" t="str">
        <f>IF(D701&lt;&gt;"",(VLOOKUP(D701,'Flags&amp;Qualifiers'!$S$2:$U$55,3)),"")</f>
        <v/>
      </c>
      <c r="S701" s="624" t="b">
        <f>ISNUMBER(SEARCH('Flags&amp;Qualifiers'!$S$5,D701))</f>
        <v>0</v>
      </c>
      <c r="T701" s="624">
        <f t="shared" si="267"/>
        <v>0</v>
      </c>
      <c r="U701" s="624" t="str">
        <f>IF(D701&lt;&gt;"",(VLOOKUP(D701,'Flags&amp;Qualifiers'!$S$2:$T$55,2)),"")</f>
        <v/>
      </c>
      <c r="V701" s="7">
        <f t="shared" si="268"/>
        <v>1</v>
      </c>
      <c r="W701" s="7">
        <f t="shared" si="269"/>
        <v>0</v>
      </c>
      <c r="X701" s="861" t="str">
        <f t="shared" si="270"/>
        <v>NULL</v>
      </c>
      <c r="Y701" s="557" t="str">
        <f t="shared" si="271"/>
        <v/>
      </c>
      <c r="Z701" s="862">
        <f t="shared" si="274"/>
        <v>695</v>
      </c>
      <c r="AA701" s="633">
        <f t="shared" si="275"/>
        <v>0</v>
      </c>
      <c r="AB701" s="7" t="str">
        <f t="shared" si="281"/>
        <v>INVALID</v>
      </c>
      <c r="AC701" s="861" t="str">
        <f t="shared" si="282"/>
        <v/>
      </c>
      <c r="AD701" s="861" t="e">
        <f t="shared" si="287"/>
        <v>#DIV/0!</v>
      </c>
      <c r="AE701" s="861">
        <f t="shared" si="288"/>
        <v>0</v>
      </c>
      <c r="AF701" s="862">
        <f t="shared" si="276"/>
        <v>300</v>
      </c>
      <c r="AG701" s="862">
        <f t="shared" si="277"/>
        <v>201</v>
      </c>
      <c r="AH701" s="865">
        <f t="shared" si="278"/>
        <v>0.374</v>
      </c>
      <c r="AI701" s="862">
        <f t="shared" si="279"/>
        <v>0.11600000000000001</v>
      </c>
      <c r="AJ701" s="862" t="e">
        <f t="shared" si="280"/>
        <v>#VALUE!</v>
      </c>
      <c r="AK701" s="632" t="str">
        <f t="shared" si="285"/>
        <v/>
      </c>
      <c r="AL701" s="866" t="str">
        <f t="shared" si="265"/>
        <v/>
      </c>
      <c r="AM701" s="867">
        <f t="shared" si="272"/>
        <v>0</v>
      </c>
      <c r="AN701" s="633" t="str">
        <f t="shared" si="286"/>
        <v>YES</v>
      </c>
      <c r="AO701" s="511" t="s">
        <v>382</v>
      </c>
      <c r="AP701" s="127">
        <f>VLOOKUP(AO701,'Flags&amp;Qualifiers'!$B$2:$C$49,2)</f>
        <v>0</v>
      </c>
      <c r="AQ701" s="127">
        <f>VLOOKUP(AO701,'Flags&amp;Qualifiers'!$B$2:$D$49,3)</f>
        <v>0</v>
      </c>
      <c r="AR701" s="127">
        <f>VLOOKUP(AO701,'Flags&amp;Qualifiers'!$B$2:$E$49,4)</f>
        <v>0</v>
      </c>
      <c r="AS701" s="968"/>
      <c r="AT701" s="856" t="str">
        <f t="shared" si="273"/>
        <v>no</v>
      </c>
    </row>
    <row r="702" spans="1:46" s="7" customFormat="1" ht="11.25" customHeight="1" x14ac:dyDescent="0.2">
      <c r="A702" s="621">
        <f>(AirVision!A699)</f>
        <v>0</v>
      </c>
      <c r="B702" s="622">
        <f>(AirVision!B699)</f>
        <v>0</v>
      </c>
      <c r="C702" s="623" t="str">
        <f>IF(ISNUMBER(AirVision!I699),AirVision!I699, "")</f>
        <v/>
      </c>
      <c r="D702" s="624" t="str">
        <f>IF(AirVision!J699&lt;&gt;"",AirVision!J699, "")</f>
        <v/>
      </c>
      <c r="E702" s="624" t="str">
        <f>IF(ISNUMBER(AirVision!C699),AirVision!C699, "")</f>
        <v/>
      </c>
      <c r="F702" s="624" t="str">
        <f>IF(AirVision!D699&lt;&gt;"",AirVision!D699, "")</f>
        <v/>
      </c>
      <c r="G702" s="624" t="str">
        <f>IF(ISNUMBER(AirVision!F699),AirVision!F699, "")</f>
        <v/>
      </c>
      <c r="H702" s="624" t="str">
        <f>IF(AirVision!G699&lt;&gt;"",AirVision!G699, "")</f>
        <v/>
      </c>
      <c r="I702" s="624" t="str">
        <f>IF(ISNUMBER(AirVision!U699),AirVision!U699, "")</f>
        <v/>
      </c>
      <c r="J702" s="624" t="str">
        <f>IF(AirVision!V699&lt;&gt;"",AirVision!V699, "")</f>
        <v/>
      </c>
      <c r="K702" s="624" t="str">
        <f>IF(ISNUMBER(AirVision!X699),AirVision!X699, "")</f>
        <v/>
      </c>
      <c r="L702" s="624" t="str">
        <f>IF(AirVision!Y699&lt;&gt;"",AirVision!Y699, "")</f>
        <v/>
      </c>
      <c r="M702" s="624" t="str">
        <f>IF(ISNUMBER(AirVision!AA699),AirVision!AA699, "")</f>
        <v/>
      </c>
      <c r="N702" s="624" t="str">
        <f>IF(AirVision!AB699&lt;&gt;"",AirVision!AB699, "")</f>
        <v/>
      </c>
      <c r="O702" s="624" t="str">
        <f>IF(ISNUMBER(AirVision!AD699),AirVision!AD699, "")</f>
        <v/>
      </c>
      <c r="P702" s="624" t="str">
        <f>IF(AirVision!AE699&lt;&gt;"",AirVision!AE699, "")</f>
        <v/>
      </c>
      <c r="Q702" s="624">
        <f t="shared" si="266"/>
        <v>1</v>
      </c>
      <c r="R702" s="624" t="str">
        <f>IF(D702&lt;&gt;"",(VLOOKUP(D702,'Flags&amp;Qualifiers'!$S$2:$U$55,3)),"")</f>
        <v/>
      </c>
      <c r="S702" s="624" t="b">
        <f>ISNUMBER(SEARCH('Flags&amp;Qualifiers'!$S$5,D702))</f>
        <v>0</v>
      </c>
      <c r="T702" s="624">
        <f t="shared" si="267"/>
        <v>0</v>
      </c>
      <c r="U702" s="624" t="str">
        <f>IF(D702&lt;&gt;"",(VLOOKUP(D702,'Flags&amp;Qualifiers'!$S$2:$T$55,2)),"")</f>
        <v/>
      </c>
      <c r="V702" s="7">
        <f t="shared" si="268"/>
        <v>1</v>
      </c>
      <c r="W702" s="7">
        <f t="shared" si="269"/>
        <v>0</v>
      </c>
      <c r="X702" s="861" t="str">
        <f t="shared" si="270"/>
        <v>NULL</v>
      </c>
      <c r="Y702" s="557" t="str">
        <f t="shared" si="271"/>
        <v/>
      </c>
      <c r="Z702" s="862">
        <f t="shared" si="274"/>
        <v>696</v>
      </c>
      <c r="AA702" s="633">
        <f t="shared" si="275"/>
        <v>0</v>
      </c>
      <c r="AB702" s="7" t="str">
        <f t="shared" si="281"/>
        <v>INVALID</v>
      </c>
      <c r="AC702" s="861" t="str">
        <f t="shared" si="282"/>
        <v/>
      </c>
      <c r="AD702" s="861" t="e">
        <f t="shared" si="287"/>
        <v>#DIV/0!</v>
      </c>
      <c r="AE702" s="861">
        <f t="shared" si="288"/>
        <v>0</v>
      </c>
      <c r="AF702" s="862">
        <f t="shared" si="276"/>
        <v>300</v>
      </c>
      <c r="AG702" s="862">
        <f t="shared" si="277"/>
        <v>201</v>
      </c>
      <c r="AH702" s="865">
        <f t="shared" si="278"/>
        <v>0.374</v>
      </c>
      <c r="AI702" s="862">
        <f t="shared" si="279"/>
        <v>0.11600000000000001</v>
      </c>
      <c r="AJ702" s="862" t="e">
        <f t="shared" si="280"/>
        <v>#VALUE!</v>
      </c>
      <c r="AK702" s="632" t="str">
        <f t="shared" si="285"/>
        <v/>
      </c>
      <c r="AL702" s="866" t="str">
        <f t="shared" si="265"/>
        <v/>
      </c>
      <c r="AM702" s="867">
        <f t="shared" si="272"/>
        <v>0</v>
      </c>
      <c r="AN702" s="633" t="str">
        <f t="shared" si="286"/>
        <v>YES</v>
      </c>
      <c r="AO702" s="511" t="s">
        <v>382</v>
      </c>
      <c r="AP702" s="127">
        <f>VLOOKUP(AO702,'Flags&amp;Qualifiers'!$B$2:$C$49,2)</f>
        <v>0</v>
      </c>
      <c r="AQ702" s="127">
        <f>VLOOKUP(AO702,'Flags&amp;Qualifiers'!$B$2:$D$49,3)</f>
        <v>0</v>
      </c>
      <c r="AR702" s="127">
        <f>VLOOKUP(AO702,'Flags&amp;Qualifiers'!$B$2:$E$49,4)</f>
        <v>0</v>
      </c>
      <c r="AS702" s="968"/>
      <c r="AT702" s="856" t="str">
        <f t="shared" si="273"/>
        <v>no</v>
      </c>
    </row>
    <row r="703" spans="1:46" s="7" customFormat="1" ht="11.25" customHeight="1" x14ac:dyDescent="0.2">
      <c r="A703" s="621">
        <f>(AirVision!A700)</f>
        <v>0</v>
      </c>
      <c r="B703" s="622">
        <f>(AirVision!B700)</f>
        <v>0</v>
      </c>
      <c r="C703" s="623" t="str">
        <f>IF(ISNUMBER(AirVision!I700),AirVision!I700, "")</f>
        <v/>
      </c>
      <c r="D703" s="624" t="str">
        <f>IF(AirVision!J700&lt;&gt;"",AirVision!J700, "")</f>
        <v/>
      </c>
      <c r="E703" s="624" t="str">
        <f>IF(ISNUMBER(AirVision!C700),AirVision!C700, "")</f>
        <v/>
      </c>
      <c r="F703" s="624" t="str">
        <f>IF(AirVision!D700&lt;&gt;"",AirVision!D700, "")</f>
        <v/>
      </c>
      <c r="G703" s="624" t="str">
        <f>IF(ISNUMBER(AirVision!F700),AirVision!F700, "")</f>
        <v/>
      </c>
      <c r="H703" s="624" t="str">
        <f>IF(AirVision!G700&lt;&gt;"",AirVision!G700, "")</f>
        <v/>
      </c>
      <c r="I703" s="624" t="str">
        <f>IF(ISNUMBER(AirVision!U700),AirVision!U700, "")</f>
        <v/>
      </c>
      <c r="J703" s="624" t="str">
        <f>IF(AirVision!V700&lt;&gt;"",AirVision!V700, "")</f>
        <v/>
      </c>
      <c r="K703" s="624" t="str">
        <f>IF(ISNUMBER(AirVision!X700),AirVision!X700, "")</f>
        <v/>
      </c>
      <c r="L703" s="624" t="str">
        <f>IF(AirVision!Y700&lt;&gt;"",AirVision!Y700, "")</f>
        <v/>
      </c>
      <c r="M703" s="624" t="str">
        <f>IF(ISNUMBER(AirVision!AA700),AirVision!AA700, "")</f>
        <v/>
      </c>
      <c r="N703" s="624" t="str">
        <f>IF(AirVision!AB700&lt;&gt;"",AirVision!AB700, "")</f>
        <v/>
      </c>
      <c r="O703" s="624" t="str">
        <f>IF(ISNUMBER(AirVision!AD700),AirVision!AD700, "")</f>
        <v/>
      </c>
      <c r="P703" s="624" t="str">
        <f>IF(AirVision!AE700&lt;&gt;"",AirVision!AE700, "")</f>
        <v/>
      </c>
      <c r="Q703" s="624">
        <f t="shared" si="266"/>
        <v>1</v>
      </c>
      <c r="R703" s="624" t="str">
        <f>IF(D703&lt;&gt;"",(VLOOKUP(D703,'Flags&amp;Qualifiers'!$S$2:$U$55,3)),"")</f>
        <v/>
      </c>
      <c r="S703" s="624" t="b">
        <f>ISNUMBER(SEARCH('Flags&amp;Qualifiers'!$S$5,D703))</f>
        <v>0</v>
      </c>
      <c r="T703" s="624">
        <f t="shared" si="267"/>
        <v>0</v>
      </c>
      <c r="U703" s="624" t="str">
        <f>IF(D703&lt;&gt;"",(VLOOKUP(D703,'Flags&amp;Qualifiers'!$S$2:$T$55,2)),"")</f>
        <v/>
      </c>
      <c r="V703" s="7">
        <f t="shared" si="268"/>
        <v>1</v>
      </c>
      <c r="W703" s="7">
        <f t="shared" si="269"/>
        <v>0</v>
      </c>
      <c r="X703" s="861" t="str">
        <f t="shared" si="270"/>
        <v>NULL</v>
      </c>
      <c r="Y703" s="557" t="str">
        <f t="shared" si="271"/>
        <v/>
      </c>
      <c r="Z703" s="862">
        <f t="shared" si="274"/>
        <v>697</v>
      </c>
      <c r="AA703" s="633">
        <f t="shared" si="275"/>
        <v>0</v>
      </c>
      <c r="AB703" s="7" t="str">
        <f t="shared" si="281"/>
        <v>INVALID</v>
      </c>
      <c r="AC703" s="861" t="str">
        <f t="shared" si="282"/>
        <v/>
      </c>
      <c r="AD703" s="861" t="e">
        <f t="shared" ref="AD703:AD726" si="289">AVERAGE($X$703:$X$726)</f>
        <v>#DIV/0!</v>
      </c>
      <c r="AE703" s="861">
        <f t="shared" ref="AE703:AE726" si="290">MAX($X$703:$X$726)</f>
        <v>0</v>
      </c>
      <c r="AF703" s="862">
        <f t="shared" si="276"/>
        <v>300</v>
      </c>
      <c r="AG703" s="862">
        <f t="shared" si="277"/>
        <v>201</v>
      </c>
      <c r="AH703" s="865">
        <f t="shared" si="278"/>
        <v>0.374</v>
      </c>
      <c r="AI703" s="862">
        <f t="shared" si="279"/>
        <v>0.11600000000000001</v>
      </c>
      <c r="AJ703" s="862" t="e">
        <f t="shared" si="280"/>
        <v>#VALUE!</v>
      </c>
      <c r="AK703" s="632" t="str">
        <f t="shared" si="285"/>
        <v/>
      </c>
      <c r="AL703" s="866" t="str">
        <f t="shared" si="265"/>
        <v/>
      </c>
      <c r="AM703" s="867">
        <f t="shared" si="272"/>
        <v>0</v>
      </c>
      <c r="AN703" s="633" t="str">
        <f t="shared" si="286"/>
        <v>YES</v>
      </c>
      <c r="AO703" s="511" t="s">
        <v>382</v>
      </c>
      <c r="AP703" s="127">
        <f>VLOOKUP(AO703,'Flags&amp;Qualifiers'!$B$2:$C$49,2)</f>
        <v>0</v>
      </c>
      <c r="AQ703" s="127">
        <f>VLOOKUP(AO703,'Flags&amp;Qualifiers'!$B$2:$D$49,3)</f>
        <v>0</v>
      </c>
      <c r="AR703" s="127">
        <f>VLOOKUP(AO703,'Flags&amp;Qualifiers'!$B$2:$E$49,4)</f>
        <v>0</v>
      </c>
      <c r="AS703" s="968"/>
      <c r="AT703" s="856" t="str">
        <f t="shared" si="273"/>
        <v>no</v>
      </c>
    </row>
    <row r="704" spans="1:46" s="7" customFormat="1" ht="11.25" customHeight="1" x14ac:dyDescent="0.2">
      <c r="A704" s="621">
        <f>(AirVision!A701)</f>
        <v>0</v>
      </c>
      <c r="B704" s="622">
        <f>(AirVision!B701)</f>
        <v>0</v>
      </c>
      <c r="C704" s="623" t="str">
        <f>IF(ISNUMBER(AirVision!I701),AirVision!I701, "")</f>
        <v/>
      </c>
      <c r="D704" s="624" t="str">
        <f>IF(AirVision!J701&lt;&gt;"",AirVision!J701, "")</f>
        <v/>
      </c>
      <c r="E704" s="624" t="str">
        <f>IF(ISNUMBER(AirVision!C701),AirVision!C701, "")</f>
        <v/>
      </c>
      <c r="F704" s="624" t="str">
        <f>IF(AirVision!D701&lt;&gt;"",AirVision!D701, "")</f>
        <v/>
      </c>
      <c r="G704" s="624" t="str">
        <f>IF(ISNUMBER(AirVision!F701),AirVision!F701, "")</f>
        <v/>
      </c>
      <c r="H704" s="624" t="str">
        <f>IF(AirVision!G701&lt;&gt;"",AirVision!G701, "")</f>
        <v/>
      </c>
      <c r="I704" s="624" t="str">
        <f>IF(ISNUMBER(AirVision!U701),AirVision!U701, "")</f>
        <v/>
      </c>
      <c r="J704" s="624" t="str">
        <f>IF(AirVision!V701&lt;&gt;"",AirVision!V701, "")</f>
        <v/>
      </c>
      <c r="K704" s="624" t="str">
        <f>IF(ISNUMBER(AirVision!X701),AirVision!X701, "")</f>
        <v/>
      </c>
      <c r="L704" s="624" t="str">
        <f>IF(AirVision!Y701&lt;&gt;"",AirVision!Y701, "")</f>
        <v/>
      </c>
      <c r="M704" s="624" t="str">
        <f>IF(ISNUMBER(AirVision!AA701),AirVision!AA701, "")</f>
        <v/>
      </c>
      <c r="N704" s="624" t="str">
        <f>IF(AirVision!AB701&lt;&gt;"",AirVision!AB701, "")</f>
        <v/>
      </c>
      <c r="O704" s="624" t="str">
        <f>IF(ISNUMBER(AirVision!AD701),AirVision!AD701, "")</f>
        <v/>
      </c>
      <c r="P704" s="624" t="str">
        <f>IF(AirVision!AE701&lt;&gt;"",AirVision!AE701, "")</f>
        <v/>
      </c>
      <c r="Q704" s="624">
        <f t="shared" si="266"/>
        <v>1</v>
      </c>
      <c r="R704" s="624" t="str">
        <f>IF(D704&lt;&gt;"",(VLOOKUP(D704,'Flags&amp;Qualifiers'!$S$2:$U$55,3)),"")</f>
        <v/>
      </c>
      <c r="S704" s="624" t="b">
        <f>ISNUMBER(SEARCH('Flags&amp;Qualifiers'!$S$5,D704))</f>
        <v>0</v>
      </c>
      <c r="T704" s="624">
        <f t="shared" si="267"/>
        <v>0</v>
      </c>
      <c r="U704" s="624" t="str">
        <f>IF(D704&lt;&gt;"",(VLOOKUP(D704,'Flags&amp;Qualifiers'!$S$2:$T$55,2)),"")</f>
        <v/>
      </c>
      <c r="V704" s="7">
        <f t="shared" si="268"/>
        <v>1</v>
      </c>
      <c r="W704" s="7">
        <f t="shared" si="269"/>
        <v>0</v>
      </c>
      <c r="X704" s="861" t="str">
        <f t="shared" si="270"/>
        <v>NULL</v>
      </c>
      <c r="Y704" s="557" t="str">
        <f t="shared" si="271"/>
        <v/>
      </c>
      <c r="Z704" s="862">
        <f t="shared" si="274"/>
        <v>698</v>
      </c>
      <c r="AA704" s="633">
        <f t="shared" si="275"/>
        <v>0</v>
      </c>
      <c r="AB704" s="7" t="str">
        <f t="shared" si="281"/>
        <v>INVALID</v>
      </c>
      <c r="AC704" s="861" t="str">
        <f t="shared" si="282"/>
        <v/>
      </c>
      <c r="AD704" s="861" t="e">
        <f t="shared" si="289"/>
        <v>#DIV/0!</v>
      </c>
      <c r="AE704" s="861">
        <f t="shared" si="290"/>
        <v>0</v>
      </c>
      <c r="AF704" s="862">
        <f t="shared" si="276"/>
        <v>300</v>
      </c>
      <c r="AG704" s="862">
        <f t="shared" si="277"/>
        <v>201</v>
      </c>
      <c r="AH704" s="865">
        <f t="shared" si="278"/>
        <v>0.374</v>
      </c>
      <c r="AI704" s="862">
        <f t="shared" si="279"/>
        <v>0.11600000000000001</v>
      </c>
      <c r="AJ704" s="862" t="e">
        <f t="shared" si="280"/>
        <v>#VALUE!</v>
      </c>
      <c r="AK704" s="632" t="str">
        <f t="shared" si="285"/>
        <v/>
      </c>
      <c r="AL704" s="866" t="str">
        <f t="shared" si="265"/>
        <v/>
      </c>
      <c r="AM704" s="867">
        <f t="shared" si="272"/>
        <v>0</v>
      </c>
      <c r="AN704" s="633" t="str">
        <f t="shared" si="286"/>
        <v>YES</v>
      </c>
      <c r="AO704" s="511" t="s">
        <v>382</v>
      </c>
      <c r="AP704" s="127">
        <f>VLOOKUP(AO704,'Flags&amp;Qualifiers'!$B$2:$C$49,2)</f>
        <v>0</v>
      </c>
      <c r="AQ704" s="127">
        <f>VLOOKUP(AO704,'Flags&amp;Qualifiers'!$B$2:$D$49,3)</f>
        <v>0</v>
      </c>
      <c r="AR704" s="127">
        <f>VLOOKUP(AO704,'Flags&amp;Qualifiers'!$B$2:$E$49,4)</f>
        <v>0</v>
      </c>
      <c r="AS704" s="968"/>
      <c r="AT704" s="856" t="str">
        <f t="shared" si="273"/>
        <v>no</v>
      </c>
    </row>
    <row r="705" spans="1:46" s="7" customFormat="1" ht="11.25" customHeight="1" x14ac:dyDescent="0.2">
      <c r="A705" s="621">
        <f>(AirVision!A702)</f>
        <v>0</v>
      </c>
      <c r="B705" s="622">
        <f>(AirVision!B702)</f>
        <v>0</v>
      </c>
      <c r="C705" s="623" t="str">
        <f>IF(ISNUMBER(AirVision!I702),AirVision!I702, "")</f>
        <v/>
      </c>
      <c r="D705" s="624" t="str">
        <f>IF(AirVision!J702&lt;&gt;"",AirVision!J702, "")</f>
        <v/>
      </c>
      <c r="E705" s="624" t="str">
        <f>IF(ISNUMBER(AirVision!C702),AirVision!C702, "")</f>
        <v/>
      </c>
      <c r="F705" s="624" t="str">
        <f>IF(AirVision!D702&lt;&gt;"",AirVision!D702, "")</f>
        <v/>
      </c>
      <c r="G705" s="624" t="str">
        <f>IF(ISNUMBER(AirVision!F702),AirVision!F702, "")</f>
        <v/>
      </c>
      <c r="H705" s="624" t="str">
        <f>IF(AirVision!G702&lt;&gt;"",AirVision!G702, "")</f>
        <v/>
      </c>
      <c r="I705" s="624" t="str">
        <f>IF(ISNUMBER(AirVision!U702),AirVision!U702, "")</f>
        <v/>
      </c>
      <c r="J705" s="624" t="str">
        <f>IF(AirVision!V702&lt;&gt;"",AirVision!V702, "")</f>
        <v/>
      </c>
      <c r="K705" s="624" t="str">
        <f>IF(ISNUMBER(AirVision!X702),AirVision!X702, "")</f>
        <v/>
      </c>
      <c r="L705" s="624" t="str">
        <f>IF(AirVision!Y702&lt;&gt;"",AirVision!Y702, "")</f>
        <v/>
      </c>
      <c r="M705" s="624" t="str">
        <f>IF(ISNUMBER(AirVision!AA702),AirVision!AA702, "")</f>
        <v/>
      </c>
      <c r="N705" s="624" t="str">
        <f>IF(AirVision!AB702&lt;&gt;"",AirVision!AB702, "")</f>
        <v/>
      </c>
      <c r="O705" s="624" t="str">
        <f>IF(ISNUMBER(AirVision!AD702),AirVision!AD702, "")</f>
        <v/>
      </c>
      <c r="P705" s="624" t="str">
        <f>IF(AirVision!AE702&lt;&gt;"",AirVision!AE702, "")</f>
        <v/>
      </c>
      <c r="Q705" s="624">
        <f t="shared" si="266"/>
        <v>1</v>
      </c>
      <c r="R705" s="624" t="str">
        <f>IF(D705&lt;&gt;"",(VLOOKUP(D705,'Flags&amp;Qualifiers'!$S$2:$U$55,3)),"")</f>
        <v/>
      </c>
      <c r="S705" s="624" t="b">
        <f>ISNUMBER(SEARCH('Flags&amp;Qualifiers'!$S$5,D705))</f>
        <v>0</v>
      </c>
      <c r="T705" s="624">
        <f t="shared" si="267"/>
        <v>0</v>
      </c>
      <c r="U705" s="624" t="str">
        <f>IF(D705&lt;&gt;"",(VLOOKUP(D705,'Flags&amp;Qualifiers'!$S$2:$T$55,2)),"")</f>
        <v/>
      </c>
      <c r="V705" s="7">
        <f t="shared" si="268"/>
        <v>1</v>
      </c>
      <c r="W705" s="7">
        <f t="shared" si="269"/>
        <v>0</v>
      </c>
      <c r="X705" s="861" t="str">
        <f t="shared" si="270"/>
        <v>NULL</v>
      </c>
      <c r="Y705" s="557" t="str">
        <f t="shared" si="271"/>
        <v/>
      </c>
      <c r="Z705" s="862">
        <f t="shared" si="274"/>
        <v>699</v>
      </c>
      <c r="AA705" s="633">
        <f t="shared" si="275"/>
        <v>0</v>
      </c>
      <c r="AB705" s="7" t="str">
        <f t="shared" si="281"/>
        <v>INVALID</v>
      </c>
      <c r="AC705" s="861" t="str">
        <f t="shared" si="282"/>
        <v/>
      </c>
      <c r="AD705" s="861" t="e">
        <f t="shared" si="289"/>
        <v>#DIV/0!</v>
      </c>
      <c r="AE705" s="861">
        <f t="shared" si="290"/>
        <v>0</v>
      </c>
      <c r="AF705" s="862">
        <f t="shared" si="276"/>
        <v>300</v>
      </c>
      <c r="AG705" s="862">
        <f t="shared" si="277"/>
        <v>201</v>
      </c>
      <c r="AH705" s="865">
        <f t="shared" si="278"/>
        <v>0.374</v>
      </c>
      <c r="AI705" s="862">
        <f t="shared" si="279"/>
        <v>0.11600000000000001</v>
      </c>
      <c r="AJ705" s="862" t="e">
        <f t="shared" si="280"/>
        <v>#VALUE!</v>
      </c>
      <c r="AK705" s="632" t="str">
        <f t="shared" si="285"/>
        <v/>
      </c>
      <c r="AL705" s="866" t="str">
        <f t="shared" si="265"/>
        <v/>
      </c>
      <c r="AM705" s="867">
        <f t="shared" si="272"/>
        <v>0</v>
      </c>
      <c r="AN705" s="633" t="str">
        <f t="shared" si="286"/>
        <v>YES</v>
      </c>
      <c r="AO705" s="511" t="s">
        <v>382</v>
      </c>
      <c r="AP705" s="127">
        <f>VLOOKUP(AO705,'Flags&amp;Qualifiers'!$B$2:$C$49,2)</f>
        <v>0</v>
      </c>
      <c r="AQ705" s="127">
        <f>VLOOKUP(AO705,'Flags&amp;Qualifiers'!$B$2:$D$49,3)</f>
        <v>0</v>
      </c>
      <c r="AR705" s="127">
        <f>VLOOKUP(AO705,'Flags&amp;Qualifiers'!$B$2:$E$49,4)</f>
        <v>0</v>
      </c>
      <c r="AS705" s="968"/>
      <c r="AT705" s="856" t="str">
        <f t="shared" si="273"/>
        <v>no</v>
      </c>
    </row>
    <row r="706" spans="1:46" s="7" customFormat="1" ht="11.25" customHeight="1" x14ac:dyDescent="0.2">
      <c r="A706" s="621">
        <f>(AirVision!A703)</f>
        <v>0</v>
      </c>
      <c r="B706" s="622">
        <f>(AirVision!B703)</f>
        <v>0</v>
      </c>
      <c r="C706" s="623" t="str">
        <f>IF(ISNUMBER(AirVision!I703),AirVision!I703, "")</f>
        <v/>
      </c>
      <c r="D706" s="624" t="str">
        <f>IF(AirVision!J703&lt;&gt;"",AirVision!J703, "")</f>
        <v/>
      </c>
      <c r="E706" s="624" t="str">
        <f>IF(ISNUMBER(AirVision!C703),AirVision!C703, "")</f>
        <v/>
      </c>
      <c r="F706" s="624" t="str">
        <f>IF(AirVision!D703&lt;&gt;"",AirVision!D703, "")</f>
        <v/>
      </c>
      <c r="G706" s="624" t="str">
        <f>IF(ISNUMBER(AirVision!F703),AirVision!F703, "")</f>
        <v/>
      </c>
      <c r="H706" s="624" t="str">
        <f>IF(AirVision!G703&lt;&gt;"",AirVision!G703, "")</f>
        <v/>
      </c>
      <c r="I706" s="624" t="str">
        <f>IF(ISNUMBER(AirVision!U703),AirVision!U703, "")</f>
        <v/>
      </c>
      <c r="J706" s="624" t="str">
        <f>IF(AirVision!V703&lt;&gt;"",AirVision!V703, "")</f>
        <v/>
      </c>
      <c r="K706" s="624" t="str">
        <f>IF(ISNUMBER(AirVision!X703),AirVision!X703, "")</f>
        <v/>
      </c>
      <c r="L706" s="624" t="str">
        <f>IF(AirVision!Y703&lt;&gt;"",AirVision!Y703, "")</f>
        <v/>
      </c>
      <c r="M706" s="624" t="str">
        <f>IF(ISNUMBER(AirVision!AA703),AirVision!AA703, "")</f>
        <v/>
      </c>
      <c r="N706" s="624" t="str">
        <f>IF(AirVision!AB703&lt;&gt;"",AirVision!AB703, "")</f>
        <v/>
      </c>
      <c r="O706" s="624" t="str">
        <f>IF(ISNUMBER(AirVision!AD703),AirVision!AD703, "")</f>
        <v/>
      </c>
      <c r="P706" s="624" t="str">
        <f>IF(AirVision!AE703&lt;&gt;"",AirVision!AE703, "")</f>
        <v/>
      </c>
      <c r="Q706" s="624">
        <f t="shared" si="266"/>
        <v>1</v>
      </c>
      <c r="R706" s="624" t="str">
        <f>IF(D706&lt;&gt;"",(VLOOKUP(D706,'Flags&amp;Qualifiers'!$S$2:$U$55,3)),"")</f>
        <v/>
      </c>
      <c r="S706" s="624" t="b">
        <f>ISNUMBER(SEARCH('Flags&amp;Qualifiers'!$S$5,D706))</f>
        <v>0</v>
      </c>
      <c r="T706" s="624">
        <f t="shared" si="267"/>
        <v>0</v>
      </c>
      <c r="U706" s="624" t="str">
        <f>IF(D706&lt;&gt;"",(VLOOKUP(D706,'Flags&amp;Qualifiers'!$S$2:$T$55,2)),"")</f>
        <v/>
      </c>
      <c r="V706" s="7">
        <f t="shared" si="268"/>
        <v>1</v>
      </c>
      <c r="W706" s="7">
        <f t="shared" si="269"/>
        <v>0</v>
      </c>
      <c r="X706" s="861" t="str">
        <f t="shared" si="270"/>
        <v>NULL</v>
      </c>
      <c r="Y706" s="557" t="str">
        <f t="shared" si="271"/>
        <v/>
      </c>
      <c r="Z706" s="862">
        <f t="shared" si="274"/>
        <v>700</v>
      </c>
      <c r="AA706" s="633">
        <f t="shared" si="275"/>
        <v>0</v>
      </c>
      <c r="AB706" s="7" t="str">
        <f t="shared" si="281"/>
        <v>INVALID</v>
      </c>
      <c r="AC706" s="861" t="str">
        <f t="shared" si="282"/>
        <v/>
      </c>
      <c r="AD706" s="861" t="e">
        <f t="shared" si="289"/>
        <v>#DIV/0!</v>
      </c>
      <c r="AE706" s="861">
        <f t="shared" si="290"/>
        <v>0</v>
      </c>
      <c r="AF706" s="862">
        <f t="shared" si="276"/>
        <v>300</v>
      </c>
      <c r="AG706" s="862">
        <f t="shared" si="277"/>
        <v>201</v>
      </c>
      <c r="AH706" s="865">
        <f t="shared" si="278"/>
        <v>0.374</v>
      </c>
      <c r="AI706" s="862">
        <f t="shared" si="279"/>
        <v>0.11600000000000001</v>
      </c>
      <c r="AJ706" s="862" t="e">
        <f t="shared" si="280"/>
        <v>#VALUE!</v>
      </c>
      <c r="AK706" s="632" t="str">
        <f t="shared" si="285"/>
        <v/>
      </c>
      <c r="AL706" s="866" t="str">
        <f t="shared" si="265"/>
        <v/>
      </c>
      <c r="AM706" s="867">
        <f t="shared" si="272"/>
        <v>0</v>
      </c>
      <c r="AN706" s="633" t="str">
        <f t="shared" si="286"/>
        <v>YES</v>
      </c>
      <c r="AO706" s="511" t="s">
        <v>382</v>
      </c>
      <c r="AP706" s="127">
        <f>VLOOKUP(AO706,'Flags&amp;Qualifiers'!$B$2:$C$49,2)</f>
        <v>0</v>
      </c>
      <c r="AQ706" s="127">
        <f>VLOOKUP(AO706,'Flags&amp;Qualifiers'!$B$2:$D$49,3)</f>
        <v>0</v>
      </c>
      <c r="AR706" s="127">
        <f>VLOOKUP(AO706,'Flags&amp;Qualifiers'!$B$2:$E$49,4)</f>
        <v>0</v>
      </c>
      <c r="AS706" s="968"/>
      <c r="AT706" s="856" t="str">
        <f t="shared" si="273"/>
        <v>no</v>
      </c>
    </row>
    <row r="707" spans="1:46" s="7" customFormat="1" ht="11.25" customHeight="1" x14ac:dyDescent="0.2">
      <c r="A707" s="621">
        <f>(AirVision!A704)</f>
        <v>0</v>
      </c>
      <c r="B707" s="622">
        <f>(AirVision!B704)</f>
        <v>0</v>
      </c>
      <c r="C707" s="623" t="str">
        <f>IF(ISNUMBER(AirVision!I704),AirVision!I704, "")</f>
        <v/>
      </c>
      <c r="D707" s="624" t="str">
        <f>IF(AirVision!J704&lt;&gt;"",AirVision!J704, "")</f>
        <v/>
      </c>
      <c r="E707" s="624" t="str">
        <f>IF(ISNUMBER(AirVision!C704),AirVision!C704, "")</f>
        <v/>
      </c>
      <c r="F707" s="624" t="str">
        <f>IF(AirVision!D704&lt;&gt;"",AirVision!D704, "")</f>
        <v/>
      </c>
      <c r="G707" s="624" t="str">
        <f>IF(ISNUMBER(AirVision!F704),AirVision!F704, "")</f>
        <v/>
      </c>
      <c r="H707" s="624" t="str">
        <f>IF(AirVision!G704&lt;&gt;"",AirVision!G704, "")</f>
        <v/>
      </c>
      <c r="I707" s="624" t="str">
        <f>IF(ISNUMBER(AirVision!U704),AirVision!U704, "")</f>
        <v/>
      </c>
      <c r="J707" s="624" t="str">
        <f>IF(AirVision!V704&lt;&gt;"",AirVision!V704, "")</f>
        <v/>
      </c>
      <c r="K707" s="624" t="str">
        <f>IF(ISNUMBER(AirVision!X704),AirVision!X704, "")</f>
        <v/>
      </c>
      <c r="L707" s="624" t="str">
        <f>IF(AirVision!Y704&lt;&gt;"",AirVision!Y704, "")</f>
        <v/>
      </c>
      <c r="M707" s="624" t="str">
        <f>IF(ISNUMBER(AirVision!AA704),AirVision!AA704, "")</f>
        <v/>
      </c>
      <c r="N707" s="624" t="str">
        <f>IF(AirVision!AB704&lt;&gt;"",AirVision!AB704, "")</f>
        <v/>
      </c>
      <c r="O707" s="624" t="str">
        <f>IF(ISNUMBER(AirVision!AD704),AirVision!AD704, "")</f>
        <v/>
      </c>
      <c r="P707" s="624" t="str">
        <f>IF(AirVision!AE704&lt;&gt;"",AirVision!AE704, "")</f>
        <v/>
      </c>
      <c r="Q707" s="624">
        <f t="shared" si="266"/>
        <v>1</v>
      </c>
      <c r="R707" s="624" t="str">
        <f>IF(D707&lt;&gt;"",(VLOOKUP(D707,'Flags&amp;Qualifiers'!$S$2:$U$55,3)),"")</f>
        <v/>
      </c>
      <c r="S707" s="624" t="b">
        <f>ISNUMBER(SEARCH('Flags&amp;Qualifiers'!$S$5,D707))</f>
        <v>0</v>
      </c>
      <c r="T707" s="624">
        <f t="shared" si="267"/>
        <v>0</v>
      </c>
      <c r="U707" s="624" t="str">
        <f>IF(D707&lt;&gt;"",(VLOOKUP(D707,'Flags&amp;Qualifiers'!$S$2:$T$55,2)),"")</f>
        <v/>
      </c>
      <c r="V707" s="7">
        <f t="shared" si="268"/>
        <v>1</v>
      </c>
      <c r="W707" s="7">
        <f t="shared" si="269"/>
        <v>0</v>
      </c>
      <c r="X707" s="861" t="str">
        <f t="shared" si="270"/>
        <v>NULL</v>
      </c>
      <c r="Y707" s="557" t="str">
        <f t="shared" si="271"/>
        <v/>
      </c>
      <c r="Z707" s="862">
        <f t="shared" si="274"/>
        <v>701</v>
      </c>
      <c r="AA707" s="633">
        <f t="shared" si="275"/>
        <v>0</v>
      </c>
      <c r="AB707" s="7" t="str">
        <f t="shared" si="281"/>
        <v>INVALID</v>
      </c>
      <c r="AC707" s="861" t="str">
        <f t="shared" si="282"/>
        <v/>
      </c>
      <c r="AD707" s="861" t="e">
        <f t="shared" si="289"/>
        <v>#DIV/0!</v>
      </c>
      <c r="AE707" s="861">
        <f t="shared" si="290"/>
        <v>0</v>
      </c>
      <c r="AF707" s="862">
        <f t="shared" si="276"/>
        <v>300</v>
      </c>
      <c r="AG707" s="862">
        <f t="shared" si="277"/>
        <v>201</v>
      </c>
      <c r="AH707" s="865">
        <f t="shared" si="278"/>
        <v>0.374</v>
      </c>
      <c r="AI707" s="862">
        <f t="shared" si="279"/>
        <v>0.11600000000000001</v>
      </c>
      <c r="AJ707" s="862" t="e">
        <f t="shared" si="280"/>
        <v>#VALUE!</v>
      </c>
      <c r="AK707" s="632" t="str">
        <f t="shared" si="285"/>
        <v/>
      </c>
      <c r="AL707" s="866" t="str">
        <f t="shared" si="265"/>
        <v/>
      </c>
      <c r="AM707" s="867">
        <f t="shared" si="272"/>
        <v>0</v>
      </c>
      <c r="AN707" s="633" t="str">
        <f t="shared" si="286"/>
        <v>YES</v>
      </c>
      <c r="AO707" s="511" t="s">
        <v>382</v>
      </c>
      <c r="AP707" s="127">
        <f>VLOOKUP(AO707,'Flags&amp;Qualifiers'!$B$2:$C$49,2)</f>
        <v>0</v>
      </c>
      <c r="AQ707" s="127">
        <f>VLOOKUP(AO707,'Flags&amp;Qualifiers'!$B$2:$D$49,3)</f>
        <v>0</v>
      </c>
      <c r="AR707" s="127">
        <f>VLOOKUP(AO707,'Flags&amp;Qualifiers'!$B$2:$E$49,4)</f>
        <v>0</v>
      </c>
      <c r="AS707" s="968"/>
      <c r="AT707" s="856" t="str">
        <f t="shared" si="273"/>
        <v>no</v>
      </c>
    </row>
    <row r="708" spans="1:46" s="7" customFormat="1" ht="11.25" customHeight="1" x14ac:dyDescent="0.2">
      <c r="A708" s="621">
        <f>(AirVision!A705)</f>
        <v>0</v>
      </c>
      <c r="B708" s="622">
        <f>(AirVision!B705)</f>
        <v>0</v>
      </c>
      <c r="C708" s="623" t="str">
        <f>IF(ISNUMBER(AirVision!I705),AirVision!I705, "")</f>
        <v/>
      </c>
      <c r="D708" s="624" t="str">
        <f>IF(AirVision!J705&lt;&gt;"",AirVision!J705, "")</f>
        <v/>
      </c>
      <c r="E708" s="624" t="str">
        <f>IF(ISNUMBER(AirVision!C705),AirVision!C705, "")</f>
        <v/>
      </c>
      <c r="F708" s="624" t="str">
        <f>IF(AirVision!D705&lt;&gt;"",AirVision!D705, "")</f>
        <v/>
      </c>
      <c r="G708" s="624" t="str">
        <f>IF(ISNUMBER(AirVision!F705),AirVision!F705, "")</f>
        <v/>
      </c>
      <c r="H708" s="624" t="str">
        <f>IF(AirVision!G705&lt;&gt;"",AirVision!G705, "")</f>
        <v/>
      </c>
      <c r="I708" s="624" t="str">
        <f>IF(ISNUMBER(AirVision!U705),AirVision!U705, "")</f>
        <v/>
      </c>
      <c r="J708" s="624" t="str">
        <f>IF(AirVision!V705&lt;&gt;"",AirVision!V705, "")</f>
        <v/>
      </c>
      <c r="K708" s="624" t="str">
        <f>IF(ISNUMBER(AirVision!X705),AirVision!X705, "")</f>
        <v/>
      </c>
      <c r="L708" s="624" t="str">
        <f>IF(AirVision!Y705&lt;&gt;"",AirVision!Y705, "")</f>
        <v/>
      </c>
      <c r="M708" s="624" t="str">
        <f>IF(ISNUMBER(AirVision!AA705),AirVision!AA705, "")</f>
        <v/>
      </c>
      <c r="N708" s="624" t="str">
        <f>IF(AirVision!AB705&lt;&gt;"",AirVision!AB705, "")</f>
        <v/>
      </c>
      <c r="O708" s="624" t="str">
        <f>IF(ISNUMBER(AirVision!AD705),AirVision!AD705, "")</f>
        <v/>
      </c>
      <c r="P708" s="624" t="str">
        <f>IF(AirVision!AE705&lt;&gt;"",AirVision!AE705, "")</f>
        <v/>
      </c>
      <c r="Q708" s="624">
        <f t="shared" si="266"/>
        <v>1</v>
      </c>
      <c r="R708" s="624" t="str">
        <f>IF(D708&lt;&gt;"",(VLOOKUP(D708,'Flags&amp;Qualifiers'!$S$2:$U$55,3)),"")</f>
        <v/>
      </c>
      <c r="S708" s="624" t="b">
        <f>ISNUMBER(SEARCH('Flags&amp;Qualifiers'!$S$5,D708))</f>
        <v>0</v>
      </c>
      <c r="T708" s="624">
        <f t="shared" si="267"/>
        <v>0</v>
      </c>
      <c r="U708" s="624" t="str">
        <f>IF(D708&lt;&gt;"",(VLOOKUP(D708,'Flags&amp;Qualifiers'!$S$2:$T$55,2)),"")</f>
        <v/>
      </c>
      <c r="V708" s="7">
        <f t="shared" si="268"/>
        <v>1</v>
      </c>
      <c r="W708" s="7">
        <f t="shared" si="269"/>
        <v>0</v>
      </c>
      <c r="X708" s="861" t="str">
        <f t="shared" si="270"/>
        <v>NULL</v>
      </c>
      <c r="Y708" s="557" t="str">
        <f t="shared" si="271"/>
        <v/>
      </c>
      <c r="Z708" s="862">
        <f t="shared" si="274"/>
        <v>702</v>
      </c>
      <c r="AA708" s="633">
        <f t="shared" si="275"/>
        <v>0</v>
      </c>
      <c r="AB708" s="7" t="str">
        <f t="shared" si="281"/>
        <v>INVALID</v>
      </c>
      <c r="AC708" s="861" t="str">
        <f t="shared" si="282"/>
        <v/>
      </c>
      <c r="AD708" s="861" t="e">
        <f t="shared" si="289"/>
        <v>#DIV/0!</v>
      </c>
      <c r="AE708" s="861">
        <f t="shared" si="290"/>
        <v>0</v>
      </c>
      <c r="AF708" s="862">
        <f t="shared" si="276"/>
        <v>300</v>
      </c>
      <c r="AG708" s="862">
        <f t="shared" si="277"/>
        <v>201</v>
      </c>
      <c r="AH708" s="865">
        <f t="shared" si="278"/>
        <v>0.374</v>
      </c>
      <c r="AI708" s="862">
        <f t="shared" si="279"/>
        <v>0.11600000000000001</v>
      </c>
      <c r="AJ708" s="862" t="e">
        <f t="shared" si="280"/>
        <v>#VALUE!</v>
      </c>
      <c r="AK708" s="632" t="str">
        <f t="shared" si="285"/>
        <v/>
      </c>
      <c r="AL708" s="866" t="str">
        <f t="shared" si="265"/>
        <v/>
      </c>
      <c r="AM708" s="867">
        <f t="shared" si="272"/>
        <v>0</v>
      </c>
      <c r="AN708" s="633" t="str">
        <f t="shared" si="286"/>
        <v>YES</v>
      </c>
      <c r="AO708" s="511" t="s">
        <v>382</v>
      </c>
      <c r="AP708" s="127">
        <f>VLOOKUP(AO708,'Flags&amp;Qualifiers'!$B$2:$C$49,2)</f>
        <v>0</v>
      </c>
      <c r="AQ708" s="127">
        <f>VLOOKUP(AO708,'Flags&amp;Qualifiers'!$B$2:$D$49,3)</f>
        <v>0</v>
      </c>
      <c r="AR708" s="127">
        <f>VLOOKUP(AO708,'Flags&amp;Qualifiers'!$B$2:$E$49,4)</f>
        <v>0</v>
      </c>
      <c r="AS708" s="968"/>
      <c r="AT708" s="856" t="str">
        <f t="shared" si="273"/>
        <v>no</v>
      </c>
    </row>
    <row r="709" spans="1:46" s="7" customFormat="1" ht="11.25" customHeight="1" x14ac:dyDescent="0.2">
      <c r="A709" s="621">
        <f>(AirVision!A706)</f>
        <v>0</v>
      </c>
      <c r="B709" s="622">
        <f>(AirVision!B706)</f>
        <v>0</v>
      </c>
      <c r="C709" s="623" t="str">
        <f>IF(ISNUMBER(AirVision!I706),AirVision!I706, "")</f>
        <v/>
      </c>
      <c r="D709" s="624" t="str">
        <f>IF(AirVision!J706&lt;&gt;"",AirVision!J706, "")</f>
        <v/>
      </c>
      <c r="E709" s="624" t="str">
        <f>IF(ISNUMBER(AirVision!C706),AirVision!C706, "")</f>
        <v/>
      </c>
      <c r="F709" s="624" t="str">
        <f>IF(AirVision!D706&lt;&gt;"",AirVision!D706, "")</f>
        <v/>
      </c>
      <c r="G709" s="624" t="str">
        <f>IF(ISNUMBER(AirVision!F706),AirVision!F706, "")</f>
        <v/>
      </c>
      <c r="H709" s="624" t="str">
        <f>IF(AirVision!G706&lt;&gt;"",AirVision!G706, "")</f>
        <v/>
      </c>
      <c r="I709" s="624" t="str">
        <f>IF(ISNUMBER(AirVision!U706),AirVision!U706, "")</f>
        <v/>
      </c>
      <c r="J709" s="624" t="str">
        <f>IF(AirVision!V706&lt;&gt;"",AirVision!V706, "")</f>
        <v/>
      </c>
      <c r="K709" s="624" t="str">
        <f>IF(ISNUMBER(AirVision!X706),AirVision!X706, "")</f>
        <v/>
      </c>
      <c r="L709" s="624" t="str">
        <f>IF(AirVision!Y706&lt;&gt;"",AirVision!Y706, "")</f>
        <v/>
      </c>
      <c r="M709" s="624" t="str">
        <f>IF(ISNUMBER(AirVision!AA706),AirVision!AA706, "")</f>
        <v/>
      </c>
      <c r="N709" s="624" t="str">
        <f>IF(AirVision!AB706&lt;&gt;"",AirVision!AB706, "")</f>
        <v/>
      </c>
      <c r="O709" s="624" t="str">
        <f>IF(ISNUMBER(AirVision!AD706),AirVision!AD706, "")</f>
        <v/>
      </c>
      <c r="P709" s="624" t="str">
        <f>IF(AirVision!AE706&lt;&gt;"",AirVision!AE706, "")</f>
        <v/>
      </c>
      <c r="Q709" s="624">
        <f t="shared" si="266"/>
        <v>1</v>
      </c>
      <c r="R709" s="624" t="str">
        <f>IF(D709&lt;&gt;"",(VLOOKUP(D709,'Flags&amp;Qualifiers'!$S$2:$U$55,3)),"")</f>
        <v/>
      </c>
      <c r="S709" s="624" t="b">
        <f>ISNUMBER(SEARCH('Flags&amp;Qualifiers'!$S$5,D709))</f>
        <v>0</v>
      </c>
      <c r="T709" s="624">
        <f t="shared" si="267"/>
        <v>0</v>
      </c>
      <c r="U709" s="624" t="str">
        <f>IF(D709&lt;&gt;"",(VLOOKUP(D709,'Flags&amp;Qualifiers'!$S$2:$T$55,2)),"")</f>
        <v/>
      </c>
      <c r="V709" s="7">
        <f t="shared" si="268"/>
        <v>1</v>
      </c>
      <c r="W709" s="7">
        <f t="shared" si="269"/>
        <v>0</v>
      </c>
      <c r="X709" s="861" t="str">
        <f t="shared" si="270"/>
        <v>NULL</v>
      </c>
      <c r="Y709" s="557" t="str">
        <f t="shared" si="271"/>
        <v/>
      </c>
      <c r="Z709" s="862">
        <f t="shared" si="274"/>
        <v>703</v>
      </c>
      <c r="AA709" s="633">
        <f t="shared" si="275"/>
        <v>0</v>
      </c>
      <c r="AB709" s="7" t="str">
        <f t="shared" si="281"/>
        <v>INVALID</v>
      </c>
      <c r="AC709" s="861" t="str">
        <f t="shared" si="282"/>
        <v/>
      </c>
      <c r="AD709" s="861" t="e">
        <f t="shared" si="289"/>
        <v>#DIV/0!</v>
      </c>
      <c r="AE709" s="861">
        <f t="shared" si="290"/>
        <v>0</v>
      </c>
      <c r="AF709" s="862">
        <f t="shared" si="276"/>
        <v>300</v>
      </c>
      <c r="AG709" s="862">
        <f t="shared" si="277"/>
        <v>201</v>
      </c>
      <c r="AH709" s="865">
        <f t="shared" si="278"/>
        <v>0.374</v>
      </c>
      <c r="AI709" s="862">
        <f t="shared" si="279"/>
        <v>0.11600000000000001</v>
      </c>
      <c r="AJ709" s="862" t="e">
        <f t="shared" si="280"/>
        <v>#VALUE!</v>
      </c>
      <c r="AK709" s="632" t="str">
        <f t="shared" si="285"/>
        <v/>
      </c>
      <c r="AL709" s="866" t="str">
        <f t="shared" si="265"/>
        <v/>
      </c>
      <c r="AM709" s="867">
        <f t="shared" si="272"/>
        <v>0</v>
      </c>
      <c r="AN709" s="633" t="str">
        <f t="shared" si="286"/>
        <v>YES</v>
      </c>
      <c r="AO709" s="511" t="s">
        <v>382</v>
      </c>
      <c r="AP709" s="127">
        <f>VLOOKUP(AO709,'Flags&amp;Qualifiers'!$B$2:$C$49,2)</f>
        <v>0</v>
      </c>
      <c r="AQ709" s="127">
        <f>VLOOKUP(AO709,'Flags&amp;Qualifiers'!$B$2:$D$49,3)</f>
        <v>0</v>
      </c>
      <c r="AR709" s="127">
        <f>VLOOKUP(AO709,'Flags&amp;Qualifiers'!$B$2:$E$49,4)</f>
        <v>0</v>
      </c>
      <c r="AS709" s="968"/>
      <c r="AT709" s="856" t="str">
        <f t="shared" si="273"/>
        <v>no</v>
      </c>
    </row>
    <row r="710" spans="1:46" s="7" customFormat="1" ht="11.25" customHeight="1" x14ac:dyDescent="0.2">
      <c r="A710" s="621">
        <f>(AirVision!A707)</f>
        <v>0</v>
      </c>
      <c r="B710" s="622">
        <f>(AirVision!B707)</f>
        <v>0</v>
      </c>
      <c r="C710" s="623" t="str">
        <f>IF(ISNUMBER(AirVision!I707),AirVision!I707, "")</f>
        <v/>
      </c>
      <c r="D710" s="624" t="str">
        <f>IF(AirVision!J707&lt;&gt;"",AirVision!J707, "")</f>
        <v/>
      </c>
      <c r="E710" s="624" t="str">
        <f>IF(ISNUMBER(AirVision!C707),AirVision!C707, "")</f>
        <v/>
      </c>
      <c r="F710" s="624" t="str">
        <f>IF(AirVision!D707&lt;&gt;"",AirVision!D707, "")</f>
        <v/>
      </c>
      <c r="G710" s="624" t="str">
        <f>IF(ISNUMBER(AirVision!F707),AirVision!F707, "")</f>
        <v/>
      </c>
      <c r="H710" s="624" t="str">
        <f>IF(AirVision!G707&lt;&gt;"",AirVision!G707, "")</f>
        <v/>
      </c>
      <c r="I710" s="624" t="str">
        <f>IF(ISNUMBER(AirVision!U707),AirVision!U707, "")</f>
        <v/>
      </c>
      <c r="J710" s="624" t="str">
        <f>IF(AirVision!V707&lt;&gt;"",AirVision!V707, "")</f>
        <v/>
      </c>
      <c r="K710" s="624" t="str">
        <f>IF(ISNUMBER(AirVision!X707),AirVision!X707, "")</f>
        <v/>
      </c>
      <c r="L710" s="624" t="str">
        <f>IF(AirVision!Y707&lt;&gt;"",AirVision!Y707, "")</f>
        <v/>
      </c>
      <c r="M710" s="624" t="str">
        <f>IF(ISNUMBER(AirVision!AA707),AirVision!AA707, "")</f>
        <v/>
      </c>
      <c r="N710" s="624" t="str">
        <f>IF(AirVision!AB707&lt;&gt;"",AirVision!AB707, "")</f>
        <v/>
      </c>
      <c r="O710" s="624" t="str">
        <f>IF(ISNUMBER(AirVision!AD707),AirVision!AD707, "")</f>
        <v/>
      </c>
      <c r="P710" s="624" t="str">
        <f>IF(AirVision!AE707&lt;&gt;"",AirVision!AE707, "")</f>
        <v/>
      </c>
      <c r="Q710" s="624">
        <f t="shared" si="266"/>
        <v>1</v>
      </c>
      <c r="R710" s="624" t="str">
        <f>IF(D710&lt;&gt;"",(VLOOKUP(D710,'Flags&amp;Qualifiers'!$S$2:$U$55,3)),"")</f>
        <v/>
      </c>
      <c r="S710" s="624" t="b">
        <f>ISNUMBER(SEARCH('Flags&amp;Qualifiers'!$S$5,D710))</f>
        <v>0</v>
      </c>
      <c r="T710" s="624">
        <f t="shared" si="267"/>
        <v>0</v>
      </c>
      <c r="U710" s="624" t="str">
        <f>IF(D710&lt;&gt;"",(VLOOKUP(D710,'Flags&amp;Qualifiers'!$S$2:$T$55,2)),"")</f>
        <v/>
      </c>
      <c r="V710" s="7">
        <f t="shared" si="268"/>
        <v>1</v>
      </c>
      <c r="W710" s="7">
        <f t="shared" si="269"/>
        <v>0</v>
      </c>
      <c r="X710" s="861" t="str">
        <f t="shared" si="270"/>
        <v>NULL</v>
      </c>
      <c r="Y710" s="557" t="str">
        <f t="shared" si="271"/>
        <v/>
      </c>
      <c r="Z710" s="862">
        <f t="shared" si="274"/>
        <v>704</v>
      </c>
      <c r="AA710" s="633">
        <f t="shared" si="275"/>
        <v>0</v>
      </c>
      <c r="AB710" s="7" t="str">
        <f t="shared" si="281"/>
        <v>INVALID</v>
      </c>
      <c r="AC710" s="861" t="str">
        <f t="shared" si="282"/>
        <v/>
      </c>
      <c r="AD710" s="861" t="e">
        <f t="shared" si="289"/>
        <v>#DIV/0!</v>
      </c>
      <c r="AE710" s="861">
        <f t="shared" si="290"/>
        <v>0</v>
      </c>
      <c r="AF710" s="862">
        <f t="shared" si="276"/>
        <v>300</v>
      </c>
      <c r="AG710" s="862">
        <f t="shared" si="277"/>
        <v>201</v>
      </c>
      <c r="AH710" s="865">
        <f t="shared" si="278"/>
        <v>0.374</v>
      </c>
      <c r="AI710" s="862">
        <f t="shared" si="279"/>
        <v>0.11600000000000001</v>
      </c>
      <c r="AJ710" s="862" t="e">
        <f t="shared" si="280"/>
        <v>#VALUE!</v>
      </c>
      <c r="AK710" s="632" t="str">
        <f t="shared" si="285"/>
        <v/>
      </c>
      <c r="AL710" s="866" t="str">
        <f t="shared" si="265"/>
        <v/>
      </c>
      <c r="AM710" s="867">
        <f t="shared" si="272"/>
        <v>0</v>
      </c>
      <c r="AN710" s="633" t="str">
        <f t="shared" si="286"/>
        <v>YES</v>
      </c>
      <c r="AO710" s="511" t="s">
        <v>382</v>
      </c>
      <c r="AP710" s="127">
        <f>VLOOKUP(AO710,'Flags&amp;Qualifiers'!$B$2:$C$49,2)</f>
        <v>0</v>
      </c>
      <c r="AQ710" s="127">
        <f>VLOOKUP(AO710,'Flags&amp;Qualifiers'!$B$2:$D$49,3)</f>
        <v>0</v>
      </c>
      <c r="AR710" s="127">
        <f>VLOOKUP(AO710,'Flags&amp;Qualifiers'!$B$2:$E$49,4)</f>
        <v>0</v>
      </c>
      <c r="AS710" s="968">
        <f>COUNTIF(AC710:AC726,"&gt;0")</f>
        <v>0</v>
      </c>
      <c r="AT710" s="856" t="str">
        <f t="shared" si="273"/>
        <v>no</v>
      </c>
    </row>
    <row r="711" spans="1:46" s="7" customFormat="1" ht="11.25" customHeight="1" x14ac:dyDescent="0.2">
      <c r="A711" s="621">
        <f>(AirVision!A708)</f>
        <v>0</v>
      </c>
      <c r="B711" s="622">
        <f>(AirVision!B708)</f>
        <v>0</v>
      </c>
      <c r="C711" s="623" t="str">
        <f>IF(ISNUMBER(AirVision!I708),AirVision!I708, "")</f>
        <v/>
      </c>
      <c r="D711" s="624" t="str">
        <f>IF(AirVision!J708&lt;&gt;"",AirVision!J708, "")</f>
        <v/>
      </c>
      <c r="E711" s="624" t="str">
        <f>IF(ISNUMBER(AirVision!C708),AirVision!C708, "")</f>
        <v/>
      </c>
      <c r="F711" s="624" t="str">
        <f>IF(AirVision!D708&lt;&gt;"",AirVision!D708, "")</f>
        <v/>
      </c>
      <c r="G711" s="624" t="str">
        <f>IF(ISNUMBER(AirVision!F708),AirVision!F708, "")</f>
        <v/>
      </c>
      <c r="H711" s="624" t="str">
        <f>IF(AirVision!G708&lt;&gt;"",AirVision!G708, "")</f>
        <v/>
      </c>
      <c r="I711" s="624" t="str">
        <f>IF(ISNUMBER(AirVision!U708),AirVision!U708, "")</f>
        <v/>
      </c>
      <c r="J711" s="624" t="str">
        <f>IF(AirVision!V708&lt;&gt;"",AirVision!V708, "")</f>
        <v/>
      </c>
      <c r="K711" s="624" t="str">
        <f>IF(ISNUMBER(AirVision!X708),AirVision!X708, "")</f>
        <v/>
      </c>
      <c r="L711" s="624" t="str">
        <f>IF(AirVision!Y708&lt;&gt;"",AirVision!Y708, "")</f>
        <v/>
      </c>
      <c r="M711" s="624" t="str">
        <f>IF(ISNUMBER(AirVision!AA708),AirVision!AA708, "")</f>
        <v/>
      </c>
      <c r="N711" s="624" t="str">
        <f>IF(AirVision!AB708&lt;&gt;"",AirVision!AB708, "")</f>
        <v/>
      </c>
      <c r="O711" s="624" t="str">
        <f>IF(ISNUMBER(AirVision!AD708),AirVision!AD708, "")</f>
        <v/>
      </c>
      <c r="P711" s="624" t="str">
        <f>IF(AirVision!AE708&lt;&gt;"",AirVision!AE708, "")</f>
        <v/>
      </c>
      <c r="Q711" s="624">
        <f t="shared" si="266"/>
        <v>1</v>
      </c>
      <c r="R711" s="624" t="str">
        <f>IF(D711&lt;&gt;"",(VLOOKUP(D711,'Flags&amp;Qualifiers'!$S$2:$U$55,3)),"")</f>
        <v/>
      </c>
      <c r="S711" s="624" t="b">
        <f>ISNUMBER(SEARCH('Flags&amp;Qualifiers'!$S$5,D711))</f>
        <v>0</v>
      </c>
      <c r="T711" s="624">
        <f t="shared" si="267"/>
        <v>0</v>
      </c>
      <c r="U711" s="624" t="str">
        <f>IF(D711&lt;&gt;"",(VLOOKUP(D711,'Flags&amp;Qualifiers'!$S$2:$T$55,2)),"")</f>
        <v/>
      </c>
      <c r="V711" s="7">
        <f t="shared" si="268"/>
        <v>1</v>
      </c>
      <c r="W711" s="7">
        <f t="shared" si="269"/>
        <v>0</v>
      </c>
      <c r="X711" s="861" t="str">
        <f t="shared" si="270"/>
        <v>NULL</v>
      </c>
      <c r="Y711" s="557" t="str">
        <f t="shared" si="271"/>
        <v/>
      </c>
      <c r="Z711" s="862">
        <f t="shared" si="274"/>
        <v>705</v>
      </c>
      <c r="AA711" s="633">
        <f t="shared" si="275"/>
        <v>0</v>
      </c>
      <c r="AB711" s="7" t="str">
        <f t="shared" si="281"/>
        <v>INVALID</v>
      </c>
      <c r="AC711" s="861" t="str">
        <f t="shared" si="282"/>
        <v/>
      </c>
      <c r="AD711" s="861" t="e">
        <f t="shared" si="289"/>
        <v>#DIV/0!</v>
      </c>
      <c r="AE711" s="861">
        <f t="shared" si="290"/>
        <v>0</v>
      </c>
      <c r="AF711" s="862">
        <f t="shared" si="276"/>
        <v>300</v>
      </c>
      <c r="AG711" s="862">
        <f t="shared" si="277"/>
        <v>201</v>
      </c>
      <c r="AH711" s="865">
        <f t="shared" si="278"/>
        <v>0.374</v>
      </c>
      <c r="AI711" s="862">
        <f t="shared" si="279"/>
        <v>0.11600000000000001</v>
      </c>
      <c r="AJ711" s="862" t="e">
        <f t="shared" si="280"/>
        <v>#VALUE!</v>
      </c>
      <c r="AK711" s="632" t="str">
        <f t="shared" si="285"/>
        <v/>
      </c>
      <c r="AL711" s="866" t="str">
        <f t="shared" ref="AL711:AL727" si="291">IF(ISNUMBER(E711),(CONVERT(E711,"C","F")), "")</f>
        <v/>
      </c>
      <c r="AM711" s="867">
        <f t="shared" si="272"/>
        <v>0</v>
      </c>
      <c r="AN711" s="633" t="str">
        <f t="shared" si="286"/>
        <v>YES</v>
      </c>
      <c r="AO711" s="511" t="s">
        <v>382</v>
      </c>
      <c r="AP711" s="127">
        <f>VLOOKUP(AO711,'Flags&amp;Qualifiers'!$B$2:$C$49,2)</f>
        <v>0</v>
      </c>
      <c r="AQ711" s="127">
        <f>VLOOKUP(AO711,'Flags&amp;Qualifiers'!$B$2:$D$49,3)</f>
        <v>0</v>
      </c>
      <c r="AR711" s="127">
        <f>VLOOKUP(AO711,'Flags&amp;Qualifiers'!$B$2:$E$49,4)</f>
        <v>0</v>
      </c>
      <c r="AS711" s="968"/>
      <c r="AT711" s="856" t="str">
        <f t="shared" si="273"/>
        <v>no</v>
      </c>
    </row>
    <row r="712" spans="1:46" s="7" customFormat="1" ht="11.25" customHeight="1" x14ac:dyDescent="0.2">
      <c r="A712" s="621">
        <f>(AirVision!A709)</f>
        <v>0</v>
      </c>
      <c r="B712" s="622">
        <f>(AirVision!B709)</f>
        <v>0</v>
      </c>
      <c r="C712" s="623" t="str">
        <f>IF(ISNUMBER(AirVision!I709),AirVision!I709, "")</f>
        <v/>
      </c>
      <c r="D712" s="624" t="str">
        <f>IF(AirVision!J709&lt;&gt;"",AirVision!J709, "")</f>
        <v/>
      </c>
      <c r="E712" s="624" t="str">
        <f>IF(ISNUMBER(AirVision!C709),AirVision!C709, "")</f>
        <v/>
      </c>
      <c r="F712" s="624" t="str">
        <f>IF(AirVision!D709&lt;&gt;"",AirVision!D709, "")</f>
        <v/>
      </c>
      <c r="G712" s="624" t="str">
        <f>IF(ISNUMBER(AirVision!F709),AirVision!F709, "")</f>
        <v/>
      </c>
      <c r="H712" s="624" t="str">
        <f>IF(AirVision!G709&lt;&gt;"",AirVision!G709, "")</f>
        <v/>
      </c>
      <c r="I712" s="624" t="str">
        <f>IF(ISNUMBER(AirVision!U709),AirVision!U709, "")</f>
        <v/>
      </c>
      <c r="J712" s="624" t="str">
        <f>IF(AirVision!V709&lt;&gt;"",AirVision!V709, "")</f>
        <v/>
      </c>
      <c r="K712" s="624" t="str">
        <f>IF(ISNUMBER(AirVision!X709),AirVision!X709, "")</f>
        <v/>
      </c>
      <c r="L712" s="624" t="str">
        <f>IF(AirVision!Y709&lt;&gt;"",AirVision!Y709, "")</f>
        <v/>
      </c>
      <c r="M712" s="624" t="str">
        <f>IF(ISNUMBER(AirVision!AA709),AirVision!AA709, "")</f>
        <v/>
      </c>
      <c r="N712" s="624" t="str">
        <f>IF(AirVision!AB709&lt;&gt;"",AirVision!AB709, "")</f>
        <v/>
      </c>
      <c r="O712" s="624" t="str">
        <f>IF(ISNUMBER(AirVision!AD709),AirVision!AD709, "")</f>
        <v/>
      </c>
      <c r="P712" s="624" t="str">
        <f>IF(AirVision!AE709&lt;&gt;"",AirVision!AE709, "")</f>
        <v/>
      </c>
      <c r="Q712" s="624">
        <f t="shared" ref="Q712:Q750" si="292">COUNTBLANK(C712)</f>
        <v>1</v>
      </c>
      <c r="R712" s="624" t="str">
        <f>IF(D712&lt;&gt;"",(VLOOKUP(D712,'Flags&amp;Qualifiers'!$S$2:$U$55,3)),"")</f>
        <v/>
      </c>
      <c r="S712" s="624" t="b">
        <f>ISNUMBER(SEARCH('Flags&amp;Qualifiers'!$S$5,D712))</f>
        <v>0</v>
      </c>
      <c r="T712" s="624">
        <f t="shared" ref="T712:T750" si="293">COUNTIF(S712,TRUE)</f>
        <v>0</v>
      </c>
      <c r="U712" s="624" t="str">
        <f>IF(D712&lt;&gt;"",(VLOOKUP(D712,'Flags&amp;Qualifiers'!$S$2:$T$55,2)),"")</f>
        <v/>
      </c>
      <c r="V712" s="7">
        <f t="shared" ref="V712:V750" si="294">SUM(Q712,T712)</f>
        <v>1</v>
      </c>
      <c r="W712" s="7">
        <f t="shared" ref="W712:W750" si="295">SUM(R712)</f>
        <v>0</v>
      </c>
      <c r="X712" s="861" t="str">
        <f t="shared" ref="X712:X750" si="296">IF(OR(V712&gt;0,ISTEXT(AP712)),"NULL",TRUNC(C712*0.001,3))</f>
        <v>NULL</v>
      </c>
      <c r="Y712" s="557" t="str">
        <f t="shared" ref="Y712:Y714" si="297">IF(X712&lt;0.005,"MDL","")</f>
        <v/>
      </c>
      <c r="Z712" s="862">
        <f t="shared" si="274"/>
        <v>706</v>
      </c>
      <c r="AA712" s="633">
        <f t="shared" si="275"/>
        <v>0</v>
      </c>
      <c r="AB712" s="7" t="str">
        <f t="shared" si="281"/>
        <v>INVALID</v>
      </c>
      <c r="AC712" s="861" t="str">
        <f t="shared" si="282"/>
        <v/>
      </c>
      <c r="AD712" s="861" t="e">
        <f t="shared" si="289"/>
        <v>#DIV/0!</v>
      </c>
      <c r="AE712" s="861">
        <f t="shared" si="290"/>
        <v>0</v>
      </c>
      <c r="AF712" s="862">
        <f t="shared" si="276"/>
        <v>300</v>
      </c>
      <c r="AG712" s="862">
        <f t="shared" si="277"/>
        <v>201</v>
      </c>
      <c r="AH712" s="865">
        <f t="shared" si="278"/>
        <v>0.374</v>
      </c>
      <c r="AI712" s="862">
        <f t="shared" si="279"/>
        <v>0.11600000000000001</v>
      </c>
      <c r="AJ712" s="862" t="e">
        <f t="shared" si="280"/>
        <v>#VALUE!</v>
      </c>
      <c r="AK712" s="632" t="str">
        <f t="shared" si="285"/>
        <v/>
      </c>
      <c r="AL712" s="866" t="str">
        <f t="shared" si="291"/>
        <v/>
      </c>
      <c r="AM712" s="867">
        <f t="shared" ref="AM712:AM750" si="298">B712-B711</f>
        <v>0</v>
      </c>
      <c r="AN712" s="633" t="str">
        <f t="shared" si="286"/>
        <v>YES</v>
      </c>
      <c r="AO712" s="511" t="s">
        <v>382</v>
      </c>
      <c r="AP712" s="127">
        <f>VLOOKUP(AO712,'Flags&amp;Qualifiers'!$B$2:$C$49,2)</f>
        <v>0</v>
      </c>
      <c r="AQ712" s="127">
        <f>VLOOKUP(AO712,'Flags&amp;Qualifiers'!$B$2:$D$49,3)</f>
        <v>0</v>
      </c>
      <c r="AR712" s="127">
        <f>VLOOKUP(AO712,'Flags&amp;Qualifiers'!$B$2:$E$49,4)</f>
        <v>0</v>
      </c>
      <c r="AS712" s="968"/>
      <c r="AT712" s="856" t="str">
        <f t="shared" ref="AT712:AT750" si="299">IF(AND(AN712="YES",AO712="-"),"no","")</f>
        <v>no</v>
      </c>
    </row>
    <row r="713" spans="1:46" s="7" customFormat="1" ht="11.25" customHeight="1" x14ac:dyDescent="0.2">
      <c r="A713" s="621">
        <f>(AirVision!A710)</f>
        <v>0</v>
      </c>
      <c r="B713" s="622">
        <f>(AirVision!B710)</f>
        <v>0</v>
      </c>
      <c r="C713" s="623" t="str">
        <f>IF(ISNUMBER(AirVision!I710),AirVision!I710, "")</f>
        <v/>
      </c>
      <c r="D713" s="624" t="str">
        <f>IF(AirVision!J710&lt;&gt;"",AirVision!J710, "")</f>
        <v/>
      </c>
      <c r="E713" s="624" t="str">
        <f>IF(ISNUMBER(AirVision!C710),AirVision!C710, "")</f>
        <v/>
      </c>
      <c r="F713" s="624" t="str">
        <f>IF(AirVision!D710&lt;&gt;"",AirVision!D710, "")</f>
        <v/>
      </c>
      <c r="G713" s="624" t="str">
        <f>IF(ISNUMBER(AirVision!F710),AirVision!F710, "")</f>
        <v/>
      </c>
      <c r="H713" s="624" t="str">
        <f>IF(AirVision!G710&lt;&gt;"",AirVision!G710, "")</f>
        <v/>
      </c>
      <c r="I713" s="624" t="str">
        <f>IF(ISNUMBER(AirVision!U710),AirVision!U710, "")</f>
        <v/>
      </c>
      <c r="J713" s="624" t="str">
        <f>IF(AirVision!V710&lt;&gt;"",AirVision!V710, "")</f>
        <v/>
      </c>
      <c r="K713" s="624" t="str">
        <f>IF(ISNUMBER(AirVision!X710),AirVision!X710, "")</f>
        <v/>
      </c>
      <c r="L713" s="624" t="str">
        <f>IF(AirVision!Y710&lt;&gt;"",AirVision!Y710, "")</f>
        <v/>
      </c>
      <c r="M713" s="624" t="str">
        <f>IF(ISNUMBER(AirVision!AA710),AirVision!AA710, "")</f>
        <v/>
      </c>
      <c r="N713" s="624" t="str">
        <f>IF(AirVision!AB710&lt;&gt;"",AirVision!AB710, "")</f>
        <v/>
      </c>
      <c r="O713" s="624" t="str">
        <f>IF(ISNUMBER(AirVision!AD710),AirVision!AD710, "")</f>
        <v/>
      </c>
      <c r="P713" s="624" t="str">
        <f>IF(AirVision!AE710&lt;&gt;"",AirVision!AE710, "")</f>
        <v/>
      </c>
      <c r="Q713" s="624">
        <f t="shared" si="292"/>
        <v>1</v>
      </c>
      <c r="R713" s="624" t="str">
        <f>IF(D713&lt;&gt;"",(VLOOKUP(D713,'Flags&amp;Qualifiers'!$S$2:$U$55,3)),"")</f>
        <v/>
      </c>
      <c r="S713" s="624" t="b">
        <f>ISNUMBER(SEARCH('Flags&amp;Qualifiers'!$S$5,D713))</f>
        <v>0</v>
      </c>
      <c r="T713" s="624">
        <f t="shared" si="293"/>
        <v>0</v>
      </c>
      <c r="U713" s="624" t="str">
        <f>IF(D713&lt;&gt;"",(VLOOKUP(D713,'Flags&amp;Qualifiers'!$S$2:$T$55,2)),"")</f>
        <v/>
      </c>
      <c r="V713" s="7">
        <f t="shared" si="294"/>
        <v>1</v>
      </c>
      <c r="W713" s="7">
        <f t="shared" si="295"/>
        <v>0</v>
      </c>
      <c r="X713" s="861" t="str">
        <f t="shared" si="296"/>
        <v>NULL</v>
      </c>
      <c r="Y713" s="557" t="str">
        <f t="shared" si="297"/>
        <v/>
      </c>
      <c r="Z713" s="862">
        <f t="shared" ref="Z713:Z750" si="300">IF(C713=C712,Z712+1,1)</f>
        <v>707</v>
      </c>
      <c r="AA713" s="633">
        <f t="shared" ref="AA713:AA750" si="301">IF(OR(X712="NULL",X713="NULL"),0, (X713-X712))</f>
        <v>0</v>
      </c>
      <c r="AB713" s="7" t="str">
        <f t="shared" si="281"/>
        <v>INVALID</v>
      </c>
      <c r="AC713" s="861" t="str">
        <f t="shared" si="282"/>
        <v/>
      </c>
      <c r="AD713" s="861" t="e">
        <f t="shared" si="289"/>
        <v>#DIV/0!</v>
      </c>
      <c r="AE713" s="861">
        <f t="shared" si="290"/>
        <v>0</v>
      </c>
      <c r="AF713" s="862">
        <f t="shared" ref="AF713:AF726" si="302">IF(AC713&lt;0.0599,50,IF(AND(AC713&gt;0.0599,AC713&lt;0.0759),100,IF(AND(AC713&gt;0.0759,AC713&lt;0.0959),150,IF(AND(AC713&gt;0.0959,AC713&lt;0.1159),200,300))))</f>
        <v>300</v>
      </c>
      <c r="AG713" s="862">
        <f t="shared" ref="AG713:AG726" si="303">IF(AC713&lt;0.0599,0,IF(AND(AC713&gt;0.0599,AC713&lt;0.0759),51,IF(AND(AC713&gt;0.0759,AC713&lt;0.0959),101,IF(AND(AC713&gt;0.0959,AC713&lt;0.1159),151,201))))</f>
        <v>201</v>
      </c>
      <c r="AH713" s="865">
        <f t="shared" ref="AH713:AH726" si="304">IF(AC713&lt;0.0599,0.059,IF(AND(AC713&gt;0.0599,AC713&lt;0.0759),0.075,IF(AND(AC713&gt;0.0759,AC713&lt;0.0959),0.095,IF(AND(AC713&gt;0.0959,AC713&lt;0.1159),0.115,0.374))))</f>
        <v>0.374</v>
      </c>
      <c r="AI713" s="862">
        <f t="shared" ref="AI713:AI726" si="305">IF(AC713&lt;0.0599,0,IF(AND(AC713&gt;0.0599,AC713&lt;0.0759),0.06,IF(AND(AC713&gt;0.0759,AC713&lt;0.0959),0.076,IF(AND(AC713&gt;0.0959,AC713&lt;0.1159),0.096,0.116))))</f>
        <v>0.11600000000000001</v>
      </c>
      <c r="AJ713" s="862" t="e">
        <f t="shared" ref="AJ713:AJ726" si="306">(((AF713-AG713)/(AH713-AI713))*(AC713-AI713))+AG713</f>
        <v>#VALUE!</v>
      </c>
      <c r="AK713" s="632" t="str">
        <f t="shared" si="285"/>
        <v/>
      </c>
      <c r="AL713" s="866" t="str">
        <f t="shared" si="291"/>
        <v/>
      </c>
      <c r="AM713" s="867">
        <f t="shared" si="298"/>
        <v>0</v>
      </c>
      <c r="AN713" s="633" t="str">
        <f t="shared" si="286"/>
        <v>YES</v>
      </c>
      <c r="AO713" s="511" t="s">
        <v>382</v>
      </c>
      <c r="AP713" s="127">
        <f>VLOOKUP(AO713,'Flags&amp;Qualifiers'!$B$2:$C$49,2)</f>
        <v>0</v>
      </c>
      <c r="AQ713" s="127">
        <f>VLOOKUP(AO713,'Flags&amp;Qualifiers'!$B$2:$D$49,3)</f>
        <v>0</v>
      </c>
      <c r="AR713" s="127">
        <f>VLOOKUP(AO713,'Flags&amp;Qualifiers'!$B$2:$E$49,4)</f>
        <v>0</v>
      </c>
      <c r="AS713" s="968"/>
      <c r="AT713" s="856" t="str">
        <f t="shared" si="299"/>
        <v>no</v>
      </c>
    </row>
    <row r="714" spans="1:46" s="7" customFormat="1" ht="11.25" customHeight="1" x14ac:dyDescent="0.2">
      <c r="A714" s="621">
        <f>(AirVision!A711)</f>
        <v>0</v>
      </c>
      <c r="B714" s="622">
        <f>(AirVision!B711)</f>
        <v>0</v>
      </c>
      <c r="C714" s="623" t="str">
        <f>IF(ISNUMBER(AirVision!I711),AirVision!I711, "")</f>
        <v/>
      </c>
      <c r="D714" s="624" t="str">
        <f>IF(AirVision!J711&lt;&gt;"",AirVision!J711, "")</f>
        <v/>
      </c>
      <c r="E714" s="624" t="str">
        <f>IF(ISNUMBER(AirVision!C711),AirVision!C711, "")</f>
        <v/>
      </c>
      <c r="F714" s="624" t="str">
        <f>IF(AirVision!D711&lt;&gt;"",AirVision!D711, "")</f>
        <v/>
      </c>
      <c r="G714" s="624" t="str">
        <f>IF(ISNUMBER(AirVision!F711),AirVision!F711, "")</f>
        <v/>
      </c>
      <c r="H714" s="624" t="str">
        <f>IF(AirVision!G711&lt;&gt;"",AirVision!G711, "")</f>
        <v/>
      </c>
      <c r="I714" s="624" t="str">
        <f>IF(ISNUMBER(AirVision!U711),AirVision!U711, "")</f>
        <v/>
      </c>
      <c r="J714" s="624" t="str">
        <f>IF(AirVision!V711&lt;&gt;"",AirVision!V711, "")</f>
        <v/>
      </c>
      <c r="K714" s="624" t="str">
        <f>IF(ISNUMBER(AirVision!X711),AirVision!X711, "")</f>
        <v/>
      </c>
      <c r="L714" s="624" t="str">
        <f>IF(AirVision!Y711&lt;&gt;"",AirVision!Y711, "")</f>
        <v/>
      </c>
      <c r="M714" s="624" t="str">
        <f>IF(ISNUMBER(AirVision!AA711),AirVision!AA711, "")</f>
        <v/>
      </c>
      <c r="N714" s="624" t="str">
        <f>IF(AirVision!AB711&lt;&gt;"",AirVision!AB711, "")</f>
        <v/>
      </c>
      <c r="O714" s="624" t="str">
        <f>IF(ISNUMBER(AirVision!AD711),AirVision!AD711, "")</f>
        <v/>
      </c>
      <c r="P714" s="624" t="str">
        <f>IF(AirVision!AE711&lt;&gt;"",AirVision!AE711, "")</f>
        <v/>
      </c>
      <c r="Q714" s="624">
        <f t="shared" si="292"/>
        <v>1</v>
      </c>
      <c r="R714" s="624" t="str">
        <f>IF(D714&lt;&gt;"",(VLOOKUP(D714,'Flags&amp;Qualifiers'!$S$2:$U$55,3)),"")</f>
        <v/>
      </c>
      <c r="S714" s="624" t="b">
        <f>ISNUMBER(SEARCH('Flags&amp;Qualifiers'!$S$5,D714))</f>
        <v>0</v>
      </c>
      <c r="T714" s="624">
        <f t="shared" si="293"/>
        <v>0</v>
      </c>
      <c r="U714" s="624" t="str">
        <f>IF(D714&lt;&gt;"",(VLOOKUP(D714,'Flags&amp;Qualifiers'!$S$2:$T$55,2)),"")</f>
        <v/>
      </c>
      <c r="V714" s="7">
        <f t="shared" si="294"/>
        <v>1</v>
      </c>
      <c r="W714" s="7">
        <f t="shared" si="295"/>
        <v>0</v>
      </c>
      <c r="X714" s="861" t="str">
        <f t="shared" si="296"/>
        <v>NULL</v>
      </c>
      <c r="Y714" s="557" t="str">
        <f t="shared" si="297"/>
        <v/>
      </c>
      <c r="Z714" s="862">
        <f t="shared" si="300"/>
        <v>708</v>
      </c>
      <c r="AA714" s="633">
        <f t="shared" si="301"/>
        <v>0</v>
      </c>
      <c r="AB714" s="7" t="str">
        <f t="shared" si="281"/>
        <v>INVALID</v>
      </c>
      <c r="AC714" s="861" t="str">
        <f t="shared" si="282"/>
        <v/>
      </c>
      <c r="AD714" s="861" t="e">
        <f t="shared" si="289"/>
        <v>#DIV/0!</v>
      </c>
      <c r="AE714" s="861">
        <f t="shared" si="290"/>
        <v>0</v>
      </c>
      <c r="AF714" s="862">
        <f t="shared" si="302"/>
        <v>300</v>
      </c>
      <c r="AG714" s="862">
        <f t="shared" si="303"/>
        <v>201</v>
      </c>
      <c r="AH714" s="865">
        <f t="shared" si="304"/>
        <v>0.374</v>
      </c>
      <c r="AI714" s="862">
        <f t="shared" si="305"/>
        <v>0.11600000000000001</v>
      </c>
      <c r="AJ714" s="862" t="e">
        <f t="shared" si="306"/>
        <v>#VALUE!</v>
      </c>
      <c r="AK714" s="632" t="str">
        <f t="shared" si="285"/>
        <v/>
      </c>
      <c r="AL714" s="866" t="str">
        <f t="shared" si="291"/>
        <v/>
      </c>
      <c r="AM714" s="867">
        <f t="shared" si="298"/>
        <v>0</v>
      </c>
      <c r="AN714" s="633" t="str">
        <f t="shared" si="286"/>
        <v>YES</v>
      </c>
      <c r="AO714" s="511" t="s">
        <v>382</v>
      </c>
      <c r="AP714" s="127">
        <f>VLOOKUP(AO714,'Flags&amp;Qualifiers'!$B$2:$C$49,2)</f>
        <v>0</v>
      </c>
      <c r="AQ714" s="127">
        <f>VLOOKUP(AO714,'Flags&amp;Qualifiers'!$B$2:$D$49,3)</f>
        <v>0</v>
      </c>
      <c r="AR714" s="127">
        <f>VLOOKUP(AO714,'Flags&amp;Qualifiers'!$B$2:$E$49,4)</f>
        <v>0</v>
      </c>
      <c r="AS714" s="968"/>
      <c r="AT714" s="856" t="str">
        <f t="shared" si="299"/>
        <v>no</v>
      </c>
    </row>
    <row r="715" spans="1:46" s="7" customFormat="1" ht="11.25" customHeight="1" x14ac:dyDescent="0.2">
      <c r="A715" s="621">
        <f>(AirVision!A712)</f>
        <v>0</v>
      </c>
      <c r="B715" s="622">
        <f>(AirVision!B712)</f>
        <v>0</v>
      </c>
      <c r="C715" s="623" t="str">
        <f>IF(ISNUMBER(AirVision!I712),AirVision!I712, "")</f>
        <v/>
      </c>
      <c r="D715" s="624" t="str">
        <f>IF(AirVision!J712&lt;&gt;"",AirVision!J712, "")</f>
        <v/>
      </c>
      <c r="E715" s="624" t="str">
        <f>IF(ISNUMBER(AirVision!C712),AirVision!C712, "")</f>
        <v/>
      </c>
      <c r="F715" s="624" t="str">
        <f>IF(AirVision!D712&lt;&gt;"",AirVision!D712, "")</f>
        <v/>
      </c>
      <c r="G715" s="624" t="str">
        <f>IF(ISNUMBER(AirVision!F712),AirVision!F712, "")</f>
        <v/>
      </c>
      <c r="H715" s="624" t="str">
        <f>IF(AirVision!G712&lt;&gt;"",AirVision!G712, "")</f>
        <v/>
      </c>
      <c r="I715" s="624" t="str">
        <f>IF(ISNUMBER(AirVision!U712),AirVision!U712, "")</f>
        <v/>
      </c>
      <c r="J715" s="624" t="str">
        <f>IF(AirVision!V712&lt;&gt;"",AirVision!V712, "")</f>
        <v/>
      </c>
      <c r="K715" s="624" t="str">
        <f>IF(ISNUMBER(AirVision!X712),AirVision!X712, "")</f>
        <v/>
      </c>
      <c r="L715" s="624" t="str">
        <f>IF(AirVision!Y712&lt;&gt;"",AirVision!Y712, "")</f>
        <v/>
      </c>
      <c r="M715" s="624" t="str">
        <f>IF(ISNUMBER(AirVision!AA712),AirVision!AA712, "")</f>
        <v/>
      </c>
      <c r="N715" s="624" t="str">
        <f>IF(AirVision!AB712&lt;&gt;"",AirVision!AB712, "")</f>
        <v/>
      </c>
      <c r="O715" s="624" t="str">
        <f>IF(ISNUMBER(AirVision!AD712),AirVision!AD712, "")</f>
        <v/>
      </c>
      <c r="P715" s="624" t="str">
        <f>IF(AirVision!AE712&lt;&gt;"",AirVision!AE712, "")</f>
        <v/>
      </c>
      <c r="Q715" s="624">
        <f t="shared" si="292"/>
        <v>1</v>
      </c>
      <c r="R715" s="624" t="str">
        <f>IF(D715&lt;&gt;"",(VLOOKUP(D715,'Flags&amp;Qualifiers'!$S$2:$U$55,3)),"")</f>
        <v/>
      </c>
      <c r="S715" s="624" t="b">
        <f>ISNUMBER(SEARCH('Flags&amp;Qualifiers'!$S$5,D715))</f>
        <v>0</v>
      </c>
      <c r="T715" s="624">
        <f t="shared" si="293"/>
        <v>0</v>
      </c>
      <c r="U715" s="624" t="str">
        <f>IF(D715&lt;&gt;"",(VLOOKUP(D715,'Flags&amp;Qualifiers'!$S$2:$T$55,2)),"")</f>
        <v/>
      </c>
      <c r="V715" s="7">
        <f t="shared" si="294"/>
        <v>1</v>
      </c>
      <c r="W715" s="7">
        <f t="shared" si="295"/>
        <v>0</v>
      </c>
      <c r="X715" s="861" t="str">
        <f t="shared" si="296"/>
        <v>NULL</v>
      </c>
      <c r="Y715" s="557" t="str">
        <f>IF(X715&lt;0.005,"MDL","")</f>
        <v/>
      </c>
      <c r="Z715" s="862">
        <f t="shared" si="300"/>
        <v>709</v>
      </c>
      <c r="AA715" s="633">
        <f t="shared" si="301"/>
        <v>0</v>
      </c>
      <c r="AB715" s="7" t="str">
        <f t="shared" si="281"/>
        <v>INVALID</v>
      </c>
      <c r="AC715" s="861" t="str">
        <f t="shared" si="282"/>
        <v/>
      </c>
      <c r="AD715" s="861" t="e">
        <f t="shared" si="289"/>
        <v>#DIV/0!</v>
      </c>
      <c r="AE715" s="861">
        <f t="shared" si="290"/>
        <v>0</v>
      </c>
      <c r="AF715" s="862">
        <f t="shared" si="302"/>
        <v>300</v>
      </c>
      <c r="AG715" s="862">
        <f t="shared" si="303"/>
        <v>201</v>
      </c>
      <c r="AH715" s="865">
        <f t="shared" si="304"/>
        <v>0.374</v>
      </c>
      <c r="AI715" s="862">
        <f t="shared" si="305"/>
        <v>0.11600000000000001</v>
      </c>
      <c r="AJ715" s="862" t="e">
        <f t="shared" si="306"/>
        <v>#VALUE!</v>
      </c>
      <c r="AK715" s="632" t="str">
        <f t="shared" si="285"/>
        <v/>
      </c>
      <c r="AL715" s="866" t="str">
        <f t="shared" si="291"/>
        <v/>
      </c>
      <c r="AM715" s="867">
        <f t="shared" si="298"/>
        <v>0</v>
      </c>
      <c r="AN715" s="633" t="str">
        <f t="shared" si="286"/>
        <v>YES</v>
      </c>
      <c r="AO715" s="511" t="s">
        <v>382</v>
      </c>
      <c r="AP715" s="127">
        <f>VLOOKUP(AO715,'Flags&amp;Qualifiers'!$B$2:$C$49,2)</f>
        <v>0</v>
      </c>
      <c r="AQ715" s="127">
        <f>VLOOKUP(AO715,'Flags&amp;Qualifiers'!$B$2:$D$49,3)</f>
        <v>0</v>
      </c>
      <c r="AR715" s="127">
        <f>VLOOKUP(AO715,'Flags&amp;Qualifiers'!$B$2:$E$49,4)</f>
        <v>0</v>
      </c>
      <c r="AS715" s="968"/>
      <c r="AT715" s="856" t="str">
        <f t="shared" si="299"/>
        <v>no</v>
      </c>
    </row>
    <row r="716" spans="1:46" s="7" customFormat="1" ht="11.25" customHeight="1" x14ac:dyDescent="0.2">
      <c r="A716" s="621">
        <f>(AirVision!A713)</f>
        <v>0</v>
      </c>
      <c r="B716" s="622">
        <f>(AirVision!B713)</f>
        <v>0</v>
      </c>
      <c r="C716" s="623" t="str">
        <f>IF(ISNUMBER(AirVision!I713),AirVision!I713, "")</f>
        <v/>
      </c>
      <c r="D716" s="624" t="str">
        <f>IF(AirVision!J713&lt;&gt;"",AirVision!J713, "")</f>
        <v/>
      </c>
      <c r="E716" s="624" t="str">
        <f>IF(ISNUMBER(AirVision!C713),AirVision!C713, "")</f>
        <v/>
      </c>
      <c r="F716" s="624" t="str">
        <f>IF(AirVision!D713&lt;&gt;"",AirVision!D713, "")</f>
        <v/>
      </c>
      <c r="G716" s="624" t="str">
        <f>IF(ISNUMBER(AirVision!F713),AirVision!F713, "")</f>
        <v/>
      </c>
      <c r="H716" s="624" t="str">
        <f>IF(AirVision!G713&lt;&gt;"",AirVision!G713, "")</f>
        <v/>
      </c>
      <c r="I716" s="624" t="str">
        <f>IF(ISNUMBER(AirVision!U713),AirVision!U713, "")</f>
        <v/>
      </c>
      <c r="J716" s="624" t="str">
        <f>IF(AirVision!V713&lt;&gt;"",AirVision!V713, "")</f>
        <v/>
      </c>
      <c r="K716" s="624" t="str">
        <f>IF(ISNUMBER(AirVision!X713),AirVision!X713, "")</f>
        <v/>
      </c>
      <c r="L716" s="624" t="str">
        <f>IF(AirVision!Y713&lt;&gt;"",AirVision!Y713, "")</f>
        <v/>
      </c>
      <c r="M716" s="624" t="str">
        <f>IF(ISNUMBER(AirVision!AA713),AirVision!AA713, "")</f>
        <v/>
      </c>
      <c r="N716" s="624" t="str">
        <f>IF(AirVision!AB713&lt;&gt;"",AirVision!AB713, "")</f>
        <v/>
      </c>
      <c r="O716" s="624" t="str">
        <f>IF(ISNUMBER(AirVision!AD713),AirVision!AD713, "")</f>
        <v/>
      </c>
      <c r="P716" s="624" t="str">
        <f>IF(AirVision!AE713&lt;&gt;"",AirVision!AE713, "")</f>
        <v/>
      </c>
      <c r="Q716" s="624">
        <f t="shared" si="292"/>
        <v>1</v>
      </c>
      <c r="R716" s="624" t="str">
        <f>IF(D716&lt;&gt;"",(VLOOKUP(D716,'Flags&amp;Qualifiers'!$S$2:$U$55,3)),"")</f>
        <v/>
      </c>
      <c r="S716" s="624" t="b">
        <f>ISNUMBER(SEARCH('Flags&amp;Qualifiers'!$S$5,D716))</f>
        <v>0</v>
      </c>
      <c r="T716" s="624">
        <f t="shared" si="293"/>
        <v>0</v>
      </c>
      <c r="U716" s="624" t="str">
        <f>IF(D716&lt;&gt;"",(VLOOKUP(D716,'Flags&amp;Qualifiers'!$S$2:$T$55,2)),"")</f>
        <v/>
      </c>
      <c r="V716" s="7">
        <f t="shared" si="294"/>
        <v>1</v>
      </c>
      <c r="W716" s="7">
        <f t="shared" si="295"/>
        <v>0</v>
      </c>
      <c r="X716" s="861" t="str">
        <f t="shared" si="296"/>
        <v>NULL</v>
      </c>
      <c r="Y716" s="557" t="str">
        <f t="shared" ref="Y716:Y750" si="307">IF(X716&lt;0.005,"MDL","")</f>
        <v/>
      </c>
      <c r="Z716" s="862">
        <f t="shared" si="300"/>
        <v>710</v>
      </c>
      <c r="AA716" s="633">
        <f t="shared" si="301"/>
        <v>0</v>
      </c>
      <c r="AB716" s="7" t="str">
        <f t="shared" si="281"/>
        <v>INVALID</v>
      </c>
      <c r="AC716" s="861" t="str">
        <f t="shared" si="282"/>
        <v/>
      </c>
      <c r="AD716" s="861" t="e">
        <f t="shared" si="289"/>
        <v>#DIV/0!</v>
      </c>
      <c r="AE716" s="861">
        <f t="shared" si="290"/>
        <v>0</v>
      </c>
      <c r="AF716" s="862">
        <f t="shared" si="302"/>
        <v>300</v>
      </c>
      <c r="AG716" s="862">
        <f t="shared" si="303"/>
        <v>201</v>
      </c>
      <c r="AH716" s="865">
        <f t="shared" si="304"/>
        <v>0.374</v>
      </c>
      <c r="AI716" s="862">
        <f t="shared" si="305"/>
        <v>0.11600000000000001</v>
      </c>
      <c r="AJ716" s="862" t="e">
        <f t="shared" si="306"/>
        <v>#VALUE!</v>
      </c>
      <c r="AK716" s="632" t="str">
        <f t="shared" si="285"/>
        <v/>
      </c>
      <c r="AL716" s="866" t="str">
        <f t="shared" si="291"/>
        <v/>
      </c>
      <c r="AM716" s="867">
        <f t="shared" si="298"/>
        <v>0</v>
      </c>
      <c r="AN716" s="633" t="str">
        <f t="shared" si="286"/>
        <v>YES</v>
      </c>
      <c r="AO716" s="511" t="s">
        <v>382</v>
      </c>
      <c r="AP716" s="127">
        <f>VLOOKUP(AO716,'Flags&amp;Qualifiers'!$B$2:$C$49,2)</f>
        <v>0</v>
      </c>
      <c r="AQ716" s="127">
        <f>VLOOKUP(AO716,'Flags&amp;Qualifiers'!$B$2:$D$49,3)</f>
        <v>0</v>
      </c>
      <c r="AR716" s="127">
        <f>VLOOKUP(AO716,'Flags&amp;Qualifiers'!$B$2:$E$49,4)</f>
        <v>0</v>
      </c>
      <c r="AS716" s="968"/>
      <c r="AT716" s="856" t="str">
        <f t="shared" si="299"/>
        <v>no</v>
      </c>
    </row>
    <row r="717" spans="1:46" s="7" customFormat="1" ht="11.25" customHeight="1" x14ac:dyDescent="0.2">
      <c r="A717" s="621">
        <f>(AirVision!A714)</f>
        <v>0</v>
      </c>
      <c r="B717" s="622">
        <f>(AirVision!B714)</f>
        <v>0</v>
      </c>
      <c r="C717" s="623" t="str">
        <f>IF(ISNUMBER(AirVision!I714),AirVision!I714, "")</f>
        <v/>
      </c>
      <c r="D717" s="624" t="str">
        <f>IF(AirVision!J714&lt;&gt;"",AirVision!J714, "")</f>
        <v/>
      </c>
      <c r="E717" s="624" t="str">
        <f>IF(ISNUMBER(AirVision!C714),AirVision!C714, "")</f>
        <v/>
      </c>
      <c r="F717" s="624" t="str">
        <f>IF(AirVision!D714&lt;&gt;"",AirVision!D714, "")</f>
        <v/>
      </c>
      <c r="G717" s="624" t="str">
        <f>IF(ISNUMBER(AirVision!F714),AirVision!F714, "")</f>
        <v/>
      </c>
      <c r="H717" s="624" t="str">
        <f>IF(AirVision!G714&lt;&gt;"",AirVision!G714, "")</f>
        <v/>
      </c>
      <c r="I717" s="624" t="str">
        <f>IF(ISNUMBER(AirVision!U714),AirVision!U714, "")</f>
        <v/>
      </c>
      <c r="J717" s="624" t="str">
        <f>IF(AirVision!V714&lt;&gt;"",AirVision!V714, "")</f>
        <v/>
      </c>
      <c r="K717" s="624" t="str">
        <f>IF(ISNUMBER(AirVision!X714),AirVision!X714, "")</f>
        <v/>
      </c>
      <c r="L717" s="624" t="str">
        <f>IF(AirVision!Y714&lt;&gt;"",AirVision!Y714, "")</f>
        <v/>
      </c>
      <c r="M717" s="624" t="str">
        <f>IF(ISNUMBER(AirVision!AA714),AirVision!AA714, "")</f>
        <v/>
      </c>
      <c r="N717" s="624" t="str">
        <f>IF(AirVision!AB714&lt;&gt;"",AirVision!AB714, "")</f>
        <v/>
      </c>
      <c r="O717" s="624" t="str">
        <f>IF(ISNUMBER(AirVision!AD714),AirVision!AD714, "")</f>
        <v/>
      </c>
      <c r="P717" s="624" t="str">
        <f>IF(AirVision!AE714&lt;&gt;"",AirVision!AE714, "")</f>
        <v/>
      </c>
      <c r="Q717" s="624">
        <f t="shared" si="292"/>
        <v>1</v>
      </c>
      <c r="R717" s="624" t="str">
        <f>IF(D717&lt;&gt;"",(VLOOKUP(D717,'Flags&amp;Qualifiers'!$S$2:$U$55,3)),"")</f>
        <v/>
      </c>
      <c r="S717" s="624" t="b">
        <f>ISNUMBER(SEARCH('Flags&amp;Qualifiers'!$S$5,D717))</f>
        <v>0</v>
      </c>
      <c r="T717" s="624">
        <f t="shared" si="293"/>
        <v>0</v>
      </c>
      <c r="U717" s="624" t="str">
        <f>IF(D717&lt;&gt;"",(VLOOKUP(D717,'Flags&amp;Qualifiers'!$S$2:$T$55,2)),"")</f>
        <v/>
      </c>
      <c r="V717" s="7">
        <f t="shared" si="294"/>
        <v>1</v>
      </c>
      <c r="W717" s="7">
        <f t="shared" si="295"/>
        <v>0</v>
      </c>
      <c r="X717" s="861" t="str">
        <f t="shared" si="296"/>
        <v>NULL</v>
      </c>
      <c r="Y717" s="557" t="str">
        <f t="shared" si="307"/>
        <v/>
      </c>
      <c r="Z717" s="862">
        <f t="shared" si="300"/>
        <v>711</v>
      </c>
      <c r="AA717" s="633">
        <f t="shared" si="301"/>
        <v>0</v>
      </c>
      <c r="AB717" s="7" t="str">
        <f t="shared" si="281"/>
        <v>INVALID</v>
      </c>
      <c r="AC717" s="861" t="str">
        <f t="shared" si="282"/>
        <v/>
      </c>
      <c r="AD717" s="861" t="e">
        <f t="shared" si="289"/>
        <v>#DIV/0!</v>
      </c>
      <c r="AE717" s="861">
        <f t="shared" si="290"/>
        <v>0</v>
      </c>
      <c r="AF717" s="862">
        <f t="shared" si="302"/>
        <v>300</v>
      </c>
      <c r="AG717" s="862">
        <f t="shared" si="303"/>
        <v>201</v>
      </c>
      <c r="AH717" s="865">
        <f t="shared" si="304"/>
        <v>0.374</v>
      </c>
      <c r="AI717" s="862">
        <f t="shared" si="305"/>
        <v>0.11600000000000001</v>
      </c>
      <c r="AJ717" s="862" t="e">
        <f t="shared" si="306"/>
        <v>#VALUE!</v>
      </c>
      <c r="AK717" s="632" t="str">
        <f t="shared" si="285"/>
        <v/>
      </c>
      <c r="AL717" s="866" t="str">
        <f t="shared" si="291"/>
        <v/>
      </c>
      <c r="AM717" s="867">
        <f t="shared" si="298"/>
        <v>0</v>
      </c>
      <c r="AN717" s="633" t="str">
        <f t="shared" si="286"/>
        <v>YES</v>
      </c>
      <c r="AO717" s="511" t="s">
        <v>382</v>
      </c>
      <c r="AP717" s="127">
        <f>VLOOKUP(AO717,'Flags&amp;Qualifiers'!$B$2:$C$49,2)</f>
        <v>0</v>
      </c>
      <c r="AQ717" s="127">
        <f>VLOOKUP(AO717,'Flags&amp;Qualifiers'!$B$2:$D$49,3)</f>
        <v>0</v>
      </c>
      <c r="AR717" s="127">
        <f>VLOOKUP(AO717,'Flags&amp;Qualifiers'!$B$2:$E$49,4)</f>
        <v>0</v>
      </c>
      <c r="AS717" s="968"/>
      <c r="AT717" s="856" t="str">
        <f t="shared" si="299"/>
        <v>no</v>
      </c>
    </row>
    <row r="718" spans="1:46" s="7" customFormat="1" ht="11.25" customHeight="1" x14ac:dyDescent="0.2">
      <c r="A718" s="621">
        <f>(AirVision!A715)</f>
        <v>0</v>
      </c>
      <c r="B718" s="622">
        <f>(AirVision!B715)</f>
        <v>0</v>
      </c>
      <c r="C718" s="623" t="str">
        <f>IF(ISNUMBER(AirVision!I715),AirVision!I715, "")</f>
        <v/>
      </c>
      <c r="D718" s="624" t="str">
        <f>IF(AirVision!J715&lt;&gt;"",AirVision!J715, "")</f>
        <v/>
      </c>
      <c r="E718" s="624" t="str">
        <f>IF(ISNUMBER(AirVision!C715),AirVision!C715, "")</f>
        <v/>
      </c>
      <c r="F718" s="624" t="str">
        <f>IF(AirVision!D715&lt;&gt;"",AirVision!D715, "")</f>
        <v/>
      </c>
      <c r="G718" s="624" t="str">
        <f>IF(ISNUMBER(AirVision!F715),AirVision!F715, "")</f>
        <v/>
      </c>
      <c r="H718" s="624" t="str">
        <f>IF(AirVision!G715&lt;&gt;"",AirVision!G715, "")</f>
        <v/>
      </c>
      <c r="I718" s="624" t="str">
        <f>IF(ISNUMBER(AirVision!U715),AirVision!U715, "")</f>
        <v/>
      </c>
      <c r="J718" s="624" t="str">
        <f>IF(AirVision!V715&lt;&gt;"",AirVision!V715, "")</f>
        <v/>
      </c>
      <c r="K718" s="624" t="str">
        <f>IF(ISNUMBER(AirVision!X715),AirVision!X715, "")</f>
        <v/>
      </c>
      <c r="L718" s="624" t="str">
        <f>IF(AirVision!Y715&lt;&gt;"",AirVision!Y715, "")</f>
        <v/>
      </c>
      <c r="M718" s="624" t="str">
        <f>IF(ISNUMBER(AirVision!AA715),AirVision!AA715, "")</f>
        <v/>
      </c>
      <c r="N718" s="624" t="str">
        <f>IF(AirVision!AB715&lt;&gt;"",AirVision!AB715, "")</f>
        <v/>
      </c>
      <c r="O718" s="624" t="str">
        <f>IF(ISNUMBER(AirVision!AD715),AirVision!AD715, "")</f>
        <v/>
      </c>
      <c r="P718" s="624" t="str">
        <f>IF(AirVision!AE715&lt;&gt;"",AirVision!AE715, "")</f>
        <v/>
      </c>
      <c r="Q718" s="624">
        <f t="shared" si="292"/>
        <v>1</v>
      </c>
      <c r="R718" s="624" t="str">
        <f>IF(D718&lt;&gt;"",(VLOOKUP(D718,'Flags&amp;Qualifiers'!$S$2:$U$55,3)),"")</f>
        <v/>
      </c>
      <c r="S718" s="624" t="b">
        <f>ISNUMBER(SEARCH('Flags&amp;Qualifiers'!$S$5,D718))</f>
        <v>0</v>
      </c>
      <c r="T718" s="624">
        <f t="shared" si="293"/>
        <v>0</v>
      </c>
      <c r="U718" s="624" t="str">
        <f>IF(D718&lt;&gt;"",(VLOOKUP(D718,'Flags&amp;Qualifiers'!$S$2:$T$55,2)),"")</f>
        <v/>
      </c>
      <c r="V718" s="7">
        <f t="shared" si="294"/>
        <v>1</v>
      </c>
      <c r="W718" s="7">
        <f t="shared" si="295"/>
        <v>0</v>
      </c>
      <c r="X718" s="861" t="str">
        <f t="shared" si="296"/>
        <v>NULL</v>
      </c>
      <c r="Y718" s="557" t="str">
        <f t="shared" si="307"/>
        <v/>
      </c>
      <c r="Z718" s="862">
        <f t="shared" si="300"/>
        <v>712</v>
      </c>
      <c r="AA718" s="633">
        <f t="shared" si="301"/>
        <v>0</v>
      </c>
      <c r="AB718" s="7" t="str">
        <f t="shared" ref="AB718:AB750" si="308">IF(X718="NULL","INVALID",AVERAGE(X711:X718))</f>
        <v>INVALID</v>
      </c>
      <c r="AC718" s="861" t="str">
        <f t="shared" si="282"/>
        <v/>
      </c>
      <c r="AD718" s="861" t="e">
        <f t="shared" si="289"/>
        <v>#DIV/0!</v>
      </c>
      <c r="AE718" s="861">
        <f t="shared" si="290"/>
        <v>0</v>
      </c>
      <c r="AF718" s="862">
        <f t="shared" si="302"/>
        <v>300</v>
      </c>
      <c r="AG718" s="862">
        <f t="shared" si="303"/>
        <v>201</v>
      </c>
      <c r="AH718" s="865">
        <f t="shared" si="304"/>
        <v>0.374</v>
      </c>
      <c r="AI718" s="862">
        <f t="shared" si="305"/>
        <v>0.11600000000000001</v>
      </c>
      <c r="AJ718" s="862" t="e">
        <f t="shared" si="306"/>
        <v>#VALUE!</v>
      </c>
      <c r="AK718" s="632" t="str">
        <f t="shared" si="285"/>
        <v/>
      </c>
      <c r="AL718" s="866" t="str">
        <f t="shared" si="291"/>
        <v/>
      </c>
      <c r="AM718" s="867">
        <f t="shared" si="298"/>
        <v>0</v>
      </c>
      <c r="AN718" s="633" t="str">
        <f t="shared" si="286"/>
        <v>YES</v>
      </c>
      <c r="AO718" s="511" t="s">
        <v>382</v>
      </c>
      <c r="AP718" s="127">
        <f>VLOOKUP(AO718,'Flags&amp;Qualifiers'!$B$2:$C$49,2)</f>
        <v>0</v>
      </c>
      <c r="AQ718" s="127">
        <f>VLOOKUP(AO718,'Flags&amp;Qualifiers'!$B$2:$D$49,3)</f>
        <v>0</v>
      </c>
      <c r="AR718" s="127">
        <f>VLOOKUP(AO718,'Flags&amp;Qualifiers'!$B$2:$E$49,4)</f>
        <v>0</v>
      </c>
      <c r="AS718" s="968"/>
      <c r="AT718" s="856" t="str">
        <f t="shared" si="299"/>
        <v>no</v>
      </c>
    </row>
    <row r="719" spans="1:46" s="7" customFormat="1" ht="11.25" customHeight="1" x14ac:dyDescent="0.2">
      <c r="A719" s="621">
        <f>(AirVision!A716)</f>
        <v>0</v>
      </c>
      <c r="B719" s="622">
        <f>(AirVision!B716)</f>
        <v>0</v>
      </c>
      <c r="C719" s="623" t="str">
        <f>IF(ISNUMBER(AirVision!I716),AirVision!I716, "")</f>
        <v/>
      </c>
      <c r="D719" s="624" t="str">
        <f>IF(AirVision!J716&lt;&gt;"",AirVision!J716, "")</f>
        <v/>
      </c>
      <c r="E719" s="624" t="str">
        <f>IF(ISNUMBER(AirVision!C716),AirVision!C716, "")</f>
        <v/>
      </c>
      <c r="F719" s="624" t="str">
        <f>IF(AirVision!D716&lt;&gt;"",AirVision!D716, "")</f>
        <v/>
      </c>
      <c r="G719" s="624" t="str">
        <f>IF(ISNUMBER(AirVision!F716),AirVision!F716, "")</f>
        <v/>
      </c>
      <c r="H719" s="624" t="str">
        <f>IF(AirVision!G716&lt;&gt;"",AirVision!G716, "")</f>
        <v/>
      </c>
      <c r="I719" s="624" t="str">
        <f>IF(ISNUMBER(AirVision!U716),AirVision!U716, "")</f>
        <v/>
      </c>
      <c r="J719" s="624" t="str">
        <f>IF(AirVision!V716&lt;&gt;"",AirVision!V716, "")</f>
        <v/>
      </c>
      <c r="K719" s="624" t="str">
        <f>IF(ISNUMBER(AirVision!X716),AirVision!X716, "")</f>
        <v/>
      </c>
      <c r="L719" s="624" t="str">
        <f>IF(AirVision!Y716&lt;&gt;"",AirVision!Y716, "")</f>
        <v/>
      </c>
      <c r="M719" s="624" t="str">
        <f>IF(ISNUMBER(AirVision!AA716),AirVision!AA716, "")</f>
        <v/>
      </c>
      <c r="N719" s="624" t="str">
        <f>IF(AirVision!AB716&lt;&gt;"",AirVision!AB716, "")</f>
        <v/>
      </c>
      <c r="O719" s="624" t="str">
        <f>IF(ISNUMBER(AirVision!AD716),AirVision!AD716, "")</f>
        <v/>
      </c>
      <c r="P719" s="624" t="str">
        <f>IF(AirVision!AE716&lt;&gt;"",AirVision!AE716, "")</f>
        <v/>
      </c>
      <c r="Q719" s="624">
        <f t="shared" si="292"/>
        <v>1</v>
      </c>
      <c r="R719" s="624" t="str">
        <f>IF(D719&lt;&gt;"",(VLOOKUP(D719,'Flags&amp;Qualifiers'!$S$2:$U$55,3)),"")</f>
        <v/>
      </c>
      <c r="S719" s="624" t="b">
        <f>ISNUMBER(SEARCH('Flags&amp;Qualifiers'!$S$5,D719))</f>
        <v>0</v>
      </c>
      <c r="T719" s="624">
        <f t="shared" si="293"/>
        <v>0</v>
      </c>
      <c r="U719" s="624" t="str">
        <f>IF(D719&lt;&gt;"",(VLOOKUP(D719,'Flags&amp;Qualifiers'!$S$2:$T$55,2)),"")</f>
        <v/>
      </c>
      <c r="V719" s="7">
        <f t="shared" si="294"/>
        <v>1</v>
      </c>
      <c r="W719" s="7">
        <f t="shared" si="295"/>
        <v>0</v>
      </c>
      <c r="X719" s="861" t="str">
        <f t="shared" si="296"/>
        <v>NULL</v>
      </c>
      <c r="Y719" s="557" t="str">
        <f t="shared" si="307"/>
        <v/>
      </c>
      <c r="Z719" s="862">
        <f t="shared" si="300"/>
        <v>713</v>
      </c>
      <c r="AA719" s="633">
        <f t="shared" si="301"/>
        <v>0</v>
      </c>
      <c r="AB719" s="7" t="str">
        <f t="shared" si="308"/>
        <v>INVALID</v>
      </c>
      <c r="AC719" s="861" t="str">
        <f t="shared" ref="AC719:AC750" si="309">IF(ISNUMBER(AB719),TRUNC(AB719,3), "")</f>
        <v/>
      </c>
      <c r="AD719" s="861" t="e">
        <f t="shared" si="289"/>
        <v>#DIV/0!</v>
      </c>
      <c r="AE719" s="861">
        <f t="shared" si="290"/>
        <v>0</v>
      </c>
      <c r="AF719" s="862">
        <f t="shared" si="302"/>
        <v>300</v>
      </c>
      <c r="AG719" s="862">
        <f t="shared" si="303"/>
        <v>201</v>
      </c>
      <c r="AH719" s="865">
        <f t="shared" si="304"/>
        <v>0.374</v>
      </c>
      <c r="AI719" s="862">
        <f t="shared" si="305"/>
        <v>0.11600000000000001</v>
      </c>
      <c r="AJ719" s="862" t="e">
        <f t="shared" si="306"/>
        <v>#VALUE!</v>
      </c>
      <c r="AK719" s="632" t="str">
        <f t="shared" si="285"/>
        <v/>
      </c>
      <c r="AL719" s="866" t="str">
        <f t="shared" si="291"/>
        <v/>
      </c>
      <c r="AM719" s="867">
        <f t="shared" si="298"/>
        <v>0</v>
      </c>
      <c r="AN719" s="633" t="str">
        <f t="shared" si="286"/>
        <v>YES</v>
      </c>
      <c r="AO719" s="511" t="s">
        <v>382</v>
      </c>
      <c r="AP719" s="127">
        <f>VLOOKUP(AO719,'Flags&amp;Qualifiers'!$B$2:$C$49,2)</f>
        <v>0</v>
      </c>
      <c r="AQ719" s="127">
        <f>VLOOKUP(AO719,'Flags&amp;Qualifiers'!$B$2:$D$49,3)</f>
        <v>0</v>
      </c>
      <c r="AR719" s="127">
        <f>VLOOKUP(AO719,'Flags&amp;Qualifiers'!$B$2:$E$49,4)</f>
        <v>0</v>
      </c>
      <c r="AS719" s="968"/>
      <c r="AT719" s="856" t="str">
        <f t="shared" si="299"/>
        <v>no</v>
      </c>
    </row>
    <row r="720" spans="1:46" s="7" customFormat="1" ht="11.25" customHeight="1" x14ac:dyDescent="0.2">
      <c r="A720" s="621">
        <f>(AirVision!A717)</f>
        <v>0</v>
      </c>
      <c r="B720" s="622">
        <f>(AirVision!B717)</f>
        <v>0</v>
      </c>
      <c r="C720" s="623" t="str">
        <f>IF(ISNUMBER(AirVision!I717),AirVision!I717, "")</f>
        <v/>
      </c>
      <c r="D720" s="624" t="str">
        <f>IF(AirVision!J717&lt;&gt;"",AirVision!J717, "")</f>
        <v/>
      </c>
      <c r="E720" s="624" t="str">
        <f>IF(ISNUMBER(AirVision!C717),AirVision!C717, "")</f>
        <v/>
      </c>
      <c r="F720" s="624" t="str">
        <f>IF(AirVision!D717&lt;&gt;"",AirVision!D717, "")</f>
        <v/>
      </c>
      <c r="G720" s="624" t="str">
        <f>IF(ISNUMBER(AirVision!F717),AirVision!F717, "")</f>
        <v/>
      </c>
      <c r="H720" s="624" t="str">
        <f>IF(AirVision!G717&lt;&gt;"",AirVision!G717, "")</f>
        <v/>
      </c>
      <c r="I720" s="624" t="str">
        <f>IF(ISNUMBER(AirVision!U717),AirVision!U717, "")</f>
        <v/>
      </c>
      <c r="J720" s="624" t="str">
        <f>IF(AirVision!V717&lt;&gt;"",AirVision!V717, "")</f>
        <v/>
      </c>
      <c r="K720" s="624" t="str">
        <f>IF(ISNUMBER(AirVision!X717),AirVision!X717, "")</f>
        <v/>
      </c>
      <c r="L720" s="624" t="str">
        <f>IF(AirVision!Y717&lt;&gt;"",AirVision!Y717, "")</f>
        <v/>
      </c>
      <c r="M720" s="624" t="str">
        <f>IF(ISNUMBER(AirVision!AA717),AirVision!AA717, "")</f>
        <v/>
      </c>
      <c r="N720" s="624" t="str">
        <f>IF(AirVision!AB717&lt;&gt;"",AirVision!AB717, "")</f>
        <v/>
      </c>
      <c r="O720" s="624" t="str">
        <f>IF(ISNUMBER(AirVision!AD717),AirVision!AD717, "")</f>
        <v/>
      </c>
      <c r="P720" s="624" t="str">
        <f>IF(AirVision!AE717&lt;&gt;"",AirVision!AE717, "")</f>
        <v/>
      </c>
      <c r="Q720" s="624">
        <f t="shared" si="292"/>
        <v>1</v>
      </c>
      <c r="R720" s="624" t="str">
        <f>IF(D720&lt;&gt;"",(VLOOKUP(D720,'Flags&amp;Qualifiers'!$S$2:$U$55,3)),"")</f>
        <v/>
      </c>
      <c r="S720" s="624" t="b">
        <f>ISNUMBER(SEARCH('Flags&amp;Qualifiers'!$S$5,D720))</f>
        <v>0</v>
      </c>
      <c r="T720" s="624">
        <f t="shared" si="293"/>
        <v>0</v>
      </c>
      <c r="U720" s="624" t="str">
        <f>IF(D720&lt;&gt;"",(VLOOKUP(D720,'Flags&amp;Qualifiers'!$S$2:$T$55,2)),"")</f>
        <v/>
      </c>
      <c r="V720" s="7">
        <f t="shared" si="294"/>
        <v>1</v>
      </c>
      <c r="W720" s="7">
        <f t="shared" si="295"/>
        <v>0</v>
      </c>
      <c r="X720" s="861" t="str">
        <f t="shared" si="296"/>
        <v>NULL</v>
      </c>
      <c r="Y720" s="557" t="str">
        <f t="shared" si="307"/>
        <v/>
      </c>
      <c r="Z720" s="862">
        <f t="shared" si="300"/>
        <v>714</v>
      </c>
      <c r="AA720" s="633">
        <f t="shared" si="301"/>
        <v>0</v>
      </c>
      <c r="AB720" s="7" t="str">
        <f t="shared" si="308"/>
        <v>INVALID</v>
      </c>
      <c r="AC720" s="861" t="str">
        <f t="shared" si="309"/>
        <v/>
      </c>
      <c r="AD720" s="861" t="e">
        <f t="shared" si="289"/>
        <v>#DIV/0!</v>
      </c>
      <c r="AE720" s="861">
        <f t="shared" si="290"/>
        <v>0</v>
      </c>
      <c r="AF720" s="862">
        <f t="shared" si="302"/>
        <v>300</v>
      </c>
      <c r="AG720" s="862">
        <f t="shared" si="303"/>
        <v>201</v>
      </c>
      <c r="AH720" s="865">
        <f t="shared" si="304"/>
        <v>0.374</v>
      </c>
      <c r="AI720" s="862">
        <f t="shared" si="305"/>
        <v>0.11600000000000001</v>
      </c>
      <c r="AJ720" s="862" t="e">
        <f t="shared" si="306"/>
        <v>#VALUE!</v>
      </c>
      <c r="AK720" s="632" t="str">
        <f t="shared" si="285"/>
        <v/>
      </c>
      <c r="AL720" s="866" t="str">
        <f t="shared" si="291"/>
        <v/>
      </c>
      <c r="AM720" s="867">
        <f t="shared" si="298"/>
        <v>0</v>
      </c>
      <c r="AN720" s="633" t="str">
        <f t="shared" si="286"/>
        <v>YES</v>
      </c>
      <c r="AO720" s="511" t="s">
        <v>382</v>
      </c>
      <c r="AP720" s="127">
        <f>VLOOKUP(AO720,'Flags&amp;Qualifiers'!$B$2:$C$49,2)</f>
        <v>0</v>
      </c>
      <c r="AQ720" s="127">
        <f>VLOOKUP(AO720,'Flags&amp;Qualifiers'!$B$2:$D$49,3)</f>
        <v>0</v>
      </c>
      <c r="AR720" s="127">
        <f>VLOOKUP(AO720,'Flags&amp;Qualifiers'!$B$2:$E$49,4)</f>
        <v>0</v>
      </c>
      <c r="AS720" s="968"/>
      <c r="AT720" s="856" t="str">
        <f t="shared" si="299"/>
        <v>no</v>
      </c>
    </row>
    <row r="721" spans="1:46" s="7" customFormat="1" ht="11.25" customHeight="1" x14ac:dyDescent="0.2">
      <c r="A721" s="621">
        <f>(AirVision!A718)</f>
        <v>0</v>
      </c>
      <c r="B721" s="622">
        <f>(AirVision!B718)</f>
        <v>0</v>
      </c>
      <c r="C721" s="623" t="str">
        <f>IF(ISNUMBER(AirVision!I718),AirVision!I718, "")</f>
        <v/>
      </c>
      <c r="D721" s="624" t="str">
        <f>IF(AirVision!J718&lt;&gt;"",AirVision!J718, "")</f>
        <v/>
      </c>
      <c r="E721" s="624" t="str">
        <f>IF(ISNUMBER(AirVision!C718),AirVision!C718, "")</f>
        <v/>
      </c>
      <c r="F721" s="624" t="str">
        <f>IF(AirVision!D718&lt;&gt;"",AirVision!D718, "")</f>
        <v/>
      </c>
      <c r="G721" s="624" t="str">
        <f>IF(ISNUMBER(AirVision!F718),AirVision!F718, "")</f>
        <v/>
      </c>
      <c r="H721" s="624" t="str">
        <f>IF(AirVision!G718&lt;&gt;"",AirVision!G718, "")</f>
        <v/>
      </c>
      <c r="I721" s="624" t="str">
        <f>IF(ISNUMBER(AirVision!U718),AirVision!U718, "")</f>
        <v/>
      </c>
      <c r="J721" s="624" t="str">
        <f>IF(AirVision!V718&lt;&gt;"",AirVision!V718, "")</f>
        <v/>
      </c>
      <c r="K721" s="624" t="str">
        <f>IF(ISNUMBER(AirVision!X718),AirVision!X718, "")</f>
        <v/>
      </c>
      <c r="L721" s="624" t="str">
        <f>IF(AirVision!Y718&lt;&gt;"",AirVision!Y718, "")</f>
        <v/>
      </c>
      <c r="M721" s="624" t="str">
        <f>IF(ISNUMBER(AirVision!AA718),AirVision!AA718, "")</f>
        <v/>
      </c>
      <c r="N721" s="624" t="str">
        <f>IF(AirVision!AB718&lt;&gt;"",AirVision!AB718, "")</f>
        <v/>
      </c>
      <c r="O721" s="624" t="str">
        <f>IF(ISNUMBER(AirVision!AD718),AirVision!AD718, "")</f>
        <v/>
      </c>
      <c r="P721" s="624" t="str">
        <f>IF(AirVision!AE718&lt;&gt;"",AirVision!AE718, "")</f>
        <v/>
      </c>
      <c r="Q721" s="624">
        <f t="shared" si="292"/>
        <v>1</v>
      </c>
      <c r="R721" s="624" t="str">
        <f>IF(D721&lt;&gt;"",(VLOOKUP(D721,'Flags&amp;Qualifiers'!$S$2:$U$55,3)),"")</f>
        <v/>
      </c>
      <c r="S721" s="624" t="b">
        <f>ISNUMBER(SEARCH('Flags&amp;Qualifiers'!$S$5,D721))</f>
        <v>0</v>
      </c>
      <c r="T721" s="624">
        <f t="shared" si="293"/>
        <v>0</v>
      </c>
      <c r="U721" s="624" t="str">
        <f>IF(D721&lt;&gt;"",(VLOOKUP(D721,'Flags&amp;Qualifiers'!$S$2:$T$55,2)),"")</f>
        <v/>
      </c>
      <c r="V721" s="7">
        <f t="shared" si="294"/>
        <v>1</v>
      </c>
      <c r="W721" s="7">
        <f t="shared" si="295"/>
        <v>0</v>
      </c>
      <c r="X721" s="861" t="str">
        <f t="shared" si="296"/>
        <v>NULL</v>
      </c>
      <c r="Y721" s="557" t="str">
        <f t="shared" si="307"/>
        <v/>
      </c>
      <c r="Z721" s="862">
        <f t="shared" si="300"/>
        <v>715</v>
      </c>
      <c r="AA721" s="633">
        <f t="shared" si="301"/>
        <v>0</v>
      </c>
      <c r="AB721" s="7" t="str">
        <f t="shared" si="308"/>
        <v>INVALID</v>
      </c>
      <c r="AC721" s="861" t="str">
        <f t="shared" si="309"/>
        <v/>
      </c>
      <c r="AD721" s="861" t="e">
        <f t="shared" si="289"/>
        <v>#DIV/0!</v>
      </c>
      <c r="AE721" s="861">
        <f t="shared" si="290"/>
        <v>0</v>
      </c>
      <c r="AF721" s="862">
        <f t="shared" si="302"/>
        <v>300</v>
      </c>
      <c r="AG721" s="862">
        <f t="shared" si="303"/>
        <v>201</v>
      </c>
      <c r="AH721" s="865">
        <f t="shared" si="304"/>
        <v>0.374</v>
      </c>
      <c r="AI721" s="862">
        <f t="shared" si="305"/>
        <v>0.11600000000000001</v>
      </c>
      <c r="AJ721" s="862" t="e">
        <f t="shared" si="306"/>
        <v>#VALUE!</v>
      </c>
      <c r="AK721" s="632" t="str">
        <f t="shared" si="285"/>
        <v/>
      </c>
      <c r="AL721" s="866" t="str">
        <f t="shared" si="291"/>
        <v/>
      </c>
      <c r="AM721" s="867">
        <f t="shared" si="298"/>
        <v>0</v>
      </c>
      <c r="AN721" s="633" t="str">
        <f t="shared" si="286"/>
        <v>YES</v>
      </c>
      <c r="AO721" s="511" t="s">
        <v>382</v>
      </c>
      <c r="AP721" s="127">
        <f>VLOOKUP(AO721,'Flags&amp;Qualifiers'!$B$2:$C$49,2)</f>
        <v>0</v>
      </c>
      <c r="AQ721" s="127">
        <f>VLOOKUP(AO721,'Flags&amp;Qualifiers'!$B$2:$D$49,3)</f>
        <v>0</v>
      </c>
      <c r="AR721" s="127">
        <f>VLOOKUP(AO721,'Flags&amp;Qualifiers'!$B$2:$E$49,4)</f>
        <v>0</v>
      </c>
      <c r="AS721" s="968"/>
      <c r="AT721" s="856" t="str">
        <f t="shared" si="299"/>
        <v>no</v>
      </c>
    </row>
    <row r="722" spans="1:46" s="7" customFormat="1" ht="11.25" customHeight="1" x14ac:dyDescent="0.2">
      <c r="A722" s="621">
        <f>(AirVision!A719)</f>
        <v>0</v>
      </c>
      <c r="B722" s="622">
        <f>(AirVision!B719)</f>
        <v>0</v>
      </c>
      <c r="C722" s="623" t="str">
        <f>IF(ISNUMBER(AirVision!I719),AirVision!I719, "")</f>
        <v/>
      </c>
      <c r="D722" s="624" t="str">
        <f>IF(AirVision!J719&lt;&gt;"",AirVision!J719, "")</f>
        <v/>
      </c>
      <c r="E722" s="624" t="str">
        <f>IF(ISNUMBER(AirVision!C719),AirVision!C719, "")</f>
        <v/>
      </c>
      <c r="F722" s="624" t="str">
        <f>IF(AirVision!D719&lt;&gt;"",AirVision!D719, "")</f>
        <v/>
      </c>
      <c r="G722" s="624" t="str">
        <f>IF(ISNUMBER(AirVision!F719),AirVision!F719, "")</f>
        <v/>
      </c>
      <c r="H722" s="624" t="str">
        <f>IF(AirVision!G719&lt;&gt;"",AirVision!G719, "")</f>
        <v/>
      </c>
      <c r="I722" s="624" t="str">
        <f>IF(ISNUMBER(AirVision!U719),AirVision!U719, "")</f>
        <v/>
      </c>
      <c r="J722" s="624" t="str">
        <f>IF(AirVision!V719&lt;&gt;"",AirVision!V719, "")</f>
        <v/>
      </c>
      <c r="K722" s="624" t="str">
        <f>IF(ISNUMBER(AirVision!X719),AirVision!X719, "")</f>
        <v/>
      </c>
      <c r="L722" s="624" t="str">
        <f>IF(AirVision!Y719&lt;&gt;"",AirVision!Y719, "")</f>
        <v/>
      </c>
      <c r="M722" s="624" t="str">
        <f>IF(ISNUMBER(AirVision!AA719),AirVision!AA719, "")</f>
        <v/>
      </c>
      <c r="N722" s="624" t="str">
        <f>IF(AirVision!AB719&lt;&gt;"",AirVision!AB719, "")</f>
        <v/>
      </c>
      <c r="O722" s="624" t="str">
        <f>IF(ISNUMBER(AirVision!AD719),AirVision!AD719, "")</f>
        <v/>
      </c>
      <c r="P722" s="624" t="str">
        <f>IF(AirVision!AE719&lt;&gt;"",AirVision!AE719, "")</f>
        <v/>
      </c>
      <c r="Q722" s="624">
        <f t="shared" si="292"/>
        <v>1</v>
      </c>
      <c r="R722" s="624" t="str">
        <f>IF(D722&lt;&gt;"",(VLOOKUP(D722,'Flags&amp;Qualifiers'!$S$2:$U$55,3)),"")</f>
        <v/>
      </c>
      <c r="S722" s="624" t="b">
        <f>ISNUMBER(SEARCH('Flags&amp;Qualifiers'!$S$5,D722))</f>
        <v>0</v>
      </c>
      <c r="T722" s="624">
        <f t="shared" si="293"/>
        <v>0</v>
      </c>
      <c r="U722" s="624" t="str">
        <f>IF(D722&lt;&gt;"",(VLOOKUP(D722,'Flags&amp;Qualifiers'!$S$2:$T$55,2)),"")</f>
        <v/>
      </c>
      <c r="V722" s="7">
        <f t="shared" si="294"/>
        <v>1</v>
      </c>
      <c r="W722" s="7">
        <f t="shared" si="295"/>
        <v>0</v>
      </c>
      <c r="X722" s="861" t="str">
        <f t="shared" si="296"/>
        <v>NULL</v>
      </c>
      <c r="Y722" s="557" t="str">
        <f t="shared" si="307"/>
        <v/>
      </c>
      <c r="Z722" s="862">
        <f t="shared" si="300"/>
        <v>716</v>
      </c>
      <c r="AA722" s="633">
        <f t="shared" si="301"/>
        <v>0</v>
      </c>
      <c r="AB722" s="7" t="str">
        <f t="shared" si="308"/>
        <v>INVALID</v>
      </c>
      <c r="AC722" s="861" t="str">
        <f t="shared" si="309"/>
        <v/>
      </c>
      <c r="AD722" s="861" t="e">
        <f t="shared" si="289"/>
        <v>#DIV/0!</v>
      </c>
      <c r="AE722" s="861">
        <f t="shared" si="290"/>
        <v>0</v>
      </c>
      <c r="AF722" s="862">
        <f t="shared" si="302"/>
        <v>300</v>
      </c>
      <c r="AG722" s="862">
        <f t="shared" si="303"/>
        <v>201</v>
      </c>
      <c r="AH722" s="865">
        <f t="shared" si="304"/>
        <v>0.374</v>
      </c>
      <c r="AI722" s="862">
        <f t="shared" si="305"/>
        <v>0.11600000000000001</v>
      </c>
      <c r="AJ722" s="862" t="e">
        <f t="shared" si="306"/>
        <v>#VALUE!</v>
      </c>
      <c r="AK722" s="632" t="str">
        <f t="shared" si="285"/>
        <v/>
      </c>
      <c r="AL722" s="866" t="str">
        <f t="shared" si="291"/>
        <v/>
      </c>
      <c r="AM722" s="867">
        <f t="shared" si="298"/>
        <v>0</v>
      </c>
      <c r="AN722" s="633" t="str">
        <f t="shared" si="286"/>
        <v>YES</v>
      </c>
      <c r="AO722" s="511" t="s">
        <v>382</v>
      </c>
      <c r="AP722" s="127">
        <f>VLOOKUP(AO722,'Flags&amp;Qualifiers'!$B$2:$C$49,2)</f>
        <v>0</v>
      </c>
      <c r="AQ722" s="127">
        <f>VLOOKUP(AO722,'Flags&amp;Qualifiers'!$B$2:$D$49,3)</f>
        <v>0</v>
      </c>
      <c r="AR722" s="127">
        <f>VLOOKUP(AO722,'Flags&amp;Qualifiers'!$B$2:$E$49,4)</f>
        <v>0</v>
      </c>
      <c r="AS722" s="968"/>
      <c r="AT722" s="856" t="str">
        <f t="shared" si="299"/>
        <v>no</v>
      </c>
    </row>
    <row r="723" spans="1:46" s="7" customFormat="1" ht="11.25" customHeight="1" x14ac:dyDescent="0.2">
      <c r="A723" s="621">
        <f>(AirVision!A720)</f>
        <v>0</v>
      </c>
      <c r="B723" s="622">
        <f>(AirVision!B720)</f>
        <v>0</v>
      </c>
      <c r="C723" s="623" t="str">
        <f>IF(ISNUMBER(AirVision!I720),AirVision!I720, "")</f>
        <v/>
      </c>
      <c r="D723" s="624" t="str">
        <f>IF(AirVision!J720&lt;&gt;"",AirVision!J720, "")</f>
        <v/>
      </c>
      <c r="E723" s="624" t="str">
        <f>IF(ISNUMBER(AirVision!C720),AirVision!C720, "")</f>
        <v/>
      </c>
      <c r="F723" s="624" t="str">
        <f>IF(AirVision!D720&lt;&gt;"",AirVision!D720, "")</f>
        <v/>
      </c>
      <c r="G723" s="624" t="str">
        <f>IF(ISNUMBER(AirVision!F720),AirVision!F720, "")</f>
        <v/>
      </c>
      <c r="H723" s="624" t="str">
        <f>IF(AirVision!G720&lt;&gt;"",AirVision!G720, "")</f>
        <v/>
      </c>
      <c r="I723" s="624" t="str">
        <f>IF(ISNUMBER(AirVision!U720),AirVision!U720, "")</f>
        <v/>
      </c>
      <c r="J723" s="624" t="str">
        <f>IF(AirVision!V720&lt;&gt;"",AirVision!V720, "")</f>
        <v/>
      </c>
      <c r="K723" s="624" t="str">
        <f>IF(ISNUMBER(AirVision!X720),AirVision!X720, "")</f>
        <v/>
      </c>
      <c r="L723" s="624" t="str">
        <f>IF(AirVision!Y720&lt;&gt;"",AirVision!Y720, "")</f>
        <v/>
      </c>
      <c r="M723" s="624" t="str">
        <f>IF(ISNUMBER(AirVision!AA720),AirVision!AA720, "")</f>
        <v/>
      </c>
      <c r="N723" s="624" t="str">
        <f>IF(AirVision!AB720&lt;&gt;"",AirVision!AB720, "")</f>
        <v/>
      </c>
      <c r="O723" s="624" t="str">
        <f>IF(ISNUMBER(AirVision!AD720),AirVision!AD720, "")</f>
        <v/>
      </c>
      <c r="P723" s="624" t="str">
        <f>IF(AirVision!AE720&lt;&gt;"",AirVision!AE720, "")</f>
        <v/>
      </c>
      <c r="Q723" s="624">
        <f t="shared" si="292"/>
        <v>1</v>
      </c>
      <c r="R723" s="624" t="str">
        <f>IF(D723&lt;&gt;"",(VLOOKUP(D723,'Flags&amp;Qualifiers'!$S$2:$U$55,3)),"")</f>
        <v/>
      </c>
      <c r="S723" s="624" t="b">
        <f>ISNUMBER(SEARCH('Flags&amp;Qualifiers'!$S$5,D723))</f>
        <v>0</v>
      </c>
      <c r="T723" s="624">
        <f t="shared" si="293"/>
        <v>0</v>
      </c>
      <c r="U723" s="624" t="str">
        <f>IF(D723&lt;&gt;"",(VLOOKUP(D723,'Flags&amp;Qualifiers'!$S$2:$T$55,2)),"")</f>
        <v/>
      </c>
      <c r="V723" s="7">
        <f t="shared" si="294"/>
        <v>1</v>
      </c>
      <c r="W723" s="7">
        <f t="shared" si="295"/>
        <v>0</v>
      </c>
      <c r="X723" s="861" t="str">
        <f t="shared" si="296"/>
        <v>NULL</v>
      </c>
      <c r="Y723" s="557" t="str">
        <f t="shared" si="307"/>
        <v/>
      </c>
      <c r="Z723" s="862">
        <f t="shared" si="300"/>
        <v>717</v>
      </c>
      <c r="AA723" s="633">
        <f t="shared" si="301"/>
        <v>0</v>
      </c>
      <c r="AB723" s="7" t="str">
        <f t="shared" si="308"/>
        <v>INVALID</v>
      </c>
      <c r="AC723" s="861" t="str">
        <f t="shared" si="309"/>
        <v/>
      </c>
      <c r="AD723" s="861" t="e">
        <f t="shared" si="289"/>
        <v>#DIV/0!</v>
      </c>
      <c r="AE723" s="861">
        <f t="shared" si="290"/>
        <v>0</v>
      </c>
      <c r="AF723" s="862">
        <f t="shared" si="302"/>
        <v>300</v>
      </c>
      <c r="AG723" s="862">
        <f t="shared" si="303"/>
        <v>201</v>
      </c>
      <c r="AH723" s="865">
        <f t="shared" si="304"/>
        <v>0.374</v>
      </c>
      <c r="AI723" s="862">
        <f t="shared" si="305"/>
        <v>0.11600000000000001</v>
      </c>
      <c r="AJ723" s="862" t="e">
        <f t="shared" si="306"/>
        <v>#VALUE!</v>
      </c>
      <c r="AK723" s="632" t="str">
        <f t="shared" si="285"/>
        <v/>
      </c>
      <c r="AL723" s="866" t="str">
        <f t="shared" si="291"/>
        <v/>
      </c>
      <c r="AM723" s="867">
        <f t="shared" si="298"/>
        <v>0</v>
      </c>
      <c r="AN723" s="633" t="str">
        <f t="shared" si="286"/>
        <v>YES</v>
      </c>
      <c r="AO723" s="511" t="s">
        <v>382</v>
      </c>
      <c r="AP723" s="127">
        <f>VLOOKUP(AO723,'Flags&amp;Qualifiers'!$B$2:$C$49,2)</f>
        <v>0</v>
      </c>
      <c r="AQ723" s="127">
        <f>VLOOKUP(AO723,'Flags&amp;Qualifiers'!$B$2:$D$49,3)</f>
        <v>0</v>
      </c>
      <c r="AR723" s="127">
        <f>VLOOKUP(AO723,'Flags&amp;Qualifiers'!$B$2:$E$49,4)</f>
        <v>0</v>
      </c>
      <c r="AS723" s="968"/>
      <c r="AT723" s="856" t="str">
        <f t="shared" si="299"/>
        <v>no</v>
      </c>
    </row>
    <row r="724" spans="1:46" s="7" customFormat="1" ht="11.25" customHeight="1" x14ac:dyDescent="0.2">
      <c r="A724" s="621">
        <f>(AirVision!A721)</f>
        <v>0</v>
      </c>
      <c r="B724" s="622">
        <f>(AirVision!B721)</f>
        <v>0</v>
      </c>
      <c r="C724" s="623" t="str">
        <f>IF(ISNUMBER(AirVision!I721),AirVision!I721, "")</f>
        <v/>
      </c>
      <c r="D724" s="624" t="str">
        <f>IF(AirVision!J721&lt;&gt;"",AirVision!J721, "")</f>
        <v/>
      </c>
      <c r="E724" s="624" t="str">
        <f>IF(ISNUMBER(AirVision!C721),AirVision!C721, "")</f>
        <v/>
      </c>
      <c r="F724" s="624" t="str">
        <f>IF(AirVision!D721&lt;&gt;"",AirVision!D721, "")</f>
        <v/>
      </c>
      <c r="G724" s="624" t="str">
        <f>IF(ISNUMBER(AirVision!F721),AirVision!F721, "")</f>
        <v/>
      </c>
      <c r="H724" s="624" t="str">
        <f>IF(AirVision!G721&lt;&gt;"",AirVision!G721, "")</f>
        <v/>
      </c>
      <c r="I724" s="624" t="str">
        <f>IF(ISNUMBER(AirVision!U721),AirVision!U721, "")</f>
        <v/>
      </c>
      <c r="J724" s="624" t="str">
        <f>IF(AirVision!V721&lt;&gt;"",AirVision!V721, "")</f>
        <v/>
      </c>
      <c r="K724" s="624" t="str">
        <f>IF(ISNUMBER(AirVision!X721),AirVision!X721, "")</f>
        <v/>
      </c>
      <c r="L724" s="624" t="str">
        <f>IF(AirVision!Y721&lt;&gt;"",AirVision!Y721, "")</f>
        <v/>
      </c>
      <c r="M724" s="624" t="str">
        <f>IF(ISNUMBER(AirVision!AA721),AirVision!AA721, "")</f>
        <v/>
      </c>
      <c r="N724" s="624" t="str">
        <f>IF(AirVision!AB721&lt;&gt;"",AirVision!AB721, "")</f>
        <v/>
      </c>
      <c r="O724" s="624" t="str">
        <f>IF(ISNUMBER(AirVision!AD721),AirVision!AD721, "")</f>
        <v/>
      </c>
      <c r="P724" s="624" t="str">
        <f>IF(AirVision!AE721&lt;&gt;"",AirVision!AE721, "")</f>
        <v/>
      </c>
      <c r="Q724" s="624">
        <f t="shared" si="292"/>
        <v>1</v>
      </c>
      <c r="R724" s="624" t="str">
        <f>IF(D724&lt;&gt;"",(VLOOKUP(D724,'Flags&amp;Qualifiers'!$S$2:$U$55,3)),"")</f>
        <v/>
      </c>
      <c r="S724" s="624" t="b">
        <f>ISNUMBER(SEARCH('Flags&amp;Qualifiers'!$S$5,D724))</f>
        <v>0</v>
      </c>
      <c r="T724" s="624">
        <f t="shared" si="293"/>
        <v>0</v>
      </c>
      <c r="U724" s="624" t="str">
        <f>IF(D724&lt;&gt;"",(VLOOKUP(D724,'Flags&amp;Qualifiers'!$S$2:$T$55,2)),"")</f>
        <v/>
      </c>
      <c r="V724" s="7">
        <f t="shared" si="294"/>
        <v>1</v>
      </c>
      <c r="W724" s="7">
        <f t="shared" si="295"/>
        <v>0</v>
      </c>
      <c r="X724" s="861" t="str">
        <f t="shared" si="296"/>
        <v>NULL</v>
      </c>
      <c r="Y724" s="557" t="str">
        <f t="shared" si="307"/>
        <v/>
      </c>
      <c r="Z724" s="862">
        <f t="shared" si="300"/>
        <v>718</v>
      </c>
      <c r="AA724" s="633">
        <f t="shared" si="301"/>
        <v>0</v>
      </c>
      <c r="AB724" s="7" t="str">
        <f t="shared" si="308"/>
        <v>INVALID</v>
      </c>
      <c r="AC724" s="861" t="str">
        <f t="shared" si="309"/>
        <v/>
      </c>
      <c r="AD724" s="861" t="e">
        <f t="shared" si="289"/>
        <v>#DIV/0!</v>
      </c>
      <c r="AE724" s="861">
        <f t="shared" si="290"/>
        <v>0</v>
      </c>
      <c r="AF724" s="862">
        <f t="shared" si="302"/>
        <v>300</v>
      </c>
      <c r="AG724" s="862">
        <f t="shared" si="303"/>
        <v>201</v>
      </c>
      <c r="AH724" s="865">
        <f t="shared" si="304"/>
        <v>0.374</v>
      </c>
      <c r="AI724" s="862">
        <f t="shared" si="305"/>
        <v>0.11600000000000001</v>
      </c>
      <c r="AJ724" s="862" t="e">
        <f t="shared" si="306"/>
        <v>#VALUE!</v>
      </c>
      <c r="AK724" s="632" t="str">
        <f t="shared" si="285"/>
        <v/>
      </c>
      <c r="AL724" s="866" t="str">
        <f t="shared" si="291"/>
        <v/>
      </c>
      <c r="AM724" s="867">
        <f t="shared" si="298"/>
        <v>0</v>
      </c>
      <c r="AN724" s="633" t="str">
        <f t="shared" si="286"/>
        <v>YES</v>
      </c>
      <c r="AO724" s="511" t="s">
        <v>382</v>
      </c>
      <c r="AP724" s="127">
        <f>VLOOKUP(AO724,'Flags&amp;Qualifiers'!$B$2:$C$49,2)</f>
        <v>0</v>
      </c>
      <c r="AQ724" s="127">
        <f>VLOOKUP(AO724,'Flags&amp;Qualifiers'!$B$2:$D$49,3)</f>
        <v>0</v>
      </c>
      <c r="AR724" s="127">
        <f>VLOOKUP(AO724,'Flags&amp;Qualifiers'!$B$2:$E$49,4)</f>
        <v>0</v>
      </c>
      <c r="AS724" s="968"/>
      <c r="AT724" s="856" t="str">
        <f t="shared" si="299"/>
        <v>no</v>
      </c>
    </row>
    <row r="725" spans="1:46" s="7" customFormat="1" ht="11.25" customHeight="1" x14ac:dyDescent="0.2">
      <c r="A725" s="621">
        <f>(AirVision!A722)</f>
        <v>0</v>
      </c>
      <c r="B725" s="622">
        <f>(AirVision!B722)</f>
        <v>0</v>
      </c>
      <c r="C725" s="623" t="str">
        <f>IF(ISNUMBER(AirVision!I722),AirVision!I722, "")</f>
        <v/>
      </c>
      <c r="D725" s="624" t="str">
        <f>IF(AirVision!J722&lt;&gt;"",AirVision!J722, "")</f>
        <v/>
      </c>
      <c r="E725" s="624" t="str">
        <f>IF(ISNUMBER(AirVision!C722),AirVision!C722, "")</f>
        <v/>
      </c>
      <c r="F725" s="624" t="str">
        <f>IF(AirVision!D722&lt;&gt;"",AirVision!D722, "")</f>
        <v/>
      </c>
      <c r="G725" s="624" t="str">
        <f>IF(ISNUMBER(AirVision!F722),AirVision!F722, "")</f>
        <v/>
      </c>
      <c r="H725" s="624" t="str">
        <f>IF(AirVision!G722&lt;&gt;"",AirVision!G722, "")</f>
        <v/>
      </c>
      <c r="I725" s="624" t="str">
        <f>IF(ISNUMBER(AirVision!U722),AirVision!U722, "")</f>
        <v/>
      </c>
      <c r="J725" s="624" t="str">
        <f>IF(AirVision!V722&lt;&gt;"",AirVision!V722, "")</f>
        <v/>
      </c>
      <c r="K725" s="624" t="str">
        <f>IF(ISNUMBER(AirVision!X722),AirVision!X722, "")</f>
        <v/>
      </c>
      <c r="L725" s="624" t="str">
        <f>IF(AirVision!Y722&lt;&gt;"",AirVision!Y722, "")</f>
        <v/>
      </c>
      <c r="M725" s="624" t="str">
        <f>IF(ISNUMBER(AirVision!AA722),AirVision!AA722, "")</f>
        <v/>
      </c>
      <c r="N725" s="624" t="str">
        <f>IF(AirVision!AB722&lt;&gt;"",AirVision!AB722, "")</f>
        <v/>
      </c>
      <c r="O725" s="624" t="str">
        <f>IF(ISNUMBER(AirVision!AD722),AirVision!AD722, "")</f>
        <v/>
      </c>
      <c r="P725" s="624" t="str">
        <f>IF(AirVision!AE722&lt;&gt;"",AirVision!AE722, "")</f>
        <v/>
      </c>
      <c r="Q725" s="624">
        <f t="shared" si="292"/>
        <v>1</v>
      </c>
      <c r="R725" s="624" t="str">
        <f>IF(D725&lt;&gt;"",(VLOOKUP(D725,'Flags&amp;Qualifiers'!$S$2:$U$55,3)),"")</f>
        <v/>
      </c>
      <c r="S725" s="624" t="b">
        <f>ISNUMBER(SEARCH('Flags&amp;Qualifiers'!$S$5,D725))</f>
        <v>0</v>
      </c>
      <c r="T725" s="624">
        <f t="shared" si="293"/>
        <v>0</v>
      </c>
      <c r="U725" s="624" t="str">
        <f>IF(D725&lt;&gt;"",(VLOOKUP(D725,'Flags&amp;Qualifiers'!$S$2:$T$55,2)),"")</f>
        <v/>
      </c>
      <c r="V725" s="7">
        <f t="shared" si="294"/>
        <v>1</v>
      </c>
      <c r="W725" s="7">
        <f t="shared" si="295"/>
        <v>0</v>
      </c>
      <c r="X725" s="861" t="str">
        <f t="shared" si="296"/>
        <v>NULL</v>
      </c>
      <c r="Y725" s="557" t="str">
        <f t="shared" si="307"/>
        <v/>
      </c>
      <c r="Z725" s="862">
        <f t="shared" si="300"/>
        <v>719</v>
      </c>
      <c r="AA725" s="633">
        <f t="shared" si="301"/>
        <v>0</v>
      </c>
      <c r="AB725" s="7" t="str">
        <f t="shared" si="308"/>
        <v>INVALID</v>
      </c>
      <c r="AC725" s="861" t="str">
        <f t="shared" si="309"/>
        <v/>
      </c>
      <c r="AD725" s="861" t="e">
        <f t="shared" si="289"/>
        <v>#DIV/0!</v>
      </c>
      <c r="AE725" s="861">
        <f t="shared" si="290"/>
        <v>0</v>
      </c>
      <c r="AF725" s="862">
        <f t="shared" si="302"/>
        <v>300</v>
      </c>
      <c r="AG725" s="862">
        <f t="shared" si="303"/>
        <v>201</v>
      </c>
      <c r="AH725" s="865">
        <f t="shared" si="304"/>
        <v>0.374</v>
      </c>
      <c r="AI725" s="862">
        <f t="shared" si="305"/>
        <v>0.11600000000000001</v>
      </c>
      <c r="AJ725" s="862" t="e">
        <f t="shared" si="306"/>
        <v>#VALUE!</v>
      </c>
      <c r="AK725" s="632" t="str">
        <f t="shared" si="285"/>
        <v/>
      </c>
      <c r="AL725" s="866" t="str">
        <f t="shared" si="291"/>
        <v/>
      </c>
      <c r="AM725" s="867">
        <f t="shared" si="298"/>
        <v>0</v>
      </c>
      <c r="AN725" s="633" t="str">
        <f t="shared" si="286"/>
        <v>YES</v>
      </c>
      <c r="AO725" s="511" t="s">
        <v>382</v>
      </c>
      <c r="AP725" s="127">
        <f>VLOOKUP(AO725,'Flags&amp;Qualifiers'!$B$2:$C$49,2)</f>
        <v>0</v>
      </c>
      <c r="AQ725" s="127">
        <f>VLOOKUP(AO725,'Flags&amp;Qualifiers'!$B$2:$D$49,3)</f>
        <v>0</v>
      </c>
      <c r="AR725" s="127">
        <f>VLOOKUP(AO725,'Flags&amp;Qualifiers'!$B$2:$E$49,4)</f>
        <v>0</v>
      </c>
      <c r="AS725" s="968"/>
      <c r="AT725" s="856" t="str">
        <f t="shared" si="299"/>
        <v>no</v>
      </c>
    </row>
    <row r="726" spans="1:46" s="7" customFormat="1" ht="11.25" customHeight="1" x14ac:dyDescent="0.2">
      <c r="A726" s="621">
        <f>(AirVision!A723)</f>
        <v>0</v>
      </c>
      <c r="B726" s="622">
        <f>(AirVision!B723)</f>
        <v>0</v>
      </c>
      <c r="C726" s="623" t="str">
        <f>IF(ISNUMBER(AirVision!I723),AirVision!I723, "")</f>
        <v/>
      </c>
      <c r="D726" s="624" t="str">
        <f>IF(AirVision!J723&lt;&gt;"",AirVision!J723, "")</f>
        <v/>
      </c>
      <c r="E726" s="624" t="str">
        <f>IF(ISNUMBER(AirVision!C723),AirVision!C723, "")</f>
        <v/>
      </c>
      <c r="F726" s="624" t="str">
        <f>IF(AirVision!D723&lt;&gt;"",AirVision!D723, "")</f>
        <v/>
      </c>
      <c r="G726" s="624" t="str">
        <f>IF(ISNUMBER(AirVision!F723),AirVision!F723, "")</f>
        <v/>
      </c>
      <c r="H726" s="624" t="str">
        <f>IF(AirVision!G723&lt;&gt;"",AirVision!G723, "")</f>
        <v/>
      </c>
      <c r="I726" s="624" t="str">
        <f>IF(ISNUMBER(AirVision!U723),AirVision!U723, "")</f>
        <v/>
      </c>
      <c r="J726" s="624" t="str">
        <f>IF(AirVision!V723&lt;&gt;"",AirVision!V723, "")</f>
        <v/>
      </c>
      <c r="K726" s="624" t="str">
        <f>IF(ISNUMBER(AirVision!X723),AirVision!X723, "")</f>
        <v/>
      </c>
      <c r="L726" s="624" t="str">
        <f>IF(AirVision!Y723&lt;&gt;"",AirVision!Y723, "")</f>
        <v/>
      </c>
      <c r="M726" s="624" t="str">
        <f>IF(ISNUMBER(AirVision!AA723),AirVision!AA723, "")</f>
        <v/>
      </c>
      <c r="N726" s="624" t="str">
        <f>IF(AirVision!AB723&lt;&gt;"",AirVision!AB723, "")</f>
        <v/>
      </c>
      <c r="O726" s="624" t="str">
        <f>IF(ISNUMBER(AirVision!AD723),AirVision!AD723, "")</f>
        <v/>
      </c>
      <c r="P726" s="624" t="str">
        <f>IF(AirVision!AE723&lt;&gt;"",AirVision!AE723, "")</f>
        <v/>
      </c>
      <c r="Q726" s="624">
        <f t="shared" si="292"/>
        <v>1</v>
      </c>
      <c r="R726" s="624" t="str">
        <f>IF(D726&lt;&gt;"",(VLOOKUP(D726,'Flags&amp;Qualifiers'!$S$2:$U$55,3)),"")</f>
        <v/>
      </c>
      <c r="S726" s="624" t="b">
        <f>ISNUMBER(SEARCH('Flags&amp;Qualifiers'!$S$5,D726))</f>
        <v>0</v>
      </c>
      <c r="T726" s="624">
        <f t="shared" si="293"/>
        <v>0</v>
      </c>
      <c r="U726" s="624" t="str">
        <f>IF(D726&lt;&gt;"",(VLOOKUP(D726,'Flags&amp;Qualifiers'!$S$2:$T$55,2)),"")</f>
        <v/>
      </c>
      <c r="V726" s="7">
        <f t="shared" si="294"/>
        <v>1</v>
      </c>
      <c r="W726" s="7">
        <f t="shared" si="295"/>
        <v>0</v>
      </c>
      <c r="X726" s="861" t="str">
        <f t="shared" si="296"/>
        <v>NULL</v>
      </c>
      <c r="Y726" s="557" t="str">
        <f t="shared" si="307"/>
        <v/>
      </c>
      <c r="Z726" s="862">
        <f t="shared" si="300"/>
        <v>720</v>
      </c>
      <c r="AA726" s="633">
        <f t="shared" si="301"/>
        <v>0</v>
      </c>
      <c r="AB726" s="7" t="str">
        <f t="shared" si="308"/>
        <v>INVALID</v>
      </c>
      <c r="AC726" s="861" t="str">
        <f t="shared" si="309"/>
        <v/>
      </c>
      <c r="AD726" s="861" t="e">
        <f t="shared" si="289"/>
        <v>#DIV/0!</v>
      </c>
      <c r="AE726" s="861">
        <f t="shared" si="290"/>
        <v>0</v>
      </c>
      <c r="AF726" s="862">
        <f t="shared" si="302"/>
        <v>300</v>
      </c>
      <c r="AG726" s="862">
        <f t="shared" si="303"/>
        <v>201</v>
      </c>
      <c r="AH726" s="865">
        <f t="shared" si="304"/>
        <v>0.374</v>
      </c>
      <c r="AI726" s="862">
        <f t="shared" si="305"/>
        <v>0.11600000000000001</v>
      </c>
      <c r="AJ726" s="862" t="e">
        <f t="shared" si="306"/>
        <v>#VALUE!</v>
      </c>
      <c r="AK726" s="632" t="str">
        <f t="shared" si="285"/>
        <v/>
      </c>
      <c r="AL726" s="866" t="str">
        <f t="shared" si="291"/>
        <v/>
      </c>
      <c r="AM726" s="867">
        <f t="shared" si="298"/>
        <v>0</v>
      </c>
      <c r="AN726" s="633" t="str">
        <f t="shared" si="286"/>
        <v>YES</v>
      </c>
      <c r="AO726" s="511" t="s">
        <v>382</v>
      </c>
      <c r="AP726" s="127">
        <f>VLOOKUP(AO726,'Flags&amp;Qualifiers'!$B$2:$C$49,2)</f>
        <v>0</v>
      </c>
      <c r="AQ726" s="127">
        <f>VLOOKUP(AO726,'Flags&amp;Qualifiers'!$B$2:$D$49,3)</f>
        <v>0</v>
      </c>
      <c r="AR726" s="127">
        <f>VLOOKUP(AO726,'Flags&amp;Qualifiers'!$B$2:$E$49,4)</f>
        <v>0</v>
      </c>
      <c r="AS726" s="968"/>
      <c r="AT726" s="856" t="str">
        <f t="shared" si="299"/>
        <v>no</v>
      </c>
    </row>
    <row r="727" spans="1:46" s="7" customFormat="1" ht="11.25" customHeight="1" x14ac:dyDescent="0.2">
      <c r="A727" s="621">
        <f>(AirVision!A724)</f>
        <v>0</v>
      </c>
      <c r="B727" s="622">
        <f>(AirVision!B724)</f>
        <v>0</v>
      </c>
      <c r="C727" s="623" t="str">
        <f>IF(ISNUMBER(AirVision!I724),AirVision!I724, "")</f>
        <v/>
      </c>
      <c r="D727" s="624" t="str">
        <f>IF(AirVision!J724&lt;&gt;"",AirVision!J724, "")</f>
        <v/>
      </c>
      <c r="E727" s="624" t="str">
        <f>IF(ISNUMBER(AirVision!C724),AirVision!C724, "")</f>
        <v/>
      </c>
      <c r="F727" s="624" t="str">
        <f>IF(AirVision!D724&lt;&gt;"",AirVision!D724, "")</f>
        <v/>
      </c>
      <c r="G727" s="624" t="str">
        <f>IF(ISNUMBER(AirVision!F724),AirVision!F724, "")</f>
        <v/>
      </c>
      <c r="H727" s="624" t="str">
        <f>IF(AirVision!G724&lt;&gt;"",AirVision!G724, "")</f>
        <v/>
      </c>
      <c r="I727" s="624" t="str">
        <f>IF(ISNUMBER(AirVision!U724),AirVision!U724, "")</f>
        <v/>
      </c>
      <c r="J727" s="624" t="str">
        <f>IF(AirVision!V724&lt;&gt;"",AirVision!V724, "")</f>
        <v/>
      </c>
      <c r="K727" s="624" t="str">
        <f>IF(ISNUMBER(AirVision!X724),AirVision!X724, "")</f>
        <v/>
      </c>
      <c r="L727" s="624" t="str">
        <f>IF(AirVision!Y724&lt;&gt;"",AirVision!Y724, "")</f>
        <v/>
      </c>
      <c r="M727" s="624" t="str">
        <f>IF(ISNUMBER(AirVision!AA724),AirVision!AA724, "")</f>
        <v/>
      </c>
      <c r="N727" s="624" t="str">
        <f>IF(AirVision!AB724&lt;&gt;"",AirVision!AB724, "")</f>
        <v/>
      </c>
      <c r="O727" s="624" t="str">
        <f>IF(ISNUMBER(AirVision!AD724),AirVision!AD724, "")</f>
        <v/>
      </c>
      <c r="P727" s="624" t="str">
        <f>IF(AirVision!AE724&lt;&gt;"",AirVision!AE724, "")</f>
        <v/>
      </c>
      <c r="Q727" s="624">
        <f t="shared" si="292"/>
        <v>1</v>
      </c>
      <c r="R727" s="624" t="str">
        <f>IF(D727&lt;&gt;"",(VLOOKUP(D727,'Flags&amp;Qualifiers'!$S$2:$U$55,3)),"")</f>
        <v/>
      </c>
      <c r="S727" s="624" t="b">
        <f>ISNUMBER(SEARCH('Flags&amp;Qualifiers'!$S$5,D727))</f>
        <v>0</v>
      </c>
      <c r="T727" s="624">
        <f t="shared" si="293"/>
        <v>0</v>
      </c>
      <c r="U727" s="624" t="str">
        <f>IF(D727&lt;&gt;"",(VLOOKUP(D727,'Flags&amp;Qualifiers'!$S$2:$T$55,2)),"")</f>
        <v/>
      </c>
      <c r="V727" s="7">
        <f t="shared" si="294"/>
        <v>1</v>
      </c>
      <c r="W727" s="7">
        <f t="shared" si="295"/>
        <v>0</v>
      </c>
      <c r="X727" s="861" t="str">
        <f t="shared" si="296"/>
        <v>NULL</v>
      </c>
      <c r="Y727" s="557" t="str">
        <f t="shared" si="307"/>
        <v/>
      </c>
      <c r="Z727" s="862">
        <f t="shared" si="300"/>
        <v>721</v>
      </c>
      <c r="AA727" s="633">
        <f t="shared" si="301"/>
        <v>0</v>
      </c>
      <c r="AB727" s="7" t="str">
        <f t="shared" si="308"/>
        <v>INVALID</v>
      </c>
      <c r="AC727" s="861" t="str">
        <f t="shared" si="309"/>
        <v/>
      </c>
      <c r="AD727" s="861" t="e">
        <f t="shared" ref="AD727:AD750" si="310">AVERAGE($X$727:$X$750)</f>
        <v>#DIV/0!</v>
      </c>
      <c r="AE727" s="861">
        <f t="shared" ref="AE727:AE750" si="311">MAX($X$727:$X$750)</f>
        <v>0</v>
      </c>
      <c r="AF727" s="862">
        <f t="shared" ref="AF727:AF750" si="312">IF(AC727&lt;0.0599,50,IF(AND(AC727&gt;0.0599,AC727&lt;0.0759),100,IF(AND(AC727&gt;0.0759,AC727&lt;0.0959),150,IF(AND(AC727&gt;0.0959,AC727&lt;0.1159),200,300))))</f>
        <v>300</v>
      </c>
      <c r="AG727" s="862">
        <f t="shared" ref="AG727:AG750" si="313">IF(AC727&lt;0.0599,0,IF(AND(AC727&gt;0.0599,AC727&lt;0.0759),51,IF(AND(AC727&gt;0.0759,AC727&lt;0.0959),101,IF(AND(AC727&gt;0.0959,AC727&lt;0.1159),151,201))))</f>
        <v>201</v>
      </c>
      <c r="AH727" s="865">
        <f t="shared" ref="AH727:AH750" si="314">IF(AC727&lt;0.0599,0.059,IF(AND(AC727&gt;0.0599,AC727&lt;0.0759),0.075,IF(AND(AC727&gt;0.0759,AC727&lt;0.0959),0.095,IF(AND(AC727&gt;0.0959,AC727&lt;0.1159),0.115,0.374))))</f>
        <v>0.374</v>
      </c>
      <c r="AI727" s="862">
        <f t="shared" ref="AI727:AI750" si="315">IF(AC727&lt;0.0599,0,IF(AND(AC727&gt;0.0599,AC727&lt;0.0759),0.06,IF(AND(AC727&gt;0.0759,AC727&lt;0.0959),0.076,IF(AND(AC727&gt;0.0959,AC727&lt;0.1159),0.096,0.116))))</f>
        <v>0.11600000000000001</v>
      </c>
      <c r="AJ727" s="862" t="e">
        <f t="shared" ref="AJ727:AJ750" si="316">(((AF727-AG727)/(AH727-AI727))*(AC727-AI727))+AG727</f>
        <v>#VALUE!</v>
      </c>
      <c r="AK727" s="632" t="str">
        <f t="shared" si="285"/>
        <v/>
      </c>
      <c r="AL727" s="866" t="str">
        <f t="shared" si="291"/>
        <v/>
      </c>
      <c r="AM727" s="867">
        <f t="shared" si="298"/>
        <v>0</v>
      </c>
      <c r="AN727" s="633" t="str">
        <f t="shared" si="286"/>
        <v>YES</v>
      </c>
      <c r="AO727" s="511" t="s">
        <v>382</v>
      </c>
      <c r="AP727" s="127">
        <f>VLOOKUP(AO727,'Flags&amp;Qualifiers'!$B$2:$C$49,2)</f>
        <v>0</v>
      </c>
      <c r="AQ727" s="127">
        <f>VLOOKUP(AO727,'Flags&amp;Qualifiers'!$B$2:$D$49,3)</f>
        <v>0</v>
      </c>
      <c r="AR727" s="127">
        <f>VLOOKUP(AO727,'Flags&amp;Qualifiers'!$B$2:$E$49,4)</f>
        <v>0</v>
      </c>
      <c r="AS727" s="968"/>
      <c r="AT727" s="856" t="str">
        <f t="shared" si="299"/>
        <v>no</v>
      </c>
    </row>
    <row r="728" spans="1:46" s="7" customFormat="1" ht="11.25" customHeight="1" x14ac:dyDescent="0.2">
      <c r="A728" s="621">
        <f>(AirVision!A725)</f>
        <v>0</v>
      </c>
      <c r="B728" s="622">
        <f>(AirVision!B725)</f>
        <v>0</v>
      </c>
      <c r="C728" s="623" t="str">
        <f>IF(ISNUMBER(AirVision!I725),AirVision!I725, "")</f>
        <v/>
      </c>
      <c r="D728" s="624" t="str">
        <f>IF(AirVision!J725&lt;&gt;"",AirVision!J725, "")</f>
        <v/>
      </c>
      <c r="E728" s="624" t="str">
        <f>IF(ISNUMBER(AirVision!C725),AirVision!C725, "")</f>
        <v/>
      </c>
      <c r="F728" s="624" t="str">
        <f>IF(AirVision!D725&lt;&gt;"",AirVision!D725, "")</f>
        <v/>
      </c>
      <c r="G728" s="624" t="str">
        <f>IF(ISNUMBER(AirVision!F725),AirVision!F725, "")</f>
        <v/>
      </c>
      <c r="H728" s="624" t="str">
        <f>IF(AirVision!G725&lt;&gt;"",AirVision!G725, "")</f>
        <v/>
      </c>
      <c r="I728" s="624" t="str">
        <f>IF(ISNUMBER(AirVision!U725),AirVision!U725, "")</f>
        <v/>
      </c>
      <c r="J728" s="624" t="str">
        <f>IF(AirVision!V725&lt;&gt;"",AirVision!V725, "")</f>
        <v/>
      </c>
      <c r="K728" s="624" t="str">
        <f>IF(ISNUMBER(AirVision!X725),AirVision!X725, "")</f>
        <v/>
      </c>
      <c r="L728" s="624" t="str">
        <f>IF(AirVision!Y725&lt;&gt;"",AirVision!Y725, "")</f>
        <v/>
      </c>
      <c r="M728" s="624" t="str">
        <f>IF(ISNUMBER(AirVision!AA725),AirVision!AA725, "")</f>
        <v/>
      </c>
      <c r="N728" s="624" t="str">
        <f>IF(AirVision!AB725&lt;&gt;"",AirVision!AB725, "")</f>
        <v/>
      </c>
      <c r="O728" s="624" t="str">
        <f>IF(ISNUMBER(AirVision!AD725),AirVision!AD725, "")</f>
        <v/>
      </c>
      <c r="P728" s="624" t="str">
        <f>IF(AirVision!AE725&lt;&gt;"",AirVision!AE725, "")</f>
        <v/>
      </c>
      <c r="Q728" s="624">
        <f t="shared" si="292"/>
        <v>1</v>
      </c>
      <c r="R728" s="624" t="str">
        <f>IF(D728&lt;&gt;"",(VLOOKUP(D728,'Flags&amp;Qualifiers'!$S$2:$U$55,3)),"")</f>
        <v/>
      </c>
      <c r="S728" s="624" t="b">
        <f>ISNUMBER(SEARCH('Flags&amp;Qualifiers'!$S$5,D728))</f>
        <v>0</v>
      </c>
      <c r="T728" s="624">
        <f t="shared" si="293"/>
        <v>0</v>
      </c>
      <c r="U728" s="624" t="str">
        <f>IF(D728&lt;&gt;"",(VLOOKUP(D728,'Flags&amp;Qualifiers'!$S$2:$T$55,2)),"")</f>
        <v/>
      </c>
      <c r="V728" s="7">
        <f t="shared" si="294"/>
        <v>1</v>
      </c>
      <c r="W728" s="7">
        <f t="shared" si="295"/>
        <v>0</v>
      </c>
      <c r="X728" s="861" t="str">
        <f t="shared" si="296"/>
        <v>NULL</v>
      </c>
      <c r="Y728" s="557" t="str">
        <f t="shared" si="307"/>
        <v/>
      </c>
      <c r="Z728" s="862">
        <f t="shared" si="300"/>
        <v>722</v>
      </c>
      <c r="AA728" s="633">
        <f t="shared" si="301"/>
        <v>0</v>
      </c>
      <c r="AB728" s="7" t="str">
        <f t="shared" si="308"/>
        <v>INVALID</v>
      </c>
      <c r="AC728" s="861" t="str">
        <f t="shared" si="309"/>
        <v/>
      </c>
      <c r="AD728" s="861" t="e">
        <f t="shared" si="310"/>
        <v>#DIV/0!</v>
      </c>
      <c r="AE728" s="861">
        <f t="shared" si="311"/>
        <v>0</v>
      </c>
      <c r="AF728" s="862">
        <f t="shared" si="312"/>
        <v>300</v>
      </c>
      <c r="AG728" s="862">
        <f t="shared" si="313"/>
        <v>201</v>
      </c>
      <c r="AH728" s="865">
        <f t="shared" si="314"/>
        <v>0.374</v>
      </c>
      <c r="AI728" s="862">
        <f t="shared" si="315"/>
        <v>0.11600000000000001</v>
      </c>
      <c r="AJ728" s="862" t="e">
        <f t="shared" si="316"/>
        <v>#VALUE!</v>
      </c>
      <c r="AK728" s="632" t="str">
        <f t="shared" si="285"/>
        <v/>
      </c>
      <c r="AL728" s="866" t="str">
        <f t="shared" ref="AL728:AL750" si="317">IF(ISNUMBER(E728),(CONVERT(E728,"C","F")), "")</f>
        <v/>
      </c>
      <c r="AM728" s="867">
        <f t="shared" si="298"/>
        <v>0</v>
      </c>
      <c r="AN728" s="633" t="str">
        <f t="shared" si="286"/>
        <v>YES</v>
      </c>
      <c r="AO728" s="511" t="s">
        <v>382</v>
      </c>
      <c r="AP728" s="127">
        <f>VLOOKUP(AO728,'Flags&amp;Qualifiers'!$B$2:$C$49,2)</f>
        <v>0</v>
      </c>
      <c r="AQ728" s="127">
        <f>VLOOKUP(AO728,'Flags&amp;Qualifiers'!$B$2:$D$49,3)</f>
        <v>0</v>
      </c>
      <c r="AR728" s="127">
        <f>VLOOKUP(AO728,'Flags&amp;Qualifiers'!$B$2:$E$49,4)</f>
        <v>0</v>
      </c>
      <c r="AS728" s="968"/>
      <c r="AT728" s="856" t="str">
        <f t="shared" si="299"/>
        <v>no</v>
      </c>
    </row>
    <row r="729" spans="1:46" s="7" customFormat="1" ht="11.25" customHeight="1" x14ac:dyDescent="0.2">
      <c r="A729" s="621">
        <f>(AirVision!A726)</f>
        <v>0</v>
      </c>
      <c r="B729" s="622">
        <f>(AirVision!B726)</f>
        <v>0</v>
      </c>
      <c r="C729" s="623" t="str">
        <f>IF(ISNUMBER(AirVision!I726),AirVision!I726, "")</f>
        <v/>
      </c>
      <c r="D729" s="624" t="str">
        <f>IF(AirVision!J726&lt;&gt;"",AirVision!J726, "")</f>
        <v/>
      </c>
      <c r="E729" s="624" t="str">
        <f>IF(ISNUMBER(AirVision!C726),AirVision!C726, "")</f>
        <v/>
      </c>
      <c r="F729" s="624" t="str">
        <f>IF(AirVision!D726&lt;&gt;"",AirVision!D726, "")</f>
        <v/>
      </c>
      <c r="G729" s="624" t="str">
        <f>IF(ISNUMBER(AirVision!F726),AirVision!F726, "")</f>
        <v/>
      </c>
      <c r="H729" s="624" t="str">
        <f>IF(AirVision!G726&lt;&gt;"",AirVision!G726, "")</f>
        <v/>
      </c>
      <c r="I729" s="624" t="str">
        <f>IF(ISNUMBER(AirVision!U726),AirVision!U726, "")</f>
        <v/>
      </c>
      <c r="J729" s="624" t="str">
        <f>IF(AirVision!V726&lt;&gt;"",AirVision!V726, "")</f>
        <v/>
      </c>
      <c r="K729" s="624" t="str">
        <f>IF(ISNUMBER(AirVision!X726),AirVision!X726, "")</f>
        <v/>
      </c>
      <c r="L729" s="624" t="str">
        <f>IF(AirVision!Y726&lt;&gt;"",AirVision!Y726, "")</f>
        <v/>
      </c>
      <c r="M729" s="624" t="str">
        <f>IF(ISNUMBER(AirVision!AA726),AirVision!AA726, "")</f>
        <v/>
      </c>
      <c r="N729" s="624" t="str">
        <f>IF(AirVision!AB726&lt;&gt;"",AirVision!AB726, "")</f>
        <v/>
      </c>
      <c r="O729" s="624" t="str">
        <f>IF(ISNUMBER(AirVision!AD726),AirVision!AD726, "")</f>
        <v/>
      </c>
      <c r="P729" s="624" t="str">
        <f>IF(AirVision!AE726&lt;&gt;"",AirVision!AE726, "")</f>
        <v/>
      </c>
      <c r="Q729" s="624">
        <f t="shared" si="292"/>
        <v>1</v>
      </c>
      <c r="R729" s="624" t="str">
        <f>IF(D729&lt;&gt;"",(VLOOKUP(D729,'Flags&amp;Qualifiers'!$S$2:$U$55,3)),"")</f>
        <v/>
      </c>
      <c r="S729" s="624" t="b">
        <f>ISNUMBER(SEARCH('Flags&amp;Qualifiers'!$S$5,D729))</f>
        <v>0</v>
      </c>
      <c r="T729" s="624">
        <f t="shared" si="293"/>
        <v>0</v>
      </c>
      <c r="U729" s="624" t="str">
        <f>IF(D729&lt;&gt;"",(VLOOKUP(D729,'Flags&amp;Qualifiers'!$S$2:$T$55,2)),"")</f>
        <v/>
      </c>
      <c r="V729" s="7">
        <f t="shared" si="294"/>
        <v>1</v>
      </c>
      <c r="W729" s="7">
        <f t="shared" si="295"/>
        <v>0</v>
      </c>
      <c r="X729" s="861" t="str">
        <f t="shared" si="296"/>
        <v>NULL</v>
      </c>
      <c r="Y729" s="557" t="str">
        <f t="shared" si="307"/>
        <v/>
      </c>
      <c r="Z729" s="862">
        <f t="shared" si="300"/>
        <v>723</v>
      </c>
      <c r="AA729" s="633">
        <f t="shared" si="301"/>
        <v>0</v>
      </c>
      <c r="AB729" s="7" t="str">
        <f t="shared" si="308"/>
        <v>INVALID</v>
      </c>
      <c r="AC729" s="861" t="str">
        <f t="shared" si="309"/>
        <v/>
      </c>
      <c r="AD729" s="861" t="e">
        <f t="shared" si="310"/>
        <v>#DIV/0!</v>
      </c>
      <c r="AE729" s="861">
        <f t="shared" si="311"/>
        <v>0</v>
      </c>
      <c r="AF729" s="862">
        <f t="shared" si="312"/>
        <v>300</v>
      </c>
      <c r="AG729" s="862">
        <f t="shared" si="313"/>
        <v>201</v>
      </c>
      <c r="AH729" s="865">
        <f t="shared" si="314"/>
        <v>0.374</v>
      </c>
      <c r="AI729" s="862">
        <f t="shared" si="315"/>
        <v>0.11600000000000001</v>
      </c>
      <c r="AJ729" s="862" t="e">
        <f t="shared" si="316"/>
        <v>#VALUE!</v>
      </c>
      <c r="AK729" s="632" t="str">
        <f t="shared" si="285"/>
        <v/>
      </c>
      <c r="AL729" s="866" t="str">
        <f t="shared" si="317"/>
        <v/>
      </c>
      <c r="AM729" s="867">
        <f t="shared" si="298"/>
        <v>0</v>
      </c>
      <c r="AN729" s="633" t="str">
        <f t="shared" si="286"/>
        <v>YES</v>
      </c>
      <c r="AO729" s="511" t="s">
        <v>382</v>
      </c>
      <c r="AP729" s="127">
        <f>VLOOKUP(AO729,'Flags&amp;Qualifiers'!$B$2:$C$49,2)</f>
        <v>0</v>
      </c>
      <c r="AQ729" s="127">
        <f>VLOOKUP(AO729,'Flags&amp;Qualifiers'!$B$2:$D$49,3)</f>
        <v>0</v>
      </c>
      <c r="AR729" s="127">
        <f>VLOOKUP(AO729,'Flags&amp;Qualifiers'!$B$2:$E$49,4)</f>
        <v>0</v>
      </c>
      <c r="AS729" s="968"/>
      <c r="AT729" s="856" t="str">
        <f t="shared" si="299"/>
        <v>no</v>
      </c>
    </row>
    <row r="730" spans="1:46" s="7" customFormat="1" ht="11.25" customHeight="1" x14ac:dyDescent="0.2">
      <c r="A730" s="621">
        <f>(AirVision!A727)</f>
        <v>0</v>
      </c>
      <c r="B730" s="622">
        <f>(AirVision!B727)</f>
        <v>0</v>
      </c>
      <c r="C730" s="623" t="str">
        <f>IF(ISNUMBER(AirVision!I727),AirVision!I727, "")</f>
        <v/>
      </c>
      <c r="D730" s="624" t="str">
        <f>IF(AirVision!J727&lt;&gt;"",AirVision!J727, "")</f>
        <v/>
      </c>
      <c r="E730" s="624" t="str">
        <f>IF(ISNUMBER(AirVision!C727),AirVision!C727, "")</f>
        <v/>
      </c>
      <c r="F730" s="624" t="str">
        <f>IF(AirVision!D727&lt;&gt;"",AirVision!D727, "")</f>
        <v/>
      </c>
      <c r="G730" s="624" t="str">
        <f>IF(ISNUMBER(AirVision!F727),AirVision!F727, "")</f>
        <v/>
      </c>
      <c r="H730" s="624" t="str">
        <f>IF(AirVision!G727&lt;&gt;"",AirVision!G727, "")</f>
        <v/>
      </c>
      <c r="I730" s="624" t="str">
        <f>IF(ISNUMBER(AirVision!U727),AirVision!U727, "")</f>
        <v/>
      </c>
      <c r="J730" s="624" t="str">
        <f>IF(AirVision!V727&lt;&gt;"",AirVision!V727, "")</f>
        <v/>
      </c>
      <c r="K730" s="624" t="str">
        <f>IF(ISNUMBER(AirVision!X727),AirVision!X727, "")</f>
        <v/>
      </c>
      <c r="L730" s="624" t="str">
        <f>IF(AirVision!Y727&lt;&gt;"",AirVision!Y727, "")</f>
        <v/>
      </c>
      <c r="M730" s="624" t="str">
        <f>IF(ISNUMBER(AirVision!AA727),AirVision!AA727, "")</f>
        <v/>
      </c>
      <c r="N730" s="624" t="str">
        <f>IF(AirVision!AB727&lt;&gt;"",AirVision!AB727, "")</f>
        <v/>
      </c>
      <c r="O730" s="624" t="str">
        <f>IF(ISNUMBER(AirVision!AD727),AirVision!AD727, "")</f>
        <v/>
      </c>
      <c r="P730" s="624" t="str">
        <f>IF(AirVision!AE727&lt;&gt;"",AirVision!AE727, "")</f>
        <v/>
      </c>
      <c r="Q730" s="624">
        <f t="shared" si="292"/>
        <v>1</v>
      </c>
      <c r="R730" s="624" t="str">
        <f>IF(D730&lt;&gt;"",(VLOOKUP(D730,'Flags&amp;Qualifiers'!$S$2:$U$55,3)),"")</f>
        <v/>
      </c>
      <c r="S730" s="624" t="b">
        <f>ISNUMBER(SEARCH('Flags&amp;Qualifiers'!$S$5,D730))</f>
        <v>0</v>
      </c>
      <c r="T730" s="624">
        <f t="shared" si="293"/>
        <v>0</v>
      </c>
      <c r="U730" s="624" t="str">
        <f>IF(D730&lt;&gt;"",(VLOOKUP(D730,'Flags&amp;Qualifiers'!$S$2:$T$55,2)),"")</f>
        <v/>
      </c>
      <c r="V730" s="7">
        <f t="shared" si="294"/>
        <v>1</v>
      </c>
      <c r="W730" s="7">
        <f t="shared" si="295"/>
        <v>0</v>
      </c>
      <c r="X730" s="861" t="str">
        <f t="shared" si="296"/>
        <v>NULL</v>
      </c>
      <c r="Y730" s="557" t="str">
        <f t="shared" si="307"/>
        <v/>
      </c>
      <c r="Z730" s="862">
        <f t="shared" si="300"/>
        <v>724</v>
      </c>
      <c r="AA730" s="633">
        <f t="shared" si="301"/>
        <v>0</v>
      </c>
      <c r="AB730" s="7" t="str">
        <f t="shared" si="308"/>
        <v>INVALID</v>
      </c>
      <c r="AC730" s="861" t="str">
        <f t="shared" si="309"/>
        <v/>
      </c>
      <c r="AD730" s="861" t="e">
        <f t="shared" si="310"/>
        <v>#DIV/0!</v>
      </c>
      <c r="AE730" s="861">
        <f t="shared" si="311"/>
        <v>0</v>
      </c>
      <c r="AF730" s="862">
        <f t="shared" si="312"/>
        <v>300</v>
      </c>
      <c r="AG730" s="862">
        <f t="shared" si="313"/>
        <v>201</v>
      </c>
      <c r="AH730" s="865">
        <f t="shared" si="314"/>
        <v>0.374</v>
      </c>
      <c r="AI730" s="862">
        <f t="shared" si="315"/>
        <v>0.11600000000000001</v>
      </c>
      <c r="AJ730" s="862" t="e">
        <f t="shared" si="316"/>
        <v>#VALUE!</v>
      </c>
      <c r="AK730" s="632" t="str">
        <f t="shared" si="285"/>
        <v/>
      </c>
      <c r="AL730" s="866" t="str">
        <f t="shared" si="317"/>
        <v/>
      </c>
      <c r="AM730" s="867">
        <f t="shared" si="298"/>
        <v>0</v>
      </c>
      <c r="AN730" s="633" t="str">
        <f t="shared" si="286"/>
        <v>YES</v>
      </c>
      <c r="AO730" s="511" t="s">
        <v>382</v>
      </c>
      <c r="AP730" s="127">
        <f>VLOOKUP(AO730,'Flags&amp;Qualifiers'!$B$2:$C$49,2)</f>
        <v>0</v>
      </c>
      <c r="AQ730" s="127">
        <f>VLOOKUP(AO730,'Flags&amp;Qualifiers'!$B$2:$D$49,3)</f>
        <v>0</v>
      </c>
      <c r="AR730" s="127">
        <f>VLOOKUP(AO730,'Flags&amp;Qualifiers'!$B$2:$E$49,4)</f>
        <v>0</v>
      </c>
      <c r="AS730" s="968"/>
      <c r="AT730" s="856" t="str">
        <f t="shared" si="299"/>
        <v>no</v>
      </c>
    </row>
    <row r="731" spans="1:46" s="7" customFormat="1" ht="11.25" customHeight="1" x14ac:dyDescent="0.2">
      <c r="A731" s="621">
        <f>(AirVision!A728)</f>
        <v>0</v>
      </c>
      <c r="B731" s="622">
        <f>(AirVision!B728)</f>
        <v>0</v>
      </c>
      <c r="C731" s="623" t="str">
        <f>IF(ISNUMBER(AirVision!I728),AirVision!I728, "")</f>
        <v/>
      </c>
      <c r="D731" s="624" t="str">
        <f>IF(AirVision!J728&lt;&gt;"",AirVision!J728, "")</f>
        <v/>
      </c>
      <c r="E731" s="624" t="str">
        <f>IF(ISNUMBER(AirVision!C728),AirVision!C728, "")</f>
        <v/>
      </c>
      <c r="F731" s="624" t="str">
        <f>IF(AirVision!D728&lt;&gt;"",AirVision!D728, "")</f>
        <v/>
      </c>
      <c r="G731" s="624" t="str">
        <f>IF(ISNUMBER(AirVision!F728),AirVision!F728, "")</f>
        <v/>
      </c>
      <c r="H731" s="624" t="str">
        <f>IF(AirVision!G728&lt;&gt;"",AirVision!G728, "")</f>
        <v/>
      </c>
      <c r="I731" s="624" t="str">
        <f>IF(ISNUMBER(AirVision!U728),AirVision!U728, "")</f>
        <v/>
      </c>
      <c r="J731" s="624" t="str">
        <f>IF(AirVision!V728&lt;&gt;"",AirVision!V728, "")</f>
        <v/>
      </c>
      <c r="K731" s="624" t="str">
        <f>IF(ISNUMBER(AirVision!X728),AirVision!X728, "")</f>
        <v/>
      </c>
      <c r="L731" s="624" t="str">
        <f>IF(AirVision!Y728&lt;&gt;"",AirVision!Y728, "")</f>
        <v/>
      </c>
      <c r="M731" s="624" t="str">
        <f>IF(ISNUMBER(AirVision!AA728),AirVision!AA728, "")</f>
        <v/>
      </c>
      <c r="N731" s="624" t="str">
        <f>IF(AirVision!AB728&lt;&gt;"",AirVision!AB728, "")</f>
        <v/>
      </c>
      <c r="O731" s="624" t="str">
        <f>IF(ISNUMBER(AirVision!AD728),AirVision!AD728, "")</f>
        <v/>
      </c>
      <c r="P731" s="624" t="str">
        <f>IF(AirVision!AE728&lt;&gt;"",AirVision!AE728, "")</f>
        <v/>
      </c>
      <c r="Q731" s="624">
        <f t="shared" si="292"/>
        <v>1</v>
      </c>
      <c r="R731" s="624" t="str">
        <f>IF(D731&lt;&gt;"",(VLOOKUP(D731,'Flags&amp;Qualifiers'!$S$2:$U$55,3)),"")</f>
        <v/>
      </c>
      <c r="S731" s="624" t="b">
        <f>ISNUMBER(SEARCH('Flags&amp;Qualifiers'!$S$5,D731))</f>
        <v>0</v>
      </c>
      <c r="T731" s="624">
        <f t="shared" si="293"/>
        <v>0</v>
      </c>
      <c r="U731" s="624" t="str">
        <f>IF(D731&lt;&gt;"",(VLOOKUP(D731,'Flags&amp;Qualifiers'!$S$2:$T$55,2)),"")</f>
        <v/>
      </c>
      <c r="V731" s="7">
        <f t="shared" si="294"/>
        <v>1</v>
      </c>
      <c r="W731" s="7">
        <f t="shared" si="295"/>
        <v>0</v>
      </c>
      <c r="X731" s="861" t="str">
        <f t="shared" si="296"/>
        <v>NULL</v>
      </c>
      <c r="Y731" s="557" t="str">
        <f t="shared" si="307"/>
        <v/>
      </c>
      <c r="Z731" s="862">
        <f t="shared" si="300"/>
        <v>725</v>
      </c>
      <c r="AA731" s="633">
        <f t="shared" si="301"/>
        <v>0</v>
      </c>
      <c r="AB731" s="7" t="str">
        <f t="shared" si="308"/>
        <v>INVALID</v>
      </c>
      <c r="AC731" s="861" t="str">
        <f t="shared" si="309"/>
        <v/>
      </c>
      <c r="AD731" s="861" t="e">
        <f t="shared" si="310"/>
        <v>#DIV/0!</v>
      </c>
      <c r="AE731" s="861">
        <f t="shared" si="311"/>
        <v>0</v>
      </c>
      <c r="AF731" s="862">
        <f t="shared" si="312"/>
        <v>300</v>
      </c>
      <c r="AG731" s="862">
        <f t="shared" si="313"/>
        <v>201</v>
      </c>
      <c r="AH731" s="865">
        <f t="shared" si="314"/>
        <v>0.374</v>
      </c>
      <c r="AI731" s="862">
        <f t="shared" si="315"/>
        <v>0.11600000000000001</v>
      </c>
      <c r="AJ731" s="862" t="e">
        <f t="shared" si="316"/>
        <v>#VALUE!</v>
      </c>
      <c r="AK731" s="632" t="str">
        <f t="shared" si="285"/>
        <v/>
      </c>
      <c r="AL731" s="866" t="str">
        <f t="shared" si="317"/>
        <v/>
      </c>
      <c r="AM731" s="867">
        <f t="shared" si="298"/>
        <v>0</v>
      </c>
      <c r="AN731" s="633" t="str">
        <f t="shared" si="286"/>
        <v>YES</v>
      </c>
      <c r="AO731" s="511" t="s">
        <v>382</v>
      </c>
      <c r="AP731" s="127">
        <f>VLOOKUP(AO731,'Flags&amp;Qualifiers'!$B$2:$C$49,2)</f>
        <v>0</v>
      </c>
      <c r="AQ731" s="127">
        <f>VLOOKUP(AO731,'Flags&amp;Qualifiers'!$B$2:$D$49,3)</f>
        <v>0</v>
      </c>
      <c r="AR731" s="127">
        <f>VLOOKUP(AO731,'Flags&amp;Qualifiers'!$B$2:$E$49,4)</f>
        <v>0</v>
      </c>
      <c r="AS731" s="968"/>
      <c r="AT731" s="856" t="str">
        <f t="shared" si="299"/>
        <v>no</v>
      </c>
    </row>
    <row r="732" spans="1:46" s="7" customFormat="1" ht="11.25" customHeight="1" x14ac:dyDescent="0.2">
      <c r="A732" s="621">
        <f>(AirVision!A729)</f>
        <v>0</v>
      </c>
      <c r="B732" s="622">
        <f>(AirVision!B729)</f>
        <v>0</v>
      </c>
      <c r="C732" s="623" t="str">
        <f>IF(ISNUMBER(AirVision!I729),AirVision!I729, "")</f>
        <v/>
      </c>
      <c r="D732" s="624" t="str">
        <f>IF(AirVision!J729&lt;&gt;"",AirVision!J729, "")</f>
        <v/>
      </c>
      <c r="E732" s="624" t="str">
        <f>IF(ISNUMBER(AirVision!C729),AirVision!C729, "")</f>
        <v/>
      </c>
      <c r="F732" s="624" t="str">
        <f>IF(AirVision!D729&lt;&gt;"",AirVision!D729, "")</f>
        <v/>
      </c>
      <c r="G732" s="624" t="str">
        <f>IF(ISNUMBER(AirVision!F729),AirVision!F729, "")</f>
        <v/>
      </c>
      <c r="H732" s="624" t="str">
        <f>IF(AirVision!G729&lt;&gt;"",AirVision!G729, "")</f>
        <v/>
      </c>
      <c r="I732" s="624" t="str">
        <f>IF(ISNUMBER(AirVision!U729),AirVision!U729, "")</f>
        <v/>
      </c>
      <c r="J732" s="624" t="str">
        <f>IF(AirVision!V729&lt;&gt;"",AirVision!V729, "")</f>
        <v/>
      </c>
      <c r="K732" s="624" t="str">
        <f>IF(ISNUMBER(AirVision!X729),AirVision!X729, "")</f>
        <v/>
      </c>
      <c r="L732" s="624" t="str">
        <f>IF(AirVision!Y729&lt;&gt;"",AirVision!Y729, "")</f>
        <v/>
      </c>
      <c r="M732" s="624" t="str">
        <f>IF(ISNUMBER(AirVision!AA729),AirVision!AA729, "")</f>
        <v/>
      </c>
      <c r="N732" s="624" t="str">
        <f>IF(AirVision!AB729&lt;&gt;"",AirVision!AB729, "")</f>
        <v/>
      </c>
      <c r="O732" s="624" t="str">
        <f>IF(ISNUMBER(AirVision!AD729),AirVision!AD729, "")</f>
        <v/>
      </c>
      <c r="P732" s="624" t="str">
        <f>IF(AirVision!AE729&lt;&gt;"",AirVision!AE729, "")</f>
        <v/>
      </c>
      <c r="Q732" s="624">
        <f t="shared" si="292"/>
        <v>1</v>
      </c>
      <c r="R732" s="624" t="str">
        <f>IF(D732&lt;&gt;"",(VLOOKUP(D732,'Flags&amp;Qualifiers'!$S$2:$U$55,3)),"")</f>
        <v/>
      </c>
      <c r="S732" s="624" t="b">
        <f>ISNUMBER(SEARCH('Flags&amp;Qualifiers'!$S$5,D732))</f>
        <v>0</v>
      </c>
      <c r="T732" s="624">
        <f t="shared" si="293"/>
        <v>0</v>
      </c>
      <c r="U732" s="624" t="str">
        <f>IF(D732&lt;&gt;"",(VLOOKUP(D732,'Flags&amp;Qualifiers'!$S$2:$T$55,2)),"")</f>
        <v/>
      </c>
      <c r="V732" s="7">
        <f t="shared" si="294"/>
        <v>1</v>
      </c>
      <c r="W732" s="7">
        <f t="shared" si="295"/>
        <v>0</v>
      </c>
      <c r="X732" s="861" t="str">
        <f t="shared" si="296"/>
        <v>NULL</v>
      </c>
      <c r="Y732" s="557" t="str">
        <f t="shared" si="307"/>
        <v/>
      </c>
      <c r="Z732" s="862">
        <f t="shared" si="300"/>
        <v>726</v>
      </c>
      <c r="AA732" s="633">
        <f t="shared" si="301"/>
        <v>0</v>
      </c>
      <c r="AB732" s="7" t="str">
        <f t="shared" si="308"/>
        <v>INVALID</v>
      </c>
      <c r="AC732" s="861" t="str">
        <f t="shared" si="309"/>
        <v/>
      </c>
      <c r="AD732" s="861" t="e">
        <f t="shared" si="310"/>
        <v>#DIV/0!</v>
      </c>
      <c r="AE732" s="861">
        <f t="shared" si="311"/>
        <v>0</v>
      </c>
      <c r="AF732" s="862">
        <f t="shared" si="312"/>
        <v>300</v>
      </c>
      <c r="AG732" s="862">
        <f t="shared" si="313"/>
        <v>201</v>
      </c>
      <c r="AH732" s="865">
        <f t="shared" si="314"/>
        <v>0.374</v>
      </c>
      <c r="AI732" s="862">
        <f t="shared" si="315"/>
        <v>0.11600000000000001</v>
      </c>
      <c r="AJ732" s="862" t="e">
        <f t="shared" si="316"/>
        <v>#VALUE!</v>
      </c>
      <c r="AK732" s="632" t="str">
        <f t="shared" si="285"/>
        <v/>
      </c>
      <c r="AL732" s="866" t="str">
        <f t="shared" si="317"/>
        <v/>
      </c>
      <c r="AM732" s="867">
        <f t="shared" si="298"/>
        <v>0</v>
      </c>
      <c r="AN732" s="633" t="str">
        <f t="shared" si="286"/>
        <v>YES</v>
      </c>
      <c r="AO732" s="511" t="s">
        <v>382</v>
      </c>
      <c r="AP732" s="127">
        <f>VLOOKUP(AO732,'Flags&amp;Qualifiers'!$B$2:$C$49,2)</f>
        <v>0</v>
      </c>
      <c r="AQ732" s="127">
        <f>VLOOKUP(AO732,'Flags&amp;Qualifiers'!$B$2:$D$49,3)</f>
        <v>0</v>
      </c>
      <c r="AR732" s="127">
        <f>VLOOKUP(AO732,'Flags&amp;Qualifiers'!$B$2:$E$49,4)</f>
        <v>0</v>
      </c>
      <c r="AS732" s="968"/>
      <c r="AT732" s="856" t="str">
        <f t="shared" si="299"/>
        <v>no</v>
      </c>
    </row>
    <row r="733" spans="1:46" s="7" customFormat="1" ht="11.25" customHeight="1" x14ac:dyDescent="0.2">
      <c r="A733" s="621">
        <f>(AirVision!A730)</f>
        <v>0</v>
      </c>
      <c r="B733" s="622">
        <f>(AirVision!B730)</f>
        <v>0</v>
      </c>
      <c r="C733" s="623" t="str">
        <f>IF(ISNUMBER(AirVision!I730),AirVision!I730, "")</f>
        <v/>
      </c>
      <c r="D733" s="624" t="str">
        <f>IF(AirVision!J730&lt;&gt;"",AirVision!J730, "")</f>
        <v/>
      </c>
      <c r="E733" s="624" t="str">
        <f>IF(ISNUMBER(AirVision!C730),AirVision!C730, "")</f>
        <v/>
      </c>
      <c r="F733" s="624" t="str">
        <f>IF(AirVision!D730&lt;&gt;"",AirVision!D730, "")</f>
        <v/>
      </c>
      <c r="G733" s="624" t="str">
        <f>IF(ISNUMBER(AirVision!F730),AirVision!F730, "")</f>
        <v/>
      </c>
      <c r="H733" s="624" t="str">
        <f>IF(AirVision!G730&lt;&gt;"",AirVision!G730, "")</f>
        <v/>
      </c>
      <c r="I733" s="624" t="str">
        <f>IF(ISNUMBER(AirVision!U730),AirVision!U730, "")</f>
        <v/>
      </c>
      <c r="J733" s="624" t="str">
        <f>IF(AirVision!V730&lt;&gt;"",AirVision!V730, "")</f>
        <v/>
      </c>
      <c r="K733" s="624" t="str">
        <f>IF(ISNUMBER(AirVision!X730),AirVision!X730, "")</f>
        <v/>
      </c>
      <c r="L733" s="624" t="str">
        <f>IF(AirVision!Y730&lt;&gt;"",AirVision!Y730, "")</f>
        <v/>
      </c>
      <c r="M733" s="624" t="str">
        <f>IF(ISNUMBER(AirVision!AA730),AirVision!AA730, "")</f>
        <v/>
      </c>
      <c r="N733" s="624" t="str">
        <f>IF(AirVision!AB730&lt;&gt;"",AirVision!AB730, "")</f>
        <v/>
      </c>
      <c r="O733" s="624" t="str">
        <f>IF(ISNUMBER(AirVision!AD730),AirVision!AD730, "")</f>
        <v/>
      </c>
      <c r="P733" s="624" t="str">
        <f>IF(AirVision!AE730&lt;&gt;"",AirVision!AE730, "")</f>
        <v/>
      </c>
      <c r="Q733" s="624">
        <f t="shared" si="292"/>
        <v>1</v>
      </c>
      <c r="R733" s="624" t="str">
        <f>IF(D733&lt;&gt;"",(VLOOKUP(D733,'Flags&amp;Qualifiers'!$S$2:$U$55,3)),"")</f>
        <v/>
      </c>
      <c r="S733" s="624" t="b">
        <f>ISNUMBER(SEARCH('Flags&amp;Qualifiers'!$S$5,D733))</f>
        <v>0</v>
      </c>
      <c r="T733" s="624">
        <f t="shared" si="293"/>
        <v>0</v>
      </c>
      <c r="U733" s="624" t="str">
        <f>IF(D733&lt;&gt;"",(VLOOKUP(D733,'Flags&amp;Qualifiers'!$S$2:$T$55,2)),"")</f>
        <v/>
      </c>
      <c r="V733" s="7">
        <f t="shared" si="294"/>
        <v>1</v>
      </c>
      <c r="W733" s="7">
        <f t="shared" si="295"/>
        <v>0</v>
      </c>
      <c r="X733" s="861" t="str">
        <f t="shared" si="296"/>
        <v>NULL</v>
      </c>
      <c r="Y733" s="557" t="str">
        <f t="shared" si="307"/>
        <v/>
      </c>
      <c r="Z733" s="862">
        <f t="shared" si="300"/>
        <v>727</v>
      </c>
      <c r="AA733" s="633">
        <f t="shared" si="301"/>
        <v>0</v>
      </c>
      <c r="AB733" s="7" t="str">
        <f t="shared" si="308"/>
        <v>INVALID</v>
      </c>
      <c r="AC733" s="861" t="str">
        <f t="shared" si="309"/>
        <v/>
      </c>
      <c r="AD733" s="861" t="e">
        <f t="shared" si="310"/>
        <v>#DIV/0!</v>
      </c>
      <c r="AE733" s="861">
        <f t="shared" si="311"/>
        <v>0</v>
      </c>
      <c r="AF733" s="862">
        <f t="shared" si="312"/>
        <v>300</v>
      </c>
      <c r="AG733" s="862">
        <f t="shared" si="313"/>
        <v>201</v>
      </c>
      <c r="AH733" s="865">
        <f t="shared" si="314"/>
        <v>0.374</v>
      </c>
      <c r="AI733" s="862">
        <f t="shared" si="315"/>
        <v>0.11600000000000001</v>
      </c>
      <c r="AJ733" s="862" t="e">
        <f t="shared" si="316"/>
        <v>#VALUE!</v>
      </c>
      <c r="AK733" s="632" t="str">
        <f t="shared" si="285"/>
        <v/>
      </c>
      <c r="AL733" s="866" t="str">
        <f t="shared" si="317"/>
        <v/>
      </c>
      <c r="AM733" s="867">
        <f t="shared" si="298"/>
        <v>0</v>
      </c>
      <c r="AN733" s="633" t="str">
        <f t="shared" si="286"/>
        <v>YES</v>
      </c>
      <c r="AO733" s="511" t="s">
        <v>382</v>
      </c>
      <c r="AP733" s="127">
        <f>VLOOKUP(AO733,'Flags&amp;Qualifiers'!$B$2:$C$49,2)</f>
        <v>0</v>
      </c>
      <c r="AQ733" s="127">
        <f>VLOOKUP(AO733,'Flags&amp;Qualifiers'!$B$2:$D$49,3)</f>
        <v>0</v>
      </c>
      <c r="AR733" s="127">
        <f>VLOOKUP(AO733,'Flags&amp;Qualifiers'!$B$2:$E$49,4)</f>
        <v>0</v>
      </c>
      <c r="AS733" s="968"/>
      <c r="AT733" s="856" t="str">
        <f t="shared" si="299"/>
        <v>no</v>
      </c>
    </row>
    <row r="734" spans="1:46" s="7" customFormat="1" ht="11.25" customHeight="1" x14ac:dyDescent="0.2">
      <c r="A734" s="621">
        <f>(AirVision!A731)</f>
        <v>0</v>
      </c>
      <c r="B734" s="622">
        <f>(AirVision!B731)</f>
        <v>0</v>
      </c>
      <c r="C734" s="623" t="str">
        <f>IF(ISNUMBER(AirVision!I731),AirVision!I731, "")</f>
        <v/>
      </c>
      <c r="D734" s="624" t="str">
        <f>IF(AirVision!J731&lt;&gt;"",AirVision!J731, "")</f>
        <v/>
      </c>
      <c r="E734" s="624" t="str">
        <f>IF(ISNUMBER(AirVision!C731),AirVision!C731, "")</f>
        <v/>
      </c>
      <c r="F734" s="624" t="str">
        <f>IF(AirVision!D731&lt;&gt;"",AirVision!D731, "")</f>
        <v/>
      </c>
      <c r="G734" s="624" t="str">
        <f>IF(ISNUMBER(AirVision!F731),AirVision!F731, "")</f>
        <v/>
      </c>
      <c r="H734" s="624" t="str">
        <f>IF(AirVision!G731&lt;&gt;"",AirVision!G731, "")</f>
        <v/>
      </c>
      <c r="I734" s="624" t="str">
        <f>IF(ISNUMBER(AirVision!U731),AirVision!U731, "")</f>
        <v/>
      </c>
      <c r="J734" s="624" t="str">
        <f>IF(AirVision!V731&lt;&gt;"",AirVision!V731, "")</f>
        <v/>
      </c>
      <c r="K734" s="624" t="str">
        <f>IF(ISNUMBER(AirVision!X731),AirVision!X731, "")</f>
        <v/>
      </c>
      <c r="L734" s="624" t="str">
        <f>IF(AirVision!Y731&lt;&gt;"",AirVision!Y731, "")</f>
        <v/>
      </c>
      <c r="M734" s="624" t="str">
        <f>IF(ISNUMBER(AirVision!AA731),AirVision!AA731, "")</f>
        <v/>
      </c>
      <c r="N734" s="624" t="str">
        <f>IF(AirVision!AB731&lt;&gt;"",AirVision!AB731, "")</f>
        <v/>
      </c>
      <c r="O734" s="624" t="str">
        <f>IF(ISNUMBER(AirVision!AD731),AirVision!AD731, "")</f>
        <v/>
      </c>
      <c r="P734" s="624" t="str">
        <f>IF(AirVision!AE731&lt;&gt;"",AirVision!AE731, "")</f>
        <v/>
      </c>
      <c r="Q734" s="624">
        <f t="shared" si="292"/>
        <v>1</v>
      </c>
      <c r="R734" s="624" t="str">
        <f>IF(D734&lt;&gt;"",(VLOOKUP(D734,'Flags&amp;Qualifiers'!$S$2:$U$55,3)),"")</f>
        <v/>
      </c>
      <c r="S734" s="624" t="b">
        <f>ISNUMBER(SEARCH('Flags&amp;Qualifiers'!$S$5,D734))</f>
        <v>0</v>
      </c>
      <c r="T734" s="624">
        <f t="shared" si="293"/>
        <v>0</v>
      </c>
      <c r="U734" s="624" t="str">
        <f>IF(D734&lt;&gt;"",(VLOOKUP(D734,'Flags&amp;Qualifiers'!$S$2:$T$55,2)),"")</f>
        <v/>
      </c>
      <c r="V734" s="7">
        <f t="shared" si="294"/>
        <v>1</v>
      </c>
      <c r="W734" s="7">
        <f t="shared" si="295"/>
        <v>0</v>
      </c>
      <c r="X734" s="861" t="str">
        <f t="shared" si="296"/>
        <v>NULL</v>
      </c>
      <c r="Y734" s="557" t="str">
        <f t="shared" si="307"/>
        <v/>
      </c>
      <c r="Z734" s="862">
        <f t="shared" si="300"/>
        <v>728</v>
      </c>
      <c r="AA734" s="633">
        <f t="shared" si="301"/>
        <v>0</v>
      </c>
      <c r="AB734" s="7" t="str">
        <f t="shared" si="308"/>
        <v>INVALID</v>
      </c>
      <c r="AC734" s="861" t="str">
        <f t="shared" si="309"/>
        <v/>
      </c>
      <c r="AD734" s="861" t="e">
        <f t="shared" si="310"/>
        <v>#DIV/0!</v>
      </c>
      <c r="AE734" s="861">
        <f t="shared" si="311"/>
        <v>0</v>
      </c>
      <c r="AF734" s="862">
        <f t="shared" si="312"/>
        <v>300</v>
      </c>
      <c r="AG734" s="862">
        <f t="shared" si="313"/>
        <v>201</v>
      </c>
      <c r="AH734" s="865">
        <f t="shared" si="314"/>
        <v>0.374</v>
      </c>
      <c r="AI734" s="862">
        <f t="shared" si="315"/>
        <v>0.11600000000000001</v>
      </c>
      <c r="AJ734" s="862" t="e">
        <f t="shared" si="316"/>
        <v>#VALUE!</v>
      </c>
      <c r="AK734" s="632" t="str">
        <f t="shared" si="285"/>
        <v/>
      </c>
      <c r="AL734" s="866" t="str">
        <f t="shared" si="317"/>
        <v/>
      </c>
      <c r="AM734" s="867">
        <f t="shared" si="298"/>
        <v>0</v>
      </c>
      <c r="AN734" s="633" t="str">
        <f t="shared" si="286"/>
        <v>YES</v>
      </c>
      <c r="AO734" s="511" t="s">
        <v>382</v>
      </c>
      <c r="AP734" s="127">
        <f>VLOOKUP(AO734,'Flags&amp;Qualifiers'!$B$2:$C$49,2)</f>
        <v>0</v>
      </c>
      <c r="AQ734" s="127">
        <f>VLOOKUP(AO734,'Flags&amp;Qualifiers'!$B$2:$D$49,3)</f>
        <v>0</v>
      </c>
      <c r="AR734" s="127">
        <f>VLOOKUP(AO734,'Flags&amp;Qualifiers'!$B$2:$E$49,4)</f>
        <v>0</v>
      </c>
      <c r="AS734" s="968">
        <f>COUNTIF(AC734:AC750,"&gt;0")</f>
        <v>0</v>
      </c>
      <c r="AT734" s="856" t="str">
        <f t="shared" si="299"/>
        <v>no</v>
      </c>
    </row>
    <row r="735" spans="1:46" s="7" customFormat="1" ht="11.25" customHeight="1" x14ac:dyDescent="0.2">
      <c r="A735" s="621">
        <f>(AirVision!A732)</f>
        <v>0</v>
      </c>
      <c r="B735" s="622">
        <f>(AirVision!B732)</f>
        <v>0</v>
      </c>
      <c r="C735" s="623" t="str">
        <f>IF(ISNUMBER(AirVision!I732),AirVision!I732, "")</f>
        <v/>
      </c>
      <c r="D735" s="624" t="str">
        <f>IF(AirVision!J732&lt;&gt;"",AirVision!J732, "")</f>
        <v/>
      </c>
      <c r="E735" s="624" t="str">
        <f>IF(ISNUMBER(AirVision!C732),AirVision!C732, "")</f>
        <v/>
      </c>
      <c r="F735" s="624" t="str">
        <f>IF(AirVision!D732&lt;&gt;"",AirVision!D732, "")</f>
        <v/>
      </c>
      <c r="G735" s="624" t="str">
        <f>IF(ISNUMBER(AirVision!F732),AirVision!F732, "")</f>
        <v/>
      </c>
      <c r="H735" s="624" t="str">
        <f>IF(AirVision!G732&lt;&gt;"",AirVision!G732, "")</f>
        <v/>
      </c>
      <c r="I735" s="624" t="str">
        <f>IF(ISNUMBER(AirVision!U732),AirVision!U732, "")</f>
        <v/>
      </c>
      <c r="J735" s="624" t="str">
        <f>IF(AirVision!V732&lt;&gt;"",AirVision!V732, "")</f>
        <v/>
      </c>
      <c r="K735" s="624" t="str">
        <f>IF(ISNUMBER(AirVision!X732),AirVision!X732, "")</f>
        <v/>
      </c>
      <c r="L735" s="624" t="str">
        <f>IF(AirVision!Y732&lt;&gt;"",AirVision!Y732, "")</f>
        <v/>
      </c>
      <c r="M735" s="624" t="str">
        <f>IF(ISNUMBER(AirVision!AA732),AirVision!AA732, "")</f>
        <v/>
      </c>
      <c r="N735" s="624" t="str">
        <f>IF(AirVision!AB732&lt;&gt;"",AirVision!AB732, "")</f>
        <v/>
      </c>
      <c r="O735" s="624" t="str">
        <f>IF(ISNUMBER(AirVision!AD732),AirVision!AD732, "")</f>
        <v/>
      </c>
      <c r="P735" s="624" t="str">
        <f>IF(AirVision!AE732&lt;&gt;"",AirVision!AE732, "")</f>
        <v/>
      </c>
      <c r="Q735" s="624">
        <f t="shared" si="292"/>
        <v>1</v>
      </c>
      <c r="R735" s="624" t="str">
        <f>IF(D735&lt;&gt;"",(VLOOKUP(D735,'Flags&amp;Qualifiers'!$S$2:$U$55,3)),"")</f>
        <v/>
      </c>
      <c r="S735" s="624" t="b">
        <f>ISNUMBER(SEARCH('Flags&amp;Qualifiers'!$S$5,D735))</f>
        <v>0</v>
      </c>
      <c r="T735" s="624">
        <f t="shared" si="293"/>
        <v>0</v>
      </c>
      <c r="U735" s="624" t="str">
        <f>IF(D735&lt;&gt;"",(VLOOKUP(D735,'Flags&amp;Qualifiers'!$S$2:$T$55,2)),"")</f>
        <v/>
      </c>
      <c r="V735" s="7">
        <f t="shared" si="294"/>
        <v>1</v>
      </c>
      <c r="W735" s="7">
        <f t="shared" si="295"/>
        <v>0</v>
      </c>
      <c r="X735" s="861" t="str">
        <f t="shared" si="296"/>
        <v>NULL</v>
      </c>
      <c r="Y735" s="557" t="str">
        <f t="shared" si="307"/>
        <v/>
      </c>
      <c r="Z735" s="862">
        <f t="shared" si="300"/>
        <v>729</v>
      </c>
      <c r="AA735" s="633">
        <f t="shared" si="301"/>
        <v>0</v>
      </c>
      <c r="AB735" s="7" t="str">
        <f t="shared" si="308"/>
        <v>INVALID</v>
      </c>
      <c r="AC735" s="861" t="str">
        <f t="shared" si="309"/>
        <v/>
      </c>
      <c r="AD735" s="861" t="e">
        <f t="shared" si="310"/>
        <v>#DIV/0!</v>
      </c>
      <c r="AE735" s="861">
        <f t="shared" si="311"/>
        <v>0</v>
      </c>
      <c r="AF735" s="862">
        <f t="shared" si="312"/>
        <v>300</v>
      </c>
      <c r="AG735" s="862">
        <f t="shared" si="313"/>
        <v>201</v>
      </c>
      <c r="AH735" s="865">
        <f t="shared" si="314"/>
        <v>0.374</v>
      </c>
      <c r="AI735" s="862">
        <f t="shared" si="315"/>
        <v>0.11600000000000001</v>
      </c>
      <c r="AJ735" s="862" t="e">
        <f t="shared" si="316"/>
        <v>#VALUE!</v>
      </c>
      <c r="AK735" s="632" t="str">
        <f t="shared" ref="AK735:AK750" si="318">IF(ISNUMBER(K735),_xlfn.STDEV.S(K712:K735),"")</f>
        <v/>
      </c>
      <c r="AL735" s="866" t="str">
        <f t="shared" si="317"/>
        <v/>
      </c>
      <c r="AM735" s="867">
        <f t="shared" si="298"/>
        <v>0</v>
      </c>
      <c r="AN735" s="633" t="str">
        <f t="shared" ref="AN735:AN750" si="319">IF(OR(V735&gt;0,W735&gt;0,X735&gt;0.07,X735&lt;0.005,Y735="MDL",Z735&gt;5,AA735&gt;0.014,AA735&lt;-0.014,AK735&gt;2.15),"YES", "")</f>
        <v>YES</v>
      </c>
      <c r="AO735" s="511" t="s">
        <v>382</v>
      </c>
      <c r="AP735" s="127">
        <f>VLOOKUP(AO735,'Flags&amp;Qualifiers'!$B$2:$C$49,2)</f>
        <v>0</v>
      </c>
      <c r="AQ735" s="127">
        <f>VLOOKUP(AO735,'Flags&amp;Qualifiers'!$B$2:$D$49,3)</f>
        <v>0</v>
      </c>
      <c r="AR735" s="127">
        <f>VLOOKUP(AO735,'Flags&amp;Qualifiers'!$B$2:$E$49,4)</f>
        <v>0</v>
      </c>
      <c r="AS735" s="968"/>
      <c r="AT735" s="856" t="str">
        <f t="shared" si="299"/>
        <v>no</v>
      </c>
    </row>
    <row r="736" spans="1:46" s="7" customFormat="1" ht="11.25" customHeight="1" x14ac:dyDescent="0.2">
      <c r="A736" s="621">
        <f>(AirVision!A733)</f>
        <v>0</v>
      </c>
      <c r="B736" s="622">
        <f>(AirVision!B733)</f>
        <v>0</v>
      </c>
      <c r="C736" s="623" t="str">
        <f>IF(ISNUMBER(AirVision!I733),AirVision!I733, "")</f>
        <v/>
      </c>
      <c r="D736" s="624" t="str">
        <f>IF(AirVision!J733&lt;&gt;"",AirVision!J733, "")</f>
        <v/>
      </c>
      <c r="E736" s="624" t="str">
        <f>IF(ISNUMBER(AirVision!C733),AirVision!C733, "")</f>
        <v/>
      </c>
      <c r="F736" s="624" t="str">
        <f>IF(AirVision!D733&lt;&gt;"",AirVision!D733, "")</f>
        <v/>
      </c>
      <c r="G736" s="624" t="str">
        <f>IF(ISNUMBER(AirVision!F733),AirVision!F733, "")</f>
        <v/>
      </c>
      <c r="H736" s="624" t="str">
        <f>IF(AirVision!G733&lt;&gt;"",AirVision!G733, "")</f>
        <v/>
      </c>
      <c r="I736" s="624" t="str">
        <f>IF(ISNUMBER(AirVision!U733),AirVision!U733, "")</f>
        <v/>
      </c>
      <c r="J736" s="624" t="str">
        <f>IF(AirVision!V733&lt;&gt;"",AirVision!V733, "")</f>
        <v/>
      </c>
      <c r="K736" s="624" t="str">
        <f>IF(ISNUMBER(AirVision!X733),AirVision!X733, "")</f>
        <v/>
      </c>
      <c r="L736" s="624" t="str">
        <f>IF(AirVision!Y733&lt;&gt;"",AirVision!Y733, "")</f>
        <v/>
      </c>
      <c r="M736" s="624" t="str">
        <f>IF(ISNUMBER(AirVision!AA733),AirVision!AA733, "")</f>
        <v/>
      </c>
      <c r="N736" s="624" t="str">
        <f>IF(AirVision!AB733&lt;&gt;"",AirVision!AB733, "")</f>
        <v/>
      </c>
      <c r="O736" s="624" t="str">
        <f>IF(ISNUMBER(AirVision!AD733),AirVision!AD733, "")</f>
        <v/>
      </c>
      <c r="P736" s="624" t="str">
        <f>IF(AirVision!AE733&lt;&gt;"",AirVision!AE733, "")</f>
        <v/>
      </c>
      <c r="Q736" s="624">
        <f t="shared" si="292"/>
        <v>1</v>
      </c>
      <c r="R736" s="624" t="str">
        <f>IF(D736&lt;&gt;"",(VLOOKUP(D736,'Flags&amp;Qualifiers'!$S$2:$U$55,3)),"")</f>
        <v/>
      </c>
      <c r="S736" s="624" t="b">
        <f>ISNUMBER(SEARCH('Flags&amp;Qualifiers'!$S$5,D736))</f>
        <v>0</v>
      </c>
      <c r="T736" s="624">
        <f t="shared" si="293"/>
        <v>0</v>
      </c>
      <c r="U736" s="624" t="str">
        <f>IF(D736&lt;&gt;"",(VLOOKUP(D736,'Flags&amp;Qualifiers'!$S$2:$T$55,2)),"")</f>
        <v/>
      </c>
      <c r="V736" s="7">
        <f t="shared" si="294"/>
        <v>1</v>
      </c>
      <c r="W736" s="7">
        <f t="shared" si="295"/>
        <v>0</v>
      </c>
      <c r="X736" s="861" t="str">
        <f t="shared" si="296"/>
        <v>NULL</v>
      </c>
      <c r="Y736" s="557" t="str">
        <f t="shared" si="307"/>
        <v/>
      </c>
      <c r="Z736" s="862">
        <f t="shared" si="300"/>
        <v>730</v>
      </c>
      <c r="AA736" s="633">
        <f t="shared" si="301"/>
        <v>0</v>
      </c>
      <c r="AB736" s="7" t="str">
        <f t="shared" si="308"/>
        <v>INVALID</v>
      </c>
      <c r="AC736" s="861" t="str">
        <f t="shared" si="309"/>
        <v/>
      </c>
      <c r="AD736" s="861" t="e">
        <f t="shared" si="310"/>
        <v>#DIV/0!</v>
      </c>
      <c r="AE736" s="861">
        <f t="shared" si="311"/>
        <v>0</v>
      </c>
      <c r="AF736" s="862">
        <f t="shared" si="312"/>
        <v>300</v>
      </c>
      <c r="AG736" s="862">
        <f t="shared" si="313"/>
        <v>201</v>
      </c>
      <c r="AH736" s="865">
        <f t="shared" si="314"/>
        <v>0.374</v>
      </c>
      <c r="AI736" s="862">
        <f t="shared" si="315"/>
        <v>0.11600000000000001</v>
      </c>
      <c r="AJ736" s="862" t="e">
        <f t="shared" si="316"/>
        <v>#VALUE!</v>
      </c>
      <c r="AK736" s="632" t="str">
        <f t="shared" si="318"/>
        <v/>
      </c>
      <c r="AL736" s="866" t="str">
        <f t="shared" si="317"/>
        <v/>
      </c>
      <c r="AM736" s="867">
        <f t="shared" si="298"/>
        <v>0</v>
      </c>
      <c r="AN736" s="633" t="str">
        <f t="shared" si="319"/>
        <v>YES</v>
      </c>
      <c r="AO736" s="511" t="s">
        <v>382</v>
      </c>
      <c r="AP736" s="127">
        <f>VLOOKUP(AO736,'Flags&amp;Qualifiers'!$B$2:$C$49,2)</f>
        <v>0</v>
      </c>
      <c r="AQ736" s="127">
        <f>VLOOKUP(AO736,'Flags&amp;Qualifiers'!$B$2:$D$49,3)</f>
        <v>0</v>
      </c>
      <c r="AR736" s="127">
        <f>VLOOKUP(AO736,'Flags&amp;Qualifiers'!$B$2:$E$49,4)</f>
        <v>0</v>
      </c>
      <c r="AS736" s="968"/>
      <c r="AT736" s="856" t="str">
        <f t="shared" si="299"/>
        <v>no</v>
      </c>
    </row>
    <row r="737" spans="1:46" s="7" customFormat="1" ht="11.25" customHeight="1" x14ac:dyDescent="0.2">
      <c r="A737" s="621">
        <f>(AirVision!A734)</f>
        <v>0</v>
      </c>
      <c r="B737" s="622">
        <f>(AirVision!B734)</f>
        <v>0</v>
      </c>
      <c r="C737" s="623" t="str">
        <f>IF(ISNUMBER(AirVision!I734),AirVision!I734, "")</f>
        <v/>
      </c>
      <c r="D737" s="624" t="str">
        <f>IF(AirVision!J734&lt;&gt;"",AirVision!J734, "")</f>
        <v/>
      </c>
      <c r="E737" s="624" t="str">
        <f>IF(ISNUMBER(AirVision!C734),AirVision!C734, "")</f>
        <v/>
      </c>
      <c r="F737" s="624" t="str">
        <f>IF(AirVision!D734&lt;&gt;"",AirVision!D734, "")</f>
        <v/>
      </c>
      <c r="G737" s="624" t="str">
        <f>IF(ISNUMBER(AirVision!F734),AirVision!F734, "")</f>
        <v/>
      </c>
      <c r="H737" s="624" t="str">
        <f>IF(AirVision!G734&lt;&gt;"",AirVision!G734, "")</f>
        <v/>
      </c>
      <c r="I737" s="624" t="str">
        <f>IF(ISNUMBER(AirVision!U734),AirVision!U734, "")</f>
        <v/>
      </c>
      <c r="J737" s="624" t="str">
        <f>IF(AirVision!V734&lt;&gt;"",AirVision!V734, "")</f>
        <v/>
      </c>
      <c r="K737" s="624" t="str">
        <f>IF(ISNUMBER(AirVision!X734),AirVision!X734, "")</f>
        <v/>
      </c>
      <c r="L737" s="624" t="str">
        <f>IF(AirVision!Y734&lt;&gt;"",AirVision!Y734, "")</f>
        <v/>
      </c>
      <c r="M737" s="624" t="str">
        <f>IF(ISNUMBER(AirVision!AA734),AirVision!AA734, "")</f>
        <v/>
      </c>
      <c r="N737" s="624" t="str">
        <f>IF(AirVision!AB734&lt;&gt;"",AirVision!AB734, "")</f>
        <v/>
      </c>
      <c r="O737" s="624" t="str">
        <f>IF(ISNUMBER(AirVision!AD734),AirVision!AD734, "")</f>
        <v/>
      </c>
      <c r="P737" s="624" t="str">
        <f>IF(AirVision!AE734&lt;&gt;"",AirVision!AE734, "")</f>
        <v/>
      </c>
      <c r="Q737" s="624">
        <f t="shared" si="292"/>
        <v>1</v>
      </c>
      <c r="R737" s="624" t="str">
        <f>IF(D737&lt;&gt;"",(VLOOKUP(D737,'Flags&amp;Qualifiers'!$S$2:$U$55,3)),"")</f>
        <v/>
      </c>
      <c r="S737" s="624" t="b">
        <f>ISNUMBER(SEARCH('Flags&amp;Qualifiers'!$S$5,D737))</f>
        <v>0</v>
      </c>
      <c r="T737" s="624">
        <f t="shared" si="293"/>
        <v>0</v>
      </c>
      <c r="U737" s="624" t="str">
        <f>IF(D737&lt;&gt;"",(VLOOKUP(D737,'Flags&amp;Qualifiers'!$S$2:$T$55,2)),"")</f>
        <v/>
      </c>
      <c r="V737" s="7">
        <f t="shared" si="294"/>
        <v>1</v>
      </c>
      <c r="W737" s="7">
        <f t="shared" si="295"/>
        <v>0</v>
      </c>
      <c r="X737" s="861" t="str">
        <f t="shared" si="296"/>
        <v>NULL</v>
      </c>
      <c r="Y737" s="557" t="str">
        <f t="shared" si="307"/>
        <v/>
      </c>
      <c r="Z737" s="862">
        <f t="shared" si="300"/>
        <v>731</v>
      </c>
      <c r="AA737" s="633">
        <f t="shared" si="301"/>
        <v>0</v>
      </c>
      <c r="AB737" s="7" t="str">
        <f t="shared" si="308"/>
        <v>INVALID</v>
      </c>
      <c r="AC737" s="861" t="str">
        <f t="shared" si="309"/>
        <v/>
      </c>
      <c r="AD737" s="861" t="e">
        <f t="shared" si="310"/>
        <v>#DIV/0!</v>
      </c>
      <c r="AE737" s="861">
        <f t="shared" si="311"/>
        <v>0</v>
      </c>
      <c r="AF737" s="862">
        <f t="shared" si="312"/>
        <v>300</v>
      </c>
      <c r="AG737" s="862">
        <f t="shared" si="313"/>
        <v>201</v>
      </c>
      <c r="AH737" s="865">
        <f t="shared" si="314"/>
        <v>0.374</v>
      </c>
      <c r="AI737" s="862">
        <f t="shared" si="315"/>
        <v>0.11600000000000001</v>
      </c>
      <c r="AJ737" s="862" t="e">
        <f t="shared" si="316"/>
        <v>#VALUE!</v>
      </c>
      <c r="AK737" s="632" t="str">
        <f t="shared" si="318"/>
        <v/>
      </c>
      <c r="AL737" s="866" t="str">
        <f t="shared" si="317"/>
        <v/>
      </c>
      <c r="AM737" s="867">
        <f t="shared" si="298"/>
        <v>0</v>
      </c>
      <c r="AN737" s="633" t="str">
        <f t="shared" si="319"/>
        <v>YES</v>
      </c>
      <c r="AO737" s="511" t="s">
        <v>382</v>
      </c>
      <c r="AP737" s="127">
        <f>VLOOKUP(AO737,'Flags&amp;Qualifiers'!$B$2:$C$49,2)</f>
        <v>0</v>
      </c>
      <c r="AQ737" s="127">
        <f>VLOOKUP(AO737,'Flags&amp;Qualifiers'!$B$2:$D$49,3)</f>
        <v>0</v>
      </c>
      <c r="AR737" s="127">
        <f>VLOOKUP(AO737,'Flags&amp;Qualifiers'!$B$2:$E$49,4)</f>
        <v>0</v>
      </c>
      <c r="AS737" s="968"/>
      <c r="AT737" s="856" t="str">
        <f t="shared" si="299"/>
        <v>no</v>
      </c>
    </row>
    <row r="738" spans="1:46" s="7" customFormat="1" ht="11.25" customHeight="1" x14ac:dyDescent="0.2">
      <c r="A738" s="621">
        <f>(AirVision!A735)</f>
        <v>0</v>
      </c>
      <c r="B738" s="622">
        <f>(AirVision!B735)</f>
        <v>0</v>
      </c>
      <c r="C738" s="623" t="str">
        <f>IF(ISNUMBER(AirVision!I735),AirVision!I735, "")</f>
        <v/>
      </c>
      <c r="D738" s="624" t="str">
        <f>IF(AirVision!J735&lt;&gt;"",AirVision!J735, "")</f>
        <v/>
      </c>
      <c r="E738" s="624" t="str">
        <f>IF(ISNUMBER(AirVision!C735),AirVision!C735, "")</f>
        <v/>
      </c>
      <c r="F738" s="624" t="str">
        <f>IF(AirVision!D735&lt;&gt;"",AirVision!D735, "")</f>
        <v/>
      </c>
      <c r="G738" s="624" t="str">
        <f>IF(ISNUMBER(AirVision!F735),AirVision!F735, "")</f>
        <v/>
      </c>
      <c r="H738" s="624" t="str">
        <f>IF(AirVision!G735&lt;&gt;"",AirVision!G735, "")</f>
        <v/>
      </c>
      <c r="I738" s="624" t="str">
        <f>IF(ISNUMBER(AirVision!U735),AirVision!U735, "")</f>
        <v/>
      </c>
      <c r="J738" s="624" t="str">
        <f>IF(AirVision!V735&lt;&gt;"",AirVision!V735, "")</f>
        <v/>
      </c>
      <c r="K738" s="624" t="str">
        <f>IF(ISNUMBER(AirVision!X735),AirVision!X735, "")</f>
        <v/>
      </c>
      <c r="L738" s="624" t="str">
        <f>IF(AirVision!Y735&lt;&gt;"",AirVision!Y735, "")</f>
        <v/>
      </c>
      <c r="M738" s="624" t="str">
        <f>IF(ISNUMBER(AirVision!AA735),AirVision!AA735, "")</f>
        <v/>
      </c>
      <c r="N738" s="624" t="str">
        <f>IF(AirVision!AB735&lt;&gt;"",AirVision!AB735, "")</f>
        <v/>
      </c>
      <c r="O738" s="624" t="str">
        <f>IF(ISNUMBER(AirVision!AD735),AirVision!AD735, "")</f>
        <v/>
      </c>
      <c r="P738" s="624" t="str">
        <f>IF(AirVision!AE735&lt;&gt;"",AirVision!AE735, "")</f>
        <v/>
      </c>
      <c r="Q738" s="624">
        <f t="shared" si="292"/>
        <v>1</v>
      </c>
      <c r="R738" s="624" t="str">
        <f>IF(D738&lt;&gt;"",(VLOOKUP(D738,'Flags&amp;Qualifiers'!$S$2:$U$55,3)),"")</f>
        <v/>
      </c>
      <c r="S738" s="624" t="b">
        <f>ISNUMBER(SEARCH('Flags&amp;Qualifiers'!$S$5,D738))</f>
        <v>0</v>
      </c>
      <c r="T738" s="624">
        <f t="shared" si="293"/>
        <v>0</v>
      </c>
      <c r="U738" s="624" t="str">
        <f>IF(D738&lt;&gt;"",(VLOOKUP(D738,'Flags&amp;Qualifiers'!$S$2:$T$55,2)),"")</f>
        <v/>
      </c>
      <c r="V738" s="7">
        <f t="shared" si="294"/>
        <v>1</v>
      </c>
      <c r="W738" s="7">
        <f t="shared" si="295"/>
        <v>0</v>
      </c>
      <c r="X738" s="861" t="str">
        <f t="shared" si="296"/>
        <v>NULL</v>
      </c>
      <c r="Y738" s="557" t="str">
        <f t="shared" si="307"/>
        <v/>
      </c>
      <c r="Z738" s="862">
        <f t="shared" si="300"/>
        <v>732</v>
      </c>
      <c r="AA738" s="633">
        <f t="shared" si="301"/>
        <v>0</v>
      </c>
      <c r="AB738" s="7" t="str">
        <f t="shared" si="308"/>
        <v>INVALID</v>
      </c>
      <c r="AC738" s="861" t="str">
        <f t="shared" si="309"/>
        <v/>
      </c>
      <c r="AD738" s="861" t="e">
        <f t="shared" si="310"/>
        <v>#DIV/0!</v>
      </c>
      <c r="AE738" s="861">
        <f t="shared" si="311"/>
        <v>0</v>
      </c>
      <c r="AF738" s="862">
        <f t="shared" si="312"/>
        <v>300</v>
      </c>
      <c r="AG738" s="862">
        <f t="shared" si="313"/>
        <v>201</v>
      </c>
      <c r="AH738" s="865">
        <f t="shared" si="314"/>
        <v>0.374</v>
      </c>
      <c r="AI738" s="862">
        <f t="shared" si="315"/>
        <v>0.11600000000000001</v>
      </c>
      <c r="AJ738" s="862" t="e">
        <f t="shared" si="316"/>
        <v>#VALUE!</v>
      </c>
      <c r="AK738" s="632" t="str">
        <f t="shared" si="318"/>
        <v/>
      </c>
      <c r="AL738" s="866" t="str">
        <f t="shared" si="317"/>
        <v/>
      </c>
      <c r="AM738" s="867">
        <f t="shared" si="298"/>
        <v>0</v>
      </c>
      <c r="AN738" s="633" t="str">
        <f t="shared" si="319"/>
        <v>YES</v>
      </c>
      <c r="AO738" s="511" t="s">
        <v>382</v>
      </c>
      <c r="AP738" s="127">
        <f>VLOOKUP(AO738,'Flags&amp;Qualifiers'!$B$2:$C$49,2)</f>
        <v>0</v>
      </c>
      <c r="AQ738" s="127">
        <f>VLOOKUP(AO738,'Flags&amp;Qualifiers'!$B$2:$D$49,3)</f>
        <v>0</v>
      </c>
      <c r="AR738" s="127">
        <f>VLOOKUP(AO738,'Flags&amp;Qualifiers'!$B$2:$E$49,4)</f>
        <v>0</v>
      </c>
      <c r="AS738" s="968"/>
      <c r="AT738" s="856" t="str">
        <f t="shared" si="299"/>
        <v>no</v>
      </c>
    </row>
    <row r="739" spans="1:46" s="7" customFormat="1" ht="11.25" customHeight="1" x14ac:dyDescent="0.2">
      <c r="A739" s="621">
        <f>(AirVision!A736)</f>
        <v>0</v>
      </c>
      <c r="B739" s="622">
        <f>(AirVision!B736)</f>
        <v>0</v>
      </c>
      <c r="C739" s="623" t="str">
        <f>IF(ISNUMBER(AirVision!I736),AirVision!I736, "")</f>
        <v/>
      </c>
      <c r="D739" s="624" t="str">
        <f>IF(AirVision!J736&lt;&gt;"",AirVision!J736, "")</f>
        <v/>
      </c>
      <c r="E739" s="624" t="str">
        <f>IF(ISNUMBER(AirVision!C736),AirVision!C736, "")</f>
        <v/>
      </c>
      <c r="F739" s="624" t="str">
        <f>IF(AirVision!D736&lt;&gt;"",AirVision!D736, "")</f>
        <v/>
      </c>
      <c r="G739" s="624" t="str">
        <f>IF(ISNUMBER(AirVision!F736),AirVision!F736, "")</f>
        <v/>
      </c>
      <c r="H739" s="624" t="str">
        <f>IF(AirVision!G736&lt;&gt;"",AirVision!G736, "")</f>
        <v/>
      </c>
      <c r="I739" s="624" t="str">
        <f>IF(ISNUMBER(AirVision!U736),AirVision!U736, "")</f>
        <v/>
      </c>
      <c r="J739" s="624" t="str">
        <f>IF(AirVision!V736&lt;&gt;"",AirVision!V736, "")</f>
        <v/>
      </c>
      <c r="K739" s="624" t="str">
        <f>IF(ISNUMBER(AirVision!X736),AirVision!X736, "")</f>
        <v/>
      </c>
      <c r="L739" s="624" t="str">
        <f>IF(AirVision!Y736&lt;&gt;"",AirVision!Y736, "")</f>
        <v/>
      </c>
      <c r="M739" s="624" t="str">
        <f>IF(ISNUMBER(AirVision!AA736),AirVision!AA736, "")</f>
        <v/>
      </c>
      <c r="N739" s="624" t="str">
        <f>IF(AirVision!AB736&lt;&gt;"",AirVision!AB736, "")</f>
        <v/>
      </c>
      <c r="O739" s="624" t="str">
        <f>IF(ISNUMBER(AirVision!AD736),AirVision!AD736, "")</f>
        <v/>
      </c>
      <c r="P739" s="624" t="str">
        <f>IF(AirVision!AE736&lt;&gt;"",AirVision!AE736, "")</f>
        <v/>
      </c>
      <c r="Q739" s="624">
        <f t="shared" si="292"/>
        <v>1</v>
      </c>
      <c r="R739" s="624" t="str">
        <f>IF(D739&lt;&gt;"",(VLOOKUP(D739,'Flags&amp;Qualifiers'!$S$2:$U$55,3)),"")</f>
        <v/>
      </c>
      <c r="S739" s="624" t="b">
        <f>ISNUMBER(SEARCH('Flags&amp;Qualifiers'!$S$5,D739))</f>
        <v>0</v>
      </c>
      <c r="T739" s="624">
        <f t="shared" si="293"/>
        <v>0</v>
      </c>
      <c r="U739" s="624" t="str">
        <f>IF(D739&lt;&gt;"",(VLOOKUP(D739,'Flags&amp;Qualifiers'!$S$2:$T$55,2)),"")</f>
        <v/>
      </c>
      <c r="V739" s="7">
        <f t="shared" si="294"/>
        <v>1</v>
      </c>
      <c r="W739" s="7">
        <f t="shared" si="295"/>
        <v>0</v>
      </c>
      <c r="X739" s="861" t="str">
        <f t="shared" si="296"/>
        <v>NULL</v>
      </c>
      <c r="Y739" s="557" t="str">
        <f t="shared" si="307"/>
        <v/>
      </c>
      <c r="Z739" s="862">
        <f t="shared" si="300"/>
        <v>733</v>
      </c>
      <c r="AA739" s="633">
        <f t="shared" si="301"/>
        <v>0</v>
      </c>
      <c r="AB739" s="7" t="str">
        <f t="shared" si="308"/>
        <v>INVALID</v>
      </c>
      <c r="AC739" s="861" t="str">
        <f t="shared" si="309"/>
        <v/>
      </c>
      <c r="AD739" s="861" t="e">
        <f t="shared" si="310"/>
        <v>#DIV/0!</v>
      </c>
      <c r="AE739" s="861">
        <f t="shared" si="311"/>
        <v>0</v>
      </c>
      <c r="AF739" s="862">
        <f t="shared" si="312"/>
        <v>300</v>
      </c>
      <c r="AG739" s="862">
        <f t="shared" si="313"/>
        <v>201</v>
      </c>
      <c r="AH739" s="865">
        <f t="shared" si="314"/>
        <v>0.374</v>
      </c>
      <c r="AI739" s="862">
        <f t="shared" si="315"/>
        <v>0.11600000000000001</v>
      </c>
      <c r="AJ739" s="862" t="e">
        <f t="shared" si="316"/>
        <v>#VALUE!</v>
      </c>
      <c r="AK739" s="632" t="str">
        <f t="shared" si="318"/>
        <v/>
      </c>
      <c r="AL739" s="866" t="str">
        <f t="shared" si="317"/>
        <v/>
      </c>
      <c r="AM739" s="867">
        <f t="shared" si="298"/>
        <v>0</v>
      </c>
      <c r="AN739" s="633" t="str">
        <f t="shared" si="319"/>
        <v>YES</v>
      </c>
      <c r="AO739" s="511" t="s">
        <v>382</v>
      </c>
      <c r="AP739" s="127">
        <f>VLOOKUP(AO739,'Flags&amp;Qualifiers'!$B$2:$C$49,2)</f>
        <v>0</v>
      </c>
      <c r="AQ739" s="127">
        <f>VLOOKUP(AO739,'Flags&amp;Qualifiers'!$B$2:$D$49,3)</f>
        <v>0</v>
      </c>
      <c r="AR739" s="127">
        <f>VLOOKUP(AO739,'Flags&amp;Qualifiers'!$B$2:$E$49,4)</f>
        <v>0</v>
      </c>
      <c r="AS739" s="968"/>
      <c r="AT739" s="856" t="str">
        <f t="shared" si="299"/>
        <v>no</v>
      </c>
    </row>
    <row r="740" spans="1:46" s="7" customFormat="1" ht="11.25" customHeight="1" x14ac:dyDescent="0.2">
      <c r="A740" s="621">
        <f>(AirVision!A737)</f>
        <v>0</v>
      </c>
      <c r="B740" s="622">
        <f>(AirVision!B737)</f>
        <v>0</v>
      </c>
      <c r="C740" s="623" t="str">
        <f>IF(ISNUMBER(AirVision!I737),AirVision!I737, "")</f>
        <v/>
      </c>
      <c r="D740" s="624" t="str">
        <f>IF(AirVision!J737&lt;&gt;"",AirVision!J737, "")</f>
        <v/>
      </c>
      <c r="E740" s="624" t="str">
        <f>IF(ISNUMBER(AirVision!C737),AirVision!C737, "")</f>
        <v/>
      </c>
      <c r="F740" s="624" t="str">
        <f>IF(AirVision!D737&lt;&gt;"",AirVision!D737, "")</f>
        <v/>
      </c>
      <c r="G740" s="624" t="str">
        <f>IF(ISNUMBER(AirVision!F737),AirVision!F737, "")</f>
        <v/>
      </c>
      <c r="H740" s="624" t="str">
        <f>IF(AirVision!G737&lt;&gt;"",AirVision!G737, "")</f>
        <v/>
      </c>
      <c r="I740" s="624" t="str">
        <f>IF(ISNUMBER(AirVision!U737),AirVision!U737, "")</f>
        <v/>
      </c>
      <c r="J740" s="624" t="str">
        <f>IF(AirVision!V737&lt;&gt;"",AirVision!V737, "")</f>
        <v/>
      </c>
      <c r="K740" s="624" t="str">
        <f>IF(ISNUMBER(AirVision!X737),AirVision!X737, "")</f>
        <v/>
      </c>
      <c r="L740" s="624" t="str">
        <f>IF(AirVision!Y737&lt;&gt;"",AirVision!Y737, "")</f>
        <v/>
      </c>
      <c r="M740" s="624" t="str">
        <f>IF(ISNUMBER(AirVision!AA737),AirVision!AA737, "")</f>
        <v/>
      </c>
      <c r="N740" s="624" t="str">
        <f>IF(AirVision!AB737&lt;&gt;"",AirVision!AB737, "")</f>
        <v/>
      </c>
      <c r="O740" s="624" t="str">
        <f>IF(ISNUMBER(AirVision!AD737),AirVision!AD737, "")</f>
        <v/>
      </c>
      <c r="P740" s="624" t="str">
        <f>IF(AirVision!AE737&lt;&gt;"",AirVision!AE737, "")</f>
        <v/>
      </c>
      <c r="Q740" s="624">
        <f t="shared" si="292"/>
        <v>1</v>
      </c>
      <c r="R740" s="624" t="str">
        <f>IF(D740&lt;&gt;"",(VLOOKUP(D740,'Flags&amp;Qualifiers'!$S$2:$U$55,3)),"")</f>
        <v/>
      </c>
      <c r="S740" s="624" t="b">
        <f>ISNUMBER(SEARCH('Flags&amp;Qualifiers'!$S$5,D740))</f>
        <v>0</v>
      </c>
      <c r="T740" s="624">
        <f t="shared" si="293"/>
        <v>0</v>
      </c>
      <c r="U740" s="624" t="str">
        <f>IF(D740&lt;&gt;"",(VLOOKUP(D740,'Flags&amp;Qualifiers'!$S$2:$T$55,2)),"")</f>
        <v/>
      </c>
      <c r="V740" s="7">
        <f t="shared" si="294"/>
        <v>1</v>
      </c>
      <c r="W740" s="7">
        <f t="shared" si="295"/>
        <v>0</v>
      </c>
      <c r="X740" s="861" t="str">
        <f t="shared" si="296"/>
        <v>NULL</v>
      </c>
      <c r="Y740" s="557" t="str">
        <f t="shared" si="307"/>
        <v/>
      </c>
      <c r="Z740" s="862">
        <f t="shared" si="300"/>
        <v>734</v>
      </c>
      <c r="AA740" s="633">
        <f t="shared" si="301"/>
        <v>0</v>
      </c>
      <c r="AB740" s="7" t="str">
        <f t="shared" si="308"/>
        <v>INVALID</v>
      </c>
      <c r="AC740" s="861" t="str">
        <f t="shared" si="309"/>
        <v/>
      </c>
      <c r="AD740" s="861" t="e">
        <f t="shared" si="310"/>
        <v>#DIV/0!</v>
      </c>
      <c r="AE740" s="861">
        <f t="shared" si="311"/>
        <v>0</v>
      </c>
      <c r="AF740" s="862">
        <f t="shared" si="312"/>
        <v>300</v>
      </c>
      <c r="AG740" s="862">
        <f t="shared" si="313"/>
        <v>201</v>
      </c>
      <c r="AH740" s="865">
        <f t="shared" si="314"/>
        <v>0.374</v>
      </c>
      <c r="AI740" s="862">
        <f t="shared" si="315"/>
        <v>0.11600000000000001</v>
      </c>
      <c r="AJ740" s="862" t="e">
        <f t="shared" si="316"/>
        <v>#VALUE!</v>
      </c>
      <c r="AK740" s="632" t="str">
        <f t="shared" si="318"/>
        <v/>
      </c>
      <c r="AL740" s="866" t="str">
        <f t="shared" si="317"/>
        <v/>
      </c>
      <c r="AM740" s="867">
        <f t="shared" si="298"/>
        <v>0</v>
      </c>
      <c r="AN740" s="633" t="str">
        <f t="shared" si="319"/>
        <v>YES</v>
      </c>
      <c r="AO740" s="511" t="s">
        <v>382</v>
      </c>
      <c r="AP740" s="127">
        <f>VLOOKUP(AO740,'Flags&amp;Qualifiers'!$B$2:$C$49,2)</f>
        <v>0</v>
      </c>
      <c r="AQ740" s="127">
        <f>VLOOKUP(AO740,'Flags&amp;Qualifiers'!$B$2:$D$49,3)</f>
        <v>0</v>
      </c>
      <c r="AR740" s="127">
        <f>VLOOKUP(AO740,'Flags&amp;Qualifiers'!$B$2:$E$49,4)</f>
        <v>0</v>
      </c>
      <c r="AS740" s="968"/>
      <c r="AT740" s="856" t="str">
        <f t="shared" si="299"/>
        <v>no</v>
      </c>
    </row>
    <row r="741" spans="1:46" s="7" customFormat="1" ht="11.25" customHeight="1" x14ac:dyDescent="0.2">
      <c r="A741" s="621">
        <f>(AirVision!A738)</f>
        <v>0</v>
      </c>
      <c r="B741" s="622">
        <f>(AirVision!B738)</f>
        <v>0</v>
      </c>
      <c r="C741" s="623" t="str">
        <f>IF(ISNUMBER(AirVision!I738),AirVision!I738, "")</f>
        <v/>
      </c>
      <c r="D741" s="624" t="str">
        <f>IF(AirVision!J738&lt;&gt;"",AirVision!J738, "")</f>
        <v/>
      </c>
      <c r="E741" s="624" t="str">
        <f>IF(ISNUMBER(AirVision!C738),AirVision!C738, "")</f>
        <v/>
      </c>
      <c r="F741" s="624" t="str">
        <f>IF(AirVision!D738&lt;&gt;"",AirVision!D738, "")</f>
        <v/>
      </c>
      <c r="G741" s="624" t="str">
        <f>IF(ISNUMBER(AirVision!F738),AirVision!F738, "")</f>
        <v/>
      </c>
      <c r="H741" s="624" t="str">
        <f>IF(AirVision!G738&lt;&gt;"",AirVision!G738, "")</f>
        <v/>
      </c>
      <c r="I741" s="624" t="str">
        <f>IF(ISNUMBER(AirVision!U738),AirVision!U738, "")</f>
        <v/>
      </c>
      <c r="J741" s="624" t="str">
        <f>IF(AirVision!V738&lt;&gt;"",AirVision!V738, "")</f>
        <v/>
      </c>
      <c r="K741" s="624" t="str">
        <f>IF(ISNUMBER(AirVision!X738),AirVision!X738, "")</f>
        <v/>
      </c>
      <c r="L741" s="624" t="str">
        <f>IF(AirVision!Y738&lt;&gt;"",AirVision!Y738, "")</f>
        <v/>
      </c>
      <c r="M741" s="624" t="str">
        <f>IF(ISNUMBER(AirVision!AA738),AirVision!AA738, "")</f>
        <v/>
      </c>
      <c r="N741" s="624" t="str">
        <f>IF(AirVision!AB738&lt;&gt;"",AirVision!AB738, "")</f>
        <v/>
      </c>
      <c r="O741" s="624" t="str">
        <f>IF(ISNUMBER(AirVision!AD738),AirVision!AD738, "")</f>
        <v/>
      </c>
      <c r="P741" s="624" t="str">
        <f>IF(AirVision!AE738&lt;&gt;"",AirVision!AE738, "")</f>
        <v/>
      </c>
      <c r="Q741" s="624">
        <f t="shared" si="292"/>
        <v>1</v>
      </c>
      <c r="R741" s="624" t="str">
        <f>IF(D741&lt;&gt;"",(VLOOKUP(D741,'Flags&amp;Qualifiers'!$S$2:$U$55,3)),"")</f>
        <v/>
      </c>
      <c r="S741" s="624" t="b">
        <f>ISNUMBER(SEARCH('Flags&amp;Qualifiers'!$S$5,D741))</f>
        <v>0</v>
      </c>
      <c r="T741" s="624">
        <f t="shared" si="293"/>
        <v>0</v>
      </c>
      <c r="U741" s="624" t="str">
        <f>IF(D741&lt;&gt;"",(VLOOKUP(D741,'Flags&amp;Qualifiers'!$S$2:$T$55,2)),"")</f>
        <v/>
      </c>
      <c r="V741" s="7">
        <f t="shared" si="294"/>
        <v>1</v>
      </c>
      <c r="W741" s="7">
        <f t="shared" si="295"/>
        <v>0</v>
      </c>
      <c r="X741" s="861" t="str">
        <f t="shared" si="296"/>
        <v>NULL</v>
      </c>
      <c r="Y741" s="557" t="str">
        <f t="shared" si="307"/>
        <v/>
      </c>
      <c r="Z741" s="862">
        <f t="shared" si="300"/>
        <v>735</v>
      </c>
      <c r="AA741" s="633">
        <f t="shared" si="301"/>
        <v>0</v>
      </c>
      <c r="AB741" s="7" t="str">
        <f t="shared" si="308"/>
        <v>INVALID</v>
      </c>
      <c r="AC741" s="861" t="str">
        <f t="shared" si="309"/>
        <v/>
      </c>
      <c r="AD741" s="861" t="e">
        <f t="shared" si="310"/>
        <v>#DIV/0!</v>
      </c>
      <c r="AE741" s="861">
        <f t="shared" si="311"/>
        <v>0</v>
      </c>
      <c r="AF741" s="862">
        <f t="shared" si="312"/>
        <v>300</v>
      </c>
      <c r="AG741" s="862">
        <f t="shared" si="313"/>
        <v>201</v>
      </c>
      <c r="AH741" s="865">
        <f t="shared" si="314"/>
        <v>0.374</v>
      </c>
      <c r="AI741" s="862">
        <f t="shared" si="315"/>
        <v>0.11600000000000001</v>
      </c>
      <c r="AJ741" s="862" t="e">
        <f t="shared" si="316"/>
        <v>#VALUE!</v>
      </c>
      <c r="AK741" s="632" t="str">
        <f t="shared" si="318"/>
        <v/>
      </c>
      <c r="AL741" s="866" t="str">
        <f t="shared" si="317"/>
        <v/>
      </c>
      <c r="AM741" s="867">
        <f t="shared" si="298"/>
        <v>0</v>
      </c>
      <c r="AN741" s="633" t="str">
        <f t="shared" si="319"/>
        <v>YES</v>
      </c>
      <c r="AO741" s="511" t="s">
        <v>382</v>
      </c>
      <c r="AP741" s="127">
        <f>VLOOKUP(AO741,'Flags&amp;Qualifiers'!$B$2:$C$49,2)</f>
        <v>0</v>
      </c>
      <c r="AQ741" s="127">
        <f>VLOOKUP(AO741,'Flags&amp;Qualifiers'!$B$2:$D$49,3)</f>
        <v>0</v>
      </c>
      <c r="AR741" s="127">
        <f>VLOOKUP(AO741,'Flags&amp;Qualifiers'!$B$2:$E$49,4)</f>
        <v>0</v>
      </c>
      <c r="AS741" s="968"/>
      <c r="AT741" s="856" t="str">
        <f t="shared" si="299"/>
        <v>no</v>
      </c>
    </row>
    <row r="742" spans="1:46" s="7" customFormat="1" ht="11.25" customHeight="1" x14ac:dyDescent="0.2">
      <c r="A742" s="621">
        <f>(AirVision!A739)</f>
        <v>0</v>
      </c>
      <c r="B742" s="622">
        <f>(AirVision!B739)</f>
        <v>0</v>
      </c>
      <c r="C742" s="623" t="str">
        <f>IF(ISNUMBER(AirVision!I739),AirVision!I739, "")</f>
        <v/>
      </c>
      <c r="D742" s="624" t="str">
        <f>IF(AirVision!J739&lt;&gt;"",AirVision!J739, "")</f>
        <v/>
      </c>
      <c r="E742" s="624" t="str">
        <f>IF(ISNUMBER(AirVision!C739),AirVision!C739, "")</f>
        <v/>
      </c>
      <c r="F742" s="624" t="str">
        <f>IF(AirVision!D739&lt;&gt;"",AirVision!D739, "")</f>
        <v/>
      </c>
      <c r="G742" s="624" t="str">
        <f>IF(ISNUMBER(AirVision!F739),AirVision!F739, "")</f>
        <v/>
      </c>
      <c r="H742" s="624" t="str">
        <f>IF(AirVision!G739&lt;&gt;"",AirVision!G739, "")</f>
        <v/>
      </c>
      <c r="I742" s="624" t="str">
        <f>IF(ISNUMBER(AirVision!U739),AirVision!U739, "")</f>
        <v/>
      </c>
      <c r="J742" s="624" t="str">
        <f>IF(AirVision!V739&lt;&gt;"",AirVision!V739, "")</f>
        <v/>
      </c>
      <c r="K742" s="624" t="str">
        <f>IF(ISNUMBER(AirVision!X739),AirVision!X739, "")</f>
        <v/>
      </c>
      <c r="L742" s="624" t="str">
        <f>IF(AirVision!Y739&lt;&gt;"",AirVision!Y739, "")</f>
        <v/>
      </c>
      <c r="M742" s="624" t="str">
        <f>IF(ISNUMBER(AirVision!AA739),AirVision!AA739, "")</f>
        <v/>
      </c>
      <c r="N742" s="624" t="str">
        <f>IF(AirVision!AB739&lt;&gt;"",AirVision!AB739, "")</f>
        <v/>
      </c>
      <c r="O742" s="624" t="str">
        <f>IF(ISNUMBER(AirVision!AD739),AirVision!AD739, "")</f>
        <v/>
      </c>
      <c r="P742" s="624" t="str">
        <f>IF(AirVision!AE739&lt;&gt;"",AirVision!AE739, "")</f>
        <v/>
      </c>
      <c r="Q742" s="624">
        <f t="shared" si="292"/>
        <v>1</v>
      </c>
      <c r="R742" s="624" t="str">
        <f>IF(D742&lt;&gt;"",(VLOOKUP(D742,'Flags&amp;Qualifiers'!$S$2:$U$55,3)),"")</f>
        <v/>
      </c>
      <c r="S742" s="624" t="b">
        <f>ISNUMBER(SEARCH('Flags&amp;Qualifiers'!$S$5,D742))</f>
        <v>0</v>
      </c>
      <c r="T742" s="624">
        <f t="shared" si="293"/>
        <v>0</v>
      </c>
      <c r="U742" s="624" t="str">
        <f>IF(D742&lt;&gt;"",(VLOOKUP(D742,'Flags&amp;Qualifiers'!$S$2:$T$55,2)),"")</f>
        <v/>
      </c>
      <c r="V742" s="7">
        <f t="shared" si="294"/>
        <v>1</v>
      </c>
      <c r="W742" s="7">
        <f t="shared" si="295"/>
        <v>0</v>
      </c>
      <c r="X742" s="861" t="str">
        <f t="shared" si="296"/>
        <v>NULL</v>
      </c>
      <c r="Y742" s="557" t="str">
        <f t="shared" si="307"/>
        <v/>
      </c>
      <c r="Z742" s="862">
        <f t="shared" si="300"/>
        <v>736</v>
      </c>
      <c r="AA742" s="633">
        <f t="shared" si="301"/>
        <v>0</v>
      </c>
      <c r="AB742" s="7" t="str">
        <f t="shared" si="308"/>
        <v>INVALID</v>
      </c>
      <c r="AC742" s="861" t="str">
        <f t="shared" si="309"/>
        <v/>
      </c>
      <c r="AD742" s="861" t="e">
        <f t="shared" si="310"/>
        <v>#DIV/0!</v>
      </c>
      <c r="AE742" s="861">
        <f t="shared" si="311"/>
        <v>0</v>
      </c>
      <c r="AF742" s="862">
        <f t="shared" si="312"/>
        <v>300</v>
      </c>
      <c r="AG742" s="862">
        <f t="shared" si="313"/>
        <v>201</v>
      </c>
      <c r="AH742" s="865">
        <f t="shared" si="314"/>
        <v>0.374</v>
      </c>
      <c r="AI742" s="862">
        <f t="shared" si="315"/>
        <v>0.11600000000000001</v>
      </c>
      <c r="AJ742" s="862" t="e">
        <f t="shared" si="316"/>
        <v>#VALUE!</v>
      </c>
      <c r="AK742" s="632" t="str">
        <f t="shared" si="318"/>
        <v/>
      </c>
      <c r="AL742" s="866" t="str">
        <f t="shared" si="317"/>
        <v/>
      </c>
      <c r="AM742" s="867">
        <f t="shared" si="298"/>
        <v>0</v>
      </c>
      <c r="AN742" s="633" t="str">
        <f t="shared" si="319"/>
        <v>YES</v>
      </c>
      <c r="AO742" s="511" t="s">
        <v>382</v>
      </c>
      <c r="AP742" s="127">
        <f>VLOOKUP(AO742,'Flags&amp;Qualifiers'!$B$2:$C$49,2)</f>
        <v>0</v>
      </c>
      <c r="AQ742" s="127">
        <f>VLOOKUP(AO742,'Flags&amp;Qualifiers'!$B$2:$D$49,3)</f>
        <v>0</v>
      </c>
      <c r="AR742" s="127">
        <f>VLOOKUP(AO742,'Flags&amp;Qualifiers'!$B$2:$E$49,4)</f>
        <v>0</v>
      </c>
      <c r="AS742" s="968"/>
      <c r="AT742" s="856" t="str">
        <f t="shared" si="299"/>
        <v>no</v>
      </c>
    </row>
    <row r="743" spans="1:46" s="7" customFormat="1" ht="11.25" customHeight="1" x14ac:dyDescent="0.2">
      <c r="A743" s="621">
        <f>(AirVision!A740)</f>
        <v>0</v>
      </c>
      <c r="B743" s="622">
        <f>(AirVision!B740)</f>
        <v>0</v>
      </c>
      <c r="C743" s="623" t="str">
        <f>IF(ISNUMBER(AirVision!I740),AirVision!I740, "")</f>
        <v/>
      </c>
      <c r="D743" s="624" t="str">
        <f>IF(AirVision!J740&lt;&gt;"",AirVision!J740, "")</f>
        <v/>
      </c>
      <c r="E743" s="624" t="str">
        <f>IF(ISNUMBER(AirVision!C740),AirVision!C740, "")</f>
        <v/>
      </c>
      <c r="F743" s="624" t="str">
        <f>IF(AirVision!D740&lt;&gt;"",AirVision!D740, "")</f>
        <v/>
      </c>
      <c r="G743" s="624" t="str">
        <f>IF(ISNUMBER(AirVision!F740),AirVision!F740, "")</f>
        <v/>
      </c>
      <c r="H743" s="624" t="str">
        <f>IF(AirVision!G740&lt;&gt;"",AirVision!G740, "")</f>
        <v/>
      </c>
      <c r="I743" s="624" t="str">
        <f>IF(ISNUMBER(AirVision!U740),AirVision!U740, "")</f>
        <v/>
      </c>
      <c r="J743" s="624" t="str">
        <f>IF(AirVision!V740&lt;&gt;"",AirVision!V740, "")</f>
        <v/>
      </c>
      <c r="K743" s="624" t="str">
        <f>IF(ISNUMBER(AirVision!X740),AirVision!X740, "")</f>
        <v/>
      </c>
      <c r="L743" s="624" t="str">
        <f>IF(AirVision!Y740&lt;&gt;"",AirVision!Y740, "")</f>
        <v/>
      </c>
      <c r="M743" s="624" t="str">
        <f>IF(ISNUMBER(AirVision!AA740),AirVision!AA740, "")</f>
        <v/>
      </c>
      <c r="N743" s="624" t="str">
        <f>IF(AirVision!AB740&lt;&gt;"",AirVision!AB740, "")</f>
        <v/>
      </c>
      <c r="O743" s="624" t="str">
        <f>IF(ISNUMBER(AirVision!AD740),AirVision!AD740, "")</f>
        <v/>
      </c>
      <c r="P743" s="624" t="str">
        <f>IF(AirVision!AE740&lt;&gt;"",AirVision!AE740, "")</f>
        <v/>
      </c>
      <c r="Q743" s="624">
        <f t="shared" si="292"/>
        <v>1</v>
      </c>
      <c r="R743" s="624" t="str">
        <f>IF(D743&lt;&gt;"",(VLOOKUP(D743,'Flags&amp;Qualifiers'!$S$2:$U$55,3)),"")</f>
        <v/>
      </c>
      <c r="S743" s="624" t="b">
        <f>ISNUMBER(SEARCH('Flags&amp;Qualifiers'!$S$5,D743))</f>
        <v>0</v>
      </c>
      <c r="T743" s="624">
        <f t="shared" si="293"/>
        <v>0</v>
      </c>
      <c r="U743" s="624" t="str">
        <f>IF(D743&lt;&gt;"",(VLOOKUP(D743,'Flags&amp;Qualifiers'!$S$2:$T$55,2)),"")</f>
        <v/>
      </c>
      <c r="V743" s="7">
        <f t="shared" si="294"/>
        <v>1</v>
      </c>
      <c r="W743" s="7">
        <f t="shared" si="295"/>
        <v>0</v>
      </c>
      <c r="X743" s="861" t="str">
        <f t="shared" si="296"/>
        <v>NULL</v>
      </c>
      <c r="Y743" s="557" t="str">
        <f t="shared" si="307"/>
        <v/>
      </c>
      <c r="Z743" s="862">
        <f t="shared" si="300"/>
        <v>737</v>
      </c>
      <c r="AA743" s="633">
        <f t="shared" si="301"/>
        <v>0</v>
      </c>
      <c r="AB743" s="7" t="str">
        <f t="shared" si="308"/>
        <v>INVALID</v>
      </c>
      <c r="AC743" s="861" t="str">
        <f t="shared" si="309"/>
        <v/>
      </c>
      <c r="AD743" s="861" t="e">
        <f t="shared" si="310"/>
        <v>#DIV/0!</v>
      </c>
      <c r="AE743" s="861">
        <f t="shared" si="311"/>
        <v>0</v>
      </c>
      <c r="AF743" s="862">
        <f t="shared" si="312"/>
        <v>300</v>
      </c>
      <c r="AG743" s="862">
        <f t="shared" si="313"/>
        <v>201</v>
      </c>
      <c r="AH743" s="865">
        <f t="shared" si="314"/>
        <v>0.374</v>
      </c>
      <c r="AI743" s="862">
        <f t="shared" si="315"/>
        <v>0.11600000000000001</v>
      </c>
      <c r="AJ743" s="862" t="e">
        <f t="shared" si="316"/>
        <v>#VALUE!</v>
      </c>
      <c r="AK743" s="632" t="str">
        <f t="shared" si="318"/>
        <v/>
      </c>
      <c r="AL743" s="866" t="str">
        <f t="shared" si="317"/>
        <v/>
      </c>
      <c r="AM743" s="867">
        <f t="shared" si="298"/>
        <v>0</v>
      </c>
      <c r="AN743" s="633" t="str">
        <f t="shared" si="319"/>
        <v>YES</v>
      </c>
      <c r="AO743" s="511" t="s">
        <v>382</v>
      </c>
      <c r="AP743" s="127">
        <f>VLOOKUP(AO743,'Flags&amp;Qualifiers'!$B$2:$C$49,2)</f>
        <v>0</v>
      </c>
      <c r="AQ743" s="127">
        <f>VLOOKUP(AO743,'Flags&amp;Qualifiers'!$B$2:$D$49,3)</f>
        <v>0</v>
      </c>
      <c r="AR743" s="127">
        <f>VLOOKUP(AO743,'Flags&amp;Qualifiers'!$B$2:$E$49,4)</f>
        <v>0</v>
      </c>
      <c r="AS743" s="968"/>
      <c r="AT743" s="856" t="str">
        <f t="shared" si="299"/>
        <v>no</v>
      </c>
    </row>
    <row r="744" spans="1:46" s="7" customFormat="1" ht="11.25" customHeight="1" x14ac:dyDescent="0.2">
      <c r="A744" s="621">
        <f>(AirVision!A741)</f>
        <v>0</v>
      </c>
      <c r="B744" s="622">
        <f>(AirVision!B741)</f>
        <v>0</v>
      </c>
      <c r="C744" s="623" t="str">
        <f>IF(ISNUMBER(AirVision!I741),AirVision!I741, "")</f>
        <v/>
      </c>
      <c r="D744" s="624" t="str">
        <f>IF(AirVision!J741&lt;&gt;"",AirVision!J741, "")</f>
        <v/>
      </c>
      <c r="E744" s="624" t="str">
        <f>IF(ISNUMBER(AirVision!C741),AirVision!C741, "")</f>
        <v/>
      </c>
      <c r="F744" s="624" t="str">
        <f>IF(AirVision!D741&lt;&gt;"",AirVision!D741, "")</f>
        <v/>
      </c>
      <c r="G744" s="624" t="str">
        <f>IF(ISNUMBER(AirVision!F741),AirVision!F741, "")</f>
        <v/>
      </c>
      <c r="H744" s="624" t="str">
        <f>IF(AirVision!G741&lt;&gt;"",AirVision!G741, "")</f>
        <v/>
      </c>
      <c r="I744" s="624" t="str">
        <f>IF(ISNUMBER(AirVision!U741),AirVision!U741, "")</f>
        <v/>
      </c>
      <c r="J744" s="624" t="str">
        <f>IF(AirVision!V741&lt;&gt;"",AirVision!V741, "")</f>
        <v/>
      </c>
      <c r="K744" s="624" t="str">
        <f>IF(ISNUMBER(AirVision!X741),AirVision!X741, "")</f>
        <v/>
      </c>
      <c r="L744" s="624" t="str">
        <f>IF(AirVision!Y741&lt;&gt;"",AirVision!Y741, "")</f>
        <v/>
      </c>
      <c r="M744" s="624" t="str">
        <f>IF(ISNUMBER(AirVision!AA741),AirVision!AA741, "")</f>
        <v/>
      </c>
      <c r="N744" s="624" t="str">
        <f>IF(AirVision!AB741&lt;&gt;"",AirVision!AB741, "")</f>
        <v/>
      </c>
      <c r="O744" s="624" t="str">
        <f>IF(ISNUMBER(AirVision!AD741),AirVision!AD741, "")</f>
        <v/>
      </c>
      <c r="P744" s="624" t="str">
        <f>IF(AirVision!AE741&lt;&gt;"",AirVision!AE741, "")</f>
        <v/>
      </c>
      <c r="Q744" s="624">
        <f t="shared" si="292"/>
        <v>1</v>
      </c>
      <c r="R744" s="624" t="str">
        <f>IF(D744&lt;&gt;"",(VLOOKUP(D744,'Flags&amp;Qualifiers'!$S$2:$U$55,3)),"")</f>
        <v/>
      </c>
      <c r="S744" s="624" t="b">
        <f>ISNUMBER(SEARCH('Flags&amp;Qualifiers'!$S$5,D744))</f>
        <v>0</v>
      </c>
      <c r="T744" s="624">
        <f t="shared" si="293"/>
        <v>0</v>
      </c>
      <c r="U744" s="624" t="str">
        <f>IF(D744&lt;&gt;"",(VLOOKUP(D744,'Flags&amp;Qualifiers'!$S$2:$T$55,2)),"")</f>
        <v/>
      </c>
      <c r="V744" s="7">
        <f t="shared" si="294"/>
        <v>1</v>
      </c>
      <c r="W744" s="7">
        <f t="shared" si="295"/>
        <v>0</v>
      </c>
      <c r="X744" s="861" t="str">
        <f t="shared" si="296"/>
        <v>NULL</v>
      </c>
      <c r="Y744" s="557" t="str">
        <f t="shared" si="307"/>
        <v/>
      </c>
      <c r="Z744" s="862">
        <f t="shared" si="300"/>
        <v>738</v>
      </c>
      <c r="AA744" s="633">
        <f t="shared" si="301"/>
        <v>0</v>
      </c>
      <c r="AB744" s="7" t="str">
        <f t="shared" si="308"/>
        <v>INVALID</v>
      </c>
      <c r="AC744" s="861" t="str">
        <f t="shared" si="309"/>
        <v/>
      </c>
      <c r="AD744" s="861" t="e">
        <f t="shared" si="310"/>
        <v>#DIV/0!</v>
      </c>
      <c r="AE744" s="861">
        <f t="shared" si="311"/>
        <v>0</v>
      </c>
      <c r="AF744" s="862">
        <f t="shared" si="312"/>
        <v>300</v>
      </c>
      <c r="AG744" s="862">
        <f t="shared" si="313"/>
        <v>201</v>
      </c>
      <c r="AH744" s="865">
        <f t="shared" si="314"/>
        <v>0.374</v>
      </c>
      <c r="AI744" s="862">
        <f t="shared" si="315"/>
        <v>0.11600000000000001</v>
      </c>
      <c r="AJ744" s="862" t="e">
        <f t="shared" si="316"/>
        <v>#VALUE!</v>
      </c>
      <c r="AK744" s="632" t="str">
        <f t="shared" si="318"/>
        <v/>
      </c>
      <c r="AL744" s="866" t="str">
        <f t="shared" si="317"/>
        <v/>
      </c>
      <c r="AM744" s="867">
        <f t="shared" si="298"/>
        <v>0</v>
      </c>
      <c r="AN744" s="633" t="str">
        <f t="shared" si="319"/>
        <v>YES</v>
      </c>
      <c r="AO744" s="511" t="s">
        <v>382</v>
      </c>
      <c r="AP744" s="127">
        <f>VLOOKUP(AO744,'Flags&amp;Qualifiers'!$B$2:$C$49,2)</f>
        <v>0</v>
      </c>
      <c r="AQ744" s="127">
        <f>VLOOKUP(AO744,'Flags&amp;Qualifiers'!$B$2:$D$49,3)</f>
        <v>0</v>
      </c>
      <c r="AR744" s="127">
        <f>VLOOKUP(AO744,'Flags&amp;Qualifiers'!$B$2:$E$49,4)</f>
        <v>0</v>
      </c>
      <c r="AS744" s="968"/>
      <c r="AT744" s="856" t="str">
        <f t="shared" si="299"/>
        <v>no</v>
      </c>
    </row>
    <row r="745" spans="1:46" s="7" customFormat="1" ht="11.25" customHeight="1" x14ac:dyDescent="0.2">
      <c r="A745" s="621">
        <f>(AirVision!A742)</f>
        <v>0</v>
      </c>
      <c r="B745" s="622">
        <f>(AirVision!B742)</f>
        <v>0</v>
      </c>
      <c r="C745" s="623" t="str">
        <f>IF(ISNUMBER(AirVision!I742),AirVision!I742, "")</f>
        <v/>
      </c>
      <c r="D745" s="624" t="str">
        <f>IF(AirVision!J742&lt;&gt;"",AirVision!J742, "")</f>
        <v/>
      </c>
      <c r="E745" s="624" t="str">
        <f>IF(ISNUMBER(AirVision!C742),AirVision!C742, "")</f>
        <v/>
      </c>
      <c r="F745" s="624" t="str">
        <f>IF(AirVision!D742&lt;&gt;"",AirVision!D742, "")</f>
        <v/>
      </c>
      <c r="G745" s="624" t="str">
        <f>IF(ISNUMBER(AirVision!F742),AirVision!F742, "")</f>
        <v/>
      </c>
      <c r="H745" s="624" t="str">
        <f>IF(AirVision!G742&lt;&gt;"",AirVision!G742, "")</f>
        <v/>
      </c>
      <c r="I745" s="624" t="str">
        <f>IF(ISNUMBER(AirVision!U742),AirVision!U742, "")</f>
        <v/>
      </c>
      <c r="J745" s="624" t="str">
        <f>IF(AirVision!V742&lt;&gt;"",AirVision!V742, "")</f>
        <v/>
      </c>
      <c r="K745" s="624" t="str">
        <f>IF(ISNUMBER(AirVision!X742),AirVision!X742, "")</f>
        <v/>
      </c>
      <c r="L745" s="624" t="str">
        <f>IF(AirVision!Y742&lt;&gt;"",AirVision!Y742, "")</f>
        <v/>
      </c>
      <c r="M745" s="624" t="str">
        <f>IF(ISNUMBER(AirVision!AA742),AirVision!AA742, "")</f>
        <v/>
      </c>
      <c r="N745" s="624" t="str">
        <f>IF(AirVision!AB742&lt;&gt;"",AirVision!AB742, "")</f>
        <v/>
      </c>
      <c r="O745" s="624" t="str">
        <f>IF(ISNUMBER(AirVision!AD742),AirVision!AD742, "")</f>
        <v/>
      </c>
      <c r="P745" s="624" t="str">
        <f>IF(AirVision!AE742&lt;&gt;"",AirVision!AE742, "")</f>
        <v/>
      </c>
      <c r="Q745" s="624">
        <f t="shared" si="292"/>
        <v>1</v>
      </c>
      <c r="R745" s="624" t="str">
        <f>IF(D745&lt;&gt;"",(VLOOKUP(D745,'Flags&amp;Qualifiers'!$S$2:$U$55,3)),"")</f>
        <v/>
      </c>
      <c r="S745" s="624" t="b">
        <f>ISNUMBER(SEARCH('Flags&amp;Qualifiers'!$S$5,D745))</f>
        <v>0</v>
      </c>
      <c r="T745" s="624">
        <f t="shared" si="293"/>
        <v>0</v>
      </c>
      <c r="U745" s="624" t="str">
        <f>IF(D745&lt;&gt;"",(VLOOKUP(D745,'Flags&amp;Qualifiers'!$S$2:$T$55,2)),"")</f>
        <v/>
      </c>
      <c r="V745" s="7">
        <f t="shared" si="294"/>
        <v>1</v>
      </c>
      <c r="W745" s="7">
        <f t="shared" si="295"/>
        <v>0</v>
      </c>
      <c r="X745" s="861" t="str">
        <f t="shared" si="296"/>
        <v>NULL</v>
      </c>
      <c r="Y745" s="557" t="str">
        <f t="shared" si="307"/>
        <v/>
      </c>
      <c r="Z745" s="862">
        <f t="shared" si="300"/>
        <v>739</v>
      </c>
      <c r="AA745" s="633">
        <f t="shared" si="301"/>
        <v>0</v>
      </c>
      <c r="AB745" s="7" t="str">
        <f t="shared" si="308"/>
        <v>INVALID</v>
      </c>
      <c r="AC745" s="861" t="str">
        <f t="shared" si="309"/>
        <v/>
      </c>
      <c r="AD745" s="861" t="e">
        <f t="shared" si="310"/>
        <v>#DIV/0!</v>
      </c>
      <c r="AE745" s="861">
        <f t="shared" si="311"/>
        <v>0</v>
      </c>
      <c r="AF745" s="862">
        <f t="shared" si="312"/>
        <v>300</v>
      </c>
      <c r="AG745" s="862">
        <f t="shared" si="313"/>
        <v>201</v>
      </c>
      <c r="AH745" s="865">
        <f t="shared" si="314"/>
        <v>0.374</v>
      </c>
      <c r="AI745" s="862">
        <f t="shared" si="315"/>
        <v>0.11600000000000001</v>
      </c>
      <c r="AJ745" s="862" t="e">
        <f t="shared" si="316"/>
        <v>#VALUE!</v>
      </c>
      <c r="AK745" s="632" t="str">
        <f t="shared" si="318"/>
        <v/>
      </c>
      <c r="AL745" s="866" t="str">
        <f t="shared" si="317"/>
        <v/>
      </c>
      <c r="AM745" s="867">
        <f t="shared" si="298"/>
        <v>0</v>
      </c>
      <c r="AN745" s="633" t="str">
        <f t="shared" si="319"/>
        <v>YES</v>
      </c>
      <c r="AO745" s="511" t="s">
        <v>382</v>
      </c>
      <c r="AP745" s="127">
        <f>VLOOKUP(AO745,'Flags&amp;Qualifiers'!$B$2:$C$49,2)</f>
        <v>0</v>
      </c>
      <c r="AQ745" s="127">
        <f>VLOOKUP(AO745,'Flags&amp;Qualifiers'!$B$2:$D$49,3)</f>
        <v>0</v>
      </c>
      <c r="AR745" s="127">
        <f>VLOOKUP(AO745,'Flags&amp;Qualifiers'!$B$2:$E$49,4)</f>
        <v>0</v>
      </c>
      <c r="AS745" s="968"/>
      <c r="AT745" s="856" t="str">
        <f t="shared" si="299"/>
        <v>no</v>
      </c>
    </row>
    <row r="746" spans="1:46" s="7" customFormat="1" ht="11.25" customHeight="1" x14ac:dyDescent="0.2">
      <c r="A746" s="621">
        <f>(AirVision!A743)</f>
        <v>0</v>
      </c>
      <c r="B746" s="622">
        <f>(AirVision!B743)</f>
        <v>0</v>
      </c>
      <c r="C746" s="623" t="str">
        <f>IF(ISNUMBER(AirVision!I743),AirVision!I743, "")</f>
        <v/>
      </c>
      <c r="D746" s="624" t="str">
        <f>IF(AirVision!J743&lt;&gt;"",AirVision!J743, "")</f>
        <v/>
      </c>
      <c r="E746" s="624" t="str">
        <f>IF(ISNUMBER(AirVision!C743),AirVision!C743, "")</f>
        <v/>
      </c>
      <c r="F746" s="624" t="str">
        <f>IF(AirVision!D743&lt;&gt;"",AirVision!D743, "")</f>
        <v/>
      </c>
      <c r="G746" s="624" t="str">
        <f>IF(ISNUMBER(AirVision!F743),AirVision!F743, "")</f>
        <v/>
      </c>
      <c r="H746" s="624" t="str">
        <f>IF(AirVision!G743&lt;&gt;"",AirVision!G743, "")</f>
        <v/>
      </c>
      <c r="I746" s="624" t="str">
        <f>IF(ISNUMBER(AirVision!U743),AirVision!U743, "")</f>
        <v/>
      </c>
      <c r="J746" s="624" t="str">
        <f>IF(AirVision!V743&lt;&gt;"",AirVision!V743, "")</f>
        <v/>
      </c>
      <c r="K746" s="624" t="str">
        <f>IF(ISNUMBER(AirVision!X743),AirVision!X743, "")</f>
        <v/>
      </c>
      <c r="L746" s="624" t="str">
        <f>IF(AirVision!Y743&lt;&gt;"",AirVision!Y743, "")</f>
        <v/>
      </c>
      <c r="M746" s="624" t="str">
        <f>IF(ISNUMBER(AirVision!AA743),AirVision!AA743, "")</f>
        <v/>
      </c>
      <c r="N746" s="624" t="str">
        <f>IF(AirVision!AB743&lt;&gt;"",AirVision!AB743, "")</f>
        <v/>
      </c>
      <c r="O746" s="624" t="str">
        <f>IF(ISNUMBER(AirVision!AD743),AirVision!AD743, "")</f>
        <v/>
      </c>
      <c r="P746" s="624" t="str">
        <f>IF(AirVision!AE743&lt;&gt;"",AirVision!AE743, "")</f>
        <v/>
      </c>
      <c r="Q746" s="624">
        <f t="shared" si="292"/>
        <v>1</v>
      </c>
      <c r="R746" s="624" t="str">
        <f>IF(D746&lt;&gt;"",(VLOOKUP(D746,'Flags&amp;Qualifiers'!$S$2:$U$55,3)),"")</f>
        <v/>
      </c>
      <c r="S746" s="624" t="b">
        <f>ISNUMBER(SEARCH('Flags&amp;Qualifiers'!$S$5,D746))</f>
        <v>0</v>
      </c>
      <c r="T746" s="624">
        <f t="shared" si="293"/>
        <v>0</v>
      </c>
      <c r="U746" s="624" t="str">
        <f>IF(D746&lt;&gt;"",(VLOOKUP(D746,'Flags&amp;Qualifiers'!$S$2:$T$55,2)),"")</f>
        <v/>
      </c>
      <c r="V746" s="7">
        <f t="shared" si="294"/>
        <v>1</v>
      </c>
      <c r="W746" s="7">
        <f t="shared" si="295"/>
        <v>0</v>
      </c>
      <c r="X746" s="861" t="str">
        <f t="shared" si="296"/>
        <v>NULL</v>
      </c>
      <c r="Y746" s="557" t="str">
        <f t="shared" si="307"/>
        <v/>
      </c>
      <c r="Z746" s="862">
        <f t="shared" si="300"/>
        <v>740</v>
      </c>
      <c r="AA746" s="633">
        <f t="shared" si="301"/>
        <v>0</v>
      </c>
      <c r="AB746" s="7" t="str">
        <f t="shared" si="308"/>
        <v>INVALID</v>
      </c>
      <c r="AC746" s="861" t="str">
        <f t="shared" si="309"/>
        <v/>
      </c>
      <c r="AD746" s="861" t="e">
        <f t="shared" si="310"/>
        <v>#DIV/0!</v>
      </c>
      <c r="AE746" s="861">
        <f t="shared" si="311"/>
        <v>0</v>
      </c>
      <c r="AF746" s="862">
        <f t="shared" si="312"/>
        <v>300</v>
      </c>
      <c r="AG746" s="862">
        <f t="shared" si="313"/>
        <v>201</v>
      </c>
      <c r="AH746" s="865">
        <f t="shared" si="314"/>
        <v>0.374</v>
      </c>
      <c r="AI746" s="862">
        <f t="shared" si="315"/>
        <v>0.11600000000000001</v>
      </c>
      <c r="AJ746" s="862" t="e">
        <f t="shared" si="316"/>
        <v>#VALUE!</v>
      </c>
      <c r="AK746" s="632" t="str">
        <f t="shared" si="318"/>
        <v/>
      </c>
      <c r="AL746" s="866" t="str">
        <f t="shared" si="317"/>
        <v/>
      </c>
      <c r="AM746" s="867">
        <f t="shared" si="298"/>
        <v>0</v>
      </c>
      <c r="AN746" s="633" t="str">
        <f t="shared" si="319"/>
        <v>YES</v>
      </c>
      <c r="AO746" s="511" t="s">
        <v>382</v>
      </c>
      <c r="AP746" s="127">
        <f>VLOOKUP(AO746,'Flags&amp;Qualifiers'!$B$2:$C$49,2)</f>
        <v>0</v>
      </c>
      <c r="AQ746" s="127">
        <f>VLOOKUP(AO746,'Flags&amp;Qualifiers'!$B$2:$D$49,3)</f>
        <v>0</v>
      </c>
      <c r="AR746" s="127">
        <f>VLOOKUP(AO746,'Flags&amp;Qualifiers'!$B$2:$E$49,4)</f>
        <v>0</v>
      </c>
      <c r="AS746" s="968"/>
      <c r="AT746" s="856" t="str">
        <f t="shared" si="299"/>
        <v>no</v>
      </c>
    </row>
    <row r="747" spans="1:46" s="7" customFormat="1" ht="11.25" customHeight="1" x14ac:dyDescent="0.2">
      <c r="A747" s="621">
        <f>(AirVision!A744)</f>
        <v>0</v>
      </c>
      <c r="B747" s="622">
        <f>(AirVision!B744)</f>
        <v>0</v>
      </c>
      <c r="C747" s="623" t="str">
        <f>IF(ISNUMBER(AirVision!I744),AirVision!I744, "")</f>
        <v/>
      </c>
      <c r="D747" s="624" t="str">
        <f>IF(AirVision!J744&lt;&gt;"",AirVision!J744, "")</f>
        <v/>
      </c>
      <c r="E747" s="624" t="str">
        <f>IF(ISNUMBER(AirVision!C744),AirVision!C744, "")</f>
        <v/>
      </c>
      <c r="F747" s="624" t="str">
        <f>IF(AirVision!D744&lt;&gt;"",AirVision!D744, "")</f>
        <v/>
      </c>
      <c r="G747" s="624" t="str">
        <f>IF(ISNUMBER(AirVision!F744),AirVision!F744, "")</f>
        <v/>
      </c>
      <c r="H747" s="624" t="str">
        <f>IF(AirVision!G744&lt;&gt;"",AirVision!G744, "")</f>
        <v/>
      </c>
      <c r="I747" s="624" t="str">
        <f>IF(ISNUMBER(AirVision!U744),AirVision!U744, "")</f>
        <v/>
      </c>
      <c r="J747" s="624" t="str">
        <f>IF(AirVision!V744&lt;&gt;"",AirVision!V744, "")</f>
        <v/>
      </c>
      <c r="K747" s="624" t="str">
        <f>IF(ISNUMBER(AirVision!X744),AirVision!X744, "")</f>
        <v/>
      </c>
      <c r="L747" s="624" t="str">
        <f>IF(AirVision!Y744&lt;&gt;"",AirVision!Y744, "")</f>
        <v/>
      </c>
      <c r="M747" s="624" t="str">
        <f>IF(ISNUMBER(AirVision!AA744),AirVision!AA744, "")</f>
        <v/>
      </c>
      <c r="N747" s="624" t="str">
        <f>IF(AirVision!AB744&lt;&gt;"",AirVision!AB744, "")</f>
        <v/>
      </c>
      <c r="O747" s="624" t="str">
        <f>IF(ISNUMBER(AirVision!AD744),AirVision!AD744, "")</f>
        <v/>
      </c>
      <c r="P747" s="624" t="str">
        <f>IF(AirVision!AE744&lt;&gt;"",AirVision!AE744, "")</f>
        <v/>
      </c>
      <c r="Q747" s="624">
        <f t="shared" si="292"/>
        <v>1</v>
      </c>
      <c r="R747" s="624" t="str">
        <f>IF(D747&lt;&gt;"",(VLOOKUP(D747,'Flags&amp;Qualifiers'!$S$2:$U$55,3)),"")</f>
        <v/>
      </c>
      <c r="S747" s="624" t="b">
        <f>ISNUMBER(SEARCH('Flags&amp;Qualifiers'!$S$5,D747))</f>
        <v>0</v>
      </c>
      <c r="T747" s="624">
        <f t="shared" si="293"/>
        <v>0</v>
      </c>
      <c r="U747" s="624" t="str">
        <f>IF(D747&lt;&gt;"",(VLOOKUP(D747,'Flags&amp;Qualifiers'!$S$2:$T$55,2)),"")</f>
        <v/>
      </c>
      <c r="V747" s="7">
        <f t="shared" si="294"/>
        <v>1</v>
      </c>
      <c r="W747" s="7">
        <f t="shared" si="295"/>
        <v>0</v>
      </c>
      <c r="X747" s="861" t="str">
        <f t="shared" si="296"/>
        <v>NULL</v>
      </c>
      <c r="Y747" s="557" t="str">
        <f t="shared" si="307"/>
        <v/>
      </c>
      <c r="Z747" s="862">
        <f t="shared" si="300"/>
        <v>741</v>
      </c>
      <c r="AA747" s="633">
        <f t="shared" si="301"/>
        <v>0</v>
      </c>
      <c r="AB747" s="7" t="str">
        <f t="shared" si="308"/>
        <v>INVALID</v>
      </c>
      <c r="AC747" s="861" t="str">
        <f t="shared" si="309"/>
        <v/>
      </c>
      <c r="AD747" s="861" t="e">
        <f t="shared" si="310"/>
        <v>#DIV/0!</v>
      </c>
      <c r="AE747" s="861">
        <f t="shared" si="311"/>
        <v>0</v>
      </c>
      <c r="AF747" s="862">
        <f t="shared" si="312"/>
        <v>300</v>
      </c>
      <c r="AG747" s="862">
        <f t="shared" si="313"/>
        <v>201</v>
      </c>
      <c r="AH747" s="865">
        <f t="shared" si="314"/>
        <v>0.374</v>
      </c>
      <c r="AI747" s="862">
        <f t="shared" si="315"/>
        <v>0.11600000000000001</v>
      </c>
      <c r="AJ747" s="862" t="e">
        <f t="shared" si="316"/>
        <v>#VALUE!</v>
      </c>
      <c r="AK747" s="632" t="str">
        <f t="shared" si="318"/>
        <v/>
      </c>
      <c r="AL747" s="866" t="str">
        <f t="shared" si="317"/>
        <v/>
      </c>
      <c r="AM747" s="867">
        <f t="shared" si="298"/>
        <v>0</v>
      </c>
      <c r="AN747" s="633" t="str">
        <f t="shared" si="319"/>
        <v>YES</v>
      </c>
      <c r="AO747" s="511" t="s">
        <v>382</v>
      </c>
      <c r="AP747" s="127">
        <f>VLOOKUP(AO747,'Flags&amp;Qualifiers'!$B$2:$C$49,2)</f>
        <v>0</v>
      </c>
      <c r="AQ747" s="127">
        <f>VLOOKUP(AO747,'Flags&amp;Qualifiers'!$B$2:$D$49,3)</f>
        <v>0</v>
      </c>
      <c r="AR747" s="127">
        <f>VLOOKUP(AO747,'Flags&amp;Qualifiers'!$B$2:$E$49,4)</f>
        <v>0</v>
      </c>
      <c r="AS747" s="968"/>
      <c r="AT747" s="856" t="str">
        <f t="shared" si="299"/>
        <v>no</v>
      </c>
    </row>
    <row r="748" spans="1:46" s="7" customFormat="1" ht="11.25" customHeight="1" x14ac:dyDescent="0.2">
      <c r="A748" s="621">
        <f>(AirVision!A745)</f>
        <v>0</v>
      </c>
      <c r="B748" s="622">
        <f>(AirVision!B745)</f>
        <v>0</v>
      </c>
      <c r="C748" s="623" t="str">
        <f>IF(ISNUMBER(AirVision!I745),AirVision!I745, "")</f>
        <v/>
      </c>
      <c r="D748" s="624" t="str">
        <f>IF(AirVision!J745&lt;&gt;"",AirVision!J745, "")</f>
        <v/>
      </c>
      <c r="E748" s="624" t="str">
        <f>IF(ISNUMBER(AirVision!C745),AirVision!C745, "")</f>
        <v/>
      </c>
      <c r="F748" s="624" t="str">
        <f>IF(AirVision!D745&lt;&gt;"",AirVision!D745, "")</f>
        <v/>
      </c>
      <c r="G748" s="624" t="str">
        <f>IF(ISNUMBER(AirVision!F745),AirVision!F745, "")</f>
        <v/>
      </c>
      <c r="H748" s="624" t="str">
        <f>IF(AirVision!G745&lt;&gt;"",AirVision!G745, "")</f>
        <v/>
      </c>
      <c r="I748" s="624" t="str">
        <f>IF(ISNUMBER(AirVision!U745),AirVision!U745, "")</f>
        <v/>
      </c>
      <c r="J748" s="624" t="str">
        <f>IF(AirVision!V745&lt;&gt;"",AirVision!V745, "")</f>
        <v/>
      </c>
      <c r="K748" s="624" t="str">
        <f>IF(ISNUMBER(AirVision!X745),AirVision!X745, "")</f>
        <v/>
      </c>
      <c r="L748" s="624" t="str">
        <f>IF(AirVision!Y745&lt;&gt;"",AirVision!Y745, "")</f>
        <v/>
      </c>
      <c r="M748" s="624" t="str">
        <f>IF(ISNUMBER(AirVision!AA745),AirVision!AA745, "")</f>
        <v/>
      </c>
      <c r="N748" s="624" t="str">
        <f>IF(AirVision!AB745&lt;&gt;"",AirVision!AB745, "")</f>
        <v/>
      </c>
      <c r="O748" s="624" t="str">
        <f>IF(ISNUMBER(AirVision!AD745),AirVision!AD745, "")</f>
        <v/>
      </c>
      <c r="P748" s="624" t="str">
        <f>IF(AirVision!AE745&lt;&gt;"",AirVision!AE745, "")</f>
        <v/>
      </c>
      <c r="Q748" s="624">
        <f t="shared" si="292"/>
        <v>1</v>
      </c>
      <c r="R748" s="624" t="str">
        <f>IF(D748&lt;&gt;"",(VLOOKUP(D748,'Flags&amp;Qualifiers'!$S$2:$U$55,3)),"")</f>
        <v/>
      </c>
      <c r="S748" s="624" t="b">
        <f>ISNUMBER(SEARCH('Flags&amp;Qualifiers'!$S$5,D748))</f>
        <v>0</v>
      </c>
      <c r="T748" s="624">
        <f t="shared" si="293"/>
        <v>0</v>
      </c>
      <c r="U748" s="624" t="str">
        <f>IF(D748&lt;&gt;"",(VLOOKUP(D748,'Flags&amp;Qualifiers'!$S$2:$T$55,2)),"")</f>
        <v/>
      </c>
      <c r="V748" s="7">
        <f t="shared" si="294"/>
        <v>1</v>
      </c>
      <c r="W748" s="7">
        <f t="shared" si="295"/>
        <v>0</v>
      </c>
      <c r="X748" s="861" t="str">
        <f t="shared" si="296"/>
        <v>NULL</v>
      </c>
      <c r="Y748" s="557" t="str">
        <f t="shared" si="307"/>
        <v/>
      </c>
      <c r="Z748" s="862">
        <f t="shared" si="300"/>
        <v>742</v>
      </c>
      <c r="AA748" s="633">
        <f t="shared" si="301"/>
        <v>0</v>
      </c>
      <c r="AB748" s="7" t="str">
        <f t="shared" si="308"/>
        <v>INVALID</v>
      </c>
      <c r="AC748" s="861" t="str">
        <f t="shared" si="309"/>
        <v/>
      </c>
      <c r="AD748" s="861" t="e">
        <f t="shared" si="310"/>
        <v>#DIV/0!</v>
      </c>
      <c r="AE748" s="861">
        <f t="shared" si="311"/>
        <v>0</v>
      </c>
      <c r="AF748" s="862">
        <f t="shared" si="312"/>
        <v>300</v>
      </c>
      <c r="AG748" s="862">
        <f t="shared" si="313"/>
        <v>201</v>
      </c>
      <c r="AH748" s="865">
        <f t="shared" si="314"/>
        <v>0.374</v>
      </c>
      <c r="AI748" s="862">
        <f t="shared" si="315"/>
        <v>0.11600000000000001</v>
      </c>
      <c r="AJ748" s="862" t="e">
        <f t="shared" si="316"/>
        <v>#VALUE!</v>
      </c>
      <c r="AK748" s="632" t="str">
        <f t="shared" si="318"/>
        <v/>
      </c>
      <c r="AL748" s="866" t="str">
        <f t="shared" si="317"/>
        <v/>
      </c>
      <c r="AM748" s="867">
        <f t="shared" si="298"/>
        <v>0</v>
      </c>
      <c r="AN748" s="633" t="str">
        <f t="shared" si="319"/>
        <v>YES</v>
      </c>
      <c r="AO748" s="511" t="s">
        <v>382</v>
      </c>
      <c r="AP748" s="127">
        <f>VLOOKUP(AO748,'Flags&amp;Qualifiers'!$B$2:$C$49,2)</f>
        <v>0</v>
      </c>
      <c r="AQ748" s="127">
        <f>VLOOKUP(AO748,'Flags&amp;Qualifiers'!$B$2:$D$49,3)</f>
        <v>0</v>
      </c>
      <c r="AR748" s="127">
        <f>VLOOKUP(AO748,'Flags&amp;Qualifiers'!$B$2:$E$49,4)</f>
        <v>0</v>
      </c>
      <c r="AS748" s="968"/>
      <c r="AT748" s="856" t="str">
        <f t="shared" si="299"/>
        <v>no</v>
      </c>
    </row>
    <row r="749" spans="1:46" s="7" customFormat="1" ht="11.25" customHeight="1" x14ac:dyDescent="0.2">
      <c r="A749" s="621">
        <f>(AirVision!A746)</f>
        <v>0</v>
      </c>
      <c r="B749" s="622">
        <f>(AirVision!B746)</f>
        <v>0</v>
      </c>
      <c r="C749" s="623" t="str">
        <f>IF(ISNUMBER(AirVision!I746),AirVision!I746, "")</f>
        <v/>
      </c>
      <c r="D749" s="624" t="str">
        <f>IF(AirVision!J746&lt;&gt;"",AirVision!J746, "")</f>
        <v/>
      </c>
      <c r="E749" s="624" t="str">
        <f>IF(ISNUMBER(AirVision!C746),AirVision!C746, "")</f>
        <v/>
      </c>
      <c r="F749" s="624" t="str">
        <f>IF(AirVision!D746&lt;&gt;"",AirVision!D746, "")</f>
        <v/>
      </c>
      <c r="G749" s="624" t="str">
        <f>IF(ISNUMBER(AirVision!F746),AirVision!F746, "")</f>
        <v/>
      </c>
      <c r="H749" s="624" t="str">
        <f>IF(AirVision!G746&lt;&gt;"",AirVision!G746, "")</f>
        <v/>
      </c>
      <c r="I749" s="624" t="str">
        <f>IF(ISNUMBER(AirVision!U746),AirVision!U746, "")</f>
        <v/>
      </c>
      <c r="J749" s="624" t="str">
        <f>IF(AirVision!V746&lt;&gt;"",AirVision!V746, "")</f>
        <v/>
      </c>
      <c r="K749" s="624" t="str">
        <f>IF(ISNUMBER(AirVision!X746),AirVision!X746, "")</f>
        <v/>
      </c>
      <c r="L749" s="624" t="str">
        <f>IF(AirVision!Y746&lt;&gt;"",AirVision!Y746, "")</f>
        <v/>
      </c>
      <c r="M749" s="624" t="str">
        <f>IF(ISNUMBER(AirVision!AA746),AirVision!AA746, "")</f>
        <v/>
      </c>
      <c r="N749" s="624" t="str">
        <f>IF(AirVision!AB746&lt;&gt;"",AirVision!AB746, "")</f>
        <v/>
      </c>
      <c r="O749" s="624" t="str">
        <f>IF(ISNUMBER(AirVision!AD746),AirVision!AD746, "")</f>
        <v/>
      </c>
      <c r="P749" s="624" t="str">
        <f>IF(AirVision!AE746&lt;&gt;"",AirVision!AE746, "")</f>
        <v/>
      </c>
      <c r="Q749" s="624">
        <f t="shared" si="292"/>
        <v>1</v>
      </c>
      <c r="R749" s="624" t="str">
        <f>IF(D749&lt;&gt;"",(VLOOKUP(D749,'Flags&amp;Qualifiers'!$S$2:$U$55,3)),"")</f>
        <v/>
      </c>
      <c r="S749" s="624" t="b">
        <f>ISNUMBER(SEARCH('Flags&amp;Qualifiers'!$S$5,D749))</f>
        <v>0</v>
      </c>
      <c r="T749" s="624">
        <f t="shared" si="293"/>
        <v>0</v>
      </c>
      <c r="U749" s="624" t="str">
        <f>IF(D749&lt;&gt;"",(VLOOKUP(D749,'Flags&amp;Qualifiers'!$S$2:$T$55,2)),"")</f>
        <v/>
      </c>
      <c r="V749" s="7">
        <f t="shared" si="294"/>
        <v>1</v>
      </c>
      <c r="W749" s="7">
        <f t="shared" si="295"/>
        <v>0</v>
      </c>
      <c r="X749" s="861" t="str">
        <f t="shared" si="296"/>
        <v>NULL</v>
      </c>
      <c r="Y749" s="557" t="str">
        <f t="shared" si="307"/>
        <v/>
      </c>
      <c r="Z749" s="862">
        <f t="shared" si="300"/>
        <v>743</v>
      </c>
      <c r="AA749" s="633">
        <f t="shared" si="301"/>
        <v>0</v>
      </c>
      <c r="AB749" s="7" t="str">
        <f t="shared" si="308"/>
        <v>INVALID</v>
      </c>
      <c r="AC749" s="861" t="str">
        <f t="shared" si="309"/>
        <v/>
      </c>
      <c r="AD749" s="861" t="e">
        <f t="shared" si="310"/>
        <v>#DIV/0!</v>
      </c>
      <c r="AE749" s="861">
        <f t="shared" si="311"/>
        <v>0</v>
      </c>
      <c r="AF749" s="862">
        <f t="shared" si="312"/>
        <v>300</v>
      </c>
      <c r="AG749" s="862">
        <f t="shared" si="313"/>
        <v>201</v>
      </c>
      <c r="AH749" s="865">
        <f t="shared" si="314"/>
        <v>0.374</v>
      </c>
      <c r="AI749" s="862">
        <f t="shared" si="315"/>
        <v>0.11600000000000001</v>
      </c>
      <c r="AJ749" s="862" t="e">
        <f t="shared" si="316"/>
        <v>#VALUE!</v>
      </c>
      <c r="AK749" s="632" t="str">
        <f t="shared" si="318"/>
        <v/>
      </c>
      <c r="AL749" s="866" t="str">
        <f t="shared" si="317"/>
        <v/>
      </c>
      <c r="AM749" s="867">
        <f t="shared" si="298"/>
        <v>0</v>
      </c>
      <c r="AN749" s="633" t="str">
        <f t="shared" si="319"/>
        <v>YES</v>
      </c>
      <c r="AO749" s="511" t="s">
        <v>382</v>
      </c>
      <c r="AP749" s="127">
        <f>VLOOKUP(AO749,'Flags&amp;Qualifiers'!$B$2:$C$49,2)</f>
        <v>0</v>
      </c>
      <c r="AQ749" s="127">
        <f>VLOOKUP(AO749,'Flags&amp;Qualifiers'!$B$2:$D$49,3)</f>
        <v>0</v>
      </c>
      <c r="AR749" s="127">
        <f>VLOOKUP(AO749,'Flags&amp;Qualifiers'!$B$2:$E$49,4)</f>
        <v>0</v>
      </c>
      <c r="AS749" s="968"/>
      <c r="AT749" s="856" t="str">
        <f t="shared" si="299"/>
        <v>no</v>
      </c>
    </row>
    <row r="750" spans="1:46" s="7" customFormat="1" ht="11.25" customHeight="1" x14ac:dyDescent="0.2">
      <c r="A750" s="621">
        <f>(AirVision!A747)</f>
        <v>0</v>
      </c>
      <c r="B750" s="622">
        <f>(AirVision!B747)</f>
        <v>0</v>
      </c>
      <c r="C750" s="623" t="str">
        <f>IF(ISNUMBER(AirVision!I747),AirVision!I747, "")</f>
        <v/>
      </c>
      <c r="D750" s="624" t="str">
        <f>IF(AirVision!J747&lt;&gt;"",AirVision!J747, "")</f>
        <v/>
      </c>
      <c r="E750" s="624" t="str">
        <f>IF(ISNUMBER(AirVision!C747),AirVision!C747, "")</f>
        <v/>
      </c>
      <c r="F750" s="624" t="str">
        <f>IF(AirVision!D747&lt;&gt;"",AirVision!D747, "")</f>
        <v/>
      </c>
      <c r="G750" s="624" t="str">
        <f>IF(ISNUMBER(AirVision!F747),AirVision!F747, "")</f>
        <v/>
      </c>
      <c r="H750" s="624" t="str">
        <f>IF(AirVision!G747&lt;&gt;"",AirVision!G747, "")</f>
        <v/>
      </c>
      <c r="I750" s="624" t="str">
        <f>IF(ISNUMBER(AirVision!U747),AirVision!U747, "")</f>
        <v/>
      </c>
      <c r="J750" s="624" t="str">
        <f>IF(AirVision!V747&lt;&gt;"",AirVision!V747, "")</f>
        <v/>
      </c>
      <c r="K750" s="624" t="str">
        <f>IF(ISNUMBER(AirVision!X747),AirVision!X747, "")</f>
        <v/>
      </c>
      <c r="L750" s="624" t="str">
        <f>IF(AirVision!Y747&lt;&gt;"",AirVision!Y747, "")</f>
        <v/>
      </c>
      <c r="M750" s="624" t="str">
        <f>IF(ISNUMBER(AirVision!AA747),AirVision!AA747, "")</f>
        <v/>
      </c>
      <c r="N750" s="624" t="str">
        <f>IF(AirVision!AB747&lt;&gt;"",AirVision!AB747, "")</f>
        <v/>
      </c>
      <c r="O750" s="624" t="str">
        <f>IF(ISNUMBER(AirVision!AD747),AirVision!AD747, "")</f>
        <v/>
      </c>
      <c r="P750" s="624" t="str">
        <f>IF(AirVision!AE747&lt;&gt;"",AirVision!AE747, "")</f>
        <v/>
      </c>
      <c r="Q750" s="624">
        <f t="shared" si="292"/>
        <v>1</v>
      </c>
      <c r="R750" s="624" t="str">
        <f>IF(D750&lt;&gt;"",(VLOOKUP(D750,'Flags&amp;Qualifiers'!$S$2:$U$55,3)),"")</f>
        <v/>
      </c>
      <c r="S750" s="624" t="b">
        <f>ISNUMBER(SEARCH('Flags&amp;Qualifiers'!$S$5,D750))</f>
        <v>0</v>
      </c>
      <c r="T750" s="624">
        <f t="shared" si="293"/>
        <v>0</v>
      </c>
      <c r="U750" s="624" t="str">
        <f>IF(D750&lt;&gt;"",(VLOOKUP(D750,'Flags&amp;Qualifiers'!$S$2:$T$55,2)),"")</f>
        <v/>
      </c>
      <c r="V750" s="7">
        <f t="shared" si="294"/>
        <v>1</v>
      </c>
      <c r="W750" s="7">
        <f t="shared" si="295"/>
        <v>0</v>
      </c>
      <c r="X750" s="861" t="str">
        <f t="shared" si="296"/>
        <v>NULL</v>
      </c>
      <c r="Y750" s="557" t="str">
        <f t="shared" si="307"/>
        <v/>
      </c>
      <c r="Z750" s="862">
        <f t="shared" si="300"/>
        <v>744</v>
      </c>
      <c r="AA750" s="633">
        <f t="shared" si="301"/>
        <v>0</v>
      </c>
      <c r="AB750" s="7" t="str">
        <f t="shared" si="308"/>
        <v>INVALID</v>
      </c>
      <c r="AC750" s="861" t="str">
        <f t="shared" si="309"/>
        <v/>
      </c>
      <c r="AD750" s="861" t="e">
        <f t="shared" si="310"/>
        <v>#DIV/0!</v>
      </c>
      <c r="AE750" s="861">
        <f t="shared" si="311"/>
        <v>0</v>
      </c>
      <c r="AF750" s="862">
        <f t="shared" si="312"/>
        <v>300</v>
      </c>
      <c r="AG750" s="862">
        <f t="shared" si="313"/>
        <v>201</v>
      </c>
      <c r="AH750" s="865">
        <f t="shared" si="314"/>
        <v>0.374</v>
      </c>
      <c r="AI750" s="862">
        <f t="shared" si="315"/>
        <v>0.11600000000000001</v>
      </c>
      <c r="AJ750" s="862" t="e">
        <f t="shared" si="316"/>
        <v>#VALUE!</v>
      </c>
      <c r="AK750" s="632" t="str">
        <f t="shared" si="318"/>
        <v/>
      </c>
      <c r="AL750" s="866" t="str">
        <f t="shared" si="317"/>
        <v/>
      </c>
      <c r="AM750" s="867">
        <f t="shared" si="298"/>
        <v>0</v>
      </c>
      <c r="AN750" s="633" t="str">
        <f t="shared" si="319"/>
        <v>YES</v>
      </c>
      <c r="AO750" s="511" t="s">
        <v>382</v>
      </c>
      <c r="AP750" s="127">
        <f>VLOOKUP(AO750,'Flags&amp;Qualifiers'!$B$2:$C$49,2)</f>
        <v>0</v>
      </c>
      <c r="AQ750" s="127">
        <f>VLOOKUP(AO750,'Flags&amp;Qualifiers'!$B$2:$D$49,3)</f>
        <v>0</v>
      </c>
      <c r="AR750" s="127">
        <f>VLOOKUP(AO750,'Flags&amp;Qualifiers'!$B$2:$E$49,4)</f>
        <v>0</v>
      </c>
      <c r="AS750" s="968"/>
      <c r="AT750" s="856" t="str">
        <f t="shared" si="299"/>
        <v>no</v>
      </c>
    </row>
    <row r="751" spans="1:46" ht="12.75" customHeight="1" x14ac:dyDescent="0.2"/>
    <row r="752" spans="1:46"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sheetData>
  <autoFilter ref="A6:AR6"/>
  <dataConsolidate/>
  <mergeCells count="16">
    <mergeCell ref="A1:AR1"/>
    <mergeCell ref="AP3:AR3"/>
    <mergeCell ref="Y2:Z2"/>
    <mergeCell ref="U5:AO5"/>
    <mergeCell ref="B2:D2"/>
    <mergeCell ref="F2:G2"/>
    <mergeCell ref="L2:M2"/>
    <mergeCell ref="I2:J2"/>
    <mergeCell ref="V2:W2"/>
    <mergeCell ref="O2:P2"/>
    <mergeCell ref="C5:P5"/>
    <mergeCell ref="B3:D3"/>
    <mergeCell ref="H3:I3"/>
    <mergeCell ref="J3:N3"/>
    <mergeCell ref="P3:U3"/>
    <mergeCell ref="F3:G3"/>
  </mergeCells>
  <conditionalFormatting sqref="W7:W1048576">
    <cfRule type="cellIs" dxfId="56" priority="113" operator="greaterThan">
      <formula>0</formula>
    </cfRule>
  </conditionalFormatting>
  <conditionalFormatting sqref="X7:X750">
    <cfRule type="cellIs" dxfId="55" priority="88" operator="notBetween">
      <formula>0.005</formula>
      <formula>0.07</formula>
    </cfRule>
  </conditionalFormatting>
  <conditionalFormatting sqref="Y7:Y1048576">
    <cfRule type="containsText" dxfId="54" priority="80" operator="containsText" text="MDL">
      <formula>NOT(ISERROR(SEARCH("MDL",Y7)))</formula>
    </cfRule>
  </conditionalFormatting>
  <conditionalFormatting sqref="Z7:Z1048576">
    <cfRule type="cellIs" dxfId="53" priority="79" operator="greaterThan">
      <formula>5</formula>
    </cfRule>
  </conditionalFormatting>
  <conditionalFormatting sqref="AA7:AA1048576">
    <cfRule type="cellIs" dxfId="52" priority="77" operator="notBetween">
      <formula>-0.014</formula>
      <formula>0.014</formula>
    </cfRule>
  </conditionalFormatting>
  <conditionalFormatting sqref="AR751:AR1048576">
    <cfRule type="containsText" dxfId="51" priority="72" operator="containsText" text="INFORM">
      <formula>NOT(ISERROR(SEARCH("INFORM",AR751)))</formula>
    </cfRule>
    <cfRule type="containsText" dxfId="50" priority="73" operator="containsText" text="QA">
      <formula>NOT(ISERROR(SEARCH("QA",AR751)))</formula>
    </cfRule>
    <cfRule type="containsText" dxfId="49" priority="74" operator="containsText" text="NULL">
      <formula>NOT(ISERROR(SEARCH("NULL",AR751)))</formula>
    </cfRule>
  </conditionalFormatting>
  <conditionalFormatting sqref="L6:M6 P6">
    <cfRule type="cellIs" dxfId="48" priority="64" stopIfTrue="1" operator="equal">
      <formula>1</formula>
    </cfRule>
  </conditionalFormatting>
  <conditionalFormatting sqref="V7:V1048576">
    <cfRule type="cellIs" dxfId="47" priority="52" operator="greaterThan">
      <formula>0</formula>
    </cfRule>
  </conditionalFormatting>
  <conditionalFormatting sqref="Q6:U6">
    <cfRule type="cellIs" dxfId="46" priority="50" stopIfTrue="1" operator="equal">
      <formula>1</formula>
    </cfRule>
  </conditionalFormatting>
  <conditionalFormatting sqref="A2">
    <cfRule type="cellIs" dxfId="45" priority="48" operator="greaterThanOrEqual">
      <formula>75%</formula>
    </cfRule>
    <cfRule type="cellIs" dxfId="44" priority="49" operator="lessThan">
      <formula>75%</formula>
    </cfRule>
  </conditionalFormatting>
  <conditionalFormatting sqref="AL7:AL750">
    <cfRule type="colorScale" priority="47">
      <colorScale>
        <cfvo type="num" val="0"/>
        <cfvo type="num" val="72"/>
        <cfvo type="num" val="130"/>
        <color rgb="FF00B0F0"/>
        <color rgb="FFFFFF00"/>
        <color rgb="FFFF0000"/>
      </colorScale>
    </cfRule>
  </conditionalFormatting>
  <conditionalFormatting sqref="AN7:AN750">
    <cfRule type="containsText" dxfId="43" priority="46" operator="containsText" text="YES">
      <formula>NOT(ISERROR(SEARCH("YES",AN7)))</formula>
    </cfRule>
  </conditionalFormatting>
  <conditionalFormatting sqref="AK30:AK750">
    <cfRule type="cellIs" dxfId="42" priority="32" operator="greaterThan">
      <formula>2.15</formula>
    </cfRule>
  </conditionalFormatting>
  <conditionalFormatting sqref="AR7:AR750">
    <cfRule type="cellIs" dxfId="41" priority="26" operator="notEqual">
      <formula>0</formula>
    </cfRule>
  </conditionalFormatting>
  <conditionalFormatting sqref="AP7:AP750">
    <cfRule type="cellIs" dxfId="40" priority="24" operator="notEqual">
      <formula>0</formula>
    </cfRule>
  </conditionalFormatting>
  <conditionalFormatting sqref="AQ7:AQ750">
    <cfRule type="cellIs" dxfId="39" priority="27" operator="notEqual">
      <formula>0</formula>
    </cfRule>
  </conditionalFormatting>
  <conditionalFormatting sqref="AP7:AR750">
    <cfRule type="cellIs" dxfId="38" priority="25" operator="equal">
      <formula>0</formula>
    </cfRule>
  </conditionalFormatting>
  <conditionalFormatting sqref="U2">
    <cfRule type="cellIs" dxfId="37" priority="21" operator="greaterThan">
      <formula>0.07</formula>
    </cfRule>
  </conditionalFormatting>
  <conditionalFormatting sqref="X2">
    <cfRule type="cellIs" dxfId="36" priority="20" operator="greaterThan">
      <formula>0.07</formula>
    </cfRule>
  </conditionalFormatting>
  <conditionalFormatting sqref="A3">
    <cfRule type="containsBlanks" dxfId="35" priority="19">
      <formula>LEN(TRIM(A3))=0</formula>
    </cfRule>
  </conditionalFormatting>
  <conditionalFormatting sqref="E3">
    <cfRule type="containsBlanks" dxfId="34" priority="18">
      <formula>LEN(TRIM(E3))=0</formula>
    </cfRule>
  </conditionalFormatting>
  <conditionalFormatting sqref="AA2">
    <cfRule type="cellIs" dxfId="33" priority="14" operator="lessThan">
      <formula>0</formula>
    </cfRule>
  </conditionalFormatting>
  <conditionalFormatting sqref="AA2">
    <cfRule type="cellIs" dxfId="32" priority="15" operator="greaterThan">
      <formula>0</formula>
    </cfRule>
  </conditionalFormatting>
  <conditionalFormatting sqref="AK2">
    <cfRule type="cellIs" dxfId="31" priority="13" operator="greaterThan">
      <formula>50</formula>
    </cfRule>
  </conditionalFormatting>
  <conditionalFormatting sqref="AK2">
    <cfRule type="cellIs" dxfId="30" priority="12" operator="lessThanOrEqual">
      <formula>50</formula>
    </cfRule>
  </conditionalFormatting>
  <conditionalFormatting sqref="AN2">
    <cfRule type="containsBlanks" dxfId="29" priority="11">
      <formula>LEN(TRIM(AN2))=0</formula>
    </cfRule>
  </conditionalFormatting>
  <conditionalFormatting sqref="H3">
    <cfRule type="containsBlanks" dxfId="28" priority="6">
      <formula>LEN(TRIM(H3))=0</formula>
    </cfRule>
  </conditionalFormatting>
  <conditionalFormatting sqref="O3">
    <cfRule type="containsBlanks" dxfId="27" priority="5">
      <formula>LEN(TRIM(O3))=0</formula>
    </cfRule>
  </conditionalFormatting>
  <printOptions gridLines="1"/>
  <pageMargins left="0.55000000000000004" right="0.55000000000000004" top="0.5" bottom="0.5" header="0.25" footer="0.25"/>
  <pageSetup scale="56" fitToHeight="0" orientation="portrait" r:id="rId1"/>
  <headerFooter scaleWithDoc="0">
    <oddHeader xml:space="preserve">&amp;L&amp;"-,Bold"&amp;12Ozone Data&amp;R&amp;"-,Bold"&amp;12[Tribe] Tribal Air Program </oddHeader>
    <oddFooter>&amp;L&amp;8&amp;P of &amp;N&amp;R&amp;"-,Italic"&amp;8Path -&amp;F-&amp;A</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6" operator="containsText" id="{C149B81D-8867-471C-892B-278A4DA7E473}">
            <xm:f>NOT(ISERROR(SEARCH('Flags&amp;Qualifiers'!$J$3,E3)))</xm:f>
            <xm:f>'Flags&amp;Qualifiers'!$J$3</xm:f>
            <x14:dxf>
              <fill>
                <patternFill>
                  <bgColor theme="5" tint="0.59996337778862885"/>
                </patternFill>
              </fill>
            </x14:dxf>
          </x14:cfRule>
          <x14:cfRule type="containsText" priority="17" operator="containsText" id="{559AF2CB-C95C-4404-AAA5-1243553E4BB1}">
            <xm:f>NOT(ISERROR(SEARCH('Flags&amp;Qualifiers'!$J$2,E3)))</xm:f>
            <xm:f>'Flags&amp;Qualifiers'!$J$2</xm:f>
            <x14:dxf>
              <fill>
                <patternFill>
                  <bgColor theme="6" tint="0.39994506668294322"/>
                </patternFill>
              </fill>
            </x14:dxf>
          </x14:cfRule>
          <xm:sqref>E3</xm:sqref>
        </x14:conditionalFormatting>
        <x14:conditionalFormatting xmlns:xm="http://schemas.microsoft.com/office/excel/2006/main">
          <x14:cfRule type="containsText" priority="9" operator="containsText" id="{C36251B9-5B8D-4A1D-ACBC-5B68E498F173}">
            <xm:f>NOT(ISERROR(SEARCH('Flags&amp;Qualifiers'!$J$3,AN2)))</xm:f>
            <xm:f>'Flags&amp;Qualifiers'!$J$3</xm:f>
            <x14:dxf>
              <fill>
                <patternFill>
                  <bgColor theme="5" tint="0.59996337778862885"/>
                </patternFill>
              </fill>
            </x14:dxf>
          </x14:cfRule>
          <x14:cfRule type="containsText" priority="10" operator="containsText" id="{7D5ED82B-9290-49E9-867A-6201C57B3F41}">
            <xm:f>NOT(ISERROR(SEARCH('Flags&amp;Qualifiers'!$J$2,AN2)))</xm:f>
            <xm:f>'Flags&amp;Qualifiers'!$J$2</xm:f>
            <x14:dxf>
              <fill>
                <patternFill>
                  <bgColor theme="6" tint="0.59996337778862885"/>
                </patternFill>
              </fill>
            </x14:dxf>
          </x14:cfRule>
          <xm:sqref>AN2</xm:sqref>
        </x14:conditionalFormatting>
        <x14:conditionalFormatting xmlns:xm="http://schemas.microsoft.com/office/excel/2006/main">
          <x14:cfRule type="containsText" priority="7" operator="containsText" id="{252F4D6B-A82A-4D87-8C2F-CF1E207754B4}">
            <xm:f>NOT(ISERROR(SEARCH('Flags&amp;Qualifiers'!$I$3,AP2)))</xm:f>
            <xm:f>'Flags&amp;Qualifiers'!$I$3</xm:f>
            <x14:dxf>
              <fill>
                <patternFill>
                  <bgColor theme="5" tint="0.59996337778862885"/>
                </patternFill>
              </fill>
            </x14:dxf>
          </x14:cfRule>
          <x14:cfRule type="containsText" priority="8" operator="containsText" id="{73A165E3-D5E1-4BF0-94AB-56558C3B4446}">
            <xm:f>NOT(ISERROR(SEARCH('Flags&amp;Qualifiers'!$I$2,AP2)))</xm:f>
            <xm:f>'Flags&amp;Qualifiers'!$I$2</xm:f>
            <x14:dxf>
              <fill>
                <patternFill>
                  <bgColor theme="6" tint="0.59996337778862885"/>
                </patternFill>
              </fill>
            </x14:dxf>
          </x14:cfRule>
          <xm:sqref>AP2</xm:sqref>
        </x14:conditionalFormatting>
        <x14:conditionalFormatting xmlns:xm="http://schemas.microsoft.com/office/excel/2006/main">
          <x14:cfRule type="containsText" priority="3" operator="containsText" id="{9D73C5A2-044F-444E-8D40-3A810A46DEC2}">
            <xm:f>NOT(ISERROR(SEARCH('Flags&amp;Qualifiers'!$J$3,O3)))</xm:f>
            <xm:f>'Flags&amp;Qualifiers'!$J$3</xm:f>
            <x14:dxf>
              <fill>
                <patternFill>
                  <bgColor theme="5" tint="0.59996337778862885"/>
                </patternFill>
              </fill>
            </x14:dxf>
          </x14:cfRule>
          <x14:cfRule type="containsText" priority="4" operator="containsText" id="{7B09589D-ECBD-4A85-B425-A5A03470244C}">
            <xm:f>NOT(ISERROR(SEARCH('Flags&amp;Qualifiers'!$J$2,O3)))</xm:f>
            <xm:f>'Flags&amp;Qualifiers'!$J$2</xm:f>
            <x14:dxf>
              <fill>
                <patternFill>
                  <bgColor theme="6" tint="0.39994506668294322"/>
                </patternFill>
              </fill>
            </x14:dxf>
          </x14:cfRule>
          <xm:sqref>O3</xm:sqref>
        </x14:conditionalFormatting>
        <x14:conditionalFormatting xmlns:xm="http://schemas.microsoft.com/office/excel/2006/main">
          <x14:cfRule type="containsText" priority="1" operator="containsText" id="{1BC35905-D0D0-425A-B480-98F1DA898E49}">
            <xm:f>NOT(ISERROR(SEARCH('Flags&amp;Qualifiers'!$I$3,AO3)))</xm:f>
            <xm:f>'Flags&amp;Qualifiers'!$I$3</xm:f>
            <x14:dxf>
              <fill>
                <patternFill>
                  <bgColor theme="5" tint="0.59996337778862885"/>
                </patternFill>
              </fill>
            </x14:dxf>
          </x14:cfRule>
          <x14:cfRule type="containsText" priority="2" operator="containsText" id="{E4D2495B-24FC-4421-9F78-AF3BB06785CE}">
            <xm:f>NOT(ISERROR(SEARCH('Flags&amp;Qualifiers'!$I$2,AO3)))</xm:f>
            <xm:f>'Flags&amp;Qualifiers'!$I$2</xm:f>
            <x14:dxf>
              <fill>
                <patternFill>
                  <bgColor theme="6" tint="0.59996337778862885"/>
                </patternFill>
              </fill>
            </x14:dxf>
          </x14:cfRule>
          <xm:sqref>AO3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14:formula1>
            <xm:f>'Flags&amp;Qualifiers'!$J$2:$J$3</xm:f>
          </x14:formula1>
          <xm:sqref>E3 O3</xm:sqref>
        </x14:dataValidation>
        <x14:dataValidation type="list" allowBlank="1">
          <x14:formula1>
            <xm:f>'Flags&amp;Qualifiers'!$B$2:$B$3519</xm:f>
          </x14:formula1>
          <xm:sqref>AO7:AO750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47"/>
  <sheetViews>
    <sheetView zoomScale="80" zoomScaleNormal="80" workbookViewId="0">
      <pane ySplit="3" topLeftCell="A4" activePane="bottomLeft" state="frozen"/>
      <selection pane="bottomLeft" activeCell="B4" sqref="B4:AF4"/>
    </sheetView>
  </sheetViews>
  <sheetFormatPr defaultRowHeight="15" x14ac:dyDescent="0.25"/>
  <cols>
    <col min="1" max="1" width="10.5703125" style="203" customWidth="1"/>
    <col min="2" max="2" width="7.7109375" style="200" bestFit="1" customWidth="1"/>
    <col min="3" max="3" width="8.42578125" bestFit="1" customWidth="1"/>
    <col min="4" max="4" width="7.7109375" bestFit="1" customWidth="1"/>
    <col min="5" max="5" width="12" bestFit="1" customWidth="1"/>
    <col min="6" max="6" width="8.42578125" bestFit="1" customWidth="1"/>
    <col min="7" max="7" width="7.7109375" bestFit="1" customWidth="1"/>
    <col min="8" max="8" width="12" bestFit="1" customWidth="1"/>
    <col min="9" max="9" width="8.42578125" bestFit="1" customWidth="1"/>
    <col min="10" max="10" width="7.7109375" bestFit="1" customWidth="1"/>
    <col min="11" max="11" width="12" bestFit="1" customWidth="1"/>
    <col min="12" max="12" width="8.42578125" customWidth="1"/>
    <col min="13" max="13" width="7.7109375" customWidth="1"/>
    <col min="14" max="14" width="12" customWidth="1"/>
    <col min="15" max="15" width="8.42578125" style="366" bestFit="1" customWidth="1"/>
    <col min="16" max="16" width="8.7109375" bestFit="1" customWidth="1"/>
    <col min="17" max="17" width="12.42578125" bestFit="1" customWidth="1"/>
    <col min="18" max="18" width="8.42578125" style="366" bestFit="1" customWidth="1"/>
    <col min="19" max="19" width="7.7109375" bestFit="1" customWidth="1"/>
    <col min="20" max="20" width="12" bestFit="1" customWidth="1"/>
    <col min="21" max="21" width="8.42578125" bestFit="1" customWidth="1"/>
    <col min="22" max="22" width="7.7109375" bestFit="1" customWidth="1"/>
    <col min="23" max="23" width="12" bestFit="1" customWidth="1"/>
    <col min="24" max="24" width="8.42578125" bestFit="1" customWidth="1"/>
    <col min="25" max="25" width="7.7109375" bestFit="1" customWidth="1"/>
    <col min="26" max="26" width="12" bestFit="1" customWidth="1"/>
    <col min="27" max="27" width="8.42578125" bestFit="1" customWidth="1"/>
    <col min="28" max="28" width="7.7109375" bestFit="1" customWidth="1"/>
    <col min="29" max="29" width="12" bestFit="1" customWidth="1"/>
    <col min="30" max="30" width="8.42578125" bestFit="1" customWidth="1"/>
    <col min="31" max="31" width="7.7109375" bestFit="1" customWidth="1"/>
    <col min="32" max="32" width="12" bestFit="1" customWidth="1"/>
  </cols>
  <sheetData>
    <row r="1" spans="1:32" s="199" customFormat="1" x14ac:dyDescent="0.25">
      <c r="A1" s="375" t="s">
        <v>776</v>
      </c>
      <c r="B1" s="376"/>
      <c r="C1" s="1377" t="s">
        <v>547</v>
      </c>
      <c r="D1" s="1377"/>
      <c r="E1" s="1377"/>
      <c r="F1" s="1377" t="s">
        <v>548</v>
      </c>
      <c r="G1" s="1377"/>
      <c r="H1" s="1377"/>
      <c r="I1" s="1377" t="s">
        <v>549</v>
      </c>
      <c r="J1" s="1377"/>
      <c r="K1" s="1377"/>
      <c r="L1" s="1377" t="s">
        <v>650</v>
      </c>
      <c r="M1" s="1377"/>
      <c r="N1" s="1377"/>
      <c r="O1" s="1377" t="s">
        <v>770</v>
      </c>
      <c r="P1" s="1377"/>
      <c r="Q1" s="1377"/>
      <c r="R1" s="1377" t="s">
        <v>550</v>
      </c>
      <c r="S1" s="1377"/>
      <c r="T1" s="1377"/>
      <c r="U1" s="1377" t="s">
        <v>551</v>
      </c>
      <c r="V1" s="1377"/>
      <c r="W1" s="1377"/>
      <c r="X1" s="1377" t="s">
        <v>552</v>
      </c>
      <c r="Y1" s="1377"/>
      <c r="Z1" s="1377"/>
      <c r="AA1" s="1377" t="s">
        <v>553</v>
      </c>
      <c r="AB1" s="1377"/>
      <c r="AC1" s="1377"/>
      <c r="AD1" s="1377" t="s">
        <v>554</v>
      </c>
      <c r="AE1" s="1377"/>
      <c r="AF1" s="1377"/>
    </row>
    <row r="2" spans="1:32" s="199" customFormat="1" x14ac:dyDescent="0.25">
      <c r="A2" s="202">
        <f>COUNT(A4:A747)</f>
        <v>744</v>
      </c>
      <c r="B2" s="201"/>
      <c r="C2" s="1377" t="s">
        <v>555</v>
      </c>
      <c r="D2" s="1377"/>
      <c r="E2" s="1377"/>
      <c r="F2" s="1377" t="s">
        <v>556</v>
      </c>
      <c r="G2" s="1377"/>
      <c r="H2" s="1377"/>
      <c r="I2" s="1377" t="s">
        <v>557</v>
      </c>
      <c r="J2" s="1377"/>
      <c r="K2" s="1377"/>
      <c r="L2" s="1377" t="s">
        <v>651</v>
      </c>
      <c r="M2" s="1377"/>
      <c r="N2" s="1377"/>
      <c r="O2" s="1377" t="s">
        <v>771</v>
      </c>
      <c r="P2" s="1377"/>
      <c r="Q2" s="1377"/>
      <c r="R2" s="1377" t="s">
        <v>558</v>
      </c>
      <c r="S2" s="1377"/>
      <c r="T2" s="1377"/>
      <c r="U2" s="1377" t="s">
        <v>559</v>
      </c>
      <c r="V2" s="1377"/>
      <c r="W2" s="1377"/>
      <c r="X2" s="1377" t="s">
        <v>555</v>
      </c>
      <c r="Y2" s="1377"/>
      <c r="Z2" s="1377"/>
      <c r="AA2" s="1377" t="s">
        <v>559</v>
      </c>
      <c r="AB2" s="1377"/>
      <c r="AC2" s="1377"/>
      <c r="AD2" s="1377" t="s">
        <v>560</v>
      </c>
      <c r="AE2" s="1377"/>
      <c r="AF2" s="1377"/>
    </row>
    <row r="3" spans="1:32" s="199" customFormat="1" x14ac:dyDescent="0.25">
      <c r="A3" s="204" t="s">
        <v>2</v>
      </c>
      <c r="B3" s="374" t="s">
        <v>0</v>
      </c>
      <c r="C3" s="199" t="s">
        <v>561</v>
      </c>
      <c r="D3" s="199" t="s">
        <v>562</v>
      </c>
      <c r="E3" s="199" t="s">
        <v>563</v>
      </c>
      <c r="F3" s="199" t="s">
        <v>561</v>
      </c>
      <c r="G3" s="199" t="s">
        <v>562</v>
      </c>
      <c r="H3" s="199" t="s">
        <v>563</v>
      </c>
      <c r="I3" s="199" t="s">
        <v>561</v>
      </c>
      <c r="J3" s="199" t="s">
        <v>562</v>
      </c>
      <c r="K3" s="199" t="s">
        <v>563</v>
      </c>
      <c r="L3" s="199" t="s">
        <v>561</v>
      </c>
      <c r="M3" s="199" t="s">
        <v>562</v>
      </c>
      <c r="N3" s="199" t="s">
        <v>563</v>
      </c>
      <c r="O3" s="365" t="s">
        <v>561</v>
      </c>
      <c r="P3" s="199" t="s">
        <v>562</v>
      </c>
      <c r="Q3" s="199" t="s">
        <v>563</v>
      </c>
      <c r="R3" s="365" t="s">
        <v>561</v>
      </c>
      <c r="S3" s="199" t="s">
        <v>562</v>
      </c>
      <c r="T3" s="199" t="s">
        <v>563</v>
      </c>
      <c r="U3" s="199" t="s">
        <v>561</v>
      </c>
      <c r="V3" s="199" t="s">
        <v>562</v>
      </c>
      <c r="W3" s="199" t="s">
        <v>563</v>
      </c>
      <c r="X3" s="199" t="s">
        <v>561</v>
      </c>
      <c r="Y3" s="199" t="s">
        <v>562</v>
      </c>
      <c r="Z3" s="199" t="s">
        <v>563</v>
      </c>
      <c r="AA3" s="199" t="s">
        <v>561</v>
      </c>
      <c r="AB3" s="199" t="s">
        <v>562</v>
      </c>
      <c r="AC3" s="199" t="s">
        <v>563</v>
      </c>
      <c r="AD3" s="199" t="s">
        <v>561</v>
      </c>
      <c r="AE3" s="199" t="s">
        <v>562</v>
      </c>
      <c r="AF3" s="199" t="s">
        <v>563</v>
      </c>
    </row>
    <row r="4" spans="1:32" x14ac:dyDescent="0.25">
      <c r="A4" s="203">
        <f>SUM(B4)</f>
        <v>0</v>
      </c>
      <c r="B4" s="373"/>
    </row>
    <row r="5" spans="1:32" x14ac:dyDescent="0.25">
      <c r="A5" s="203">
        <f t="shared" ref="A5:A68" si="0">SUM(B5)</f>
        <v>0</v>
      </c>
    </row>
    <row r="6" spans="1:32" x14ac:dyDescent="0.25">
      <c r="A6" s="203">
        <f t="shared" si="0"/>
        <v>0</v>
      </c>
    </row>
    <row r="7" spans="1:32" x14ac:dyDescent="0.25">
      <c r="A7" s="203">
        <f t="shared" si="0"/>
        <v>0</v>
      </c>
    </row>
    <row r="8" spans="1:32" x14ac:dyDescent="0.25">
      <c r="A8" s="203">
        <f t="shared" si="0"/>
        <v>0</v>
      </c>
    </row>
    <row r="9" spans="1:32" x14ac:dyDescent="0.25">
      <c r="A9" s="203">
        <f t="shared" si="0"/>
        <v>0</v>
      </c>
    </row>
    <row r="10" spans="1:32" x14ac:dyDescent="0.25">
      <c r="A10" s="203">
        <f t="shared" si="0"/>
        <v>0</v>
      </c>
    </row>
    <row r="11" spans="1:32" x14ac:dyDescent="0.25">
      <c r="A11" s="203">
        <f t="shared" si="0"/>
        <v>0</v>
      </c>
    </row>
    <row r="12" spans="1:32" x14ac:dyDescent="0.25">
      <c r="A12" s="203">
        <f t="shared" si="0"/>
        <v>0</v>
      </c>
    </row>
    <row r="13" spans="1:32" x14ac:dyDescent="0.25">
      <c r="A13" s="203">
        <f t="shared" si="0"/>
        <v>0</v>
      </c>
    </row>
    <row r="14" spans="1:32" x14ac:dyDescent="0.25">
      <c r="A14" s="203">
        <f t="shared" si="0"/>
        <v>0</v>
      </c>
    </row>
    <row r="15" spans="1:32" x14ac:dyDescent="0.25">
      <c r="A15" s="203">
        <f t="shared" si="0"/>
        <v>0</v>
      </c>
    </row>
    <row r="16" spans="1:32" x14ac:dyDescent="0.25">
      <c r="A16" s="203">
        <f t="shared" si="0"/>
        <v>0</v>
      </c>
    </row>
    <row r="17" spans="1:1" x14ac:dyDescent="0.25">
      <c r="A17" s="203">
        <f t="shared" si="0"/>
        <v>0</v>
      </c>
    </row>
    <row r="18" spans="1:1" x14ac:dyDescent="0.25">
      <c r="A18" s="203">
        <f t="shared" si="0"/>
        <v>0</v>
      </c>
    </row>
    <row r="19" spans="1:1" x14ac:dyDescent="0.25">
      <c r="A19" s="203">
        <f t="shared" si="0"/>
        <v>0</v>
      </c>
    </row>
    <row r="20" spans="1:1" x14ac:dyDescent="0.25">
      <c r="A20" s="203">
        <f t="shared" si="0"/>
        <v>0</v>
      </c>
    </row>
    <row r="21" spans="1:1" x14ac:dyDescent="0.25">
      <c r="A21" s="203">
        <f t="shared" si="0"/>
        <v>0</v>
      </c>
    </row>
    <row r="22" spans="1:1" x14ac:dyDescent="0.25">
      <c r="A22" s="203">
        <f t="shared" si="0"/>
        <v>0</v>
      </c>
    </row>
    <row r="23" spans="1:1" x14ac:dyDescent="0.25">
      <c r="A23" s="203">
        <f t="shared" si="0"/>
        <v>0</v>
      </c>
    </row>
    <row r="24" spans="1:1" x14ac:dyDescent="0.25">
      <c r="A24" s="203">
        <f t="shared" si="0"/>
        <v>0</v>
      </c>
    </row>
    <row r="25" spans="1:1" x14ac:dyDescent="0.25">
      <c r="A25" s="203">
        <f t="shared" si="0"/>
        <v>0</v>
      </c>
    </row>
    <row r="26" spans="1:1" x14ac:dyDescent="0.25">
      <c r="A26" s="203">
        <f t="shared" si="0"/>
        <v>0</v>
      </c>
    </row>
    <row r="27" spans="1:1" x14ac:dyDescent="0.25">
      <c r="A27" s="203">
        <f t="shared" si="0"/>
        <v>0</v>
      </c>
    </row>
    <row r="28" spans="1:1" x14ac:dyDescent="0.25">
      <c r="A28" s="203">
        <f t="shared" si="0"/>
        <v>0</v>
      </c>
    </row>
    <row r="29" spans="1:1" x14ac:dyDescent="0.25">
      <c r="A29" s="203">
        <f t="shared" si="0"/>
        <v>0</v>
      </c>
    </row>
    <row r="30" spans="1:1" x14ac:dyDescent="0.25">
      <c r="A30" s="203">
        <f t="shared" si="0"/>
        <v>0</v>
      </c>
    </row>
    <row r="31" spans="1:1" x14ac:dyDescent="0.25">
      <c r="A31" s="203">
        <f t="shared" si="0"/>
        <v>0</v>
      </c>
    </row>
    <row r="32" spans="1:1" x14ac:dyDescent="0.25">
      <c r="A32" s="203">
        <f t="shared" si="0"/>
        <v>0</v>
      </c>
    </row>
    <row r="33" spans="1:1" x14ac:dyDescent="0.25">
      <c r="A33" s="203">
        <f t="shared" si="0"/>
        <v>0</v>
      </c>
    </row>
    <row r="34" spans="1:1" x14ac:dyDescent="0.25">
      <c r="A34" s="203">
        <f t="shared" si="0"/>
        <v>0</v>
      </c>
    </row>
    <row r="35" spans="1:1" x14ac:dyDescent="0.25">
      <c r="A35" s="203">
        <f t="shared" si="0"/>
        <v>0</v>
      </c>
    </row>
    <row r="36" spans="1:1" x14ac:dyDescent="0.25">
      <c r="A36" s="203">
        <f t="shared" si="0"/>
        <v>0</v>
      </c>
    </row>
    <row r="37" spans="1:1" x14ac:dyDescent="0.25">
      <c r="A37" s="203">
        <f t="shared" si="0"/>
        <v>0</v>
      </c>
    </row>
    <row r="38" spans="1:1" x14ac:dyDescent="0.25">
      <c r="A38" s="203">
        <f t="shared" si="0"/>
        <v>0</v>
      </c>
    </row>
    <row r="39" spans="1:1" x14ac:dyDescent="0.25">
      <c r="A39" s="203">
        <f t="shared" si="0"/>
        <v>0</v>
      </c>
    </row>
    <row r="40" spans="1:1" x14ac:dyDescent="0.25">
      <c r="A40" s="203">
        <f t="shared" si="0"/>
        <v>0</v>
      </c>
    </row>
    <row r="41" spans="1:1" x14ac:dyDescent="0.25">
      <c r="A41" s="203">
        <f t="shared" si="0"/>
        <v>0</v>
      </c>
    </row>
    <row r="42" spans="1:1" x14ac:dyDescent="0.25">
      <c r="A42" s="203">
        <f t="shared" si="0"/>
        <v>0</v>
      </c>
    </row>
    <row r="43" spans="1:1" x14ac:dyDescent="0.25">
      <c r="A43" s="203">
        <f t="shared" si="0"/>
        <v>0</v>
      </c>
    </row>
    <row r="44" spans="1:1" x14ac:dyDescent="0.25">
      <c r="A44" s="203">
        <f t="shared" si="0"/>
        <v>0</v>
      </c>
    </row>
    <row r="45" spans="1:1" x14ac:dyDescent="0.25">
      <c r="A45" s="203">
        <f t="shared" si="0"/>
        <v>0</v>
      </c>
    </row>
    <row r="46" spans="1:1" x14ac:dyDescent="0.25">
      <c r="A46" s="203">
        <f t="shared" si="0"/>
        <v>0</v>
      </c>
    </row>
    <row r="47" spans="1:1" x14ac:dyDescent="0.25">
      <c r="A47" s="203">
        <f t="shared" si="0"/>
        <v>0</v>
      </c>
    </row>
    <row r="48" spans="1:1" x14ac:dyDescent="0.25">
      <c r="A48" s="203">
        <f t="shared" si="0"/>
        <v>0</v>
      </c>
    </row>
    <row r="49" spans="1:1" x14ac:dyDescent="0.25">
      <c r="A49" s="203">
        <f t="shared" si="0"/>
        <v>0</v>
      </c>
    </row>
    <row r="50" spans="1:1" x14ac:dyDescent="0.25">
      <c r="A50" s="203">
        <f t="shared" si="0"/>
        <v>0</v>
      </c>
    </row>
    <row r="51" spans="1:1" x14ac:dyDescent="0.25">
      <c r="A51" s="203">
        <f t="shared" si="0"/>
        <v>0</v>
      </c>
    </row>
    <row r="52" spans="1:1" x14ac:dyDescent="0.25">
      <c r="A52" s="203">
        <f t="shared" si="0"/>
        <v>0</v>
      </c>
    </row>
    <row r="53" spans="1:1" x14ac:dyDescent="0.25">
      <c r="A53" s="203">
        <f t="shared" si="0"/>
        <v>0</v>
      </c>
    </row>
    <row r="54" spans="1:1" x14ac:dyDescent="0.25">
      <c r="A54" s="203">
        <f t="shared" si="0"/>
        <v>0</v>
      </c>
    </row>
    <row r="55" spans="1:1" x14ac:dyDescent="0.25">
      <c r="A55" s="203">
        <f t="shared" si="0"/>
        <v>0</v>
      </c>
    </row>
    <row r="56" spans="1:1" x14ac:dyDescent="0.25">
      <c r="A56" s="203">
        <f t="shared" si="0"/>
        <v>0</v>
      </c>
    </row>
    <row r="57" spans="1:1" x14ac:dyDescent="0.25">
      <c r="A57" s="203">
        <f t="shared" si="0"/>
        <v>0</v>
      </c>
    </row>
    <row r="58" spans="1:1" x14ac:dyDescent="0.25">
      <c r="A58" s="203">
        <f t="shared" si="0"/>
        <v>0</v>
      </c>
    </row>
    <row r="59" spans="1:1" x14ac:dyDescent="0.25">
      <c r="A59" s="203">
        <f t="shared" si="0"/>
        <v>0</v>
      </c>
    </row>
    <row r="60" spans="1:1" x14ac:dyDescent="0.25">
      <c r="A60" s="203">
        <f t="shared" si="0"/>
        <v>0</v>
      </c>
    </row>
    <row r="61" spans="1:1" x14ac:dyDescent="0.25">
      <c r="A61" s="203">
        <f t="shared" si="0"/>
        <v>0</v>
      </c>
    </row>
    <row r="62" spans="1:1" x14ac:dyDescent="0.25">
      <c r="A62" s="203">
        <f t="shared" si="0"/>
        <v>0</v>
      </c>
    </row>
    <row r="63" spans="1:1" x14ac:dyDescent="0.25">
      <c r="A63" s="203">
        <f t="shared" si="0"/>
        <v>0</v>
      </c>
    </row>
    <row r="64" spans="1:1" x14ac:dyDescent="0.25">
      <c r="A64" s="203">
        <f t="shared" si="0"/>
        <v>0</v>
      </c>
    </row>
    <row r="65" spans="1:1" x14ac:dyDescent="0.25">
      <c r="A65" s="203">
        <f t="shared" si="0"/>
        <v>0</v>
      </c>
    </row>
    <row r="66" spans="1:1" x14ac:dyDescent="0.25">
      <c r="A66" s="203">
        <f t="shared" si="0"/>
        <v>0</v>
      </c>
    </row>
    <row r="67" spans="1:1" x14ac:dyDescent="0.25">
      <c r="A67" s="203">
        <f t="shared" si="0"/>
        <v>0</v>
      </c>
    </row>
    <row r="68" spans="1:1" x14ac:dyDescent="0.25">
      <c r="A68" s="203">
        <f t="shared" si="0"/>
        <v>0</v>
      </c>
    </row>
    <row r="69" spans="1:1" x14ac:dyDescent="0.25">
      <c r="A69" s="203">
        <f t="shared" ref="A69:A132" si="1">SUM(B69)</f>
        <v>0</v>
      </c>
    </row>
    <row r="70" spans="1:1" x14ac:dyDescent="0.25">
      <c r="A70" s="203">
        <f t="shared" si="1"/>
        <v>0</v>
      </c>
    </row>
    <row r="71" spans="1:1" x14ac:dyDescent="0.25">
      <c r="A71" s="203">
        <f t="shared" si="1"/>
        <v>0</v>
      </c>
    </row>
    <row r="72" spans="1:1" x14ac:dyDescent="0.25">
      <c r="A72" s="203">
        <f t="shared" si="1"/>
        <v>0</v>
      </c>
    </row>
    <row r="73" spans="1:1" x14ac:dyDescent="0.25">
      <c r="A73" s="203">
        <f t="shared" si="1"/>
        <v>0</v>
      </c>
    </row>
    <row r="74" spans="1:1" x14ac:dyDescent="0.25">
      <c r="A74" s="203">
        <f t="shared" si="1"/>
        <v>0</v>
      </c>
    </row>
    <row r="75" spans="1:1" x14ac:dyDescent="0.25">
      <c r="A75" s="203">
        <f t="shared" si="1"/>
        <v>0</v>
      </c>
    </row>
    <row r="76" spans="1:1" x14ac:dyDescent="0.25">
      <c r="A76" s="203">
        <f t="shared" si="1"/>
        <v>0</v>
      </c>
    </row>
    <row r="77" spans="1:1" x14ac:dyDescent="0.25">
      <c r="A77" s="203">
        <f t="shared" si="1"/>
        <v>0</v>
      </c>
    </row>
    <row r="78" spans="1:1" x14ac:dyDescent="0.25">
      <c r="A78" s="203">
        <f t="shared" si="1"/>
        <v>0</v>
      </c>
    </row>
    <row r="79" spans="1:1" x14ac:dyDescent="0.25">
      <c r="A79" s="203">
        <f t="shared" si="1"/>
        <v>0</v>
      </c>
    </row>
    <row r="80" spans="1:1" x14ac:dyDescent="0.25">
      <c r="A80" s="203">
        <f t="shared" si="1"/>
        <v>0</v>
      </c>
    </row>
    <row r="81" spans="1:1" x14ac:dyDescent="0.25">
      <c r="A81" s="203">
        <f t="shared" si="1"/>
        <v>0</v>
      </c>
    </row>
    <row r="82" spans="1:1" x14ac:dyDescent="0.25">
      <c r="A82" s="203">
        <f t="shared" si="1"/>
        <v>0</v>
      </c>
    </row>
    <row r="83" spans="1:1" x14ac:dyDescent="0.25">
      <c r="A83" s="203">
        <f t="shared" si="1"/>
        <v>0</v>
      </c>
    </row>
    <row r="84" spans="1:1" x14ac:dyDescent="0.25">
      <c r="A84" s="203">
        <f t="shared" si="1"/>
        <v>0</v>
      </c>
    </row>
    <row r="85" spans="1:1" x14ac:dyDescent="0.25">
      <c r="A85" s="203">
        <f t="shared" si="1"/>
        <v>0</v>
      </c>
    </row>
    <row r="86" spans="1:1" x14ac:dyDescent="0.25">
      <c r="A86" s="203">
        <f t="shared" si="1"/>
        <v>0</v>
      </c>
    </row>
    <row r="87" spans="1:1" x14ac:dyDescent="0.25">
      <c r="A87" s="203">
        <f t="shared" si="1"/>
        <v>0</v>
      </c>
    </row>
    <row r="88" spans="1:1" x14ac:dyDescent="0.25">
      <c r="A88" s="203">
        <f t="shared" si="1"/>
        <v>0</v>
      </c>
    </row>
    <row r="89" spans="1:1" x14ac:dyDescent="0.25">
      <c r="A89" s="203">
        <f t="shared" si="1"/>
        <v>0</v>
      </c>
    </row>
    <row r="90" spans="1:1" x14ac:dyDescent="0.25">
      <c r="A90" s="203">
        <f t="shared" si="1"/>
        <v>0</v>
      </c>
    </row>
    <row r="91" spans="1:1" x14ac:dyDescent="0.25">
      <c r="A91" s="203">
        <f t="shared" si="1"/>
        <v>0</v>
      </c>
    </row>
    <row r="92" spans="1:1" x14ac:dyDescent="0.25">
      <c r="A92" s="203">
        <f t="shared" si="1"/>
        <v>0</v>
      </c>
    </row>
    <row r="93" spans="1:1" x14ac:dyDescent="0.25">
      <c r="A93" s="203">
        <f t="shared" si="1"/>
        <v>0</v>
      </c>
    </row>
    <row r="94" spans="1:1" x14ac:dyDescent="0.25">
      <c r="A94" s="203">
        <f t="shared" si="1"/>
        <v>0</v>
      </c>
    </row>
    <row r="95" spans="1:1" x14ac:dyDescent="0.25">
      <c r="A95" s="203">
        <f t="shared" si="1"/>
        <v>0</v>
      </c>
    </row>
    <row r="96" spans="1:1" x14ac:dyDescent="0.25">
      <c r="A96" s="203">
        <f t="shared" si="1"/>
        <v>0</v>
      </c>
    </row>
    <row r="97" spans="1:1" x14ac:dyDescent="0.25">
      <c r="A97" s="203">
        <f t="shared" si="1"/>
        <v>0</v>
      </c>
    </row>
    <row r="98" spans="1:1" x14ac:dyDescent="0.25">
      <c r="A98" s="203">
        <f t="shared" si="1"/>
        <v>0</v>
      </c>
    </row>
    <row r="99" spans="1:1" x14ac:dyDescent="0.25">
      <c r="A99" s="203">
        <f t="shared" si="1"/>
        <v>0</v>
      </c>
    </row>
    <row r="100" spans="1:1" x14ac:dyDescent="0.25">
      <c r="A100" s="203">
        <f t="shared" si="1"/>
        <v>0</v>
      </c>
    </row>
    <row r="101" spans="1:1" x14ac:dyDescent="0.25">
      <c r="A101" s="203">
        <f t="shared" si="1"/>
        <v>0</v>
      </c>
    </row>
    <row r="102" spans="1:1" x14ac:dyDescent="0.25">
      <c r="A102" s="203">
        <f t="shared" si="1"/>
        <v>0</v>
      </c>
    </row>
    <row r="103" spans="1:1" x14ac:dyDescent="0.25">
      <c r="A103" s="203">
        <f t="shared" si="1"/>
        <v>0</v>
      </c>
    </row>
    <row r="104" spans="1:1" x14ac:dyDescent="0.25">
      <c r="A104" s="203">
        <f t="shared" si="1"/>
        <v>0</v>
      </c>
    </row>
    <row r="105" spans="1:1" x14ac:dyDescent="0.25">
      <c r="A105" s="203">
        <f t="shared" si="1"/>
        <v>0</v>
      </c>
    </row>
    <row r="106" spans="1:1" x14ac:dyDescent="0.25">
      <c r="A106" s="203">
        <f t="shared" si="1"/>
        <v>0</v>
      </c>
    </row>
    <row r="107" spans="1:1" x14ac:dyDescent="0.25">
      <c r="A107" s="203">
        <f t="shared" si="1"/>
        <v>0</v>
      </c>
    </row>
    <row r="108" spans="1:1" x14ac:dyDescent="0.25">
      <c r="A108" s="203">
        <f t="shared" si="1"/>
        <v>0</v>
      </c>
    </row>
    <row r="109" spans="1:1" x14ac:dyDescent="0.25">
      <c r="A109" s="203">
        <f t="shared" si="1"/>
        <v>0</v>
      </c>
    </row>
    <row r="110" spans="1:1" x14ac:dyDescent="0.25">
      <c r="A110" s="203">
        <f t="shared" si="1"/>
        <v>0</v>
      </c>
    </row>
    <row r="111" spans="1:1" x14ac:dyDescent="0.25">
      <c r="A111" s="203">
        <f t="shared" si="1"/>
        <v>0</v>
      </c>
    </row>
    <row r="112" spans="1:1" x14ac:dyDescent="0.25">
      <c r="A112" s="203">
        <f t="shared" si="1"/>
        <v>0</v>
      </c>
    </row>
    <row r="113" spans="1:1" x14ac:dyDescent="0.25">
      <c r="A113" s="203">
        <f t="shared" si="1"/>
        <v>0</v>
      </c>
    </row>
    <row r="114" spans="1:1" x14ac:dyDescent="0.25">
      <c r="A114" s="203">
        <f t="shared" si="1"/>
        <v>0</v>
      </c>
    </row>
    <row r="115" spans="1:1" x14ac:dyDescent="0.25">
      <c r="A115" s="203">
        <f t="shared" si="1"/>
        <v>0</v>
      </c>
    </row>
    <row r="116" spans="1:1" x14ac:dyDescent="0.25">
      <c r="A116" s="203">
        <f t="shared" si="1"/>
        <v>0</v>
      </c>
    </row>
    <row r="117" spans="1:1" x14ac:dyDescent="0.25">
      <c r="A117" s="203">
        <f t="shared" si="1"/>
        <v>0</v>
      </c>
    </row>
    <row r="118" spans="1:1" x14ac:dyDescent="0.25">
      <c r="A118" s="203">
        <f t="shared" si="1"/>
        <v>0</v>
      </c>
    </row>
    <row r="119" spans="1:1" x14ac:dyDescent="0.25">
      <c r="A119" s="203">
        <f t="shared" si="1"/>
        <v>0</v>
      </c>
    </row>
    <row r="120" spans="1:1" x14ac:dyDescent="0.25">
      <c r="A120" s="203">
        <f t="shared" si="1"/>
        <v>0</v>
      </c>
    </row>
    <row r="121" spans="1:1" x14ac:dyDescent="0.25">
      <c r="A121" s="203">
        <f t="shared" si="1"/>
        <v>0</v>
      </c>
    </row>
    <row r="122" spans="1:1" x14ac:dyDescent="0.25">
      <c r="A122" s="203">
        <f t="shared" si="1"/>
        <v>0</v>
      </c>
    </row>
    <row r="123" spans="1:1" x14ac:dyDescent="0.25">
      <c r="A123" s="203">
        <f t="shared" si="1"/>
        <v>0</v>
      </c>
    </row>
    <row r="124" spans="1:1" x14ac:dyDescent="0.25">
      <c r="A124" s="203">
        <f t="shared" si="1"/>
        <v>0</v>
      </c>
    </row>
    <row r="125" spans="1:1" x14ac:dyDescent="0.25">
      <c r="A125" s="203">
        <f t="shared" si="1"/>
        <v>0</v>
      </c>
    </row>
    <row r="126" spans="1:1" x14ac:dyDescent="0.25">
      <c r="A126" s="203">
        <f t="shared" si="1"/>
        <v>0</v>
      </c>
    </row>
    <row r="127" spans="1:1" x14ac:dyDescent="0.25">
      <c r="A127" s="203">
        <f t="shared" si="1"/>
        <v>0</v>
      </c>
    </row>
    <row r="128" spans="1:1" x14ac:dyDescent="0.25">
      <c r="A128" s="203">
        <f t="shared" si="1"/>
        <v>0</v>
      </c>
    </row>
    <row r="129" spans="1:1" x14ac:dyDescent="0.25">
      <c r="A129" s="203">
        <f t="shared" si="1"/>
        <v>0</v>
      </c>
    </row>
    <row r="130" spans="1:1" x14ac:dyDescent="0.25">
      <c r="A130" s="203">
        <f t="shared" si="1"/>
        <v>0</v>
      </c>
    </row>
    <row r="131" spans="1:1" x14ac:dyDescent="0.25">
      <c r="A131" s="203">
        <f t="shared" si="1"/>
        <v>0</v>
      </c>
    </row>
    <row r="132" spans="1:1" x14ac:dyDescent="0.25">
      <c r="A132" s="203">
        <f t="shared" si="1"/>
        <v>0</v>
      </c>
    </row>
    <row r="133" spans="1:1" x14ac:dyDescent="0.25">
      <c r="A133" s="203">
        <f t="shared" ref="A133:A196" si="2">SUM(B133)</f>
        <v>0</v>
      </c>
    </row>
    <row r="134" spans="1:1" x14ac:dyDescent="0.25">
      <c r="A134" s="203">
        <f t="shared" si="2"/>
        <v>0</v>
      </c>
    </row>
    <row r="135" spans="1:1" x14ac:dyDescent="0.25">
      <c r="A135" s="203">
        <f t="shared" si="2"/>
        <v>0</v>
      </c>
    </row>
    <row r="136" spans="1:1" x14ac:dyDescent="0.25">
      <c r="A136" s="203">
        <f t="shared" si="2"/>
        <v>0</v>
      </c>
    </row>
    <row r="137" spans="1:1" x14ac:dyDescent="0.25">
      <c r="A137" s="203">
        <f t="shared" si="2"/>
        <v>0</v>
      </c>
    </row>
    <row r="138" spans="1:1" x14ac:dyDescent="0.25">
      <c r="A138" s="203">
        <f t="shared" si="2"/>
        <v>0</v>
      </c>
    </row>
    <row r="139" spans="1:1" x14ac:dyDescent="0.25">
      <c r="A139" s="203">
        <f t="shared" si="2"/>
        <v>0</v>
      </c>
    </row>
    <row r="140" spans="1:1" x14ac:dyDescent="0.25">
      <c r="A140" s="203">
        <f t="shared" si="2"/>
        <v>0</v>
      </c>
    </row>
    <row r="141" spans="1:1" x14ac:dyDescent="0.25">
      <c r="A141" s="203">
        <f t="shared" si="2"/>
        <v>0</v>
      </c>
    </row>
    <row r="142" spans="1:1" x14ac:dyDescent="0.25">
      <c r="A142" s="203">
        <f t="shared" si="2"/>
        <v>0</v>
      </c>
    </row>
    <row r="143" spans="1:1" x14ac:dyDescent="0.25">
      <c r="A143" s="203">
        <f t="shared" si="2"/>
        <v>0</v>
      </c>
    </row>
    <row r="144" spans="1:1" x14ac:dyDescent="0.25">
      <c r="A144" s="203">
        <f t="shared" si="2"/>
        <v>0</v>
      </c>
    </row>
    <row r="145" spans="1:1" x14ac:dyDescent="0.25">
      <c r="A145" s="203">
        <f t="shared" si="2"/>
        <v>0</v>
      </c>
    </row>
    <row r="146" spans="1:1" x14ac:dyDescent="0.25">
      <c r="A146" s="203">
        <f t="shared" si="2"/>
        <v>0</v>
      </c>
    </row>
    <row r="147" spans="1:1" x14ac:dyDescent="0.25">
      <c r="A147" s="203">
        <f t="shared" si="2"/>
        <v>0</v>
      </c>
    </row>
    <row r="148" spans="1:1" x14ac:dyDescent="0.25">
      <c r="A148" s="203">
        <f t="shared" si="2"/>
        <v>0</v>
      </c>
    </row>
    <row r="149" spans="1:1" x14ac:dyDescent="0.25">
      <c r="A149" s="203">
        <f t="shared" si="2"/>
        <v>0</v>
      </c>
    </row>
    <row r="150" spans="1:1" x14ac:dyDescent="0.25">
      <c r="A150" s="203">
        <f t="shared" si="2"/>
        <v>0</v>
      </c>
    </row>
    <row r="151" spans="1:1" x14ac:dyDescent="0.25">
      <c r="A151" s="203">
        <f t="shared" si="2"/>
        <v>0</v>
      </c>
    </row>
    <row r="152" spans="1:1" x14ac:dyDescent="0.25">
      <c r="A152" s="203">
        <f t="shared" si="2"/>
        <v>0</v>
      </c>
    </row>
    <row r="153" spans="1:1" x14ac:dyDescent="0.25">
      <c r="A153" s="203">
        <f t="shared" si="2"/>
        <v>0</v>
      </c>
    </row>
    <row r="154" spans="1:1" x14ac:dyDescent="0.25">
      <c r="A154" s="203">
        <f t="shared" si="2"/>
        <v>0</v>
      </c>
    </row>
    <row r="155" spans="1:1" x14ac:dyDescent="0.25">
      <c r="A155" s="203">
        <f t="shared" si="2"/>
        <v>0</v>
      </c>
    </row>
    <row r="156" spans="1:1" x14ac:dyDescent="0.25">
      <c r="A156" s="203">
        <f t="shared" si="2"/>
        <v>0</v>
      </c>
    </row>
    <row r="157" spans="1:1" x14ac:dyDescent="0.25">
      <c r="A157" s="203">
        <f t="shared" si="2"/>
        <v>0</v>
      </c>
    </row>
    <row r="158" spans="1:1" x14ac:dyDescent="0.25">
      <c r="A158" s="203">
        <f t="shared" si="2"/>
        <v>0</v>
      </c>
    </row>
    <row r="159" spans="1:1" x14ac:dyDescent="0.25">
      <c r="A159" s="203">
        <f t="shared" si="2"/>
        <v>0</v>
      </c>
    </row>
    <row r="160" spans="1:1" x14ac:dyDescent="0.25">
      <c r="A160" s="203">
        <f t="shared" si="2"/>
        <v>0</v>
      </c>
    </row>
    <row r="161" spans="1:1" x14ac:dyDescent="0.25">
      <c r="A161" s="203">
        <f t="shared" si="2"/>
        <v>0</v>
      </c>
    </row>
    <row r="162" spans="1:1" x14ac:dyDescent="0.25">
      <c r="A162" s="203">
        <f t="shared" si="2"/>
        <v>0</v>
      </c>
    </row>
    <row r="163" spans="1:1" x14ac:dyDescent="0.25">
      <c r="A163" s="203">
        <f t="shared" si="2"/>
        <v>0</v>
      </c>
    </row>
    <row r="164" spans="1:1" x14ac:dyDescent="0.25">
      <c r="A164" s="203">
        <f t="shared" si="2"/>
        <v>0</v>
      </c>
    </row>
    <row r="165" spans="1:1" x14ac:dyDescent="0.25">
      <c r="A165" s="203">
        <f t="shared" si="2"/>
        <v>0</v>
      </c>
    </row>
    <row r="166" spans="1:1" x14ac:dyDescent="0.25">
      <c r="A166" s="203">
        <f t="shared" si="2"/>
        <v>0</v>
      </c>
    </row>
    <row r="167" spans="1:1" x14ac:dyDescent="0.25">
      <c r="A167" s="203">
        <f t="shared" si="2"/>
        <v>0</v>
      </c>
    </row>
    <row r="168" spans="1:1" x14ac:dyDescent="0.25">
      <c r="A168" s="203">
        <f t="shared" si="2"/>
        <v>0</v>
      </c>
    </row>
    <row r="169" spans="1:1" x14ac:dyDescent="0.25">
      <c r="A169" s="203">
        <f t="shared" si="2"/>
        <v>0</v>
      </c>
    </row>
    <row r="170" spans="1:1" x14ac:dyDescent="0.25">
      <c r="A170" s="203">
        <f t="shared" si="2"/>
        <v>0</v>
      </c>
    </row>
    <row r="171" spans="1:1" x14ac:dyDescent="0.25">
      <c r="A171" s="203">
        <f t="shared" si="2"/>
        <v>0</v>
      </c>
    </row>
    <row r="172" spans="1:1" x14ac:dyDescent="0.25">
      <c r="A172" s="203">
        <f t="shared" si="2"/>
        <v>0</v>
      </c>
    </row>
    <row r="173" spans="1:1" x14ac:dyDescent="0.25">
      <c r="A173" s="203">
        <f t="shared" si="2"/>
        <v>0</v>
      </c>
    </row>
    <row r="174" spans="1:1" x14ac:dyDescent="0.25">
      <c r="A174" s="203">
        <f t="shared" si="2"/>
        <v>0</v>
      </c>
    </row>
    <row r="175" spans="1:1" x14ac:dyDescent="0.25">
      <c r="A175" s="203">
        <f t="shared" si="2"/>
        <v>0</v>
      </c>
    </row>
    <row r="176" spans="1:1" x14ac:dyDescent="0.25">
      <c r="A176" s="203">
        <f t="shared" si="2"/>
        <v>0</v>
      </c>
    </row>
    <row r="177" spans="1:1" x14ac:dyDescent="0.25">
      <c r="A177" s="203">
        <f t="shared" si="2"/>
        <v>0</v>
      </c>
    </row>
    <row r="178" spans="1:1" x14ac:dyDescent="0.25">
      <c r="A178" s="203">
        <f t="shared" si="2"/>
        <v>0</v>
      </c>
    </row>
    <row r="179" spans="1:1" x14ac:dyDescent="0.25">
      <c r="A179" s="203">
        <f t="shared" si="2"/>
        <v>0</v>
      </c>
    </row>
    <row r="180" spans="1:1" x14ac:dyDescent="0.25">
      <c r="A180" s="203">
        <f t="shared" si="2"/>
        <v>0</v>
      </c>
    </row>
    <row r="181" spans="1:1" x14ac:dyDescent="0.25">
      <c r="A181" s="203">
        <f t="shared" si="2"/>
        <v>0</v>
      </c>
    </row>
    <row r="182" spans="1:1" x14ac:dyDescent="0.25">
      <c r="A182" s="203">
        <f t="shared" si="2"/>
        <v>0</v>
      </c>
    </row>
    <row r="183" spans="1:1" x14ac:dyDescent="0.25">
      <c r="A183" s="203">
        <f t="shared" si="2"/>
        <v>0</v>
      </c>
    </row>
    <row r="184" spans="1:1" x14ac:dyDescent="0.25">
      <c r="A184" s="203">
        <f t="shared" si="2"/>
        <v>0</v>
      </c>
    </row>
    <row r="185" spans="1:1" x14ac:dyDescent="0.25">
      <c r="A185" s="203">
        <f t="shared" si="2"/>
        <v>0</v>
      </c>
    </row>
    <row r="186" spans="1:1" x14ac:dyDescent="0.25">
      <c r="A186" s="203">
        <f t="shared" si="2"/>
        <v>0</v>
      </c>
    </row>
    <row r="187" spans="1:1" x14ac:dyDescent="0.25">
      <c r="A187" s="203">
        <f t="shared" si="2"/>
        <v>0</v>
      </c>
    </row>
    <row r="188" spans="1:1" x14ac:dyDescent="0.25">
      <c r="A188" s="203">
        <f t="shared" si="2"/>
        <v>0</v>
      </c>
    </row>
    <row r="189" spans="1:1" x14ac:dyDescent="0.25">
      <c r="A189" s="203">
        <f t="shared" si="2"/>
        <v>0</v>
      </c>
    </row>
    <row r="190" spans="1:1" x14ac:dyDescent="0.25">
      <c r="A190" s="203">
        <f t="shared" si="2"/>
        <v>0</v>
      </c>
    </row>
    <row r="191" spans="1:1" x14ac:dyDescent="0.25">
      <c r="A191" s="203">
        <f t="shared" si="2"/>
        <v>0</v>
      </c>
    </row>
    <row r="192" spans="1:1" x14ac:dyDescent="0.25">
      <c r="A192" s="203">
        <f t="shared" si="2"/>
        <v>0</v>
      </c>
    </row>
    <row r="193" spans="1:1" x14ac:dyDescent="0.25">
      <c r="A193" s="203">
        <f t="shared" si="2"/>
        <v>0</v>
      </c>
    </row>
    <row r="194" spans="1:1" x14ac:dyDescent="0.25">
      <c r="A194" s="203">
        <f t="shared" si="2"/>
        <v>0</v>
      </c>
    </row>
    <row r="195" spans="1:1" x14ac:dyDescent="0.25">
      <c r="A195" s="203">
        <f t="shared" si="2"/>
        <v>0</v>
      </c>
    </row>
    <row r="196" spans="1:1" x14ac:dyDescent="0.25">
      <c r="A196" s="203">
        <f t="shared" si="2"/>
        <v>0</v>
      </c>
    </row>
    <row r="197" spans="1:1" x14ac:dyDescent="0.25">
      <c r="A197" s="203">
        <f t="shared" ref="A197:A260" si="3">SUM(B197)</f>
        <v>0</v>
      </c>
    </row>
    <row r="198" spans="1:1" x14ac:dyDescent="0.25">
      <c r="A198" s="203">
        <f t="shared" si="3"/>
        <v>0</v>
      </c>
    </row>
    <row r="199" spans="1:1" x14ac:dyDescent="0.25">
      <c r="A199" s="203">
        <f t="shared" si="3"/>
        <v>0</v>
      </c>
    </row>
    <row r="200" spans="1:1" x14ac:dyDescent="0.25">
      <c r="A200" s="203">
        <f t="shared" si="3"/>
        <v>0</v>
      </c>
    </row>
    <row r="201" spans="1:1" x14ac:dyDescent="0.25">
      <c r="A201" s="203">
        <f t="shared" si="3"/>
        <v>0</v>
      </c>
    </row>
    <row r="202" spans="1:1" x14ac:dyDescent="0.25">
      <c r="A202" s="203">
        <f t="shared" si="3"/>
        <v>0</v>
      </c>
    </row>
    <row r="203" spans="1:1" x14ac:dyDescent="0.25">
      <c r="A203" s="203">
        <f t="shared" si="3"/>
        <v>0</v>
      </c>
    </row>
    <row r="204" spans="1:1" x14ac:dyDescent="0.25">
      <c r="A204" s="203">
        <f t="shared" si="3"/>
        <v>0</v>
      </c>
    </row>
    <row r="205" spans="1:1" x14ac:dyDescent="0.25">
      <c r="A205" s="203">
        <f t="shared" si="3"/>
        <v>0</v>
      </c>
    </row>
    <row r="206" spans="1:1" x14ac:dyDescent="0.25">
      <c r="A206" s="203">
        <f t="shared" si="3"/>
        <v>0</v>
      </c>
    </row>
    <row r="207" spans="1:1" x14ac:dyDescent="0.25">
      <c r="A207" s="203">
        <f t="shared" si="3"/>
        <v>0</v>
      </c>
    </row>
    <row r="208" spans="1:1" x14ac:dyDescent="0.25">
      <c r="A208" s="203">
        <f t="shared" si="3"/>
        <v>0</v>
      </c>
    </row>
    <row r="209" spans="1:1" x14ac:dyDescent="0.25">
      <c r="A209" s="203">
        <f t="shared" si="3"/>
        <v>0</v>
      </c>
    </row>
    <row r="210" spans="1:1" x14ac:dyDescent="0.25">
      <c r="A210" s="203">
        <f t="shared" si="3"/>
        <v>0</v>
      </c>
    </row>
    <row r="211" spans="1:1" x14ac:dyDescent="0.25">
      <c r="A211" s="203">
        <f t="shared" si="3"/>
        <v>0</v>
      </c>
    </row>
    <row r="212" spans="1:1" x14ac:dyDescent="0.25">
      <c r="A212" s="203">
        <f t="shared" si="3"/>
        <v>0</v>
      </c>
    </row>
    <row r="213" spans="1:1" x14ac:dyDescent="0.25">
      <c r="A213" s="203">
        <f t="shared" si="3"/>
        <v>0</v>
      </c>
    </row>
    <row r="214" spans="1:1" x14ac:dyDescent="0.25">
      <c r="A214" s="203">
        <f t="shared" si="3"/>
        <v>0</v>
      </c>
    </row>
    <row r="215" spans="1:1" x14ac:dyDescent="0.25">
      <c r="A215" s="203">
        <f t="shared" si="3"/>
        <v>0</v>
      </c>
    </row>
    <row r="216" spans="1:1" x14ac:dyDescent="0.25">
      <c r="A216" s="203">
        <f t="shared" si="3"/>
        <v>0</v>
      </c>
    </row>
    <row r="217" spans="1:1" x14ac:dyDescent="0.25">
      <c r="A217" s="203">
        <f t="shared" si="3"/>
        <v>0</v>
      </c>
    </row>
    <row r="218" spans="1:1" x14ac:dyDescent="0.25">
      <c r="A218" s="203">
        <f t="shared" si="3"/>
        <v>0</v>
      </c>
    </row>
    <row r="219" spans="1:1" x14ac:dyDescent="0.25">
      <c r="A219" s="203">
        <f t="shared" si="3"/>
        <v>0</v>
      </c>
    </row>
    <row r="220" spans="1:1" x14ac:dyDescent="0.25">
      <c r="A220" s="203">
        <f t="shared" si="3"/>
        <v>0</v>
      </c>
    </row>
    <row r="221" spans="1:1" x14ac:dyDescent="0.25">
      <c r="A221" s="203">
        <f t="shared" si="3"/>
        <v>0</v>
      </c>
    </row>
    <row r="222" spans="1:1" x14ac:dyDescent="0.25">
      <c r="A222" s="203">
        <f t="shared" si="3"/>
        <v>0</v>
      </c>
    </row>
    <row r="223" spans="1:1" x14ac:dyDescent="0.25">
      <c r="A223" s="203">
        <f t="shared" si="3"/>
        <v>0</v>
      </c>
    </row>
    <row r="224" spans="1:1" x14ac:dyDescent="0.25">
      <c r="A224" s="203">
        <f t="shared" si="3"/>
        <v>0</v>
      </c>
    </row>
    <row r="225" spans="1:1" x14ac:dyDescent="0.25">
      <c r="A225" s="203">
        <f t="shared" si="3"/>
        <v>0</v>
      </c>
    </row>
    <row r="226" spans="1:1" x14ac:dyDescent="0.25">
      <c r="A226" s="203">
        <f t="shared" si="3"/>
        <v>0</v>
      </c>
    </row>
    <row r="227" spans="1:1" x14ac:dyDescent="0.25">
      <c r="A227" s="203">
        <f t="shared" si="3"/>
        <v>0</v>
      </c>
    </row>
    <row r="228" spans="1:1" x14ac:dyDescent="0.25">
      <c r="A228" s="203">
        <f t="shared" si="3"/>
        <v>0</v>
      </c>
    </row>
    <row r="229" spans="1:1" x14ac:dyDescent="0.25">
      <c r="A229" s="203">
        <f t="shared" si="3"/>
        <v>0</v>
      </c>
    </row>
    <row r="230" spans="1:1" x14ac:dyDescent="0.25">
      <c r="A230" s="203">
        <f t="shared" si="3"/>
        <v>0</v>
      </c>
    </row>
    <row r="231" spans="1:1" x14ac:dyDescent="0.25">
      <c r="A231" s="203">
        <f t="shared" si="3"/>
        <v>0</v>
      </c>
    </row>
    <row r="232" spans="1:1" x14ac:dyDescent="0.25">
      <c r="A232" s="203">
        <f t="shared" si="3"/>
        <v>0</v>
      </c>
    </row>
    <row r="233" spans="1:1" x14ac:dyDescent="0.25">
      <c r="A233" s="203">
        <f t="shared" si="3"/>
        <v>0</v>
      </c>
    </row>
    <row r="234" spans="1:1" x14ac:dyDescent="0.25">
      <c r="A234" s="203">
        <f t="shared" si="3"/>
        <v>0</v>
      </c>
    </row>
    <row r="235" spans="1:1" x14ac:dyDescent="0.25">
      <c r="A235" s="203">
        <f t="shared" si="3"/>
        <v>0</v>
      </c>
    </row>
    <row r="236" spans="1:1" x14ac:dyDescent="0.25">
      <c r="A236" s="203">
        <f t="shared" si="3"/>
        <v>0</v>
      </c>
    </row>
    <row r="237" spans="1:1" x14ac:dyDescent="0.25">
      <c r="A237" s="203">
        <f t="shared" si="3"/>
        <v>0</v>
      </c>
    </row>
    <row r="238" spans="1:1" x14ac:dyDescent="0.25">
      <c r="A238" s="203">
        <f t="shared" si="3"/>
        <v>0</v>
      </c>
    </row>
    <row r="239" spans="1:1" x14ac:dyDescent="0.25">
      <c r="A239" s="203">
        <f t="shared" si="3"/>
        <v>0</v>
      </c>
    </row>
    <row r="240" spans="1:1" x14ac:dyDescent="0.25">
      <c r="A240" s="203">
        <f t="shared" si="3"/>
        <v>0</v>
      </c>
    </row>
    <row r="241" spans="1:1" x14ac:dyDescent="0.25">
      <c r="A241" s="203">
        <f t="shared" si="3"/>
        <v>0</v>
      </c>
    </row>
    <row r="242" spans="1:1" x14ac:dyDescent="0.25">
      <c r="A242" s="203">
        <f t="shared" si="3"/>
        <v>0</v>
      </c>
    </row>
    <row r="243" spans="1:1" x14ac:dyDescent="0.25">
      <c r="A243" s="203">
        <f t="shared" si="3"/>
        <v>0</v>
      </c>
    </row>
    <row r="244" spans="1:1" x14ac:dyDescent="0.25">
      <c r="A244" s="203">
        <f t="shared" si="3"/>
        <v>0</v>
      </c>
    </row>
    <row r="245" spans="1:1" x14ac:dyDescent="0.25">
      <c r="A245" s="203">
        <f t="shared" si="3"/>
        <v>0</v>
      </c>
    </row>
    <row r="246" spans="1:1" x14ac:dyDescent="0.25">
      <c r="A246" s="203">
        <f t="shared" si="3"/>
        <v>0</v>
      </c>
    </row>
    <row r="247" spans="1:1" x14ac:dyDescent="0.25">
      <c r="A247" s="203">
        <f t="shared" si="3"/>
        <v>0</v>
      </c>
    </row>
    <row r="248" spans="1:1" x14ac:dyDescent="0.25">
      <c r="A248" s="203">
        <f t="shared" si="3"/>
        <v>0</v>
      </c>
    </row>
    <row r="249" spans="1:1" x14ac:dyDescent="0.25">
      <c r="A249" s="203">
        <f t="shared" si="3"/>
        <v>0</v>
      </c>
    </row>
    <row r="250" spans="1:1" x14ac:dyDescent="0.25">
      <c r="A250" s="203">
        <f t="shared" si="3"/>
        <v>0</v>
      </c>
    </row>
    <row r="251" spans="1:1" x14ac:dyDescent="0.25">
      <c r="A251" s="203">
        <f t="shared" si="3"/>
        <v>0</v>
      </c>
    </row>
    <row r="252" spans="1:1" x14ac:dyDescent="0.25">
      <c r="A252" s="203">
        <f t="shared" si="3"/>
        <v>0</v>
      </c>
    </row>
    <row r="253" spans="1:1" x14ac:dyDescent="0.25">
      <c r="A253" s="203">
        <f t="shared" si="3"/>
        <v>0</v>
      </c>
    </row>
    <row r="254" spans="1:1" x14ac:dyDescent="0.25">
      <c r="A254" s="203">
        <f t="shared" si="3"/>
        <v>0</v>
      </c>
    </row>
    <row r="255" spans="1:1" x14ac:dyDescent="0.25">
      <c r="A255" s="203">
        <f t="shared" si="3"/>
        <v>0</v>
      </c>
    </row>
    <row r="256" spans="1:1" x14ac:dyDescent="0.25">
      <c r="A256" s="203">
        <f t="shared" si="3"/>
        <v>0</v>
      </c>
    </row>
    <row r="257" spans="1:1" x14ac:dyDescent="0.25">
      <c r="A257" s="203">
        <f t="shared" si="3"/>
        <v>0</v>
      </c>
    </row>
    <row r="258" spans="1:1" x14ac:dyDescent="0.25">
      <c r="A258" s="203">
        <f t="shared" si="3"/>
        <v>0</v>
      </c>
    </row>
    <row r="259" spans="1:1" x14ac:dyDescent="0.25">
      <c r="A259" s="203">
        <f t="shared" si="3"/>
        <v>0</v>
      </c>
    </row>
    <row r="260" spans="1:1" x14ac:dyDescent="0.25">
      <c r="A260" s="203">
        <f t="shared" si="3"/>
        <v>0</v>
      </c>
    </row>
    <row r="261" spans="1:1" x14ac:dyDescent="0.25">
      <c r="A261" s="203">
        <f t="shared" ref="A261:A324" si="4">SUM(B261)</f>
        <v>0</v>
      </c>
    </row>
    <row r="262" spans="1:1" x14ac:dyDescent="0.25">
      <c r="A262" s="203">
        <f t="shared" si="4"/>
        <v>0</v>
      </c>
    </row>
    <row r="263" spans="1:1" x14ac:dyDescent="0.25">
      <c r="A263" s="203">
        <f t="shared" si="4"/>
        <v>0</v>
      </c>
    </row>
    <row r="264" spans="1:1" x14ac:dyDescent="0.25">
      <c r="A264" s="203">
        <f t="shared" si="4"/>
        <v>0</v>
      </c>
    </row>
    <row r="265" spans="1:1" x14ac:dyDescent="0.25">
      <c r="A265" s="203">
        <f t="shared" si="4"/>
        <v>0</v>
      </c>
    </row>
    <row r="266" spans="1:1" x14ac:dyDescent="0.25">
      <c r="A266" s="203">
        <f t="shared" si="4"/>
        <v>0</v>
      </c>
    </row>
    <row r="267" spans="1:1" x14ac:dyDescent="0.25">
      <c r="A267" s="203">
        <f t="shared" si="4"/>
        <v>0</v>
      </c>
    </row>
    <row r="268" spans="1:1" x14ac:dyDescent="0.25">
      <c r="A268" s="203">
        <f t="shared" si="4"/>
        <v>0</v>
      </c>
    </row>
    <row r="269" spans="1:1" x14ac:dyDescent="0.25">
      <c r="A269" s="203">
        <f t="shared" si="4"/>
        <v>0</v>
      </c>
    </row>
    <row r="270" spans="1:1" x14ac:dyDescent="0.25">
      <c r="A270" s="203">
        <f t="shared" si="4"/>
        <v>0</v>
      </c>
    </row>
    <row r="271" spans="1:1" x14ac:dyDescent="0.25">
      <c r="A271" s="203">
        <f t="shared" si="4"/>
        <v>0</v>
      </c>
    </row>
    <row r="272" spans="1:1" x14ac:dyDescent="0.25">
      <c r="A272" s="203">
        <f t="shared" si="4"/>
        <v>0</v>
      </c>
    </row>
    <row r="273" spans="1:1" x14ac:dyDescent="0.25">
      <c r="A273" s="203">
        <f t="shared" si="4"/>
        <v>0</v>
      </c>
    </row>
    <row r="274" spans="1:1" x14ac:dyDescent="0.25">
      <c r="A274" s="203">
        <f t="shared" si="4"/>
        <v>0</v>
      </c>
    </row>
    <row r="275" spans="1:1" x14ac:dyDescent="0.25">
      <c r="A275" s="203">
        <f t="shared" si="4"/>
        <v>0</v>
      </c>
    </row>
    <row r="276" spans="1:1" x14ac:dyDescent="0.25">
      <c r="A276" s="203">
        <f t="shared" si="4"/>
        <v>0</v>
      </c>
    </row>
    <row r="277" spans="1:1" x14ac:dyDescent="0.25">
      <c r="A277" s="203">
        <f t="shared" si="4"/>
        <v>0</v>
      </c>
    </row>
    <row r="278" spans="1:1" x14ac:dyDescent="0.25">
      <c r="A278" s="203">
        <f t="shared" si="4"/>
        <v>0</v>
      </c>
    </row>
    <row r="279" spans="1:1" x14ac:dyDescent="0.25">
      <c r="A279" s="203">
        <f t="shared" si="4"/>
        <v>0</v>
      </c>
    </row>
    <row r="280" spans="1:1" x14ac:dyDescent="0.25">
      <c r="A280" s="203">
        <f t="shared" si="4"/>
        <v>0</v>
      </c>
    </row>
    <row r="281" spans="1:1" x14ac:dyDescent="0.25">
      <c r="A281" s="203">
        <f t="shared" si="4"/>
        <v>0</v>
      </c>
    </row>
    <row r="282" spans="1:1" x14ac:dyDescent="0.25">
      <c r="A282" s="203">
        <f t="shared" si="4"/>
        <v>0</v>
      </c>
    </row>
    <row r="283" spans="1:1" x14ac:dyDescent="0.25">
      <c r="A283" s="203">
        <f t="shared" si="4"/>
        <v>0</v>
      </c>
    </row>
    <row r="284" spans="1:1" x14ac:dyDescent="0.25">
      <c r="A284" s="203">
        <f t="shared" si="4"/>
        <v>0</v>
      </c>
    </row>
    <row r="285" spans="1:1" x14ac:dyDescent="0.25">
      <c r="A285" s="203">
        <f t="shared" si="4"/>
        <v>0</v>
      </c>
    </row>
    <row r="286" spans="1:1" x14ac:dyDescent="0.25">
      <c r="A286" s="203">
        <f t="shared" si="4"/>
        <v>0</v>
      </c>
    </row>
    <row r="287" spans="1:1" x14ac:dyDescent="0.25">
      <c r="A287" s="203">
        <f t="shared" si="4"/>
        <v>0</v>
      </c>
    </row>
    <row r="288" spans="1:1" x14ac:dyDescent="0.25">
      <c r="A288" s="203">
        <f t="shared" si="4"/>
        <v>0</v>
      </c>
    </row>
    <row r="289" spans="1:1" x14ac:dyDescent="0.25">
      <c r="A289" s="203">
        <f t="shared" si="4"/>
        <v>0</v>
      </c>
    </row>
    <row r="290" spans="1:1" x14ac:dyDescent="0.25">
      <c r="A290" s="203">
        <f t="shared" si="4"/>
        <v>0</v>
      </c>
    </row>
    <row r="291" spans="1:1" x14ac:dyDescent="0.25">
      <c r="A291" s="203">
        <f t="shared" si="4"/>
        <v>0</v>
      </c>
    </row>
    <row r="292" spans="1:1" x14ac:dyDescent="0.25">
      <c r="A292" s="203">
        <f t="shared" si="4"/>
        <v>0</v>
      </c>
    </row>
    <row r="293" spans="1:1" x14ac:dyDescent="0.25">
      <c r="A293" s="203">
        <f t="shared" si="4"/>
        <v>0</v>
      </c>
    </row>
    <row r="294" spans="1:1" x14ac:dyDescent="0.25">
      <c r="A294" s="203">
        <f t="shared" si="4"/>
        <v>0</v>
      </c>
    </row>
    <row r="295" spans="1:1" x14ac:dyDescent="0.25">
      <c r="A295" s="203">
        <f t="shared" si="4"/>
        <v>0</v>
      </c>
    </row>
    <row r="296" spans="1:1" x14ac:dyDescent="0.25">
      <c r="A296" s="203">
        <f t="shared" si="4"/>
        <v>0</v>
      </c>
    </row>
    <row r="297" spans="1:1" x14ac:dyDescent="0.25">
      <c r="A297" s="203">
        <f t="shared" si="4"/>
        <v>0</v>
      </c>
    </row>
    <row r="298" spans="1:1" x14ac:dyDescent="0.25">
      <c r="A298" s="203">
        <f t="shared" si="4"/>
        <v>0</v>
      </c>
    </row>
    <row r="299" spans="1:1" x14ac:dyDescent="0.25">
      <c r="A299" s="203">
        <f t="shared" si="4"/>
        <v>0</v>
      </c>
    </row>
    <row r="300" spans="1:1" x14ac:dyDescent="0.25">
      <c r="A300" s="203">
        <f t="shared" si="4"/>
        <v>0</v>
      </c>
    </row>
    <row r="301" spans="1:1" x14ac:dyDescent="0.25">
      <c r="A301" s="203">
        <f t="shared" si="4"/>
        <v>0</v>
      </c>
    </row>
    <row r="302" spans="1:1" x14ac:dyDescent="0.25">
      <c r="A302" s="203">
        <f t="shared" si="4"/>
        <v>0</v>
      </c>
    </row>
    <row r="303" spans="1:1" x14ac:dyDescent="0.25">
      <c r="A303" s="203">
        <f t="shared" si="4"/>
        <v>0</v>
      </c>
    </row>
    <row r="304" spans="1:1" x14ac:dyDescent="0.25">
      <c r="A304" s="203">
        <f t="shared" si="4"/>
        <v>0</v>
      </c>
    </row>
    <row r="305" spans="1:1" x14ac:dyDescent="0.25">
      <c r="A305" s="203">
        <f t="shared" si="4"/>
        <v>0</v>
      </c>
    </row>
    <row r="306" spans="1:1" x14ac:dyDescent="0.25">
      <c r="A306" s="203">
        <f t="shared" si="4"/>
        <v>0</v>
      </c>
    </row>
    <row r="307" spans="1:1" x14ac:dyDescent="0.25">
      <c r="A307" s="203">
        <f t="shared" si="4"/>
        <v>0</v>
      </c>
    </row>
    <row r="308" spans="1:1" x14ac:dyDescent="0.25">
      <c r="A308" s="203">
        <f t="shared" si="4"/>
        <v>0</v>
      </c>
    </row>
    <row r="309" spans="1:1" x14ac:dyDescent="0.25">
      <c r="A309" s="203">
        <f t="shared" si="4"/>
        <v>0</v>
      </c>
    </row>
    <row r="310" spans="1:1" x14ac:dyDescent="0.25">
      <c r="A310" s="203">
        <f t="shared" si="4"/>
        <v>0</v>
      </c>
    </row>
    <row r="311" spans="1:1" x14ac:dyDescent="0.25">
      <c r="A311" s="203">
        <f t="shared" si="4"/>
        <v>0</v>
      </c>
    </row>
    <row r="312" spans="1:1" x14ac:dyDescent="0.25">
      <c r="A312" s="203">
        <f t="shared" si="4"/>
        <v>0</v>
      </c>
    </row>
    <row r="313" spans="1:1" x14ac:dyDescent="0.25">
      <c r="A313" s="203">
        <f t="shared" si="4"/>
        <v>0</v>
      </c>
    </row>
    <row r="314" spans="1:1" x14ac:dyDescent="0.25">
      <c r="A314" s="203">
        <f t="shared" si="4"/>
        <v>0</v>
      </c>
    </row>
    <row r="315" spans="1:1" x14ac:dyDescent="0.25">
      <c r="A315" s="203">
        <f t="shared" si="4"/>
        <v>0</v>
      </c>
    </row>
    <row r="316" spans="1:1" x14ac:dyDescent="0.25">
      <c r="A316" s="203">
        <f t="shared" si="4"/>
        <v>0</v>
      </c>
    </row>
    <row r="317" spans="1:1" x14ac:dyDescent="0.25">
      <c r="A317" s="203">
        <f t="shared" si="4"/>
        <v>0</v>
      </c>
    </row>
    <row r="318" spans="1:1" x14ac:dyDescent="0.25">
      <c r="A318" s="203">
        <f t="shared" si="4"/>
        <v>0</v>
      </c>
    </row>
    <row r="319" spans="1:1" x14ac:dyDescent="0.25">
      <c r="A319" s="203">
        <f t="shared" si="4"/>
        <v>0</v>
      </c>
    </row>
    <row r="320" spans="1:1" x14ac:dyDescent="0.25">
      <c r="A320" s="203">
        <f t="shared" si="4"/>
        <v>0</v>
      </c>
    </row>
    <row r="321" spans="1:1" x14ac:dyDescent="0.25">
      <c r="A321" s="203">
        <f t="shared" si="4"/>
        <v>0</v>
      </c>
    </row>
    <row r="322" spans="1:1" x14ac:dyDescent="0.25">
      <c r="A322" s="203">
        <f t="shared" si="4"/>
        <v>0</v>
      </c>
    </row>
    <row r="323" spans="1:1" x14ac:dyDescent="0.25">
      <c r="A323" s="203">
        <f t="shared" si="4"/>
        <v>0</v>
      </c>
    </row>
    <row r="324" spans="1:1" x14ac:dyDescent="0.25">
      <c r="A324" s="203">
        <f t="shared" si="4"/>
        <v>0</v>
      </c>
    </row>
    <row r="325" spans="1:1" x14ac:dyDescent="0.25">
      <c r="A325" s="203">
        <f t="shared" ref="A325:A388" si="5">SUM(B325)</f>
        <v>0</v>
      </c>
    </row>
    <row r="326" spans="1:1" x14ac:dyDescent="0.25">
      <c r="A326" s="203">
        <f t="shared" si="5"/>
        <v>0</v>
      </c>
    </row>
    <row r="327" spans="1:1" x14ac:dyDescent="0.25">
      <c r="A327" s="203">
        <f t="shared" si="5"/>
        <v>0</v>
      </c>
    </row>
    <row r="328" spans="1:1" x14ac:dyDescent="0.25">
      <c r="A328" s="203">
        <f t="shared" si="5"/>
        <v>0</v>
      </c>
    </row>
    <row r="329" spans="1:1" x14ac:dyDescent="0.25">
      <c r="A329" s="203">
        <f t="shared" si="5"/>
        <v>0</v>
      </c>
    </row>
    <row r="330" spans="1:1" x14ac:dyDescent="0.25">
      <c r="A330" s="203">
        <f t="shared" si="5"/>
        <v>0</v>
      </c>
    </row>
    <row r="331" spans="1:1" x14ac:dyDescent="0.25">
      <c r="A331" s="203">
        <f t="shared" si="5"/>
        <v>0</v>
      </c>
    </row>
    <row r="332" spans="1:1" x14ac:dyDescent="0.25">
      <c r="A332" s="203">
        <f t="shared" si="5"/>
        <v>0</v>
      </c>
    </row>
    <row r="333" spans="1:1" x14ac:dyDescent="0.25">
      <c r="A333" s="203">
        <f t="shared" si="5"/>
        <v>0</v>
      </c>
    </row>
    <row r="334" spans="1:1" x14ac:dyDescent="0.25">
      <c r="A334" s="203">
        <f t="shared" si="5"/>
        <v>0</v>
      </c>
    </row>
    <row r="335" spans="1:1" x14ac:dyDescent="0.25">
      <c r="A335" s="203">
        <f t="shared" si="5"/>
        <v>0</v>
      </c>
    </row>
    <row r="336" spans="1:1" x14ac:dyDescent="0.25">
      <c r="A336" s="203">
        <f t="shared" si="5"/>
        <v>0</v>
      </c>
    </row>
    <row r="337" spans="1:1" x14ac:dyDescent="0.25">
      <c r="A337" s="203">
        <f t="shared" si="5"/>
        <v>0</v>
      </c>
    </row>
    <row r="338" spans="1:1" x14ac:dyDescent="0.25">
      <c r="A338" s="203">
        <f t="shared" si="5"/>
        <v>0</v>
      </c>
    </row>
    <row r="339" spans="1:1" x14ac:dyDescent="0.25">
      <c r="A339" s="203">
        <f t="shared" si="5"/>
        <v>0</v>
      </c>
    </row>
    <row r="340" spans="1:1" x14ac:dyDescent="0.25">
      <c r="A340" s="203">
        <f t="shared" si="5"/>
        <v>0</v>
      </c>
    </row>
    <row r="341" spans="1:1" x14ac:dyDescent="0.25">
      <c r="A341" s="203">
        <f t="shared" si="5"/>
        <v>0</v>
      </c>
    </row>
    <row r="342" spans="1:1" x14ac:dyDescent="0.25">
      <c r="A342" s="203">
        <f t="shared" si="5"/>
        <v>0</v>
      </c>
    </row>
    <row r="343" spans="1:1" x14ac:dyDescent="0.25">
      <c r="A343" s="203">
        <f t="shared" si="5"/>
        <v>0</v>
      </c>
    </row>
    <row r="344" spans="1:1" x14ac:dyDescent="0.25">
      <c r="A344" s="203">
        <f t="shared" si="5"/>
        <v>0</v>
      </c>
    </row>
    <row r="345" spans="1:1" x14ac:dyDescent="0.25">
      <c r="A345" s="203">
        <f t="shared" si="5"/>
        <v>0</v>
      </c>
    </row>
    <row r="346" spans="1:1" x14ac:dyDescent="0.25">
      <c r="A346" s="203">
        <f t="shared" si="5"/>
        <v>0</v>
      </c>
    </row>
    <row r="347" spans="1:1" x14ac:dyDescent="0.25">
      <c r="A347" s="203">
        <f t="shared" si="5"/>
        <v>0</v>
      </c>
    </row>
    <row r="348" spans="1:1" x14ac:dyDescent="0.25">
      <c r="A348" s="203">
        <f t="shared" si="5"/>
        <v>0</v>
      </c>
    </row>
    <row r="349" spans="1:1" x14ac:dyDescent="0.25">
      <c r="A349" s="203">
        <f t="shared" si="5"/>
        <v>0</v>
      </c>
    </row>
    <row r="350" spans="1:1" x14ac:dyDescent="0.25">
      <c r="A350" s="203">
        <f t="shared" si="5"/>
        <v>0</v>
      </c>
    </row>
    <row r="351" spans="1:1" x14ac:dyDescent="0.25">
      <c r="A351" s="203">
        <f t="shared" si="5"/>
        <v>0</v>
      </c>
    </row>
    <row r="352" spans="1:1" x14ac:dyDescent="0.25">
      <c r="A352" s="203">
        <f t="shared" si="5"/>
        <v>0</v>
      </c>
    </row>
    <row r="353" spans="1:1" x14ac:dyDescent="0.25">
      <c r="A353" s="203">
        <f t="shared" si="5"/>
        <v>0</v>
      </c>
    </row>
    <row r="354" spans="1:1" x14ac:dyDescent="0.25">
      <c r="A354" s="203">
        <f t="shared" si="5"/>
        <v>0</v>
      </c>
    </row>
    <row r="355" spans="1:1" x14ac:dyDescent="0.25">
      <c r="A355" s="203">
        <f t="shared" si="5"/>
        <v>0</v>
      </c>
    </row>
    <row r="356" spans="1:1" x14ac:dyDescent="0.25">
      <c r="A356" s="203">
        <f t="shared" si="5"/>
        <v>0</v>
      </c>
    </row>
    <row r="357" spans="1:1" x14ac:dyDescent="0.25">
      <c r="A357" s="203">
        <f t="shared" si="5"/>
        <v>0</v>
      </c>
    </row>
    <row r="358" spans="1:1" x14ac:dyDescent="0.25">
      <c r="A358" s="203">
        <f t="shared" si="5"/>
        <v>0</v>
      </c>
    </row>
    <row r="359" spans="1:1" x14ac:dyDescent="0.25">
      <c r="A359" s="203">
        <f t="shared" si="5"/>
        <v>0</v>
      </c>
    </row>
    <row r="360" spans="1:1" x14ac:dyDescent="0.25">
      <c r="A360" s="203">
        <f t="shared" si="5"/>
        <v>0</v>
      </c>
    </row>
    <row r="361" spans="1:1" x14ac:dyDescent="0.25">
      <c r="A361" s="203">
        <f t="shared" si="5"/>
        <v>0</v>
      </c>
    </row>
    <row r="362" spans="1:1" x14ac:dyDescent="0.25">
      <c r="A362" s="203">
        <f t="shared" si="5"/>
        <v>0</v>
      </c>
    </row>
    <row r="363" spans="1:1" x14ac:dyDescent="0.25">
      <c r="A363" s="203">
        <f t="shared" si="5"/>
        <v>0</v>
      </c>
    </row>
    <row r="364" spans="1:1" x14ac:dyDescent="0.25">
      <c r="A364" s="203">
        <f t="shared" si="5"/>
        <v>0</v>
      </c>
    </row>
    <row r="365" spans="1:1" x14ac:dyDescent="0.25">
      <c r="A365" s="203">
        <f t="shared" si="5"/>
        <v>0</v>
      </c>
    </row>
    <row r="366" spans="1:1" x14ac:dyDescent="0.25">
      <c r="A366" s="203">
        <f t="shared" si="5"/>
        <v>0</v>
      </c>
    </row>
    <row r="367" spans="1:1" x14ac:dyDescent="0.25">
      <c r="A367" s="203">
        <f t="shared" si="5"/>
        <v>0</v>
      </c>
    </row>
    <row r="368" spans="1:1" x14ac:dyDescent="0.25">
      <c r="A368" s="203">
        <f t="shared" si="5"/>
        <v>0</v>
      </c>
    </row>
    <row r="369" spans="1:1" x14ac:dyDescent="0.25">
      <c r="A369" s="203">
        <f t="shared" si="5"/>
        <v>0</v>
      </c>
    </row>
    <row r="370" spans="1:1" x14ac:dyDescent="0.25">
      <c r="A370" s="203">
        <f t="shared" si="5"/>
        <v>0</v>
      </c>
    </row>
    <row r="371" spans="1:1" x14ac:dyDescent="0.25">
      <c r="A371" s="203">
        <f t="shared" si="5"/>
        <v>0</v>
      </c>
    </row>
    <row r="372" spans="1:1" x14ac:dyDescent="0.25">
      <c r="A372" s="203">
        <f t="shared" si="5"/>
        <v>0</v>
      </c>
    </row>
    <row r="373" spans="1:1" x14ac:dyDescent="0.25">
      <c r="A373" s="203">
        <f t="shared" si="5"/>
        <v>0</v>
      </c>
    </row>
    <row r="374" spans="1:1" x14ac:dyDescent="0.25">
      <c r="A374" s="203">
        <f t="shared" si="5"/>
        <v>0</v>
      </c>
    </row>
    <row r="375" spans="1:1" x14ac:dyDescent="0.25">
      <c r="A375" s="203">
        <f t="shared" si="5"/>
        <v>0</v>
      </c>
    </row>
    <row r="376" spans="1:1" x14ac:dyDescent="0.25">
      <c r="A376" s="203">
        <f t="shared" si="5"/>
        <v>0</v>
      </c>
    </row>
    <row r="377" spans="1:1" x14ac:dyDescent="0.25">
      <c r="A377" s="203">
        <f t="shared" si="5"/>
        <v>0</v>
      </c>
    </row>
    <row r="378" spans="1:1" x14ac:dyDescent="0.25">
      <c r="A378" s="203">
        <f t="shared" si="5"/>
        <v>0</v>
      </c>
    </row>
    <row r="379" spans="1:1" x14ac:dyDescent="0.25">
      <c r="A379" s="203">
        <f t="shared" si="5"/>
        <v>0</v>
      </c>
    </row>
    <row r="380" spans="1:1" x14ac:dyDescent="0.25">
      <c r="A380" s="203">
        <f t="shared" si="5"/>
        <v>0</v>
      </c>
    </row>
    <row r="381" spans="1:1" x14ac:dyDescent="0.25">
      <c r="A381" s="203">
        <f t="shared" si="5"/>
        <v>0</v>
      </c>
    </row>
    <row r="382" spans="1:1" x14ac:dyDescent="0.25">
      <c r="A382" s="203">
        <f t="shared" si="5"/>
        <v>0</v>
      </c>
    </row>
    <row r="383" spans="1:1" x14ac:dyDescent="0.25">
      <c r="A383" s="203">
        <f t="shared" si="5"/>
        <v>0</v>
      </c>
    </row>
    <row r="384" spans="1:1" x14ac:dyDescent="0.25">
      <c r="A384" s="203">
        <f t="shared" si="5"/>
        <v>0</v>
      </c>
    </row>
    <row r="385" spans="1:1" x14ac:dyDescent="0.25">
      <c r="A385" s="203">
        <f t="shared" si="5"/>
        <v>0</v>
      </c>
    </row>
    <row r="386" spans="1:1" x14ac:dyDescent="0.25">
      <c r="A386" s="203">
        <f t="shared" si="5"/>
        <v>0</v>
      </c>
    </row>
    <row r="387" spans="1:1" x14ac:dyDescent="0.25">
      <c r="A387" s="203">
        <f t="shared" si="5"/>
        <v>0</v>
      </c>
    </row>
    <row r="388" spans="1:1" x14ac:dyDescent="0.25">
      <c r="A388" s="203">
        <f t="shared" si="5"/>
        <v>0</v>
      </c>
    </row>
    <row r="389" spans="1:1" x14ac:dyDescent="0.25">
      <c r="A389" s="203">
        <f t="shared" ref="A389:A452" si="6">SUM(B389)</f>
        <v>0</v>
      </c>
    </row>
    <row r="390" spans="1:1" x14ac:dyDescent="0.25">
      <c r="A390" s="203">
        <f t="shared" si="6"/>
        <v>0</v>
      </c>
    </row>
    <row r="391" spans="1:1" x14ac:dyDescent="0.25">
      <c r="A391" s="203">
        <f t="shared" si="6"/>
        <v>0</v>
      </c>
    </row>
    <row r="392" spans="1:1" x14ac:dyDescent="0.25">
      <c r="A392" s="203">
        <f t="shared" si="6"/>
        <v>0</v>
      </c>
    </row>
    <row r="393" spans="1:1" x14ac:dyDescent="0.25">
      <c r="A393" s="203">
        <f t="shared" si="6"/>
        <v>0</v>
      </c>
    </row>
    <row r="394" spans="1:1" x14ac:dyDescent="0.25">
      <c r="A394" s="203">
        <f t="shared" si="6"/>
        <v>0</v>
      </c>
    </row>
    <row r="395" spans="1:1" x14ac:dyDescent="0.25">
      <c r="A395" s="203">
        <f t="shared" si="6"/>
        <v>0</v>
      </c>
    </row>
    <row r="396" spans="1:1" x14ac:dyDescent="0.25">
      <c r="A396" s="203">
        <f t="shared" si="6"/>
        <v>0</v>
      </c>
    </row>
    <row r="397" spans="1:1" x14ac:dyDescent="0.25">
      <c r="A397" s="203">
        <f t="shared" si="6"/>
        <v>0</v>
      </c>
    </row>
    <row r="398" spans="1:1" x14ac:dyDescent="0.25">
      <c r="A398" s="203">
        <f t="shared" si="6"/>
        <v>0</v>
      </c>
    </row>
    <row r="399" spans="1:1" x14ac:dyDescent="0.25">
      <c r="A399" s="203">
        <f t="shared" si="6"/>
        <v>0</v>
      </c>
    </row>
    <row r="400" spans="1:1" x14ac:dyDescent="0.25">
      <c r="A400" s="203">
        <f t="shared" si="6"/>
        <v>0</v>
      </c>
    </row>
    <row r="401" spans="1:1" x14ac:dyDescent="0.25">
      <c r="A401" s="203">
        <f t="shared" si="6"/>
        <v>0</v>
      </c>
    </row>
    <row r="402" spans="1:1" x14ac:dyDescent="0.25">
      <c r="A402" s="203">
        <f t="shared" si="6"/>
        <v>0</v>
      </c>
    </row>
    <row r="403" spans="1:1" x14ac:dyDescent="0.25">
      <c r="A403" s="203">
        <f t="shared" si="6"/>
        <v>0</v>
      </c>
    </row>
    <row r="404" spans="1:1" x14ac:dyDescent="0.25">
      <c r="A404" s="203">
        <f t="shared" si="6"/>
        <v>0</v>
      </c>
    </row>
    <row r="405" spans="1:1" x14ac:dyDescent="0.25">
      <c r="A405" s="203">
        <f t="shared" si="6"/>
        <v>0</v>
      </c>
    </row>
    <row r="406" spans="1:1" x14ac:dyDescent="0.25">
      <c r="A406" s="203">
        <f t="shared" si="6"/>
        <v>0</v>
      </c>
    </row>
    <row r="407" spans="1:1" x14ac:dyDescent="0.25">
      <c r="A407" s="203">
        <f t="shared" si="6"/>
        <v>0</v>
      </c>
    </row>
    <row r="408" spans="1:1" x14ac:dyDescent="0.25">
      <c r="A408" s="203">
        <f t="shared" si="6"/>
        <v>0</v>
      </c>
    </row>
    <row r="409" spans="1:1" x14ac:dyDescent="0.25">
      <c r="A409" s="203">
        <f t="shared" si="6"/>
        <v>0</v>
      </c>
    </row>
    <row r="410" spans="1:1" x14ac:dyDescent="0.25">
      <c r="A410" s="203">
        <f t="shared" si="6"/>
        <v>0</v>
      </c>
    </row>
    <row r="411" spans="1:1" x14ac:dyDescent="0.25">
      <c r="A411" s="203">
        <f t="shared" si="6"/>
        <v>0</v>
      </c>
    </row>
    <row r="412" spans="1:1" x14ac:dyDescent="0.25">
      <c r="A412" s="203">
        <f t="shared" si="6"/>
        <v>0</v>
      </c>
    </row>
    <row r="413" spans="1:1" x14ac:dyDescent="0.25">
      <c r="A413" s="203">
        <f t="shared" si="6"/>
        <v>0</v>
      </c>
    </row>
    <row r="414" spans="1:1" x14ac:dyDescent="0.25">
      <c r="A414" s="203">
        <f t="shared" si="6"/>
        <v>0</v>
      </c>
    </row>
    <row r="415" spans="1:1" x14ac:dyDescent="0.25">
      <c r="A415" s="203">
        <f t="shared" si="6"/>
        <v>0</v>
      </c>
    </row>
    <row r="416" spans="1:1" x14ac:dyDescent="0.25">
      <c r="A416" s="203">
        <f t="shared" si="6"/>
        <v>0</v>
      </c>
    </row>
    <row r="417" spans="1:1" x14ac:dyDescent="0.25">
      <c r="A417" s="203">
        <f t="shared" si="6"/>
        <v>0</v>
      </c>
    </row>
    <row r="418" spans="1:1" x14ac:dyDescent="0.25">
      <c r="A418" s="203">
        <f t="shared" si="6"/>
        <v>0</v>
      </c>
    </row>
    <row r="419" spans="1:1" x14ac:dyDescent="0.25">
      <c r="A419" s="203">
        <f t="shared" si="6"/>
        <v>0</v>
      </c>
    </row>
    <row r="420" spans="1:1" x14ac:dyDescent="0.25">
      <c r="A420" s="203">
        <f t="shared" si="6"/>
        <v>0</v>
      </c>
    </row>
    <row r="421" spans="1:1" x14ac:dyDescent="0.25">
      <c r="A421" s="203">
        <f t="shared" si="6"/>
        <v>0</v>
      </c>
    </row>
    <row r="422" spans="1:1" x14ac:dyDescent="0.25">
      <c r="A422" s="203">
        <f t="shared" si="6"/>
        <v>0</v>
      </c>
    </row>
    <row r="423" spans="1:1" x14ac:dyDescent="0.25">
      <c r="A423" s="203">
        <f t="shared" si="6"/>
        <v>0</v>
      </c>
    </row>
    <row r="424" spans="1:1" x14ac:dyDescent="0.25">
      <c r="A424" s="203">
        <f t="shared" si="6"/>
        <v>0</v>
      </c>
    </row>
    <row r="425" spans="1:1" x14ac:dyDescent="0.25">
      <c r="A425" s="203">
        <f t="shared" si="6"/>
        <v>0</v>
      </c>
    </row>
    <row r="426" spans="1:1" x14ac:dyDescent="0.25">
      <c r="A426" s="203">
        <f t="shared" si="6"/>
        <v>0</v>
      </c>
    </row>
    <row r="427" spans="1:1" x14ac:dyDescent="0.25">
      <c r="A427" s="203">
        <f t="shared" si="6"/>
        <v>0</v>
      </c>
    </row>
    <row r="428" spans="1:1" x14ac:dyDescent="0.25">
      <c r="A428" s="203">
        <f t="shared" si="6"/>
        <v>0</v>
      </c>
    </row>
    <row r="429" spans="1:1" x14ac:dyDescent="0.25">
      <c r="A429" s="203">
        <f t="shared" si="6"/>
        <v>0</v>
      </c>
    </row>
    <row r="430" spans="1:1" x14ac:dyDescent="0.25">
      <c r="A430" s="203">
        <f t="shared" si="6"/>
        <v>0</v>
      </c>
    </row>
    <row r="431" spans="1:1" x14ac:dyDescent="0.25">
      <c r="A431" s="203">
        <f t="shared" si="6"/>
        <v>0</v>
      </c>
    </row>
    <row r="432" spans="1:1" x14ac:dyDescent="0.25">
      <c r="A432" s="203">
        <f t="shared" si="6"/>
        <v>0</v>
      </c>
    </row>
    <row r="433" spans="1:1" x14ac:dyDescent="0.25">
      <c r="A433" s="203">
        <f t="shared" si="6"/>
        <v>0</v>
      </c>
    </row>
    <row r="434" spans="1:1" x14ac:dyDescent="0.25">
      <c r="A434" s="203">
        <f t="shared" si="6"/>
        <v>0</v>
      </c>
    </row>
    <row r="435" spans="1:1" x14ac:dyDescent="0.25">
      <c r="A435" s="203">
        <f t="shared" si="6"/>
        <v>0</v>
      </c>
    </row>
    <row r="436" spans="1:1" x14ac:dyDescent="0.25">
      <c r="A436" s="203">
        <f t="shared" si="6"/>
        <v>0</v>
      </c>
    </row>
    <row r="437" spans="1:1" x14ac:dyDescent="0.25">
      <c r="A437" s="203">
        <f t="shared" si="6"/>
        <v>0</v>
      </c>
    </row>
    <row r="438" spans="1:1" x14ac:dyDescent="0.25">
      <c r="A438" s="203">
        <f t="shared" si="6"/>
        <v>0</v>
      </c>
    </row>
    <row r="439" spans="1:1" x14ac:dyDescent="0.25">
      <c r="A439" s="203">
        <f t="shared" si="6"/>
        <v>0</v>
      </c>
    </row>
    <row r="440" spans="1:1" x14ac:dyDescent="0.25">
      <c r="A440" s="203">
        <f t="shared" si="6"/>
        <v>0</v>
      </c>
    </row>
    <row r="441" spans="1:1" x14ac:dyDescent="0.25">
      <c r="A441" s="203">
        <f t="shared" si="6"/>
        <v>0</v>
      </c>
    </row>
    <row r="442" spans="1:1" x14ac:dyDescent="0.25">
      <c r="A442" s="203">
        <f t="shared" si="6"/>
        <v>0</v>
      </c>
    </row>
    <row r="443" spans="1:1" x14ac:dyDescent="0.25">
      <c r="A443" s="203">
        <f t="shared" si="6"/>
        <v>0</v>
      </c>
    </row>
    <row r="444" spans="1:1" x14ac:dyDescent="0.25">
      <c r="A444" s="203">
        <f t="shared" si="6"/>
        <v>0</v>
      </c>
    </row>
    <row r="445" spans="1:1" x14ac:dyDescent="0.25">
      <c r="A445" s="203">
        <f t="shared" si="6"/>
        <v>0</v>
      </c>
    </row>
    <row r="446" spans="1:1" x14ac:dyDescent="0.25">
      <c r="A446" s="203">
        <f t="shared" si="6"/>
        <v>0</v>
      </c>
    </row>
    <row r="447" spans="1:1" x14ac:dyDescent="0.25">
      <c r="A447" s="203">
        <f t="shared" si="6"/>
        <v>0</v>
      </c>
    </row>
    <row r="448" spans="1:1" x14ac:dyDescent="0.25">
      <c r="A448" s="203">
        <f t="shared" si="6"/>
        <v>0</v>
      </c>
    </row>
    <row r="449" spans="1:1" x14ac:dyDescent="0.25">
      <c r="A449" s="203">
        <f t="shared" si="6"/>
        <v>0</v>
      </c>
    </row>
    <row r="450" spans="1:1" x14ac:dyDescent="0.25">
      <c r="A450" s="203">
        <f t="shared" si="6"/>
        <v>0</v>
      </c>
    </row>
    <row r="451" spans="1:1" x14ac:dyDescent="0.25">
      <c r="A451" s="203">
        <f t="shared" si="6"/>
        <v>0</v>
      </c>
    </row>
    <row r="452" spans="1:1" x14ac:dyDescent="0.25">
      <c r="A452" s="203">
        <f t="shared" si="6"/>
        <v>0</v>
      </c>
    </row>
    <row r="453" spans="1:1" x14ac:dyDescent="0.25">
      <c r="A453" s="203">
        <f t="shared" ref="A453:A516" si="7">SUM(B453)</f>
        <v>0</v>
      </c>
    </row>
    <row r="454" spans="1:1" x14ac:dyDescent="0.25">
      <c r="A454" s="203">
        <f t="shared" si="7"/>
        <v>0</v>
      </c>
    </row>
    <row r="455" spans="1:1" x14ac:dyDescent="0.25">
      <c r="A455" s="203">
        <f t="shared" si="7"/>
        <v>0</v>
      </c>
    </row>
    <row r="456" spans="1:1" x14ac:dyDescent="0.25">
      <c r="A456" s="203">
        <f t="shared" si="7"/>
        <v>0</v>
      </c>
    </row>
    <row r="457" spans="1:1" x14ac:dyDescent="0.25">
      <c r="A457" s="203">
        <f t="shared" si="7"/>
        <v>0</v>
      </c>
    </row>
    <row r="458" spans="1:1" x14ac:dyDescent="0.25">
      <c r="A458" s="203">
        <f t="shared" si="7"/>
        <v>0</v>
      </c>
    </row>
    <row r="459" spans="1:1" x14ac:dyDescent="0.25">
      <c r="A459" s="203">
        <f t="shared" si="7"/>
        <v>0</v>
      </c>
    </row>
    <row r="460" spans="1:1" x14ac:dyDescent="0.25">
      <c r="A460" s="203">
        <f t="shared" si="7"/>
        <v>0</v>
      </c>
    </row>
    <row r="461" spans="1:1" x14ac:dyDescent="0.25">
      <c r="A461" s="203">
        <f t="shared" si="7"/>
        <v>0</v>
      </c>
    </row>
    <row r="462" spans="1:1" x14ac:dyDescent="0.25">
      <c r="A462" s="203">
        <f t="shared" si="7"/>
        <v>0</v>
      </c>
    </row>
    <row r="463" spans="1:1" x14ac:dyDescent="0.25">
      <c r="A463" s="203">
        <f t="shared" si="7"/>
        <v>0</v>
      </c>
    </row>
    <row r="464" spans="1:1" x14ac:dyDescent="0.25">
      <c r="A464" s="203">
        <f t="shared" si="7"/>
        <v>0</v>
      </c>
    </row>
    <row r="465" spans="1:1" x14ac:dyDescent="0.25">
      <c r="A465" s="203">
        <f t="shared" si="7"/>
        <v>0</v>
      </c>
    </row>
    <row r="466" spans="1:1" x14ac:dyDescent="0.25">
      <c r="A466" s="203">
        <f t="shared" si="7"/>
        <v>0</v>
      </c>
    </row>
    <row r="467" spans="1:1" x14ac:dyDescent="0.25">
      <c r="A467" s="203">
        <f t="shared" si="7"/>
        <v>0</v>
      </c>
    </row>
    <row r="468" spans="1:1" x14ac:dyDescent="0.25">
      <c r="A468" s="203">
        <f t="shared" si="7"/>
        <v>0</v>
      </c>
    </row>
    <row r="469" spans="1:1" x14ac:dyDescent="0.25">
      <c r="A469" s="203">
        <f t="shared" si="7"/>
        <v>0</v>
      </c>
    </row>
    <row r="470" spans="1:1" x14ac:dyDescent="0.25">
      <c r="A470" s="203">
        <f t="shared" si="7"/>
        <v>0</v>
      </c>
    </row>
    <row r="471" spans="1:1" x14ac:dyDescent="0.25">
      <c r="A471" s="203">
        <f t="shared" si="7"/>
        <v>0</v>
      </c>
    </row>
    <row r="472" spans="1:1" x14ac:dyDescent="0.25">
      <c r="A472" s="203">
        <f t="shared" si="7"/>
        <v>0</v>
      </c>
    </row>
    <row r="473" spans="1:1" x14ac:dyDescent="0.25">
      <c r="A473" s="203">
        <f t="shared" si="7"/>
        <v>0</v>
      </c>
    </row>
    <row r="474" spans="1:1" x14ac:dyDescent="0.25">
      <c r="A474" s="203">
        <f t="shared" si="7"/>
        <v>0</v>
      </c>
    </row>
    <row r="475" spans="1:1" x14ac:dyDescent="0.25">
      <c r="A475" s="203">
        <f t="shared" si="7"/>
        <v>0</v>
      </c>
    </row>
    <row r="476" spans="1:1" x14ac:dyDescent="0.25">
      <c r="A476" s="203">
        <f t="shared" si="7"/>
        <v>0</v>
      </c>
    </row>
    <row r="477" spans="1:1" x14ac:dyDescent="0.25">
      <c r="A477" s="203">
        <f t="shared" si="7"/>
        <v>0</v>
      </c>
    </row>
    <row r="478" spans="1:1" x14ac:dyDescent="0.25">
      <c r="A478" s="203">
        <f t="shared" si="7"/>
        <v>0</v>
      </c>
    </row>
    <row r="479" spans="1:1" x14ac:dyDescent="0.25">
      <c r="A479" s="203">
        <f t="shared" si="7"/>
        <v>0</v>
      </c>
    </row>
    <row r="480" spans="1:1" x14ac:dyDescent="0.25">
      <c r="A480" s="203">
        <f t="shared" si="7"/>
        <v>0</v>
      </c>
    </row>
    <row r="481" spans="1:1" x14ac:dyDescent="0.25">
      <c r="A481" s="203">
        <f t="shared" si="7"/>
        <v>0</v>
      </c>
    </row>
    <row r="482" spans="1:1" x14ac:dyDescent="0.25">
      <c r="A482" s="203">
        <f t="shared" si="7"/>
        <v>0</v>
      </c>
    </row>
    <row r="483" spans="1:1" x14ac:dyDescent="0.25">
      <c r="A483" s="203">
        <f t="shared" si="7"/>
        <v>0</v>
      </c>
    </row>
    <row r="484" spans="1:1" x14ac:dyDescent="0.25">
      <c r="A484" s="203">
        <f t="shared" si="7"/>
        <v>0</v>
      </c>
    </row>
    <row r="485" spans="1:1" x14ac:dyDescent="0.25">
      <c r="A485" s="203">
        <f t="shared" si="7"/>
        <v>0</v>
      </c>
    </row>
    <row r="486" spans="1:1" x14ac:dyDescent="0.25">
      <c r="A486" s="203">
        <f t="shared" si="7"/>
        <v>0</v>
      </c>
    </row>
    <row r="487" spans="1:1" x14ac:dyDescent="0.25">
      <c r="A487" s="203">
        <f t="shared" si="7"/>
        <v>0</v>
      </c>
    </row>
    <row r="488" spans="1:1" x14ac:dyDescent="0.25">
      <c r="A488" s="203">
        <f t="shared" si="7"/>
        <v>0</v>
      </c>
    </row>
    <row r="489" spans="1:1" x14ac:dyDescent="0.25">
      <c r="A489" s="203">
        <f t="shared" si="7"/>
        <v>0</v>
      </c>
    </row>
    <row r="490" spans="1:1" x14ac:dyDescent="0.25">
      <c r="A490" s="203">
        <f t="shared" si="7"/>
        <v>0</v>
      </c>
    </row>
    <row r="491" spans="1:1" x14ac:dyDescent="0.25">
      <c r="A491" s="203">
        <f t="shared" si="7"/>
        <v>0</v>
      </c>
    </row>
    <row r="492" spans="1:1" x14ac:dyDescent="0.25">
      <c r="A492" s="203">
        <f t="shared" si="7"/>
        <v>0</v>
      </c>
    </row>
    <row r="493" spans="1:1" x14ac:dyDescent="0.25">
      <c r="A493" s="203">
        <f t="shared" si="7"/>
        <v>0</v>
      </c>
    </row>
    <row r="494" spans="1:1" x14ac:dyDescent="0.25">
      <c r="A494" s="203">
        <f t="shared" si="7"/>
        <v>0</v>
      </c>
    </row>
    <row r="495" spans="1:1" x14ac:dyDescent="0.25">
      <c r="A495" s="203">
        <f t="shared" si="7"/>
        <v>0</v>
      </c>
    </row>
    <row r="496" spans="1:1" x14ac:dyDescent="0.25">
      <c r="A496" s="203">
        <f t="shared" si="7"/>
        <v>0</v>
      </c>
    </row>
    <row r="497" spans="1:1" x14ac:dyDescent="0.25">
      <c r="A497" s="203">
        <f t="shared" si="7"/>
        <v>0</v>
      </c>
    </row>
    <row r="498" spans="1:1" x14ac:dyDescent="0.25">
      <c r="A498" s="203">
        <f t="shared" si="7"/>
        <v>0</v>
      </c>
    </row>
    <row r="499" spans="1:1" x14ac:dyDescent="0.25">
      <c r="A499" s="203">
        <f t="shared" si="7"/>
        <v>0</v>
      </c>
    </row>
    <row r="500" spans="1:1" x14ac:dyDescent="0.25">
      <c r="A500" s="203">
        <f t="shared" si="7"/>
        <v>0</v>
      </c>
    </row>
    <row r="501" spans="1:1" x14ac:dyDescent="0.25">
      <c r="A501" s="203">
        <f t="shared" si="7"/>
        <v>0</v>
      </c>
    </row>
    <row r="502" spans="1:1" x14ac:dyDescent="0.25">
      <c r="A502" s="203">
        <f t="shared" si="7"/>
        <v>0</v>
      </c>
    </row>
    <row r="503" spans="1:1" x14ac:dyDescent="0.25">
      <c r="A503" s="203">
        <f t="shared" si="7"/>
        <v>0</v>
      </c>
    </row>
    <row r="504" spans="1:1" x14ac:dyDescent="0.25">
      <c r="A504" s="203">
        <f t="shared" si="7"/>
        <v>0</v>
      </c>
    </row>
    <row r="505" spans="1:1" x14ac:dyDescent="0.25">
      <c r="A505" s="203">
        <f t="shared" si="7"/>
        <v>0</v>
      </c>
    </row>
    <row r="506" spans="1:1" x14ac:dyDescent="0.25">
      <c r="A506" s="203">
        <f t="shared" si="7"/>
        <v>0</v>
      </c>
    </row>
    <row r="507" spans="1:1" x14ac:dyDescent="0.25">
      <c r="A507" s="203">
        <f t="shared" si="7"/>
        <v>0</v>
      </c>
    </row>
    <row r="508" spans="1:1" x14ac:dyDescent="0.25">
      <c r="A508" s="203">
        <f t="shared" si="7"/>
        <v>0</v>
      </c>
    </row>
    <row r="509" spans="1:1" x14ac:dyDescent="0.25">
      <c r="A509" s="203">
        <f t="shared" si="7"/>
        <v>0</v>
      </c>
    </row>
    <row r="510" spans="1:1" x14ac:dyDescent="0.25">
      <c r="A510" s="203">
        <f t="shared" si="7"/>
        <v>0</v>
      </c>
    </row>
    <row r="511" spans="1:1" x14ac:dyDescent="0.25">
      <c r="A511" s="203">
        <f t="shared" si="7"/>
        <v>0</v>
      </c>
    </row>
    <row r="512" spans="1:1" x14ac:dyDescent="0.25">
      <c r="A512" s="203">
        <f t="shared" si="7"/>
        <v>0</v>
      </c>
    </row>
    <row r="513" spans="1:1" x14ac:dyDescent="0.25">
      <c r="A513" s="203">
        <f t="shared" si="7"/>
        <v>0</v>
      </c>
    </row>
    <row r="514" spans="1:1" x14ac:dyDescent="0.25">
      <c r="A514" s="203">
        <f t="shared" si="7"/>
        <v>0</v>
      </c>
    </row>
    <row r="515" spans="1:1" x14ac:dyDescent="0.25">
      <c r="A515" s="203">
        <f t="shared" si="7"/>
        <v>0</v>
      </c>
    </row>
    <row r="516" spans="1:1" x14ac:dyDescent="0.25">
      <c r="A516" s="203">
        <f t="shared" si="7"/>
        <v>0</v>
      </c>
    </row>
    <row r="517" spans="1:1" x14ac:dyDescent="0.25">
      <c r="A517" s="203">
        <f t="shared" ref="A517:A580" si="8">SUM(B517)</f>
        <v>0</v>
      </c>
    </row>
    <row r="518" spans="1:1" x14ac:dyDescent="0.25">
      <c r="A518" s="203">
        <f t="shared" si="8"/>
        <v>0</v>
      </c>
    </row>
    <row r="519" spans="1:1" x14ac:dyDescent="0.25">
      <c r="A519" s="203">
        <f t="shared" si="8"/>
        <v>0</v>
      </c>
    </row>
    <row r="520" spans="1:1" x14ac:dyDescent="0.25">
      <c r="A520" s="203">
        <f t="shared" si="8"/>
        <v>0</v>
      </c>
    </row>
    <row r="521" spans="1:1" x14ac:dyDescent="0.25">
      <c r="A521" s="203">
        <f t="shared" si="8"/>
        <v>0</v>
      </c>
    </row>
    <row r="522" spans="1:1" x14ac:dyDescent="0.25">
      <c r="A522" s="203">
        <f t="shared" si="8"/>
        <v>0</v>
      </c>
    </row>
    <row r="523" spans="1:1" x14ac:dyDescent="0.25">
      <c r="A523" s="203">
        <f t="shared" si="8"/>
        <v>0</v>
      </c>
    </row>
    <row r="524" spans="1:1" x14ac:dyDescent="0.25">
      <c r="A524" s="203">
        <f t="shared" si="8"/>
        <v>0</v>
      </c>
    </row>
    <row r="525" spans="1:1" x14ac:dyDescent="0.25">
      <c r="A525" s="203">
        <f t="shared" si="8"/>
        <v>0</v>
      </c>
    </row>
    <row r="526" spans="1:1" x14ac:dyDescent="0.25">
      <c r="A526" s="203">
        <f t="shared" si="8"/>
        <v>0</v>
      </c>
    </row>
    <row r="527" spans="1:1" x14ac:dyDescent="0.25">
      <c r="A527" s="203">
        <f t="shared" si="8"/>
        <v>0</v>
      </c>
    </row>
    <row r="528" spans="1:1" x14ac:dyDescent="0.25">
      <c r="A528" s="203">
        <f t="shared" si="8"/>
        <v>0</v>
      </c>
    </row>
    <row r="529" spans="1:1" x14ac:dyDescent="0.25">
      <c r="A529" s="203">
        <f t="shared" si="8"/>
        <v>0</v>
      </c>
    </row>
    <row r="530" spans="1:1" x14ac:dyDescent="0.25">
      <c r="A530" s="203">
        <f t="shared" si="8"/>
        <v>0</v>
      </c>
    </row>
    <row r="531" spans="1:1" x14ac:dyDescent="0.25">
      <c r="A531" s="203">
        <f t="shared" si="8"/>
        <v>0</v>
      </c>
    </row>
    <row r="532" spans="1:1" x14ac:dyDescent="0.25">
      <c r="A532" s="203">
        <f t="shared" si="8"/>
        <v>0</v>
      </c>
    </row>
    <row r="533" spans="1:1" x14ac:dyDescent="0.25">
      <c r="A533" s="203">
        <f t="shared" si="8"/>
        <v>0</v>
      </c>
    </row>
    <row r="534" spans="1:1" x14ac:dyDescent="0.25">
      <c r="A534" s="203">
        <f t="shared" si="8"/>
        <v>0</v>
      </c>
    </row>
    <row r="535" spans="1:1" x14ac:dyDescent="0.25">
      <c r="A535" s="203">
        <f t="shared" si="8"/>
        <v>0</v>
      </c>
    </row>
    <row r="536" spans="1:1" x14ac:dyDescent="0.25">
      <c r="A536" s="203">
        <f t="shared" si="8"/>
        <v>0</v>
      </c>
    </row>
    <row r="537" spans="1:1" x14ac:dyDescent="0.25">
      <c r="A537" s="203">
        <f t="shared" si="8"/>
        <v>0</v>
      </c>
    </row>
    <row r="538" spans="1:1" x14ac:dyDescent="0.25">
      <c r="A538" s="203">
        <f t="shared" si="8"/>
        <v>0</v>
      </c>
    </row>
    <row r="539" spans="1:1" x14ac:dyDescent="0.25">
      <c r="A539" s="203">
        <f t="shared" si="8"/>
        <v>0</v>
      </c>
    </row>
    <row r="540" spans="1:1" x14ac:dyDescent="0.25">
      <c r="A540" s="203">
        <f t="shared" si="8"/>
        <v>0</v>
      </c>
    </row>
    <row r="541" spans="1:1" x14ac:dyDescent="0.25">
      <c r="A541" s="203">
        <f t="shared" si="8"/>
        <v>0</v>
      </c>
    </row>
    <row r="542" spans="1:1" x14ac:dyDescent="0.25">
      <c r="A542" s="203">
        <f t="shared" si="8"/>
        <v>0</v>
      </c>
    </row>
    <row r="543" spans="1:1" x14ac:dyDescent="0.25">
      <c r="A543" s="203">
        <f t="shared" si="8"/>
        <v>0</v>
      </c>
    </row>
    <row r="544" spans="1:1" x14ac:dyDescent="0.25">
      <c r="A544" s="203">
        <f t="shared" si="8"/>
        <v>0</v>
      </c>
    </row>
    <row r="545" spans="1:1" x14ac:dyDescent="0.25">
      <c r="A545" s="203">
        <f t="shared" si="8"/>
        <v>0</v>
      </c>
    </row>
    <row r="546" spans="1:1" x14ac:dyDescent="0.25">
      <c r="A546" s="203">
        <f t="shared" si="8"/>
        <v>0</v>
      </c>
    </row>
    <row r="547" spans="1:1" x14ac:dyDescent="0.25">
      <c r="A547" s="203">
        <f t="shared" si="8"/>
        <v>0</v>
      </c>
    </row>
    <row r="548" spans="1:1" x14ac:dyDescent="0.25">
      <c r="A548" s="203">
        <f t="shared" si="8"/>
        <v>0</v>
      </c>
    </row>
    <row r="549" spans="1:1" x14ac:dyDescent="0.25">
      <c r="A549" s="203">
        <f t="shared" si="8"/>
        <v>0</v>
      </c>
    </row>
    <row r="550" spans="1:1" x14ac:dyDescent="0.25">
      <c r="A550" s="203">
        <f t="shared" si="8"/>
        <v>0</v>
      </c>
    </row>
    <row r="551" spans="1:1" x14ac:dyDescent="0.25">
      <c r="A551" s="203">
        <f t="shared" si="8"/>
        <v>0</v>
      </c>
    </row>
    <row r="552" spans="1:1" x14ac:dyDescent="0.25">
      <c r="A552" s="203">
        <f t="shared" si="8"/>
        <v>0</v>
      </c>
    </row>
    <row r="553" spans="1:1" x14ac:dyDescent="0.25">
      <c r="A553" s="203">
        <f t="shared" si="8"/>
        <v>0</v>
      </c>
    </row>
    <row r="554" spans="1:1" x14ac:dyDescent="0.25">
      <c r="A554" s="203">
        <f t="shared" si="8"/>
        <v>0</v>
      </c>
    </row>
    <row r="555" spans="1:1" x14ac:dyDescent="0.25">
      <c r="A555" s="203">
        <f t="shared" si="8"/>
        <v>0</v>
      </c>
    </row>
    <row r="556" spans="1:1" x14ac:dyDescent="0.25">
      <c r="A556" s="203">
        <f t="shared" si="8"/>
        <v>0</v>
      </c>
    </row>
    <row r="557" spans="1:1" x14ac:dyDescent="0.25">
      <c r="A557" s="203">
        <f t="shared" si="8"/>
        <v>0</v>
      </c>
    </row>
    <row r="558" spans="1:1" x14ac:dyDescent="0.25">
      <c r="A558" s="203">
        <f t="shared" si="8"/>
        <v>0</v>
      </c>
    </row>
    <row r="559" spans="1:1" x14ac:dyDescent="0.25">
      <c r="A559" s="203">
        <f t="shared" si="8"/>
        <v>0</v>
      </c>
    </row>
    <row r="560" spans="1:1" x14ac:dyDescent="0.25">
      <c r="A560" s="203">
        <f t="shared" si="8"/>
        <v>0</v>
      </c>
    </row>
    <row r="561" spans="1:1" x14ac:dyDescent="0.25">
      <c r="A561" s="203">
        <f t="shared" si="8"/>
        <v>0</v>
      </c>
    </row>
    <row r="562" spans="1:1" x14ac:dyDescent="0.25">
      <c r="A562" s="203">
        <f t="shared" si="8"/>
        <v>0</v>
      </c>
    </row>
    <row r="563" spans="1:1" x14ac:dyDescent="0.25">
      <c r="A563" s="203">
        <f t="shared" si="8"/>
        <v>0</v>
      </c>
    </row>
    <row r="564" spans="1:1" x14ac:dyDescent="0.25">
      <c r="A564" s="203">
        <f t="shared" si="8"/>
        <v>0</v>
      </c>
    </row>
    <row r="565" spans="1:1" x14ac:dyDescent="0.25">
      <c r="A565" s="203">
        <f t="shared" si="8"/>
        <v>0</v>
      </c>
    </row>
    <row r="566" spans="1:1" x14ac:dyDescent="0.25">
      <c r="A566" s="203">
        <f t="shared" si="8"/>
        <v>0</v>
      </c>
    </row>
    <row r="567" spans="1:1" x14ac:dyDescent="0.25">
      <c r="A567" s="203">
        <f t="shared" si="8"/>
        <v>0</v>
      </c>
    </row>
    <row r="568" spans="1:1" x14ac:dyDescent="0.25">
      <c r="A568" s="203">
        <f t="shared" si="8"/>
        <v>0</v>
      </c>
    </row>
    <row r="569" spans="1:1" x14ac:dyDescent="0.25">
      <c r="A569" s="203">
        <f t="shared" si="8"/>
        <v>0</v>
      </c>
    </row>
    <row r="570" spans="1:1" x14ac:dyDescent="0.25">
      <c r="A570" s="203">
        <f t="shared" si="8"/>
        <v>0</v>
      </c>
    </row>
    <row r="571" spans="1:1" x14ac:dyDescent="0.25">
      <c r="A571" s="203">
        <f t="shared" si="8"/>
        <v>0</v>
      </c>
    </row>
    <row r="572" spans="1:1" x14ac:dyDescent="0.25">
      <c r="A572" s="203">
        <f t="shared" si="8"/>
        <v>0</v>
      </c>
    </row>
    <row r="573" spans="1:1" x14ac:dyDescent="0.25">
      <c r="A573" s="203">
        <f t="shared" si="8"/>
        <v>0</v>
      </c>
    </row>
    <row r="574" spans="1:1" x14ac:dyDescent="0.25">
      <c r="A574" s="203">
        <f t="shared" si="8"/>
        <v>0</v>
      </c>
    </row>
    <row r="575" spans="1:1" x14ac:dyDescent="0.25">
      <c r="A575" s="203">
        <f t="shared" si="8"/>
        <v>0</v>
      </c>
    </row>
    <row r="576" spans="1:1" x14ac:dyDescent="0.25">
      <c r="A576" s="203">
        <f t="shared" si="8"/>
        <v>0</v>
      </c>
    </row>
    <row r="577" spans="1:1" x14ac:dyDescent="0.25">
      <c r="A577" s="203">
        <f t="shared" si="8"/>
        <v>0</v>
      </c>
    </row>
    <row r="578" spans="1:1" x14ac:dyDescent="0.25">
      <c r="A578" s="203">
        <f t="shared" si="8"/>
        <v>0</v>
      </c>
    </row>
    <row r="579" spans="1:1" x14ac:dyDescent="0.25">
      <c r="A579" s="203">
        <f t="shared" si="8"/>
        <v>0</v>
      </c>
    </row>
    <row r="580" spans="1:1" x14ac:dyDescent="0.25">
      <c r="A580" s="203">
        <f t="shared" si="8"/>
        <v>0</v>
      </c>
    </row>
    <row r="581" spans="1:1" x14ac:dyDescent="0.25">
      <c r="A581" s="203">
        <f t="shared" ref="A581:A644" si="9">SUM(B581)</f>
        <v>0</v>
      </c>
    </row>
    <row r="582" spans="1:1" x14ac:dyDescent="0.25">
      <c r="A582" s="203">
        <f t="shared" si="9"/>
        <v>0</v>
      </c>
    </row>
    <row r="583" spans="1:1" x14ac:dyDescent="0.25">
      <c r="A583" s="203">
        <f t="shared" si="9"/>
        <v>0</v>
      </c>
    </row>
    <row r="584" spans="1:1" x14ac:dyDescent="0.25">
      <c r="A584" s="203">
        <f t="shared" si="9"/>
        <v>0</v>
      </c>
    </row>
    <row r="585" spans="1:1" x14ac:dyDescent="0.25">
      <c r="A585" s="203">
        <f t="shared" si="9"/>
        <v>0</v>
      </c>
    </row>
    <row r="586" spans="1:1" x14ac:dyDescent="0.25">
      <c r="A586" s="203">
        <f t="shared" si="9"/>
        <v>0</v>
      </c>
    </row>
    <row r="587" spans="1:1" x14ac:dyDescent="0.25">
      <c r="A587" s="203">
        <f t="shared" si="9"/>
        <v>0</v>
      </c>
    </row>
    <row r="588" spans="1:1" x14ac:dyDescent="0.25">
      <c r="A588" s="203">
        <f t="shared" si="9"/>
        <v>0</v>
      </c>
    </row>
    <row r="589" spans="1:1" x14ac:dyDescent="0.25">
      <c r="A589" s="203">
        <f t="shared" si="9"/>
        <v>0</v>
      </c>
    </row>
    <row r="590" spans="1:1" x14ac:dyDescent="0.25">
      <c r="A590" s="203">
        <f t="shared" si="9"/>
        <v>0</v>
      </c>
    </row>
    <row r="591" spans="1:1" x14ac:dyDescent="0.25">
      <c r="A591" s="203">
        <f t="shared" si="9"/>
        <v>0</v>
      </c>
    </row>
    <row r="592" spans="1:1" x14ac:dyDescent="0.25">
      <c r="A592" s="203">
        <f t="shared" si="9"/>
        <v>0</v>
      </c>
    </row>
    <row r="593" spans="1:1" x14ac:dyDescent="0.25">
      <c r="A593" s="203">
        <f t="shared" si="9"/>
        <v>0</v>
      </c>
    </row>
    <row r="594" spans="1:1" x14ac:dyDescent="0.25">
      <c r="A594" s="203">
        <f t="shared" si="9"/>
        <v>0</v>
      </c>
    </row>
    <row r="595" spans="1:1" x14ac:dyDescent="0.25">
      <c r="A595" s="203">
        <f t="shared" si="9"/>
        <v>0</v>
      </c>
    </row>
    <row r="596" spans="1:1" x14ac:dyDescent="0.25">
      <c r="A596" s="203">
        <f t="shared" si="9"/>
        <v>0</v>
      </c>
    </row>
    <row r="597" spans="1:1" x14ac:dyDescent="0.25">
      <c r="A597" s="203">
        <f t="shared" si="9"/>
        <v>0</v>
      </c>
    </row>
    <row r="598" spans="1:1" x14ac:dyDescent="0.25">
      <c r="A598" s="203">
        <f t="shared" si="9"/>
        <v>0</v>
      </c>
    </row>
    <row r="599" spans="1:1" x14ac:dyDescent="0.25">
      <c r="A599" s="203">
        <f t="shared" si="9"/>
        <v>0</v>
      </c>
    </row>
    <row r="600" spans="1:1" x14ac:dyDescent="0.25">
      <c r="A600" s="203">
        <f t="shared" si="9"/>
        <v>0</v>
      </c>
    </row>
    <row r="601" spans="1:1" x14ac:dyDescent="0.25">
      <c r="A601" s="203">
        <f t="shared" si="9"/>
        <v>0</v>
      </c>
    </row>
    <row r="602" spans="1:1" x14ac:dyDescent="0.25">
      <c r="A602" s="203">
        <f t="shared" si="9"/>
        <v>0</v>
      </c>
    </row>
    <row r="603" spans="1:1" x14ac:dyDescent="0.25">
      <c r="A603" s="203">
        <f t="shared" si="9"/>
        <v>0</v>
      </c>
    </row>
    <row r="604" spans="1:1" x14ac:dyDescent="0.25">
      <c r="A604" s="203">
        <f t="shared" si="9"/>
        <v>0</v>
      </c>
    </row>
    <row r="605" spans="1:1" x14ac:dyDescent="0.25">
      <c r="A605" s="203">
        <f t="shared" si="9"/>
        <v>0</v>
      </c>
    </row>
    <row r="606" spans="1:1" x14ac:dyDescent="0.25">
      <c r="A606" s="203">
        <f t="shared" si="9"/>
        <v>0</v>
      </c>
    </row>
    <row r="607" spans="1:1" x14ac:dyDescent="0.25">
      <c r="A607" s="203">
        <f t="shared" si="9"/>
        <v>0</v>
      </c>
    </row>
    <row r="608" spans="1:1" x14ac:dyDescent="0.25">
      <c r="A608" s="203">
        <f t="shared" si="9"/>
        <v>0</v>
      </c>
    </row>
    <row r="609" spans="1:1" x14ac:dyDescent="0.25">
      <c r="A609" s="203">
        <f t="shared" si="9"/>
        <v>0</v>
      </c>
    </row>
    <row r="610" spans="1:1" x14ac:dyDescent="0.25">
      <c r="A610" s="203">
        <f t="shared" si="9"/>
        <v>0</v>
      </c>
    </row>
    <row r="611" spans="1:1" x14ac:dyDescent="0.25">
      <c r="A611" s="203">
        <f t="shared" si="9"/>
        <v>0</v>
      </c>
    </row>
    <row r="612" spans="1:1" x14ac:dyDescent="0.25">
      <c r="A612" s="203">
        <f t="shared" si="9"/>
        <v>0</v>
      </c>
    </row>
    <row r="613" spans="1:1" x14ac:dyDescent="0.25">
      <c r="A613" s="203">
        <f t="shared" si="9"/>
        <v>0</v>
      </c>
    </row>
    <row r="614" spans="1:1" x14ac:dyDescent="0.25">
      <c r="A614" s="203">
        <f t="shared" si="9"/>
        <v>0</v>
      </c>
    </row>
    <row r="615" spans="1:1" x14ac:dyDescent="0.25">
      <c r="A615" s="203">
        <f t="shared" si="9"/>
        <v>0</v>
      </c>
    </row>
    <row r="616" spans="1:1" x14ac:dyDescent="0.25">
      <c r="A616" s="203">
        <f t="shared" si="9"/>
        <v>0</v>
      </c>
    </row>
    <row r="617" spans="1:1" x14ac:dyDescent="0.25">
      <c r="A617" s="203">
        <f t="shared" si="9"/>
        <v>0</v>
      </c>
    </row>
    <row r="618" spans="1:1" x14ac:dyDescent="0.25">
      <c r="A618" s="203">
        <f t="shared" si="9"/>
        <v>0</v>
      </c>
    </row>
    <row r="619" spans="1:1" x14ac:dyDescent="0.25">
      <c r="A619" s="203">
        <f t="shared" si="9"/>
        <v>0</v>
      </c>
    </row>
    <row r="620" spans="1:1" x14ac:dyDescent="0.25">
      <c r="A620" s="203">
        <f t="shared" si="9"/>
        <v>0</v>
      </c>
    </row>
    <row r="621" spans="1:1" x14ac:dyDescent="0.25">
      <c r="A621" s="203">
        <f t="shared" si="9"/>
        <v>0</v>
      </c>
    </row>
    <row r="622" spans="1:1" x14ac:dyDescent="0.25">
      <c r="A622" s="203">
        <f t="shared" si="9"/>
        <v>0</v>
      </c>
    </row>
    <row r="623" spans="1:1" x14ac:dyDescent="0.25">
      <c r="A623" s="203">
        <f t="shared" si="9"/>
        <v>0</v>
      </c>
    </row>
    <row r="624" spans="1:1" x14ac:dyDescent="0.25">
      <c r="A624" s="203">
        <f t="shared" si="9"/>
        <v>0</v>
      </c>
    </row>
    <row r="625" spans="1:1" x14ac:dyDescent="0.25">
      <c r="A625" s="203">
        <f t="shared" si="9"/>
        <v>0</v>
      </c>
    </row>
    <row r="626" spans="1:1" x14ac:dyDescent="0.25">
      <c r="A626" s="203">
        <f t="shared" si="9"/>
        <v>0</v>
      </c>
    </row>
    <row r="627" spans="1:1" x14ac:dyDescent="0.25">
      <c r="A627" s="203">
        <f t="shared" si="9"/>
        <v>0</v>
      </c>
    </row>
    <row r="628" spans="1:1" x14ac:dyDescent="0.25">
      <c r="A628" s="203">
        <f t="shared" si="9"/>
        <v>0</v>
      </c>
    </row>
    <row r="629" spans="1:1" x14ac:dyDescent="0.25">
      <c r="A629" s="203">
        <f t="shared" si="9"/>
        <v>0</v>
      </c>
    </row>
    <row r="630" spans="1:1" x14ac:dyDescent="0.25">
      <c r="A630" s="203">
        <f t="shared" si="9"/>
        <v>0</v>
      </c>
    </row>
    <row r="631" spans="1:1" x14ac:dyDescent="0.25">
      <c r="A631" s="203">
        <f t="shared" si="9"/>
        <v>0</v>
      </c>
    </row>
    <row r="632" spans="1:1" x14ac:dyDescent="0.25">
      <c r="A632" s="203">
        <f t="shared" si="9"/>
        <v>0</v>
      </c>
    </row>
    <row r="633" spans="1:1" x14ac:dyDescent="0.25">
      <c r="A633" s="203">
        <f t="shared" si="9"/>
        <v>0</v>
      </c>
    </row>
    <row r="634" spans="1:1" x14ac:dyDescent="0.25">
      <c r="A634" s="203">
        <f t="shared" si="9"/>
        <v>0</v>
      </c>
    </row>
    <row r="635" spans="1:1" x14ac:dyDescent="0.25">
      <c r="A635" s="203">
        <f t="shared" si="9"/>
        <v>0</v>
      </c>
    </row>
    <row r="636" spans="1:1" x14ac:dyDescent="0.25">
      <c r="A636" s="203">
        <f t="shared" si="9"/>
        <v>0</v>
      </c>
    </row>
    <row r="637" spans="1:1" x14ac:dyDescent="0.25">
      <c r="A637" s="203">
        <f t="shared" si="9"/>
        <v>0</v>
      </c>
    </row>
    <row r="638" spans="1:1" x14ac:dyDescent="0.25">
      <c r="A638" s="203">
        <f t="shared" si="9"/>
        <v>0</v>
      </c>
    </row>
    <row r="639" spans="1:1" x14ac:dyDescent="0.25">
      <c r="A639" s="203">
        <f t="shared" si="9"/>
        <v>0</v>
      </c>
    </row>
    <row r="640" spans="1:1" x14ac:dyDescent="0.25">
      <c r="A640" s="203">
        <f t="shared" si="9"/>
        <v>0</v>
      </c>
    </row>
    <row r="641" spans="1:1" x14ac:dyDescent="0.25">
      <c r="A641" s="203">
        <f t="shared" si="9"/>
        <v>0</v>
      </c>
    </row>
    <row r="642" spans="1:1" x14ac:dyDescent="0.25">
      <c r="A642" s="203">
        <f t="shared" si="9"/>
        <v>0</v>
      </c>
    </row>
    <row r="643" spans="1:1" x14ac:dyDescent="0.25">
      <c r="A643" s="203">
        <f t="shared" si="9"/>
        <v>0</v>
      </c>
    </row>
    <row r="644" spans="1:1" x14ac:dyDescent="0.25">
      <c r="A644" s="203">
        <f t="shared" si="9"/>
        <v>0</v>
      </c>
    </row>
    <row r="645" spans="1:1" x14ac:dyDescent="0.25">
      <c r="A645" s="203">
        <f t="shared" ref="A645:A708" si="10">SUM(B645)</f>
        <v>0</v>
      </c>
    </row>
    <row r="646" spans="1:1" x14ac:dyDescent="0.25">
      <c r="A646" s="203">
        <f t="shared" si="10"/>
        <v>0</v>
      </c>
    </row>
    <row r="647" spans="1:1" x14ac:dyDescent="0.25">
      <c r="A647" s="203">
        <f t="shared" si="10"/>
        <v>0</v>
      </c>
    </row>
    <row r="648" spans="1:1" x14ac:dyDescent="0.25">
      <c r="A648" s="203">
        <f t="shared" si="10"/>
        <v>0</v>
      </c>
    </row>
    <row r="649" spans="1:1" x14ac:dyDescent="0.25">
      <c r="A649" s="203">
        <f t="shared" si="10"/>
        <v>0</v>
      </c>
    </row>
    <row r="650" spans="1:1" x14ac:dyDescent="0.25">
      <c r="A650" s="203">
        <f t="shared" si="10"/>
        <v>0</v>
      </c>
    </row>
    <row r="651" spans="1:1" x14ac:dyDescent="0.25">
      <c r="A651" s="203">
        <f t="shared" si="10"/>
        <v>0</v>
      </c>
    </row>
    <row r="652" spans="1:1" x14ac:dyDescent="0.25">
      <c r="A652" s="203">
        <f t="shared" si="10"/>
        <v>0</v>
      </c>
    </row>
    <row r="653" spans="1:1" x14ac:dyDescent="0.25">
      <c r="A653" s="203">
        <f t="shared" si="10"/>
        <v>0</v>
      </c>
    </row>
    <row r="654" spans="1:1" x14ac:dyDescent="0.25">
      <c r="A654" s="203">
        <f t="shared" si="10"/>
        <v>0</v>
      </c>
    </row>
    <row r="655" spans="1:1" x14ac:dyDescent="0.25">
      <c r="A655" s="203">
        <f t="shared" si="10"/>
        <v>0</v>
      </c>
    </row>
    <row r="656" spans="1:1" x14ac:dyDescent="0.25">
      <c r="A656" s="203">
        <f t="shared" si="10"/>
        <v>0</v>
      </c>
    </row>
    <row r="657" spans="1:1" x14ac:dyDescent="0.25">
      <c r="A657" s="203">
        <f t="shared" si="10"/>
        <v>0</v>
      </c>
    </row>
    <row r="658" spans="1:1" x14ac:dyDescent="0.25">
      <c r="A658" s="203">
        <f t="shared" si="10"/>
        <v>0</v>
      </c>
    </row>
    <row r="659" spans="1:1" x14ac:dyDescent="0.25">
      <c r="A659" s="203">
        <f t="shared" si="10"/>
        <v>0</v>
      </c>
    </row>
    <row r="660" spans="1:1" x14ac:dyDescent="0.25">
      <c r="A660" s="203">
        <f t="shared" si="10"/>
        <v>0</v>
      </c>
    </row>
    <row r="661" spans="1:1" x14ac:dyDescent="0.25">
      <c r="A661" s="203">
        <f t="shared" si="10"/>
        <v>0</v>
      </c>
    </row>
    <row r="662" spans="1:1" x14ac:dyDescent="0.25">
      <c r="A662" s="203">
        <f t="shared" si="10"/>
        <v>0</v>
      </c>
    </row>
    <row r="663" spans="1:1" x14ac:dyDescent="0.25">
      <c r="A663" s="203">
        <f t="shared" si="10"/>
        <v>0</v>
      </c>
    </row>
    <row r="664" spans="1:1" x14ac:dyDescent="0.25">
      <c r="A664" s="203">
        <f t="shared" si="10"/>
        <v>0</v>
      </c>
    </row>
    <row r="665" spans="1:1" x14ac:dyDescent="0.25">
      <c r="A665" s="203">
        <f t="shared" si="10"/>
        <v>0</v>
      </c>
    </row>
    <row r="666" spans="1:1" x14ac:dyDescent="0.25">
      <c r="A666" s="203">
        <f t="shared" si="10"/>
        <v>0</v>
      </c>
    </row>
    <row r="667" spans="1:1" x14ac:dyDescent="0.25">
      <c r="A667" s="203">
        <f t="shared" si="10"/>
        <v>0</v>
      </c>
    </row>
    <row r="668" spans="1:1" x14ac:dyDescent="0.25">
      <c r="A668" s="203">
        <f t="shared" si="10"/>
        <v>0</v>
      </c>
    </row>
    <row r="669" spans="1:1" x14ac:dyDescent="0.25">
      <c r="A669" s="203">
        <f t="shared" si="10"/>
        <v>0</v>
      </c>
    </row>
    <row r="670" spans="1:1" x14ac:dyDescent="0.25">
      <c r="A670" s="203">
        <f t="shared" si="10"/>
        <v>0</v>
      </c>
    </row>
    <row r="671" spans="1:1" x14ac:dyDescent="0.25">
      <c r="A671" s="203">
        <f t="shared" si="10"/>
        <v>0</v>
      </c>
    </row>
    <row r="672" spans="1:1" x14ac:dyDescent="0.25">
      <c r="A672" s="203">
        <f t="shared" si="10"/>
        <v>0</v>
      </c>
    </row>
    <row r="673" spans="1:1" x14ac:dyDescent="0.25">
      <c r="A673" s="203">
        <f t="shared" si="10"/>
        <v>0</v>
      </c>
    </row>
    <row r="674" spans="1:1" x14ac:dyDescent="0.25">
      <c r="A674" s="203">
        <f t="shared" si="10"/>
        <v>0</v>
      </c>
    </row>
    <row r="675" spans="1:1" x14ac:dyDescent="0.25">
      <c r="A675" s="203">
        <f t="shared" si="10"/>
        <v>0</v>
      </c>
    </row>
    <row r="676" spans="1:1" x14ac:dyDescent="0.25">
      <c r="A676" s="203">
        <f t="shared" si="10"/>
        <v>0</v>
      </c>
    </row>
    <row r="677" spans="1:1" x14ac:dyDescent="0.25">
      <c r="A677" s="203">
        <f t="shared" si="10"/>
        <v>0</v>
      </c>
    </row>
    <row r="678" spans="1:1" x14ac:dyDescent="0.25">
      <c r="A678" s="203">
        <f t="shared" si="10"/>
        <v>0</v>
      </c>
    </row>
    <row r="679" spans="1:1" x14ac:dyDescent="0.25">
      <c r="A679" s="203">
        <f t="shared" si="10"/>
        <v>0</v>
      </c>
    </row>
    <row r="680" spans="1:1" x14ac:dyDescent="0.25">
      <c r="A680" s="203">
        <f t="shared" si="10"/>
        <v>0</v>
      </c>
    </row>
    <row r="681" spans="1:1" x14ac:dyDescent="0.25">
      <c r="A681" s="203">
        <f t="shared" si="10"/>
        <v>0</v>
      </c>
    </row>
    <row r="682" spans="1:1" x14ac:dyDescent="0.25">
      <c r="A682" s="203">
        <f t="shared" si="10"/>
        <v>0</v>
      </c>
    </row>
    <row r="683" spans="1:1" x14ac:dyDescent="0.25">
      <c r="A683" s="203">
        <f t="shared" si="10"/>
        <v>0</v>
      </c>
    </row>
    <row r="684" spans="1:1" x14ac:dyDescent="0.25">
      <c r="A684" s="203">
        <f t="shared" si="10"/>
        <v>0</v>
      </c>
    </row>
    <row r="685" spans="1:1" x14ac:dyDescent="0.25">
      <c r="A685" s="203">
        <f t="shared" si="10"/>
        <v>0</v>
      </c>
    </row>
    <row r="686" spans="1:1" x14ac:dyDescent="0.25">
      <c r="A686" s="203">
        <f t="shared" si="10"/>
        <v>0</v>
      </c>
    </row>
    <row r="687" spans="1:1" x14ac:dyDescent="0.25">
      <c r="A687" s="203">
        <f t="shared" si="10"/>
        <v>0</v>
      </c>
    </row>
    <row r="688" spans="1:1" x14ac:dyDescent="0.25">
      <c r="A688" s="203">
        <f t="shared" si="10"/>
        <v>0</v>
      </c>
    </row>
    <row r="689" spans="1:1" x14ac:dyDescent="0.25">
      <c r="A689" s="203">
        <f t="shared" si="10"/>
        <v>0</v>
      </c>
    </row>
    <row r="690" spans="1:1" x14ac:dyDescent="0.25">
      <c r="A690" s="203">
        <f t="shared" si="10"/>
        <v>0</v>
      </c>
    </row>
    <row r="691" spans="1:1" x14ac:dyDescent="0.25">
      <c r="A691" s="203">
        <f t="shared" si="10"/>
        <v>0</v>
      </c>
    </row>
    <row r="692" spans="1:1" x14ac:dyDescent="0.25">
      <c r="A692" s="203">
        <f t="shared" si="10"/>
        <v>0</v>
      </c>
    </row>
    <row r="693" spans="1:1" x14ac:dyDescent="0.25">
      <c r="A693" s="203">
        <f t="shared" si="10"/>
        <v>0</v>
      </c>
    </row>
    <row r="694" spans="1:1" x14ac:dyDescent="0.25">
      <c r="A694" s="203">
        <f t="shared" si="10"/>
        <v>0</v>
      </c>
    </row>
    <row r="695" spans="1:1" x14ac:dyDescent="0.25">
      <c r="A695" s="203">
        <f t="shared" si="10"/>
        <v>0</v>
      </c>
    </row>
    <row r="696" spans="1:1" x14ac:dyDescent="0.25">
      <c r="A696" s="203">
        <f t="shared" si="10"/>
        <v>0</v>
      </c>
    </row>
    <row r="697" spans="1:1" x14ac:dyDescent="0.25">
      <c r="A697" s="203">
        <f t="shared" si="10"/>
        <v>0</v>
      </c>
    </row>
    <row r="698" spans="1:1" x14ac:dyDescent="0.25">
      <c r="A698" s="203">
        <f t="shared" si="10"/>
        <v>0</v>
      </c>
    </row>
    <row r="699" spans="1:1" x14ac:dyDescent="0.25">
      <c r="A699" s="203">
        <f t="shared" si="10"/>
        <v>0</v>
      </c>
    </row>
    <row r="700" spans="1:1" x14ac:dyDescent="0.25">
      <c r="A700" s="203">
        <f t="shared" si="10"/>
        <v>0</v>
      </c>
    </row>
    <row r="701" spans="1:1" x14ac:dyDescent="0.25">
      <c r="A701" s="203">
        <f t="shared" si="10"/>
        <v>0</v>
      </c>
    </row>
    <row r="702" spans="1:1" x14ac:dyDescent="0.25">
      <c r="A702" s="203">
        <f t="shared" si="10"/>
        <v>0</v>
      </c>
    </row>
    <row r="703" spans="1:1" x14ac:dyDescent="0.25">
      <c r="A703" s="203">
        <f t="shared" si="10"/>
        <v>0</v>
      </c>
    </row>
    <row r="704" spans="1:1" x14ac:dyDescent="0.25">
      <c r="A704" s="203">
        <f t="shared" si="10"/>
        <v>0</v>
      </c>
    </row>
    <row r="705" spans="1:1" x14ac:dyDescent="0.25">
      <c r="A705" s="203">
        <f t="shared" si="10"/>
        <v>0</v>
      </c>
    </row>
    <row r="706" spans="1:1" x14ac:dyDescent="0.25">
      <c r="A706" s="203">
        <f t="shared" si="10"/>
        <v>0</v>
      </c>
    </row>
    <row r="707" spans="1:1" x14ac:dyDescent="0.25">
      <c r="A707" s="203">
        <f t="shared" si="10"/>
        <v>0</v>
      </c>
    </row>
    <row r="708" spans="1:1" x14ac:dyDescent="0.25">
      <c r="A708" s="203">
        <f t="shared" si="10"/>
        <v>0</v>
      </c>
    </row>
    <row r="709" spans="1:1" x14ac:dyDescent="0.25">
      <c r="A709" s="203">
        <f t="shared" ref="A709:A747" si="11">SUM(B709)</f>
        <v>0</v>
      </c>
    </row>
    <row r="710" spans="1:1" x14ac:dyDescent="0.25">
      <c r="A710" s="203">
        <f t="shared" si="11"/>
        <v>0</v>
      </c>
    </row>
    <row r="711" spans="1:1" x14ac:dyDescent="0.25">
      <c r="A711" s="203">
        <f t="shared" si="11"/>
        <v>0</v>
      </c>
    </row>
    <row r="712" spans="1:1" x14ac:dyDescent="0.25">
      <c r="A712" s="203">
        <f t="shared" si="11"/>
        <v>0</v>
      </c>
    </row>
    <row r="713" spans="1:1" x14ac:dyDescent="0.25">
      <c r="A713" s="203">
        <f t="shared" si="11"/>
        <v>0</v>
      </c>
    </row>
    <row r="714" spans="1:1" x14ac:dyDescent="0.25">
      <c r="A714" s="203">
        <f t="shared" si="11"/>
        <v>0</v>
      </c>
    </row>
    <row r="715" spans="1:1" x14ac:dyDescent="0.25">
      <c r="A715" s="203">
        <f t="shared" si="11"/>
        <v>0</v>
      </c>
    </row>
    <row r="716" spans="1:1" x14ac:dyDescent="0.25">
      <c r="A716" s="203">
        <f t="shared" si="11"/>
        <v>0</v>
      </c>
    </row>
    <row r="717" spans="1:1" x14ac:dyDescent="0.25">
      <c r="A717" s="203">
        <f t="shared" si="11"/>
        <v>0</v>
      </c>
    </row>
    <row r="718" spans="1:1" x14ac:dyDescent="0.25">
      <c r="A718" s="203">
        <f t="shared" si="11"/>
        <v>0</v>
      </c>
    </row>
    <row r="719" spans="1:1" x14ac:dyDescent="0.25">
      <c r="A719" s="203">
        <f t="shared" si="11"/>
        <v>0</v>
      </c>
    </row>
    <row r="720" spans="1:1" x14ac:dyDescent="0.25">
      <c r="A720" s="203">
        <f t="shared" si="11"/>
        <v>0</v>
      </c>
    </row>
    <row r="721" spans="1:1" x14ac:dyDescent="0.25">
      <c r="A721" s="203">
        <f t="shared" si="11"/>
        <v>0</v>
      </c>
    </row>
    <row r="722" spans="1:1" x14ac:dyDescent="0.25">
      <c r="A722" s="203">
        <f t="shared" si="11"/>
        <v>0</v>
      </c>
    </row>
    <row r="723" spans="1:1" x14ac:dyDescent="0.25">
      <c r="A723" s="203">
        <f t="shared" si="11"/>
        <v>0</v>
      </c>
    </row>
    <row r="724" spans="1:1" x14ac:dyDescent="0.25">
      <c r="A724" s="203">
        <f t="shared" si="11"/>
        <v>0</v>
      </c>
    </row>
    <row r="725" spans="1:1" x14ac:dyDescent="0.25">
      <c r="A725" s="203">
        <f t="shared" si="11"/>
        <v>0</v>
      </c>
    </row>
    <row r="726" spans="1:1" x14ac:dyDescent="0.25">
      <c r="A726" s="203">
        <f t="shared" si="11"/>
        <v>0</v>
      </c>
    </row>
    <row r="727" spans="1:1" x14ac:dyDescent="0.25">
      <c r="A727" s="203">
        <f t="shared" si="11"/>
        <v>0</v>
      </c>
    </row>
    <row r="728" spans="1:1" x14ac:dyDescent="0.25">
      <c r="A728" s="203">
        <f t="shared" si="11"/>
        <v>0</v>
      </c>
    </row>
    <row r="729" spans="1:1" x14ac:dyDescent="0.25">
      <c r="A729" s="203">
        <f t="shared" si="11"/>
        <v>0</v>
      </c>
    </row>
    <row r="730" spans="1:1" x14ac:dyDescent="0.25">
      <c r="A730" s="203">
        <f t="shared" si="11"/>
        <v>0</v>
      </c>
    </row>
    <row r="731" spans="1:1" x14ac:dyDescent="0.25">
      <c r="A731" s="203">
        <f t="shared" si="11"/>
        <v>0</v>
      </c>
    </row>
    <row r="732" spans="1:1" x14ac:dyDescent="0.25">
      <c r="A732" s="203">
        <f t="shared" si="11"/>
        <v>0</v>
      </c>
    </row>
    <row r="733" spans="1:1" x14ac:dyDescent="0.25">
      <c r="A733" s="203">
        <f t="shared" si="11"/>
        <v>0</v>
      </c>
    </row>
    <row r="734" spans="1:1" x14ac:dyDescent="0.25">
      <c r="A734" s="203">
        <f t="shared" si="11"/>
        <v>0</v>
      </c>
    </row>
    <row r="735" spans="1:1" x14ac:dyDescent="0.25">
      <c r="A735" s="203">
        <f t="shared" si="11"/>
        <v>0</v>
      </c>
    </row>
    <row r="736" spans="1:1" x14ac:dyDescent="0.25">
      <c r="A736" s="203">
        <f t="shared" si="11"/>
        <v>0</v>
      </c>
    </row>
    <row r="737" spans="1:1" x14ac:dyDescent="0.25">
      <c r="A737" s="203">
        <f t="shared" si="11"/>
        <v>0</v>
      </c>
    </row>
    <row r="738" spans="1:1" x14ac:dyDescent="0.25">
      <c r="A738" s="203">
        <f t="shared" si="11"/>
        <v>0</v>
      </c>
    </row>
    <row r="739" spans="1:1" x14ac:dyDescent="0.25">
      <c r="A739" s="203">
        <f t="shared" si="11"/>
        <v>0</v>
      </c>
    </row>
    <row r="740" spans="1:1" x14ac:dyDescent="0.25">
      <c r="A740" s="203">
        <f t="shared" si="11"/>
        <v>0</v>
      </c>
    </row>
    <row r="741" spans="1:1" x14ac:dyDescent="0.25">
      <c r="A741" s="203">
        <f t="shared" si="11"/>
        <v>0</v>
      </c>
    </row>
    <row r="742" spans="1:1" x14ac:dyDescent="0.25">
      <c r="A742" s="203">
        <f t="shared" si="11"/>
        <v>0</v>
      </c>
    </row>
    <row r="743" spans="1:1" x14ac:dyDescent="0.25">
      <c r="A743" s="203">
        <f t="shared" si="11"/>
        <v>0</v>
      </c>
    </row>
    <row r="744" spans="1:1" x14ac:dyDescent="0.25">
      <c r="A744" s="203">
        <f t="shared" si="11"/>
        <v>0</v>
      </c>
    </row>
    <row r="745" spans="1:1" x14ac:dyDescent="0.25">
      <c r="A745" s="203">
        <f t="shared" si="11"/>
        <v>0</v>
      </c>
    </row>
    <row r="746" spans="1:1" x14ac:dyDescent="0.25">
      <c r="A746" s="203">
        <f t="shared" si="11"/>
        <v>0</v>
      </c>
    </row>
    <row r="747" spans="1:1" x14ac:dyDescent="0.25">
      <c r="A747" s="203">
        <f t="shared" si="11"/>
        <v>0</v>
      </c>
    </row>
  </sheetData>
  <autoFilter ref="A3:AF747"/>
  <mergeCells count="20">
    <mergeCell ref="O1:Q1"/>
    <mergeCell ref="O2:Q2"/>
    <mergeCell ref="L1:N1"/>
    <mergeCell ref="L2:N2"/>
    <mergeCell ref="C2:E2"/>
    <mergeCell ref="C1:E1"/>
    <mergeCell ref="F2:H2"/>
    <mergeCell ref="F1:H1"/>
    <mergeCell ref="I2:K2"/>
    <mergeCell ref="I1:K1"/>
    <mergeCell ref="AA2:AC2"/>
    <mergeCell ref="AA1:AC1"/>
    <mergeCell ref="AD2:AF2"/>
    <mergeCell ref="AD1:AF1"/>
    <mergeCell ref="R2:T2"/>
    <mergeCell ref="R1:T1"/>
    <mergeCell ref="U2:W2"/>
    <mergeCell ref="U1:W1"/>
    <mergeCell ref="X2:Z2"/>
    <mergeCell ref="X1:Z1"/>
  </mergeCells>
  <conditionalFormatting sqref="R4:R747 I4:I747">
    <cfRule type="containsBlanks" dxfId="16" priority="2">
      <formula>LEN(TRIM(I4))=0</formula>
    </cfRule>
  </conditionalFormatting>
  <conditionalFormatting sqref="O4:O747">
    <cfRule type="containsBlanks" dxfId="15" priority="1">
      <formula>LEN(TRIM(O4))=0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FZ777"/>
  <sheetViews>
    <sheetView workbookViewId="0">
      <selection activeCell="A2" sqref="A2:L2"/>
    </sheetView>
  </sheetViews>
  <sheetFormatPr defaultColWidth="9.140625" defaultRowHeight="12" x14ac:dyDescent="0.2"/>
  <cols>
    <col min="1" max="1" width="7.85546875" style="39" customWidth="1"/>
    <col min="2" max="2" width="5.28515625" style="43" customWidth="1"/>
    <col min="3" max="7" width="5.28515625" style="41" customWidth="1"/>
    <col min="8" max="9" width="5.85546875" style="41" customWidth="1"/>
    <col min="10" max="10" width="20.5703125" style="41" customWidth="1"/>
    <col min="11" max="11" width="41.85546875" style="41" customWidth="1"/>
    <col min="12" max="12" width="21.7109375" style="41" customWidth="1"/>
    <col min="13" max="13" width="9.140625" style="60"/>
    <col min="14" max="14" width="10.5703125" style="781" bestFit="1" customWidth="1"/>
    <col min="15" max="15" width="15.140625" style="782" bestFit="1" customWidth="1"/>
    <col min="16" max="17" width="0.7109375" style="783" customWidth="1"/>
    <col min="18" max="19" width="5.7109375" style="783" customWidth="1"/>
    <col min="20" max="20" width="5" style="783" customWidth="1"/>
    <col min="21" max="22" width="6.140625" style="783" customWidth="1"/>
    <col min="23" max="23" width="5.85546875" style="783" customWidth="1"/>
    <col min="24" max="24" width="6" style="783" bestFit="1" customWidth="1"/>
    <col min="25" max="25" width="5.5703125" style="783" customWidth="1"/>
    <col min="26" max="26" width="5.28515625" style="783" bestFit="1" customWidth="1"/>
    <col min="27" max="27" width="6" style="783" bestFit="1" customWidth="1"/>
    <col min="28" max="28" width="5.28515625" style="783" bestFit="1" customWidth="1"/>
    <col min="29" max="29" width="4.42578125" style="783" customWidth="1"/>
    <col min="30" max="30" width="4.85546875" style="783" bestFit="1" customWidth="1"/>
    <col min="31" max="43" width="0.7109375" style="783" customWidth="1"/>
    <col min="44" max="44" width="5" style="783" customWidth="1"/>
    <col min="45" max="65" width="0.85546875" style="783" customWidth="1"/>
    <col min="66" max="66" width="4.85546875" style="783" bestFit="1" customWidth="1"/>
    <col min="67" max="67" width="4.85546875" style="767" bestFit="1" customWidth="1"/>
    <col min="68" max="68" width="4.85546875" style="786" bestFit="1" customWidth="1"/>
    <col min="69" max="70" width="4.85546875" style="767" bestFit="1" customWidth="1"/>
    <col min="71" max="71" width="15.140625" style="782" customWidth="1"/>
    <col min="72" max="73" width="0.7109375" style="783" customWidth="1"/>
    <col min="74" max="75" width="5.7109375" style="783" customWidth="1"/>
    <col min="76" max="76" width="5" style="783" customWidth="1"/>
    <col min="77" max="78" width="6.140625" style="783" customWidth="1"/>
    <col min="79" max="79" width="5.85546875" style="783" customWidth="1"/>
    <col min="80" max="80" width="6" style="783" bestFit="1" customWidth="1"/>
    <col min="81" max="81" width="5.5703125" style="783" customWidth="1"/>
    <col min="82" max="82" width="5.28515625" style="783" bestFit="1" customWidth="1"/>
    <col min="83" max="83" width="6" style="783" bestFit="1" customWidth="1"/>
    <col min="84" max="84" width="5.28515625" style="783" bestFit="1" customWidth="1"/>
    <col min="85" max="85" width="4.42578125" style="783" customWidth="1"/>
    <col min="86" max="86" width="4.85546875" style="783" bestFit="1" customWidth="1"/>
    <col min="87" max="99" width="0.7109375" style="783" customWidth="1"/>
    <col min="100" max="100" width="5" style="783" customWidth="1"/>
    <col min="101" max="121" width="0.85546875" style="783" customWidth="1"/>
    <col min="122" max="122" width="4.85546875" style="783" bestFit="1" customWidth="1"/>
    <col min="123" max="123" width="4.85546875" style="767" bestFit="1" customWidth="1"/>
    <col min="124" max="124" width="4.85546875" style="786" bestFit="1" customWidth="1"/>
    <col min="125" max="126" width="4.85546875" style="767" bestFit="1" customWidth="1"/>
    <col min="127" max="127" width="15.140625" style="782" bestFit="1" customWidth="1"/>
    <col min="128" max="129" width="0.7109375" style="783" customWidth="1"/>
    <col min="130" max="131" width="5.7109375" style="783" customWidth="1"/>
    <col min="132" max="132" width="5" style="783" customWidth="1"/>
    <col min="133" max="134" width="6.140625" style="783" customWidth="1"/>
    <col min="135" max="135" width="5.85546875" style="783" customWidth="1"/>
    <col min="136" max="136" width="6" style="783" bestFit="1" customWidth="1"/>
    <col min="137" max="137" width="5.5703125" style="783" customWidth="1"/>
    <col min="138" max="138" width="5.28515625" style="783" bestFit="1" customWidth="1"/>
    <col min="139" max="139" width="6" style="783" bestFit="1" customWidth="1"/>
    <col min="140" max="140" width="5.28515625" style="783" bestFit="1" customWidth="1"/>
    <col min="141" max="141" width="4.42578125" style="783" customWidth="1"/>
    <col min="142" max="142" width="4.85546875" style="783" bestFit="1" customWidth="1"/>
    <col min="143" max="155" width="0.7109375" style="783" customWidth="1"/>
    <col min="156" max="156" width="5" style="783" customWidth="1"/>
    <col min="157" max="177" width="0.85546875" style="783" customWidth="1"/>
    <col min="178" max="178" width="4.85546875" style="783" bestFit="1" customWidth="1"/>
    <col min="179" max="179" width="4.85546875" style="767" bestFit="1" customWidth="1"/>
    <col min="180" max="180" width="4.85546875" style="786" bestFit="1" customWidth="1"/>
    <col min="181" max="182" width="4.85546875" style="767" bestFit="1" customWidth="1"/>
    <col min="183" max="16384" width="9.140625" style="41"/>
  </cols>
  <sheetData>
    <row r="1" spans="1:182" ht="15.75" x14ac:dyDescent="0.2">
      <c r="A1" s="1395">
        <f>SUM('Logs&amp;Info'!A1:J1)</f>
        <v>0</v>
      </c>
      <c r="B1" s="1395"/>
      <c r="C1" s="1395"/>
      <c r="D1" s="1395"/>
      <c r="E1" s="1395"/>
      <c r="F1" s="1395"/>
      <c r="G1" s="1395"/>
      <c r="H1" s="1395"/>
      <c r="I1" s="1395"/>
      <c r="J1" s="1395"/>
      <c r="K1" s="1395"/>
      <c r="L1" s="1395"/>
      <c r="N1" s="792"/>
      <c r="O1" s="1386" t="s">
        <v>1065</v>
      </c>
      <c r="P1" s="1387"/>
      <c r="Q1" s="1387"/>
      <c r="R1" s="1387"/>
      <c r="S1" s="1387"/>
      <c r="T1" s="1387"/>
      <c r="U1" s="1387"/>
      <c r="V1" s="1387"/>
      <c r="W1" s="1387"/>
      <c r="X1" s="1387"/>
      <c r="Y1" s="1387"/>
      <c r="Z1" s="1387"/>
      <c r="AA1" s="1387"/>
      <c r="AB1" s="1387"/>
      <c r="AC1" s="1387"/>
      <c r="AD1" s="1387"/>
      <c r="AE1" s="1387"/>
      <c r="AF1" s="1387"/>
      <c r="AG1" s="1387"/>
      <c r="AH1" s="1387"/>
      <c r="AI1" s="1387"/>
      <c r="AJ1" s="1387"/>
      <c r="AK1" s="1387"/>
      <c r="AL1" s="1387"/>
      <c r="AM1" s="1387"/>
      <c r="AN1" s="1387"/>
      <c r="AO1" s="1387"/>
      <c r="AP1" s="1387"/>
      <c r="AQ1" s="1387"/>
      <c r="AR1" s="1387"/>
      <c r="AS1" s="1387"/>
      <c r="AT1" s="1387"/>
      <c r="AU1" s="1387"/>
      <c r="AV1" s="1387"/>
      <c r="AW1" s="1387"/>
      <c r="AX1" s="1387"/>
      <c r="AY1" s="1387"/>
      <c r="AZ1" s="1387"/>
      <c r="BA1" s="1387"/>
      <c r="BB1" s="1387"/>
      <c r="BC1" s="1387"/>
      <c r="BD1" s="1387"/>
      <c r="BE1" s="1387"/>
      <c r="BF1" s="1387"/>
      <c r="BG1" s="1387"/>
      <c r="BH1" s="1387"/>
      <c r="BI1" s="1387"/>
      <c r="BJ1" s="1387"/>
      <c r="BK1" s="1387"/>
      <c r="BL1" s="1387"/>
      <c r="BM1" s="1387"/>
      <c r="BN1" s="1387"/>
      <c r="BO1" s="1387"/>
      <c r="BP1" s="1387"/>
      <c r="BQ1" s="1387"/>
      <c r="BR1" s="1388"/>
      <c r="BS1" s="1383" t="s">
        <v>1057</v>
      </c>
      <c r="BT1" s="1384"/>
      <c r="BU1" s="1384"/>
      <c r="BV1" s="1384"/>
      <c r="BW1" s="1384"/>
      <c r="BX1" s="1384"/>
      <c r="BY1" s="1384"/>
      <c r="BZ1" s="1384"/>
      <c r="CA1" s="1384"/>
      <c r="CB1" s="1384"/>
      <c r="CC1" s="1384"/>
      <c r="CD1" s="1384"/>
      <c r="CE1" s="1384"/>
      <c r="CF1" s="1384"/>
      <c r="CG1" s="1384"/>
      <c r="CH1" s="1384"/>
      <c r="CI1" s="1384"/>
      <c r="CJ1" s="1384"/>
      <c r="CK1" s="1384"/>
      <c r="CL1" s="1384"/>
      <c r="CM1" s="1384"/>
      <c r="CN1" s="1384"/>
      <c r="CO1" s="1384"/>
      <c r="CP1" s="1384"/>
      <c r="CQ1" s="1384"/>
      <c r="CR1" s="1384"/>
      <c r="CS1" s="1384"/>
      <c r="CT1" s="1384"/>
      <c r="CU1" s="1384"/>
      <c r="CV1" s="1384"/>
      <c r="CW1" s="1384"/>
      <c r="CX1" s="1384"/>
      <c r="CY1" s="1384"/>
      <c r="CZ1" s="1384"/>
      <c r="DA1" s="1384"/>
      <c r="DB1" s="1384"/>
      <c r="DC1" s="1384"/>
      <c r="DD1" s="1384"/>
      <c r="DE1" s="1384"/>
      <c r="DF1" s="1384"/>
      <c r="DG1" s="1384"/>
      <c r="DH1" s="1384"/>
      <c r="DI1" s="1384"/>
      <c r="DJ1" s="1384"/>
      <c r="DK1" s="1384"/>
      <c r="DL1" s="1384"/>
      <c r="DM1" s="1384"/>
      <c r="DN1" s="1384"/>
      <c r="DO1" s="1384"/>
      <c r="DP1" s="1384"/>
      <c r="DQ1" s="1384"/>
      <c r="DR1" s="1384"/>
      <c r="DS1" s="1384"/>
      <c r="DT1" s="1384"/>
      <c r="DU1" s="1384"/>
      <c r="DV1" s="1385"/>
      <c r="DW1" s="1378" t="s">
        <v>1066</v>
      </c>
      <c r="DX1" s="1379"/>
      <c r="DY1" s="1379"/>
      <c r="DZ1" s="1379"/>
      <c r="EA1" s="1379"/>
      <c r="EB1" s="1379"/>
      <c r="EC1" s="1379"/>
      <c r="ED1" s="1379"/>
      <c r="EE1" s="1379"/>
      <c r="EF1" s="1379"/>
      <c r="EG1" s="1379"/>
      <c r="EH1" s="1379"/>
      <c r="EI1" s="1379"/>
      <c r="EJ1" s="1379"/>
      <c r="EK1" s="1379"/>
      <c r="EL1" s="1379"/>
      <c r="EM1" s="1379"/>
      <c r="EN1" s="1379"/>
      <c r="EO1" s="1379"/>
      <c r="EP1" s="1379"/>
      <c r="EQ1" s="1379"/>
      <c r="ER1" s="1379"/>
      <c r="ES1" s="1379"/>
      <c r="ET1" s="1379"/>
      <c r="EU1" s="1379"/>
      <c r="EV1" s="1379"/>
      <c r="EW1" s="1379"/>
      <c r="EX1" s="1379"/>
      <c r="EY1" s="1379"/>
      <c r="EZ1" s="1379"/>
      <c r="FA1" s="1379"/>
      <c r="FB1" s="1379"/>
      <c r="FC1" s="1379"/>
      <c r="FD1" s="1379"/>
      <c r="FE1" s="1379"/>
      <c r="FF1" s="1379"/>
      <c r="FG1" s="1379"/>
      <c r="FH1" s="1379"/>
      <c r="FI1" s="1379"/>
      <c r="FJ1" s="1379"/>
      <c r="FK1" s="1379"/>
      <c r="FL1" s="1379"/>
      <c r="FM1" s="1379"/>
      <c r="FN1" s="1379"/>
      <c r="FO1" s="1379"/>
      <c r="FP1" s="1379"/>
      <c r="FQ1" s="1379"/>
      <c r="FR1" s="1379"/>
      <c r="FS1" s="1379"/>
      <c r="FT1" s="1379"/>
      <c r="FU1" s="1379"/>
      <c r="FV1" s="1379"/>
      <c r="FW1" s="1379"/>
      <c r="FX1" s="1379"/>
      <c r="FY1" s="1379"/>
      <c r="FZ1" s="1380"/>
    </row>
    <row r="2" spans="1:182" x14ac:dyDescent="0.2">
      <c r="A2" s="1396" t="s">
        <v>995</v>
      </c>
      <c r="B2" s="1396"/>
      <c r="C2" s="1396"/>
      <c r="D2" s="1396"/>
      <c r="E2" s="1396"/>
      <c r="F2" s="1396"/>
      <c r="G2" s="1396"/>
      <c r="H2" s="1396"/>
      <c r="I2" s="1396"/>
      <c r="J2" s="1396"/>
      <c r="K2" s="1396"/>
      <c r="L2" s="1396"/>
      <c r="O2" s="815" t="s">
        <v>1058</v>
      </c>
      <c r="P2" s="794"/>
      <c r="Q2" s="794"/>
      <c r="R2" s="1381" t="s">
        <v>1064</v>
      </c>
      <c r="S2" s="1381"/>
      <c r="T2" s="1381"/>
      <c r="U2" s="794"/>
      <c r="V2" s="794"/>
      <c r="W2" s="794"/>
      <c r="X2" s="1381" t="s">
        <v>1064</v>
      </c>
      <c r="Y2" s="1381"/>
      <c r="Z2" s="1381"/>
      <c r="AA2" s="1381" t="s">
        <v>1064</v>
      </c>
      <c r="AB2" s="1381"/>
      <c r="AC2" s="1381"/>
      <c r="AD2" s="794"/>
      <c r="AE2" s="794"/>
      <c r="AF2" s="794"/>
      <c r="AG2" s="794"/>
      <c r="AH2" s="794"/>
      <c r="AI2" s="794"/>
      <c r="AJ2" s="794"/>
      <c r="AK2" s="794"/>
      <c r="AL2" s="794"/>
      <c r="AM2" s="794"/>
      <c r="AN2" s="794"/>
      <c r="AO2" s="794"/>
      <c r="AP2" s="794"/>
      <c r="AQ2" s="794"/>
      <c r="AR2" s="794" t="s">
        <v>757</v>
      </c>
      <c r="AS2" s="794"/>
      <c r="AT2" s="794"/>
      <c r="AU2" s="794"/>
      <c r="AV2" s="794"/>
      <c r="AW2" s="794"/>
      <c r="AX2" s="794"/>
      <c r="AY2" s="794"/>
      <c r="AZ2" s="794"/>
      <c r="BA2" s="794"/>
      <c r="BB2" s="794"/>
      <c r="BC2" s="794"/>
      <c r="BD2" s="794"/>
      <c r="BE2" s="794"/>
      <c r="BF2" s="794"/>
      <c r="BG2" s="794"/>
      <c r="BH2" s="794"/>
      <c r="BI2" s="794"/>
      <c r="BJ2" s="794"/>
      <c r="BK2" s="794"/>
      <c r="BL2" s="794"/>
      <c r="BM2" s="794"/>
      <c r="BN2" s="1381" t="s">
        <v>184</v>
      </c>
      <c r="BO2" s="1381"/>
      <c r="BP2" s="1381" t="s">
        <v>1064</v>
      </c>
      <c r="BQ2" s="1381"/>
      <c r="BR2" s="1382"/>
      <c r="BS2" s="815" t="s">
        <v>1058</v>
      </c>
      <c r="BT2" s="794"/>
      <c r="BU2" s="794"/>
      <c r="BV2" s="1381" t="s">
        <v>1064</v>
      </c>
      <c r="BW2" s="1381"/>
      <c r="BX2" s="1381"/>
      <c r="BY2" s="794"/>
      <c r="BZ2" s="794"/>
      <c r="CA2" s="794"/>
      <c r="CB2" s="1381" t="s">
        <v>1064</v>
      </c>
      <c r="CC2" s="1381"/>
      <c r="CD2" s="1381"/>
      <c r="CE2" s="1381" t="s">
        <v>1064</v>
      </c>
      <c r="CF2" s="1381"/>
      <c r="CG2" s="1381"/>
      <c r="CH2" s="794"/>
      <c r="CI2" s="794"/>
      <c r="CJ2" s="794"/>
      <c r="CK2" s="794"/>
      <c r="CL2" s="794"/>
      <c r="CM2" s="794"/>
      <c r="CN2" s="794"/>
      <c r="CO2" s="794"/>
      <c r="CP2" s="794"/>
      <c r="CQ2" s="794"/>
      <c r="CR2" s="794"/>
      <c r="CS2" s="794"/>
      <c r="CT2" s="794"/>
      <c r="CU2" s="794"/>
      <c r="CV2" s="794" t="s">
        <v>757</v>
      </c>
      <c r="CW2" s="794"/>
      <c r="CX2" s="794"/>
      <c r="CY2" s="794"/>
      <c r="CZ2" s="794"/>
      <c r="DA2" s="794"/>
      <c r="DB2" s="794"/>
      <c r="DC2" s="794"/>
      <c r="DD2" s="794"/>
      <c r="DE2" s="794"/>
      <c r="DF2" s="794"/>
      <c r="DG2" s="794"/>
      <c r="DH2" s="794"/>
      <c r="DI2" s="794"/>
      <c r="DJ2" s="794"/>
      <c r="DK2" s="794"/>
      <c r="DL2" s="794"/>
      <c r="DM2" s="794"/>
      <c r="DN2" s="794"/>
      <c r="DO2" s="794"/>
      <c r="DP2" s="794"/>
      <c r="DQ2" s="794"/>
      <c r="DR2" s="1381" t="s">
        <v>184</v>
      </c>
      <c r="DS2" s="1381"/>
      <c r="DT2" s="1381" t="s">
        <v>1064</v>
      </c>
      <c r="DU2" s="1381"/>
      <c r="DV2" s="1382"/>
      <c r="DW2" s="815" t="s">
        <v>1058</v>
      </c>
      <c r="DX2" s="794"/>
      <c r="DY2" s="794"/>
      <c r="DZ2" s="1381" t="s">
        <v>1064</v>
      </c>
      <c r="EA2" s="1381"/>
      <c r="EB2" s="1381"/>
      <c r="EC2" s="794"/>
      <c r="ED2" s="794"/>
      <c r="EE2" s="794"/>
      <c r="EF2" s="1381" t="s">
        <v>1064</v>
      </c>
      <c r="EG2" s="1381"/>
      <c r="EH2" s="1381"/>
      <c r="EI2" s="1381" t="s">
        <v>1064</v>
      </c>
      <c r="EJ2" s="1381"/>
      <c r="EK2" s="1381"/>
      <c r="EL2" s="794"/>
      <c r="EM2" s="794"/>
      <c r="EN2" s="794"/>
      <c r="EO2" s="794"/>
      <c r="EP2" s="794"/>
      <c r="EQ2" s="794"/>
      <c r="ER2" s="794"/>
      <c r="ES2" s="794"/>
      <c r="ET2" s="794"/>
      <c r="EU2" s="794"/>
      <c r="EV2" s="794"/>
      <c r="EW2" s="794"/>
      <c r="EX2" s="794"/>
      <c r="EY2" s="794"/>
      <c r="EZ2" s="794" t="s">
        <v>757</v>
      </c>
      <c r="FA2" s="794"/>
      <c r="FB2" s="794"/>
      <c r="FC2" s="794"/>
      <c r="FD2" s="794"/>
      <c r="FE2" s="794"/>
      <c r="FF2" s="794"/>
      <c r="FG2" s="794"/>
      <c r="FH2" s="794"/>
      <c r="FI2" s="794"/>
      <c r="FJ2" s="794"/>
      <c r="FK2" s="794"/>
      <c r="FL2" s="794"/>
      <c r="FM2" s="794"/>
      <c r="FN2" s="794"/>
      <c r="FO2" s="794"/>
      <c r="FP2" s="794"/>
      <c r="FQ2" s="794"/>
      <c r="FR2" s="794"/>
      <c r="FS2" s="794"/>
      <c r="FT2" s="794"/>
      <c r="FU2" s="794"/>
      <c r="FV2" s="1381" t="s">
        <v>184</v>
      </c>
      <c r="FW2" s="1381"/>
      <c r="FX2" s="1381" t="s">
        <v>1064</v>
      </c>
      <c r="FY2" s="1381"/>
      <c r="FZ2" s="1382"/>
    </row>
    <row r="3" spans="1:182" x14ac:dyDescent="0.2">
      <c r="A3" s="291"/>
      <c r="B3" s="291"/>
      <c r="C3" s="291"/>
      <c r="D3" s="291"/>
      <c r="E3" s="291"/>
      <c r="F3" s="291"/>
      <c r="G3" s="291"/>
      <c r="H3" s="291"/>
      <c r="I3" s="291"/>
      <c r="J3" s="291"/>
      <c r="K3" s="291"/>
      <c r="L3" s="291"/>
      <c r="N3" s="780">
        <f>AirVision!A2</f>
        <v>744</v>
      </c>
      <c r="O3" s="814">
        <f>COUNTA(O5:O748)</f>
        <v>0</v>
      </c>
      <c r="P3" s="794"/>
      <c r="Q3" s="794"/>
      <c r="R3" s="794" t="e">
        <f>AVERAGEA(R5:R748)</f>
        <v>#DIV/0!</v>
      </c>
      <c r="S3" s="794">
        <f>MAX(S5:S748)</f>
        <v>0</v>
      </c>
      <c r="T3" s="794">
        <f>MIN(T5:T748)</f>
        <v>0</v>
      </c>
      <c r="U3" s="794"/>
      <c r="V3" s="794"/>
      <c r="W3" s="794"/>
      <c r="X3" s="794" t="e">
        <f>AVERAGE(X5:X748)</f>
        <v>#DIV/0!</v>
      </c>
      <c r="Y3" s="794">
        <f>MAX(Y5:Y748)</f>
        <v>0</v>
      </c>
      <c r="Z3" s="794">
        <f>MIN(Z5:Z748)</f>
        <v>0</v>
      </c>
      <c r="AA3" s="794" t="e">
        <f>AVERAGE(AA5:AA748)</f>
        <v>#DIV/0!</v>
      </c>
      <c r="AB3" s="794">
        <f>MAX(AB5:AB748)</f>
        <v>0</v>
      </c>
      <c r="AC3" s="794">
        <f>MIN(AC5:AC748)</f>
        <v>0</v>
      </c>
      <c r="AD3" s="794"/>
      <c r="AE3" s="794"/>
      <c r="AF3" s="794"/>
      <c r="AG3" s="794"/>
      <c r="AH3" s="794"/>
      <c r="AI3" s="794"/>
      <c r="AJ3" s="794"/>
      <c r="AK3" s="794"/>
      <c r="AL3" s="794"/>
      <c r="AM3" s="794"/>
      <c r="AN3" s="794"/>
      <c r="AO3" s="794"/>
      <c r="AP3" s="794"/>
      <c r="AQ3" s="794"/>
      <c r="AR3" s="794">
        <f>SUM(AR5:AR748)</f>
        <v>0</v>
      </c>
      <c r="AS3" s="794"/>
      <c r="AT3" s="794"/>
      <c r="AU3" s="794"/>
      <c r="AV3" s="794"/>
      <c r="AW3" s="794"/>
      <c r="AX3" s="794"/>
      <c r="AY3" s="794"/>
      <c r="AZ3" s="794"/>
      <c r="BA3" s="794"/>
      <c r="BB3" s="794"/>
      <c r="BC3" s="794"/>
      <c r="BD3" s="794"/>
      <c r="BE3" s="794"/>
      <c r="BF3" s="794"/>
      <c r="BG3" s="794"/>
      <c r="BH3" s="794"/>
      <c r="BI3" s="794"/>
      <c r="BJ3" s="794"/>
      <c r="BK3" s="794"/>
      <c r="BL3" s="794"/>
      <c r="BM3" s="794"/>
      <c r="BN3" s="794" t="e">
        <f>AVERAGE(BN5:BN748)</f>
        <v>#DIV/0!</v>
      </c>
      <c r="BO3" s="794">
        <f>MAX(BO5:BO748)</f>
        <v>0</v>
      </c>
      <c r="BP3" s="794" t="e">
        <f>AVERAGE(BP5:BP748)</f>
        <v>#DIV/0!</v>
      </c>
      <c r="BQ3" s="794">
        <f>MAX(BQ5:BQ748)</f>
        <v>0</v>
      </c>
      <c r="BR3" s="795">
        <f>MIN(BR5:BR748)</f>
        <v>0</v>
      </c>
      <c r="BS3" s="814">
        <f>COUNTA(BS5:BS748)</f>
        <v>0</v>
      </c>
      <c r="BT3" s="794"/>
      <c r="BU3" s="794"/>
      <c r="BV3" s="794" t="e">
        <f>AVERAGEA(BV5:BV748)</f>
        <v>#DIV/0!</v>
      </c>
      <c r="BW3" s="794">
        <f>MAX(BW5:BW748)</f>
        <v>0</v>
      </c>
      <c r="BX3" s="794">
        <f>MIN(BX5:BX748)</f>
        <v>0</v>
      </c>
      <c r="BY3" s="794"/>
      <c r="BZ3" s="794"/>
      <c r="CA3" s="794"/>
      <c r="CB3" s="794" t="e">
        <f>AVERAGE(CB5:CB748)</f>
        <v>#DIV/0!</v>
      </c>
      <c r="CC3" s="794">
        <f>MAX(CC5:CC748)</f>
        <v>0</v>
      </c>
      <c r="CD3" s="794">
        <f>MIN(CD5:CD748)</f>
        <v>0</v>
      </c>
      <c r="CE3" s="794" t="e">
        <f>AVERAGE(CE5:CE748)</f>
        <v>#DIV/0!</v>
      </c>
      <c r="CF3" s="794">
        <f>MAX(CF5:CF748)</f>
        <v>0</v>
      </c>
      <c r="CG3" s="794">
        <f>MIN(CG5:CG748)</f>
        <v>0</v>
      </c>
      <c r="CH3" s="794"/>
      <c r="CI3" s="794"/>
      <c r="CJ3" s="794"/>
      <c r="CK3" s="794"/>
      <c r="CL3" s="794"/>
      <c r="CM3" s="794"/>
      <c r="CN3" s="794"/>
      <c r="CO3" s="794"/>
      <c r="CP3" s="794"/>
      <c r="CQ3" s="794"/>
      <c r="CR3" s="794"/>
      <c r="CS3" s="794"/>
      <c r="CT3" s="794"/>
      <c r="CU3" s="794"/>
      <c r="CV3" s="794">
        <f>SUM(CV5:CV748)</f>
        <v>0</v>
      </c>
      <c r="CW3" s="794"/>
      <c r="CX3" s="794"/>
      <c r="CY3" s="794"/>
      <c r="CZ3" s="794"/>
      <c r="DA3" s="794"/>
      <c r="DB3" s="794"/>
      <c r="DC3" s="794"/>
      <c r="DD3" s="794"/>
      <c r="DE3" s="794"/>
      <c r="DF3" s="794"/>
      <c r="DG3" s="794"/>
      <c r="DH3" s="794"/>
      <c r="DI3" s="794"/>
      <c r="DJ3" s="794"/>
      <c r="DK3" s="794"/>
      <c r="DL3" s="794"/>
      <c r="DM3" s="794"/>
      <c r="DN3" s="794"/>
      <c r="DO3" s="794"/>
      <c r="DP3" s="794"/>
      <c r="DQ3" s="794"/>
      <c r="DR3" s="794" t="e">
        <f>AVERAGE(DR5:DR748)</f>
        <v>#DIV/0!</v>
      </c>
      <c r="DS3" s="794">
        <f>MAX(DS5:DS748)</f>
        <v>0</v>
      </c>
      <c r="DT3" s="794" t="e">
        <f>AVERAGE(DT5:DT748)</f>
        <v>#DIV/0!</v>
      </c>
      <c r="DU3" s="794">
        <f>MAX(DU5:DU748)</f>
        <v>0</v>
      </c>
      <c r="DV3" s="795">
        <f>MIN(DV5:DV748)</f>
        <v>0</v>
      </c>
      <c r="DW3" s="814">
        <f>COUNTA(DW5:DW748)</f>
        <v>0</v>
      </c>
      <c r="DX3" s="794"/>
      <c r="DY3" s="794"/>
      <c r="DZ3" s="794" t="e">
        <f>AVERAGEA(DZ5:DZ748)</f>
        <v>#DIV/0!</v>
      </c>
      <c r="EA3" s="794">
        <f>MAX(EA5:EA748)</f>
        <v>0</v>
      </c>
      <c r="EB3" s="794">
        <f>MIN(EB5:EB748)</f>
        <v>0</v>
      </c>
      <c r="EC3" s="794"/>
      <c r="ED3" s="794"/>
      <c r="EE3" s="794"/>
      <c r="EF3" s="794" t="e">
        <f>AVERAGE(EF5:EF748)</f>
        <v>#DIV/0!</v>
      </c>
      <c r="EG3" s="794">
        <f>MAX(EG5:EG748)</f>
        <v>0</v>
      </c>
      <c r="EH3" s="794">
        <f>MIN(EH5:EH748)</f>
        <v>0</v>
      </c>
      <c r="EI3" s="794" t="e">
        <f>AVERAGE(EI5:EI748)</f>
        <v>#DIV/0!</v>
      </c>
      <c r="EJ3" s="794">
        <f>MAX(EJ5:EJ748)</f>
        <v>0</v>
      </c>
      <c r="EK3" s="794">
        <f>MIN(EK5:EK748)</f>
        <v>0</v>
      </c>
      <c r="EL3" s="794"/>
      <c r="EM3" s="794"/>
      <c r="EN3" s="794"/>
      <c r="EO3" s="794"/>
      <c r="EP3" s="794"/>
      <c r="EQ3" s="794"/>
      <c r="ER3" s="794"/>
      <c r="ES3" s="794"/>
      <c r="ET3" s="794"/>
      <c r="EU3" s="794"/>
      <c r="EV3" s="794"/>
      <c r="EW3" s="794"/>
      <c r="EX3" s="794"/>
      <c r="EY3" s="794"/>
      <c r="EZ3" s="794">
        <f>SUM(EZ5:EZ748)</f>
        <v>0</v>
      </c>
      <c r="FA3" s="794"/>
      <c r="FB3" s="794"/>
      <c r="FC3" s="794"/>
      <c r="FD3" s="794"/>
      <c r="FE3" s="794"/>
      <c r="FF3" s="794"/>
      <c r="FG3" s="794"/>
      <c r="FH3" s="794"/>
      <c r="FI3" s="794"/>
      <c r="FJ3" s="794"/>
      <c r="FK3" s="794"/>
      <c r="FL3" s="794"/>
      <c r="FM3" s="794"/>
      <c r="FN3" s="794"/>
      <c r="FO3" s="794"/>
      <c r="FP3" s="794"/>
      <c r="FQ3" s="794"/>
      <c r="FR3" s="794"/>
      <c r="FS3" s="794"/>
      <c r="FT3" s="794"/>
      <c r="FU3" s="794"/>
      <c r="FV3" s="794" t="e">
        <f>AVERAGE(FV5:FV748)</f>
        <v>#DIV/0!</v>
      </c>
      <c r="FW3" s="794">
        <f>MAX(FW5:FW748)</f>
        <v>0</v>
      </c>
      <c r="FX3" s="794" t="e">
        <f>AVERAGE(FX5:FX748)</f>
        <v>#DIV/0!</v>
      </c>
      <c r="FY3" s="794">
        <f>MAX(FY5:FY748)</f>
        <v>0</v>
      </c>
      <c r="FZ3" s="795">
        <f>MIN(FZ5:FZ748)</f>
        <v>0</v>
      </c>
    </row>
    <row r="4" spans="1:182" ht="27" customHeight="1" thickBot="1" x14ac:dyDescent="0.25">
      <c r="A4" s="760" t="s">
        <v>2</v>
      </c>
      <c r="B4" s="776" t="s">
        <v>996</v>
      </c>
      <c r="C4" s="775" t="s">
        <v>999</v>
      </c>
      <c r="D4" s="761" t="s">
        <v>1001</v>
      </c>
      <c r="E4" s="816" t="s">
        <v>1002</v>
      </c>
      <c r="F4" s="777" t="s">
        <v>1003</v>
      </c>
      <c r="G4" s="779" t="s">
        <v>1004</v>
      </c>
      <c r="H4" s="774" t="s">
        <v>1005</v>
      </c>
      <c r="I4" s="778" t="s">
        <v>1006</v>
      </c>
      <c r="J4" s="1392" t="s">
        <v>997</v>
      </c>
      <c r="K4" s="1393"/>
      <c r="L4" s="1394"/>
      <c r="N4" s="790" t="s">
        <v>2</v>
      </c>
      <c r="O4" s="791" t="s">
        <v>1007</v>
      </c>
      <c r="P4" s="784" t="s">
        <v>1008</v>
      </c>
      <c r="Q4" s="784" t="s">
        <v>1009</v>
      </c>
      <c r="R4" s="784" t="s">
        <v>1010</v>
      </c>
      <c r="S4" s="784" t="s">
        <v>1011</v>
      </c>
      <c r="T4" s="784" t="s">
        <v>1012</v>
      </c>
      <c r="U4" s="784" t="s">
        <v>1013</v>
      </c>
      <c r="V4" s="784" t="s">
        <v>1014</v>
      </c>
      <c r="W4" s="784" t="s">
        <v>1015</v>
      </c>
      <c r="X4" s="784" t="s">
        <v>1016</v>
      </c>
      <c r="Y4" s="784" t="s">
        <v>1017</v>
      </c>
      <c r="Z4" s="784" t="s">
        <v>1018</v>
      </c>
      <c r="AA4" s="784" t="s">
        <v>1019</v>
      </c>
      <c r="AB4" s="784" t="s">
        <v>1020</v>
      </c>
      <c r="AC4" s="784" t="s">
        <v>1021</v>
      </c>
      <c r="AD4" s="784" t="s">
        <v>134</v>
      </c>
      <c r="AE4" s="784" t="s">
        <v>1022</v>
      </c>
      <c r="AF4" s="784" t="s">
        <v>1023</v>
      </c>
      <c r="AG4" s="784" t="s">
        <v>1024</v>
      </c>
      <c r="AH4" s="784" t="s">
        <v>1025</v>
      </c>
      <c r="AI4" s="784" t="s">
        <v>1026</v>
      </c>
      <c r="AJ4" s="784" t="s">
        <v>1027</v>
      </c>
      <c r="AK4" s="784" t="s">
        <v>1028</v>
      </c>
      <c r="AL4" s="784" t="s">
        <v>1029</v>
      </c>
      <c r="AM4" s="784" t="s">
        <v>1030</v>
      </c>
      <c r="AN4" s="784" t="s">
        <v>1031</v>
      </c>
      <c r="AO4" s="784" t="s">
        <v>1032</v>
      </c>
      <c r="AP4" s="784" t="s">
        <v>1033</v>
      </c>
      <c r="AQ4" s="784" t="s">
        <v>1034</v>
      </c>
      <c r="AR4" s="784" t="s">
        <v>1035</v>
      </c>
      <c r="AS4" s="784" t="s">
        <v>1036</v>
      </c>
      <c r="AT4" s="784" t="s">
        <v>1037</v>
      </c>
      <c r="AU4" s="784" t="s">
        <v>1038</v>
      </c>
      <c r="AV4" s="784" t="s">
        <v>1039</v>
      </c>
      <c r="AW4" s="784" t="s">
        <v>1040</v>
      </c>
      <c r="AX4" s="784" t="s">
        <v>1041</v>
      </c>
      <c r="AY4" s="784" t="s">
        <v>1042</v>
      </c>
      <c r="AZ4" s="784" t="s">
        <v>1043</v>
      </c>
      <c r="BA4" s="784" t="s">
        <v>1044</v>
      </c>
      <c r="BB4" s="784" t="s">
        <v>1045</v>
      </c>
      <c r="BC4" s="784" t="s">
        <v>1046</v>
      </c>
      <c r="BD4" s="784" t="s">
        <v>1047</v>
      </c>
      <c r="BE4" s="784" t="s">
        <v>1048</v>
      </c>
      <c r="BF4" s="784" t="s">
        <v>1049</v>
      </c>
      <c r="BG4" s="784" t="s">
        <v>1050</v>
      </c>
      <c r="BH4" s="784" t="s">
        <v>1051</v>
      </c>
      <c r="BI4" s="784" t="s">
        <v>1052</v>
      </c>
      <c r="BJ4" s="784" t="s">
        <v>1053</v>
      </c>
      <c r="BK4" s="784" t="s">
        <v>1054</v>
      </c>
      <c r="BL4" s="784" t="s">
        <v>1055</v>
      </c>
      <c r="BM4" s="785" t="s">
        <v>1056</v>
      </c>
      <c r="BN4" s="787" t="s">
        <v>1059</v>
      </c>
      <c r="BO4" s="787" t="s">
        <v>1060</v>
      </c>
      <c r="BP4" s="788" t="s">
        <v>1061</v>
      </c>
      <c r="BQ4" s="789" t="s">
        <v>1062</v>
      </c>
      <c r="BR4" s="789" t="s">
        <v>1063</v>
      </c>
      <c r="BS4" s="791" t="s">
        <v>1007</v>
      </c>
      <c r="BT4" s="784" t="s">
        <v>1008</v>
      </c>
      <c r="BU4" s="784" t="s">
        <v>1009</v>
      </c>
      <c r="BV4" s="784" t="s">
        <v>1010</v>
      </c>
      <c r="BW4" s="784" t="s">
        <v>1011</v>
      </c>
      <c r="BX4" s="784" t="s">
        <v>1012</v>
      </c>
      <c r="BY4" s="784" t="s">
        <v>1013</v>
      </c>
      <c r="BZ4" s="784" t="s">
        <v>1014</v>
      </c>
      <c r="CA4" s="784" t="s">
        <v>1015</v>
      </c>
      <c r="CB4" s="784" t="s">
        <v>1016</v>
      </c>
      <c r="CC4" s="784" t="s">
        <v>1017</v>
      </c>
      <c r="CD4" s="784" t="s">
        <v>1018</v>
      </c>
      <c r="CE4" s="784" t="s">
        <v>1019</v>
      </c>
      <c r="CF4" s="784" t="s">
        <v>1020</v>
      </c>
      <c r="CG4" s="784" t="s">
        <v>1021</v>
      </c>
      <c r="CH4" s="784" t="s">
        <v>134</v>
      </c>
      <c r="CI4" s="784" t="s">
        <v>1022</v>
      </c>
      <c r="CJ4" s="784" t="s">
        <v>1023</v>
      </c>
      <c r="CK4" s="784" t="s">
        <v>1024</v>
      </c>
      <c r="CL4" s="784" t="s">
        <v>1025</v>
      </c>
      <c r="CM4" s="784" t="s">
        <v>1026</v>
      </c>
      <c r="CN4" s="784" t="s">
        <v>1027</v>
      </c>
      <c r="CO4" s="784" t="s">
        <v>1028</v>
      </c>
      <c r="CP4" s="784" t="s">
        <v>1029</v>
      </c>
      <c r="CQ4" s="784" t="s">
        <v>1030</v>
      </c>
      <c r="CR4" s="784" t="s">
        <v>1031</v>
      </c>
      <c r="CS4" s="784" t="s">
        <v>1032</v>
      </c>
      <c r="CT4" s="784" t="s">
        <v>1033</v>
      </c>
      <c r="CU4" s="784" t="s">
        <v>1034</v>
      </c>
      <c r="CV4" s="784" t="s">
        <v>1035</v>
      </c>
      <c r="CW4" s="784" t="s">
        <v>1036</v>
      </c>
      <c r="CX4" s="784" t="s">
        <v>1037</v>
      </c>
      <c r="CY4" s="784" t="s">
        <v>1038</v>
      </c>
      <c r="CZ4" s="784" t="s">
        <v>1039</v>
      </c>
      <c r="DA4" s="784" t="s">
        <v>1040</v>
      </c>
      <c r="DB4" s="784" t="s">
        <v>1041</v>
      </c>
      <c r="DC4" s="784" t="s">
        <v>1042</v>
      </c>
      <c r="DD4" s="784" t="s">
        <v>1043</v>
      </c>
      <c r="DE4" s="784" t="s">
        <v>1044</v>
      </c>
      <c r="DF4" s="784" t="s">
        <v>1045</v>
      </c>
      <c r="DG4" s="784" t="s">
        <v>1046</v>
      </c>
      <c r="DH4" s="784" t="s">
        <v>1047</v>
      </c>
      <c r="DI4" s="784" t="s">
        <v>1048</v>
      </c>
      <c r="DJ4" s="784" t="s">
        <v>1049</v>
      </c>
      <c r="DK4" s="784" t="s">
        <v>1050</v>
      </c>
      <c r="DL4" s="784" t="s">
        <v>1051</v>
      </c>
      <c r="DM4" s="784" t="s">
        <v>1052</v>
      </c>
      <c r="DN4" s="784" t="s">
        <v>1053</v>
      </c>
      <c r="DO4" s="784" t="s">
        <v>1054</v>
      </c>
      <c r="DP4" s="784" t="s">
        <v>1055</v>
      </c>
      <c r="DQ4" s="785" t="s">
        <v>1056</v>
      </c>
      <c r="DR4" s="787" t="s">
        <v>1059</v>
      </c>
      <c r="DS4" s="787" t="s">
        <v>1060</v>
      </c>
      <c r="DT4" s="788" t="s">
        <v>1061</v>
      </c>
      <c r="DU4" s="789" t="s">
        <v>1062</v>
      </c>
      <c r="DV4" s="789" t="s">
        <v>1063</v>
      </c>
      <c r="DW4" s="791" t="s">
        <v>1007</v>
      </c>
      <c r="DX4" s="784" t="s">
        <v>1008</v>
      </c>
      <c r="DY4" s="784" t="s">
        <v>1009</v>
      </c>
      <c r="DZ4" s="784" t="s">
        <v>1010</v>
      </c>
      <c r="EA4" s="784" t="s">
        <v>1011</v>
      </c>
      <c r="EB4" s="784" t="s">
        <v>1012</v>
      </c>
      <c r="EC4" s="784" t="s">
        <v>1013</v>
      </c>
      <c r="ED4" s="784" t="s">
        <v>1014</v>
      </c>
      <c r="EE4" s="784" t="s">
        <v>1015</v>
      </c>
      <c r="EF4" s="784" t="s">
        <v>1016</v>
      </c>
      <c r="EG4" s="784" t="s">
        <v>1017</v>
      </c>
      <c r="EH4" s="784" t="s">
        <v>1018</v>
      </c>
      <c r="EI4" s="784" t="s">
        <v>1019</v>
      </c>
      <c r="EJ4" s="784" t="s">
        <v>1020</v>
      </c>
      <c r="EK4" s="784" t="s">
        <v>1021</v>
      </c>
      <c r="EL4" s="784" t="s">
        <v>134</v>
      </c>
      <c r="EM4" s="784" t="s">
        <v>1022</v>
      </c>
      <c r="EN4" s="784" t="s">
        <v>1023</v>
      </c>
      <c r="EO4" s="784" t="s">
        <v>1024</v>
      </c>
      <c r="EP4" s="784" t="s">
        <v>1025</v>
      </c>
      <c r="EQ4" s="784" t="s">
        <v>1026</v>
      </c>
      <c r="ER4" s="784" t="s">
        <v>1027</v>
      </c>
      <c r="ES4" s="784" t="s">
        <v>1028</v>
      </c>
      <c r="ET4" s="784" t="s">
        <v>1029</v>
      </c>
      <c r="EU4" s="784" t="s">
        <v>1030</v>
      </c>
      <c r="EV4" s="784" t="s">
        <v>1031</v>
      </c>
      <c r="EW4" s="784" t="s">
        <v>1032</v>
      </c>
      <c r="EX4" s="784" t="s">
        <v>1033</v>
      </c>
      <c r="EY4" s="784" t="s">
        <v>1034</v>
      </c>
      <c r="EZ4" s="784" t="s">
        <v>1035</v>
      </c>
      <c r="FA4" s="784" t="s">
        <v>1036</v>
      </c>
      <c r="FB4" s="784" t="s">
        <v>1037</v>
      </c>
      <c r="FC4" s="784" t="s">
        <v>1038</v>
      </c>
      <c r="FD4" s="784" t="s">
        <v>1039</v>
      </c>
      <c r="FE4" s="784" t="s">
        <v>1040</v>
      </c>
      <c r="FF4" s="784" t="s">
        <v>1041</v>
      </c>
      <c r="FG4" s="784" t="s">
        <v>1042</v>
      </c>
      <c r="FH4" s="784" t="s">
        <v>1043</v>
      </c>
      <c r="FI4" s="784" t="s">
        <v>1044</v>
      </c>
      <c r="FJ4" s="784" t="s">
        <v>1045</v>
      </c>
      <c r="FK4" s="784" t="s">
        <v>1046</v>
      </c>
      <c r="FL4" s="784" t="s">
        <v>1047</v>
      </c>
      <c r="FM4" s="784" t="s">
        <v>1048</v>
      </c>
      <c r="FN4" s="784" t="s">
        <v>1049</v>
      </c>
      <c r="FO4" s="784" t="s">
        <v>1050</v>
      </c>
      <c r="FP4" s="784" t="s">
        <v>1051</v>
      </c>
      <c r="FQ4" s="784" t="s">
        <v>1052</v>
      </c>
      <c r="FR4" s="784" t="s">
        <v>1053</v>
      </c>
      <c r="FS4" s="784" t="s">
        <v>1054</v>
      </c>
      <c r="FT4" s="784" t="s">
        <v>1055</v>
      </c>
      <c r="FU4" s="785" t="s">
        <v>1056</v>
      </c>
      <c r="FV4" s="787" t="s">
        <v>1059</v>
      </c>
      <c r="FW4" s="787" t="s">
        <v>1060</v>
      </c>
      <c r="FX4" s="788" t="s">
        <v>1061</v>
      </c>
      <c r="FY4" s="789" t="s">
        <v>1062</v>
      </c>
      <c r="FZ4" s="789" t="s">
        <v>1063</v>
      </c>
    </row>
    <row r="5" spans="1:182" ht="11.25" customHeight="1" thickTop="1" x14ac:dyDescent="0.2">
      <c r="A5" s="762">
        <f>SUM('PM2.5-FEM'!A8)</f>
        <v>0</v>
      </c>
      <c r="B5" s="763" t="e">
        <f>AVERAGE('PM2.5-FEM'!$S$8:$S$31)*2.237</f>
        <v>#DIV/0!</v>
      </c>
      <c r="C5" s="763">
        <f>MAX('PM2.5-FEM'!$S$8:$S$31)*2.237</f>
        <v>0</v>
      </c>
      <c r="D5" s="634"/>
      <c r="E5" s="634"/>
      <c r="F5" s="634"/>
      <c r="G5" s="634"/>
      <c r="H5" s="767" t="e">
        <f>AVERAGE($FV$5:$FV$28)</f>
        <v>#DIV/0!</v>
      </c>
      <c r="I5" s="767">
        <f>MAX($FW$5:$FW$28)</f>
        <v>0</v>
      </c>
      <c r="J5" s="634"/>
      <c r="K5" s="634"/>
      <c r="L5" s="634"/>
      <c r="M5" s="60">
        <v>5</v>
      </c>
      <c r="N5" s="804">
        <f>SUM(AirVision!A4)</f>
        <v>0</v>
      </c>
      <c r="O5" s="796"/>
      <c r="P5" s="794"/>
      <c r="Q5" s="794"/>
      <c r="R5" s="794"/>
      <c r="S5" s="797"/>
      <c r="T5" s="797"/>
      <c r="U5" s="797"/>
      <c r="V5" s="797"/>
      <c r="W5" s="797"/>
      <c r="X5" s="797"/>
      <c r="Y5" s="797"/>
      <c r="Z5" s="797"/>
      <c r="AA5" s="797"/>
      <c r="AB5" s="797"/>
      <c r="AC5" s="797"/>
      <c r="AD5" s="797"/>
      <c r="AE5" s="794"/>
      <c r="AF5" s="794"/>
      <c r="AG5" s="794"/>
      <c r="AH5" s="794"/>
      <c r="AI5" s="794"/>
      <c r="AJ5" s="794"/>
      <c r="AK5" s="794"/>
      <c r="AL5" s="794"/>
      <c r="AM5" s="794"/>
      <c r="AN5" s="794"/>
      <c r="AO5" s="794"/>
      <c r="AP5" s="794"/>
      <c r="AQ5" s="794"/>
      <c r="AR5" s="794"/>
      <c r="AS5" s="794"/>
      <c r="AT5" s="794"/>
      <c r="AU5" s="794"/>
      <c r="AV5" s="794"/>
      <c r="AW5" s="794"/>
      <c r="AX5" s="794"/>
      <c r="AY5" s="794"/>
      <c r="AZ5" s="794"/>
      <c r="BA5" s="794"/>
      <c r="BB5" s="794"/>
      <c r="BC5" s="794"/>
      <c r="BD5" s="794"/>
      <c r="BE5" s="794"/>
      <c r="BF5" s="794"/>
      <c r="BG5" s="794"/>
      <c r="BH5" s="794"/>
      <c r="BI5" s="794"/>
      <c r="BJ5" s="794"/>
      <c r="BK5" s="794"/>
      <c r="BL5" s="794"/>
      <c r="BM5" s="794"/>
      <c r="BN5" s="812" t="str">
        <f>IF(ISNUMBER(R5),R5*2.237,"")</f>
        <v/>
      </c>
      <c r="BO5" s="806" t="str">
        <f>IF(ISNUMBER(S5),S5*2.237,"")</f>
        <v/>
      </c>
      <c r="BP5" s="807" t="str">
        <f>IF(ISNUMBER(X5),CONVERT(X5,"C","F"),"")</f>
        <v/>
      </c>
      <c r="BQ5" s="807" t="str">
        <f>IF(ISNUMBER(Y5),CONVERT(Y5,"C","F"),"")</f>
        <v/>
      </c>
      <c r="BR5" s="808" t="str">
        <f>IF(ISNUMBER(Z5),CONVERT(Z5,"C","F"),"")</f>
        <v/>
      </c>
      <c r="BS5" s="796"/>
      <c r="BT5" s="794"/>
      <c r="BU5" s="794"/>
      <c r="BV5" s="794"/>
      <c r="BW5" s="797"/>
      <c r="BX5" s="797"/>
      <c r="BY5" s="797"/>
      <c r="BZ5" s="797"/>
      <c r="CA5" s="797"/>
      <c r="CB5" s="797"/>
      <c r="CC5" s="797"/>
      <c r="CD5" s="797"/>
      <c r="CE5" s="797"/>
      <c r="CF5" s="797"/>
      <c r="CG5" s="797"/>
      <c r="CH5" s="797"/>
      <c r="CI5" s="794"/>
      <c r="CJ5" s="794"/>
      <c r="CK5" s="794"/>
      <c r="CL5" s="794"/>
      <c r="CM5" s="794"/>
      <c r="CN5" s="794"/>
      <c r="CO5" s="794"/>
      <c r="CP5" s="794"/>
      <c r="CQ5" s="794"/>
      <c r="CR5" s="794"/>
      <c r="CS5" s="794"/>
      <c r="CT5" s="794"/>
      <c r="CU5" s="794"/>
      <c r="CV5" s="797"/>
      <c r="CW5" s="794"/>
      <c r="CX5" s="794"/>
      <c r="CY5" s="794"/>
      <c r="CZ5" s="794"/>
      <c r="DA5" s="794"/>
      <c r="DB5" s="794"/>
      <c r="DC5" s="794"/>
      <c r="DD5" s="794"/>
      <c r="DE5" s="794"/>
      <c r="DF5" s="794"/>
      <c r="DG5" s="794"/>
      <c r="DH5" s="794"/>
      <c r="DI5" s="794"/>
      <c r="DJ5" s="794"/>
      <c r="DK5" s="794"/>
      <c r="DL5" s="794"/>
      <c r="DM5" s="794"/>
      <c r="DN5" s="794"/>
      <c r="DO5" s="794"/>
      <c r="DP5" s="794"/>
      <c r="DQ5" s="794"/>
      <c r="DR5" s="812" t="str">
        <f>IF(ISNUMBER(BV5),BV5*2.237,"")</f>
        <v/>
      </c>
      <c r="DS5" s="806" t="str">
        <f>IF(ISNUMBER(BW5),BW5*2.237,"")</f>
        <v/>
      </c>
      <c r="DT5" s="807" t="str">
        <f>IF(ISNUMBER(CB5),CONVERT(CB5,"C","F"),"")</f>
        <v/>
      </c>
      <c r="DU5" s="807" t="str">
        <f>IF(ISNUMBER(CC5),CONVERT(CC5,"C","F"),"")</f>
        <v/>
      </c>
      <c r="DV5" s="808" t="str">
        <f>IF(ISNUMBER(CD5),CONVERT(CD5,"C","F"),"")</f>
        <v/>
      </c>
      <c r="DW5" s="796"/>
      <c r="DX5" s="794"/>
      <c r="DY5" s="794"/>
      <c r="DZ5" s="797"/>
      <c r="EA5" s="797"/>
      <c r="EB5" s="797"/>
      <c r="EC5" s="797"/>
      <c r="ED5" s="797"/>
      <c r="EE5" s="797"/>
      <c r="EF5" s="797"/>
      <c r="EG5" s="797"/>
      <c r="EH5" s="797"/>
      <c r="EI5" s="797"/>
      <c r="EJ5" s="797"/>
      <c r="EK5" s="797"/>
      <c r="EL5" s="797"/>
      <c r="EM5" s="794"/>
      <c r="EN5" s="794"/>
      <c r="EO5" s="794"/>
      <c r="EP5" s="794"/>
      <c r="EQ5" s="794"/>
      <c r="ER5" s="794"/>
      <c r="ES5" s="794"/>
      <c r="ET5" s="794"/>
      <c r="EU5" s="794"/>
      <c r="EV5" s="794"/>
      <c r="EW5" s="794"/>
      <c r="EX5" s="794"/>
      <c r="EY5" s="794"/>
      <c r="EZ5" s="797"/>
      <c r="FA5" s="794"/>
      <c r="FB5" s="794"/>
      <c r="FC5" s="794"/>
      <c r="FD5" s="794"/>
      <c r="FE5" s="794"/>
      <c r="FF5" s="794"/>
      <c r="FG5" s="794"/>
      <c r="FH5" s="794"/>
      <c r="FI5" s="794"/>
      <c r="FJ5" s="794"/>
      <c r="FK5" s="794"/>
      <c r="FL5" s="794"/>
      <c r="FM5" s="794"/>
      <c r="FN5" s="794"/>
      <c r="FO5" s="794"/>
      <c r="FP5" s="794"/>
      <c r="FQ5" s="794"/>
      <c r="FR5" s="794"/>
      <c r="FS5" s="794"/>
      <c r="FT5" s="794"/>
      <c r="FU5" s="794"/>
      <c r="FV5" s="812" t="str">
        <f>IF(ISNUMBER(DZ5),DZ5*2.237,"")</f>
        <v/>
      </c>
      <c r="FW5" s="806" t="str">
        <f>IF(ISNUMBER(EA5),EA5*2.237,"")</f>
        <v/>
      </c>
      <c r="FX5" s="807" t="str">
        <f>IF(ISNUMBER(EF5),CONVERT(EF5,"C","F"),"")</f>
        <v/>
      </c>
      <c r="FY5" s="807" t="str">
        <f>IF(ISNUMBER(EG5),CONVERT(EG5,"C","F"),"")</f>
        <v/>
      </c>
      <c r="FZ5" s="808" t="str">
        <f>IF(ISNUMBER(EH5),CONVERT(EH5,"C","F"),"")</f>
        <v/>
      </c>
    </row>
    <row r="6" spans="1:182" ht="11.25" customHeight="1" x14ac:dyDescent="0.2">
      <c r="A6" s="762">
        <f>SUM(A5)+1</f>
        <v>1</v>
      </c>
      <c r="B6" s="763" t="e">
        <f>AVERAGE('PM2.5-FEM'!$S$32:$S$55)*2.237</f>
        <v>#DIV/0!</v>
      </c>
      <c r="C6" s="763">
        <f>MAX('PM2.5-FEM'!$S$32:$S$55)*2.237</f>
        <v>0</v>
      </c>
      <c r="D6" s="634"/>
      <c r="E6" s="634"/>
      <c r="F6" s="634"/>
      <c r="G6" s="634"/>
      <c r="H6" s="634"/>
      <c r="I6" s="634"/>
      <c r="J6" s="634"/>
      <c r="K6" s="634"/>
      <c r="L6" s="634"/>
      <c r="M6" s="60">
        <f>(M5+24)</f>
        <v>29</v>
      </c>
      <c r="N6" s="804">
        <f>SUM(AirVision!A5)</f>
        <v>0</v>
      </c>
      <c r="O6" s="793"/>
      <c r="P6" s="794"/>
      <c r="Q6" s="794"/>
      <c r="R6" s="794"/>
      <c r="S6" s="797"/>
      <c r="T6" s="797"/>
      <c r="U6" s="797"/>
      <c r="V6" s="797"/>
      <c r="W6" s="797"/>
      <c r="X6" s="797"/>
      <c r="Y6" s="797"/>
      <c r="Z6" s="797"/>
      <c r="AA6" s="797"/>
      <c r="AB6" s="797"/>
      <c r="AC6" s="797"/>
      <c r="AD6" s="797"/>
      <c r="AE6" s="794"/>
      <c r="AF6" s="794"/>
      <c r="AG6" s="794"/>
      <c r="AH6" s="794"/>
      <c r="AI6" s="794"/>
      <c r="AJ6" s="794"/>
      <c r="AK6" s="794"/>
      <c r="AL6" s="794"/>
      <c r="AM6" s="794"/>
      <c r="AN6" s="794"/>
      <c r="AO6" s="794"/>
      <c r="AP6" s="794"/>
      <c r="AQ6" s="794"/>
      <c r="AR6" s="794"/>
      <c r="AS6" s="794"/>
      <c r="AT6" s="794"/>
      <c r="AU6" s="794"/>
      <c r="AV6" s="794"/>
      <c r="AW6" s="794"/>
      <c r="AX6" s="794"/>
      <c r="AY6" s="794"/>
      <c r="AZ6" s="794"/>
      <c r="BA6" s="794"/>
      <c r="BB6" s="794"/>
      <c r="BC6" s="794"/>
      <c r="BD6" s="794"/>
      <c r="BE6" s="794"/>
      <c r="BF6" s="794"/>
      <c r="BG6" s="794"/>
      <c r="BH6" s="794"/>
      <c r="BI6" s="794"/>
      <c r="BJ6" s="794"/>
      <c r="BK6" s="794"/>
      <c r="BL6" s="794"/>
      <c r="BM6" s="794"/>
      <c r="BN6" s="812" t="str">
        <f t="shared" ref="BN6:BN69" si="0">IF(ISNUMBER(R6),R6*2.237,"")</f>
        <v/>
      </c>
      <c r="BO6" s="806" t="str">
        <f t="shared" ref="BO6:BO69" si="1">IF(ISNUMBER(S6),S6*2.237,"")</f>
        <v/>
      </c>
      <c r="BP6" s="807" t="str">
        <f t="shared" ref="BP6:BP69" si="2">IF(ISNUMBER(X6),CONVERT(X6,"C","F"),"")</f>
        <v/>
      </c>
      <c r="BQ6" s="807" t="str">
        <f t="shared" ref="BQ6:BQ69" si="3">IF(ISNUMBER(Y6),CONVERT(Y6,"C","F"),"")</f>
        <v/>
      </c>
      <c r="BR6" s="808" t="str">
        <f t="shared" ref="BR6:BR69" si="4">IF(ISNUMBER(Z6),CONVERT(Z6,"C","F"),"")</f>
        <v/>
      </c>
      <c r="BS6" s="793"/>
      <c r="BT6" s="794"/>
      <c r="BU6" s="794"/>
      <c r="BV6" s="794"/>
      <c r="BW6" s="797"/>
      <c r="BX6" s="797"/>
      <c r="BY6" s="797"/>
      <c r="BZ6" s="797"/>
      <c r="CA6" s="797"/>
      <c r="CB6" s="797"/>
      <c r="CC6" s="797"/>
      <c r="CD6" s="797"/>
      <c r="CE6" s="797"/>
      <c r="CF6" s="797"/>
      <c r="CG6" s="797"/>
      <c r="CH6" s="797"/>
      <c r="CI6" s="794"/>
      <c r="CJ6" s="794"/>
      <c r="CK6" s="794"/>
      <c r="CL6" s="794"/>
      <c r="CM6" s="794"/>
      <c r="CN6" s="794"/>
      <c r="CO6" s="794"/>
      <c r="CP6" s="794"/>
      <c r="CQ6" s="794"/>
      <c r="CR6" s="794"/>
      <c r="CS6" s="794"/>
      <c r="CT6" s="794"/>
      <c r="CU6" s="794"/>
      <c r="CV6" s="797"/>
      <c r="CW6" s="794"/>
      <c r="CX6" s="794"/>
      <c r="CY6" s="794"/>
      <c r="CZ6" s="794"/>
      <c r="DA6" s="794"/>
      <c r="DB6" s="794"/>
      <c r="DC6" s="794"/>
      <c r="DD6" s="794"/>
      <c r="DE6" s="794"/>
      <c r="DF6" s="794"/>
      <c r="DG6" s="794"/>
      <c r="DH6" s="794"/>
      <c r="DI6" s="794"/>
      <c r="DJ6" s="794"/>
      <c r="DK6" s="794"/>
      <c r="DL6" s="794"/>
      <c r="DM6" s="794"/>
      <c r="DN6" s="794"/>
      <c r="DO6" s="794"/>
      <c r="DP6" s="794"/>
      <c r="DQ6" s="794"/>
      <c r="DR6" s="812" t="str">
        <f t="shared" ref="DR6:DR31" si="5">IF(ISNUMBER(BV6),BV6*2.237,"")</f>
        <v/>
      </c>
      <c r="DS6" s="806" t="str">
        <f t="shared" ref="DS6:DS31" si="6">IF(ISNUMBER(BW6),BW6*2.237,"")</f>
        <v/>
      </c>
      <c r="DT6" s="807" t="str">
        <f t="shared" ref="DT6:DT31" si="7">IF(ISNUMBER(CB6),CONVERT(CB6,"C","F"),"")</f>
        <v/>
      </c>
      <c r="DU6" s="807" t="str">
        <f t="shared" ref="DU6:DU31" si="8">IF(ISNUMBER(CC6),CONVERT(CC6,"C","F"),"")</f>
        <v/>
      </c>
      <c r="DV6" s="808" t="str">
        <f t="shared" ref="DV6:DV31" si="9">IF(ISNUMBER(CD6),CONVERT(CD6,"C","F"),"")</f>
        <v/>
      </c>
      <c r="DW6" s="793"/>
      <c r="DX6" s="794"/>
      <c r="DY6" s="794"/>
      <c r="DZ6" s="797"/>
      <c r="EA6" s="797"/>
      <c r="EB6" s="797"/>
      <c r="EC6" s="797"/>
      <c r="ED6" s="797"/>
      <c r="EE6" s="797"/>
      <c r="EF6" s="797"/>
      <c r="EG6" s="797"/>
      <c r="EH6" s="797"/>
      <c r="EI6" s="797"/>
      <c r="EJ6" s="797"/>
      <c r="EK6" s="797"/>
      <c r="EL6" s="797"/>
      <c r="EM6" s="794"/>
      <c r="EN6" s="794"/>
      <c r="EO6" s="794"/>
      <c r="EP6" s="794"/>
      <c r="EQ6" s="794"/>
      <c r="ER6" s="794"/>
      <c r="ES6" s="794"/>
      <c r="ET6" s="794"/>
      <c r="EU6" s="794"/>
      <c r="EV6" s="794"/>
      <c r="EW6" s="794"/>
      <c r="EX6" s="794"/>
      <c r="EY6" s="794"/>
      <c r="EZ6" s="797"/>
      <c r="FA6" s="794"/>
      <c r="FB6" s="794"/>
      <c r="FC6" s="794"/>
      <c r="FD6" s="794"/>
      <c r="FE6" s="794"/>
      <c r="FF6" s="794"/>
      <c r="FG6" s="794"/>
      <c r="FH6" s="794"/>
      <c r="FI6" s="794"/>
      <c r="FJ6" s="794"/>
      <c r="FK6" s="794"/>
      <c r="FL6" s="794"/>
      <c r="FM6" s="794"/>
      <c r="FN6" s="794"/>
      <c r="FO6" s="794"/>
      <c r="FP6" s="794"/>
      <c r="FQ6" s="794"/>
      <c r="FR6" s="794"/>
      <c r="FS6" s="794"/>
      <c r="FT6" s="794"/>
      <c r="FU6" s="794"/>
      <c r="FV6" s="812" t="str">
        <f t="shared" ref="FV6:FV69" si="10">IF(ISNUMBER(DZ6),DZ6*2.237,"")</f>
        <v/>
      </c>
      <c r="FW6" s="806" t="str">
        <f t="shared" ref="FW6:FW69" si="11">IF(ISNUMBER(EA6),EA6*2.237,"")</f>
        <v/>
      </c>
      <c r="FX6" s="807" t="str">
        <f t="shared" ref="FX6:FX69" si="12">IF(ISNUMBER(EF6),CONVERT(EF6,"C","F"),"")</f>
        <v/>
      </c>
      <c r="FY6" s="807" t="str">
        <f t="shared" ref="FY6:FY69" si="13">IF(ISNUMBER(EG6),CONVERT(EG6,"C","F"),"")</f>
        <v/>
      </c>
      <c r="FZ6" s="808" t="str">
        <f t="shared" ref="FZ6:FZ69" si="14">IF(ISNUMBER(EH6),CONVERT(EH6,"C","F"),"")</f>
        <v/>
      </c>
    </row>
    <row r="7" spans="1:182" ht="11.25" customHeight="1" x14ac:dyDescent="0.2">
      <c r="A7" s="762">
        <f t="shared" ref="A7:A34" si="15">SUM(A6)+1</f>
        <v>2</v>
      </c>
      <c r="B7" s="763" t="e">
        <f>AVERAGE('PM2.5-FEM'!$S$56:$S$79)*2.237</f>
        <v>#DIV/0!</v>
      </c>
      <c r="C7" s="763">
        <f>MAX('PM2.5-FEM'!$S$56:$S$79)*2.237</f>
        <v>0</v>
      </c>
      <c r="D7" s="634"/>
      <c r="E7" s="634"/>
      <c r="F7" s="634"/>
      <c r="G7" s="634"/>
      <c r="H7" s="634"/>
      <c r="I7" s="634"/>
      <c r="J7" s="634"/>
      <c r="K7" s="634"/>
      <c r="L7" s="634"/>
      <c r="M7" s="60">
        <f t="shared" ref="M7:M35" si="16">(M6+24)</f>
        <v>53</v>
      </c>
      <c r="N7" s="804">
        <f>SUM(AirVision!A6)</f>
        <v>0</v>
      </c>
      <c r="O7" s="793"/>
      <c r="P7" s="794"/>
      <c r="Q7" s="794"/>
      <c r="R7" s="794"/>
      <c r="S7" s="797"/>
      <c r="T7" s="797"/>
      <c r="U7" s="797"/>
      <c r="V7" s="797"/>
      <c r="W7" s="797"/>
      <c r="X7" s="797"/>
      <c r="Y7" s="797"/>
      <c r="Z7" s="797"/>
      <c r="AA7" s="797"/>
      <c r="AB7" s="797"/>
      <c r="AC7" s="797"/>
      <c r="AD7" s="797"/>
      <c r="AE7" s="794"/>
      <c r="AF7" s="794"/>
      <c r="AG7" s="794"/>
      <c r="AH7" s="794"/>
      <c r="AI7" s="794"/>
      <c r="AJ7" s="794"/>
      <c r="AK7" s="794"/>
      <c r="AL7" s="794"/>
      <c r="AM7" s="794"/>
      <c r="AN7" s="794"/>
      <c r="AO7" s="794"/>
      <c r="AP7" s="794"/>
      <c r="AQ7" s="794"/>
      <c r="AR7" s="794"/>
      <c r="AS7" s="794"/>
      <c r="AT7" s="794"/>
      <c r="AU7" s="794"/>
      <c r="AV7" s="794"/>
      <c r="AW7" s="794"/>
      <c r="AX7" s="794"/>
      <c r="AY7" s="794"/>
      <c r="AZ7" s="794"/>
      <c r="BA7" s="794"/>
      <c r="BB7" s="794"/>
      <c r="BC7" s="794"/>
      <c r="BD7" s="794"/>
      <c r="BE7" s="794"/>
      <c r="BF7" s="794"/>
      <c r="BG7" s="794"/>
      <c r="BH7" s="794"/>
      <c r="BI7" s="794"/>
      <c r="BJ7" s="794"/>
      <c r="BK7" s="794"/>
      <c r="BL7" s="794"/>
      <c r="BM7" s="794"/>
      <c r="BN7" s="812" t="str">
        <f t="shared" si="0"/>
        <v/>
      </c>
      <c r="BO7" s="806" t="str">
        <f t="shared" si="1"/>
        <v/>
      </c>
      <c r="BP7" s="807" t="str">
        <f t="shared" si="2"/>
        <v/>
      </c>
      <c r="BQ7" s="807" t="str">
        <f t="shared" si="3"/>
        <v/>
      </c>
      <c r="BR7" s="808" t="str">
        <f t="shared" si="4"/>
        <v/>
      </c>
      <c r="BS7" s="793"/>
      <c r="BT7" s="794"/>
      <c r="BU7" s="794"/>
      <c r="BV7" s="794"/>
      <c r="BW7" s="797"/>
      <c r="BX7" s="797"/>
      <c r="BY7" s="797"/>
      <c r="BZ7" s="797"/>
      <c r="CA7" s="797"/>
      <c r="CB7" s="797"/>
      <c r="CC7" s="797"/>
      <c r="CD7" s="797"/>
      <c r="CE7" s="797"/>
      <c r="CF7" s="797"/>
      <c r="CG7" s="797"/>
      <c r="CH7" s="797"/>
      <c r="CI7" s="794"/>
      <c r="CJ7" s="794"/>
      <c r="CK7" s="794"/>
      <c r="CL7" s="794"/>
      <c r="CM7" s="794"/>
      <c r="CN7" s="794"/>
      <c r="CO7" s="794"/>
      <c r="CP7" s="794"/>
      <c r="CQ7" s="794"/>
      <c r="CR7" s="794"/>
      <c r="CS7" s="794"/>
      <c r="CT7" s="794"/>
      <c r="CU7" s="794"/>
      <c r="CV7" s="797"/>
      <c r="CW7" s="794"/>
      <c r="CX7" s="794"/>
      <c r="CY7" s="794"/>
      <c r="CZ7" s="794"/>
      <c r="DA7" s="794"/>
      <c r="DB7" s="794"/>
      <c r="DC7" s="794"/>
      <c r="DD7" s="794"/>
      <c r="DE7" s="794"/>
      <c r="DF7" s="794"/>
      <c r="DG7" s="794"/>
      <c r="DH7" s="794"/>
      <c r="DI7" s="794"/>
      <c r="DJ7" s="794"/>
      <c r="DK7" s="794"/>
      <c r="DL7" s="794"/>
      <c r="DM7" s="794"/>
      <c r="DN7" s="794"/>
      <c r="DO7" s="794"/>
      <c r="DP7" s="794"/>
      <c r="DQ7" s="794"/>
      <c r="DR7" s="812" t="str">
        <f t="shared" si="5"/>
        <v/>
      </c>
      <c r="DS7" s="806" t="str">
        <f t="shared" si="6"/>
        <v/>
      </c>
      <c r="DT7" s="807" t="str">
        <f t="shared" si="7"/>
        <v/>
      </c>
      <c r="DU7" s="807" t="str">
        <f t="shared" si="8"/>
        <v/>
      </c>
      <c r="DV7" s="808" t="str">
        <f t="shared" si="9"/>
        <v/>
      </c>
      <c r="DW7" s="793"/>
      <c r="DX7" s="794"/>
      <c r="DY7" s="794"/>
      <c r="DZ7" s="797"/>
      <c r="EA7" s="797"/>
      <c r="EB7" s="797"/>
      <c r="EC7" s="797"/>
      <c r="ED7" s="797"/>
      <c r="EE7" s="797"/>
      <c r="EF7" s="797"/>
      <c r="EG7" s="797"/>
      <c r="EH7" s="797"/>
      <c r="EI7" s="797"/>
      <c r="EJ7" s="797"/>
      <c r="EK7" s="797"/>
      <c r="EL7" s="797"/>
      <c r="EM7" s="794"/>
      <c r="EN7" s="794"/>
      <c r="EO7" s="794"/>
      <c r="EP7" s="794"/>
      <c r="EQ7" s="794"/>
      <c r="ER7" s="794"/>
      <c r="ES7" s="794"/>
      <c r="ET7" s="794"/>
      <c r="EU7" s="794"/>
      <c r="EV7" s="794"/>
      <c r="EW7" s="794"/>
      <c r="EX7" s="794"/>
      <c r="EY7" s="794"/>
      <c r="EZ7" s="797"/>
      <c r="FA7" s="794"/>
      <c r="FB7" s="794"/>
      <c r="FC7" s="794"/>
      <c r="FD7" s="794"/>
      <c r="FE7" s="794"/>
      <c r="FF7" s="794"/>
      <c r="FG7" s="794"/>
      <c r="FH7" s="794"/>
      <c r="FI7" s="794"/>
      <c r="FJ7" s="794"/>
      <c r="FK7" s="794"/>
      <c r="FL7" s="794"/>
      <c r="FM7" s="794"/>
      <c r="FN7" s="794"/>
      <c r="FO7" s="794"/>
      <c r="FP7" s="794"/>
      <c r="FQ7" s="794"/>
      <c r="FR7" s="794"/>
      <c r="FS7" s="794"/>
      <c r="FT7" s="794"/>
      <c r="FU7" s="794"/>
      <c r="FV7" s="812" t="str">
        <f t="shared" si="10"/>
        <v/>
      </c>
      <c r="FW7" s="806" t="str">
        <f t="shared" si="11"/>
        <v/>
      </c>
      <c r="FX7" s="807" t="str">
        <f t="shared" si="12"/>
        <v/>
      </c>
      <c r="FY7" s="807" t="str">
        <f t="shared" si="13"/>
        <v/>
      </c>
      <c r="FZ7" s="808" t="str">
        <f t="shared" si="14"/>
        <v/>
      </c>
    </row>
    <row r="8" spans="1:182" ht="11.25" customHeight="1" x14ac:dyDescent="0.2">
      <c r="A8" s="762">
        <f t="shared" si="15"/>
        <v>3</v>
      </c>
      <c r="B8" s="763" t="e">
        <f>AVERAGE('PM2.5-FEM'!$S$80:$S$103)*2.237</f>
        <v>#DIV/0!</v>
      </c>
      <c r="C8" s="763">
        <f>MAX('PM2.5-FEM'!$S$80:$S$103)*2.237</f>
        <v>0</v>
      </c>
      <c r="D8" s="634"/>
      <c r="E8" s="634"/>
      <c r="F8" s="634"/>
      <c r="G8" s="634"/>
      <c r="H8" s="634"/>
      <c r="I8" s="634"/>
      <c r="J8" s="634"/>
      <c r="K8" s="634"/>
      <c r="L8" s="634"/>
      <c r="M8" s="60">
        <f t="shared" si="16"/>
        <v>77</v>
      </c>
      <c r="N8" s="804">
        <f>SUM(AirVision!A7)</f>
        <v>0</v>
      </c>
      <c r="O8" s="793"/>
      <c r="P8" s="794"/>
      <c r="Q8" s="794"/>
      <c r="R8" s="794"/>
      <c r="S8" s="797"/>
      <c r="T8" s="797"/>
      <c r="U8" s="797"/>
      <c r="V8" s="797"/>
      <c r="W8" s="797"/>
      <c r="X8" s="797"/>
      <c r="Y8" s="797"/>
      <c r="Z8" s="797"/>
      <c r="AA8" s="797"/>
      <c r="AB8" s="797"/>
      <c r="AC8" s="797"/>
      <c r="AD8" s="797"/>
      <c r="AE8" s="794"/>
      <c r="AF8" s="794"/>
      <c r="AG8" s="794"/>
      <c r="AH8" s="794"/>
      <c r="AI8" s="794"/>
      <c r="AJ8" s="794"/>
      <c r="AK8" s="794"/>
      <c r="AL8" s="794"/>
      <c r="AM8" s="794"/>
      <c r="AN8" s="794"/>
      <c r="AO8" s="794"/>
      <c r="AP8" s="794"/>
      <c r="AQ8" s="794"/>
      <c r="AR8" s="794"/>
      <c r="AS8" s="794"/>
      <c r="AT8" s="794"/>
      <c r="AU8" s="794"/>
      <c r="AV8" s="794"/>
      <c r="AW8" s="794"/>
      <c r="AX8" s="794"/>
      <c r="AY8" s="794"/>
      <c r="AZ8" s="794"/>
      <c r="BA8" s="794"/>
      <c r="BB8" s="794"/>
      <c r="BC8" s="794"/>
      <c r="BD8" s="794"/>
      <c r="BE8" s="794"/>
      <c r="BF8" s="794"/>
      <c r="BG8" s="794"/>
      <c r="BH8" s="794"/>
      <c r="BI8" s="794"/>
      <c r="BJ8" s="794"/>
      <c r="BK8" s="794"/>
      <c r="BL8" s="794"/>
      <c r="BM8" s="794"/>
      <c r="BN8" s="812" t="str">
        <f t="shared" si="0"/>
        <v/>
      </c>
      <c r="BO8" s="806" t="str">
        <f t="shared" si="1"/>
        <v/>
      </c>
      <c r="BP8" s="807" t="str">
        <f t="shared" si="2"/>
        <v/>
      </c>
      <c r="BQ8" s="807" t="str">
        <f t="shared" si="3"/>
        <v/>
      </c>
      <c r="BR8" s="808" t="str">
        <f t="shared" si="4"/>
        <v/>
      </c>
      <c r="BS8" s="793"/>
      <c r="BT8" s="794"/>
      <c r="BU8" s="794"/>
      <c r="BV8" s="794"/>
      <c r="BW8" s="797"/>
      <c r="BX8" s="797"/>
      <c r="BY8" s="797"/>
      <c r="BZ8" s="797"/>
      <c r="CA8" s="797"/>
      <c r="CB8" s="797"/>
      <c r="CC8" s="797"/>
      <c r="CD8" s="797"/>
      <c r="CE8" s="797"/>
      <c r="CF8" s="797"/>
      <c r="CG8" s="797"/>
      <c r="CH8" s="797"/>
      <c r="CI8" s="794"/>
      <c r="CJ8" s="794"/>
      <c r="CK8" s="794"/>
      <c r="CL8" s="794"/>
      <c r="CM8" s="794"/>
      <c r="CN8" s="794"/>
      <c r="CO8" s="794"/>
      <c r="CP8" s="794"/>
      <c r="CQ8" s="794"/>
      <c r="CR8" s="794"/>
      <c r="CS8" s="794"/>
      <c r="CT8" s="794"/>
      <c r="CU8" s="794"/>
      <c r="CV8" s="797"/>
      <c r="CW8" s="794"/>
      <c r="CX8" s="794"/>
      <c r="CY8" s="794"/>
      <c r="CZ8" s="794"/>
      <c r="DA8" s="794"/>
      <c r="DB8" s="794"/>
      <c r="DC8" s="794"/>
      <c r="DD8" s="794"/>
      <c r="DE8" s="794"/>
      <c r="DF8" s="794"/>
      <c r="DG8" s="794"/>
      <c r="DH8" s="794"/>
      <c r="DI8" s="794"/>
      <c r="DJ8" s="794"/>
      <c r="DK8" s="794"/>
      <c r="DL8" s="794"/>
      <c r="DM8" s="794"/>
      <c r="DN8" s="794"/>
      <c r="DO8" s="794"/>
      <c r="DP8" s="794"/>
      <c r="DQ8" s="794"/>
      <c r="DR8" s="812" t="str">
        <f t="shared" si="5"/>
        <v/>
      </c>
      <c r="DS8" s="806" t="str">
        <f t="shared" si="6"/>
        <v/>
      </c>
      <c r="DT8" s="807" t="str">
        <f t="shared" si="7"/>
        <v/>
      </c>
      <c r="DU8" s="807" t="str">
        <f t="shared" si="8"/>
        <v/>
      </c>
      <c r="DV8" s="808" t="str">
        <f t="shared" si="9"/>
        <v/>
      </c>
      <c r="DW8" s="793"/>
      <c r="DX8" s="794"/>
      <c r="DY8" s="794"/>
      <c r="DZ8" s="797"/>
      <c r="EA8" s="797"/>
      <c r="EB8" s="797"/>
      <c r="EC8" s="797"/>
      <c r="ED8" s="797"/>
      <c r="EE8" s="797"/>
      <c r="EF8" s="797"/>
      <c r="EG8" s="797"/>
      <c r="EH8" s="797"/>
      <c r="EI8" s="797"/>
      <c r="EJ8" s="797"/>
      <c r="EK8" s="797"/>
      <c r="EL8" s="797"/>
      <c r="EM8" s="794"/>
      <c r="EN8" s="794"/>
      <c r="EO8" s="794"/>
      <c r="EP8" s="794"/>
      <c r="EQ8" s="794"/>
      <c r="ER8" s="794"/>
      <c r="ES8" s="794"/>
      <c r="ET8" s="794"/>
      <c r="EU8" s="794"/>
      <c r="EV8" s="794"/>
      <c r="EW8" s="794"/>
      <c r="EX8" s="794"/>
      <c r="EY8" s="794"/>
      <c r="EZ8" s="797"/>
      <c r="FA8" s="794"/>
      <c r="FB8" s="794"/>
      <c r="FC8" s="794"/>
      <c r="FD8" s="794"/>
      <c r="FE8" s="794"/>
      <c r="FF8" s="794"/>
      <c r="FG8" s="794"/>
      <c r="FH8" s="794"/>
      <c r="FI8" s="794"/>
      <c r="FJ8" s="794"/>
      <c r="FK8" s="794"/>
      <c r="FL8" s="794"/>
      <c r="FM8" s="794"/>
      <c r="FN8" s="794"/>
      <c r="FO8" s="794"/>
      <c r="FP8" s="794"/>
      <c r="FQ8" s="794"/>
      <c r="FR8" s="794"/>
      <c r="FS8" s="794"/>
      <c r="FT8" s="794"/>
      <c r="FU8" s="794"/>
      <c r="FV8" s="812" t="str">
        <f t="shared" si="10"/>
        <v/>
      </c>
      <c r="FW8" s="806" t="str">
        <f t="shared" si="11"/>
        <v/>
      </c>
      <c r="FX8" s="807" t="str">
        <f t="shared" si="12"/>
        <v/>
      </c>
      <c r="FY8" s="807" t="str">
        <f t="shared" si="13"/>
        <v/>
      </c>
      <c r="FZ8" s="808" t="str">
        <f t="shared" si="14"/>
        <v/>
      </c>
    </row>
    <row r="9" spans="1:182" ht="11.25" customHeight="1" x14ac:dyDescent="0.2">
      <c r="A9" s="762">
        <f t="shared" si="15"/>
        <v>4</v>
      </c>
      <c r="B9" s="763" t="e">
        <f>AVERAGE('PM2.5-FEM'!$S$104:$S$127)*2.237</f>
        <v>#DIV/0!</v>
      </c>
      <c r="C9" s="763">
        <f>MAX('PM2.5-FEM'!$S$104:$S$127)*2.237</f>
        <v>0</v>
      </c>
      <c r="D9" s="634"/>
      <c r="E9" s="634"/>
      <c r="F9" s="634"/>
      <c r="G9" s="634"/>
      <c r="H9" s="634"/>
      <c r="I9" s="634"/>
      <c r="J9" s="634"/>
      <c r="K9" s="634"/>
      <c r="L9" s="634"/>
      <c r="M9" s="60">
        <f t="shared" si="16"/>
        <v>101</v>
      </c>
      <c r="N9" s="804">
        <f>SUM(AirVision!A8)</f>
        <v>0</v>
      </c>
      <c r="O9" s="793"/>
      <c r="P9" s="794"/>
      <c r="Q9" s="794"/>
      <c r="R9" s="797"/>
      <c r="S9" s="797"/>
      <c r="T9" s="797"/>
      <c r="U9" s="797"/>
      <c r="V9" s="797"/>
      <c r="W9" s="797"/>
      <c r="X9" s="797"/>
      <c r="Y9" s="797"/>
      <c r="Z9" s="797"/>
      <c r="AA9" s="797"/>
      <c r="AB9" s="797"/>
      <c r="AC9" s="797"/>
      <c r="AD9" s="797"/>
      <c r="AE9" s="794"/>
      <c r="AF9" s="794"/>
      <c r="AG9" s="794"/>
      <c r="AH9" s="794"/>
      <c r="AI9" s="794"/>
      <c r="AJ9" s="794"/>
      <c r="AK9" s="794"/>
      <c r="AL9" s="794"/>
      <c r="AM9" s="794"/>
      <c r="AN9" s="794"/>
      <c r="AO9" s="794"/>
      <c r="AP9" s="794"/>
      <c r="AQ9" s="794"/>
      <c r="AR9" s="794"/>
      <c r="AS9" s="794"/>
      <c r="AT9" s="794"/>
      <c r="AU9" s="794"/>
      <c r="AV9" s="794"/>
      <c r="AW9" s="794"/>
      <c r="AX9" s="794"/>
      <c r="AY9" s="794"/>
      <c r="AZ9" s="794"/>
      <c r="BA9" s="794"/>
      <c r="BB9" s="794"/>
      <c r="BC9" s="794"/>
      <c r="BD9" s="794"/>
      <c r="BE9" s="794"/>
      <c r="BF9" s="794"/>
      <c r="BG9" s="794"/>
      <c r="BH9" s="794"/>
      <c r="BI9" s="794"/>
      <c r="BJ9" s="794"/>
      <c r="BK9" s="794"/>
      <c r="BL9" s="794"/>
      <c r="BM9" s="794"/>
      <c r="BN9" s="812" t="str">
        <f t="shared" si="0"/>
        <v/>
      </c>
      <c r="BO9" s="806" t="str">
        <f t="shared" si="1"/>
        <v/>
      </c>
      <c r="BP9" s="807" t="str">
        <f t="shared" si="2"/>
        <v/>
      </c>
      <c r="BQ9" s="807" t="str">
        <f t="shared" si="3"/>
        <v/>
      </c>
      <c r="BR9" s="808" t="str">
        <f t="shared" si="4"/>
        <v/>
      </c>
      <c r="BS9" s="793"/>
      <c r="BT9" s="794"/>
      <c r="BU9" s="794"/>
      <c r="BV9" s="797"/>
      <c r="BW9" s="797"/>
      <c r="BX9" s="797"/>
      <c r="BY9" s="797"/>
      <c r="BZ9" s="797"/>
      <c r="CA9" s="797"/>
      <c r="CB9" s="797"/>
      <c r="CC9" s="797"/>
      <c r="CD9" s="797"/>
      <c r="CE9" s="797"/>
      <c r="CF9" s="797"/>
      <c r="CG9" s="797"/>
      <c r="CH9" s="797"/>
      <c r="CI9" s="794"/>
      <c r="CJ9" s="794"/>
      <c r="CK9" s="794"/>
      <c r="CL9" s="794"/>
      <c r="CM9" s="794"/>
      <c r="CN9" s="794"/>
      <c r="CO9" s="794"/>
      <c r="CP9" s="794"/>
      <c r="CQ9" s="794"/>
      <c r="CR9" s="794"/>
      <c r="CS9" s="794"/>
      <c r="CT9" s="794"/>
      <c r="CU9" s="794"/>
      <c r="CV9" s="797"/>
      <c r="CW9" s="794"/>
      <c r="CX9" s="794"/>
      <c r="CY9" s="794"/>
      <c r="CZ9" s="794"/>
      <c r="DA9" s="794"/>
      <c r="DB9" s="794"/>
      <c r="DC9" s="794"/>
      <c r="DD9" s="794"/>
      <c r="DE9" s="794"/>
      <c r="DF9" s="794"/>
      <c r="DG9" s="794"/>
      <c r="DH9" s="794"/>
      <c r="DI9" s="794"/>
      <c r="DJ9" s="794"/>
      <c r="DK9" s="794"/>
      <c r="DL9" s="794"/>
      <c r="DM9" s="794"/>
      <c r="DN9" s="794"/>
      <c r="DO9" s="794"/>
      <c r="DP9" s="794"/>
      <c r="DQ9" s="794"/>
      <c r="DR9" s="812" t="str">
        <f t="shared" si="5"/>
        <v/>
      </c>
      <c r="DS9" s="806" t="str">
        <f t="shared" si="6"/>
        <v/>
      </c>
      <c r="DT9" s="807" t="str">
        <f t="shared" si="7"/>
        <v/>
      </c>
      <c r="DU9" s="807" t="str">
        <f t="shared" si="8"/>
        <v/>
      </c>
      <c r="DV9" s="808" t="str">
        <f t="shared" si="9"/>
        <v/>
      </c>
      <c r="DW9" s="793"/>
      <c r="DX9" s="794"/>
      <c r="DY9" s="794"/>
      <c r="DZ9" s="797"/>
      <c r="EA9" s="797"/>
      <c r="EB9" s="797"/>
      <c r="EC9" s="797"/>
      <c r="ED9" s="797"/>
      <c r="EE9" s="797"/>
      <c r="EF9" s="797"/>
      <c r="EG9" s="797"/>
      <c r="EH9" s="797"/>
      <c r="EI9" s="797"/>
      <c r="EJ9" s="797"/>
      <c r="EK9" s="797"/>
      <c r="EL9" s="797"/>
      <c r="EM9" s="794"/>
      <c r="EN9" s="794"/>
      <c r="EO9" s="794"/>
      <c r="EP9" s="794"/>
      <c r="EQ9" s="794"/>
      <c r="ER9" s="794"/>
      <c r="ES9" s="794"/>
      <c r="ET9" s="794"/>
      <c r="EU9" s="794"/>
      <c r="EV9" s="794"/>
      <c r="EW9" s="794"/>
      <c r="EX9" s="794"/>
      <c r="EY9" s="794"/>
      <c r="EZ9" s="797"/>
      <c r="FA9" s="794"/>
      <c r="FB9" s="794"/>
      <c r="FC9" s="794"/>
      <c r="FD9" s="794"/>
      <c r="FE9" s="794"/>
      <c r="FF9" s="794"/>
      <c r="FG9" s="794"/>
      <c r="FH9" s="794"/>
      <c r="FI9" s="794"/>
      <c r="FJ9" s="794"/>
      <c r="FK9" s="794"/>
      <c r="FL9" s="794"/>
      <c r="FM9" s="794"/>
      <c r="FN9" s="794"/>
      <c r="FO9" s="794"/>
      <c r="FP9" s="794"/>
      <c r="FQ9" s="794"/>
      <c r="FR9" s="794"/>
      <c r="FS9" s="794"/>
      <c r="FT9" s="794"/>
      <c r="FU9" s="794"/>
      <c r="FV9" s="812" t="str">
        <f t="shared" si="10"/>
        <v/>
      </c>
      <c r="FW9" s="806" t="str">
        <f t="shared" si="11"/>
        <v/>
      </c>
      <c r="FX9" s="807" t="str">
        <f t="shared" si="12"/>
        <v/>
      </c>
      <c r="FY9" s="807" t="str">
        <f t="shared" si="13"/>
        <v/>
      </c>
      <c r="FZ9" s="808" t="str">
        <f t="shared" si="14"/>
        <v/>
      </c>
    </row>
    <row r="10" spans="1:182" ht="11.25" customHeight="1" x14ac:dyDescent="0.2">
      <c r="A10" s="762">
        <f t="shared" si="15"/>
        <v>5</v>
      </c>
      <c r="B10" s="763" t="e">
        <f>AVERAGE('PM2.5-FEM'!$S$128:$S$151)*2.237</f>
        <v>#DIV/0!</v>
      </c>
      <c r="C10" s="763">
        <f>MAX('PM2.5-FEM'!$S$128:$S$151)*2.237</f>
        <v>0</v>
      </c>
      <c r="D10" s="634"/>
      <c r="E10" s="634"/>
      <c r="F10" s="634"/>
      <c r="G10" s="634"/>
      <c r="H10" s="634"/>
      <c r="I10" s="634"/>
      <c r="J10" s="634"/>
      <c r="K10" s="634"/>
      <c r="L10" s="634"/>
      <c r="M10" s="60">
        <f t="shared" si="16"/>
        <v>125</v>
      </c>
      <c r="N10" s="804">
        <f>SUM(AirVision!A9)</f>
        <v>0</v>
      </c>
      <c r="O10" s="793"/>
      <c r="P10" s="794"/>
      <c r="Q10" s="794"/>
      <c r="R10" s="797"/>
      <c r="S10" s="797"/>
      <c r="T10" s="797"/>
      <c r="U10" s="797"/>
      <c r="V10" s="797"/>
      <c r="W10" s="797"/>
      <c r="X10" s="797"/>
      <c r="Y10" s="797"/>
      <c r="Z10" s="797"/>
      <c r="AA10" s="797"/>
      <c r="AB10" s="797"/>
      <c r="AC10" s="797"/>
      <c r="AD10" s="797"/>
      <c r="AE10" s="794"/>
      <c r="AF10" s="794"/>
      <c r="AG10" s="794"/>
      <c r="AH10" s="794"/>
      <c r="AI10" s="794"/>
      <c r="AJ10" s="794"/>
      <c r="AK10" s="794"/>
      <c r="AL10" s="794"/>
      <c r="AM10" s="794"/>
      <c r="AN10" s="794"/>
      <c r="AO10" s="794"/>
      <c r="AP10" s="794"/>
      <c r="AQ10" s="794"/>
      <c r="AR10" s="794"/>
      <c r="AS10" s="794"/>
      <c r="AT10" s="794"/>
      <c r="AU10" s="794"/>
      <c r="AV10" s="794"/>
      <c r="AW10" s="794"/>
      <c r="AX10" s="794"/>
      <c r="AY10" s="794"/>
      <c r="AZ10" s="794"/>
      <c r="BA10" s="794"/>
      <c r="BB10" s="794"/>
      <c r="BC10" s="794"/>
      <c r="BD10" s="794"/>
      <c r="BE10" s="794"/>
      <c r="BF10" s="794"/>
      <c r="BG10" s="794"/>
      <c r="BH10" s="794"/>
      <c r="BI10" s="794"/>
      <c r="BJ10" s="794"/>
      <c r="BK10" s="794"/>
      <c r="BL10" s="794"/>
      <c r="BM10" s="794"/>
      <c r="BN10" s="812" t="str">
        <f t="shared" si="0"/>
        <v/>
      </c>
      <c r="BO10" s="806" t="str">
        <f t="shared" si="1"/>
        <v/>
      </c>
      <c r="BP10" s="807" t="str">
        <f t="shared" si="2"/>
        <v/>
      </c>
      <c r="BQ10" s="807" t="str">
        <f t="shared" si="3"/>
        <v/>
      </c>
      <c r="BR10" s="808" t="str">
        <f t="shared" si="4"/>
        <v/>
      </c>
      <c r="BS10" s="793"/>
      <c r="BT10" s="794"/>
      <c r="BU10" s="794"/>
      <c r="BV10" s="797"/>
      <c r="BW10" s="797"/>
      <c r="BX10" s="797"/>
      <c r="BY10" s="797"/>
      <c r="BZ10" s="797"/>
      <c r="CA10" s="797"/>
      <c r="CB10" s="797"/>
      <c r="CC10" s="797"/>
      <c r="CD10" s="797"/>
      <c r="CE10" s="797"/>
      <c r="CF10" s="797"/>
      <c r="CG10" s="797"/>
      <c r="CH10" s="797"/>
      <c r="CI10" s="794"/>
      <c r="CJ10" s="794"/>
      <c r="CK10" s="794"/>
      <c r="CL10" s="794"/>
      <c r="CM10" s="794"/>
      <c r="CN10" s="794"/>
      <c r="CO10" s="794"/>
      <c r="CP10" s="794"/>
      <c r="CQ10" s="794"/>
      <c r="CR10" s="794"/>
      <c r="CS10" s="794"/>
      <c r="CT10" s="794"/>
      <c r="CU10" s="794"/>
      <c r="CV10" s="797"/>
      <c r="CW10" s="794"/>
      <c r="CX10" s="794"/>
      <c r="CY10" s="794"/>
      <c r="CZ10" s="794"/>
      <c r="DA10" s="794"/>
      <c r="DB10" s="794"/>
      <c r="DC10" s="794"/>
      <c r="DD10" s="794"/>
      <c r="DE10" s="794"/>
      <c r="DF10" s="794"/>
      <c r="DG10" s="794"/>
      <c r="DH10" s="794"/>
      <c r="DI10" s="794"/>
      <c r="DJ10" s="794"/>
      <c r="DK10" s="794"/>
      <c r="DL10" s="794"/>
      <c r="DM10" s="794"/>
      <c r="DN10" s="794"/>
      <c r="DO10" s="794"/>
      <c r="DP10" s="794"/>
      <c r="DQ10" s="794"/>
      <c r="DR10" s="812" t="str">
        <f t="shared" si="5"/>
        <v/>
      </c>
      <c r="DS10" s="806" t="str">
        <f t="shared" si="6"/>
        <v/>
      </c>
      <c r="DT10" s="807" t="str">
        <f t="shared" si="7"/>
        <v/>
      </c>
      <c r="DU10" s="807" t="str">
        <f t="shared" si="8"/>
        <v/>
      </c>
      <c r="DV10" s="808" t="str">
        <f t="shared" si="9"/>
        <v/>
      </c>
      <c r="DW10" s="793"/>
      <c r="DX10" s="794"/>
      <c r="DY10" s="794"/>
      <c r="DZ10" s="797"/>
      <c r="EA10" s="797"/>
      <c r="EB10" s="797"/>
      <c r="EC10" s="797"/>
      <c r="ED10" s="797"/>
      <c r="EE10" s="797"/>
      <c r="EF10" s="797"/>
      <c r="EG10" s="797"/>
      <c r="EH10" s="797"/>
      <c r="EI10" s="797"/>
      <c r="EJ10" s="797"/>
      <c r="EK10" s="797"/>
      <c r="EL10" s="797"/>
      <c r="EM10" s="794"/>
      <c r="EN10" s="794"/>
      <c r="EO10" s="794"/>
      <c r="EP10" s="794"/>
      <c r="EQ10" s="794"/>
      <c r="ER10" s="794"/>
      <c r="ES10" s="794"/>
      <c r="ET10" s="794"/>
      <c r="EU10" s="794"/>
      <c r="EV10" s="794"/>
      <c r="EW10" s="794"/>
      <c r="EX10" s="794"/>
      <c r="EY10" s="794"/>
      <c r="EZ10" s="797"/>
      <c r="FA10" s="794"/>
      <c r="FB10" s="794"/>
      <c r="FC10" s="794"/>
      <c r="FD10" s="794"/>
      <c r="FE10" s="794"/>
      <c r="FF10" s="794"/>
      <c r="FG10" s="794"/>
      <c r="FH10" s="794"/>
      <c r="FI10" s="794"/>
      <c r="FJ10" s="794"/>
      <c r="FK10" s="794"/>
      <c r="FL10" s="794"/>
      <c r="FM10" s="794"/>
      <c r="FN10" s="794"/>
      <c r="FO10" s="794"/>
      <c r="FP10" s="794"/>
      <c r="FQ10" s="794"/>
      <c r="FR10" s="794"/>
      <c r="FS10" s="794"/>
      <c r="FT10" s="794"/>
      <c r="FU10" s="794"/>
      <c r="FV10" s="812" t="str">
        <f t="shared" si="10"/>
        <v/>
      </c>
      <c r="FW10" s="806" t="str">
        <f t="shared" si="11"/>
        <v/>
      </c>
      <c r="FX10" s="807" t="str">
        <f t="shared" si="12"/>
        <v/>
      </c>
      <c r="FY10" s="807" t="str">
        <f t="shared" si="13"/>
        <v/>
      </c>
      <c r="FZ10" s="808" t="str">
        <f t="shared" si="14"/>
        <v/>
      </c>
    </row>
    <row r="11" spans="1:182" ht="11.25" customHeight="1" x14ac:dyDescent="0.2">
      <c r="A11" s="762">
        <f t="shared" si="15"/>
        <v>6</v>
      </c>
      <c r="B11" s="763" t="e">
        <f>AVERAGE('PM2.5-FEM'!$S$152:$S$175)*2.237</f>
        <v>#DIV/0!</v>
      </c>
      <c r="C11" s="763">
        <f>MAX('PM2.5-FEM'!$S$152:$S$175)*2.237</f>
        <v>0</v>
      </c>
      <c r="D11" s="634"/>
      <c r="E11" s="634"/>
      <c r="F11" s="634"/>
      <c r="G11" s="634"/>
      <c r="H11" s="634"/>
      <c r="I11" s="634"/>
      <c r="J11" s="634"/>
      <c r="K11" s="634"/>
      <c r="L11" s="634"/>
      <c r="M11" s="60">
        <f t="shared" si="16"/>
        <v>149</v>
      </c>
      <c r="N11" s="804">
        <f>SUM(AirVision!A10)</f>
        <v>0</v>
      </c>
      <c r="O11" s="793"/>
      <c r="P11" s="794"/>
      <c r="Q11" s="794"/>
      <c r="R11" s="797"/>
      <c r="S11" s="797"/>
      <c r="T11" s="797"/>
      <c r="U11" s="797"/>
      <c r="V11" s="797"/>
      <c r="W11" s="797"/>
      <c r="X11" s="797"/>
      <c r="Y11" s="797"/>
      <c r="Z11" s="797"/>
      <c r="AA11" s="797"/>
      <c r="AB11" s="797"/>
      <c r="AC11" s="797"/>
      <c r="AD11" s="797"/>
      <c r="AE11" s="794"/>
      <c r="AF11" s="794"/>
      <c r="AG11" s="794"/>
      <c r="AH11" s="794"/>
      <c r="AI11" s="794"/>
      <c r="AJ11" s="794"/>
      <c r="AK11" s="794"/>
      <c r="AL11" s="794"/>
      <c r="AM11" s="794"/>
      <c r="AN11" s="794"/>
      <c r="AO11" s="794"/>
      <c r="AP11" s="794"/>
      <c r="AQ11" s="794"/>
      <c r="AR11" s="794"/>
      <c r="AS11" s="794"/>
      <c r="AT11" s="794"/>
      <c r="AU11" s="794"/>
      <c r="AV11" s="794"/>
      <c r="AW11" s="794"/>
      <c r="AX11" s="794"/>
      <c r="AY11" s="794"/>
      <c r="AZ11" s="794"/>
      <c r="BA11" s="794"/>
      <c r="BB11" s="794"/>
      <c r="BC11" s="794"/>
      <c r="BD11" s="794"/>
      <c r="BE11" s="794"/>
      <c r="BF11" s="794"/>
      <c r="BG11" s="794"/>
      <c r="BH11" s="794"/>
      <c r="BI11" s="794"/>
      <c r="BJ11" s="794"/>
      <c r="BK11" s="794"/>
      <c r="BL11" s="794"/>
      <c r="BM11" s="794"/>
      <c r="BN11" s="812" t="str">
        <f t="shared" si="0"/>
        <v/>
      </c>
      <c r="BO11" s="806" t="str">
        <f t="shared" si="1"/>
        <v/>
      </c>
      <c r="BP11" s="807" t="str">
        <f t="shared" si="2"/>
        <v/>
      </c>
      <c r="BQ11" s="807" t="str">
        <f t="shared" si="3"/>
        <v/>
      </c>
      <c r="BR11" s="808" t="str">
        <f t="shared" si="4"/>
        <v/>
      </c>
      <c r="BS11" s="793"/>
      <c r="BT11" s="794"/>
      <c r="BU11" s="794"/>
      <c r="BV11" s="797"/>
      <c r="BW11" s="797"/>
      <c r="BX11" s="797"/>
      <c r="BY11" s="797"/>
      <c r="BZ11" s="797"/>
      <c r="CA11" s="797"/>
      <c r="CB11" s="797"/>
      <c r="CC11" s="797"/>
      <c r="CD11" s="797"/>
      <c r="CE11" s="797"/>
      <c r="CF11" s="797"/>
      <c r="CG11" s="797"/>
      <c r="CH11" s="797"/>
      <c r="CI11" s="794"/>
      <c r="CJ11" s="794"/>
      <c r="CK11" s="794"/>
      <c r="CL11" s="794"/>
      <c r="CM11" s="794"/>
      <c r="CN11" s="794"/>
      <c r="CO11" s="794"/>
      <c r="CP11" s="794"/>
      <c r="CQ11" s="794"/>
      <c r="CR11" s="794"/>
      <c r="CS11" s="794"/>
      <c r="CT11" s="794"/>
      <c r="CU11" s="794"/>
      <c r="CV11" s="797"/>
      <c r="CW11" s="794"/>
      <c r="CX11" s="794"/>
      <c r="CY11" s="794"/>
      <c r="CZ11" s="794"/>
      <c r="DA11" s="794"/>
      <c r="DB11" s="794"/>
      <c r="DC11" s="794"/>
      <c r="DD11" s="794"/>
      <c r="DE11" s="794"/>
      <c r="DF11" s="794"/>
      <c r="DG11" s="794"/>
      <c r="DH11" s="794"/>
      <c r="DI11" s="794"/>
      <c r="DJ11" s="794"/>
      <c r="DK11" s="794"/>
      <c r="DL11" s="794"/>
      <c r="DM11" s="794"/>
      <c r="DN11" s="794"/>
      <c r="DO11" s="794"/>
      <c r="DP11" s="794"/>
      <c r="DQ11" s="794"/>
      <c r="DR11" s="812" t="str">
        <f t="shared" si="5"/>
        <v/>
      </c>
      <c r="DS11" s="806" t="str">
        <f t="shared" si="6"/>
        <v/>
      </c>
      <c r="DT11" s="807" t="str">
        <f t="shared" si="7"/>
        <v/>
      </c>
      <c r="DU11" s="807" t="str">
        <f t="shared" si="8"/>
        <v/>
      </c>
      <c r="DV11" s="808" t="str">
        <f t="shared" si="9"/>
        <v/>
      </c>
      <c r="DW11" s="793"/>
      <c r="DX11" s="794"/>
      <c r="DY11" s="794"/>
      <c r="DZ11" s="797"/>
      <c r="EA11" s="797"/>
      <c r="EB11" s="797"/>
      <c r="EC11" s="797"/>
      <c r="ED11" s="797"/>
      <c r="EE11" s="797"/>
      <c r="EF11" s="797"/>
      <c r="EG11" s="797"/>
      <c r="EH11" s="797"/>
      <c r="EI11" s="797"/>
      <c r="EJ11" s="797"/>
      <c r="EK11" s="797"/>
      <c r="EL11" s="797"/>
      <c r="EM11" s="794"/>
      <c r="EN11" s="794"/>
      <c r="EO11" s="794"/>
      <c r="EP11" s="794"/>
      <c r="EQ11" s="794"/>
      <c r="ER11" s="794"/>
      <c r="ES11" s="794"/>
      <c r="ET11" s="794"/>
      <c r="EU11" s="794"/>
      <c r="EV11" s="794"/>
      <c r="EW11" s="794"/>
      <c r="EX11" s="794"/>
      <c r="EY11" s="794"/>
      <c r="EZ11" s="797"/>
      <c r="FA11" s="794"/>
      <c r="FB11" s="794"/>
      <c r="FC11" s="794"/>
      <c r="FD11" s="794"/>
      <c r="FE11" s="794"/>
      <c r="FF11" s="794"/>
      <c r="FG11" s="794"/>
      <c r="FH11" s="794"/>
      <c r="FI11" s="794"/>
      <c r="FJ11" s="794"/>
      <c r="FK11" s="794"/>
      <c r="FL11" s="794"/>
      <c r="FM11" s="794"/>
      <c r="FN11" s="794"/>
      <c r="FO11" s="794"/>
      <c r="FP11" s="794"/>
      <c r="FQ11" s="794"/>
      <c r="FR11" s="794"/>
      <c r="FS11" s="794"/>
      <c r="FT11" s="794"/>
      <c r="FU11" s="794"/>
      <c r="FV11" s="812" t="str">
        <f t="shared" si="10"/>
        <v/>
      </c>
      <c r="FW11" s="806" t="str">
        <f t="shared" si="11"/>
        <v/>
      </c>
      <c r="FX11" s="807" t="str">
        <f t="shared" si="12"/>
        <v/>
      </c>
      <c r="FY11" s="807" t="str">
        <f t="shared" si="13"/>
        <v/>
      </c>
      <c r="FZ11" s="808" t="str">
        <f t="shared" si="14"/>
        <v/>
      </c>
    </row>
    <row r="12" spans="1:182" ht="11.25" customHeight="1" x14ac:dyDescent="0.2">
      <c r="A12" s="762">
        <f t="shared" si="15"/>
        <v>7</v>
      </c>
      <c r="B12" s="763" t="e">
        <f>AVERAGE('PM2.5-FEM'!$S$176:$S$199)*2.237</f>
        <v>#DIV/0!</v>
      </c>
      <c r="C12" s="763">
        <f>MAX('PM2.5-FEM'!$S$176:$S$199)*2.237</f>
        <v>0</v>
      </c>
      <c r="D12" s="634"/>
      <c r="E12" s="634"/>
      <c r="F12" s="634"/>
      <c r="G12" s="634"/>
      <c r="H12" s="634"/>
      <c r="I12" s="634"/>
      <c r="J12" s="634"/>
      <c r="K12" s="634"/>
      <c r="L12" s="634"/>
      <c r="M12" s="60">
        <f t="shared" si="16"/>
        <v>173</v>
      </c>
      <c r="N12" s="804">
        <f>SUM(AirVision!A11)</f>
        <v>0</v>
      </c>
      <c r="O12" s="793"/>
      <c r="P12" s="794"/>
      <c r="Q12" s="794"/>
      <c r="R12" s="797"/>
      <c r="S12" s="797"/>
      <c r="T12" s="797"/>
      <c r="U12" s="797"/>
      <c r="V12" s="797"/>
      <c r="W12" s="797"/>
      <c r="X12" s="797"/>
      <c r="Y12" s="797"/>
      <c r="Z12" s="797"/>
      <c r="AA12" s="797"/>
      <c r="AB12" s="797"/>
      <c r="AC12" s="797"/>
      <c r="AD12" s="797"/>
      <c r="AE12" s="794"/>
      <c r="AF12" s="794"/>
      <c r="AG12" s="794"/>
      <c r="AH12" s="794"/>
      <c r="AI12" s="794"/>
      <c r="AJ12" s="794"/>
      <c r="AK12" s="794"/>
      <c r="AL12" s="794"/>
      <c r="AM12" s="794"/>
      <c r="AN12" s="794"/>
      <c r="AO12" s="794"/>
      <c r="AP12" s="794"/>
      <c r="AQ12" s="794"/>
      <c r="AR12" s="794"/>
      <c r="AS12" s="794"/>
      <c r="AT12" s="794"/>
      <c r="AU12" s="794"/>
      <c r="AV12" s="794"/>
      <c r="AW12" s="794"/>
      <c r="AX12" s="794"/>
      <c r="AY12" s="794"/>
      <c r="AZ12" s="794"/>
      <c r="BA12" s="794"/>
      <c r="BB12" s="794"/>
      <c r="BC12" s="794"/>
      <c r="BD12" s="794"/>
      <c r="BE12" s="794"/>
      <c r="BF12" s="794"/>
      <c r="BG12" s="794"/>
      <c r="BH12" s="794"/>
      <c r="BI12" s="794"/>
      <c r="BJ12" s="794"/>
      <c r="BK12" s="794"/>
      <c r="BL12" s="794"/>
      <c r="BM12" s="794"/>
      <c r="BN12" s="812" t="str">
        <f t="shared" si="0"/>
        <v/>
      </c>
      <c r="BO12" s="806" t="str">
        <f t="shared" si="1"/>
        <v/>
      </c>
      <c r="BP12" s="807" t="str">
        <f t="shared" si="2"/>
        <v/>
      </c>
      <c r="BQ12" s="807" t="str">
        <f t="shared" si="3"/>
        <v/>
      </c>
      <c r="BR12" s="808" t="str">
        <f t="shared" si="4"/>
        <v/>
      </c>
      <c r="BS12" s="793"/>
      <c r="BT12" s="794"/>
      <c r="BU12" s="794"/>
      <c r="BV12" s="797"/>
      <c r="BW12" s="797"/>
      <c r="BX12" s="797"/>
      <c r="BY12" s="797"/>
      <c r="BZ12" s="797"/>
      <c r="CA12" s="797"/>
      <c r="CB12" s="797"/>
      <c r="CC12" s="797"/>
      <c r="CD12" s="797"/>
      <c r="CE12" s="797"/>
      <c r="CF12" s="797"/>
      <c r="CG12" s="797"/>
      <c r="CH12" s="797"/>
      <c r="CI12" s="794"/>
      <c r="CJ12" s="794"/>
      <c r="CK12" s="794"/>
      <c r="CL12" s="794"/>
      <c r="CM12" s="794"/>
      <c r="CN12" s="794"/>
      <c r="CO12" s="794"/>
      <c r="CP12" s="794"/>
      <c r="CQ12" s="794"/>
      <c r="CR12" s="794"/>
      <c r="CS12" s="794"/>
      <c r="CT12" s="794"/>
      <c r="CU12" s="794"/>
      <c r="CV12" s="797"/>
      <c r="CW12" s="794"/>
      <c r="CX12" s="794"/>
      <c r="CY12" s="794"/>
      <c r="CZ12" s="794"/>
      <c r="DA12" s="794"/>
      <c r="DB12" s="794"/>
      <c r="DC12" s="794"/>
      <c r="DD12" s="794"/>
      <c r="DE12" s="794"/>
      <c r="DF12" s="794"/>
      <c r="DG12" s="794"/>
      <c r="DH12" s="794"/>
      <c r="DI12" s="794"/>
      <c r="DJ12" s="794"/>
      <c r="DK12" s="794"/>
      <c r="DL12" s="794"/>
      <c r="DM12" s="794"/>
      <c r="DN12" s="794"/>
      <c r="DO12" s="794"/>
      <c r="DP12" s="794"/>
      <c r="DQ12" s="794"/>
      <c r="DR12" s="812" t="str">
        <f t="shared" si="5"/>
        <v/>
      </c>
      <c r="DS12" s="806" t="str">
        <f t="shared" si="6"/>
        <v/>
      </c>
      <c r="DT12" s="807" t="str">
        <f t="shared" si="7"/>
        <v/>
      </c>
      <c r="DU12" s="807" t="str">
        <f t="shared" si="8"/>
        <v/>
      </c>
      <c r="DV12" s="808" t="str">
        <f t="shared" si="9"/>
        <v/>
      </c>
      <c r="DW12" s="793"/>
      <c r="DX12" s="794"/>
      <c r="DY12" s="794"/>
      <c r="DZ12" s="797"/>
      <c r="EA12" s="797"/>
      <c r="EB12" s="797"/>
      <c r="EC12" s="797"/>
      <c r="ED12" s="797"/>
      <c r="EE12" s="797"/>
      <c r="EF12" s="797"/>
      <c r="EG12" s="797"/>
      <c r="EH12" s="797"/>
      <c r="EI12" s="797"/>
      <c r="EJ12" s="797"/>
      <c r="EK12" s="797"/>
      <c r="EL12" s="797"/>
      <c r="EM12" s="794"/>
      <c r="EN12" s="794"/>
      <c r="EO12" s="794"/>
      <c r="EP12" s="794"/>
      <c r="EQ12" s="794"/>
      <c r="ER12" s="794"/>
      <c r="ES12" s="794"/>
      <c r="ET12" s="794"/>
      <c r="EU12" s="794"/>
      <c r="EV12" s="794"/>
      <c r="EW12" s="794"/>
      <c r="EX12" s="794"/>
      <c r="EY12" s="794"/>
      <c r="EZ12" s="797"/>
      <c r="FA12" s="794"/>
      <c r="FB12" s="794"/>
      <c r="FC12" s="794"/>
      <c r="FD12" s="794"/>
      <c r="FE12" s="794"/>
      <c r="FF12" s="794"/>
      <c r="FG12" s="794"/>
      <c r="FH12" s="794"/>
      <c r="FI12" s="794"/>
      <c r="FJ12" s="794"/>
      <c r="FK12" s="794"/>
      <c r="FL12" s="794"/>
      <c r="FM12" s="794"/>
      <c r="FN12" s="794"/>
      <c r="FO12" s="794"/>
      <c r="FP12" s="794"/>
      <c r="FQ12" s="794"/>
      <c r="FR12" s="794"/>
      <c r="FS12" s="794"/>
      <c r="FT12" s="794"/>
      <c r="FU12" s="794"/>
      <c r="FV12" s="812" t="str">
        <f t="shared" si="10"/>
        <v/>
      </c>
      <c r="FW12" s="806" t="str">
        <f t="shared" si="11"/>
        <v/>
      </c>
      <c r="FX12" s="807" t="str">
        <f t="shared" si="12"/>
        <v/>
      </c>
      <c r="FY12" s="807" t="str">
        <f t="shared" si="13"/>
        <v/>
      </c>
      <c r="FZ12" s="808" t="str">
        <f t="shared" si="14"/>
        <v/>
      </c>
    </row>
    <row r="13" spans="1:182" ht="11.25" customHeight="1" x14ac:dyDescent="0.2">
      <c r="A13" s="762">
        <f t="shared" si="15"/>
        <v>8</v>
      </c>
      <c r="B13" s="763" t="e">
        <f>AVERAGE('PM2.5-FEM'!$S$200:$S$223)*2.237</f>
        <v>#DIV/0!</v>
      </c>
      <c r="C13" s="763">
        <f>MAX('PM2.5-FEM'!$S$200:$S$223)*2.237</f>
        <v>0</v>
      </c>
      <c r="D13" s="634"/>
      <c r="E13" s="634"/>
      <c r="F13" s="634"/>
      <c r="G13" s="634"/>
      <c r="H13" s="634"/>
      <c r="I13" s="634"/>
      <c r="J13" s="634"/>
      <c r="K13" s="634"/>
      <c r="L13" s="634"/>
      <c r="M13" s="60">
        <f t="shared" si="16"/>
        <v>197</v>
      </c>
      <c r="N13" s="804">
        <f>SUM(AirVision!A12)</f>
        <v>0</v>
      </c>
      <c r="O13" s="799"/>
      <c r="P13" s="794"/>
      <c r="Q13" s="794"/>
      <c r="R13" s="797"/>
      <c r="S13" s="797"/>
      <c r="T13" s="797"/>
      <c r="U13" s="797"/>
      <c r="V13" s="797"/>
      <c r="W13" s="797"/>
      <c r="X13" s="797"/>
      <c r="Y13" s="797"/>
      <c r="Z13" s="797"/>
      <c r="AA13" s="797"/>
      <c r="AB13" s="797"/>
      <c r="AC13" s="797"/>
      <c r="AD13" s="797"/>
      <c r="AE13" s="794"/>
      <c r="AF13" s="794"/>
      <c r="AG13" s="794"/>
      <c r="AH13" s="794"/>
      <c r="AI13" s="794"/>
      <c r="AJ13" s="794"/>
      <c r="AK13" s="794"/>
      <c r="AL13" s="794"/>
      <c r="AM13" s="794"/>
      <c r="AN13" s="794"/>
      <c r="AO13" s="794"/>
      <c r="AP13" s="794"/>
      <c r="AQ13" s="794"/>
      <c r="AR13" s="794"/>
      <c r="AS13" s="794"/>
      <c r="AT13" s="794"/>
      <c r="AU13" s="794"/>
      <c r="AV13" s="794"/>
      <c r="AW13" s="794"/>
      <c r="AX13" s="794"/>
      <c r="AY13" s="794"/>
      <c r="AZ13" s="794"/>
      <c r="BA13" s="794"/>
      <c r="BB13" s="794"/>
      <c r="BC13" s="794"/>
      <c r="BD13" s="794"/>
      <c r="BE13" s="794"/>
      <c r="BF13" s="794"/>
      <c r="BG13" s="794"/>
      <c r="BH13" s="794"/>
      <c r="BI13" s="794"/>
      <c r="BJ13" s="794"/>
      <c r="BK13" s="794"/>
      <c r="BL13" s="794"/>
      <c r="BM13" s="794"/>
      <c r="BN13" s="812" t="str">
        <f t="shared" si="0"/>
        <v/>
      </c>
      <c r="BO13" s="806" t="str">
        <f t="shared" si="1"/>
        <v/>
      </c>
      <c r="BP13" s="807" t="str">
        <f t="shared" si="2"/>
        <v/>
      </c>
      <c r="BQ13" s="807" t="str">
        <f t="shared" si="3"/>
        <v/>
      </c>
      <c r="BR13" s="808" t="str">
        <f t="shared" si="4"/>
        <v/>
      </c>
      <c r="BS13" s="793"/>
      <c r="BT13" s="794"/>
      <c r="BU13" s="794"/>
      <c r="BV13" s="797"/>
      <c r="BW13" s="797"/>
      <c r="BX13" s="797"/>
      <c r="BY13" s="797"/>
      <c r="BZ13" s="797"/>
      <c r="CA13" s="797"/>
      <c r="CB13" s="797"/>
      <c r="CC13" s="797"/>
      <c r="CD13" s="797"/>
      <c r="CE13" s="797"/>
      <c r="CF13" s="797"/>
      <c r="CG13" s="797"/>
      <c r="CH13" s="797"/>
      <c r="CI13" s="794"/>
      <c r="CJ13" s="794"/>
      <c r="CK13" s="794"/>
      <c r="CL13" s="794"/>
      <c r="CM13" s="794"/>
      <c r="CN13" s="794"/>
      <c r="CO13" s="794"/>
      <c r="CP13" s="794"/>
      <c r="CQ13" s="794"/>
      <c r="CR13" s="794"/>
      <c r="CS13" s="794"/>
      <c r="CT13" s="794"/>
      <c r="CU13" s="794"/>
      <c r="CV13" s="797"/>
      <c r="CW13" s="794"/>
      <c r="CX13" s="794"/>
      <c r="CY13" s="794"/>
      <c r="CZ13" s="794"/>
      <c r="DA13" s="794"/>
      <c r="DB13" s="794"/>
      <c r="DC13" s="794"/>
      <c r="DD13" s="794"/>
      <c r="DE13" s="794"/>
      <c r="DF13" s="794"/>
      <c r="DG13" s="794"/>
      <c r="DH13" s="794"/>
      <c r="DI13" s="794"/>
      <c r="DJ13" s="794"/>
      <c r="DK13" s="794"/>
      <c r="DL13" s="794"/>
      <c r="DM13" s="794"/>
      <c r="DN13" s="794"/>
      <c r="DO13" s="794"/>
      <c r="DP13" s="794"/>
      <c r="DQ13" s="794"/>
      <c r="DR13" s="812" t="str">
        <f t="shared" si="5"/>
        <v/>
      </c>
      <c r="DS13" s="806" t="str">
        <f t="shared" si="6"/>
        <v/>
      </c>
      <c r="DT13" s="807" t="str">
        <f t="shared" si="7"/>
        <v/>
      </c>
      <c r="DU13" s="807" t="str">
        <f t="shared" si="8"/>
        <v/>
      </c>
      <c r="DV13" s="808" t="str">
        <f t="shared" si="9"/>
        <v/>
      </c>
      <c r="DW13" s="799"/>
      <c r="DX13" s="794"/>
      <c r="DY13" s="794"/>
      <c r="DZ13" s="797"/>
      <c r="EA13" s="797"/>
      <c r="EB13" s="797"/>
      <c r="EC13" s="797"/>
      <c r="ED13" s="797"/>
      <c r="EE13" s="797"/>
      <c r="EF13" s="797"/>
      <c r="EG13" s="797"/>
      <c r="EH13" s="797"/>
      <c r="EI13" s="797"/>
      <c r="EJ13" s="797"/>
      <c r="EK13" s="797"/>
      <c r="EL13" s="797"/>
      <c r="EM13" s="794"/>
      <c r="EN13" s="794"/>
      <c r="EO13" s="794"/>
      <c r="EP13" s="794"/>
      <c r="EQ13" s="794"/>
      <c r="ER13" s="794"/>
      <c r="ES13" s="794"/>
      <c r="ET13" s="794"/>
      <c r="EU13" s="794"/>
      <c r="EV13" s="794"/>
      <c r="EW13" s="794"/>
      <c r="EX13" s="794"/>
      <c r="EY13" s="794"/>
      <c r="EZ13" s="797"/>
      <c r="FA13" s="794"/>
      <c r="FB13" s="794"/>
      <c r="FC13" s="794"/>
      <c r="FD13" s="794"/>
      <c r="FE13" s="794"/>
      <c r="FF13" s="794"/>
      <c r="FG13" s="794"/>
      <c r="FH13" s="794"/>
      <c r="FI13" s="794"/>
      <c r="FJ13" s="794"/>
      <c r="FK13" s="794"/>
      <c r="FL13" s="794"/>
      <c r="FM13" s="794"/>
      <c r="FN13" s="794"/>
      <c r="FO13" s="794"/>
      <c r="FP13" s="794"/>
      <c r="FQ13" s="794"/>
      <c r="FR13" s="794"/>
      <c r="FS13" s="794"/>
      <c r="FT13" s="794"/>
      <c r="FU13" s="794"/>
      <c r="FV13" s="812" t="str">
        <f t="shared" si="10"/>
        <v/>
      </c>
      <c r="FW13" s="806" t="str">
        <f t="shared" si="11"/>
        <v/>
      </c>
      <c r="FX13" s="807" t="str">
        <f t="shared" si="12"/>
        <v/>
      </c>
      <c r="FY13" s="807" t="str">
        <f t="shared" si="13"/>
        <v/>
      </c>
      <c r="FZ13" s="808" t="str">
        <f t="shared" si="14"/>
        <v/>
      </c>
    </row>
    <row r="14" spans="1:182" ht="11.25" customHeight="1" x14ac:dyDescent="0.2">
      <c r="A14" s="762">
        <f t="shared" si="15"/>
        <v>9</v>
      </c>
      <c r="B14" s="763" t="e">
        <f>AVERAGE('PM2.5-FEM'!$S$224:$S$247)*2.237</f>
        <v>#DIV/0!</v>
      </c>
      <c r="C14" s="763">
        <f>MAX('PM2.5-FEM'!$S$224:$S$247)*2.237</f>
        <v>0</v>
      </c>
      <c r="D14" s="634"/>
      <c r="E14" s="634"/>
      <c r="F14" s="634"/>
      <c r="G14" s="634"/>
      <c r="H14" s="634"/>
      <c r="I14" s="634"/>
      <c r="J14" s="634"/>
      <c r="K14" s="634"/>
      <c r="L14" s="634"/>
      <c r="M14" s="60">
        <f t="shared" si="16"/>
        <v>221</v>
      </c>
      <c r="N14" s="804">
        <f>SUM(AirVision!A13)</f>
        <v>0</v>
      </c>
      <c r="O14" s="793"/>
      <c r="P14" s="794"/>
      <c r="Q14" s="794"/>
      <c r="R14" s="797"/>
      <c r="S14" s="797"/>
      <c r="T14" s="797"/>
      <c r="U14" s="797"/>
      <c r="V14" s="797"/>
      <c r="W14" s="797"/>
      <c r="X14" s="797"/>
      <c r="Y14" s="797"/>
      <c r="Z14" s="797"/>
      <c r="AA14" s="797"/>
      <c r="AB14" s="797"/>
      <c r="AC14" s="797"/>
      <c r="AD14" s="797"/>
      <c r="AE14" s="794"/>
      <c r="AF14" s="794"/>
      <c r="AG14" s="794"/>
      <c r="AH14" s="794"/>
      <c r="AI14" s="794"/>
      <c r="AJ14" s="794"/>
      <c r="AK14" s="794"/>
      <c r="AL14" s="794"/>
      <c r="AM14" s="794"/>
      <c r="AN14" s="794"/>
      <c r="AO14" s="794"/>
      <c r="AP14" s="794"/>
      <c r="AQ14" s="794"/>
      <c r="AR14" s="794"/>
      <c r="AS14" s="794"/>
      <c r="AT14" s="794"/>
      <c r="AU14" s="794"/>
      <c r="AV14" s="794"/>
      <c r="AW14" s="794"/>
      <c r="AX14" s="794"/>
      <c r="AY14" s="794"/>
      <c r="AZ14" s="794"/>
      <c r="BA14" s="794"/>
      <c r="BB14" s="794"/>
      <c r="BC14" s="794"/>
      <c r="BD14" s="794"/>
      <c r="BE14" s="794"/>
      <c r="BF14" s="794"/>
      <c r="BG14" s="794"/>
      <c r="BH14" s="794"/>
      <c r="BI14" s="794"/>
      <c r="BJ14" s="794"/>
      <c r="BK14" s="794"/>
      <c r="BL14" s="794"/>
      <c r="BM14" s="794"/>
      <c r="BN14" s="812" t="str">
        <f t="shared" si="0"/>
        <v/>
      </c>
      <c r="BO14" s="806" t="str">
        <f t="shared" si="1"/>
        <v/>
      </c>
      <c r="BP14" s="807" t="str">
        <f t="shared" si="2"/>
        <v/>
      </c>
      <c r="BQ14" s="807" t="str">
        <f t="shared" si="3"/>
        <v/>
      </c>
      <c r="BR14" s="808" t="str">
        <f t="shared" si="4"/>
        <v/>
      </c>
      <c r="BS14" s="793"/>
      <c r="BT14" s="794"/>
      <c r="BU14" s="794"/>
      <c r="BV14" s="797"/>
      <c r="BW14" s="797"/>
      <c r="BX14" s="797"/>
      <c r="BY14" s="797"/>
      <c r="BZ14" s="797"/>
      <c r="CA14" s="797"/>
      <c r="CB14" s="797"/>
      <c r="CC14" s="797"/>
      <c r="CD14" s="797"/>
      <c r="CE14" s="797"/>
      <c r="CF14" s="797"/>
      <c r="CG14" s="797"/>
      <c r="CH14" s="797"/>
      <c r="CI14" s="794"/>
      <c r="CJ14" s="794"/>
      <c r="CK14" s="794"/>
      <c r="CL14" s="794"/>
      <c r="CM14" s="794"/>
      <c r="CN14" s="794"/>
      <c r="CO14" s="794"/>
      <c r="CP14" s="794"/>
      <c r="CQ14" s="794"/>
      <c r="CR14" s="794"/>
      <c r="CS14" s="794"/>
      <c r="CT14" s="794"/>
      <c r="CU14" s="794"/>
      <c r="CV14" s="797"/>
      <c r="CW14" s="794"/>
      <c r="CX14" s="794"/>
      <c r="CY14" s="794"/>
      <c r="CZ14" s="794"/>
      <c r="DA14" s="794"/>
      <c r="DB14" s="794"/>
      <c r="DC14" s="794"/>
      <c r="DD14" s="794"/>
      <c r="DE14" s="794"/>
      <c r="DF14" s="794"/>
      <c r="DG14" s="794"/>
      <c r="DH14" s="794"/>
      <c r="DI14" s="794"/>
      <c r="DJ14" s="794"/>
      <c r="DK14" s="794"/>
      <c r="DL14" s="794"/>
      <c r="DM14" s="794"/>
      <c r="DN14" s="794"/>
      <c r="DO14" s="794"/>
      <c r="DP14" s="794"/>
      <c r="DQ14" s="794"/>
      <c r="DR14" s="812" t="str">
        <f t="shared" si="5"/>
        <v/>
      </c>
      <c r="DS14" s="806" t="str">
        <f t="shared" si="6"/>
        <v/>
      </c>
      <c r="DT14" s="807" t="str">
        <f t="shared" si="7"/>
        <v/>
      </c>
      <c r="DU14" s="807" t="str">
        <f t="shared" si="8"/>
        <v/>
      </c>
      <c r="DV14" s="808" t="str">
        <f t="shared" si="9"/>
        <v/>
      </c>
      <c r="DW14" s="793"/>
      <c r="DX14" s="794"/>
      <c r="DY14" s="794"/>
      <c r="DZ14" s="797"/>
      <c r="EA14" s="797"/>
      <c r="EB14" s="797"/>
      <c r="EC14" s="797"/>
      <c r="ED14" s="797"/>
      <c r="EE14" s="797"/>
      <c r="EF14" s="797"/>
      <c r="EG14" s="797"/>
      <c r="EH14" s="797"/>
      <c r="EI14" s="797"/>
      <c r="EJ14" s="797"/>
      <c r="EK14" s="797"/>
      <c r="EL14" s="797"/>
      <c r="EM14" s="794"/>
      <c r="EN14" s="794"/>
      <c r="EO14" s="794"/>
      <c r="EP14" s="794"/>
      <c r="EQ14" s="794"/>
      <c r="ER14" s="794"/>
      <c r="ES14" s="794"/>
      <c r="ET14" s="794"/>
      <c r="EU14" s="794"/>
      <c r="EV14" s="794"/>
      <c r="EW14" s="794"/>
      <c r="EX14" s="794"/>
      <c r="EY14" s="794"/>
      <c r="EZ14" s="797"/>
      <c r="FA14" s="794"/>
      <c r="FB14" s="794"/>
      <c r="FC14" s="794"/>
      <c r="FD14" s="794"/>
      <c r="FE14" s="794"/>
      <c r="FF14" s="794"/>
      <c r="FG14" s="794"/>
      <c r="FH14" s="794"/>
      <c r="FI14" s="794"/>
      <c r="FJ14" s="794"/>
      <c r="FK14" s="794"/>
      <c r="FL14" s="794"/>
      <c r="FM14" s="794"/>
      <c r="FN14" s="794"/>
      <c r="FO14" s="794"/>
      <c r="FP14" s="794"/>
      <c r="FQ14" s="794"/>
      <c r="FR14" s="794"/>
      <c r="FS14" s="794"/>
      <c r="FT14" s="794"/>
      <c r="FU14" s="794"/>
      <c r="FV14" s="812" t="str">
        <f t="shared" si="10"/>
        <v/>
      </c>
      <c r="FW14" s="806" t="str">
        <f t="shared" si="11"/>
        <v/>
      </c>
      <c r="FX14" s="807" t="str">
        <f t="shared" si="12"/>
        <v/>
      </c>
      <c r="FY14" s="807" t="str">
        <f t="shared" si="13"/>
        <v/>
      </c>
      <c r="FZ14" s="808" t="str">
        <f t="shared" si="14"/>
        <v/>
      </c>
    </row>
    <row r="15" spans="1:182" ht="11.25" customHeight="1" x14ac:dyDescent="0.2">
      <c r="A15" s="762">
        <f t="shared" si="15"/>
        <v>10</v>
      </c>
      <c r="B15" s="763" t="e">
        <f>AVERAGE('PM2.5-FEM'!$S$248:$S$271)*2.237</f>
        <v>#DIV/0!</v>
      </c>
      <c r="C15" s="763">
        <f>MAX('PM2.5-FEM'!$S$248:$S$271)*2.237</f>
        <v>0</v>
      </c>
      <c r="D15" s="634"/>
      <c r="E15" s="634"/>
      <c r="F15" s="634"/>
      <c r="G15" s="634"/>
      <c r="H15" s="634"/>
      <c r="I15" s="634"/>
      <c r="J15" s="634"/>
      <c r="K15" s="634"/>
      <c r="L15" s="634"/>
      <c r="M15" s="60">
        <f t="shared" si="16"/>
        <v>245</v>
      </c>
      <c r="N15" s="804">
        <f>SUM(AirVision!A14)</f>
        <v>0</v>
      </c>
      <c r="O15" s="793"/>
      <c r="P15" s="794"/>
      <c r="Q15" s="794"/>
      <c r="R15" s="797"/>
      <c r="S15" s="797"/>
      <c r="T15" s="797"/>
      <c r="U15" s="797"/>
      <c r="V15" s="797"/>
      <c r="W15" s="797"/>
      <c r="X15" s="797"/>
      <c r="Y15" s="797"/>
      <c r="Z15" s="797"/>
      <c r="AA15" s="797"/>
      <c r="AB15" s="797"/>
      <c r="AC15" s="797"/>
      <c r="AD15" s="797"/>
      <c r="AE15" s="794"/>
      <c r="AF15" s="794"/>
      <c r="AG15" s="794"/>
      <c r="AH15" s="794"/>
      <c r="AI15" s="794"/>
      <c r="AJ15" s="794"/>
      <c r="AK15" s="794"/>
      <c r="AL15" s="794"/>
      <c r="AM15" s="794"/>
      <c r="AN15" s="794"/>
      <c r="AO15" s="794"/>
      <c r="AP15" s="794"/>
      <c r="AQ15" s="794"/>
      <c r="AR15" s="794"/>
      <c r="AS15" s="794"/>
      <c r="AT15" s="794"/>
      <c r="AU15" s="794"/>
      <c r="AV15" s="794"/>
      <c r="AW15" s="794"/>
      <c r="AX15" s="794"/>
      <c r="AY15" s="794"/>
      <c r="AZ15" s="794"/>
      <c r="BA15" s="794"/>
      <c r="BB15" s="794"/>
      <c r="BC15" s="794"/>
      <c r="BD15" s="794"/>
      <c r="BE15" s="794"/>
      <c r="BF15" s="794"/>
      <c r="BG15" s="794"/>
      <c r="BH15" s="794"/>
      <c r="BI15" s="794"/>
      <c r="BJ15" s="794"/>
      <c r="BK15" s="794"/>
      <c r="BL15" s="794"/>
      <c r="BM15" s="794"/>
      <c r="BN15" s="812" t="str">
        <f t="shared" si="0"/>
        <v/>
      </c>
      <c r="BO15" s="806" t="str">
        <f t="shared" si="1"/>
        <v/>
      </c>
      <c r="BP15" s="807" t="str">
        <f t="shared" si="2"/>
        <v/>
      </c>
      <c r="BQ15" s="807" t="str">
        <f t="shared" si="3"/>
        <v/>
      </c>
      <c r="BR15" s="808" t="str">
        <f t="shared" si="4"/>
        <v/>
      </c>
      <c r="BS15" s="793"/>
      <c r="BT15" s="794"/>
      <c r="BU15" s="794"/>
      <c r="BV15" s="797"/>
      <c r="BW15" s="797"/>
      <c r="BX15" s="797"/>
      <c r="BY15" s="797"/>
      <c r="BZ15" s="797"/>
      <c r="CA15" s="797"/>
      <c r="CB15" s="797"/>
      <c r="CC15" s="797"/>
      <c r="CD15" s="797"/>
      <c r="CE15" s="797"/>
      <c r="CF15" s="797"/>
      <c r="CG15" s="797"/>
      <c r="CH15" s="797"/>
      <c r="CI15" s="794"/>
      <c r="CJ15" s="794"/>
      <c r="CK15" s="794"/>
      <c r="CL15" s="794"/>
      <c r="CM15" s="794"/>
      <c r="CN15" s="794"/>
      <c r="CO15" s="794"/>
      <c r="CP15" s="794"/>
      <c r="CQ15" s="794"/>
      <c r="CR15" s="794"/>
      <c r="CS15" s="794"/>
      <c r="CT15" s="794"/>
      <c r="CU15" s="794"/>
      <c r="CV15" s="797"/>
      <c r="CW15" s="794"/>
      <c r="CX15" s="794"/>
      <c r="CY15" s="794"/>
      <c r="CZ15" s="794"/>
      <c r="DA15" s="794"/>
      <c r="DB15" s="794"/>
      <c r="DC15" s="794"/>
      <c r="DD15" s="794"/>
      <c r="DE15" s="794"/>
      <c r="DF15" s="794"/>
      <c r="DG15" s="794"/>
      <c r="DH15" s="794"/>
      <c r="DI15" s="794"/>
      <c r="DJ15" s="794"/>
      <c r="DK15" s="794"/>
      <c r="DL15" s="794"/>
      <c r="DM15" s="794"/>
      <c r="DN15" s="794"/>
      <c r="DO15" s="794"/>
      <c r="DP15" s="794"/>
      <c r="DQ15" s="794"/>
      <c r="DR15" s="812" t="str">
        <f t="shared" si="5"/>
        <v/>
      </c>
      <c r="DS15" s="806" t="str">
        <f t="shared" si="6"/>
        <v/>
      </c>
      <c r="DT15" s="807" t="str">
        <f t="shared" si="7"/>
        <v/>
      </c>
      <c r="DU15" s="807" t="str">
        <f t="shared" si="8"/>
        <v/>
      </c>
      <c r="DV15" s="808" t="str">
        <f t="shared" si="9"/>
        <v/>
      </c>
      <c r="DW15" s="793"/>
      <c r="DX15" s="794"/>
      <c r="DY15" s="794"/>
      <c r="DZ15" s="797"/>
      <c r="EA15" s="797"/>
      <c r="EB15" s="797"/>
      <c r="EC15" s="797"/>
      <c r="ED15" s="797"/>
      <c r="EE15" s="797"/>
      <c r="EF15" s="797"/>
      <c r="EG15" s="797"/>
      <c r="EH15" s="797"/>
      <c r="EI15" s="797"/>
      <c r="EJ15" s="797"/>
      <c r="EK15" s="797"/>
      <c r="EL15" s="797"/>
      <c r="EM15" s="794"/>
      <c r="EN15" s="794"/>
      <c r="EO15" s="794"/>
      <c r="EP15" s="794"/>
      <c r="EQ15" s="794"/>
      <c r="ER15" s="794"/>
      <c r="ES15" s="794"/>
      <c r="ET15" s="794"/>
      <c r="EU15" s="794"/>
      <c r="EV15" s="794"/>
      <c r="EW15" s="794"/>
      <c r="EX15" s="794"/>
      <c r="EY15" s="794"/>
      <c r="EZ15" s="797"/>
      <c r="FA15" s="794"/>
      <c r="FB15" s="794"/>
      <c r="FC15" s="794"/>
      <c r="FD15" s="794"/>
      <c r="FE15" s="794"/>
      <c r="FF15" s="794"/>
      <c r="FG15" s="794"/>
      <c r="FH15" s="794"/>
      <c r="FI15" s="794"/>
      <c r="FJ15" s="794"/>
      <c r="FK15" s="794"/>
      <c r="FL15" s="794"/>
      <c r="FM15" s="794"/>
      <c r="FN15" s="794"/>
      <c r="FO15" s="794"/>
      <c r="FP15" s="794"/>
      <c r="FQ15" s="794"/>
      <c r="FR15" s="794"/>
      <c r="FS15" s="794"/>
      <c r="FT15" s="794"/>
      <c r="FU15" s="794"/>
      <c r="FV15" s="812" t="str">
        <f t="shared" si="10"/>
        <v/>
      </c>
      <c r="FW15" s="806" t="str">
        <f t="shared" si="11"/>
        <v/>
      </c>
      <c r="FX15" s="807" t="str">
        <f t="shared" si="12"/>
        <v/>
      </c>
      <c r="FY15" s="807" t="str">
        <f t="shared" si="13"/>
        <v/>
      </c>
      <c r="FZ15" s="808" t="str">
        <f t="shared" si="14"/>
        <v/>
      </c>
    </row>
    <row r="16" spans="1:182" ht="11.25" customHeight="1" x14ac:dyDescent="0.2">
      <c r="A16" s="762">
        <f t="shared" si="15"/>
        <v>11</v>
      </c>
      <c r="B16" s="763" t="e">
        <f>AVERAGE('PM2.5-FEM'!$S$272:$S$295)*2.237</f>
        <v>#DIV/0!</v>
      </c>
      <c r="C16" s="763">
        <f>MAX('PM2.5-FEM'!$S$272:$S$295)*2.237</f>
        <v>0</v>
      </c>
      <c r="D16" s="634"/>
      <c r="E16" s="634"/>
      <c r="F16" s="634"/>
      <c r="G16" s="634"/>
      <c r="H16" s="634"/>
      <c r="I16" s="634"/>
      <c r="J16" s="634"/>
      <c r="K16" s="634"/>
      <c r="L16" s="634"/>
      <c r="M16" s="60">
        <f t="shared" si="16"/>
        <v>269</v>
      </c>
      <c r="N16" s="804">
        <f>SUM(AirVision!A15)</f>
        <v>0</v>
      </c>
      <c r="O16" s="793"/>
      <c r="P16" s="794"/>
      <c r="Q16" s="794"/>
      <c r="R16" s="797"/>
      <c r="S16" s="797"/>
      <c r="T16" s="797"/>
      <c r="U16" s="797"/>
      <c r="V16" s="797"/>
      <c r="W16" s="797"/>
      <c r="X16" s="797"/>
      <c r="Y16" s="797"/>
      <c r="Z16" s="797"/>
      <c r="AA16" s="797"/>
      <c r="AB16" s="797"/>
      <c r="AC16" s="797"/>
      <c r="AD16" s="797"/>
      <c r="AE16" s="794"/>
      <c r="AF16" s="794"/>
      <c r="AG16" s="794"/>
      <c r="AH16" s="794"/>
      <c r="AI16" s="794"/>
      <c r="AJ16" s="794"/>
      <c r="AK16" s="794"/>
      <c r="AL16" s="794"/>
      <c r="AM16" s="794"/>
      <c r="AN16" s="794"/>
      <c r="AO16" s="794"/>
      <c r="AP16" s="794"/>
      <c r="AQ16" s="794"/>
      <c r="AR16" s="794"/>
      <c r="AS16" s="794"/>
      <c r="AT16" s="794"/>
      <c r="AU16" s="794"/>
      <c r="AV16" s="794"/>
      <c r="AW16" s="794"/>
      <c r="AX16" s="794"/>
      <c r="AY16" s="794"/>
      <c r="AZ16" s="794"/>
      <c r="BA16" s="794"/>
      <c r="BB16" s="794"/>
      <c r="BC16" s="794"/>
      <c r="BD16" s="794"/>
      <c r="BE16" s="794"/>
      <c r="BF16" s="794"/>
      <c r="BG16" s="794"/>
      <c r="BH16" s="794"/>
      <c r="BI16" s="794"/>
      <c r="BJ16" s="794"/>
      <c r="BK16" s="794"/>
      <c r="BL16" s="794"/>
      <c r="BM16" s="794"/>
      <c r="BN16" s="812" t="str">
        <f t="shared" si="0"/>
        <v/>
      </c>
      <c r="BO16" s="806" t="str">
        <f t="shared" si="1"/>
        <v/>
      </c>
      <c r="BP16" s="807" t="str">
        <f t="shared" si="2"/>
        <v/>
      </c>
      <c r="BQ16" s="807" t="str">
        <f t="shared" si="3"/>
        <v/>
      </c>
      <c r="BR16" s="808" t="str">
        <f t="shared" si="4"/>
        <v/>
      </c>
      <c r="BS16" s="793"/>
      <c r="BT16" s="794"/>
      <c r="BU16" s="794"/>
      <c r="BV16" s="797"/>
      <c r="BW16" s="797"/>
      <c r="BX16" s="797"/>
      <c r="BY16" s="797"/>
      <c r="BZ16" s="797"/>
      <c r="CA16" s="797"/>
      <c r="CB16" s="797"/>
      <c r="CC16" s="797"/>
      <c r="CD16" s="797"/>
      <c r="CE16" s="797"/>
      <c r="CF16" s="797"/>
      <c r="CG16" s="797"/>
      <c r="CH16" s="797"/>
      <c r="CI16" s="794"/>
      <c r="CJ16" s="794"/>
      <c r="CK16" s="794"/>
      <c r="CL16" s="794"/>
      <c r="CM16" s="794"/>
      <c r="CN16" s="794"/>
      <c r="CO16" s="794"/>
      <c r="CP16" s="794"/>
      <c r="CQ16" s="794"/>
      <c r="CR16" s="794"/>
      <c r="CS16" s="794"/>
      <c r="CT16" s="794"/>
      <c r="CU16" s="794"/>
      <c r="CV16" s="797"/>
      <c r="CW16" s="794"/>
      <c r="CX16" s="794"/>
      <c r="CY16" s="794"/>
      <c r="CZ16" s="794"/>
      <c r="DA16" s="794"/>
      <c r="DB16" s="794"/>
      <c r="DC16" s="794"/>
      <c r="DD16" s="794"/>
      <c r="DE16" s="794"/>
      <c r="DF16" s="794"/>
      <c r="DG16" s="794"/>
      <c r="DH16" s="794"/>
      <c r="DI16" s="794"/>
      <c r="DJ16" s="794"/>
      <c r="DK16" s="794"/>
      <c r="DL16" s="794"/>
      <c r="DM16" s="794"/>
      <c r="DN16" s="794"/>
      <c r="DO16" s="794"/>
      <c r="DP16" s="794"/>
      <c r="DQ16" s="794"/>
      <c r="DR16" s="812" t="str">
        <f t="shared" si="5"/>
        <v/>
      </c>
      <c r="DS16" s="806" t="str">
        <f t="shared" si="6"/>
        <v/>
      </c>
      <c r="DT16" s="807" t="str">
        <f t="shared" si="7"/>
        <v/>
      </c>
      <c r="DU16" s="807" t="str">
        <f t="shared" si="8"/>
        <v/>
      </c>
      <c r="DV16" s="808" t="str">
        <f t="shared" si="9"/>
        <v/>
      </c>
      <c r="DW16" s="793"/>
      <c r="DX16" s="794"/>
      <c r="DY16" s="794"/>
      <c r="DZ16" s="797"/>
      <c r="EA16" s="797"/>
      <c r="EB16" s="797"/>
      <c r="EC16" s="797"/>
      <c r="ED16" s="797"/>
      <c r="EE16" s="797"/>
      <c r="EF16" s="797"/>
      <c r="EG16" s="797"/>
      <c r="EH16" s="797"/>
      <c r="EI16" s="797"/>
      <c r="EJ16" s="797"/>
      <c r="EK16" s="797"/>
      <c r="EL16" s="797"/>
      <c r="EM16" s="794"/>
      <c r="EN16" s="794"/>
      <c r="EO16" s="794"/>
      <c r="EP16" s="794"/>
      <c r="EQ16" s="794"/>
      <c r="ER16" s="794"/>
      <c r="ES16" s="794"/>
      <c r="ET16" s="794"/>
      <c r="EU16" s="794"/>
      <c r="EV16" s="794"/>
      <c r="EW16" s="794"/>
      <c r="EX16" s="794"/>
      <c r="EY16" s="794"/>
      <c r="EZ16" s="797"/>
      <c r="FA16" s="794"/>
      <c r="FB16" s="794"/>
      <c r="FC16" s="794"/>
      <c r="FD16" s="794"/>
      <c r="FE16" s="794"/>
      <c r="FF16" s="794"/>
      <c r="FG16" s="794"/>
      <c r="FH16" s="794"/>
      <c r="FI16" s="794"/>
      <c r="FJ16" s="794"/>
      <c r="FK16" s="794"/>
      <c r="FL16" s="794"/>
      <c r="FM16" s="794"/>
      <c r="FN16" s="794"/>
      <c r="FO16" s="794"/>
      <c r="FP16" s="794"/>
      <c r="FQ16" s="794"/>
      <c r="FR16" s="794"/>
      <c r="FS16" s="794"/>
      <c r="FT16" s="794"/>
      <c r="FU16" s="794"/>
      <c r="FV16" s="812" t="str">
        <f t="shared" si="10"/>
        <v/>
      </c>
      <c r="FW16" s="806" t="str">
        <f t="shared" si="11"/>
        <v/>
      </c>
      <c r="FX16" s="807" t="str">
        <f t="shared" si="12"/>
        <v/>
      </c>
      <c r="FY16" s="807" t="str">
        <f t="shared" si="13"/>
        <v/>
      </c>
      <c r="FZ16" s="808" t="str">
        <f t="shared" si="14"/>
        <v/>
      </c>
    </row>
    <row r="17" spans="1:182" ht="11.25" customHeight="1" x14ac:dyDescent="0.2">
      <c r="A17" s="762">
        <f t="shared" si="15"/>
        <v>12</v>
      </c>
      <c r="B17" s="763" t="e">
        <f>AVERAGE('PM2.5-FEM'!$S$296:$S$319)*2.237</f>
        <v>#DIV/0!</v>
      </c>
      <c r="C17" s="763">
        <f>MAX('PM2.5-FEM'!$S$296:$S$319)*2.237</f>
        <v>0</v>
      </c>
      <c r="D17" s="634"/>
      <c r="E17" s="634"/>
      <c r="F17" s="634"/>
      <c r="G17" s="634"/>
      <c r="H17" s="634"/>
      <c r="I17" s="634"/>
      <c r="J17" s="634"/>
      <c r="K17" s="634"/>
      <c r="L17" s="634"/>
      <c r="M17" s="60">
        <f t="shared" si="16"/>
        <v>293</v>
      </c>
      <c r="N17" s="804">
        <f>SUM(AirVision!A16)</f>
        <v>0</v>
      </c>
      <c r="O17" s="793"/>
      <c r="P17" s="794"/>
      <c r="Q17" s="794"/>
      <c r="R17" s="797"/>
      <c r="S17" s="797"/>
      <c r="T17" s="797"/>
      <c r="U17" s="797"/>
      <c r="V17" s="797"/>
      <c r="W17" s="797"/>
      <c r="X17" s="797"/>
      <c r="Y17" s="797"/>
      <c r="Z17" s="797"/>
      <c r="AA17" s="797"/>
      <c r="AB17" s="797"/>
      <c r="AC17" s="797"/>
      <c r="AD17" s="797"/>
      <c r="AE17" s="794"/>
      <c r="AF17" s="794"/>
      <c r="AG17" s="794"/>
      <c r="AH17" s="794"/>
      <c r="AI17" s="794"/>
      <c r="AJ17" s="794"/>
      <c r="AK17" s="794"/>
      <c r="AL17" s="794"/>
      <c r="AM17" s="794"/>
      <c r="AN17" s="794"/>
      <c r="AO17" s="794"/>
      <c r="AP17" s="794"/>
      <c r="AQ17" s="794"/>
      <c r="AR17" s="794"/>
      <c r="AS17" s="794"/>
      <c r="AT17" s="794"/>
      <c r="AU17" s="794"/>
      <c r="AV17" s="794"/>
      <c r="AW17" s="794"/>
      <c r="AX17" s="794"/>
      <c r="AY17" s="794"/>
      <c r="AZ17" s="794"/>
      <c r="BA17" s="794"/>
      <c r="BB17" s="794"/>
      <c r="BC17" s="794"/>
      <c r="BD17" s="794"/>
      <c r="BE17" s="794"/>
      <c r="BF17" s="794"/>
      <c r="BG17" s="794"/>
      <c r="BH17" s="794"/>
      <c r="BI17" s="794"/>
      <c r="BJ17" s="794"/>
      <c r="BK17" s="794"/>
      <c r="BL17" s="794"/>
      <c r="BM17" s="794"/>
      <c r="BN17" s="812" t="str">
        <f t="shared" si="0"/>
        <v/>
      </c>
      <c r="BO17" s="806" t="str">
        <f t="shared" si="1"/>
        <v/>
      </c>
      <c r="BP17" s="807" t="str">
        <f t="shared" si="2"/>
        <v/>
      </c>
      <c r="BQ17" s="807" t="str">
        <f t="shared" si="3"/>
        <v/>
      </c>
      <c r="BR17" s="808" t="str">
        <f t="shared" si="4"/>
        <v/>
      </c>
      <c r="BS17" s="799"/>
      <c r="BT17" s="794"/>
      <c r="BU17" s="794"/>
      <c r="BV17" s="797"/>
      <c r="BW17" s="797"/>
      <c r="BX17" s="797"/>
      <c r="BY17" s="797"/>
      <c r="BZ17" s="797"/>
      <c r="CA17" s="797"/>
      <c r="CB17" s="797"/>
      <c r="CC17" s="797"/>
      <c r="CD17" s="797"/>
      <c r="CE17" s="797"/>
      <c r="CF17" s="797"/>
      <c r="CG17" s="797"/>
      <c r="CH17" s="797"/>
      <c r="CI17" s="794"/>
      <c r="CJ17" s="794"/>
      <c r="CK17" s="794"/>
      <c r="CL17" s="794"/>
      <c r="CM17" s="794"/>
      <c r="CN17" s="794"/>
      <c r="CO17" s="794"/>
      <c r="CP17" s="794"/>
      <c r="CQ17" s="794"/>
      <c r="CR17" s="794"/>
      <c r="CS17" s="794"/>
      <c r="CT17" s="794"/>
      <c r="CU17" s="794"/>
      <c r="CV17" s="797"/>
      <c r="CW17" s="794"/>
      <c r="CX17" s="794"/>
      <c r="CY17" s="794"/>
      <c r="CZ17" s="794"/>
      <c r="DA17" s="794"/>
      <c r="DB17" s="794"/>
      <c r="DC17" s="794"/>
      <c r="DD17" s="794"/>
      <c r="DE17" s="794"/>
      <c r="DF17" s="794"/>
      <c r="DG17" s="794"/>
      <c r="DH17" s="794"/>
      <c r="DI17" s="794"/>
      <c r="DJ17" s="794"/>
      <c r="DK17" s="794"/>
      <c r="DL17" s="794"/>
      <c r="DM17" s="794"/>
      <c r="DN17" s="794"/>
      <c r="DO17" s="794"/>
      <c r="DP17" s="794"/>
      <c r="DQ17" s="794"/>
      <c r="DR17" s="812" t="str">
        <f t="shared" si="5"/>
        <v/>
      </c>
      <c r="DS17" s="806" t="str">
        <f t="shared" si="6"/>
        <v/>
      </c>
      <c r="DT17" s="807" t="str">
        <f t="shared" si="7"/>
        <v/>
      </c>
      <c r="DU17" s="807" t="str">
        <f t="shared" si="8"/>
        <v/>
      </c>
      <c r="DV17" s="808" t="str">
        <f t="shared" si="9"/>
        <v/>
      </c>
      <c r="DW17" s="793"/>
      <c r="DX17" s="794"/>
      <c r="DY17" s="794"/>
      <c r="DZ17" s="797"/>
      <c r="EA17" s="797"/>
      <c r="EB17" s="797"/>
      <c r="EC17" s="797"/>
      <c r="ED17" s="797"/>
      <c r="EE17" s="797"/>
      <c r="EF17" s="797"/>
      <c r="EG17" s="797"/>
      <c r="EH17" s="797"/>
      <c r="EI17" s="797"/>
      <c r="EJ17" s="797"/>
      <c r="EK17" s="797"/>
      <c r="EL17" s="797"/>
      <c r="EM17" s="794"/>
      <c r="EN17" s="794"/>
      <c r="EO17" s="794"/>
      <c r="EP17" s="794"/>
      <c r="EQ17" s="794"/>
      <c r="ER17" s="794"/>
      <c r="ES17" s="794"/>
      <c r="ET17" s="794"/>
      <c r="EU17" s="794"/>
      <c r="EV17" s="794"/>
      <c r="EW17" s="794"/>
      <c r="EX17" s="794"/>
      <c r="EY17" s="794"/>
      <c r="EZ17" s="797"/>
      <c r="FA17" s="794"/>
      <c r="FB17" s="794"/>
      <c r="FC17" s="794"/>
      <c r="FD17" s="794"/>
      <c r="FE17" s="794"/>
      <c r="FF17" s="794"/>
      <c r="FG17" s="794"/>
      <c r="FH17" s="794"/>
      <c r="FI17" s="794"/>
      <c r="FJ17" s="794"/>
      <c r="FK17" s="794"/>
      <c r="FL17" s="794"/>
      <c r="FM17" s="794"/>
      <c r="FN17" s="794"/>
      <c r="FO17" s="794"/>
      <c r="FP17" s="794"/>
      <c r="FQ17" s="794"/>
      <c r="FR17" s="794"/>
      <c r="FS17" s="794"/>
      <c r="FT17" s="794"/>
      <c r="FU17" s="794"/>
      <c r="FV17" s="812" t="str">
        <f t="shared" si="10"/>
        <v/>
      </c>
      <c r="FW17" s="806" t="str">
        <f t="shared" si="11"/>
        <v/>
      </c>
      <c r="FX17" s="807" t="str">
        <f t="shared" si="12"/>
        <v/>
      </c>
      <c r="FY17" s="807" t="str">
        <f t="shared" si="13"/>
        <v/>
      </c>
      <c r="FZ17" s="808" t="str">
        <f t="shared" si="14"/>
        <v/>
      </c>
    </row>
    <row r="18" spans="1:182" ht="11.25" customHeight="1" x14ac:dyDescent="0.2">
      <c r="A18" s="762">
        <f t="shared" si="15"/>
        <v>13</v>
      </c>
      <c r="B18" s="763" t="e">
        <f>AVERAGE('PM2.5-FEM'!$S$320:$S$343)*2.237</f>
        <v>#DIV/0!</v>
      </c>
      <c r="C18" s="763">
        <f>MAX('PM2.5-FEM'!$S$320:$S$343)*2.237</f>
        <v>0</v>
      </c>
      <c r="D18" s="634"/>
      <c r="E18" s="634"/>
      <c r="F18" s="634"/>
      <c r="G18" s="634"/>
      <c r="H18" s="634"/>
      <c r="I18" s="634"/>
      <c r="J18" s="634"/>
      <c r="K18" s="634"/>
      <c r="L18" s="634"/>
      <c r="M18" s="60">
        <f t="shared" si="16"/>
        <v>317</v>
      </c>
      <c r="N18" s="804">
        <f>SUM(AirVision!A17)</f>
        <v>0</v>
      </c>
      <c r="O18" s="793"/>
      <c r="P18" s="794"/>
      <c r="Q18" s="794"/>
      <c r="R18" s="797"/>
      <c r="S18" s="797"/>
      <c r="T18" s="797"/>
      <c r="U18" s="797"/>
      <c r="V18" s="797"/>
      <c r="W18" s="797"/>
      <c r="X18" s="797"/>
      <c r="Y18" s="797"/>
      <c r="Z18" s="797"/>
      <c r="AA18" s="797"/>
      <c r="AB18" s="797"/>
      <c r="AC18" s="797"/>
      <c r="AD18" s="797"/>
      <c r="AE18" s="794"/>
      <c r="AF18" s="794"/>
      <c r="AG18" s="794"/>
      <c r="AH18" s="794"/>
      <c r="AI18" s="794"/>
      <c r="AJ18" s="794"/>
      <c r="AK18" s="794"/>
      <c r="AL18" s="794"/>
      <c r="AM18" s="794"/>
      <c r="AN18" s="794"/>
      <c r="AO18" s="794"/>
      <c r="AP18" s="794"/>
      <c r="AQ18" s="794"/>
      <c r="AR18" s="794"/>
      <c r="AS18" s="794"/>
      <c r="AT18" s="794"/>
      <c r="AU18" s="794"/>
      <c r="AV18" s="794"/>
      <c r="AW18" s="794"/>
      <c r="AX18" s="794"/>
      <c r="AY18" s="794"/>
      <c r="AZ18" s="794"/>
      <c r="BA18" s="794"/>
      <c r="BB18" s="794"/>
      <c r="BC18" s="794"/>
      <c r="BD18" s="794"/>
      <c r="BE18" s="794"/>
      <c r="BF18" s="794"/>
      <c r="BG18" s="794"/>
      <c r="BH18" s="794"/>
      <c r="BI18" s="794"/>
      <c r="BJ18" s="794"/>
      <c r="BK18" s="794"/>
      <c r="BL18" s="794"/>
      <c r="BM18" s="794"/>
      <c r="BN18" s="812" t="str">
        <f t="shared" si="0"/>
        <v/>
      </c>
      <c r="BO18" s="806" t="str">
        <f t="shared" si="1"/>
        <v/>
      </c>
      <c r="BP18" s="807" t="str">
        <f t="shared" si="2"/>
        <v/>
      </c>
      <c r="BQ18" s="807" t="str">
        <f t="shared" si="3"/>
        <v/>
      </c>
      <c r="BR18" s="808" t="str">
        <f t="shared" si="4"/>
        <v/>
      </c>
      <c r="BS18" s="793"/>
      <c r="BT18" s="794"/>
      <c r="BU18" s="794"/>
      <c r="BV18" s="797"/>
      <c r="BW18" s="797"/>
      <c r="BX18" s="797"/>
      <c r="BY18" s="797"/>
      <c r="BZ18" s="797"/>
      <c r="CA18" s="797"/>
      <c r="CB18" s="797"/>
      <c r="CC18" s="797"/>
      <c r="CD18" s="797"/>
      <c r="CE18" s="797"/>
      <c r="CF18" s="797"/>
      <c r="CG18" s="797"/>
      <c r="CH18" s="797"/>
      <c r="CI18" s="794"/>
      <c r="CJ18" s="794"/>
      <c r="CK18" s="794"/>
      <c r="CL18" s="794"/>
      <c r="CM18" s="794"/>
      <c r="CN18" s="794"/>
      <c r="CO18" s="794"/>
      <c r="CP18" s="794"/>
      <c r="CQ18" s="794"/>
      <c r="CR18" s="794"/>
      <c r="CS18" s="794"/>
      <c r="CT18" s="794"/>
      <c r="CU18" s="794"/>
      <c r="CV18" s="797"/>
      <c r="CW18" s="794"/>
      <c r="CX18" s="794"/>
      <c r="CY18" s="794"/>
      <c r="CZ18" s="794"/>
      <c r="DA18" s="794"/>
      <c r="DB18" s="794"/>
      <c r="DC18" s="794"/>
      <c r="DD18" s="794"/>
      <c r="DE18" s="794"/>
      <c r="DF18" s="794"/>
      <c r="DG18" s="794"/>
      <c r="DH18" s="794"/>
      <c r="DI18" s="794"/>
      <c r="DJ18" s="794"/>
      <c r="DK18" s="794"/>
      <c r="DL18" s="794"/>
      <c r="DM18" s="794"/>
      <c r="DN18" s="794"/>
      <c r="DO18" s="794"/>
      <c r="DP18" s="794"/>
      <c r="DQ18" s="794"/>
      <c r="DR18" s="812" t="str">
        <f t="shared" si="5"/>
        <v/>
      </c>
      <c r="DS18" s="806" t="str">
        <f t="shared" si="6"/>
        <v/>
      </c>
      <c r="DT18" s="807" t="str">
        <f t="shared" si="7"/>
        <v/>
      </c>
      <c r="DU18" s="807" t="str">
        <f t="shared" si="8"/>
        <v/>
      </c>
      <c r="DV18" s="808" t="str">
        <f t="shared" si="9"/>
        <v/>
      </c>
      <c r="DW18" s="793"/>
      <c r="DX18" s="794"/>
      <c r="DY18" s="794"/>
      <c r="DZ18" s="797"/>
      <c r="EA18" s="797"/>
      <c r="EB18" s="797"/>
      <c r="EC18" s="797"/>
      <c r="ED18" s="797"/>
      <c r="EE18" s="797"/>
      <c r="EF18" s="797"/>
      <c r="EG18" s="797"/>
      <c r="EH18" s="797"/>
      <c r="EI18" s="797"/>
      <c r="EJ18" s="797"/>
      <c r="EK18" s="797"/>
      <c r="EL18" s="797"/>
      <c r="EM18" s="794"/>
      <c r="EN18" s="794"/>
      <c r="EO18" s="794"/>
      <c r="EP18" s="794"/>
      <c r="EQ18" s="794"/>
      <c r="ER18" s="794"/>
      <c r="ES18" s="794"/>
      <c r="ET18" s="794"/>
      <c r="EU18" s="794"/>
      <c r="EV18" s="794"/>
      <c r="EW18" s="794"/>
      <c r="EX18" s="794"/>
      <c r="EY18" s="794"/>
      <c r="EZ18" s="797"/>
      <c r="FA18" s="794"/>
      <c r="FB18" s="794"/>
      <c r="FC18" s="794"/>
      <c r="FD18" s="794"/>
      <c r="FE18" s="794"/>
      <c r="FF18" s="794"/>
      <c r="FG18" s="794"/>
      <c r="FH18" s="794"/>
      <c r="FI18" s="794"/>
      <c r="FJ18" s="794"/>
      <c r="FK18" s="794"/>
      <c r="FL18" s="794"/>
      <c r="FM18" s="794"/>
      <c r="FN18" s="794"/>
      <c r="FO18" s="794"/>
      <c r="FP18" s="794"/>
      <c r="FQ18" s="794"/>
      <c r="FR18" s="794"/>
      <c r="FS18" s="794"/>
      <c r="FT18" s="794"/>
      <c r="FU18" s="794"/>
      <c r="FV18" s="812" t="str">
        <f t="shared" si="10"/>
        <v/>
      </c>
      <c r="FW18" s="806" t="str">
        <f t="shared" si="11"/>
        <v/>
      </c>
      <c r="FX18" s="807" t="str">
        <f t="shared" si="12"/>
        <v/>
      </c>
      <c r="FY18" s="807" t="str">
        <f t="shared" si="13"/>
        <v/>
      </c>
      <c r="FZ18" s="808" t="str">
        <f t="shared" si="14"/>
        <v/>
      </c>
    </row>
    <row r="19" spans="1:182" ht="11.25" customHeight="1" x14ac:dyDescent="0.2">
      <c r="A19" s="762">
        <f t="shared" si="15"/>
        <v>14</v>
      </c>
      <c r="B19" s="763" t="e">
        <f>AVERAGE('PM2.5-FEM'!$S$344:$S$367)*2.237</f>
        <v>#DIV/0!</v>
      </c>
      <c r="C19" s="763">
        <f>MAX('PM2.5-FEM'!$S$344:$S$367)*2.237</f>
        <v>0</v>
      </c>
      <c r="D19" s="634"/>
      <c r="E19" s="634"/>
      <c r="F19" s="634"/>
      <c r="G19" s="634"/>
      <c r="H19" s="634"/>
      <c r="I19" s="634"/>
      <c r="J19" s="634"/>
      <c r="K19" s="634"/>
      <c r="L19" s="634"/>
      <c r="M19" s="60">
        <f t="shared" si="16"/>
        <v>341</v>
      </c>
      <c r="N19" s="804">
        <f>SUM(AirVision!A18)</f>
        <v>0</v>
      </c>
      <c r="O19" s="793"/>
      <c r="P19" s="794"/>
      <c r="Q19" s="794"/>
      <c r="R19" s="797"/>
      <c r="S19" s="797"/>
      <c r="T19" s="797"/>
      <c r="U19" s="797"/>
      <c r="V19" s="797"/>
      <c r="W19" s="797"/>
      <c r="X19" s="797"/>
      <c r="Y19" s="797"/>
      <c r="Z19" s="797"/>
      <c r="AA19" s="797"/>
      <c r="AB19" s="797"/>
      <c r="AC19" s="797"/>
      <c r="AD19" s="797"/>
      <c r="AE19" s="794"/>
      <c r="AF19" s="794"/>
      <c r="AG19" s="794"/>
      <c r="AH19" s="794"/>
      <c r="AI19" s="794"/>
      <c r="AJ19" s="794"/>
      <c r="AK19" s="794"/>
      <c r="AL19" s="794"/>
      <c r="AM19" s="794"/>
      <c r="AN19" s="794"/>
      <c r="AO19" s="794"/>
      <c r="AP19" s="794"/>
      <c r="AQ19" s="794"/>
      <c r="AR19" s="794"/>
      <c r="AS19" s="794"/>
      <c r="AT19" s="794"/>
      <c r="AU19" s="794"/>
      <c r="AV19" s="794"/>
      <c r="AW19" s="794"/>
      <c r="AX19" s="794"/>
      <c r="AY19" s="794"/>
      <c r="AZ19" s="794"/>
      <c r="BA19" s="794"/>
      <c r="BB19" s="794"/>
      <c r="BC19" s="794"/>
      <c r="BD19" s="794"/>
      <c r="BE19" s="794"/>
      <c r="BF19" s="794"/>
      <c r="BG19" s="794"/>
      <c r="BH19" s="794"/>
      <c r="BI19" s="794"/>
      <c r="BJ19" s="794"/>
      <c r="BK19" s="794"/>
      <c r="BL19" s="794"/>
      <c r="BM19" s="794"/>
      <c r="BN19" s="812" t="str">
        <f t="shared" si="0"/>
        <v/>
      </c>
      <c r="BO19" s="806" t="str">
        <f t="shared" si="1"/>
        <v/>
      </c>
      <c r="BP19" s="807" t="str">
        <f t="shared" si="2"/>
        <v/>
      </c>
      <c r="BQ19" s="807" t="str">
        <f t="shared" si="3"/>
        <v/>
      </c>
      <c r="BR19" s="808" t="str">
        <f t="shared" si="4"/>
        <v/>
      </c>
      <c r="BS19" s="793"/>
      <c r="BT19" s="794"/>
      <c r="BU19" s="794"/>
      <c r="BV19" s="797"/>
      <c r="BW19" s="797"/>
      <c r="BX19" s="797"/>
      <c r="BY19" s="797"/>
      <c r="BZ19" s="797"/>
      <c r="CA19" s="797"/>
      <c r="CB19" s="797"/>
      <c r="CC19" s="797"/>
      <c r="CD19" s="797"/>
      <c r="CE19" s="797"/>
      <c r="CF19" s="797"/>
      <c r="CG19" s="797"/>
      <c r="CH19" s="797"/>
      <c r="CI19" s="794"/>
      <c r="CJ19" s="794"/>
      <c r="CK19" s="794"/>
      <c r="CL19" s="794"/>
      <c r="CM19" s="794"/>
      <c r="CN19" s="794"/>
      <c r="CO19" s="794"/>
      <c r="CP19" s="794"/>
      <c r="CQ19" s="794"/>
      <c r="CR19" s="794"/>
      <c r="CS19" s="794"/>
      <c r="CT19" s="794"/>
      <c r="CU19" s="794"/>
      <c r="CV19" s="797"/>
      <c r="CW19" s="794"/>
      <c r="CX19" s="794"/>
      <c r="CY19" s="794"/>
      <c r="CZ19" s="794"/>
      <c r="DA19" s="794"/>
      <c r="DB19" s="794"/>
      <c r="DC19" s="794"/>
      <c r="DD19" s="794"/>
      <c r="DE19" s="794"/>
      <c r="DF19" s="794"/>
      <c r="DG19" s="794"/>
      <c r="DH19" s="794"/>
      <c r="DI19" s="794"/>
      <c r="DJ19" s="794"/>
      <c r="DK19" s="794"/>
      <c r="DL19" s="794"/>
      <c r="DM19" s="794"/>
      <c r="DN19" s="794"/>
      <c r="DO19" s="794"/>
      <c r="DP19" s="794"/>
      <c r="DQ19" s="794"/>
      <c r="DR19" s="812" t="str">
        <f t="shared" si="5"/>
        <v/>
      </c>
      <c r="DS19" s="806" t="str">
        <f t="shared" si="6"/>
        <v/>
      </c>
      <c r="DT19" s="807" t="str">
        <f t="shared" si="7"/>
        <v/>
      </c>
      <c r="DU19" s="807" t="str">
        <f t="shared" si="8"/>
        <v/>
      </c>
      <c r="DV19" s="808" t="str">
        <f t="shared" si="9"/>
        <v/>
      </c>
      <c r="DW19" s="793"/>
      <c r="DX19" s="794"/>
      <c r="DY19" s="794"/>
      <c r="DZ19" s="797"/>
      <c r="EA19" s="797"/>
      <c r="EB19" s="797"/>
      <c r="EC19" s="797"/>
      <c r="ED19" s="797"/>
      <c r="EE19" s="797"/>
      <c r="EF19" s="797"/>
      <c r="EG19" s="797"/>
      <c r="EH19" s="797"/>
      <c r="EI19" s="797"/>
      <c r="EJ19" s="797"/>
      <c r="EK19" s="797"/>
      <c r="EL19" s="797"/>
      <c r="EM19" s="794"/>
      <c r="EN19" s="794"/>
      <c r="EO19" s="794"/>
      <c r="EP19" s="794"/>
      <c r="EQ19" s="794"/>
      <c r="ER19" s="794"/>
      <c r="ES19" s="794"/>
      <c r="ET19" s="794"/>
      <c r="EU19" s="794"/>
      <c r="EV19" s="794"/>
      <c r="EW19" s="794"/>
      <c r="EX19" s="794"/>
      <c r="EY19" s="794"/>
      <c r="EZ19" s="797"/>
      <c r="FA19" s="794"/>
      <c r="FB19" s="794"/>
      <c r="FC19" s="794"/>
      <c r="FD19" s="794"/>
      <c r="FE19" s="794"/>
      <c r="FF19" s="794"/>
      <c r="FG19" s="794"/>
      <c r="FH19" s="794"/>
      <c r="FI19" s="794"/>
      <c r="FJ19" s="794"/>
      <c r="FK19" s="794"/>
      <c r="FL19" s="794"/>
      <c r="FM19" s="794"/>
      <c r="FN19" s="794"/>
      <c r="FO19" s="794"/>
      <c r="FP19" s="794"/>
      <c r="FQ19" s="794"/>
      <c r="FR19" s="794"/>
      <c r="FS19" s="794"/>
      <c r="FT19" s="794"/>
      <c r="FU19" s="794"/>
      <c r="FV19" s="812" t="str">
        <f t="shared" si="10"/>
        <v/>
      </c>
      <c r="FW19" s="806" t="str">
        <f t="shared" si="11"/>
        <v/>
      </c>
      <c r="FX19" s="807" t="str">
        <f t="shared" si="12"/>
        <v/>
      </c>
      <c r="FY19" s="807" t="str">
        <f t="shared" si="13"/>
        <v/>
      </c>
      <c r="FZ19" s="808" t="str">
        <f t="shared" si="14"/>
        <v/>
      </c>
    </row>
    <row r="20" spans="1:182" ht="11.25" customHeight="1" x14ac:dyDescent="0.2">
      <c r="A20" s="762">
        <f t="shared" si="15"/>
        <v>15</v>
      </c>
      <c r="B20" s="763" t="e">
        <f>AVERAGE('PM2.5-FEM'!$S$368:$S$391)*2.237</f>
        <v>#DIV/0!</v>
      </c>
      <c r="C20" s="763">
        <f>MAX('PM2.5-FEM'!$S$368:$S$391)*2.237</f>
        <v>0</v>
      </c>
      <c r="D20" s="634"/>
      <c r="E20" s="634"/>
      <c r="F20" s="634"/>
      <c r="G20" s="634"/>
      <c r="H20" s="634"/>
      <c r="I20" s="634"/>
      <c r="J20" s="634"/>
      <c r="K20" s="634"/>
      <c r="L20" s="634"/>
      <c r="M20" s="60">
        <f t="shared" si="16"/>
        <v>365</v>
      </c>
      <c r="N20" s="804">
        <f>SUM(AirVision!A19)</f>
        <v>0</v>
      </c>
      <c r="O20" s="793"/>
      <c r="P20" s="794"/>
      <c r="Q20" s="794"/>
      <c r="R20" s="797"/>
      <c r="S20" s="797"/>
      <c r="T20" s="797"/>
      <c r="U20" s="797"/>
      <c r="V20" s="797"/>
      <c r="W20" s="797"/>
      <c r="X20" s="797"/>
      <c r="Y20" s="797"/>
      <c r="Z20" s="797"/>
      <c r="AA20" s="797"/>
      <c r="AB20" s="797"/>
      <c r="AC20" s="797"/>
      <c r="AD20" s="797"/>
      <c r="AE20" s="794"/>
      <c r="AF20" s="794"/>
      <c r="AG20" s="794"/>
      <c r="AH20" s="794"/>
      <c r="AI20" s="794"/>
      <c r="AJ20" s="794"/>
      <c r="AK20" s="794"/>
      <c r="AL20" s="794"/>
      <c r="AM20" s="794"/>
      <c r="AN20" s="794"/>
      <c r="AO20" s="794"/>
      <c r="AP20" s="794"/>
      <c r="AQ20" s="794"/>
      <c r="AR20" s="794"/>
      <c r="AS20" s="794"/>
      <c r="AT20" s="794"/>
      <c r="AU20" s="794"/>
      <c r="AV20" s="794"/>
      <c r="AW20" s="794"/>
      <c r="AX20" s="794"/>
      <c r="AY20" s="794"/>
      <c r="AZ20" s="794"/>
      <c r="BA20" s="794"/>
      <c r="BB20" s="794"/>
      <c r="BC20" s="794"/>
      <c r="BD20" s="794"/>
      <c r="BE20" s="794"/>
      <c r="BF20" s="794"/>
      <c r="BG20" s="794"/>
      <c r="BH20" s="794"/>
      <c r="BI20" s="794"/>
      <c r="BJ20" s="794"/>
      <c r="BK20" s="794"/>
      <c r="BL20" s="794"/>
      <c r="BM20" s="794"/>
      <c r="BN20" s="812" t="str">
        <f t="shared" si="0"/>
        <v/>
      </c>
      <c r="BO20" s="806" t="str">
        <f t="shared" si="1"/>
        <v/>
      </c>
      <c r="BP20" s="807" t="str">
        <f t="shared" si="2"/>
        <v/>
      </c>
      <c r="BQ20" s="807" t="str">
        <f t="shared" si="3"/>
        <v/>
      </c>
      <c r="BR20" s="808" t="str">
        <f t="shared" si="4"/>
        <v/>
      </c>
      <c r="BS20" s="793"/>
      <c r="BT20" s="794"/>
      <c r="BU20" s="794"/>
      <c r="BV20" s="797"/>
      <c r="BW20" s="797"/>
      <c r="BX20" s="797"/>
      <c r="BY20" s="797"/>
      <c r="BZ20" s="797"/>
      <c r="CA20" s="797"/>
      <c r="CB20" s="797"/>
      <c r="CC20" s="797"/>
      <c r="CD20" s="797"/>
      <c r="CE20" s="797"/>
      <c r="CF20" s="797"/>
      <c r="CG20" s="797"/>
      <c r="CH20" s="797"/>
      <c r="CI20" s="794"/>
      <c r="CJ20" s="794"/>
      <c r="CK20" s="794"/>
      <c r="CL20" s="794"/>
      <c r="CM20" s="794"/>
      <c r="CN20" s="794"/>
      <c r="CO20" s="794"/>
      <c r="CP20" s="794"/>
      <c r="CQ20" s="794"/>
      <c r="CR20" s="794"/>
      <c r="CS20" s="794"/>
      <c r="CT20" s="794"/>
      <c r="CU20" s="794"/>
      <c r="CV20" s="797"/>
      <c r="CW20" s="794"/>
      <c r="CX20" s="794"/>
      <c r="CY20" s="794"/>
      <c r="CZ20" s="794"/>
      <c r="DA20" s="794"/>
      <c r="DB20" s="794"/>
      <c r="DC20" s="794"/>
      <c r="DD20" s="794"/>
      <c r="DE20" s="794"/>
      <c r="DF20" s="794"/>
      <c r="DG20" s="794"/>
      <c r="DH20" s="794"/>
      <c r="DI20" s="794"/>
      <c r="DJ20" s="794"/>
      <c r="DK20" s="794"/>
      <c r="DL20" s="794"/>
      <c r="DM20" s="794"/>
      <c r="DN20" s="794"/>
      <c r="DO20" s="794"/>
      <c r="DP20" s="794"/>
      <c r="DQ20" s="794"/>
      <c r="DR20" s="812" t="str">
        <f t="shared" si="5"/>
        <v/>
      </c>
      <c r="DS20" s="806" t="str">
        <f t="shared" si="6"/>
        <v/>
      </c>
      <c r="DT20" s="807" t="str">
        <f t="shared" si="7"/>
        <v/>
      </c>
      <c r="DU20" s="807" t="str">
        <f t="shared" si="8"/>
        <v/>
      </c>
      <c r="DV20" s="808" t="str">
        <f t="shared" si="9"/>
        <v/>
      </c>
      <c r="DW20" s="793"/>
      <c r="DX20" s="794"/>
      <c r="DY20" s="794"/>
      <c r="DZ20" s="797"/>
      <c r="EA20" s="797"/>
      <c r="EB20" s="797"/>
      <c r="EC20" s="797"/>
      <c r="ED20" s="797"/>
      <c r="EE20" s="797"/>
      <c r="EF20" s="797"/>
      <c r="EG20" s="797"/>
      <c r="EH20" s="797"/>
      <c r="EI20" s="797"/>
      <c r="EJ20" s="797"/>
      <c r="EK20" s="797"/>
      <c r="EL20" s="797"/>
      <c r="EM20" s="794"/>
      <c r="EN20" s="794"/>
      <c r="EO20" s="794"/>
      <c r="EP20" s="794"/>
      <c r="EQ20" s="794"/>
      <c r="ER20" s="794"/>
      <c r="ES20" s="794"/>
      <c r="ET20" s="794"/>
      <c r="EU20" s="794"/>
      <c r="EV20" s="794"/>
      <c r="EW20" s="794"/>
      <c r="EX20" s="794"/>
      <c r="EY20" s="794"/>
      <c r="EZ20" s="797"/>
      <c r="FA20" s="794"/>
      <c r="FB20" s="794"/>
      <c r="FC20" s="794"/>
      <c r="FD20" s="794"/>
      <c r="FE20" s="794"/>
      <c r="FF20" s="794"/>
      <c r="FG20" s="794"/>
      <c r="FH20" s="794"/>
      <c r="FI20" s="794"/>
      <c r="FJ20" s="794"/>
      <c r="FK20" s="794"/>
      <c r="FL20" s="794"/>
      <c r="FM20" s="794"/>
      <c r="FN20" s="794"/>
      <c r="FO20" s="794"/>
      <c r="FP20" s="794"/>
      <c r="FQ20" s="794"/>
      <c r="FR20" s="794"/>
      <c r="FS20" s="794"/>
      <c r="FT20" s="794"/>
      <c r="FU20" s="794"/>
      <c r="FV20" s="812" t="str">
        <f t="shared" si="10"/>
        <v/>
      </c>
      <c r="FW20" s="806" t="str">
        <f t="shared" si="11"/>
        <v/>
      </c>
      <c r="FX20" s="807" t="str">
        <f t="shared" si="12"/>
        <v/>
      </c>
      <c r="FY20" s="807" t="str">
        <f t="shared" si="13"/>
        <v/>
      </c>
      <c r="FZ20" s="808" t="str">
        <f t="shared" si="14"/>
        <v/>
      </c>
    </row>
    <row r="21" spans="1:182" ht="11.25" customHeight="1" x14ac:dyDescent="0.2">
      <c r="A21" s="762">
        <f t="shared" si="15"/>
        <v>16</v>
      </c>
      <c r="B21" s="763" t="e">
        <f>AVERAGE('PM2.5-FEM'!$S$392:$S$415)*2.237</f>
        <v>#DIV/0!</v>
      </c>
      <c r="C21" s="763">
        <f>MAX('PM2.5-FEM'!$S$392:$S$415)*2.237</f>
        <v>0</v>
      </c>
      <c r="D21" s="634"/>
      <c r="E21" s="634"/>
      <c r="F21" s="634"/>
      <c r="G21" s="634"/>
      <c r="H21" s="634"/>
      <c r="I21" s="634"/>
      <c r="J21" s="634"/>
      <c r="K21" s="634"/>
      <c r="L21" s="634"/>
      <c r="M21" s="60">
        <f t="shared" si="16"/>
        <v>389</v>
      </c>
      <c r="N21" s="804">
        <f>SUM(AirVision!A20)</f>
        <v>0</v>
      </c>
      <c r="O21" s="793"/>
      <c r="P21" s="794"/>
      <c r="Q21" s="794"/>
      <c r="R21" s="797"/>
      <c r="S21" s="797"/>
      <c r="T21" s="797"/>
      <c r="U21" s="797"/>
      <c r="V21" s="797"/>
      <c r="W21" s="797"/>
      <c r="X21" s="797"/>
      <c r="Y21" s="797"/>
      <c r="Z21" s="797"/>
      <c r="AA21" s="797"/>
      <c r="AB21" s="797"/>
      <c r="AC21" s="797"/>
      <c r="AD21" s="797"/>
      <c r="AE21" s="794"/>
      <c r="AF21" s="794"/>
      <c r="AG21" s="794"/>
      <c r="AH21" s="794"/>
      <c r="AI21" s="794"/>
      <c r="AJ21" s="794"/>
      <c r="AK21" s="794"/>
      <c r="AL21" s="794"/>
      <c r="AM21" s="794"/>
      <c r="AN21" s="794"/>
      <c r="AO21" s="794"/>
      <c r="AP21" s="794"/>
      <c r="AQ21" s="794"/>
      <c r="AR21" s="794"/>
      <c r="AS21" s="794"/>
      <c r="AT21" s="794"/>
      <c r="AU21" s="794"/>
      <c r="AV21" s="794"/>
      <c r="AW21" s="794"/>
      <c r="AX21" s="794"/>
      <c r="AY21" s="794"/>
      <c r="AZ21" s="794"/>
      <c r="BA21" s="794"/>
      <c r="BB21" s="794"/>
      <c r="BC21" s="794"/>
      <c r="BD21" s="794"/>
      <c r="BE21" s="794"/>
      <c r="BF21" s="794"/>
      <c r="BG21" s="794"/>
      <c r="BH21" s="794"/>
      <c r="BI21" s="794"/>
      <c r="BJ21" s="794"/>
      <c r="BK21" s="794"/>
      <c r="BL21" s="794"/>
      <c r="BM21" s="794"/>
      <c r="BN21" s="812" t="str">
        <f t="shared" si="0"/>
        <v/>
      </c>
      <c r="BO21" s="806" t="str">
        <f t="shared" si="1"/>
        <v/>
      </c>
      <c r="BP21" s="807" t="str">
        <f t="shared" si="2"/>
        <v/>
      </c>
      <c r="BQ21" s="807" t="str">
        <f t="shared" si="3"/>
        <v/>
      </c>
      <c r="BR21" s="808" t="str">
        <f t="shared" si="4"/>
        <v/>
      </c>
      <c r="BS21" s="793"/>
      <c r="BT21" s="794"/>
      <c r="BU21" s="794"/>
      <c r="BV21" s="797"/>
      <c r="BW21" s="797"/>
      <c r="BX21" s="797"/>
      <c r="BY21" s="797"/>
      <c r="BZ21" s="797"/>
      <c r="CA21" s="797"/>
      <c r="CB21" s="797"/>
      <c r="CC21" s="797"/>
      <c r="CD21" s="797"/>
      <c r="CE21" s="797"/>
      <c r="CF21" s="797"/>
      <c r="CG21" s="797"/>
      <c r="CH21" s="797"/>
      <c r="CI21" s="794"/>
      <c r="CJ21" s="794"/>
      <c r="CK21" s="794"/>
      <c r="CL21" s="794"/>
      <c r="CM21" s="794"/>
      <c r="CN21" s="794"/>
      <c r="CO21" s="794"/>
      <c r="CP21" s="794"/>
      <c r="CQ21" s="794"/>
      <c r="CR21" s="794"/>
      <c r="CS21" s="794"/>
      <c r="CT21" s="794"/>
      <c r="CU21" s="794"/>
      <c r="CV21" s="797"/>
      <c r="CW21" s="794"/>
      <c r="CX21" s="794"/>
      <c r="CY21" s="794"/>
      <c r="CZ21" s="794"/>
      <c r="DA21" s="794"/>
      <c r="DB21" s="794"/>
      <c r="DC21" s="794"/>
      <c r="DD21" s="794"/>
      <c r="DE21" s="794"/>
      <c r="DF21" s="794"/>
      <c r="DG21" s="794"/>
      <c r="DH21" s="794"/>
      <c r="DI21" s="794"/>
      <c r="DJ21" s="794"/>
      <c r="DK21" s="794"/>
      <c r="DL21" s="794"/>
      <c r="DM21" s="794"/>
      <c r="DN21" s="794"/>
      <c r="DO21" s="794"/>
      <c r="DP21" s="794"/>
      <c r="DQ21" s="794"/>
      <c r="DR21" s="812" t="str">
        <f t="shared" si="5"/>
        <v/>
      </c>
      <c r="DS21" s="806" t="str">
        <f t="shared" si="6"/>
        <v/>
      </c>
      <c r="DT21" s="807" t="str">
        <f t="shared" si="7"/>
        <v/>
      </c>
      <c r="DU21" s="807" t="str">
        <f t="shared" si="8"/>
        <v/>
      </c>
      <c r="DV21" s="808" t="str">
        <f t="shared" si="9"/>
        <v/>
      </c>
      <c r="DW21" s="793"/>
      <c r="DX21" s="794"/>
      <c r="DY21" s="794"/>
      <c r="DZ21" s="797"/>
      <c r="EA21" s="797"/>
      <c r="EB21" s="797"/>
      <c r="EC21" s="797"/>
      <c r="ED21" s="797"/>
      <c r="EE21" s="797"/>
      <c r="EF21" s="797"/>
      <c r="EG21" s="797"/>
      <c r="EH21" s="797"/>
      <c r="EI21" s="797"/>
      <c r="EJ21" s="797"/>
      <c r="EK21" s="797"/>
      <c r="EL21" s="797"/>
      <c r="EM21" s="794"/>
      <c r="EN21" s="794"/>
      <c r="EO21" s="794"/>
      <c r="EP21" s="794"/>
      <c r="EQ21" s="794"/>
      <c r="ER21" s="794"/>
      <c r="ES21" s="794"/>
      <c r="ET21" s="794"/>
      <c r="EU21" s="794"/>
      <c r="EV21" s="794"/>
      <c r="EW21" s="794"/>
      <c r="EX21" s="794"/>
      <c r="EY21" s="794"/>
      <c r="EZ21" s="797"/>
      <c r="FA21" s="794"/>
      <c r="FB21" s="794"/>
      <c r="FC21" s="794"/>
      <c r="FD21" s="794"/>
      <c r="FE21" s="794"/>
      <c r="FF21" s="794"/>
      <c r="FG21" s="794"/>
      <c r="FH21" s="794"/>
      <c r="FI21" s="794"/>
      <c r="FJ21" s="794"/>
      <c r="FK21" s="794"/>
      <c r="FL21" s="794"/>
      <c r="FM21" s="794"/>
      <c r="FN21" s="794"/>
      <c r="FO21" s="794"/>
      <c r="FP21" s="794"/>
      <c r="FQ21" s="794"/>
      <c r="FR21" s="794"/>
      <c r="FS21" s="794"/>
      <c r="FT21" s="794"/>
      <c r="FU21" s="794"/>
      <c r="FV21" s="812" t="str">
        <f t="shared" si="10"/>
        <v/>
      </c>
      <c r="FW21" s="806" t="str">
        <f t="shared" si="11"/>
        <v/>
      </c>
      <c r="FX21" s="807" t="str">
        <f t="shared" si="12"/>
        <v/>
      </c>
      <c r="FY21" s="807" t="str">
        <f t="shared" si="13"/>
        <v/>
      </c>
      <c r="FZ21" s="808" t="str">
        <f t="shared" si="14"/>
        <v/>
      </c>
    </row>
    <row r="22" spans="1:182" ht="11.25" customHeight="1" x14ac:dyDescent="0.2">
      <c r="A22" s="762">
        <f t="shared" si="15"/>
        <v>17</v>
      </c>
      <c r="B22" s="763" t="e">
        <f>AVERAGE('PM2.5-FEM'!$S$416:$S$439)*2.237</f>
        <v>#DIV/0!</v>
      </c>
      <c r="C22" s="763">
        <f>MAX('PM2.5-FEM'!$S$416:$S$439)*2.237</f>
        <v>0</v>
      </c>
      <c r="D22" s="634"/>
      <c r="E22" s="634"/>
      <c r="F22" s="634"/>
      <c r="G22" s="634"/>
      <c r="H22" s="634"/>
      <c r="I22" s="634"/>
      <c r="J22" s="634"/>
      <c r="K22" s="634"/>
      <c r="L22" s="634"/>
      <c r="M22" s="60">
        <f t="shared" si="16"/>
        <v>413</v>
      </c>
      <c r="N22" s="804">
        <f>SUM(AirVision!A21)</f>
        <v>0</v>
      </c>
      <c r="O22" s="793"/>
      <c r="P22" s="794"/>
      <c r="Q22" s="794"/>
      <c r="R22" s="797"/>
      <c r="S22" s="797"/>
      <c r="T22" s="797"/>
      <c r="U22" s="797"/>
      <c r="V22" s="797"/>
      <c r="W22" s="797"/>
      <c r="X22" s="797"/>
      <c r="Y22" s="797"/>
      <c r="Z22" s="797"/>
      <c r="AA22" s="797"/>
      <c r="AB22" s="797"/>
      <c r="AC22" s="797"/>
      <c r="AD22" s="797"/>
      <c r="AE22" s="794"/>
      <c r="AF22" s="794"/>
      <c r="AG22" s="794"/>
      <c r="AH22" s="794"/>
      <c r="AI22" s="794"/>
      <c r="AJ22" s="794"/>
      <c r="AK22" s="794"/>
      <c r="AL22" s="794"/>
      <c r="AM22" s="794"/>
      <c r="AN22" s="794"/>
      <c r="AO22" s="794"/>
      <c r="AP22" s="794"/>
      <c r="AQ22" s="794"/>
      <c r="AR22" s="794"/>
      <c r="AS22" s="794"/>
      <c r="AT22" s="794"/>
      <c r="AU22" s="794"/>
      <c r="AV22" s="794"/>
      <c r="AW22" s="794"/>
      <c r="AX22" s="794"/>
      <c r="AY22" s="794"/>
      <c r="AZ22" s="794"/>
      <c r="BA22" s="794"/>
      <c r="BB22" s="794"/>
      <c r="BC22" s="794"/>
      <c r="BD22" s="794"/>
      <c r="BE22" s="794"/>
      <c r="BF22" s="794"/>
      <c r="BG22" s="794"/>
      <c r="BH22" s="794"/>
      <c r="BI22" s="794"/>
      <c r="BJ22" s="794"/>
      <c r="BK22" s="794"/>
      <c r="BL22" s="794"/>
      <c r="BM22" s="794"/>
      <c r="BN22" s="812" t="str">
        <f t="shared" si="0"/>
        <v/>
      </c>
      <c r="BO22" s="806" t="str">
        <f t="shared" si="1"/>
        <v/>
      </c>
      <c r="BP22" s="807" t="str">
        <f t="shared" si="2"/>
        <v/>
      </c>
      <c r="BQ22" s="807" t="str">
        <f t="shared" si="3"/>
        <v/>
      </c>
      <c r="BR22" s="808" t="str">
        <f t="shared" si="4"/>
        <v/>
      </c>
      <c r="BS22" s="793"/>
      <c r="BT22" s="794"/>
      <c r="BU22" s="794"/>
      <c r="BV22" s="797"/>
      <c r="BW22" s="797"/>
      <c r="BX22" s="797"/>
      <c r="BY22" s="797"/>
      <c r="BZ22" s="797"/>
      <c r="CA22" s="797"/>
      <c r="CB22" s="797"/>
      <c r="CC22" s="797"/>
      <c r="CD22" s="797"/>
      <c r="CE22" s="797"/>
      <c r="CF22" s="797"/>
      <c r="CG22" s="797"/>
      <c r="CH22" s="797"/>
      <c r="CI22" s="794"/>
      <c r="CJ22" s="794"/>
      <c r="CK22" s="794"/>
      <c r="CL22" s="794"/>
      <c r="CM22" s="794"/>
      <c r="CN22" s="794"/>
      <c r="CO22" s="794"/>
      <c r="CP22" s="794"/>
      <c r="CQ22" s="794"/>
      <c r="CR22" s="794"/>
      <c r="CS22" s="794"/>
      <c r="CT22" s="794"/>
      <c r="CU22" s="794"/>
      <c r="CV22" s="797"/>
      <c r="CW22" s="794"/>
      <c r="CX22" s="794"/>
      <c r="CY22" s="794"/>
      <c r="CZ22" s="794"/>
      <c r="DA22" s="794"/>
      <c r="DB22" s="794"/>
      <c r="DC22" s="794"/>
      <c r="DD22" s="794"/>
      <c r="DE22" s="794"/>
      <c r="DF22" s="794"/>
      <c r="DG22" s="794"/>
      <c r="DH22" s="794"/>
      <c r="DI22" s="794"/>
      <c r="DJ22" s="794"/>
      <c r="DK22" s="794"/>
      <c r="DL22" s="794"/>
      <c r="DM22" s="794"/>
      <c r="DN22" s="794"/>
      <c r="DO22" s="794"/>
      <c r="DP22" s="794"/>
      <c r="DQ22" s="794"/>
      <c r="DR22" s="812" t="str">
        <f t="shared" si="5"/>
        <v/>
      </c>
      <c r="DS22" s="806" t="str">
        <f t="shared" si="6"/>
        <v/>
      </c>
      <c r="DT22" s="807" t="str">
        <f t="shared" si="7"/>
        <v/>
      </c>
      <c r="DU22" s="807" t="str">
        <f t="shared" si="8"/>
        <v/>
      </c>
      <c r="DV22" s="808" t="str">
        <f t="shared" si="9"/>
        <v/>
      </c>
      <c r="DW22" s="793"/>
      <c r="DX22" s="794"/>
      <c r="DY22" s="794"/>
      <c r="DZ22" s="797"/>
      <c r="EA22" s="797"/>
      <c r="EB22" s="797"/>
      <c r="EC22" s="797"/>
      <c r="ED22" s="797"/>
      <c r="EE22" s="797"/>
      <c r="EF22" s="797"/>
      <c r="EG22" s="797"/>
      <c r="EH22" s="797"/>
      <c r="EI22" s="797"/>
      <c r="EJ22" s="797"/>
      <c r="EK22" s="797"/>
      <c r="EL22" s="797"/>
      <c r="EM22" s="794"/>
      <c r="EN22" s="794"/>
      <c r="EO22" s="794"/>
      <c r="EP22" s="794"/>
      <c r="EQ22" s="794"/>
      <c r="ER22" s="794"/>
      <c r="ES22" s="794"/>
      <c r="ET22" s="794"/>
      <c r="EU22" s="794"/>
      <c r="EV22" s="794"/>
      <c r="EW22" s="794"/>
      <c r="EX22" s="794"/>
      <c r="EY22" s="794"/>
      <c r="EZ22" s="797"/>
      <c r="FA22" s="794"/>
      <c r="FB22" s="794"/>
      <c r="FC22" s="794"/>
      <c r="FD22" s="794"/>
      <c r="FE22" s="794"/>
      <c r="FF22" s="794"/>
      <c r="FG22" s="794"/>
      <c r="FH22" s="794"/>
      <c r="FI22" s="794"/>
      <c r="FJ22" s="794"/>
      <c r="FK22" s="794"/>
      <c r="FL22" s="794"/>
      <c r="FM22" s="794"/>
      <c r="FN22" s="794"/>
      <c r="FO22" s="794"/>
      <c r="FP22" s="794"/>
      <c r="FQ22" s="794"/>
      <c r="FR22" s="794"/>
      <c r="FS22" s="794"/>
      <c r="FT22" s="794"/>
      <c r="FU22" s="794"/>
      <c r="FV22" s="812" t="str">
        <f t="shared" si="10"/>
        <v/>
      </c>
      <c r="FW22" s="806" t="str">
        <f t="shared" si="11"/>
        <v/>
      </c>
      <c r="FX22" s="807" t="str">
        <f t="shared" si="12"/>
        <v/>
      </c>
      <c r="FY22" s="807" t="str">
        <f t="shared" si="13"/>
        <v/>
      </c>
      <c r="FZ22" s="808" t="str">
        <f t="shared" si="14"/>
        <v/>
      </c>
    </row>
    <row r="23" spans="1:182" ht="11.25" customHeight="1" x14ac:dyDescent="0.2">
      <c r="A23" s="762">
        <f t="shared" si="15"/>
        <v>18</v>
      </c>
      <c r="B23" s="763" t="e">
        <f>AVERAGE('PM2.5-FEM'!$S$440:$S$463)*2.237</f>
        <v>#DIV/0!</v>
      </c>
      <c r="C23" s="763">
        <f>MAX('PM2.5-FEM'!$S$440:$S$463)*2.237</f>
        <v>0</v>
      </c>
      <c r="D23" s="634"/>
      <c r="E23" s="634"/>
      <c r="F23" s="634"/>
      <c r="G23" s="634"/>
      <c r="H23" s="634"/>
      <c r="I23" s="634"/>
      <c r="J23" s="634"/>
      <c r="K23" s="634"/>
      <c r="L23" s="634"/>
      <c r="M23" s="60">
        <f t="shared" si="16"/>
        <v>437</v>
      </c>
      <c r="N23" s="804">
        <f>SUM(AirVision!A22)</f>
        <v>0</v>
      </c>
      <c r="O23" s="793"/>
      <c r="P23" s="794"/>
      <c r="Q23" s="794"/>
      <c r="R23" s="797"/>
      <c r="S23" s="797"/>
      <c r="T23" s="797"/>
      <c r="U23" s="797"/>
      <c r="V23" s="797"/>
      <c r="W23" s="797"/>
      <c r="X23" s="797"/>
      <c r="Y23" s="797"/>
      <c r="Z23" s="797"/>
      <c r="AA23" s="797"/>
      <c r="AB23" s="797"/>
      <c r="AC23" s="797"/>
      <c r="AD23" s="797"/>
      <c r="AE23" s="794"/>
      <c r="AF23" s="794"/>
      <c r="AG23" s="794"/>
      <c r="AH23" s="794"/>
      <c r="AI23" s="794"/>
      <c r="AJ23" s="794"/>
      <c r="AK23" s="794"/>
      <c r="AL23" s="794"/>
      <c r="AM23" s="794"/>
      <c r="AN23" s="794"/>
      <c r="AO23" s="794"/>
      <c r="AP23" s="794"/>
      <c r="AQ23" s="794"/>
      <c r="AR23" s="794"/>
      <c r="AS23" s="794"/>
      <c r="AT23" s="794"/>
      <c r="AU23" s="794"/>
      <c r="AV23" s="794"/>
      <c r="AW23" s="794"/>
      <c r="AX23" s="794"/>
      <c r="AY23" s="794"/>
      <c r="AZ23" s="794"/>
      <c r="BA23" s="794"/>
      <c r="BB23" s="794"/>
      <c r="BC23" s="794"/>
      <c r="BD23" s="794"/>
      <c r="BE23" s="794"/>
      <c r="BF23" s="794"/>
      <c r="BG23" s="794"/>
      <c r="BH23" s="794"/>
      <c r="BI23" s="794"/>
      <c r="BJ23" s="794"/>
      <c r="BK23" s="794"/>
      <c r="BL23" s="794"/>
      <c r="BM23" s="794"/>
      <c r="BN23" s="812" t="str">
        <f t="shared" si="0"/>
        <v/>
      </c>
      <c r="BO23" s="806" t="str">
        <f t="shared" si="1"/>
        <v/>
      </c>
      <c r="BP23" s="807" t="str">
        <f t="shared" si="2"/>
        <v/>
      </c>
      <c r="BQ23" s="807" t="str">
        <f t="shared" si="3"/>
        <v/>
      </c>
      <c r="BR23" s="808" t="str">
        <f t="shared" si="4"/>
        <v/>
      </c>
      <c r="BS23" s="793"/>
      <c r="BT23" s="794"/>
      <c r="BU23" s="794"/>
      <c r="BV23" s="797"/>
      <c r="BW23" s="797"/>
      <c r="BX23" s="797"/>
      <c r="BY23" s="797"/>
      <c r="BZ23" s="797"/>
      <c r="CA23" s="797"/>
      <c r="CB23" s="797"/>
      <c r="CC23" s="797"/>
      <c r="CD23" s="797"/>
      <c r="CE23" s="797"/>
      <c r="CF23" s="797"/>
      <c r="CG23" s="797"/>
      <c r="CH23" s="797"/>
      <c r="CI23" s="794"/>
      <c r="CJ23" s="794"/>
      <c r="CK23" s="794"/>
      <c r="CL23" s="794"/>
      <c r="CM23" s="794"/>
      <c r="CN23" s="794"/>
      <c r="CO23" s="794"/>
      <c r="CP23" s="794"/>
      <c r="CQ23" s="794"/>
      <c r="CR23" s="794"/>
      <c r="CS23" s="794"/>
      <c r="CT23" s="794"/>
      <c r="CU23" s="794"/>
      <c r="CV23" s="797"/>
      <c r="CW23" s="794"/>
      <c r="CX23" s="794"/>
      <c r="CY23" s="794"/>
      <c r="CZ23" s="794"/>
      <c r="DA23" s="794"/>
      <c r="DB23" s="794"/>
      <c r="DC23" s="794"/>
      <c r="DD23" s="794"/>
      <c r="DE23" s="794"/>
      <c r="DF23" s="794"/>
      <c r="DG23" s="794"/>
      <c r="DH23" s="794"/>
      <c r="DI23" s="794"/>
      <c r="DJ23" s="794"/>
      <c r="DK23" s="794"/>
      <c r="DL23" s="794"/>
      <c r="DM23" s="794"/>
      <c r="DN23" s="794"/>
      <c r="DO23" s="794"/>
      <c r="DP23" s="794"/>
      <c r="DQ23" s="794"/>
      <c r="DR23" s="812" t="str">
        <f t="shared" si="5"/>
        <v/>
      </c>
      <c r="DS23" s="806" t="str">
        <f t="shared" si="6"/>
        <v/>
      </c>
      <c r="DT23" s="807" t="str">
        <f t="shared" si="7"/>
        <v/>
      </c>
      <c r="DU23" s="807" t="str">
        <f t="shared" si="8"/>
        <v/>
      </c>
      <c r="DV23" s="808" t="str">
        <f t="shared" si="9"/>
        <v/>
      </c>
      <c r="DW23" s="793"/>
      <c r="DX23" s="794"/>
      <c r="DY23" s="794"/>
      <c r="DZ23" s="797"/>
      <c r="EA23" s="797"/>
      <c r="EB23" s="797"/>
      <c r="EC23" s="797"/>
      <c r="ED23" s="797"/>
      <c r="EE23" s="797"/>
      <c r="EF23" s="797"/>
      <c r="EG23" s="797"/>
      <c r="EH23" s="797"/>
      <c r="EI23" s="797"/>
      <c r="EJ23" s="797"/>
      <c r="EK23" s="797"/>
      <c r="EL23" s="797"/>
      <c r="EM23" s="794"/>
      <c r="EN23" s="794"/>
      <c r="EO23" s="794"/>
      <c r="EP23" s="794"/>
      <c r="EQ23" s="794"/>
      <c r="ER23" s="794"/>
      <c r="ES23" s="794"/>
      <c r="ET23" s="794"/>
      <c r="EU23" s="794"/>
      <c r="EV23" s="794"/>
      <c r="EW23" s="794"/>
      <c r="EX23" s="794"/>
      <c r="EY23" s="794"/>
      <c r="EZ23" s="797"/>
      <c r="FA23" s="794"/>
      <c r="FB23" s="794"/>
      <c r="FC23" s="794"/>
      <c r="FD23" s="794"/>
      <c r="FE23" s="794"/>
      <c r="FF23" s="794"/>
      <c r="FG23" s="794"/>
      <c r="FH23" s="794"/>
      <c r="FI23" s="794"/>
      <c r="FJ23" s="794"/>
      <c r="FK23" s="794"/>
      <c r="FL23" s="794"/>
      <c r="FM23" s="794"/>
      <c r="FN23" s="794"/>
      <c r="FO23" s="794"/>
      <c r="FP23" s="794"/>
      <c r="FQ23" s="794"/>
      <c r="FR23" s="794"/>
      <c r="FS23" s="794"/>
      <c r="FT23" s="794"/>
      <c r="FU23" s="794"/>
      <c r="FV23" s="812" t="str">
        <f t="shared" si="10"/>
        <v/>
      </c>
      <c r="FW23" s="806" t="str">
        <f t="shared" si="11"/>
        <v/>
      </c>
      <c r="FX23" s="807" t="str">
        <f t="shared" si="12"/>
        <v/>
      </c>
      <c r="FY23" s="807" t="str">
        <f t="shared" si="13"/>
        <v/>
      </c>
      <c r="FZ23" s="808" t="str">
        <f t="shared" si="14"/>
        <v/>
      </c>
    </row>
    <row r="24" spans="1:182" ht="11.25" customHeight="1" x14ac:dyDescent="0.2">
      <c r="A24" s="762">
        <f t="shared" si="15"/>
        <v>19</v>
      </c>
      <c r="B24" s="763" t="e">
        <f>AVERAGE('PM2.5-FEM'!$S$464:$S$487)*2.237</f>
        <v>#DIV/0!</v>
      </c>
      <c r="C24" s="763">
        <f>MAX('PM2.5-FEM'!$S$464:$S$487)*2.237</f>
        <v>0</v>
      </c>
      <c r="D24" s="634"/>
      <c r="E24" s="634"/>
      <c r="F24" s="634"/>
      <c r="G24" s="634"/>
      <c r="H24" s="634"/>
      <c r="I24" s="634"/>
      <c r="J24" s="634"/>
      <c r="K24" s="634"/>
      <c r="L24" s="634"/>
      <c r="M24" s="60">
        <f t="shared" si="16"/>
        <v>461</v>
      </c>
      <c r="N24" s="804">
        <f>SUM(AirVision!A23)</f>
        <v>0</v>
      </c>
      <c r="O24" s="793"/>
      <c r="P24" s="794"/>
      <c r="Q24" s="794"/>
      <c r="R24" s="797"/>
      <c r="S24" s="797"/>
      <c r="T24" s="797"/>
      <c r="U24" s="797"/>
      <c r="V24" s="797"/>
      <c r="W24" s="797"/>
      <c r="X24" s="797"/>
      <c r="Y24" s="797"/>
      <c r="Z24" s="797"/>
      <c r="AA24" s="797"/>
      <c r="AB24" s="797"/>
      <c r="AC24" s="797"/>
      <c r="AD24" s="797"/>
      <c r="AE24" s="794"/>
      <c r="AF24" s="794"/>
      <c r="AG24" s="794"/>
      <c r="AH24" s="794"/>
      <c r="AI24" s="794"/>
      <c r="AJ24" s="794"/>
      <c r="AK24" s="794"/>
      <c r="AL24" s="794"/>
      <c r="AM24" s="794"/>
      <c r="AN24" s="794"/>
      <c r="AO24" s="794"/>
      <c r="AP24" s="794"/>
      <c r="AQ24" s="794"/>
      <c r="AR24" s="794"/>
      <c r="AS24" s="794"/>
      <c r="AT24" s="794"/>
      <c r="AU24" s="794"/>
      <c r="AV24" s="794"/>
      <c r="AW24" s="794"/>
      <c r="AX24" s="794"/>
      <c r="AY24" s="794"/>
      <c r="AZ24" s="794"/>
      <c r="BA24" s="794"/>
      <c r="BB24" s="794"/>
      <c r="BC24" s="794"/>
      <c r="BD24" s="794"/>
      <c r="BE24" s="794"/>
      <c r="BF24" s="794"/>
      <c r="BG24" s="794"/>
      <c r="BH24" s="794"/>
      <c r="BI24" s="794"/>
      <c r="BJ24" s="794"/>
      <c r="BK24" s="794"/>
      <c r="BL24" s="794"/>
      <c r="BM24" s="794"/>
      <c r="BN24" s="812" t="str">
        <f t="shared" si="0"/>
        <v/>
      </c>
      <c r="BO24" s="806" t="str">
        <f t="shared" si="1"/>
        <v/>
      </c>
      <c r="BP24" s="807" t="str">
        <f t="shared" si="2"/>
        <v/>
      </c>
      <c r="BQ24" s="807" t="str">
        <f t="shared" si="3"/>
        <v/>
      </c>
      <c r="BR24" s="808" t="str">
        <f t="shared" si="4"/>
        <v/>
      </c>
      <c r="BS24" s="793"/>
      <c r="BT24" s="794"/>
      <c r="BU24" s="794"/>
      <c r="BV24" s="797"/>
      <c r="BW24" s="797"/>
      <c r="BX24" s="797"/>
      <c r="BY24" s="797"/>
      <c r="BZ24" s="797"/>
      <c r="CA24" s="797"/>
      <c r="CB24" s="797"/>
      <c r="CC24" s="797"/>
      <c r="CD24" s="797"/>
      <c r="CE24" s="797"/>
      <c r="CF24" s="797"/>
      <c r="CG24" s="797"/>
      <c r="CH24" s="797"/>
      <c r="CI24" s="794"/>
      <c r="CJ24" s="794"/>
      <c r="CK24" s="794"/>
      <c r="CL24" s="794"/>
      <c r="CM24" s="794"/>
      <c r="CN24" s="794"/>
      <c r="CO24" s="794"/>
      <c r="CP24" s="794"/>
      <c r="CQ24" s="794"/>
      <c r="CR24" s="794"/>
      <c r="CS24" s="794"/>
      <c r="CT24" s="794"/>
      <c r="CU24" s="794"/>
      <c r="CV24" s="797"/>
      <c r="CW24" s="794"/>
      <c r="CX24" s="794"/>
      <c r="CY24" s="794"/>
      <c r="CZ24" s="794"/>
      <c r="DA24" s="794"/>
      <c r="DB24" s="794"/>
      <c r="DC24" s="794"/>
      <c r="DD24" s="794"/>
      <c r="DE24" s="794"/>
      <c r="DF24" s="794"/>
      <c r="DG24" s="794"/>
      <c r="DH24" s="794"/>
      <c r="DI24" s="794"/>
      <c r="DJ24" s="794"/>
      <c r="DK24" s="794"/>
      <c r="DL24" s="794"/>
      <c r="DM24" s="794"/>
      <c r="DN24" s="794"/>
      <c r="DO24" s="794"/>
      <c r="DP24" s="794"/>
      <c r="DQ24" s="794"/>
      <c r="DR24" s="812" t="str">
        <f t="shared" si="5"/>
        <v/>
      </c>
      <c r="DS24" s="806" t="str">
        <f t="shared" si="6"/>
        <v/>
      </c>
      <c r="DT24" s="807" t="str">
        <f t="shared" si="7"/>
        <v/>
      </c>
      <c r="DU24" s="807" t="str">
        <f t="shared" si="8"/>
        <v/>
      </c>
      <c r="DV24" s="808" t="str">
        <f t="shared" si="9"/>
        <v/>
      </c>
      <c r="DW24" s="793"/>
      <c r="DX24" s="794"/>
      <c r="DY24" s="794"/>
      <c r="DZ24" s="797"/>
      <c r="EA24" s="797"/>
      <c r="EB24" s="797"/>
      <c r="EC24" s="797"/>
      <c r="ED24" s="797"/>
      <c r="EE24" s="797"/>
      <c r="EF24" s="797"/>
      <c r="EG24" s="797"/>
      <c r="EH24" s="797"/>
      <c r="EI24" s="797"/>
      <c r="EJ24" s="797"/>
      <c r="EK24" s="797"/>
      <c r="EL24" s="797"/>
      <c r="EM24" s="794"/>
      <c r="EN24" s="794"/>
      <c r="EO24" s="794"/>
      <c r="EP24" s="794"/>
      <c r="EQ24" s="794"/>
      <c r="ER24" s="794"/>
      <c r="ES24" s="794"/>
      <c r="ET24" s="794"/>
      <c r="EU24" s="794"/>
      <c r="EV24" s="794"/>
      <c r="EW24" s="794"/>
      <c r="EX24" s="794"/>
      <c r="EY24" s="794"/>
      <c r="EZ24" s="797"/>
      <c r="FA24" s="794"/>
      <c r="FB24" s="794"/>
      <c r="FC24" s="794"/>
      <c r="FD24" s="794"/>
      <c r="FE24" s="794"/>
      <c r="FF24" s="794"/>
      <c r="FG24" s="794"/>
      <c r="FH24" s="794"/>
      <c r="FI24" s="794"/>
      <c r="FJ24" s="794"/>
      <c r="FK24" s="794"/>
      <c r="FL24" s="794"/>
      <c r="FM24" s="794"/>
      <c r="FN24" s="794"/>
      <c r="FO24" s="794"/>
      <c r="FP24" s="794"/>
      <c r="FQ24" s="794"/>
      <c r="FR24" s="794"/>
      <c r="FS24" s="794"/>
      <c r="FT24" s="794"/>
      <c r="FU24" s="794"/>
      <c r="FV24" s="812" t="str">
        <f t="shared" si="10"/>
        <v/>
      </c>
      <c r="FW24" s="806" t="str">
        <f t="shared" si="11"/>
        <v/>
      </c>
      <c r="FX24" s="807" t="str">
        <f t="shared" si="12"/>
        <v/>
      </c>
      <c r="FY24" s="807" t="str">
        <f t="shared" si="13"/>
        <v/>
      </c>
      <c r="FZ24" s="808" t="str">
        <f t="shared" si="14"/>
        <v/>
      </c>
    </row>
    <row r="25" spans="1:182" ht="11.25" customHeight="1" x14ac:dyDescent="0.2">
      <c r="A25" s="762">
        <f t="shared" si="15"/>
        <v>20</v>
      </c>
      <c r="B25" s="763" t="e">
        <f>AVERAGE('PM2.5-FEM'!$S$488:$S$511)*2.237</f>
        <v>#DIV/0!</v>
      </c>
      <c r="C25" s="763">
        <f>MAX('PM2.5-FEM'!$S$488:$S$511)*2.237</f>
        <v>0</v>
      </c>
      <c r="D25" s="634"/>
      <c r="E25" s="634"/>
      <c r="F25" s="634"/>
      <c r="G25" s="634"/>
      <c r="H25" s="634"/>
      <c r="I25" s="634"/>
      <c r="J25" s="634"/>
      <c r="K25" s="634"/>
      <c r="L25" s="634"/>
      <c r="M25" s="60">
        <f t="shared" si="16"/>
        <v>485</v>
      </c>
      <c r="N25" s="804">
        <f>SUM(AirVision!A24)</f>
        <v>0</v>
      </c>
      <c r="O25" s="793"/>
      <c r="P25" s="794"/>
      <c r="Q25" s="794"/>
      <c r="R25" s="797"/>
      <c r="S25" s="797"/>
      <c r="T25" s="797"/>
      <c r="U25" s="797"/>
      <c r="V25" s="797"/>
      <c r="W25" s="797"/>
      <c r="X25" s="797"/>
      <c r="Y25" s="797"/>
      <c r="Z25" s="797"/>
      <c r="AA25" s="797"/>
      <c r="AB25" s="797"/>
      <c r="AC25" s="797"/>
      <c r="AD25" s="797"/>
      <c r="AE25" s="794"/>
      <c r="AF25" s="794"/>
      <c r="AG25" s="794"/>
      <c r="AH25" s="794"/>
      <c r="AI25" s="794"/>
      <c r="AJ25" s="794"/>
      <c r="AK25" s="794"/>
      <c r="AL25" s="794"/>
      <c r="AM25" s="794"/>
      <c r="AN25" s="794"/>
      <c r="AO25" s="794"/>
      <c r="AP25" s="794"/>
      <c r="AQ25" s="794"/>
      <c r="AR25" s="794"/>
      <c r="AS25" s="794"/>
      <c r="AT25" s="794"/>
      <c r="AU25" s="794"/>
      <c r="AV25" s="794"/>
      <c r="AW25" s="794"/>
      <c r="AX25" s="794"/>
      <c r="AY25" s="794"/>
      <c r="AZ25" s="794"/>
      <c r="BA25" s="794"/>
      <c r="BB25" s="794"/>
      <c r="BC25" s="794"/>
      <c r="BD25" s="794"/>
      <c r="BE25" s="794"/>
      <c r="BF25" s="794"/>
      <c r="BG25" s="794"/>
      <c r="BH25" s="794"/>
      <c r="BI25" s="794"/>
      <c r="BJ25" s="794"/>
      <c r="BK25" s="794"/>
      <c r="BL25" s="794"/>
      <c r="BM25" s="794"/>
      <c r="BN25" s="812" t="str">
        <f t="shared" si="0"/>
        <v/>
      </c>
      <c r="BO25" s="806" t="str">
        <f t="shared" si="1"/>
        <v/>
      </c>
      <c r="BP25" s="807" t="str">
        <f t="shared" si="2"/>
        <v/>
      </c>
      <c r="BQ25" s="807" t="str">
        <f t="shared" si="3"/>
        <v/>
      </c>
      <c r="BR25" s="808" t="str">
        <f t="shared" si="4"/>
        <v/>
      </c>
      <c r="BS25" s="793"/>
      <c r="BT25" s="794"/>
      <c r="BU25" s="794"/>
      <c r="BV25" s="797"/>
      <c r="BW25" s="797"/>
      <c r="BX25" s="797"/>
      <c r="BY25" s="797"/>
      <c r="BZ25" s="797"/>
      <c r="CA25" s="797"/>
      <c r="CB25" s="797"/>
      <c r="CC25" s="797"/>
      <c r="CD25" s="797"/>
      <c r="CE25" s="797"/>
      <c r="CF25" s="797"/>
      <c r="CG25" s="797"/>
      <c r="CH25" s="797"/>
      <c r="CI25" s="794"/>
      <c r="CJ25" s="794"/>
      <c r="CK25" s="794"/>
      <c r="CL25" s="794"/>
      <c r="CM25" s="794"/>
      <c r="CN25" s="794"/>
      <c r="CO25" s="794"/>
      <c r="CP25" s="794"/>
      <c r="CQ25" s="794"/>
      <c r="CR25" s="794"/>
      <c r="CS25" s="794"/>
      <c r="CT25" s="794"/>
      <c r="CU25" s="794"/>
      <c r="CV25" s="797"/>
      <c r="CW25" s="794"/>
      <c r="CX25" s="794"/>
      <c r="CY25" s="794"/>
      <c r="CZ25" s="794"/>
      <c r="DA25" s="794"/>
      <c r="DB25" s="794"/>
      <c r="DC25" s="794"/>
      <c r="DD25" s="794"/>
      <c r="DE25" s="794"/>
      <c r="DF25" s="794"/>
      <c r="DG25" s="794"/>
      <c r="DH25" s="794"/>
      <c r="DI25" s="794"/>
      <c r="DJ25" s="794"/>
      <c r="DK25" s="794"/>
      <c r="DL25" s="794"/>
      <c r="DM25" s="794"/>
      <c r="DN25" s="794"/>
      <c r="DO25" s="794"/>
      <c r="DP25" s="794"/>
      <c r="DQ25" s="794"/>
      <c r="DR25" s="812" t="str">
        <f t="shared" si="5"/>
        <v/>
      </c>
      <c r="DS25" s="806" t="str">
        <f t="shared" si="6"/>
        <v/>
      </c>
      <c r="DT25" s="807" t="str">
        <f t="shared" si="7"/>
        <v/>
      </c>
      <c r="DU25" s="807" t="str">
        <f t="shared" si="8"/>
        <v/>
      </c>
      <c r="DV25" s="808" t="str">
        <f t="shared" si="9"/>
        <v/>
      </c>
      <c r="DW25" s="793"/>
      <c r="DX25" s="794"/>
      <c r="DY25" s="794"/>
      <c r="DZ25" s="797"/>
      <c r="EA25" s="797"/>
      <c r="EB25" s="797"/>
      <c r="EC25" s="797"/>
      <c r="ED25" s="797"/>
      <c r="EE25" s="797"/>
      <c r="EF25" s="797"/>
      <c r="EG25" s="797"/>
      <c r="EH25" s="797"/>
      <c r="EI25" s="797"/>
      <c r="EJ25" s="797"/>
      <c r="EK25" s="797"/>
      <c r="EL25" s="797"/>
      <c r="EM25" s="794"/>
      <c r="EN25" s="794"/>
      <c r="EO25" s="794"/>
      <c r="EP25" s="794"/>
      <c r="EQ25" s="794"/>
      <c r="ER25" s="794"/>
      <c r="ES25" s="794"/>
      <c r="ET25" s="794"/>
      <c r="EU25" s="794"/>
      <c r="EV25" s="794"/>
      <c r="EW25" s="794"/>
      <c r="EX25" s="794"/>
      <c r="EY25" s="794"/>
      <c r="EZ25" s="797"/>
      <c r="FA25" s="794"/>
      <c r="FB25" s="794"/>
      <c r="FC25" s="794"/>
      <c r="FD25" s="794"/>
      <c r="FE25" s="794"/>
      <c r="FF25" s="794"/>
      <c r="FG25" s="794"/>
      <c r="FH25" s="794"/>
      <c r="FI25" s="794"/>
      <c r="FJ25" s="794"/>
      <c r="FK25" s="794"/>
      <c r="FL25" s="794"/>
      <c r="FM25" s="794"/>
      <c r="FN25" s="794"/>
      <c r="FO25" s="794"/>
      <c r="FP25" s="794"/>
      <c r="FQ25" s="794"/>
      <c r="FR25" s="794"/>
      <c r="FS25" s="794"/>
      <c r="FT25" s="794"/>
      <c r="FU25" s="794"/>
      <c r="FV25" s="812" t="str">
        <f t="shared" si="10"/>
        <v/>
      </c>
      <c r="FW25" s="806" t="str">
        <f t="shared" si="11"/>
        <v/>
      </c>
      <c r="FX25" s="807" t="str">
        <f t="shared" si="12"/>
        <v/>
      </c>
      <c r="FY25" s="807" t="str">
        <f t="shared" si="13"/>
        <v/>
      </c>
      <c r="FZ25" s="808" t="str">
        <f t="shared" si="14"/>
        <v/>
      </c>
    </row>
    <row r="26" spans="1:182" ht="11.25" customHeight="1" x14ac:dyDescent="0.2">
      <c r="A26" s="762">
        <f t="shared" si="15"/>
        <v>21</v>
      </c>
      <c r="B26" s="763" t="e">
        <f>AVERAGE('PM2.5-FEM'!$S$512:$S$535)*2.237</f>
        <v>#DIV/0!</v>
      </c>
      <c r="C26" s="763">
        <f>MAX('PM2.5-FEM'!$S$512:$S$535)*2.237</f>
        <v>0</v>
      </c>
      <c r="D26" s="634"/>
      <c r="E26" s="634"/>
      <c r="F26" s="634"/>
      <c r="G26" s="634"/>
      <c r="H26" s="634"/>
      <c r="I26" s="634"/>
      <c r="J26" s="634"/>
      <c r="K26" s="634"/>
      <c r="L26" s="634"/>
      <c r="M26" s="60">
        <f t="shared" si="16"/>
        <v>509</v>
      </c>
      <c r="N26" s="804">
        <f>SUM(AirVision!A25)</f>
        <v>0</v>
      </c>
      <c r="O26" s="793"/>
      <c r="P26" s="794"/>
      <c r="Q26" s="794"/>
      <c r="R26" s="797"/>
      <c r="S26" s="797"/>
      <c r="T26" s="797"/>
      <c r="U26" s="797"/>
      <c r="V26" s="797"/>
      <c r="W26" s="797"/>
      <c r="X26" s="797"/>
      <c r="Y26" s="797"/>
      <c r="Z26" s="797"/>
      <c r="AA26" s="797"/>
      <c r="AB26" s="797"/>
      <c r="AC26" s="797"/>
      <c r="AD26" s="797"/>
      <c r="AE26" s="794"/>
      <c r="AF26" s="794"/>
      <c r="AG26" s="794"/>
      <c r="AH26" s="794"/>
      <c r="AI26" s="794"/>
      <c r="AJ26" s="794"/>
      <c r="AK26" s="794"/>
      <c r="AL26" s="794"/>
      <c r="AM26" s="794"/>
      <c r="AN26" s="794"/>
      <c r="AO26" s="794"/>
      <c r="AP26" s="794"/>
      <c r="AQ26" s="794"/>
      <c r="AR26" s="794"/>
      <c r="AS26" s="794"/>
      <c r="AT26" s="794"/>
      <c r="AU26" s="794"/>
      <c r="AV26" s="794"/>
      <c r="AW26" s="794"/>
      <c r="AX26" s="794"/>
      <c r="AY26" s="794"/>
      <c r="AZ26" s="794"/>
      <c r="BA26" s="794"/>
      <c r="BB26" s="794"/>
      <c r="BC26" s="794"/>
      <c r="BD26" s="794"/>
      <c r="BE26" s="794"/>
      <c r="BF26" s="794"/>
      <c r="BG26" s="794"/>
      <c r="BH26" s="794"/>
      <c r="BI26" s="794"/>
      <c r="BJ26" s="794"/>
      <c r="BK26" s="794"/>
      <c r="BL26" s="794"/>
      <c r="BM26" s="794"/>
      <c r="BN26" s="812" t="str">
        <f t="shared" si="0"/>
        <v/>
      </c>
      <c r="BO26" s="806" t="str">
        <f t="shared" si="1"/>
        <v/>
      </c>
      <c r="BP26" s="807" t="str">
        <f t="shared" si="2"/>
        <v/>
      </c>
      <c r="BQ26" s="807" t="str">
        <f t="shared" si="3"/>
        <v/>
      </c>
      <c r="BR26" s="808" t="str">
        <f t="shared" si="4"/>
        <v/>
      </c>
      <c r="BS26" s="793"/>
      <c r="BT26" s="794"/>
      <c r="BU26" s="794"/>
      <c r="BV26" s="797"/>
      <c r="BW26" s="797"/>
      <c r="BX26" s="797"/>
      <c r="BY26" s="797"/>
      <c r="BZ26" s="797"/>
      <c r="CA26" s="797"/>
      <c r="CB26" s="797"/>
      <c r="CC26" s="797"/>
      <c r="CD26" s="797"/>
      <c r="CE26" s="797"/>
      <c r="CF26" s="797"/>
      <c r="CG26" s="797"/>
      <c r="CH26" s="797"/>
      <c r="CI26" s="794"/>
      <c r="CJ26" s="794"/>
      <c r="CK26" s="794"/>
      <c r="CL26" s="794"/>
      <c r="CM26" s="794"/>
      <c r="CN26" s="794"/>
      <c r="CO26" s="794"/>
      <c r="CP26" s="794"/>
      <c r="CQ26" s="794"/>
      <c r="CR26" s="794"/>
      <c r="CS26" s="794"/>
      <c r="CT26" s="794"/>
      <c r="CU26" s="794"/>
      <c r="CV26" s="797"/>
      <c r="CW26" s="794"/>
      <c r="CX26" s="794"/>
      <c r="CY26" s="794"/>
      <c r="CZ26" s="794"/>
      <c r="DA26" s="794"/>
      <c r="DB26" s="794"/>
      <c r="DC26" s="794"/>
      <c r="DD26" s="794"/>
      <c r="DE26" s="794"/>
      <c r="DF26" s="794"/>
      <c r="DG26" s="794"/>
      <c r="DH26" s="794"/>
      <c r="DI26" s="794"/>
      <c r="DJ26" s="794"/>
      <c r="DK26" s="794"/>
      <c r="DL26" s="794"/>
      <c r="DM26" s="794"/>
      <c r="DN26" s="794"/>
      <c r="DO26" s="794"/>
      <c r="DP26" s="794"/>
      <c r="DQ26" s="794"/>
      <c r="DR26" s="812" t="str">
        <f t="shared" si="5"/>
        <v/>
      </c>
      <c r="DS26" s="806" t="str">
        <f t="shared" si="6"/>
        <v/>
      </c>
      <c r="DT26" s="807" t="str">
        <f t="shared" si="7"/>
        <v/>
      </c>
      <c r="DU26" s="807" t="str">
        <f t="shared" si="8"/>
        <v/>
      </c>
      <c r="DV26" s="808" t="str">
        <f t="shared" si="9"/>
        <v/>
      </c>
      <c r="DW26" s="793"/>
      <c r="DX26" s="794"/>
      <c r="DY26" s="794"/>
      <c r="DZ26" s="797"/>
      <c r="EA26" s="797"/>
      <c r="EB26" s="797"/>
      <c r="EC26" s="797"/>
      <c r="ED26" s="797"/>
      <c r="EE26" s="797"/>
      <c r="EF26" s="797"/>
      <c r="EG26" s="797"/>
      <c r="EH26" s="797"/>
      <c r="EI26" s="797"/>
      <c r="EJ26" s="797"/>
      <c r="EK26" s="797"/>
      <c r="EL26" s="797"/>
      <c r="EM26" s="794"/>
      <c r="EN26" s="794"/>
      <c r="EO26" s="794"/>
      <c r="EP26" s="794"/>
      <c r="EQ26" s="794"/>
      <c r="ER26" s="794"/>
      <c r="ES26" s="794"/>
      <c r="ET26" s="794"/>
      <c r="EU26" s="794"/>
      <c r="EV26" s="794"/>
      <c r="EW26" s="794"/>
      <c r="EX26" s="794"/>
      <c r="EY26" s="794"/>
      <c r="EZ26" s="797"/>
      <c r="FA26" s="794"/>
      <c r="FB26" s="794"/>
      <c r="FC26" s="794"/>
      <c r="FD26" s="794"/>
      <c r="FE26" s="794"/>
      <c r="FF26" s="794"/>
      <c r="FG26" s="794"/>
      <c r="FH26" s="794"/>
      <c r="FI26" s="794"/>
      <c r="FJ26" s="794"/>
      <c r="FK26" s="794"/>
      <c r="FL26" s="794"/>
      <c r="FM26" s="794"/>
      <c r="FN26" s="794"/>
      <c r="FO26" s="794"/>
      <c r="FP26" s="794"/>
      <c r="FQ26" s="794"/>
      <c r="FR26" s="794"/>
      <c r="FS26" s="794"/>
      <c r="FT26" s="794"/>
      <c r="FU26" s="794"/>
      <c r="FV26" s="812" t="str">
        <f t="shared" si="10"/>
        <v/>
      </c>
      <c r="FW26" s="806" t="str">
        <f t="shared" si="11"/>
        <v/>
      </c>
      <c r="FX26" s="807" t="str">
        <f t="shared" si="12"/>
        <v/>
      </c>
      <c r="FY26" s="807" t="str">
        <f t="shared" si="13"/>
        <v/>
      </c>
      <c r="FZ26" s="808" t="str">
        <f t="shared" si="14"/>
        <v/>
      </c>
    </row>
    <row r="27" spans="1:182" ht="11.25" customHeight="1" x14ac:dyDescent="0.2">
      <c r="A27" s="762">
        <f t="shared" si="15"/>
        <v>22</v>
      </c>
      <c r="B27" s="763" t="e">
        <f>AVERAGE('PM2.5-FEM'!$S$536:$S$559)*2.237</f>
        <v>#DIV/0!</v>
      </c>
      <c r="C27" s="763">
        <f>MAX('PM2.5-FEM'!$S$536:$S$559)*2.237</f>
        <v>0</v>
      </c>
      <c r="D27" s="634"/>
      <c r="E27" s="634"/>
      <c r="F27" s="634"/>
      <c r="G27" s="634"/>
      <c r="H27" s="634"/>
      <c r="I27" s="634"/>
      <c r="J27" s="634"/>
      <c r="K27" s="634"/>
      <c r="L27" s="634"/>
      <c r="M27" s="60">
        <f t="shared" si="16"/>
        <v>533</v>
      </c>
      <c r="N27" s="804">
        <f>SUM(AirVision!A26)</f>
        <v>0</v>
      </c>
      <c r="O27" s="793"/>
      <c r="P27" s="794"/>
      <c r="Q27" s="794"/>
      <c r="R27" s="797"/>
      <c r="S27" s="797"/>
      <c r="T27" s="797"/>
      <c r="U27" s="797"/>
      <c r="V27" s="797"/>
      <c r="W27" s="797"/>
      <c r="X27" s="797"/>
      <c r="Y27" s="797"/>
      <c r="Z27" s="797"/>
      <c r="AA27" s="797"/>
      <c r="AB27" s="797"/>
      <c r="AC27" s="797"/>
      <c r="AD27" s="797"/>
      <c r="AE27" s="794"/>
      <c r="AF27" s="794"/>
      <c r="AG27" s="794"/>
      <c r="AH27" s="794"/>
      <c r="AI27" s="794"/>
      <c r="AJ27" s="794"/>
      <c r="AK27" s="794"/>
      <c r="AL27" s="794"/>
      <c r="AM27" s="794"/>
      <c r="AN27" s="794"/>
      <c r="AO27" s="794"/>
      <c r="AP27" s="794"/>
      <c r="AQ27" s="794"/>
      <c r="AR27" s="79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812" t="str">
        <f t="shared" si="0"/>
        <v/>
      </c>
      <c r="BO27" s="806" t="str">
        <f t="shared" si="1"/>
        <v/>
      </c>
      <c r="BP27" s="807" t="str">
        <f t="shared" si="2"/>
        <v/>
      </c>
      <c r="BQ27" s="807" t="str">
        <f t="shared" si="3"/>
        <v/>
      </c>
      <c r="BR27" s="808" t="str">
        <f t="shared" si="4"/>
        <v/>
      </c>
      <c r="BS27" s="793"/>
      <c r="BT27" s="794"/>
      <c r="BU27" s="794"/>
      <c r="BV27" s="797"/>
      <c r="BW27" s="797"/>
      <c r="BX27" s="797"/>
      <c r="BY27" s="797"/>
      <c r="BZ27" s="797"/>
      <c r="CA27" s="797"/>
      <c r="CB27" s="797"/>
      <c r="CC27" s="797"/>
      <c r="CD27" s="797"/>
      <c r="CE27" s="797"/>
      <c r="CF27" s="797"/>
      <c r="CG27" s="797"/>
      <c r="CH27" s="797"/>
      <c r="CI27" s="794"/>
      <c r="CJ27" s="794"/>
      <c r="CK27" s="794"/>
      <c r="CL27" s="794"/>
      <c r="CM27" s="794"/>
      <c r="CN27" s="794"/>
      <c r="CO27" s="794"/>
      <c r="CP27" s="794"/>
      <c r="CQ27" s="794"/>
      <c r="CR27" s="794"/>
      <c r="CS27" s="794"/>
      <c r="CT27" s="794"/>
      <c r="CU27" s="794"/>
      <c r="CV27" s="797"/>
      <c r="CW27" s="794"/>
      <c r="CX27" s="794"/>
      <c r="CY27" s="794"/>
      <c r="CZ27" s="794"/>
      <c r="DA27" s="794"/>
      <c r="DB27" s="794"/>
      <c r="DC27" s="794"/>
      <c r="DD27" s="794"/>
      <c r="DE27" s="794"/>
      <c r="DF27" s="794"/>
      <c r="DG27" s="794"/>
      <c r="DH27" s="794"/>
      <c r="DI27" s="794"/>
      <c r="DJ27" s="794"/>
      <c r="DK27" s="794"/>
      <c r="DL27" s="794"/>
      <c r="DM27" s="794"/>
      <c r="DN27" s="794"/>
      <c r="DO27" s="794"/>
      <c r="DP27" s="794"/>
      <c r="DQ27" s="794"/>
      <c r="DR27" s="812" t="str">
        <f t="shared" si="5"/>
        <v/>
      </c>
      <c r="DS27" s="806" t="str">
        <f t="shared" si="6"/>
        <v/>
      </c>
      <c r="DT27" s="807" t="str">
        <f t="shared" si="7"/>
        <v/>
      </c>
      <c r="DU27" s="807" t="str">
        <f t="shared" si="8"/>
        <v/>
      </c>
      <c r="DV27" s="808" t="str">
        <f t="shared" si="9"/>
        <v/>
      </c>
      <c r="DW27" s="793"/>
      <c r="DX27" s="794"/>
      <c r="DY27" s="794"/>
      <c r="DZ27" s="797"/>
      <c r="EA27" s="797"/>
      <c r="EB27" s="797"/>
      <c r="EC27" s="797"/>
      <c r="ED27" s="797"/>
      <c r="EE27" s="797"/>
      <c r="EF27" s="797"/>
      <c r="EG27" s="797"/>
      <c r="EH27" s="797"/>
      <c r="EI27" s="797"/>
      <c r="EJ27" s="797"/>
      <c r="EK27" s="797"/>
      <c r="EL27" s="797"/>
      <c r="EM27" s="794"/>
      <c r="EN27" s="794"/>
      <c r="EO27" s="794"/>
      <c r="EP27" s="794"/>
      <c r="EQ27" s="794"/>
      <c r="ER27" s="794"/>
      <c r="ES27" s="794"/>
      <c r="ET27" s="794"/>
      <c r="EU27" s="794"/>
      <c r="EV27" s="794"/>
      <c r="EW27" s="794"/>
      <c r="EX27" s="794"/>
      <c r="EY27" s="794"/>
      <c r="EZ27" s="797"/>
      <c r="FA27" s="794"/>
      <c r="FB27" s="794"/>
      <c r="FC27" s="794"/>
      <c r="FD27" s="794"/>
      <c r="FE27" s="794"/>
      <c r="FF27" s="794"/>
      <c r="FG27" s="794"/>
      <c r="FH27" s="794"/>
      <c r="FI27" s="794"/>
      <c r="FJ27" s="794"/>
      <c r="FK27" s="794"/>
      <c r="FL27" s="794"/>
      <c r="FM27" s="794"/>
      <c r="FN27" s="794"/>
      <c r="FO27" s="794"/>
      <c r="FP27" s="794"/>
      <c r="FQ27" s="794"/>
      <c r="FR27" s="794"/>
      <c r="FS27" s="794"/>
      <c r="FT27" s="794"/>
      <c r="FU27" s="794"/>
      <c r="FV27" s="812" t="str">
        <f t="shared" si="10"/>
        <v/>
      </c>
      <c r="FW27" s="806" t="str">
        <f t="shared" si="11"/>
        <v/>
      </c>
      <c r="FX27" s="807" t="str">
        <f t="shared" si="12"/>
        <v/>
      </c>
      <c r="FY27" s="807" t="str">
        <f t="shared" si="13"/>
        <v/>
      </c>
      <c r="FZ27" s="808" t="str">
        <f t="shared" si="14"/>
        <v/>
      </c>
    </row>
    <row r="28" spans="1:182" ht="11.25" customHeight="1" x14ac:dyDescent="0.2">
      <c r="A28" s="762">
        <f t="shared" si="15"/>
        <v>23</v>
      </c>
      <c r="B28" s="763" t="e">
        <f>AVERAGE('PM2.5-FEM'!$S$560:$S$583)*2.237</f>
        <v>#DIV/0!</v>
      </c>
      <c r="C28" s="763">
        <f>MAX('PM2.5-FEM'!$S$560:$S$583)*2.237</f>
        <v>0</v>
      </c>
      <c r="D28" s="634"/>
      <c r="E28" s="634"/>
      <c r="F28" s="634"/>
      <c r="G28" s="634"/>
      <c r="H28" s="634"/>
      <c r="I28" s="634"/>
      <c r="J28" s="634"/>
      <c r="K28" s="634"/>
      <c r="L28" s="634"/>
      <c r="M28" s="60">
        <f t="shared" si="16"/>
        <v>557</v>
      </c>
      <c r="N28" s="804">
        <f>SUM(AirVision!A27)</f>
        <v>0</v>
      </c>
      <c r="O28" s="793"/>
      <c r="P28" s="794"/>
      <c r="Q28" s="794"/>
      <c r="R28" s="797"/>
      <c r="S28" s="797"/>
      <c r="T28" s="797"/>
      <c r="U28" s="797"/>
      <c r="V28" s="797"/>
      <c r="W28" s="797"/>
      <c r="X28" s="797"/>
      <c r="Y28" s="797"/>
      <c r="Z28" s="797"/>
      <c r="AA28" s="797"/>
      <c r="AB28" s="797"/>
      <c r="AC28" s="797"/>
      <c r="AD28" s="797"/>
      <c r="AE28" s="794"/>
      <c r="AF28" s="794"/>
      <c r="AG28" s="794"/>
      <c r="AH28" s="794"/>
      <c r="AI28" s="794"/>
      <c r="AJ28" s="794"/>
      <c r="AK28" s="794"/>
      <c r="AL28" s="794"/>
      <c r="AM28" s="794"/>
      <c r="AN28" s="794"/>
      <c r="AO28" s="794"/>
      <c r="AP28" s="794"/>
      <c r="AQ28" s="794"/>
      <c r="AR28" s="79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812" t="str">
        <f t="shared" si="0"/>
        <v/>
      </c>
      <c r="BO28" s="806" t="str">
        <f t="shared" si="1"/>
        <v/>
      </c>
      <c r="BP28" s="807" t="str">
        <f t="shared" si="2"/>
        <v/>
      </c>
      <c r="BQ28" s="807" t="str">
        <f t="shared" si="3"/>
        <v/>
      </c>
      <c r="BR28" s="808" t="str">
        <f t="shared" si="4"/>
        <v/>
      </c>
      <c r="BS28" s="793"/>
      <c r="BT28" s="794"/>
      <c r="BU28" s="794"/>
      <c r="BV28" s="797"/>
      <c r="BW28" s="797"/>
      <c r="BX28" s="797"/>
      <c r="BY28" s="797"/>
      <c r="BZ28" s="797"/>
      <c r="CA28" s="797"/>
      <c r="CB28" s="797"/>
      <c r="CC28" s="797"/>
      <c r="CD28" s="797"/>
      <c r="CE28" s="797"/>
      <c r="CF28" s="797"/>
      <c r="CG28" s="797"/>
      <c r="CH28" s="797"/>
      <c r="CI28" s="794"/>
      <c r="CJ28" s="794"/>
      <c r="CK28" s="794"/>
      <c r="CL28" s="794"/>
      <c r="CM28" s="794"/>
      <c r="CN28" s="794"/>
      <c r="CO28" s="794"/>
      <c r="CP28" s="794"/>
      <c r="CQ28" s="794"/>
      <c r="CR28" s="794"/>
      <c r="CS28" s="794"/>
      <c r="CT28" s="794"/>
      <c r="CU28" s="794"/>
      <c r="CV28" s="797"/>
      <c r="CW28" s="794"/>
      <c r="CX28" s="794"/>
      <c r="CY28" s="794"/>
      <c r="CZ28" s="794"/>
      <c r="DA28" s="794"/>
      <c r="DB28" s="794"/>
      <c r="DC28" s="794"/>
      <c r="DD28" s="794"/>
      <c r="DE28" s="794"/>
      <c r="DF28" s="794"/>
      <c r="DG28" s="794"/>
      <c r="DH28" s="794"/>
      <c r="DI28" s="794"/>
      <c r="DJ28" s="794"/>
      <c r="DK28" s="794"/>
      <c r="DL28" s="794"/>
      <c r="DM28" s="794"/>
      <c r="DN28" s="794"/>
      <c r="DO28" s="794"/>
      <c r="DP28" s="794"/>
      <c r="DQ28" s="794"/>
      <c r="DR28" s="812" t="str">
        <f t="shared" si="5"/>
        <v/>
      </c>
      <c r="DS28" s="806" t="str">
        <f t="shared" si="6"/>
        <v/>
      </c>
      <c r="DT28" s="807" t="str">
        <f t="shared" si="7"/>
        <v/>
      </c>
      <c r="DU28" s="807" t="str">
        <f t="shared" si="8"/>
        <v/>
      </c>
      <c r="DV28" s="808" t="str">
        <f t="shared" si="9"/>
        <v/>
      </c>
      <c r="DW28" s="793"/>
      <c r="DX28" s="794"/>
      <c r="DY28" s="794"/>
      <c r="DZ28" s="797"/>
      <c r="EA28" s="797"/>
      <c r="EB28" s="797"/>
      <c r="EC28" s="797"/>
      <c r="ED28" s="797"/>
      <c r="EE28" s="797"/>
      <c r="EF28" s="797"/>
      <c r="EG28" s="797"/>
      <c r="EH28" s="797"/>
      <c r="EI28" s="797"/>
      <c r="EJ28" s="797"/>
      <c r="EK28" s="797"/>
      <c r="EL28" s="797"/>
      <c r="EM28" s="794"/>
      <c r="EN28" s="794"/>
      <c r="EO28" s="794"/>
      <c r="EP28" s="794"/>
      <c r="EQ28" s="794"/>
      <c r="ER28" s="794"/>
      <c r="ES28" s="794"/>
      <c r="ET28" s="794"/>
      <c r="EU28" s="794"/>
      <c r="EV28" s="794"/>
      <c r="EW28" s="794"/>
      <c r="EX28" s="794"/>
      <c r="EY28" s="794"/>
      <c r="EZ28" s="797"/>
      <c r="FA28" s="794"/>
      <c r="FB28" s="794"/>
      <c r="FC28" s="794"/>
      <c r="FD28" s="794"/>
      <c r="FE28" s="794"/>
      <c r="FF28" s="794"/>
      <c r="FG28" s="794"/>
      <c r="FH28" s="794"/>
      <c r="FI28" s="794"/>
      <c r="FJ28" s="794"/>
      <c r="FK28" s="794"/>
      <c r="FL28" s="794"/>
      <c r="FM28" s="794"/>
      <c r="FN28" s="794"/>
      <c r="FO28" s="794"/>
      <c r="FP28" s="794"/>
      <c r="FQ28" s="794"/>
      <c r="FR28" s="794"/>
      <c r="FS28" s="794"/>
      <c r="FT28" s="794"/>
      <c r="FU28" s="794"/>
      <c r="FV28" s="812" t="str">
        <f t="shared" si="10"/>
        <v/>
      </c>
      <c r="FW28" s="806" t="str">
        <f t="shared" si="11"/>
        <v/>
      </c>
      <c r="FX28" s="807" t="str">
        <f t="shared" si="12"/>
        <v/>
      </c>
      <c r="FY28" s="807" t="str">
        <f t="shared" si="13"/>
        <v/>
      </c>
      <c r="FZ28" s="808" t="str">
        <f t="shared" si="14"/>
        <v/>
      </c>
    </row>
    <row r="29" spans="1:182" ht="11.25" customHeight="1" x14ac:dyDescent="0.2">
      <c r="A29" s="762">
        <f t="shared" si="15"/>
        <v>24</v>
      </c>
      <c r="B29" s="763" t="e">
        <f>AVERAGE('PM2.5-FEM'!$S$584:$S$607)*2.237</f>
        <v>#DIV/0!</v>
      </c>
      <c r="C29" s="763">
        <f>MAX('PM2.5-FEM'!$S$584:$S$607)*2.237</f>
        <v>0</v>
      </c>
      <c r="D29" s="634"/>
      <c r="E29" s="634"/>
      <c r="F29" s="634"/>
      <c r="G29" s="634"/>
      <c r="H29" s="634"/>
      <c r="I29" s="634"/>
      <c r="J29" s="634"/>
      <c r="K29" s="634"/>
      <c r="L29" s="634"/>
      <c r="M29" s="60">
        <f t="shared" si="16"/>
        <v>581</v>
      </c>
      <c r="N29" s="804">
        <f>SUM(AirVision!A28)</f>
        <v>0</v>
      </c>
      <c r="O29" s="793"/>
      <c r="P29" s="794"/>
      <c r="Q29" s="794"/>
      <c r="R29" s="797"/>
      <c r="S29" s="797"/>
      <c r="T29" s="797"/>
      <c r="U29" s="797"/>
      <c r="V29" s="797"/>
      <c r="W29" s="797"/>
      <c r="X29" s="797"/>
      <c r="Y29" s="797"/>
      <c r="Z29" s="797"/>
      <c r="AA29" s="797"/>
      <c r="AB29" s="797"/>
      <c r="AC29" s="797"/>
      <c r="AD29" s="797"/>
      <c r="AE29" s="794"/>
      <c r="AF29" s="794"/>
      <c r="AG29" s="794"/>
      <c r="AH29" s="794"/>
      <c r="AI29" s="794"/>
      <c r="AJ29" s="794"/>
      <c r="AK29" s="794"/>
      <c r="AL29" s="794"/>
      <c r="AM29" s="794"/>
      <c r="AN29" s="794"/>
      <c r="AO29" s="794"/>
      <c r="AP29" s="794"/>
      <c r="AQ29" s="794"/>
      <c r="AR29" s="79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812" t="str">
        <f t="shared" si="0"/>
        <v/>
      </c>
      <c r="BO29" s="806" t="str">
        <f t="shared" si="1"/>
        <v/>
      </c>
      <c r="BP29" s="807" t="str">
        <f t="shared" si="2"/>
        <v/>
      </c>
      <c r="BQ29" s="807" t="str">
        <f t="shared" si="3"/>
        <v/>
      </c>
      <c r="BR29" s="808" t="str">
        <f t="shared" si="4"/>
        <v/>
      </c>
      <c r="BS29" s="793"/>
      <c r="BT29" s="794"/>
      <c r="BU29" s="794"/>
      <c r="BV29" s="797"/>
      <c r="BW29" s="797"/>
      <c r="BX29" s="797"/>
      <c r="BY29" s="797"/>
      <c r="BZ29" s="797"/>
      <c r="CA29" s="797"/>
      <c r="CB29" s="797"/>
      <c r="CC29" s="797"/>
      <c r="CD29" s="797"/>
      <c r="CE29" s="797"/>
      <c r="CF29" s="797"/>
      <c r="CG29" s="797"/>
      <c r="CH29" s="797"/>
      <c r="CI29" s="794"/>
      <c r="CJ29" s="794"/>
      <c r="CK29" s="794"/>
      <c r="CL29" s="794"/>
      <c r="CM29" s="794"/>
      <c r="CN29" s="794"/>
      <c r="CO29" s="794"/>
      <c r="CP29" s="794"/>
      <c r="CQ29" s="794"/>
      <c r="CR29" s="794"/>
      <c r="CS29" s="794"/>
      <c r="CT29" s="794"/>
      <c r="CU29" s="794"/>
      <c r="CV29" s="797"/>
      <c r="CW29" s="794"/>
      <c r="CX29" s="794"/>
      <c r="CY29" s="794"/>
      <c r="CZ29" s="794"/>
      <c r="DA29" s="794"/>
      <c r="DB29" s="794"/>
      <c r="DC29" s="794"/>
      <c r="DD29" s="794"/>
      <c r="DE29" s="794"/>
      <c r="DF29" s="794"/>
      <c r="DG29" s="794"/>
      <c r="DH29" s="794"/>
      <c r="DI29" s="794"/>
      <c r="DJ29" s="794"/>
      <c r="DK29" s="794"/>
      <c r="DL29" s="794"/>
      <c r="DM29" s="794"/>
      <c r="DN29" s="794"/>
      <c r="DO29" s="794"/>
      <c r="DP29" s="794"/>
      <c r="DQ29" s="794"/>
      <c r="DR29" s="812" t="str">
        <f t="shared" si="5"/>
        <v/>
      </c>
      <c r="DS29" s="806" t="str">
        <f t="shared" si="6"/>
        <v/>
      </c>
      <c r="DT29" s="807" t="str">
        <f t="shared" si="7"/>
        <v/>
      </c>
      <c r="DU29" s="807" t="str">
        <f t="shared" si="8"/>
        <v/>
      </c>
      <c r="DV29" s="808" t="str">
        <f t="shared" si="9"/>
        <v/>
      </c>
      <c r="DW29" s="793"/>
      <c r="DX29" s="794"/>
      <c r="DY29" s="794"/>
      <c r="DZ29" s="797"/>
      <c r="EA29" s="797"/>
      <c r="EB29" s="797"/>
      <c r="EC29" s="797"/>
      <c r="ED29" s="797"/>
      <c r="EE29" s="797"/>
      <c r="EF29" s="797"/>
      <c r="EG29" s="797"/>
      <c r="EH29" s="797"/>
      <c r="EI29" s="797"/>
      <c r="EJ29" s="797"/>
      <c r="EK29" s="797"/>
      <c r="EL29" s="797"/>
      <c r="EM29" s="794"/>
      <c r="EN29" s="794"/>
      <c r="EO29" s="794"/>
      <c r="EP29" s="794"/>
      <c r="EQ29" s="794"/>
      <c r="ER29" s="794"/>
      <c r="ES29" s="794"/>
      <c r="ET29" s="794"/>
      <c r="EU29" s="794"/>
      <c r="EV29" s="794"/>
      <c r="EW29" s="794"/>
      <c r="EX29" s="794"/>
      <c r="EY29" s="794"/>
      <c r="EZ29" s="797"/>
      <c r="FA29" s="794"/>
      <c r="FB29" s="794"/>
      <c r="FC29" s="794"/>
      <c r="FD29" s="794"/>
      <c r="FE29" s="794"/>
      <c r="FF29" s="794"/>
      <c r="FG29" s="794"/>
      <c r="FH29" s="794"/>
      <c r="FI29" s="794"/>
      <c r="FJ29" s="794"/>
      <c r="FK29" s="794"/>
      <c r="FL29" s="794"/>
      <c r="FM29" s="794"/>
      <c r="FN29" s="794"/>
      <c r="FO29" s="794"/>
      <c r="FP29" s="794"/>
      <c r="FQ29" s="794"/>
      <c r="FR29" s="794"/>
      <c r="FS29" s="794"/>
      <c r="FT29" s="794"/>
      <c r="FU29" s="794"/>
      <c r="FV29" s="812" t="str">
        <f t="shared" si="10"/>
        <v/>
      </c>
      <c r="FW29" s="806" t="str">
        <f t="shared" si="11"/>
        <v/>
      </c>
      <c r="FX29" s="807" t="str">
        <f t="shared" si="12"/>
        <v/>
      </c>
      <c r="FY29" s="807" t="str">
        <f t="shared" si="13"/>
        <v/>
      </c>
      <c r="FZ29" s="808" t="str">
        <f t="shared" si="14"/>
        <v/>
      </c>
    </row>
    <row r="30" spans="1:182" ht="11.25" customHeight="1" x14ac:dyDescent="0.2">
      <c r="A30" s="762">
        <f t="shared" si="15"/>
        <v>25</v>
      </c>
      <c r="B30" s="763" t="e">
        <f>AVERAGE('PM2.5-FEM'!$S$608:$S$631)*2.237</f>
        <v>#DIV/0!</v>
      </c>
      <c r="C30" s="763">
        <f>MAX('PM2.5-FEM'!$S$608:$S$631)*2.237</f>
        <v>0</v>
      </c>
      <c r="D30" s="634"/>
      <c r="E30" s="634"/>
      <c r="F30" s="634"/>
      <c r="G30" s="634"/>
      <c r="H30" s="634"/>
      <c r="I30" s="634"/>
      <c r="J30" s="634"/>
      <c r="K30" s="634"/>
      <c r="L30" s="634"/>
      <c r="M30" s="60">
        <f t="shared" si="16"/>
        <v>605</v>
      </c>
      <c r="N30" s="804">
        <f>SUM(AirVision!A29)</f>
        <v>0</v>
      </c>
      <c r="O30" s="793"/>
      <c r="P30" s="794"/>
      <c r="Q30" s="794"/>
      <c r="R30" s="797"/>
      <c r="S30" s="797"/>
      <c r="T30" s="797"/>
      <c r="U30" s="797"/>
      <c r="V30" s="797"/>
      <c r="W30" s="797"/>
      <c r="X30" s="797"/>
      <c r="Y30" s="797"/>
      <c r="Z30" s="797"/>
      <c r="AA30" s="797"/>
      <c r="AB30" s="797"/>
      <c r="AC30" s="797"/>
      <c r="AD30" s="797"/>
      <c r="AE30" s="794"/>
      <c r="AF30" s="794"/>
      <c r="AG30" s="794"/>
      <c r="AH30" s="794"/>
      <c r="AI30" s="794"/>
      <c r="AJ30" s="794"/>
      <c r="AK30" s="794"/>
      <c r="AL30" s="794"/>
      <c r="AM30" s="794"/>
      <c r="AN30" s="794"/>
      <c r="AO30" s="794"/>
      <c r="AP30" s="794"/>
      <c r="AQ30" s="794"/>
      <c r="AR30" s="79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812" t="str">
        <f t="shared" si="0"/>
        <v/>
      </c>
      <c r="BO30" s="806" t="str">
        <f t="shared" si="1"/>
        <v/>
      </c>
      <c r="BP30" s="807" t="str">
        <f t="shared" si="2"/>
        <v/>
      </c>
      <c r="BQ30" s="807" t="str">
        <f t="shared" si="3"/>
        <v/>
      </c>
      <c r="BR30" s="808" t="str">
        <f t="shared" si="4"/>
        <v/>
      </c>
      <c r="BS30" s="793"/>
      <c r="BT30" s="794"/>
      <c r="BU30" s="794"/>
      <c r="BV30" s="797"/>
      <c r="BW30" s="797"/>
      <c r="BX30" s="797"/>
      <c r="BY30" s="797"/>
      <c r="BZ30" s="797"/>
      <c r="CA30" s="797"/>
      <c r="CB30" s="797"/>
      <c r="CC30" s="797"/>
      <c r="CD30" s="797"/>
      <c r="CE30" s="797"/>
      <c r="CF30" s="797"/>
      <c r="CG30" s="797"/>
      <c r="CH30" s="797"/>
      <c r="CI30" s="794"/>
      <c r="CJ30" s="794"/>
      <c r="CK30" s="794"/>
      <c r="CL30" s="794"/>
      <c r="CM30" s="794"/>
      <c r="CN30" s="794"/>
      <c r="CO30" s="794"/>
      <c r="CP30" s="794"/>
      <c r="CQ30" s="794"/>
      <c r="CR30" s="794"/>
      <c r="CS30" s="794"/>
      <c r="CT30" s="794"/>
      <c r="CU30" s="794"/>
      <c r="CV30" s="797"/>
      <c r="CW30" s="794"/>
      <c r="CX30" s="794"/>
      <c r="CY30" s="794"/>
      <c r="CZ30" s="794"/>
      <c r="DA30" s="794"/>
      <c r="DB30" s="794"/>
      <c r="DC30" s="794"/>
      <c r="DD30" s="794"/>
      <c r="DE30" s="794"/>
      <c r="DF30" s="794"/>
      <c r="DG30" s="794"/>
      <c r="DH30" s="794"/>
      <c r="DI30" s="794"/>
      <c r="DJ30" s="794"/>
      <c r="DK30" s="794"/>
      <c r="DL30" s="794"/>
      <c r="DM30" s="794"/>
      <c r="DN30" s="794"/>
      <c r="DO30" s="794"/>
      <c r="DP30" s="794"/>
      <c r="DQ30" s="794"/>
      <c r="DR30" s="812" t="str">
        <f t="shared" si="5"/>
        <v/>
      </c>
      <c r="DS30" s="806" t="str">
        <f t="shared" si="6"/>
        <v/>
      </c>
      <c r="DT30" s="807" t="str">
        <f t="shared" si="7"/>
        <v/>
      </c>
      <c r="DU30" s="807" t="str">
        <f t="shared" si="8"/>
        <v/>
      </c>
      <c r="DV30" s="808" t="str">
        <f t="shared" si="9"/>
        <v/>
      </c>
      <c r="DW30" s="793"/>
      <c r="DX30" s="794"/>
      <c r="DY30" s="794"/>
      <c r="DZ30" s="797"/>
      <c r="EA30" s="797"/>
      <c r="EB30" s="797"/>
      <c r="EC30" s="797"/>
      <c r="ED30" s="797"/>
      <c r="EE30" s="797"/>
      <c r="EF30" s="797"/>
      <c r="EG30" s="797"/>
      <c r="EH30" s="797"/>
      <c r="EI30" s="797"/>
      <c r="EJ30" s="797"/>
      <c r="EK30" s="797"/>
      <c r="EL30" s="797"/>
      <c r="EM30" s="794"/>
      <c r="EN30" s="794"/>
      <c r="EO30" s="794"/>
      <c r="EP30" s="794"/>
      <c r="EQ30" s="794"/>
      <c r="ER30" s="794"/>
      <c r="ES30" s="794"/>
      <c r="ET30" s="794"/>
      <c r="EU30" s="794"/>
      <c r="EV30" s="794"/>
      <c r="EW30" s="794"/>
      <c r="EX30" s="794"/>
      <c r="EY30" s="794"/>
      <c r="EZ30" s="797"/>
      <c r="FA30" s="794"/>
      <c r="FB30" s="794"/>
      <c r="FC30" s="794"/>
      <c r="FD30" s="794"/>
      <c r="FE30" s="794"/>
      <c r="FF30" s="794"/>
      <c r="FG30" s="794"/>
      <c r="FH30" s="794"/>
      <c r="FI30" s="794"/>
      <c r="FJ30" s="794"/>
      <c r="FK30" s="794"/>
      <c r="FL30" s="794"/>
      <c r="FM30" s="794"/>
      <c r="FN30" s="794"/>
      <c r="FO30" s="794"/>
      <c r="FP30" s="794"/>
      <c r="FQ30" s="794"/>
      <c r="FR30" s="794"/>
      <c r="FS30" s="794"/>
      <c r="FT30" s="794"/>
      <c r="FU30" s="794"/>
      <c r="FV30" s="812" t="str">
        <f t="shared" si="10"/>
        <v/>
      </c>
      <c r="FW30" s="806" t="str">
        <f t="shared" si="11"/>
        <v/>
      </c>
      <c r="FX30" s="807" t="str">
        <f t="shared" si="12"/>
        <v/>
      </c>
      <c r="FY30" s="807" t="str">
        <f t="shared" si="13"/>
        <v/>
      </c>
      <c r="FZ30" s="808" t="str">
        <f t="shared" si="14"/>
        <v/>
      </c>
    </row>
    <row r="31" spans="1:182" ht="11.25" customHeight="1" x14ac:dyDescent="0.2">
      <c r="A31" s="762">
        <f t="shared" si="15"/>
        <v>26</v>
      </c>
      <c r="B31" s="763" t="e">
        <f>AVERAGE('PM2.5-FEM'!$S$632:$S$655)*2.237</f>
        <v>#DIV/0!</v>
      </c>
      <c r="C31" s="763">
        <f>MAX('PM2.5-FEM'!$S$632:$S$655)*2.237</f>
        <v>0</v>
      </c>
      <c r="D31" s="634"/>
      <c r="E31" s="634"/>
      <c r="F31" s="634"/>
      <c r="G31" s="634"/>
      <c r="H31" s="634"/>
      <c r="I31" s="634"/>
      <c r="J31" s="634"/>
      <c r="K31" s="634"/>
      <c r="L31" s="634"/>
      <c r="M31" s="60">
        <f t="shared" si="16"/>
        <v>629</v>
      </c>
      <c r="N31" s="804">
        <f>SUM(AirVision!A30)</f>
        <v>0</v>
      </c>
      <c r="O31" s="793"/>
      <c r="P31" s="794"/>
      <c r="Q31" s="794"/>
      <c r="R31" s="797"/>
      <c r="S31" s="797"/>
      <c r="T31" s="797"/>
      <c r="U31" s="797"/>
      <c r="V31" s="797"/>
      <c r="W31" s="797"/>
      <c r="X31" s="797"/>
      <c r="Y31" s="797"/>
      <c r="Z31" s="797"/>
      <c r="AA31" s="797"/>
      <c r="AB31" s="797"/>
      <c r="AC31" s="797"/>
      <c r="AD31" s="797"/>
      <c r="AE31" s="794"/>
      <c r="AF31" s="794"/>
      <c r="AG31" s="794"/>
      <c r="AH31" s="794"/>
      <c r="AI31" s="794"/>
      <c r="AJ31" s="794"/>
      <c r="AK31" s="794"/>
      <c r="AL31" s="794"/>
      <c r="AM31" s="794"/>
      <c r="AN31" s="794"/>
      <c r="AO31" s="794"/>
      <c r="AP31" s="794"/>
      <c r="AQ31" s="794"/>
      <c r="AR31" s="79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812" t="str">
        <f t="shared" si="0"/>
        <v/>
      </c>
      <c r="BO31" s="806" t="str">
        <f t="shared" si="1"/>
        <v/>
      </c>
      <c r="BP31" s="807" t="str">
        <f t="shared" si="2"/>
        <v/>
      </c>
      <c r="BQ31" s="807" t="str">
        <f t="shared" si="3"/>
        <v/>
      </c>
      <c r="BR31" s="808" t="str">
        <f t="shared" si="4"/>
        <v/>
      </c>
      <c r="BS31" s="793"/>
      <c r="BT31" s="794"/>
      <c r="BU31" s="794"/>
      <c r="BV31" s="797"/>
      <c r="BW31" s="797"/>
      <c r="BX31" s="797"/>
      <c r="BY31" s="797"/>
      <c r="BZ31" s="797"/>
      <c r="CA31" s="797"/>
      <c r="CB31" s="797"/>
      <c r="CC31" s="797"/>
      <c r="CD31" s="797"/>
      <c r="CE31" s="797"/>
      <c r="CF31" s="797"/>
      <c r="CG31" s="797"/>
      <c r="CH31" s="797"/>
      <c r="CI31" s="794"/>
      <c r="CJ31" s="794"/>
      <c r="CK31" s="794"/>
      <c r="CL31" s="794"/>
      <c r="CM31" s="794"/>
      <c r="CN31" s="794"/>
      <c r="CO31" s="794"/>
      <c r="CP31" s="794"/>
      <c r="CQ31" s="794"/>
      <c r="CR31" s="794"/>
      <c r="CS31" s="794"/>
      <c r="CT31" s="794"/>
      <c r="CU31" s="794"/>
      <c r="CV31" s="797"/>
      <c r="CW31" s="794"/>
      <c r="CX31" s="794"/>
      <c r="CY31" s="794"/>
      <c r="CZ31" s="794"/>
      <c r="DA31" s="794"/>
      <c r="DB31" s="794"/>
      <c r="DC31" s="794"/>
      <c r="DD31" s="794"/>
      <c r="DE31" s="794"/>
      <c r="DF31" s="794"/>
      <c r="DG31" s="794"/>
      <c r="DH31" s="794"/>
      <c r="DI31" s="794"/>
      <c r="DJ31" s="794"/>
      <c r="DK31" s="794"/>
      <c r="DL31" s="794"/>
      <c r="DM31" s="794"/>
      <c r="DN31" s="794"/>
      <c r="DO31" s="794"/>
      <c r="DP31" s="794"/>
      <c r="DQ31" s="794"/>
      <c r="DR31" s="812" t="str">
        <f t="shared" si="5"/>
        <v/>
      </c>
      <c r="DS31" s="806" t="str">
        <f t="shared" si="6"/>
        <v/>
      </c>
      <c r="DT31" s="807" t="str">
        <f t="shared" si="7"/>
        <v/>
      </c>
      <c r="DU31" s="807" t="str">
        <f t="shared" si="8"/>
        <v/>
      </c>
      <c r="DV31" s="808" t="str">
        <f t="shared" si="9"/>
        <v/>
      </c>
      <c r="DW31" s="793"/>
      <c r="DX31" s="794"/>
      <c r="DY31" s="794"/>
      <c r="DZ31" s="797"/>
      <c r="EA31" s="797"/>
      <c r="EB31" s="797"/>
      <c r="EC31" s="797"/>
      <c r="ED31" s="797"/>
      <c r="EE31" s="797"/>
      <c r="EF31" s="797"/>
      <c r="EG31" s="797"/>
      <c r="EH31" s="797"/>
      <c r="EI31" s="797"/>
      <c r="EJ31" s="797"/>
      <c r="EK31" s="797"/>
      <c r="EL31" s="797"/>
      <c r="EM31" s="794"/>
      <c r="EN31" s="794"/>
      <c r="EO31" s="794"/>
      <c r="EP31" s="794"/>
      <c r="EQ31" s="794"/>
      <c r="ER31" s="794"/>
      <c r="ES31" s="794"/>
      <c r="ET31" s="794"/>
      <c r="EU31" s="794"/>
      <c r="EV31" s="794"/>
      <c r="EW31" s="794"/>
      <c r="EX31" s="794"/>
      <c r="EY31" s="794"/>
      <c r="EZ31" s="797"/>
      <c r="FA31" s="794"/>
      <c r="FB31" s="794"/>
      <c r="FC31" s="794"/>
      <c r="FD31" s="794"/>
      <c r="FE31" s="794"/>
      <c r="FF31" s="794"/>
      <c r="FG31" s="794"/>
      <c r="FH31" s="794"/>
      <c r="FI31" s="794"/>
      <c r="FJ31" s="794"/>
      <c r="FK31" s="794"/>
      <c r="FL31" s="794"/>
      <c r="FM31" s="794"/>
      <c r="FN31" s="794"/>
      <c r="FO31" s="794"/>
      <c r="FP31" s="794"/>
      <c r="FQ31" s="794"/>
      <c r="FR31" s="794"/>
      <c r="FS31" s="794"/>
      <c r="FT31" s="794"/>
      <c r="FU31" s="794"/>
      <c r="FV31" s="812" t="str">
        <f t="shared" si="10"/>
        <v/>
      </c>
      <c r="FW31" s="806" t="str">
        <f t="shared" si="11"/>
        <v/>
      </c>
      <c r="FX31" s="807" t="str">
        <f t="shared" si="12"/>
        <v/>
      </c>
      <c r="FY31" s="807" t="str">
        <f t="shared" si="13"/>
        <v/>
      </c>
      <c r="FZ31" s="808" t="str">
        <f t="shared" si="14"/>
        <v/>
      </c>
    </row>
    <row r="32" spans="1:182" ht="11.25" customHeight="1" x14ac:dyDescent="0.2">
      <c r="A32" s="762">
        <f t="shared" si="15"/>
        <v>27</v>
      </c>
      <c r="B32" s="763" t="e">
        <f>AVERAGE('PM2.5-FEM'!$S$656:$S$679)*2.237</f>
        <v>#DIV/0!</v>
      </c>
      <c r="C32" s="763">
        <f>MAX('PM2.5-FEM'!$S$656:$S$679)*2.237</f>
        <v>0</v>
      </c>
      <c r="D32" s="634"/>
      <c r="E32" s="634"/>
      <c r="F32" s="634"/>
      <c r="G32" s="634"/>
      <c r="H32" s="634"/>
      <c r="I32" s="634"/>
      <c r="J32" s="634"/>
      <c r="K32" s="634"/>
      <c r="L32" s="634"/>
      <c r="M32" s="60">
        <f t="shared" si="16"/>
        <v>653</v>
      </c>
      <c r="N32" s="804">
        <f>SUM(AirVision!A31)</f>
        <v>0</v>
      </c>
      <c r="O32" s="793"/>
      <c r="P32" s="794"/>
      <c r="Q32" s="794"/>
      <c r="R32" s="797"/>
      <c r="S32" s="797"/>
      <c r="T32" s="797"/>
      <c r="U32" s="797"/>
      <c r="V32" s="797"/>
      <c r="W32" s="797"/>
      <c r="X32" s="797"/>
      <c r="Y32" s="797"/>
      <c r="Z32" s="797"/>
      <c r="AA32" s="797"/>
      <c r="AB32" s="797"/>
      <c r="AC32" s="797"/>
      <c r="AD32" s="797"/>
      <c r="AE32" s="794"/>
      <c r="AF32" s="794"/>
      <c r="AG32" s="794"/>
      <c r="AH32" s="794"/>
      <c r="AI32" s="794"/>
      <c r="AJ32" s="794"/>
      <c r="AK32" s="794"/>
      <c r="AL32" s="794"/>
      <c r="AM32" s="794"/>
      <c r="AN32" s="794"/>
      <c r="AO32" s="794"/>
      <c r="AP32" s="794"/>
      <c r="AQ32" s="794"/>
      <c r="AR32" s="79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812" t="str">
        <f t="shared" si="0"/>
        <v/>
      </c>
      <c r="BO32" s="806" t="str">
        <f t="shared" si="1"/>
        <v/>
      </c>
      <c r="BP32" s="807" t="str">
        <f t="shared" si="2"/>
        <v/>
      </c>
      <c r="BQ32" s="807" t="str">
        <f t="shared" si="3"/>
        <v/>
      </c>
      <c r="BR32" s="808" t="str">
        <f t="shared" si="4"/>
        <v/>
      </c>
      <c r="BS32" s="793"/>
      <c r="BT32" s="794"/>
      <c r="BU32" s="794"/>
      <c r="BV32" s="797"/>
      <c r="BW32" s="797"/>
      <c r="BX32" s="797"/>
      <c r="BY32" s="797"/>
      <c r="BZ32" s="797"/>
      <c r="CA32" s="797"/>
      <c r="CB32" s="797"/>
      <c r="CC32" s="797"/>
      <c r="CD32" s="797"/>
      <c r="CE32" s="797"/>
      <c r="CF32" s="797"/>
      <c r="CG32" s="797"/>
      <c r="CH32" s="797"/>
      <c r="CI32" s="794"/>
      <c r="CJ32" s="794"/>
      <c r="CK32" s="794"/>
      <c r="CL32" s="794"/>
      <c r="CM32" s="794"/>
      <c r="CN32" s="794"/>
      <c r="CO32" s="794"/>
      <c r="CP32" s="794"/>
      <c r="CQ32" s="794"/>
      <c r="CR32" s="794"/>
      <c r="CS32" s="794"/>
      <c r="CT32" s="794"/>
      <c r="CU32" s="794"/>
      <c r="CV32" s="797"/>
      <c r="CW32" s="794"/>
      <c r="CX32" s="794"/>
      <c r="CY32" s="794"/>
      <c r="CZ32" s="794"/>
      <c r="DA32" s="794"/>
      <c r="DB32" s="794"/>
      <c r="DC32" s="794"/>
      <c r="DD32" s="794"/>
      <c r="DE32" s="794"/>
      <c r="DF32" s="794"/>
      <c r="DG32" s="794"/>
      <c r="DH32" s="794"/>
      <c r="DI32" s="794"/>
      <c r="DJ32" s="794"/>
      <c r="DK32" s="794"/>
      <c r="DL32" s="794"/>
      <c r="DM32" s="794"/>
      <c r="DN32" s="794"/>
      <c r="DO32" s="794"/>
      <c r="DP32" s="794"/>
      <c r="DQ32" s="794"/>
      <c r="DR32" s="812" t="str">
        <f t="shared" ref="DR32:DR95" si="17">IF(ISNUMBER(BV32),BV32*2.237,"")</f>
        <v/>
      </c>
      <c r="DS32" s="806" t="str">
        <f t="shared" ref="DS32:DS95" si="18">IF(ISNUMBER(BW32),BW32*2.237,"")</f>
        <v/>
      </c>
      <c r="DT32" s="807" t="str">
        <f t="shared" ref="DT32:DT95" si="19">IF(ISNUMBER(CB32),CONVERT(CB32,"C","F"),"")</f>
        <v/>
      </c>
      <c r="DU32" s="807" t="str">
        <f t="shared" ref="DU32:DU95" si="20">IF(ISNUMBER(CC32),CONVERT(CC32,"C","F"),"")</f>
        <v/>
      </c>
      <c r="DV32" s="808" t="str">
        <f t="shared" ref="DV32:DV95" si="21">IF(ISNUMBER(CD32),CONVERT(CD32,"C","F"),"")</f>
        <v/>
      </c>
      <c r="DW32" s="793"/>
      <c r="DX32" s="794"/>
      <c r="DY32" s="794"/>
      <c r="DZ32" s="797"/>
      <c r="EA32" s="797"/>
      <c r="EB32" s="797"/>
      <c r="EC32" s="797"/>
      <c r="ED32" s="797"/>
      <c r="EE32" s="797"/>
      <c r="EF32" s="797"/>
      <c r="EG32" s="797"/>
      <c r="EH32" s="797"/>
      <c r="EI32" s="797"/>
      <c r="EJ32" s="797"/>
      <c r="EK32" s="797"/>
      <c r="EL32" s="797"/>
      <c r="EM32" s="794"/>
      <c r="EN32" s="794"/>
      <c r="EO32" s="794"/>
      <c r="EP32" s="794"/>
      <c r="EQ32" s="794"/>
      <c r="ER32" s="794"/>
      <c r="ES32" s="794"/>
      <c r="ET32" s="794"/>
      <c r="EU32" s="794"/>
      <c r="EV32" s="794"/>
      <c r="EW32" s="794"/>
      <c r="EX32" s="794"/>
      <c r="EY32" s="794"/>
      <c r="EZ32" s="797"/>
      <c r="FA32" s="794"/>
      <c r="FB32" s="794"/>
      <c r="FC32" s="794"/>
      <c r="FD32" s="794"/>
      <c r="FE32" s="794"/>
      <c r="FF32" s="794"/>
      <c r="FG32" s="794"/>
      <c r="FH32" s="794"/>
      <c r="FI32" s="794"/>
      <c r="FJ32" s="794"/>
      <c r="FK32" s="794"/>
      <c r="FL32" s="794"/>
      <c r="FM32" s="794"/>
      <c r="FN32" s="794"/>
      <c r="FO32" s="794"/>
      <c r="FP32" s="794"/>
      <c r="FQ32" s="794"/>
      <c r="FR32" s="794"/>
      <c r="FS32" s="794"/>
      <c r="FT32" s="794"/>
      <c r="FU32" s="794"/>
      <c r="FV32" s="812" t="str">
        <f t="shared" si="10"/>
        <v/>
      </c>
      <c r="FW32" s="806" t="str">
        <f t="shared" si="11"/>
        <v/>
      </c>
      <c r="FX32" s="807" t="str">
        <f t="shared" si="12"/>
        <v/>
      </c>
      <c r="FY32" s="807" t="str">
        <f t="shared" si="13"/>
        <v/>
      </c>
      <c r="FZ32" s="808" t="str">
        <f t="shared" si="14"/>
        <v/>
      </c>
    </row>
    <row r="33" spans="1:182" ht="11.25" customHeight="1" x14ac:dyDescent="0.2">
      <c r="A33" s="762">
        <f t="shared" si="15"/>
        <v>28</v>
      </c>
      <c r="B33" s="763" t="e">
        <f>AVERAGE('PM2.5-FEM'!$S$680:$S$703)*2.237</f>
        <v>#DIV/0!</v>
      </c>
      <c r="C33" s="763">
        <f>MAX('PM2.5-FEM'!$S$680:$S$703)*2.237</f>
        <v>0</v>
      </c>
      <c r="D33" s="634"/>
      <c r="E33" s="634"/>
      <c r="F33" s="634"/>
      <c r="G33" s="634"/>
      <c r="H33" s="634"/>
      <c r="I33" s="634"/>
      <c r="J33" s="634"/>
      <c r="K33" s="634"/>
      <c r="L33" s="634"/>
      <c r="M33" s="60">
        <f t="shared" si="16"/>
        <v>677</v>
      </c>
      <c r="N33" s="804">
        <f>SUM(AirVision!A32)</f>
        <v>0</v>
      </c>
      <c r="O33" s="793"/>
      <c r="P33" s="794"/>
      <c r="Q33" s="794"/>
      <c r="R33" s="797"/>
      <c r="S33" s="797"/>
      <c r="T33" s="797"/>
      <c r="U33" s="797"/>
      <c r="V33" s="797"/>
      <c r="W33" s="797"/>
      <c r="X33" s="797"/>
      <c r="Y33" s="797"/>
      <c r="Z33" s="797"/>
      <c r="AA33" s="797"/>
      <c r="AB33" s="797"/>
      <c r="AC33" s="797"/>
      <c r="AD33" s="797"/>
      <c r="AE33" s="794"/>
      <c r="AF33" s="794"/>
      <c r="AG33" s="794"/>
      <c r="AH33" s="794"/>
      <c r="AI33" s="794"/>
      <c r="AJ33" s="794"/>
      <c r="AK33" s="794"/>
      <c r="AL33" s="794"/>
      <c r="AM33" s="794"/>
      <c r="AN33" s="794"/>
      <c r="AO33" s="794"/>
      <c r="AP33" s="794"/>
      <c r="AQ33" s="794"/>
      <c r="AR33" s="79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812" t="str">
        <f t="shared" si="0"/>
        <v/>
      </c>
      <c r="BO33" s="806" t="str">
        <f t="shared" si="1"/>
        <v/>
      </c>
      <c r="BP33" s="807" t="str">
        <f t="shared" si="2"/>
        <v/>
      </c>
      <c r="BQ33" s="807" t="str">
        <f t="shared" si="3"/>
        <v/>
      </c>
      <c r="BR33" s="808" t="str">
        <f t="shared" si="4"/>
        <v/>
      </c>
      <c r="BS33" s="793"/>
      <c r="BT33" s="794"/>
      <c r="BU33" s="794"/>
      <c r="BV33" s="797"/>
      <c r="BW33" s="797"/>
      <c r="BX33" s="797"/>
      <c r="BY33" s="797"/>
      <c r="BZ33" s="797"/>
      <c r="CA33" s="797"/>
      <c r="CB33" s="797"/>
      <c r="CC33" s="797"/>
      <c r="CD33" s="797"/>
      <c r="CE33" s="797"/>
      <c r="CF33" s="797"/>
      <c r="CG33" s="797"/>
      <c r="CH33" s="797"/>
      <c r="CI33" s="794"/>
      <c r="CJ33" s="794"/>
      <c r="CK33" s="794"/>
      <c r="CL33" s="794"/>
      <c r="CM33" s="794"/>
      <c r="CN33" s="794"/>
      <c r="CO33" s="794"/>
      <c r="CP33" s="794"/>
      <c r="CQ33" s="794"/>
      <c r="CR33" s="794"/>
      <c r="CS33" s="794"/>
      <c r="CT33" s="794"/>
      <c r="CU33" s="794"/>
      <c r="CV33" s="797"/>
      <c r="CW33" s="794"/>
      <c r="CX33" s="794"/>
      <c r="CY33" s="794"/>
      <c r="CZ33" s="794"/>
      <c r="DA33" s="794"/>
      <c r="DB33" s="794"/>
      <c r="DC33" s="794"/>
      <c r="DD33" s="794"/>
      <c r="DE33" s="794"/>
      <c r="DF33" s="794"/>
      <c r="DG33" s="794"/>
      <c r="DH33" s="794"/>
      <c r="DI33" s="794"/>
      <c r="DJ33" s="794"/>
      <c r="DK33" s="794"/>
      <c r="DL33" s="794"/>
      <c r="DM33" s="794"/>
      <c r="DN33" s="794"/>
      <c r="DO33" s="794"/>
      <c r="DP33" s="794"/>
      <c r="DQ33" s="794"/>
      <c r="DR33" s="812" t="str">
        <f t="shared" si="17"/>
        <v/>
      </c>
      <c r="DS33" s="806" t="str">
        <f t="shared" si="18"/>
        <v/>
      </c>
      <c r="DT33" s="807" t="str">
        <f t="shared" si="19"/>
        <v/>
      </c>
      <c r="DU33" s="807" t="str">
        <f t="shared" si="20"/>
        <v/>
      </c>
      <c r="DV33" s="808" t="str">
        <f t="shared" si="21"/>
        <v/>
      </c>
      <c r="DW33" s="793"/>
      <c r="DX33" s="794"/>
      <c r="DY33" s="794"/>
      <c r="DZ33" s="797"/>
      <c r="EA33" s="797"/>
      <c r="EB33" s="797"/>
      <c r="EC33" s="797"/>
      <c r="ED33" s="797"/>
      <c r="EE33" s="797"/>
      <c r="EF33" s="797"/>
      <c r="EG33" s="797"/>
      <c r="EH33" s="797"/>
      <c r="EI33" s="797"/>
      <c r="EJ33" s="797"/>
      <c r="EK33" s="797"/>
      <c r="EL33" s="797"/>
      <c r="EM33" s="794"/>
      <c r="EN33" s="794"/>
      <c r="EO33" s="794"/>
      <c r="EP33" s="794"/>
      <c r="EQ33" s="794"/>
      <c r="ER33" s="794"/>
      <c r="ES33" s="794"/>
      <c r="ET33" s="794"/>
      <c r="EU33" s="794"/>
      <c r="EV33" s="794"/>
      <c r="EW33" s="794"/>
      <c r="EX33" s="794"/>
      <c r="EY33" s="794"/>
      <c r="EZ33" s="797"/>
      <c r="FA33" s="794"/>
      <c r="FB33" s="794"/>
      <c r="FC33" s="794"/>
      <c r="FD33" s="794"/>
      <c r="FE33" s="794"/>
      <c r="FF33" s="794"/>
      <c r="FG33" s="794"/>
      <c r="FH33" s="794"/>
      <c r="FI33" s="794"/>
      <c r="FJ33" s="794"/>
      <c r="FK33" s="794"/>
      <c r="FL33" s="794"/>
      <c r="FM33" s="794"/>
      <c r="FN33" s="794"/>
      <c r="FO33" s="794"/>
      <c r="FP33" s="794"/>
      <c r="FQ33" s="794"/>
      <c r="FR33" s="794"/>
      <c r="FS33" s="794"/>
      <c r="FT33" s="794"/>
      <c r="FU33" s="794"/>
      <c r="FV33" s="812" t="str">
        <f t="shared" si="10"/>
        <v/>
      </c>
      <c r="FW33" s="806" t="str">
        <f t="shared" si="11"/>
        <v/>
      </c>
      <c r="FX33" s="807" t="str">
        <f t="shared" si="12"/>
        <v/>
      </c>
      <c r="FY33" s="807" t="str">
        <f t="shared" si="13"/>
        <v/>
      </c>
      <c r="FZ33" s="808" t="str">
        <f t="shared" si="14"/>
        <v/>
      </c>
    </row>
    <row r="34" spans="1:182" ht="11.25" customHeight="1" x14ac:dyDescent="0.2">
      <c r="A34" s="762">
        <f t="shared" si="15"/>
        <v>29</v>
      </c>
      <c r="B34" s="763" t="e">
        <f>AVERAGE('PM2.5-FEM'!$S$704:$S$727)*2.237</f>
        <v>#DIV/0!</v>
      </c>
      <c r="C34" s="763">
        <f>MAX('PM2.5-FEM'!$S$704:$S$727)*2.237</f>
        <v>0</v>
      </c>
      <c r="D34" s="634"/>
      <c r="E34" s="634"/>
      <c r="F34" s="634"/>
      <c r="G34" s="634"/>
      <c r="H34" s="634"/>
      <c r="I34" s="634"/>
      <c r="J34" s="634"/>
      <c r="K34" s="634"/>
      <c r="L34" s="634"/>
      <c r="M34" s="60">
        <f t="shared" si="16"/>
        <v>701</v>
      </c>
      <c r="N34" s="804">
        <f>SUM(AirVision!A33)</f>
        <v>0</v>
      </c>
      <c r="O34" s="793"/>
      <c r="P34" s="794"/>
      <c r="Q34" s="794"/>
      <c r="R34" s="797"/>
      <c r="S34" s="797"/>
      <c r="T34" s="797"/>
      <c r="U34" s="797"/>
      <c r="V34" s="797"/>
      <c r="W34" s="797"/>
      <c r="X34" s="797"/>
      <c r="Y34" s="797"/>
      <c r="Z34" s="797"/>
      <c r="AA34" s="797"/>
      <c r="AB34" s="797"/>
      <c r="AC34" s="797"/>
      <c r="AD34" s="797"/>
      <c r="AE34" s="794"/>
      <c r="AF34" s="794"/>
      <c r="AG34" s="794"/>
      <c r="AH34" s="794"/>
      <c r="AI34" s="794"/>
      <c r="AJ34" s="794"/>
      <c r="AK34" s="794"/>
      <c r="AL34" s="794"/>
      <c r="AM34" s="794"/>
      <c r="AN34" s="794"/>
      <c r="AO34" s="794"/>
      <c r="AP34" s="794"/>
      <c r="AQ34" s="794"/>
      <c r="AR34" s="79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812" t="str">
        <f t="shared" si="0"/>
        <v/>
      </c>
      <c r="BO34" s="806" t="str">
        <f t="shared" si="1"/>
        <v/>
      </c>
      <c r="BP34" s="807" t="str">
        <f t="shared" si="2"/>
        <v/>
      </c>
      <c r="BQ34" s="807" t="str">
        <f t="shared" si="3"/>
        <v/>
      </c>
      <c r="BR34" s="808" t="str">
        <f t="shared" si="4"/>
        <v/>
      </c>
      <c r="BS34" s="793"/>
      <c r="BT34" s="794"/>
      <c r="BU34" s="794"/>
      <c r="BV34" s="797"/>
      <c r="BW34" s="797"/>
      <c r="BX34" s="797"/>
      <c r="BY34" s="797"/>
      <c r="BZ34" s="797"/>
      <c r="CA34" s="797"/>
      <c r="CB34" s="797"/>
      <c r="CC34" s="797"/>
      <c r="CD34" s="797"/>
      <c r="CE34" s="797"/>
      <c r="CF34" s="797"/>
      <c r="CG34" s="797"/>
      <c r="CH34" s="797"/>
      <c r="CI34" s="794"/>
      <c r="CJ34" s="794"/>
      <c r="CK34" s="794"/>
      <c r="CL34" s="794"/>
      <c r="CM34" s="794"/>
      <c r="CN34" s="794"/>
      <c r="CO34" s="794"/>
      <c r="CP34" s="794"/>
      <c r="CQ34" s="794"/>
      <c r="CR34" s="794"/>
      <c r="CS34" s="794"/>
      <c r="CT34" s="794"/>
      <c r="CU34" s="794"/>
      <c r="CV34" s="797"/>
      <c r="CW34" s="794"/>
      <c r="CX34" s="794"/>
      <c r="CY34" s="794"/>
      <c r="CZ34" s="794"/>
      <c r="DA34" s="794"/>
      <c r="DB34" s="794"/>
      <c r="DC34" s="794"/>
      <c r="DD34" s="794"/>
      <c r="DE34" s="794"/>
      <c r="DF34" s="794"/>
      <c r="DG34" s="794"/>
      <c r="DH34" s="794"/>
      <c r="DI34" s="794"/>
      <c r="DJ34" s="794"/>
      <c r="DK34" s="794"/>
      <c r="DL34" s="794"/>
      <c r="DM34" s="794"/>
      <c r="DN34" s="794"/>
      <c r="DO34" s="794"/>
      <c r="DP34" s="794"/>
      <c r="DQ34" s="794"/>
      <c r="DR34" s="812" t="str">
        <f t="shared" si="17"/>
        <v/>
      </c>
      <c r="DS34" s="806" t="str">
        <f t="shared" si="18"/>
        <v/>
      </c>
      <c r="DT34" s="807" t="str">
        <f t="shared" si="19"/>
        <v/>
      </c>
      <c r="DU34" s="807" t="str">
        <f t="shared" si="20"/>
        <v/>
      </c>
      <c r="DV34" s="808" t="str">
        <f t="shared" si="21"/>
        <v/>
      </c>
      <c r="DW34" s="793"/>
      <c r="DX34" s="794"/>
      <c r="DY34" s="794"/>
      <c r="DZ34" s="797"/>
      <c r="EA34" s="797"/>
      <c r="EB34" s="797"/>
      <c r="EC34" s="797"/>
      <c r="ED34" s="797"/>
      <c r="EE34" s="797"/>
      <c r="EF34" s="797"/>
      <c r="EG34" s="797"/>
      <c r="EH34" s="797"/>
      <c r="EI34" s="797"/>
      <c r="EJ34" s="797"/>
      <c r="EK34" s="797"/>
      <c r="EL34" s="797"/>
      <c r="EM34" s="794"/>
      <c r="EN34" s="794"/>
      <c r="EO34" s="794"/>
      <c r="EP34" s="794"/>
      <c r="EQ34" s="794"/>
      <c r="ER34" s="794"/>
      <c r="ES34" s="794"/>
      <c r="ET34" s="794"/>
      <c r="EU34" s="794"/>
      <c r="EV34" s="794"/>
      <c r="EW34" s="794"/>
      <c r="EX34" s="794"/>
      <c r="EY34" s="794"/>
      <c r="EZ34" s="797"/>
      <c r="FA34" s="794"/>
      <c r="FB34" s="794"/>
      <c r="FC34" s="794"/>
      <c r="FD34" s="794"/>
      <c r="FE34" s="794"/>
      <c r="FF34" s="794"/>
      <c r="FG34" s="794"/>
      <c r="FH34" s="794"/>
      <c r="FI34" s="794"/>
      <c r="FJ34" s="794"/>
      <c r="FK34" s="794"/>
      <c r="FL34" s="794"/>
      <c r="FM34" s="794"/>
      <c r="FN34" s="794"/>
      <c r="FO34" s="794"/>
      <c r="FP34" s="794"/>
      <c r="FQ34" s="794"/>
      <c r="FR34" s="794"/>
      <c r="FS34" s="794"/>
      <c r="FT34" s="794"/>
      <c r="FU34" s="794"/>
      <c r="FV34" s="812" t="str">
        <f t="shared" si="10"/>
        <v/>
      </c>
      <c r="FW34" s="806" t="str">
        <f t="shared" si="11"/>
        <v/>
      </c>
      <c r="FX34" s="807" t="str">
        <f t="shared" si="12"/>
        <v/>
      </c>
      <c r="FY34" s="807" t="str">
        <f t="shared" si="13"/>
        <v/>
      </c>
      <c r="FZ34" s="808" t="str">
        <f t="shared" si="14"/>
        <v/>
      </c>
    </row>
    <row r="35" spans="1:182" ht="11.25" customHeight="1" thickBot="1" x14ac:dyDescent="0.25">
      <c r="A35" s="762">
        <f>IF(ISNUMBER(AirVision!A724),SUM(A34)+1,"")</f>
        <v>30</v>
      </c>
      <c r="B35" s="763" t="e">
        <f>IF(ISNUMBER(AirVision!A724),AVERAGE('PM2.5-FEM'!$S$728:$S$751)*2.237,"")</f>
        <v>#DIV/0!</v>
      </c>
      <c r="C35" s="763" t="str">
        <f>IF(ISNUMBER(AirVision!B724),MAX('PM2.5-FEM'!$S$728:$S$751)*2.237,"")</f>
        <v/>
      </c>
      <c r="D35" s="634"/>
      <c r="E35" s="634"/>
      <c r="F35" s="634"/>
      <c r="G35" s="634"/>
      <c r="H35" s="634"/>
      <c r="I35" s="634"/>
      <c r="J35" s="634"/>
      <c r="K35" s="634"/>
      <c r="L35" s="634"/>
      <c r="M35" s="60">
        <f t="shared" si="16"/>
        <v>725</v>
      </c>
      <c r="N35" s="804">
        <f>SUM(AirVision!A34)</f>
        <v>0</v>
      </c>
      <c r="O35" s="793"/>
      <c r="P35" s="794"/>
      <c r="Q35" s="794"/>
      <c r="R35" s="797"/>
      <c r="S35" s="797"/>
      <c r="T35" s="797"/>
      <c r="U35" s="797"/>
      <c r="V35" s="797"/>
      <c r="W35" s="797"/>
      <c r="X35" s="797"/>
      <c r="Y35" s="797"/>
      <c r="Z35" s="797"/>
      <c r="AA35" s="797"/>
      <c r="AB35" s="797"/>
      <c r="AC35" s="797"/>
      <c r="AD35" s="797"/>
      <c r="AE35" s="794"/>
      <c r="AF35" s="794"/>
      <c r="AG35" s="794"/>
      <c r="AH35" s="794"/>
      <c r="AI35" s="794"/>
      <c r="AJ35" s="794"/>
      <c r="AK35" s="794"/>
      <c r="AL35" s="794"/>
      <c r="AM35" s="794"/>
      <c r="AN35" s="794"/>
      <c r="AO35" s="794"/>
      <c r="AP35" s="794"/>
      <c r="AQ35" s="794"/>
      <c r="AR35" s="79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812" t="str">
        <f t="shared" si="0"/>
        <v/>
      </c>
      <c r="BO35" s="806" t="str">
        <f t="shared" si="1"/>
        <v/>
      </c>
      <c r="BP35" s="807" t="str">
        <f t="shared" si="2"/>
        <v/>
      </c>
      <c r="BQ35" s="807" t="str">
        <f t="shared" si="3"/>
        <v/>
      </c>
      <c r="BR35" s="808" t="str">
        <f t="shared" si="4"/>
        <v/>
      </c>
      <c r="BS35" s="793"/>
      <c r="BT35" s="794"/>
      <c r="BU35" s="794"/>
      <c r="BV35" s="797"/>
      <c r="BW35" s="797"/>
      <c r="BX35" s="797"/>
      <c r="BY35" s="797"/>
      <c r="BZ35" s="797"/>
      <c r="CA35" s="797"/>
      <c r="CB35" s="797"/>
      <c r="CC35" s="797"/>
      <c r="CD35" s="797"/>
      <c r="CE35" s="797"/>
      <c r="CF35" s="797"/>
      <c r="CG35" s="797"/>
      <c r="CH35" s="797"/>
      <c r="CI35" s="794"/>
      <c r="CJ35" s="794"/>
      <c r="CK35" s="794"/>
      <c r="CL35" s="794"/>
      <c r="CM35" s="794"/>
      <c r="CN35" s="794"/>
      <c r="CO35" s="794"/>
      <c r="CP35" s="794"/>
      <c r="CQ35" s="794"/>
      <c r="CR35" s="794"/>
      <c r="CS35" s="794"/>
      <c r="CT35" s="794"/>
      <c r="CU35" s="794"/>
      <c r="CV35" s="797"/>
      <c r="CW35" s="794"/>
      <c r="CX35" s="794"/>
      <c r="CY35" s="794"/>
      <c r="CZ35" s="794"/>
      <c r="DA35" s="794"/>
      <c r="DB35" s="794"/>
      <c r="DC35" s="794"/>
      <c r="DD35" s="794"/>
      <c r="DE35" s="794"/>
      <c r="DF35" s="794"/>
      <c r="DG35" s="794"/>
      <c r="DH35" s="794"/>
      <c r="DI35" s="794"/>
      <c r="DJ35" s="794"/>
      <c r="DK35" s="794"/>
      <c r="DL35" s="794"/>
      <c r="DM35" s="794"/>
      <c r="DN35" s="794"/>
      <c r="DO35" s="794"/>
      <c r="DP35" s="794"/>
      <c r="DQ35" s="794"/>
      <c r="DR35" s="812" t="str">
        <f t="shared" si="17"/>
        <v/>
      </c>
      <c r="DS35" s="806" t="str">
        <f t="shared" si="18"/>
        <v/>
      </c>
      <c r="DT35" s="807" t="str">
        <f t="shared" si="19"/>
        <v/>
      </c>
      <c r="DU35" s="807" t="str">
        <f t="shared" si="20"/>
        <v/>
      </c>
      <c r="DV35" s="808" t="str">
        <f t="shared" si="21"/>
        <v/>
      </c>
      <c r="DW35" s="793"/>
      <c r="DX35" s="794"/>
      <c r="DY35" s="794"/>
      <c r="DZ35" s="797"/>
      <c r="EA35" s="797"/>
      <c r="EB35" s="797"/>
      <c r="EC35" s="797"/>
      <c r="ED35" s="797"/>
      <c r="EE35" s="797"/>
      <c r="EF35" s="797"/>
      <c r="EG35" s="797"/>
      <c r="EH35" s="797"/>
      <c r="EI35" s="797"/>
      <c r="EJ35" s="797"/>
      <c r="EK35" s="797"/>
      <c r="EL35" s="797"/>
      <c r="EM35" s="794"/>
      <c r="EN35" s="794"/>
      <c r="EO35" s="794"/>
      <c r="EP35" s="794"/>
      <c r="EQ35" s="794"/>
      <c r="ER35" s="794"/>
      <c r="ES35" s="794"/>
      <c r="ET35" s="794"/>
      <c r="EU35" s="794"/>
      <c r="EV35" s="794"/>
      <c r="EW35" s="794"/>
      <c r="EX35" s="794"/>
      <c r="EY35" s="794"/>
      <c r="EZ35" s="797"/>
      <c r="FA35" s="794"/>
      <c r="FB35" s="794"/>
      <c r="FC35" s="794"/>
      <c r="FD35" s="794"/>
      <c r="FE35" s="794"/>
      <c r="FF35" s="794"/>
      <c r="FG35" s="794"/>
      <c r="FH35" s="794"/>
      <c r="FI35" s="794"/>
      <c r="FJ35" s="794"/>
      <c r="FK35" s="794"/>
      <c r="FL35" s="794"/>
      <c r="FM35" s="794"/>
      <c r="FN35" s="794"/>
      <c r="FO35" s="794"/>
      <c r="FP35" s="794"/>
      <c r="FQ35" s="794"/>
      <c r="FR35" s="794"/>
      <c r="FS35" s="794"/>
      <c r="FT35" s="794"/>
      <c r="FU35" s="794"/>
      <c r="FV35" s="812" t="str">
        <f t="shared" si="10"/>
        <v/>
      </c>
      <c r="FW35" s="806" t="str">
        <f t="shared" si="11"/>
        <v/>
      </c>
      <c r="FX35" s="807" t="str">
        <f t="shared" si="12"/>
        <v/>
      </c>
      <c r="FY35" s="807" t="str">
        <f t="shared" si="13"/>
        <v/>
      </c>
      <c r="FZ35" s="808" t="str">
        <f t="shared" si="14"/>
        <v/>
      </c>
    </row>
    <row r="36" spans="1:182" s="60" customFormat="1" ht="12.75" customHeight="1" thickBot="1" x14ac:dyDescent="0.25">
      <c r="A36" s="764" t="s">
        <v>184</v>
      </c>
      <c r="B36" s="765" t="e">
        <f>AVERAGE(B5:B35)</f>
        <v>#DIV/0!</v>
      </c>
      <c r="C36" s="765">
        <f>MAX(C5:C35)</f>
        <v>0</v>
      </c>
      <c r="D36" s="765" t="e">
        <f>AVERAGE(D5:D35)</f>
        <v>#DIV/0!</v>
      </c>
      <c r="E36" s="765">
        <f>MAX(E5:E35)</f>
        <v>0</v>
      </c>
      <c r="F36" s="765" t="e">
        <f>AVERAGE(F5:F35)</f>
        <v>#DIV/0!</v>
      </c>
      <c r="G36" s="765">
        <f>MAX(G5:G35)</f>
        <v>0</v>
      </c>
      <c r="H36" s="765" t="e">
        <f>AVERAGE(H5:H35)</f>
        <v>#DIV/0!</v>
      </c>
      <c r="I36" s="765">
        <f>MAX(I5:I35)</f>
        <v>0</v>
      </c>
      <c r="J36" s="766"/>
      <c r="K36" s="766"/>
      <c r="L36" s="766"/>
      <c r="M36" s="60">
        <v>748</v>
      </c>
      <c r="N36" s="804">
        <f>SUM(AirVision!A35)</f>
        <v>0</v>
      </c>
      <c r="O36" s="793"/>
      <c r="P36" s="794"/>
      <c r="Q36" s="794"/>
      <c r="R36" s="797"/>
      <c r="S36" s="797"/>
      <c r="T36" s="797"/>
      <c r="U36" s="797"/>
      <c r="V36" s="797"/>
      <c r="W36" s="797"/>
      <c r="X36" s="797"/>
      <c r="Y36" s="797"/>
      <c r="Z36" s="797"/>
      <c r="AA36" s="797"/>
      <c r="AB36" s="797"/>
      <c r="AC36" s="797"/>
      <c r="AD36" s="797"/>
      <c r="AE36" s="794"/>
      <c r="AF36" s="794"/>
      <c r="AG36" s="794"/>
      <c r="AH36" s="794"/>
      <c r="AI36" s="794"/>
      <c r="AJ36" s="794"/>
      <c r="AK36" s="794"/>
      <c r="AL36" s="794"/>
      <c r="AM36" s="794"/>
      <c r="AN36" s="794"/>
      <c r="AO36" s="794"/>
      <c r="AP36" s="794"/>
      <c r="AQ36" s="794"/>
      <c r="AR36" s="794"/>
      <c r="AS36" s="794"/>
      <c r="AT36" s="794"/>
      <c r="AU36" s="794"/>
      <c r="AV36" s="794"/>
      <c r="AW36" s="794"/>
      <c r="AX36" s="794"/>
      <c r="AY36" s="794"/>
      <c r="AZ36" s="794"/>
      <c r="BA36" s="794"/>
      <c r="BB36" s="794"/>
      <c r="BC36" s="794"/>
      <c r="BD36" s="794"/>
      <c r="BE36" s="794"/>
      <c r="BF36" s="794"/>
      <c r="BG36" s="794"/>
      <c r="BH36" s="794"/>
      <c r="BI36" s="794"/>
      <c r="BJ36" s="794"/>
      <c r="BK36" s="794"/>
      <c r="BL36" s="794"/>
      <c r="BM36" s="794"/>
      <c r="BN36" s="812" t="str">
        <f t="shared" si="0"/>
        <v/>
      </c>
      <c r="BO36" s="806" t="str">
        <f t="shared" si="1"/>
        <v/>
      </c>
      <c r="BP36" s="807" t="str">
        <f t="shared" si="2"/>
        <v/>
      </c>
      <c r="BQ36" s="807" t="str">
        <f t="shared" si="3"/>
        <v/>
      </c>
      <c r="BR36" s="808" t="str">
        <f t="shared" si="4"/>
        <v/>
      </c>
      <c r="BS36" s="793"/>
      <c r="BT36" s="794"/>
      <c r="BU36" s="794"/>
      <c r="BV36" s="797"/>
      <c r="BW36" s="797"/>
      <c r="BX36" s="797"/>
      <c r="BY36" s="797"/>
      <c r="BZ36" s="797"/>
      <c r="CA36" s="797"/>
      <c r="CB36" s="797"/>
      <c r="CC36" s="797"/>
      <c r="CD36" s="797"/>
      <c r="CE36" s="797"/>
      <c r="CF36" s="797"/>
      <c r="CG36" s="797"/>
      <c r="CH36" s="797"/>
      <c r="CI36" s="794"/>
      <c r="CJ36" s="794"/>
      <c r="CK36" s="794"/>
      <c r="CL36" s="794"/>
      <c r="CM36" s="794"/>
      <c r="CN36" s="794"/>
      <c r="CO36" s="794"/>
      <c r="CP36" s="794"/>
      <c r="CQ36" s="794"/>
      <c r="CR36" s="794"/>
      <c r="CS36" s="794"/>
      <c r="CT36" s="794"/>
      <c r="CU36" s="794"/>
      <c r="CV36" s="797"/>
      <c r="CW36" s="794"/>
      <c r="CX36" s="794"/>
      <c r="CY36" s="794"/>
      <c r="CZ36" s="794"/>
      <c r="DA36" s="794"/>
      <c r="DB36" s="794"/>
      <c r="DC36" s="794"/>
      <c r="DD36" s="794"/>
      <c r="DE36" s="794"/>
      <c r="DF36" s="794"/>
      <c r="DG36" s="794"/>
      <c r="DH36" s="794"/>
      <c r="DI36" s="794"/>
      <c r="DJ36" s="794"/>
      <c r="DK36" s="794"/>
      <c r="DL36" s="794"/>
      <c r="DM36" s="794"/>
      <c r="DN36" s="794"/>
      <c r="DO36" s="794"/>
      <c r="DP36" s="794"/>
      <c r="DQ36" s="794"/>
      <c r="DR36" s="812" t="str">
        <f t="shared" si="17"/>
        <v/>
      </c>
      <c r="DS36" s="806" t="str">
        <f t="shared" si="18"/>
        <v/>
      </c>
      <c r="DT36" s="807" t="str">
        <f t="shared" si="19"/>
        <v/>
      </c>
      <c r="DU36" s="807" t="str">
        <f t="shared" si="20"/>
        <v/>
      </c>
      <c r="DV36" s="808" t="str">
        <f t="shared" si="21"/>
        <v/>
      </c>
      <c r="DW36" s="793"/>
      <c r="DX36" s="794"/>
      <c r="DY36" s="794"/>
      <c r="DZ36" s="797"/>
      <c r="EA36" s="797"/>
      <c r="EB36" s="797"/>
      <c r="EC36" s="797"/>
      <c r="ED36" s="797"/>
      <c r="EE36" s="797"/>
      <c r="EF36" s="797"/>
      <c r="EG36" s="797"/>
      <c r="EH36" s="797"/>
      <c r="EI36" s="797"/>
      <c r="EJ36" s="797"/>
      <c r="EK36" s="797"/>
      <c r="EL36" s="797"/>
      <c r="EM36" s="794"/>
      <c r="EN36" s="794"/>
      <c r="EO36" s="794"/>
      <c r="EP36" s="794"/>
      <c r="EQ36" s="794"/>
      <c r="ER36" s="794"/>
      <c r="ES36" s="794"/>
      <c r="ET36" s="794"/>
      <c r="EU36" s="794"/>
      <c r="EV36" s="794"/>
      <c r="EW36" s="794"/>
      <c r="EX36" s="794"/>
      <c r="EY36" s="794"/>
      <c r="EZ36" s="797"/>
      <c r="FA36" s="794"/>
      <c r="FB36" s="794"/>
      <c r="FC36" s="794"/>
      <c r="FD36" s="794"/>
      <c r="FE36" s="794"/>
      <c r="FF36" s="794"/>
      <c r="FG36" s="794"/>
      <c r="FH36" s="794"/>
      <c r="FI36" s="794"/>
      <c r="FJ36" s="794"/>
      <c r="FK36" s="794"/>
      <c r="FL36" s="794"/>
      <c r="FM36" s="794"/>
      <c r="FN36" s="794"/>
      <c r="FO36" s="794"/>
      <c r="FP36" s="794"/>
      <c r="FQ36" s="794"/>
      <c r="FR36" s="794"/>
      <c r="FS36" s="794"/>
      <c r="FT36" s="794"/>
      <c r="FU36" s="794"/>
      <c r="FV36" s="812" t="str">
        <f t="shared" si="10"/>
        <v/>
      </c>
      <c r="FW36" s="806" t="str">
        <f t="shared" si="11"/>
        <v/>
      </c>
      <c r="FX36" s="807" t="str">
        <f t="shared" si="12"/>
        <v/>
      </c>
      <c r="FY36" s="807" t="str">
        <f t="shared" si="13"/>
        <v/>
      </c>
      <c r="FZ36" s="808" t="str">
        <f t="shared" si="14"/>
        <v/>
      </c>
    </row>
    <row r="37" spans="1:182" ht="11.25" customHeight="1" x14ac:dyDescent="0.2">
      <c r="A37" s="621"/>
      <c r="B37" s="767"/>
      <c r="C37" s="634"/>
      <c r="D37" s="634"/>
      <c r="E37" s="634"/>
      <c r="F37" s="634"/>
      <c r="G37" s="634"/>
      <c r="H37" s="634"/>
      <c r="I37" s="634"/>
      <c r="J37" s="634"/>
      <c r="K37" s="634"/>
      <c r="L37" s="634"/>
      <c r="N37" s="804">
        <f>SUM(AirVision!A36)</f>
        <v>0</v>
      </c>
      <c r="O37" s="793"/>
      <c r="P37" s="794"/>
      <c r="Q37" s="794"/>
      <c r="R37" s="797"/>
      <c r="S37" s="797"/>
      <c r="T37" s="797"/>
      <c r="U37" s="797"/>
      <c r="V37" s="797"/>
      <c r="W37" s="797"/>
      <c r="X37" s="797"/>
      <c r="Y37" s="797"/>
      <c r="Z37" s="797"/>
      <c r="AA37" s="797"/>
      <c r="AB37" s="797"/>
      <c r="AC37" s="797"/>
      <c r="AD37" s="797"/>
      <c r="AE37" s="794"/>
      <c r="AF37" s="794"/>
      <c r="AG37" s="794"/>
      <c r="AH37" s="794"/>
      <c r="AI37" s="794"/>
      <c r="AJ37" s="794"/>
      <c r="AK37" s="794"/>
      <c r="AL37" s="794"/>
      <c r="AM37" s="794"/>
      <c r="AN37" s="794"/>
      <c r="AO37" s="794"/>
      <c r="AP37" s="794"/>
      <c r="AQ37" s="794"/>
      <c r="AR37" s="794"/>
      <c r="AS37" s="794"/>
      <c r="AT37" s="794"/>
      <c r="AU37" s="794"/>
      <c r="AV37" s="794"/>
      <c r="AW37" s="794"/>
      <c r="AX37" s="794"/>
      <c r="AY37" s="794"/>
      <c r="AZ37" s="794"/>
      <c r="BA37" s="794"/>
      <c r="BB37" s="794"/>
      <c r="BC37" s="794"/>
      <c r="BD37" s="794"/>
      <c r="BE37" s="794"/>
      <c r="BF37" s="794"/>
      <c r="BG37" s="794"/>
      <c r="BH37" s="794"/>
      <c r="BI37" s="794"/>
      <c r="BJ37" s="794"/>
      <c r="BK37" s="794"/>
      <c r="BL37" s="794"/>
      <c r="BM37" s="794"/>
      <c r="BN37" s="812" t="str">
        <f t="shared" si="0"/>
        <v/>
      </c>
      <c r="BO37" s="806" t="str">
        <f t="shared" si="1"/>
        <v/>
      </c>
      <c r="BP37" s="807" t="str">
        <f t="shared" si="2"/>
        <v/>
      </c>
      <c r="BQ37" s="807" t="str">
        <f t="shared" si="3"/>
        <v/>
      </c>
      <c r="BR37" s="808" t="str">
        <f t="shared" si="4"/>
        <v/>
      </c>
      <c r="BS37" s="793"/>
      <c r="BT37" s="794"/>
      <c r="BU37" s="794"/>
      <c r="BV37" s="797"/>
      <c r="BW37" s="797"/>
      <c r="BX37" s="797"/>
      <c r="BY37" s="797"/>
      <c r="BZ37" s="797"/>
      <c r="CA37" s="797"/>
      <c r="CB37" s="797"/>
      <c r="CC37" s="797"/>
      <c r="CD37" s="797"/>
      <c r="CE37" s="797"/>
      <c r="CF37" s="797"/>
      <c r="CG37" s="797"/>
      <c r="CH37" s="797"/>
      <c r="CI37" s="794"/>
      <c r="CJ37" s="794"/>
      <c r="CK37" s="794"/>
      <c r="CL37" s="794"/>
      <c r="CM37" s="794"/>
      <c r="CN37" s="794"/>
      <c r="CO37" s="794"/>
      <c r="CP37" s="794"/>
      <c r="CQ37" s="794"/>
      <c r="CR37" s="794"/>
      <c r="CS37" s="794"/>
      <c r="CT37" s="794"/>
      <c r="CU37" s="794"/>
      <c r="CV37" s="797"/>
      <c r="CW37" s="794"/>
      <c r="CX37" s="794"/>
      <c r="CY37" s="794"/>
      <c r="CZ37" s="794"/>
      <c r="DA37" s="794"/>
      <c r="DB37" s="794"/>
      <c r="DC37" s="794"/>
      <c r="DD37" s="794"/>
      <c r="DE37" s="794"/>
      <c r="DF37" s="794"/>
      <c r="DG37" s="794"/>
      <c r="DH37" s="794"/>
      <c r="DI37" s="794"/>
      <c r="DJ37" s="794"/>
      <c r="DK37" s="794"/>
      <c r="DL37" s="794"/>
      <c r="DM37" s="794"/>
      <c r="DN37" s="794"/>
      <c r="DO37" s="794"/>
      <c r="DP37" s="794"/>
      <c r="DQ37" s="794"/>
      <c r="DR37" s="812" t="str">
        <f t="shared" si="17"/>
        <v/>
      </c>
      <c r="DS37" s="806" t="str">
        <f t="shared" si="18"/>
        <v/>
      </c>
      <c r="DT37" s="807" t="str">
        <f t="shared" si="19"/>
        <v/>
      </c>
      <c r="DU37" s="807" t="str">
        <f t="shared" si="20"/>
        <v/>
      </c>
      <c r="DV37" s="808" t="str">
        <f t="shared" si="21"/>
        <v/>
      </c>
      <c r="DW37" s="793"/>
      <c r="DX37" s="794"/>
      <c r="DY37" s="794"/>
      <c r="DZ37" s="797"/>
      <c r="EA37" s="797"/>
      <c r="EB37" s="797"/>
      <c r="EC37" s="797"/>
      <c r="ED37" s="797"/>
      <c r="EE37" s="797"/>
      <c r="EF37" s="797"/>
      <c r="EG37" s="797"/>
      <c r="EH37" s="797"/>
      <c r="EI37" s="797"/>
      <c r="EJ37" s="797"/>
      <c r="EK37" s="797"/>
      <c r="EL37" s="797"/>
      <c r="EM37" s="794"/>
      <c r="EN37" s="794"/>
      <c r="EO37" s="794"/>
      <c r="EP37" s="794"/>
      <c r="EQ37" s="794"/>
      <c r="ER37" s="794"/>
      <c r="ES37" s="794"/>
      <c r="ET37" s="794"/>
      <c r="EU37" s="794"/>
      <c r="EV37" s="794"/>
      <c r="EW37" s="794"/>
      <c r="EX37" s="794"/>
      <c r="EY37" s="794"/>
      <c r="EZ37" s="797"/>
      <c r="FA37" s="794"/>
      <c r="FB37" s="794"/>
      <c r="FC37" s="794"/>
      <c r="FD37" s="794"/>
      <c r="FE37" s="794"/>
      <c r="FF37" s="794"/>
      <c r="FG37" s="794"/>
      <c r="FH37" s="794"/>
      <c r="FI37" s="794"/>
      <c r="FJ37" s="794"/>
      <c r="FK37" s="794"/>
      <c r="FL37" s="794"/>
      <c r="FM37" s="794"/>
      <c r="FN37" s="794"/>
      <c r="FO37" s="794"/>
      <c r="FP37" s="794"/>
      <c r="FQ37" s="794"/>
      <c r="FR37" s="794"/>
      <c r="FS37" s="794"/>
      <c r="FT37" s="794"/>
      <c r="FU37" s="794"/>
      <c r="FV37" s="812" t="str">
        <f t="shared" si="10"/>
        <v/>
      </c>
      <c r="FW37" s="806" t="str">
        <f t="shared" si="11"/>
        <v/>
      </c>
      <c r="FX37" s="807" t="str">
        <f t="shared" si="12"/>
        <v/>
      </c>
      <c r="FY37" s="807" t="str">
        <f t="shared" si="13"/>
        <v/>
      </c>
      <c r="FZ37" s="808" t="str">
        <f t="shared" si="14"/>
        <v/>
      </c>
    </row>
    <row r="38" spans="1:182" s="1" customFormat="1" ht="27" customHeight="1" thickBot="1" x14ac:dyDescent="0.25">
      <c r="A38" s="760" t="s">
        <v>2</v>
      </c>
      <c r="B38" s="776" t="s">
        <v>996</v>
      </c>
      <c r="C38" s="775" t="s">
        <v>999</v>
      </c>
      <c r="D38" s="761" t="s">
        <v>1001</v>
      </c>
      <c r="E38" s="816" t="s">
        <v>1002</v>
      </c>
      <c r="F38" s="777" t="s">
        <v>1003</v>
      </c>
      <c r="G38" s="779" t="s">
        <v>1004</v>
      </c>
      <c r="H38" s="774" t="s">
        <v>1005</v>
      </c>
      <c r="I38" s="778" t="s">
        <v>1006</v>
      </c>
      <c r="J38" s="1389" t="s">
        <v>998</v>
      </c>
      <c r="K38" s="1390"/>
      <c r="L38" s="1391"/>
      <c r="M38" s="817"/>
      <c r="N38" s="804">
        <f>SUM(AirVision!A37)</f>
        <v>0</v>
      </c>
      <c r="O38" s="793"/>
      <c r="P38" s="794"/>
      <c r="Q38" s="794"/>
      <c r="R38" s="797"/>
      <c r="S38" s="797"/>
      <c r="T38" s="797"/>
      <c r="U38" s="797"/>
      <c r="V38" s="797"/>
      <c r="W38" s="797"/>
      <c r="X38" s="797"/>
      <c r="Y38" s="797"/>
      <c r="Z38" s="797"/>
      <c r="AA38" s="797"/>
      <c r="AB38" s="797"/>
      <c r="AC38" s="797"/>
      <c r="AD38" s="797"/>
      <c r="AE38" s="794"/>
      <c r="AF38" s="794"/>
      <c r="AG38" s="794"/>
      <c r="AH38" s="794"/>
      <c r="AI38" s="794"/>
      <c r="AJ38" s="794"/>
      <c r="AK38" s="794"/>
      <c r="AL38" s="794"/>
      <c r="AM38" s="794"/>
      <c r="AN38" s="794"/>
      <c r="AO38" s="794"/>
      <c r="AP38" s="794"/>
      <c r="AQ38" s="794"/>
      <c r="AR38" s="794"/>
      <c r="AS38" s="794"/>
      <c r="AT38" s="794"/>
      <c r="AU38" s="794"/>
      <c r="AV38" s="794"/>
      <c r="AW38" s="794"/>
      <c r="AX38" s="794"/>
      <c r="AY38" s="794"/>
      <c r="AZ38" s="794"/>
      <c r="BA38" s="794"/>
      <c r="BB38" s="794"/>
      <c r="BC38" s="794"/>
      <c r="BD38" s="794"/>
      <c r="BE38" s="794"/>
      <c r="BF38" s="794"/>
      <c r="BG38" s="794"/>
      <c r="BH38" s="794"/>
      <c r="BI38" s="794"/>
      <c r="BJ38" s="794"/>
      <c r="BK38" s="794"/>
      <c r="BL38" s="794"/>
      <c r="BM38" s="794"/>
      <c r="BN38" s="812" t="str">
        <f t="shared" si="0"/>
        <v/>
      </c>
      <c r="BO38" s="806" t="str">
        <f t="shared" si="1"/>
        <v/>
      </c>
      <c r="BP38" s="807" t="str">
        <f t="shared" si="2"/>
        <v/>
      </c>
      <c r="BQ38" s="807" t="str">
        <f t="shared" si="3"/>
        <v/>
      </c>
      <c r="BR38" s="808" t="str">
        <f t="shared" si="4"/>
        <v/>
      </c>
      <c r="BS38" s="793"/>
      <c r="BT38" s="794"/>
      <c r="BU38" s="794"/>
      <c r="BV38" s="797"/>
      <c r="BW38" s="797"/>
      <c r="BX38" s="797"/>
      <c r="BY38" s="797"/>
      <c r="BZ38" s="797"/>
      <c r="CA38" s="797"/>
      <c r="CB38" s="797"/>
      <c r="CC38" s="797"/>
      <c r="CD38" s="797"/>
      <c r="CE38" s="797"/>
      <c r="CF38" s="797"/>
      <c r="CG38" s="797"/>
      <c r="CH38" s="797"/>
      <c r="CI38" s="794"/>
      <c r="CJ38" s="794"/>
      <c r="CK38" s="794"/>
      <c r="CL38" s="794"/>
      <c r="CM38" s="794"/>
      <c r="CN38" s="794"/>
      <c r="CO38" s="794"/>
      <c r="CP38" s="794"/>
      <c r="CQ38" s="794"/>
      <c r="CR38" s="794"/>
      <c r="CS38" s="794"/>
      <c r="CT38" s="794"/>
      <c r="CU38" s="794"/>
      <c r="CV38" s="797"/>
      <c r="CW38" s="794"/>
      <c r="CX38" s="794"/>
      <c r="CY38" s="794"/>
      <c r="CZ38" s="794"/>
      <c r="DA38" s="794"/>
      <c r="DB38" s="794"/>
      <c r="DC38" s="794"/>
      <c r="DD38" s="794"/>
      <c r="DE38" s="794"/>
      <c r="DF38" s="794"/>
      <c r="DG38" s="794"/>
      <c r="DH38" s="794"/>
      <c r="DI38" s="794"/>
      <c r="DJ38" s="794"/>
      <c r="DK38" s="794"/>
      <c r="DL38" s="794"/>
      <c r="DM38" s="794"/>
      <c r="DN38" s="794"/>
      <c r="DO38" s="794"/>
      <c r="DP38" s="794"/>
      <c r="DQ38" s="794"/>
      <c r="DR38" s="812" t="str">
        <f t="shared" si="17"/>
        <v/>
      </c>
      <c r="DS38" s="806" t="str">
        <f t="shared" si="18"/>
        <v/>
      </c>
      <c r="DT38" s="807" t="str">
        <f t="shared" si="19"/>
        <v/>
      </c>
      <c r="DU38" s="807" t="str">
        <f t="shared" si="20"/>
        <v/>
      </c>
      <c r="DV38" s="808" t="str">
        <f t="shared" si="21"/>
        <v/>
      </c>
      <c r="DW38" s="793"/>
      <c r="DX38" s="794"/>
      <c r="DY38" s="794"/>
      <c r="DZ38" s="797"/>
      <c r="EA38" s="797"/>
      <c r="EB38" s="797"/>
      <c r="EC38" s="797"/>
      <c r="ED38" s="797"/>
      <c r="EE38" s="797"/>
      <c r="EF38" s="797"/>
      <c r="EG38" s="797"/>
      <c r="EH38" s="797"/>
      <c r="EI38" s="797"/>
      <c r="EJ38" s="797"/>
      <c r="EK38" s="797"/>
      <c r="EL38" s="797"/>
      <c r="EM38" s="794"/>
      <c r="EN38" s="794"/>
      <c r="EO38" s="794"/>
      <c r="EP38" s="794"/>
      <c r="EQ38" s="794"/>
      <c r="ER38" s="794"/>
      <c r="ES38" s="794"/>
      <c r="ET38" s="794"/>
      <c r="EU38" s="794"/>
      <c r="EV38" s="794"/>
      <c r="EW38" s="794"/>
      <c r="EX38" s="794"/>
      <c r="EY38" s="794"/>
      <c r="EZ38" s="797"/>
      <c r="FA38" s="794"/>
      <c r="FB38" s="794"/>
      <c r="FC38" s="794"/>
      <c r="FD38" s="794"/>
      <c r="FE38" s="794"/>
      <c r="FF38" s="794"/>
      <c r="FG38" s="794"/>
      <c r="FH38" s="794"/>
      <c r="FI38" s="794"/>
      <c r="FJ38" s="794"/>
      <c r="FK38" s="794"/>
      <c r="FL38" s="794"/>
      <c r="FM38" s="794"/>
      <c r="FN38" s="794"/>
      <c r="FO38" s="794"/>
      <c r="FP38" s="794"/>
      <c r="FQ38" s="794"/>
      <c r="FR38" s="794"/>
      <c r="FS38" s="794"/>
      <c r="FT38" s="794"/>
      <c r="FU38" s="794"/>
      <c r="FV38" s="812" t="str">
        <f t="shared" si="10"/>
        <v/>
      </c>
      <c r="FW38" s="806" t="str">
        <f t="shared" si="11"/>
        <v/>
      </c>
      <c r="FX38" s="807" t="str">
        <f t="shared" si="12"/>
        <v/>
      </c>
      <c r="FY38" s="807" t="str">
        <f t="shared" si="13"/>
        <v/>
      </c>
      <c r="FZ38" s="808" t="str">
        <f t="shared" si="14"/>
        <v/>
      </c>
    </row>
    <row r="39" spans="1:182" ht="11.25" customHeight="1" thickTop="1" x14ac:dyDescent="0.2">
      <c r="A39" s="762">
        <f>SUM('O3'!A7)</f>
        <v>0</v>
      </c>
      <c r="B39" s="763" t="e">
        <f>AVERAGE('O3'!$AL$7:$AL$30)</f>
        <v>#DIV/0!</v>
      </c>
      <c r="C39" s="763">
        <f>MAX('O3'!$AL$7:$AL$30)</f>
        <v>0</v>
      </c>
      <c r="D39" s="624"/>
      <c r="E39" s="624"/>
      <c r="F39" s="624"/>
      <c r="G39" s="624"/>
      <c r="H39" s="624"/>
      <c r="I39" s="768"/>
      <c r="J39" s="769"/>
      <c r="K39" s="769"/>
      <c r="L39" s="634"/>
      <c r="N39" s="804">
        <f>SUM(AirVision!A38)</f>
        <v>0</v>
      </c>
      <c r="O39" s="793"/>
      <c r="P39" s="794"/>
      <c r="Q39" s="794"/>
      <c r="R39" s="797"/>
      <c r="S39" s="797"/>
      <c r="T39" s="797"/>
      <c r="U39" s="797"/>
      <c r="V39" s="797"/>
      <c r="W39" s="797"/>
      <c r="X39" s="797"/>
      <c r="Y39" s="797"/>
      <c r="Z39" s="797"/>
      <c r="AA39" s="797"/>
      <c r="AB39" s="797"/>
      <c r="AC39" s="797"/>
      <c r="AD39" s="797"/>
      <c r="AE39" s="794"/>
      <c r="AF39" s="794"/>
      <c r="AG39" s="794"/>
      <c r="AH39" s="794"/>
      <c r="AI39" s="794"/>
      <c r="AJ39" s="794"/>
      <c r="AK39" s="794"/>
      <c r="AL39" s="794"/>
      <c r="AM39" s="794"/>
      <c r="AN39" s="794"/>
      <c r="AO39" s="794"/>
      <c r="AP39" s="794"/>
      <c r="AQ39" s="794"/>
      <c r="AR39" s="794"/>
      <c r="AS39" s="794"/>
      <c r="AT39" s="794"/>
      <c r="AU39" s="794"/>
      <c r="AV39" s="794"/>
      <c r="AW39" s="794"/>
      <c r="AX39" s="794"/>
      <c r="AY39" s="794"/>
      <c r="AZ39" s="794"/>
      <c r="BA39" s="794"/>
      <c r="BB39" s="794"/>
      <c r="BC39" s="794"/>
      <c r="BD39" s="794"/>
      <c r="BE39" s="794"/>
      <c r="BF39" s="794"/>
      <c r="BG39" s="794"/>
      <c r="BH39" s="794"/>
      <c r="BI39" s="794"/>
      <c r="BJ39" s="794"/>
      <c r="BK39" s="794"/>
      <c r="BL39" s="794"/>
      <c r="BM39" s="794"/>
      <c r="BN39" s="812" t="str">
        <f t="shared" si="0"/>
        <v/>
      </c>
      <c r="BO39" s="806" t="str">
        <f t="shared" si="1"/>
        <v/>
      </c>
      <c r="BP39" s="807" t="str">
        <f t="shared" si="2"/>
        <v/>
      </c>
      <c r="BQ39" s="807" t="str">
        <f t="shared" si="3"/>
        <v/>
      </c>
      <c r="BR39" s="808" t="str">
        <f t="shared" si="4"/>
        <v/>
      </c>
      <c r="BS39" s="793"/>
      <c r="BT39" s="794"/>
      <c r="BU39" s="794"/>
      <c r="BV39" s="797"/>
      <c r="BW39" s="797"/>
      <c r="BX39" s="797"/>
      <c r="BY39" s="797"/>
      <c r="BZ39" s="797"/>
      <c r="CA39" s="797"/>
      <c r="CB39" s="797"/>
      <c r="CC39" s="797"/>
      <c r="CD39" s="797"/>
      <c r="CE39" s="797"/>
      <c r="CF39" s="797"/>
      <c r="CG39" s="797"/>
      <c r="CH39" s="797"/>
      <c r="CI39" s="794"/>
      <c r="CJ39" s="794"/>
      <c r="CK39" s="794"/>
      <c r="CL39" s="794"/>
      <c r="CM39" s="794"/>
      <c r="CN39" s="794"/>
      <c r="CO39" s="794"/>
      <c r="CP39" s="794"/>
      <c r="CQ39" s="794"/>
      <c r="CR39" s="794"/>
      <c r="CS39" s="794"/>
      <c r="CT39" s="794"/>
      <c r="CU39" s="794"/>
      <c r="CV39" s="797"/>
      <c r="CW39" s="794"/>
      <c r="CX39" s="794"/>
      <c r="CY39" s="794"/>
      <c r="CZ39" s="794"/>
      <c r="DA39" s="794"/>
      <c r="DB39" s="794"/>
      <c r="DC39" s="794"/>
      <c r="DD39" s="794"/>
      <c r="DE39" s="794"/>
      <c r="DF39" s="794"/>
      <c r="DG39" s="794"/>
      <c r="DH39" s="794"/>
      <c r="DI39" s="794"/>
      <c r="DJ39" s="794"/>
      <c r="DK39" s="794"/>
      <c r="DL39" s="794"/>
      <c r="DM39" s="794"/>
      <c r="DN39" s="794"/>
      <c r="DO39" s="794"/>
      <c r="DP39" s="794"/>
      <c r="DQ39" s="794"/>
      <c r="DR39" s="812" t="str">
        <f t="shared" si="17"/>
        <v/>
      </c>
      <c r="DS39" s="806" t="str">
        <f t="shared" si="18"/>
        <v/>
      </c>
      <c r="DT39" s="807" t="str">
        <f t="shared" si="19"/>
        <v/>
      </c>
      <c r="DU39" s="807" t="str">
        <f t="shared" si="20"/>
        <v/>
      </c>
      <c r="DV39" s="808" t="str">
        <f t="shared" si="21"/>
        <v/>
      </c>
      <c r="DW39" s="793"/>
      <c r="DX39" s="794"/>
      <c r="DY39" s="794"/>
      <c r="DZ39" s="797"/>
      <c r="EA39" s="797"/>
      <c r="EB39" s="797"/>
      <c r="EC39" s="797"/>
      <c r="ED39" s="797"/>
      <c r="EE39" s="797"/>
      <c r="EF39" s="797"/>
      <c r="EG39" s="797"/>
      <c r="EH39" s="797"/>
      <c r="EI39" s="797"/>
      <c r="EJ39" s="797"/>
      <c r="EK39" s="797"/>
      <c r="EL39" s="797"/>
      <c r="EM39" s="794"/>
      <c r="EN39" s="794"/>
      <c r="EO39" s="794"/>
      <c r="EP39" s="794"/>
      <c r="EQ39" s="794"/>
      <c r="ER39" s="794"/>
      <c r="ES39" s="794"/>
      <c r="ET39" s="794"/>
      <c r="EU39" s="794"/>
      <c r="EV39" s="794"/>
      <c r="EW39" s="794"/>
      <c r="EX39" s="794"/>
      <c r="EY39" s="794"/>
      <c r="EZ39" s="797"/>
      <c r="FA39" s="794"/>
      <c r="FB39" s="794"/>
      <c r="FC39" s="794"/>
      <c r="FD39" s="794"/>
      <c r="FE39" s="794"/>
      <c r="FF39" s="794"/>
      <c r="FG39" s="794"/>
      <c r="FH39" s="794"/>
      <c r="FI39" s="794"/>
      <c r="FJ39" s="794"/>
      <c r="FK39" s="794"/>
      <c r="FL39" s="794"/>
      <c r="FM39" s="794"/>
      <c r="FN39" s="794"/>
      <c r="FO39" s="794"/>
      <c r="FP39" s="794"/>
      <c r="FQ39" s="794"/>
      <c r="FR39" s="794"/>
      <c r="FS39" s="794"/>
      <c r="FT39" s="794"/>
      <c r="FU39" s="794"/>
      <c r="FV39" s="812" t="str">
        <f t="shared" si="10"/>
        <v/>
      </c>
      <c r="FW39" s="806" t="str">
        <f t="shared" si="11"/>
        <v/>
      </c>
      <c r="FX39" s="807" t="str">
        <f t="shared" si="12"/>
        <v/>
      </c>
      <c r="FY39" s="807" t="str">
        <f t="shared" si="13"/>
        <v/>
      </c>
      <c r="FZ39" s="808" t="str">
        <f t="shared" si="14"/>
        <v/>
      </c>
    </row>
    <row r="40" spans="1:182" ht="11.25" customHeight="1" x14ac:dyDescent="0.2">
      <c r="A40" s="762">
        <f>SUM(A39)+1</f>
        <v>1</v>
      </c>
      <c r="B40" s="763" t="e">
        <f>AVERAGE('O3'!$AL$31:$AL$54)</f>
        <v>#DIV/0!</v>
      </c>
      <c r="C40" s="763">
        <f>MAX('O3'!$AL$31:$AL$54)</f>
        <v>0</v>
      </c>
      <c r="D40" s="624"/>
      <c r="E40" s="624"/>
      <c r="F40" s="624"/>
      <c r="G40" s="624"/>
      <c r="H40" s="624"/>
      <c r="I40" s="768"/>
      <c r="J40" s="634"/>
      <c r="K40" s="634"/>
      <c r="L40" s="634"/>
      <c r="N40" s="804">
        <f>SUM(AirVision!A39)</f>
        <v>0</v>
      </c>
      <c r="O40" s="793"/>
      <c r="P40" s="794"/>
      <c r="Q40" s="794"/>
      <c r="R40" s="797"/>
      <c r="S40" s="797"/>
      <c r="T40" s="797"/>
      <c r="U40" s="797"/>
      <c r="V40" s="797"/>
      <c r="W40" s="797"/>
      <c r="X40" s="797"/>
      <c r="Y40" s="797"/>
      <c r="Z40" s="797"/>
      <c r="AA40" s="797"/>
      <c r="AB40" s="797"/>
      <c r="AC40" s="797"/>
      <c r="AD40" s="797"/>
      <c r="AE40" s="794"/>
      <c r="AF40" s="794"/>
      <c r="AG40" s="794"/>
      <c r="AH40" s="794"/>
      <c r="AI40" s="794"/>
      <c r="AJ40" s="794"/>
      <c r="AK40" s="794"/>
      <c r="AL40" s="794"/>
      <c r="AM40" s="794"/>
      <c r="AN40" s="794"/>
      <c r="AO40" s="794"/>
      <c r="AP40" s="794"/>
      <c r="AQ40" s="794"/>
      <c r="AR40" s="794"/>
      <c r="AS40" s="794"/>
      <c r="AT40" s="794"/>
      <c r="AU40" s="794"/>
      <c r="AV40" s="794"/>
      <c r="AW40" s="794"/>
      <c r="AX40" s="794"/>
      <c r="AY40" s="794"/>
      <c r="AZ40" s="794"/>
      <c r="BA40" s="794"/>
      <c r="BB40" s="794"/>
      <c r="BC40" s="794"/>
      <c r="BD40" s="794"/>
      <c r="BE40" s="794"/>
      <c r="BF40" s="794"/>
      <c r="BG40" s="794"/>
      <c r="BH40" s="794"/>
      <c r="BI40" s="794"/>
      <c r="BJ40" s="794"/>
      <c r="BK40" s="794"/>
      <c r="BL40" s="794"/>
      <c r="BM40" s="794"/>
      <c r="BN40" s="812" t="str">
        <f t="shared" si="0"/>
        <v/>
      </c>
      <c r="BO40" s="806" t="str">
        <f t="shared" si="1"/>
        <v/>
      </c>
      <c r="BP40" s="807" t="str">
        <f t="shared" si="2"/>
        <v/>
      </c>
      <c r="BQ40" s="807" t="str">
        <f t="shared" si="3"/>
        <v/>
      </c>
      <c r="BR40" s="808" t="str">
        <f t="shared" si="4"/>
        <v/>
      </c>
      <c r="BS40" s="793"/>
      <c r="BT40" s="794"/>
      <c r="BU40" s="794"/>
      <c r="BV40" s="797"/>
      <c r="BW40" s="797"/>
      <c r="BX40" s="797"/>
      <c r="BY40" s="797"/>
      <c r="BZ40" s="797"/>
      <c r="CA40" s="797"/>
      <c r="CB40" s="797"/>
      <c r="CC40" s="797"/>
      <c r="CD40" s="797"/>
      <c r="CE40" s="797"/>
      <c r="CF40" s="797"/>
      <c r="CG40" s="797"/>
      <c r="CH40" s="797"/>
      <c r="CI40" s="794"/>
      <c r="CJ40" s="794"/>
      <c r="CK40" s="794"/>
      <c r="CL40" s="794"/>
      <c r="CM40" s="794"/>
      <c r="CN40" s="794"/>
      <c r="CO40" s="794"/>
      <c r="CP40" s="794"/>
      <c r="CQ40" s="794"/>
      <c r="CR40" s="794"/>
      <c r="CS40" s="794"/>
      <c r="CT40" s="794"/>
      <c r="CU40" s="794"/>
      <c r="CV40" s="797"/>
      <c r="CW40" s="794"/>
      <c r="CX40" s="794"/>
      <c r="CY40" s="794"/>
      <c r="CZ40" s="794"/>
      <c r="DA40" s="794"/>
      <c r="DB40" s="794"/>
      <c r="DC40" s="794"/>
      <c r="DD40" s="794"/>
      <c r="DE40" s="794"/>
      <c r="DF40" s="794"/>
      <c r="DG40" s="794"/>
      <c r="DH40" s="794"/>
      <c r="DI40" s="794"/>
      <c r="DJ40" s="794"/>
      <c r="DK40" s="794"/>
      <c r="DL40" s="794"/>
      <c r="DM40" s="794"/>
      <c r="DN40" s="794"/>
      <c r="DO40" s="794"/>
      <c r="DP40" s="794"/>
      <c r="DQ40" s="794"/>
      <c r="DR40" s="812" t="str">
        <f t="shared" si="17"/>
        <v/>
      </c>
      <c r="DS40" s="806" t="str">
        <f t="shared" si="18"/>
        <v/>
      </c>
      <c r="DT40" s="807" t="str">
        <f t="shared" si="19"/>
        <v/>
      </c>
      <c r="DU40" s="807" t="str">
        <f t="shared" si="20"/>
        <v/>
      </c>
      <c r="DV40" s="808" t="str">
        <f t="shared" si="21"/>
        <v/>
      </c>
      <c r="DW40" s="793"/>
      <c r="DX40" s="794"/>
      <c r="DY40" s="794"/>
      <c r="DZ40" s="797"/>
      <c r="EA40" s="797"/>
      <c r="EB40" s="797"/>
      <c r="EC40" s="797"/>
      <c r="ED40" s="797"/>
      <c r="EE40" s="797"/>
      <c r="EF40" s="797"/>
      <c r="EG40" s="797"/>
      <c r="EH40" s="797"/>
      <c r="EI40" s="797"/>
      <c r="EJ40" s="797"/>
      <c r="EK40" s="797"/>
      <c r="EL40" s="797"/>
      <c r="EM40" s="794"/>
      <c r="EN40" s="794"/>
      <c r="EO40" s="794"/>
      <c r="EP40" s="794"/>
      <c r="EQ40" s="794"/>
      <c r="ER40" s="794"/>
      <c r="ES40" s="794"/>
      <c r="ET40" s="794"/>
      <c r="EU40" s="794"/>
      <c r="EV40" s="794"/>
      <c r="EW40" s="794"/>
      <c r="EX40" s="794"/>
      <c r="EY40" s="794"/>
      <c r="EZ40" s="797"/>
      <c r="FA40" s="794"/>
      <c r="FB40" s="794"/>
      <c r="FC40" s="794"/>
      <c r="FD40" s="794"/>
      <c r="FE40" s="794"/>
      <c r="FF40" s="794"/>
      <c r="FG40" s="794"/>
      <c r="FH40" s="794"/>
      <c r="FI40" s="794"/>
      <c r="FJ40" s="794"/>
      <c r="FK40" s="794"/>
      <c r="FL40" s="794"/>
      <c r="FM40" s="794"/>
      <c r="FN40" s="794"/>
      <c r="FO40" s="794"/>
      <c r="FP40" s="794"/>
      <c r="FQ40" s="794"/>
      <c r="FR40" s="794"/>
      <c r="FS40" s="794"/>
      <c r="FT40" s="794"/>
      <c r="FU40" s="794"/>
      <c r="FV40" s="812" t="str">
        <f t="shared" si="10"/>
        <v/>
      </c>
      <c r="FW40" s="806" t="str">
        <f t="shared" si="11"/>
        <v/>
      </c>
      <c r="FX40" s="807" t="str">
        <f t="shared" si="12"/>
        <v/>
      </c>
      <c r="FY40" s="807" t="str">
        <f t="shared" si="13"/>
        <v/>
      </c>
      <c r="FZ40" s="808" t="str">
        <f t="shared" si="14"/>
        <v/>
      </c>
    </row>
    <row r="41" spans="1:182" ht="11.25" customHeight="1" x14ac:dyDescent="0.2">
      <c r="A41" s="762">
        <f t="shared" ref="A41:A68" si="22">SUM(A40)+1</f>
        <v>2</v>
      </c>
      <c r="B41" s="763" t="e">
        <f>AVERAGE('O3'!$AL$55:$AL$78)</f>
        <v>#DIV/0!</v>
      </c>
      <c r="C41" s="763">
        <f>MAX('O3'!$AL$55:$AL$78)</f>
        <v>0</v>
      </c>
      <c r="D41" s="624"/>
      <c r="E41" s="624"/>
      <c r="F41" s="624"/>
      <c r="G41" s="624"/>
      <c r="H41" s="624"/>
      <c r="I41" s="768"/>
      <c r="J41" s="634"/>
      <c r="K41" s="634"/>
      <c r="L41" s="634"/>
      <c r="N41" s="804">
        <f>SUM(AirVision!A40)</f>
        <v>0</v>
      </c>
      <c r="O41" s="793"/>
      <c r="P41" s="794"/>
      <c r="Q41" s="794"/>
      <c r="R41" s="797"/>
      <c r="S41" s="797"/>
      <c r="T41" s="797"/>
      <c r="U41" s="797"/>
      <c r="V41" s="797"/>
      <c r="W41" s="797"/>
      <c r="X41" s="797"/>
      <c r="Y41" s="797"/>
      <c r="Z41" s="797"/>
      <c r="AA41" s="797"/>
      <c r="AB41" s="797"/>
      <c r="AC41" s="797"/>
      <c r="AD41" s="797"/>
      <c r="AE41" s="794"/>
      <c r="AF41" s="794"/>
      <c r="AG41" s="794"/>
      <c r="AH41" s="794"/>
      <c r="AI41" s="794"/>
      <c r="AJ41" s="794"/>
      <c r="AK41" s="794"/>
      <c r="AL41" s="794"/>
      <c r="AM41" s="794"/>
      <c r="AN41" s="794"/>
      <c r="AO41" s="794"/>
      <c r="AP41" s="794"/>
      <c r="AQ41" s="794"/>
      <c r="AR41" s="794"/>
      <c r="AS41" s="794"/>
      <c r="AT41" s="794"/>
      <c r="AU41" s="794"/>
      <c r="AV41" s="794"/>
      <c r="AW41" s="794"/>
      <c r="AX41" s="794"/>
      <c r="AY41" s="794"/>
      <c r="AZ41" s="794"/>
      <c r="BA41" s="794"/>
      <c r="BB41" s="794"/>
      <c r="BC41" s="794"/>
      <c r="BD41" s="794"/>
      <c r="BE41" s="794"/>
      <c r="BF41" s="794"/>
      <c r="BG41" s="794"/>
      <c r="BH41" s="794"/>
      <c r="BI41" s="794"/>
      <c r="BJ41" s="794"/>
      <c r="BK41" s="794"/>
      <c r="BL41" s="794"/>
      <c r="BM41" s="794"/>
      <c r="BN41" s="812" t="str">
        <f t="shared" si="0"/>
        <v/>
      </c>
      <c r="BO41" s="806" t="str">
        <f t="shared" si="1"/>
        <v/>
      </c>
      <c r="BP41" s="807" t="str">
        <f t="shared" si="2"/>
        <v/>
      </c>
      <c r="BQ41" s="807" t="str">
        <f t="shared" si="3"/>
        <v/>
      </c>
      <c r="BR41" s="808" t="str">
        <f t="shared" si="4"/>
        <v/>
      </c>
      <c r="BS41" s="793"/>
      <c r="BT41" s="794"/>
      <c r="BU41" s="794"/>
      <c r="BV41" s="797"/>
      <c r="BW41" s="797"/>
      <c r="BX41" s="797"/>
      <c r="BY41" s="797"/>
      <c r="BZ41" s="797"/>
      <c r="CA41" s="797"/>
      <c r="CB41" s="797"/>
      <c r="CC41" s="797"/>
      <c r="CD41" s="797"/>
      <c r="CE41" s="797"/>
      <c r="CF41" s="797"/>
      <c r="CG41" s="797"/>
      <c r="CH41" s="797"/>
      <c r="CI41" s="794"/>
      <c r="CJ41" s="794"/>
      <c r="CK41" s="794"/>
      <c r="CL41" s="794"/>
      <c r="CM41" s="794"/>
      <c r="CN41" s="794"/>
      <c r="CO41" s="794"/>
      <c r="CP41" s="794"/>
      <c r="CQ41" s="794"/>
      <c r="CR41" s="794"/>
      <c r="CS41" s="794"/>
      <c r="CT41" s="794"/>
      <c r="CU41" s="794"/>
      <c r="CV41" s="797"/>
      <c r="CW41" s="794"/>
      <c r="CX41" s="794"/>
      <c r="CY41" s="794"/>
      <c r="CZ41" s="794"/>
      <c r="DA41" s="794"/>
      <c r="DB41" s="794"/>
      <c r="DC41" s="794"/>
      <c r="DD41" s="794"/>
      <c r="DE41" s="794"/>
      <c r="DF41" s="794"/>
      <c r="DG41" s="794"/>
      <c r="DH41" s="794"/>
      <c r="DI41" s="794"/>
      <c r="DJ41" s="794"/>
      <c r="DK41" s="794"/>
      <c r="DL41" s="794"/>
      <c r="DM41" s="794"/>
      <c r="DN41" s="794"/>
      <c r="DO41" s="794"/>
      <c r="DP41" s="794"/>
      <c r="DQ41" s="794"/>
      <c r="DR41" s="812" t="str">
        <f t="shared" si="17"/>
        <v/>
      </c>
      <c r="DS41" s="806" t="str">
        <f t="shared" si="18"/>
        <v/>
      </c>
      <c r="DT41" s="807" t="str">
        <f t="shared" si="19"/>
        <v/>
      </c>
      <c r="DU41" s="807" t="str">
        <f t="shared" si="20"/>
        <v/>
      </c>
      <c r="DV41" s="808" t="str">
        <f t="shared" si="21"/>
        <v/>
      </c>
      <c r="DW41" s="793"/>
      <c r="DX41" s="794"/>
      <c r="DY41" s="794"/>
      <c r="DZ41" s="797"/>
      <c r="EA41" s="797"/>
      <c r="EB41" s="797"/>
      <c r="EC41" s="797"/>
      <c r="ED41" s="797"/>
      <c r="EE41" s="797"/>
      <c r="EF41" s="797"/>
      <c r="EG41" s="797"/>
      <c r="EH41" s="797"/>
      <c r="EI41" s="797"/>
      <c r="EJ41" s="797"/>
      <c r="EK41" s="797"/>
      <c r="EL41" s="797"/>
      <c r="EM41" s="794"/>
      <c r="EN41" s="794"/>
      <c r="EO41" s="794"/>
      <c r="EP41" s="794"/>
      <c r="EQ41" s="794"/>
      <c r="ER41" s="794"/>
      <c r="ES41" s="794"/>
      <c r="ET41" s="794"/>
      <c r="EU41" s="794"/>
      <c r="EV41" s="794"/>
      <c r="EW41" s="794"/>
      <c r="EX41" s="794"/>
      <c r="EY41" s="794"/>
      <c r="EZ41" s="797"/>
      <c r="FA41" s="794"/>
      <c r="FB41" s="794"/>
      <c r="FC41" s="794"/>
      <c r="FD41" s="794"/>
      <c r="FE41" s="794"/>
      <c r="FF41" s="794"/>
      <c r="FG41" s="794"/>
      <c r="FH41" s="794"/>
      <c r="FI41" s="794"/>
      <c r="FJ41" s="794"/>
      <c r="FK41" s="794"/>
      <c r="FL41" s="794"/>
      <c r="FM41" s="794"/>
      <c r="FN41" s="794"/>
      <c r="FO41" s="794"/>
      <c r="FP41" s="794"/>
      <c r="FQ41" s="794"/>
      <c r="FR41" s="794"/>
      <c r="FS41" s="794"/>
      <c r="FT41" s="794"/>
      <c r="FU41" s="794"/>
      <c r="FV41" s="812" t="str">
        <f t="shared" si="10"/>
        <v/>
      </c>
      <c r="FW41" s="806" t="str">
        <f t="shared" si="11"/>
        <v/>
      </c>
      <c r="FX41" s="807" t="str">
        <f t="shared" si="12"/>
        <v/>
      </c>
      <c r="FY41" s="807" t="str">
        <f t="shared" si="13"/>
        <v/>
      </c>
      <c r="FZ41" s="808" t="str">
        <f t="shared" si="14"/>
        <v/>
      </c>
    </row>
    <row r="42" spans="1:182" ht="11.25" customHeight="1" x14ac:dyDescent="0.2">
      <c r="A42" s="762">
        <f t="shared" si="22"/>
        <v>3</v>
      </c>
      <c r="B42" s="763" t="e">
        <f>AVERAGE('O3'!$AL$79:$AL$102)</f>
        <v>#DIV/0!</v>
      </c>
      <c r="C42" s="763">
        <f>MAX('O3'!$AL$79:$AL$102)</f>
        <v>0</v>
      </c>
      <c r="D42" s="624"/>
      <c r="E42" s="624"/>
      <c r="F42" s="624"/>
      <c r="G42" s="624"/>
      <c r="H42" s="624"/>
      <c r="I42" s="768"/>
      <c r="J42" s="634"/>
      <c r="K42" s="634"/>
      <c r="L42" s="634"/>
      <c r="N42" s="804">
        <f>SUM(AirVision!A41)</f>
        <v>0</v>
      </c>
      <c r="O42" s="793"/>
      <c r="P42" s="794"/>
      <c r="Q42" s="794"/>
      <c r="R42" s="797"/>
      <c r="S42" s="797"/>
      <c r="T42" s="797"/>
      <c r="U42" s="797"/>
      <c r="V42" s="797"/>
      <c r="W42" s="797"/>
      <c r="X42" s="797"/>
      <c r="Y42" s="797"/>
      <c r="Z42" s="797"/>
      <c r="AA42" s="797"/>
      <c r="AB42" s="797"/>
      <c r="AC42" s="797"/>
      <c r="AD42" s="797"/>
      <c r="AE42" s="794"/>
      <c r="AF42" s="794"/>
      <c r="AG42" s="794"/>
      <c r="AH42" s="794"/>
      <c r="AI42" s="794"/>
      <c r="AJ42" s="794"/>
      <c r="AK42" s="794"/>
      <c r="AL42" s="794"/>
      <c r="AM42" s="794"/>
      <c r="AN42" s="794"/>
      <c r="AO42" s="794"/>
      <c r="AP42" s="794"/>
      <c r="AQ42" s="794"/>
      <c r="AR42" s="794"/>
      <c r="AS42" s="794"/>
      <c r="AT42" s="794"/>
      <c r="AU42" s="794"/>
      <c r="AV42" s="794"/>
      <c r="AW42" s="794"/>
      <c r="AX42" s="794"/>
      <c r="AY42" s="794"/>
      <c r="AZ42" s="794"/>
      <c r="BA42" s="794"/>
      <c r="BB42" s="794"/>
      <c r="BC42" s="794"/>
      <c r="BD42" s="794"/>
      <c r="BE42" s="794"/>
      <c r="BF42" s="794"/>
      <c r="BG42" s="794"/>
      <c r="BH42" s="794"/>
      <c r="BI42" s="794"/>
      <c r="BJ42" s="794"/>
      <c r="BK42" s="794"/>
      <c r="BL42" s="794"/>
      <c r="BM42" s="794"/>
      <c r="BN42" s="812" t="str">
        <f t="shared" si="0"/>
        <v/>
      </c>
      <c r="BO42" s="806" t="str">
        <f t="shared" si="1"/>
        <v/>
      </c>
      <c r="BP42" s="807" t="str">
        <f t="shared" si="2"/>
        <v/>
      </c>
      <c r="BQ42" s="807" t="str">
        <f t="shared" si="3"/>
        <v/>
      </c>
      <c r="BR42" s="808" t="str">
        <f t="shared" si="4"/>
        <v/>
      </c>
      <c r="BS42" s="793"/>
      <c r="BT42" s="794"/>
      <c r="BU42" s="794"/>
      <c r="BV42" s="797"/>
      <c r="BW42" s="797"/>
      <c r="BX42" s="797"/>
      <c r="BY42" s="797"/>
      <c r="BZ42" s="797"/>
      <c r="CA42" s="797"/>
      <c r="CB42" s="797"/>
      <c r="CC42" s="797"/>
      <c r="CD42" s="797"/>
      <c r="CE42" s="797"/>
      <c r="CF42" s="797"/>
      <c r="CG42" s="797"/>
      <c r="CH42" s="797"/>
      <c r="CI42" s="794"/>
      <c r="CJ42" s="794"/>
      <c r="CK42" s="794"/>
      <c r="CL42" s="794"/>
      <c r="CM42" s="794"/>
      <c r="CN42" s="794"/>
      <c r="CO42" s="794"/>
      <c r="CP42" s="794"/>
      <c r="CQ42" s="794"/>
      <c r="CR42" s="794"/>
      <c r="CS42" s="794"/>
      <c r="CT42" s="794"/>
      <c r="CU42" s="794"/>
      <c r="CV42" s="797"/>
      <c r="CW42" s="794"/>
      <c r="CX42" s="794"/>
      <c r="CY42" s="794"/>
      <c r="CZ42" s="794"/>
      <c r="DA42" s="794"/>
      <c r="DB42" s="794"/>
      <c r="DC42" s="794"/>
      <c r="DD42" s="794"/>
      <c r="DE42" s="794"/>
      <c r="DF42" s="794"/>
      <c r="DG42" s="794"/>
      <c r="DH42" s="794"/>
      <c r="DI42" s="794"/>
      <c r="DJ42" s="794"/>
      <c r="DK42" s="794"/>
      <c r="DL42" s="794"/>
      <c r="DM42" s="794"/>
      <c r="DN42" s="794"/>
      <c r="DO42" s="794"/>
      <c r="DP42" s="794"/>
      <c r="DQ42" s="794"/>
      <c r="DR42" s="812" t="str">
        <f t="shared" si="17"/>
        <v/>
      </c>
      <c r="DS42" s="806" t="str">
        <f t="shared" si="18"/>
        <v/>
      </c>
      <c r="DT42" s="807" t="str">
        <f t="shared" si="19"/>
        <v/>
      </c>
      <c r="DU42" s="807" t="str">
        <f t="shared" si="20"/>
        <v/>
      </c>
      <c r="DV42" s="808" t="str">
        <f t="shared" si="21"/>
        <v/>
      </c>
      <c r="DW42" s="793"/>
      <c r="DX42" s="794"/>
      <c r="DY42" s="794"/>
      <c r="DZ42" s="797"/>
      <c r="EA42" s="797"/>
      <c r="EB42" s="797"/>
      <c r="EC42" s="797"/>
      <c r="ED42" s="797"/>
      <c r="EE42" s="797"/>
      <c r="EF42" s="797"/>
      <c r="EG42" s="797"/>
      <c r="EH42" s="797"/>
      <c r="EI42" s="797"/>
      <c r="EJ42" s="797"/>
      <c r="EK42" s="797"/>
      <c r="EL42" s="797"/>
      <c r="EM42" s="794"/>
      <c r="EN42" s="794"/>
      <c r="EO42" s="794"/>
      <c r="EP42" s="794"/>
      <c r="EQ42" s="794"/>
      <c r="ER42" s="794"/>
      <c r="ES42" s="794"/>
      <c r="ET42" s="794"/>
      <c r="EU42" s="794"/>
      <c r="EV42" s="794"/>
      <c r="EW42" s="794"/>
      <c r="EX42" s="794"/>
      <c r="EY42" s="794"/>
      <c r="EZ42" s="797"/>
      <c r="FA42" s="794"/>
      <c r="FB42" s="794"/>
      <c r="FC42" s="794"/>
      <c r="FD42" s="794"/>
      <c r="FE42" s="794"/>
      <c r="FF42" s="794"/>
      <c r="FG42" s="794"/>
      <c r="FH42" s="794"/>
      <c r="FI42" s="794"/>
      <c r="FJ42" s="794"/>
      <c r="FK42" s="794"/>
      <c r="FL42" s="794"/>
      <c r="FM42" s="794"/>
      <c r="FN42" s="794"/>
      <c r="FO42" s="794"/>
      <c r="FP42" s="794"/>
      <c r="FQ42" s="794"/>
      <c r="FR42" s="794"/>
      <c r="FS42" s="794"/>
      <c r="FT42" s="794"/>
      <c r="FU42" s="794"/>
      <c r="FV42" s="812" t="str">
        <f t="shared" si="10"/>
        <v/>
      </c>
      <c r="FW42" s="806" t="str">
        <f t="shared" si="11"/>
        <v/>
      </c>
      <c r="FX42" s="807" t="str">
        <f t="shared" si="12"/>
        <v/>
      </c>
      <c r="FY42" s="807" t="str">
        <f t="shared" si="13"/>
        <v/>
      </c>
      <c r="FZ42" s="808" t="str">
        <f t="shared" si="14"/>
        <v/>
      </c>
    </row>
    <row r="43" spans="1:182" ht="11.25" customHeight="1" x14ac:dyDescent="0.2">
      <c r="A43" s="762">
        <f t="shared" si="22"/>
        <v>4</v>
      </c>
      <c r="B43" s="763" t="e">
        <f>AVERAGE('O3'!$AL$103:$AL$126)</f>
        <v>#DIV/0!</v>
      </c>
      <c r="C43" s="763">
        <f>MAX('O3'!$AL$103:$AL$126)</f>
        <v>0</v>
      </c>
      <c r="D43" s="624"/>
      <c r="E43" s="624"/>
      <c r="F43" s="624"/>
      <c r="G43" s="624"/>
      <c r="H43" s="624"/>
      <c r="I43" s="768"/>
      <c r="J43" s="634"/>
      <c r="K43" s="634"/>
      <c r="L43" s="634"/>
      <c r="N43" s="804">
        <f>SUM(AirVision!A42)</f>
        <v>0</v>
      </c>
      <c r="O43" s="793"/>
      <c r="P43" s="794"/>
      <c r="Q43" s="794"/>
      <c r="R43" s="797"/>
      <c r="S43" s="797"/>
      <c r="T43" s="797"/>
      <c r="U43" s="797"/>
      <c r="V43" s="797"/>
      <c r="W43" s="797"/>
      <c r="X43" s="797"/>
      <c r="Y43" s="797"/>
      <c r="Z43" s="797"/>
      <c r="AA43" s="797"/>
      <c r="AB43" s="797"/>
      <c r="AC43" s="797"/>
      <c r="AD43" s="797"/>
      <c r="AE43" s="794"/>
      <c r="AF43" s="794"/>
      <c r="AG43" s="794"/>
      <c r="AH43" s="794"/>
      <c r="AI43" s="794"/>
      <c r="AJ43" s="794"/>
      <c r="AK43" s="794"/>
      <c r="AL43" s="794"/>
      <c r="AM43" s="794"/>
      <c r="AN43" s="794"/>
      <c r="AO43" s="794"/>
      <c r="AP43" s="794"/>
      <c r="AQ43" s="794"/>
      <c r="AR43" s="794"/>
      <c r="AS43" s="794"/>
      <c r="AT43" s="794"/>
      <c r="AU43" s="794"/>
      <c r="AV43" s="794"/>
      <c r="AW43" s="794"/>
      <c r="AX43" s="794"/>
      <c r="AY43" s="794"/>
      <c r="AZ43" s="794"/>
      <c r="BA43" s="794"/>
      <c r="BB43" s="794"/>
      <c r="BC43" s="794"/>
      <c r="BD43" s="794"/>
      <c r="BE43" s="794"/>
      <c r="BF43" s="794"/>
      <c r="BG43" s="794"/>
      <c r="BH43" s="794"/>
      <c r="BI43" s="794"/>
      <c r="BJ43" s="794"/>
      <c r="BK43" s="794"/>
      <c r="BL43" s="794"/>
      <c r="BM43" s="794"/>
      <c r="BN43" s="812" t="str">
        <f t="shared" si="0"/>
        <v/>
      </c>
      <c r="BO43" s="806" t="str">
        <f t="shared" si="1"/>
        <v/>
      </c>
      <c r="BP43" s="807" t="str">
        <f t="shared" si="2"/>
        <v/>
      </c>
      <c r="BQ43" s="807" t="str">
        <f t="shared" si="3"/>
        <v/>
      </c>
      <c r="BR43" s="808" t="str">
        <f t="shared" si="4"/>
        <v/>
      </c>
      <c r="BS43" s="793"/>
      <c r="BT43" s="794"/>
      <c r="BU43" s="794"/>
      <c r="BV43" s="797"/>
      <c r="BW43" s="797"/>
      <c r="BX43" s="797"/>
      <c r="BY43" s="797"/>
      <c r="BZ43" s="797"/>
      <c r="CA43" s="797"/>
      <c r="CB43" s="797"/>
      <c r="CC43" s="797"/>
      <c r="CD43" s="797"/>
      <c r="CE43" s="797"/>
      <c r="CF43" s="797"/>
      <c r="CG43" s="797"/>
      <c r="CH43" s="797"/>
      <c r="CI43" s="794"/>
      <c r="CJ43" s="794"/>
      <c r="CK43" s="794"/>
      <c r="CL43" s="794"/>
      <c r="CM43" s="794"/>
      <c r="CN43" s="794"/>
      <c r="CO43" s="794"/>
      <c r="CP43" s="794"/>
      <c r="CQ43" s="794"/>
      <c r="CR43" s="794"/>
      <c r="CS43" s="794"/>
      <c r="CT43" s="794"/>
      <c r="CU43" s="794"/>
      <c r="CV43" s="797"/>
      <c r="CW43" s="794"/>
      <c r="CX43" s="794"/>
      <c r="CY43" s="794"/>
      <c r="CZ43" s="794"/>
      <c r="DA43" s="794"/>
      <c r="DB43" s="794"/>
      <c r="DC43" s="794"/>
      <c r="DD43" s="794"/>
      <c r="DE43" s="794"/>
      <c r="DF43" s="794"/>
      <c r="DG43" s="794"/>
      <c r="DH43" s="794"/>
      <c r="DI43" s="794"/>
      <c r="DJ43" s="794"/>
      <c r="DK43" s="794"/>
      <c r="DL43" s="794"/>
      <c r="DM43" s="794"/>
      <c r="DN43" s="794"/>
      <c r="DO43" s="794"/>
      <c r="DP43" s="794"/>
      <c r="DQ43" s="794"/>
      <c r="DR43" s="812" t="str">
        <f t="shared" si="17"/>
        <v/>
      </c>
      <c r="DS43" s="806" t="str">
        <f t="shared" si="18"/>
        <v/>
      </c>
      <c r="DT43" s="807" t="str">
        <f t="shared" si="19"/>
        <v/>
      </c>
      <c r="DU43" s="807" t="str">
        <f t="shared" si="20"/>
        <v/>
      </c>
      <c r="DV43" s="808" t="str">
        <f t="shared" si="21"/>
        <v/>
      </c>
      <c r="DW43" s="793"/>
      <c r="DX43" s="794"/>
      <c r="DY43" s="794"/>
      <c r="DZ43" s="797"/>
      <c r="EA43" s="797"/>
      <c r="EB43" s="797"/>
      <c r="EC43" s="797"/>
      <c r="ED43" s="797"/>
      <c r="EE43" s="797"/>
      <c r="EF43" s="797"/>
      <c r="EG43" s="797"/>
      <c r="EH43" s="797"/>
      <c r="EI43" s="797"/>
      <c r="EJ43" s="797"/>
      <c r="EK43" s="797"/>
      <c r="EL43" s="797"/>
      <c r="EM43" s="794"/>
      <c r="EN43" s="794"/>
      <c r="EO43" s="794"/>
      <c r="EP43" s="794"/>
      <c r="EQ43" s="794"/>
      <c r="ER43" s="794"/>
      <c r="ES43" s="794"/>
      <c r="ET43" s="794"/>
      <c r="EU43" s="794"/>
      <c r="EV43" s="794"/>
      <c r="EW43" s="794"/>
      <c r="EX43" s="794"/>
      <c r="EY43" s="794"/>
      <c r="EZ43" s="797"/>
      <c r="FA43" s="794"/>
      <c r="FB43" s="794"/>
      <c r="FC43" s="794"/>
      <c r="FD43" s="794"/>
      <c r="FE43" s="794"/>
      <c r="FF43" s="794"/>
      <c r="FG43" s="794"/>
      <c r="FH43" s="794"/>
      <c r="FI43" s="794"/>
      <c r="FJ43" s="794"/>
      <c r="FK43" s="794"/>
      <c r="FL43" s="794"/>
      <c r="FM43" s="794"/>
      <c r="FN43" s="794"/>
      <c r="FO43" s="794"/>
      <c r="FP43" s="794"/>
      <c r="FQ43" s="794"/>
      <c r="FR43" s="794"/>
      <c r="FS43" s="794"/>
      <c r="FT43" s="794"/>
      <c r="FU43" s="794"/>
      <c r="FV43" s="812" t="str">
        <f t="shared" si="10"/>
        <v/>
      </c>
      <c r="FW43" s="806" t="str">
        <f t="shared" si="11"/>
        <v/>
      </c>
      <c r="FX43" s="807" t="str">
        <f t="shared" si="12"/>
        <v/>
      </c>
      <c r="FY43" s="807" t="str">
        <f t="shared" si="13"/>
        <v/>
      </c>
      <c r="FZ43" s="808" t="str">
        <f t="shared" si="14"/>
        <v/>
      </c>
    </row>
    <row r="44" spans="1:182" ht="11.25" customHeight="1" x14ac:dyDescent="0.2">
      <c r="A44" s="762">
        <f t="shared" si="22"/>
        <v>5</v>
      </c>
      <c r="B44" s="763" t="e">
        <f>AVERAGE('O3'!$AL$127:$AL$150)</f>
        <v>#DIV/0!</v>
      </c>
      <c r="C44" s="763">
        <f>MAX('O3'!$AL$127:$AL$150)</f>
        <v>0</v>
      </c>
      <c r="D44" s="624"/>
      <c r="E44" s="624"/>
      <c r="F44" s="624"/>
      <c r="G44" s="624"/>
      <c r="H44" s="624"/>
      <c r="I44" s="768"/>
      <c r="J44" s="634"/>
      <c r="K44" s="634"/>
      <c r="L44" s="634"/>
      <c r="N44" s="804">
        <f>SUM(AirVision!A43)</f>
        <v>0</v>
      </c>
      <c r="O44" s="793"/>
      <c r="P44" s="794"/>
      <c r="Q44" s="794"/>
      <c r="R44" s="797"/>
      <c r="S44" s="797"/>
      <c r="T44" s="797"/>
      <c r="U44" s="797"/>
      <c r="V44" s="797"/>
      <c r="W44" s="797"/>
      <c r="X44" s="797"/>
      <c r="Y44" s="797"/>
      <c r="Z44" s="797"/>
      <c r="AA44" s="797"/>
      <c r="AB44" s="797"/>
      <c r="AC44" s="797"/>
      <c r="AD44" s="797"/>
      <c r="AE44" s="794"/>
      <c r="AF44" s="794"/>
      <c r="AG44" s="794"/>
      <c r="AH44" s="794"/>
      <c r="AI44" s="794"/>
      <c r="AJ44" s="794"/>
      <c r="AK44" s="794"/>
      <c r="AL44" s="794"/>
      <c r="AM44" s="794"/>
      <c r="AN44" s="794"/>
      <c r="AO44" s="794"/>
      <c r="AP44" s="794"/>
      <c r="AQ44" s="794"/>
      <c r="AR44" s="794"/>
      <c r="AS44" s="794"/>
      <c r="AT44" s="794"/>
      <c r="AU44" s="794"/>
      <c r="AV44" s="794"/>
      <c r="AW44" s="794"/>
      <c r="AX44" s="794"/>
      <c r="AY44" s="794"/>
      <c r="AZ44" s="794"/>
      <c r="BA44" s="794"/>
      <c r="BB44" s="794"/>
      <c r="BC44" s="794"/>
      <c r="BD44" s="794"/>
      <c r="BE44" s="794"/>
      <c r="BF44" s="794"/>
      <c r="BG44" s="794"/>
      <c r="BH44" s="794"/>
      <c r="BI44" s="794"/>
      <c r="BJ44" s="794"/>
      <c r="BK44" s="794"/>
      <c r="BL44" s="794"/>
      <c r="BM44" s="794"/>
      <c r="BN44" s="812" t="str">
        <f t="shared" si="0"/>
        <v/>
      </c>
      <c r="BO44" s="806" t="str">
        <f t="shared" si="1"/>
        <v/>
      </c>
      <c r="BP44" s="807" t="str">
        <f t="shared" si="2"/>
        <v/>
      </c>
      <c r="BQ44" s="807" t="str">
        <f t="shared" si="3"/>
        <v/>
      </c>
      <c r="BR44" s="808" t="str">
        <f t="shared" si="4"/>
        <v/>
      </c>
      <c r="BS44" s="793"/>
      <c r="BT44" s="794"/>
      <c r="BU44" s="794"/>
      <c r="BV44" s="797"/>
      <c r="BW44" s="797"/>
      <c r="BX44" s="797"/>
      <c r="BY44" s="797"/>
      <c r="BZ44" s="797"/>
      <c r="CA44" s="797"/>
      <c r="CB44" s="797"/>
      <c r="CC44" s="797"/>
      <c r="CD44" s="797"/>
      <c r="CE44" s="797"/>
      <c r="CF44" s="797"/>
      <c r="CG44" s="797"/>
      <c r="CH44" s="797"/>
      <c r="CI44" s="794"/>
      <c r="CJ44" s="794"/>
      <c r="CK44" s="794"/>
      <c r="CL44" s="794"/>
      <c r="CM44" s="794"/>
      <c r="CN44" s="794"/>
      <c r="CO44" s="794"/>
      <c r="CP44" s="794"/>
      <c r="CQ44" s="794"/>
      <c r="CR44" s="794"/>
      <c r="CS44" s="794"/>
      <c r="CT44" s="794"/>
      <c r="CU44" s="794"/>
      <c r="CV44" s="797"/>
      <c r="CW44" s="794"/>
      <c r="CX44" s="794"/>
      <c r="CY44" s="794"/>
      <c r="CZ44" s="794"/>
      <c r="DA44" s="794"/>
      <c r="DB44" s="794"/>
      <c r="DC44" s="794"/>
      <c r="DD44" s="794"/>
      <c r="DE44" s="794"/>
      <c r="DF44" s="794"/>
      <c r="DG44" s="794"/>
      <c r="DH44" s="794"/>
      <c r="DI44" s="794"/>
      <c r="DJ44" s="794"/>
      <c r="DK44" s="794"/>
      <c r="DL44" s="794"/>
      <c r="DM44" s="794"/>
      <c r="DN44" s="794"/>
      <c r="DO44" s="794"/>
      <c r="DP44" s="794"/>
      <c r="DQ44" s="794"/>
      <c r="DR44" s="812" t="str">
        <f t="shared" si="17"/>
        <v/>
      </c>
      <c r="DS44" s="806" t="str">
        <f t="shared" si="18"/>
        <v/>
      </c>
      <c r="DT44" s="807" t="str">
        <f t="shared" si="19"/>
        <v/>
      </c>
      <c r="DU44" s="807" t="str">
        <f t="shared" si="20"/>
        <v/>
      </c>
      <c r="DV44" s="808" t="str">
        <f t="shared" si="21"/>
        <v/>
      </c>
      <c r="DW44" s="793"/>
      <c r="DX44" s="794"/>
      <c r="DY44" s="794"/>
      <c r="DZ44" s="797"/>
      <c r="EA44" s="797"/>
      <c r="EB44" s="797"/>
      <c r="EC44" s="797"/>
      <c r="ED44" s="797"/>
      <c r="EE44" s="797"/>
      <c r="EF44" s="797"/>
      <c r="EG44" s="797"/>
      <c r="EH44" s="797"/>
      <c r="EI44" s="797"/>
      <c r="EJ44" s="797"/>
      <c r="EK44" s="797"/>
      <c r="EL44" s="797"/>
      <c r="EM44" s="794"/>
      <c r="EN44" s="794"/>
      <c r="EO44" s="794"/>
      <c r="EP44" s="794"/>
      <c r="EQ44" s="794"/>
      <c r="ER44" s="794"/>
      <c r="ES44" s="794"/>
      <c r="ET44" s="794"/>
      <c r="EU44" s="794"/>
      <c r="EV44" s="794"/>
      <c r="EW44" s="794"/>
      <c r="EX44" s="794"/>
      <c r="EY44" s="794"/>
      <c r="EZ44" s="797"/>
      <c r="FA44" s="794"/>
      <c r="FB44" s="794"/>
      <c r="FC44" s="794"/>
      <c r="FD44" s="794"/>
      <c r="FE44" s="794"/>
      <c r="FF44" s="794"/>
      <c r="FG44" s="794"/>
      <c r="FH44" s="794"/>
      <c r="FI44" s="794"/>
      <c r="FJ44" s="794"/>
      <c r="FK44" s="794"/>
      <c r="FL44" s="794"/>
      <c r="FM44" s="794"/>
      <c r="FN44" s="794"/>
      <c r="FO44" s="794"/>
      <c r="FP44" s="794"/>
      <c r="FQ44" s="794"/>
      <c r="FR44" s="794"/>
      <c r="FS44" s="794"/>
      <c r="FT44" s="794"/>
      <c r="FU44" s="794"/>
      <c r="FV44" s="812" t="str">
        <f t="shared" si="10"/>
        <v/>
      </c>
      <c r="FW44" s="806" t="str">
        <f t="shared" si="11"/>
        <v/>
      </c>
      <c r="FX44" s="807" t="str">
        <f t="shared" si="12"/>
        <v/>
      </c>
      <c r="FY44" s="807" t="str">
        <f t="shared" si="13"/>
        <v/>
      </c>
      <c r="FZ44" s="808" t="str">
        <f t="shared" si="14"/>
        <v/>
      </c>
    </row>
    <row r="45" spans="1:182" ht="11.25" customHeight="1" x14ac:dyDescent="0.2">
      <c r="A45" s="762">
        <f t="shared" si="22"/>
        <v>6</v>
      </c>
      <c r="B45" s="763" t="e">
        <f>AVERAGE('O3'!$AL$151:$AL$174)</f>
        <v>#DIV/0!</v>
      </c>
      <c r="C45" s="763">
        <f>MAX('O3'!$AL$151:$AL$174)</f>
        <v>0</v>
      </c>
      <c r="D45" s="624"/>
      <c r="E45" s="624"/>
      <c r="F45" s="624"/>
      <c r="G45" s="624"/>
      <c r="H45" s="624"/>
      <c r="I45" s="768"/>
      <c r="J45" s="634"/>
      <c r="K45" s="634"/>
      <c r="L45" s="634"/>
      <c r="N45" s="804">
        <f>SUM(AirVision!A44)</f>
        <v>0</v>
      </c>
      <c r="O45" s="793"/>
      <c r="P45" s="794"/>
      <c r="Q45" s="794"/>
      <c r="R45" s="797"/>
      <c r="S45" s="797"/>
      <c r="T45" s="797"/>
      <c r="U45" s="797"/>
      <c r="V45" s="797"/>
      <c r="W45" s="797"/>
      <c r="X45" s="797"/>
      <c r="Y45" s="797"/>
      <c r="Z45" s="797"/>
      <c r="AA45" s="797"/>
      <c r="AB45" s="797"/>
      <c r="AC45" s="797"/>
      <c r="AD45" s="797"/>
      <c r="AE45" s="794"/>
      <c r="AF45" s="794"/>
      <c r="AG45" s="794"/>
      <c r="AH45" s="794"/>
      <c r="AI45" s="794"/>
      <c r="AJ45" s="794"/>
      <c r="AK45" s="794"/>
      <c r="AL45" s="794"/>
      <c r="AM45" s="794"/>
      <c r="AN45" s="794"/>
      <c r="AO45" s="794"/>
      <c r="AP45" s="794"/>
      <c r="AQ45" s="794"/>
      <c r="AR45" s="794"/>
      <c r="AS45" s="794"/>
      <c r="AT45" s="794"/>
      <c r="AU45" s="794"/>
      <c r="AV45" s="794"/>
      <c r="AW45" s="794"/>
      <c r="AX45" s="794"/>
      <c r="AY45" s="794"/>
      <c r="AZ45" s="794"/>
      <c r="BA45" s="794"/>
      <c r="BB45" s="794"/>
      <c r="BC45" s="794"/>
      <c r="BD45" s="794"/>
      <c r="BE45" s="794"/>
      <c r="BF45" s="794"/>
      <c r="BG45" s="794"/>
      <c r="BH45" s="794"/>
      <c r="BI45" s="794"/>
      <c r="BJ45" s="794"/>
      <c r="BK45" s="794"/>
      <c r="BL45" s="794"/>
      <c r="BM45" s="794"/>
      <c r="BN45" s="812" t="str">
        <f t="shared" si="0"/>
        <v/>
      </c>
      <c r="BO45" s="806" t="str">
        <f t="shared" si="1"/>
        <v/>
      </c>
      <c r="BP45" s="807" t="str">
        <f t="shared" si="2"/>
        <v/>
      </c>
      <c r="BQ45" s="807" t="str">
        <f t="shared" si="3"/>
        <v/>
      </c>
      <c r="BR45" s="808" t="str">
        <f t="shared" si="4"/>
        <v/>
      </c>
      <c r="BS45" s="793"/>
      <c r="BT45" s="794"/>
      <c r="BU45" s="794"/>
      <c r="BV45" s="797"/>
      <c r="BW45" s="797"/>
      <c r="BX45" s="797"/>
      <c r="BY45" s="797"/>
      <c r="BZ45" s="797"/>
      <c r="CA45" s="797"/>
      <c r="CB45" s="797"/>
      <c r="CC45" s="797"/>
      <c r="CD45" s="797"/>
      <c r="CE45" s="797"/>
      <c r="CF45" s="797"/>
      <c r="CG45" s="797"/>
      <c r="CH45" s="797"/>
      <c r="CI45" s="794"/>
      <c r="CJ45" s="794"/>
      <c r="CK45" s="794"/>
      <c r="CL45" s="794"/>
      <c r="CM45" s="794"/>
      <c r="CN45" s="794"/>
      <c r="CO45" s="794"/>
      <c r="CP45" s="794"/>
      <c r="CQ45" s="794"/>
      <c r="CR45" s="794"/>
      <c r="CS45" s="794"/>
      <c r="CT45" s="794"/>
      <c r="CU45" s="794"/>
      <c r="CV45" s="797"/>
      <c r="CW45" s="794"/>
      <c r="CX45" s="794"/>
      <c r="CY45" s="794"/>
      <c r="CZ45" s="794"/>
      <c r="DA45" s="794"/>
      <c r="DB45" s="794"/>
      <c r="DC45" s="794"/>
      <c r="DD45" s="794"/>
      <c r="DE45" s="794"/>
      <c r="DF45" s="794"/>
      <c r="DG45" s="794"/>
      <c r="DH45" s="794"/>
      <c r="DI45" s="794"/>
      <c r="DJ45" s="794"/>
      <c r="DK45" s="794"/>
      <c r="DL45" s="794"/>
      <c r="DM45" s="794"/>
      <c r="DN45" s="794"/>
      <c r="DO45" s="794"/>
      <c r="DP45" s="794"/>
      <c r="DQ45" s="794"/>
      <c r="DR45" s="812" t="str">
        <f t="shared" si="17"/>
        <v/>
      </c>
      <c r="DS45" s="806" t="str">
        <f t="shared" si="18"/>
        <v/>
      </c>
      <c r="DT45" s="807" t="str">
        <f t="shared" si="19"/>
        <v/>
      </c>
      <c r="DU45" s="807" t="str">
        <f t="shared" si="20"/>
        <v/>
      </c>
      <c r="DV45" s="808" t="str">
        <f t="shared" si="21"/>
        <v/>
      </c>
      <c r="DW45" s="793"/>
      <c r="DX45" s="794"/>
      <c r="DY45" s="794"/>
      <c r="DZ45" s="797"/>
      <c r="EA45" s="797"/>
      <c r="EB45" s="797"/>
      <c r="EC45" s="797"/>
      <c r="ED45" s="797"/>
      <c r="EE45" s="797"/>
      <c r="EF45" s="797"/>
      <c r="EG45" s="797"/>
      <c r="EH45" s="797"/>
      <c r="EI45" s="797"/>
      <c r="EJ45" s="797"/>
      <c r="EK45" s="797"/>
      <c r="EL45" s="797"/>
      <c r="EM45" s="794"/>
      <c r="EN45" s="794"/>
      <c r="EO45" s="794"/>
      <c r="EP45" s="794"/>
      <c r="EQ45" s="794"/>
      <c r="ER45" s="794"/>
      <c r="ES45" s="794"/>
      <c r="ET45" s="794"/>
      <c r="EU45" s="794"/>
      <c r="EV45" s="794"/>
      <c r="EW45" s="794"/>
      <c r="EX45" s="794"/>
      <c r="EY45" s="794"/>
      <c r="EZ45" s="797"/>
      <c r="FA45" s="794"/>
      <c r="FB45" s="794"/>
      <c r="FC45" s="794"/>
      <c r="FD45" s="794"/>
      <c r="FE45" s="794"/>
      <c r="FF45" s="794"/>
      <c r="FG45" s="794"/>
      <c r="FH45" s="794"/>
      <c r="FI45" s="794"/>
      <c r="FJ45" s="794"/>
      <c r="FK45" s="794"/>
      <c r="FL45" s="794"/>
      <c r="FM45" s="794"/>
      <c r="FN45" s="794"/>
      <c r="FO45" s="794"/>
      <c r="FP45" s="794"/>
      <c r="FQ45" s="794"/>
      <c r="FR45" s="794"/>
      <c r="FS45" s="794"/>
      <c r="FT45" s="794"/>
      <c r="FU45" s="794"/>
      <c r="FV45" s="812" t="str">
        <f t="shared" si="10"/>
        <v/>
      </c>
      <c r="FW45" s="806" t="str">
        <f t="shared" si="11"/>
        <v/>
      </c>
      <c r="FX45" s="807" t="str">
        <f t="shared" si="12"/>
        <v/>
      </c>
      <c r="FY45" s="807" t="str">
        <f t="shared" si="13"/>
        <v/>
      </c>
      <c r="FZ45" s="808" t="str">
        <f t="shared" si="14"/>
        <v/>
      </c>
    </row>
    <row r="46" spans="1:182" ht="11.25" customHeight="1" x14ac:dyDescent="0.2">
      <c r="A46" s="762">
        <f t="shared" si="22"/>
        <v>7</v>
      </c>
      <c r="B46" s="763" t="e">
        <f>AVERAGE('O3'!$AL$175:$AL$198)</f>
        <v>#DIV/0!</v>
      </c>
      <c r="C46" s="763">
        <f>MAX('O3'!$AL$175:$AL$198)</f>
        <v>0</v>
      </c>
      <c r="D46" s="624"/>
      <c r="E46" s="624"/>
      <c r="F46" s="624"/>
      <c r="G46" s="624"/>
      <c r="H46" s="624"/>
      <c r="I46" s="768"/>
      <c r="J46" s="634"/>
      <c r="K46" s="634"/>
      <c r="L46" s="634"/>
      <c r="N46" s="804">
        <f>SUM(AirVision!A45)</f>
        <v>0</v>
      </c>
      <c r="O46" s="793"/>
      <c r="P46" s="794"/>
      <c r="Q46" s="794"/>
      <c r="R46" s="797"/>
      <c r="S46" s="797"/>
      <c r="T46" s="797"/>
      <c r="U46" s="797"/>
      <c r="V46" s="797"/>
      <c r="W46" s="797"/>
      <c r="X46" s="797"/>
      <c r="Y46" s="797"/>
      <c r="Z46" s="797"/>
      <c r="AA46" s="797"/>
      <c r="AB46" s="797"/>
      <c r="AC46" s="797"/>
      <c r="AD46" s="797"/>
      <c r="AE46" s="794"/>
      <c r="AF46" s="794"/>
      <c r="AG46" s="794"/>
      <c r="AH46" s="794"/>
      <c r="AI46" s="794"/>
      <c r="AJ46" s="794"/>
      <c r="AK46" s="794"/>
      <c r="AL46" s="794"/>
      <c r="AM46" s="794"/>
      <c r="AN46" s="794"/>
      <c r="AO46" s="794"/>
      <c r="AP46" s="794"/>
      <c r="AQ46" s="794"/>
      <c r="AR46" s="794"/>
      <c r="AS46" s="794"/>
      <c r="AT46" s="794"/>
      <c r="AU46" s="794"/>
      <c r="AV46" s="794"/>
      <c r="AW46" s="794"/>
      <c r="AX46" s="794"/>
      <c r="AY46" s="794"/>
      <c r="AZ46" s="794"/>
      <c r="BA46" s="794"/>
      <c r="BB46" s="794"/>
      <c r="BC46" s="794"/>
      <c r="BD46" s="794"/>
      <c r="BE46" s="794"/>
      <c r="BF46" s="794"/>
      <c r="BG46" s="794"/>
      <c r="BH46" s="794"/>
      <c r="BI46" s="794"/>
      <c r="BJ46" s="794"/>
      <c r="BK46" s="794"/>
      <c r="BL46" s="794"/>
      <c r="BM46" s="794"/>
      <c r="BN46" s="812" t="str">
        <f t="shared" si="0"/>
        <v/>
      </c>
      <c r="BO46" s="806" t="str">
        <f t="shared" si="1"/>
        <v/>
      </c>
      <c r="BP46" s="807" t="str">
        <f t="shared" si="2"/>
        <v/>
      </c>
      <c r="BQ46" s="807" t="str">
        <f t="shared" si="3"/>
        <v/>
      </c>
      <c r="BR46" s="808" t="str">
        <f t="shared" si="4"/>
        <v/>
      </c>
      <c r="BS46" s="793"/>
      <c r="BT46" s="794"/>
      <c r="BU46" s="794"/>
      <c r="BV46" s="797"/>
      <c r="BW46" s="797"/>
      <c r="BX46" s="797"/>
      <c r="BY46" s="797"/>
      <c r="BZ46" s="797"/>
      <c r="CA46" s="797"/>
      <c r="CB46" s="797"/>
      <c r="CC46" s="797"/>
      <c r="CD46" s="797"/>
      <c r="CE46" s="797"/>
      <c r="CF46" s="797"/>
      <c r="CG46" s="797"/>
      <c r="CH46" s="797"/>
      <c r="CI46" s="794"/>
      <c r="CJ46" s="794"/>
      <c r="CK46" s="794"/>
      <c r="CL46" s="794"/>
      <c r="CM46" s="794"/>
      <c r="CN46" s="794"/>
      <c r="CO46" s="794"/>
      <c r="CP46" s="794"/>
      <c r="CQ46" s="794"/>
      <c r="CR46" s="794"/>
      <c r="CS46" s="794"/>
      <c r="CT46" s="794"/>
      <c r="CU46" s="794"/>
      <c r="CV46" s="797"/>
      <c r="CW46" s="794"/>
      <c r="CX46" s="794"/>
      <c r="CY46" s="794"/>
      <c r="CZ46" s="794"/>
      <c r="DA46" s="794"/>
      <c r="DB46" s="794"/>
      <c r="DC46" s="794"/>
      <c r="DD46" s="794"/>
      <c r="DE46" s="794"/>
      <c r="DF46" s="794"/>
      <c r="DG46" s="794"/>
      <c r="DH46" s="794"/>
      <c r="DI46" s="794"/>
      <c r="DJ46" s="794"/>
      <c r="DK46" s="794"/>
      <c r="DL46" s="794"/>
      <c r="DM46" s="794"/>
      <c r="DN46" s="794"/>
      <c r="DO46" s="794"/>
      <c r="DP46" s="794"/>
      <c r="DQ46" s="794"/>
      <c r="DR46" s="812" t="str">
        <f t="shared" si="17"/>
        <v/>
      </c>
      <c r="DS46" s="806" t="str">
        <f t="shared" si="18"/>
        <v/>
      </c>
      <c r="DT46" s="807" t="str">
        <f t="shared" si="19"/>
        <v/>
      </c>
      <c r="DU46" s="807" t="str">
        <f t="shared" si="20"/>
        <v/>
      </c>
      <c r="DV46" s="808" t="str">
        <f t="shared" si="21"/>
        <v/>
      </c>
      <c r="DW46" s="793"/>
      <c r="DX46" s="794"/>
      <c r="DY46" s="794"/>
      <c r="DZ46" s="797"/>
      <c r="EA46" s="797"/>
      <c r="EB46" s="797"/>
      <c r="EC46" s="797"/>
      <c r="ED46" s="797"/>
      <c r="EE46" s="797"/>
      <c r="EF46" s="797"/>
      <c r="EG46" s="797"/>
      <c r="EH46" s="797"/>
      <c r="EI46" s="797"/>
      <c r="EJ46" s="797"/>
      <c r="EK46" s="797"/>
      <c r="EL46" s="797"/>
      <c r="EM46" s="794"/>
      <c r="EN46" s="794"/>
      <c r="EO46" s="794"/>
      <c r="EP46" s="794"/>
      <c r="EQ46" s="794"/>
      <c r="ER46" s="794"/>
      <c r="ES46" s="794"/>
      <c r="ET46" s="794"/>
      <c r="EU46" s="794"/>
      <c r="EV46" s="794"/>
      <c r="EW46" s="794"/>
      <c r="EX46" s="794"/>
      <c r="EY46" s="794"/>
      <c r="EZ46" s="797"/>
      <c r="FA46" s="794"/>
      <c r="FB46" s="794"/>
      <c r="FC46" s="794"/>
      <c r="FD46" s="794"/>
      <c r="FE46" s="794"/>
      <c r="FF46" s="794"/>
      <c r="FG46" s="794"/>
      <c r="FH46" s="794"/>
      <c r="FI46" s="794"/>
      <c r="FJ46" s="794"/>
      <c r="FK46" s="794"/>
      <c r="FL46" s="794"/>
      <c r="FM46" s="794"/>
      <c r="FN46" s="794"/>
      <c r="FO46" s="794"/>
      <c r="FP46" s="794"/>
      <c r="FQ46" s="794"/>
      <c r="FR46" s="794"/>
      <c r="FS46" s="794"/>
      <c r="FT46" s="794"/>
      <c r="FU46" s="794"/>
      <c r="FV46" s="812" t="str">
        <f t="shared" si="10"/>
        <v/>
      </c>
      <c r="FW46" s="806" t="str">
        <f t="shared" si="11"/>
        <v/>
      </c>
      <c r="FX46" s="807" t="str">
        <f t="shared" si="12"/>
        <v/>
      </c>
      <c r="FY46" s="807" t="str">
        <f t="shared" si="13"/>
        <v/>
      </c>
      <c r="FZ46" s="808" t="str">
        <f t="shared" si="14"/>
        <v/>
      </c>
    </row>
    <row r="47" spans="1:182" ht="11.25" customHeight="1" x14ac:dyDescent="0.2">
      <c r="A47" s="762">
        <f t="shared" si="22"/>
        <v>8</v>
      </c>
      <c r="B47" s="763" t="e">
        <f>AVERAGE('O3'!$AL$199:$AL$222)</f>
        <v>#DIV/0!</v>
      </c>
      <c r="C47" s="763">
        <f>MAX('O3'!$AL$199:$AL$222)</f>
        <v>0</v>
      </c>
      <c r="D47" s="624"/>
      <c r="E47" s="624"/>
      <c r="F47" s="624"/>
      <c r="G47" s="624"/>
      <c r="H47" s="624"/>
      <c r="I47" s="768"/>
      <c r="J47" s="634"/>
      <c r="K47" s="634"/>
      <c r="L47" s="634"/>
      <c r="N47" s="804">
        <f>SUM(AirVision!A46)</f>
        <v>0</v>
      </c>
      <c r="O47" s="793"/>
      <c r="P47" s="794"/>
      <c r="Q47" s="794"/>
      <c r="R47" s="797"/>
      <c r="S47" s="797"/>
      <c r="T47" s="797"/>
      <c r="U47" s="797"/>
      <c r="V47" s="797"/>
      <c r="W47" s="797"/>
      <c r="X47" s="797"/>
      <c r="Y47" s="797"/>
      <c r="Z47" s="797"/>
      <c r="AA47" s="797"/>
      <c r="AB47" s="797"/>
      <c r="AC47" s="797"/>
      <c r="AD47" s="797"/>
      <c r="AE47" s="794"/>
      <c r="AF47" s="794"/>
      <c r="AG47" s="794"/>
      <c r="AH47" s="794"/>
      <c r="AI47" s="794"/>
      <c r="AJ47" s="794"/>
      <c r="AK47" s="794"/>
      <c r="AL47" s="794"/>
      <c r="AM47" s="794"/>
      <c r="AN47" s="794"/>
      <c r="AO47" s="794"/>
      <c r="AP47" s="794"/>
      <c r="AQ47" s="794"/>
      <c r="AR47" s="794"/>
      <c r="AS47" s="794"/>
      <c r="AT47" s="794"/>
      <c r="AU47" s="794"/>
      <c r="AV47" s="794"/>
      <c r="AW47" s="794"/>
      <c r="AX47" s="794"/>
      <c r="AY47" s="794"/>
      <c r="AZ47" s="794"/>
      <c r="BA47" s="794"/>
      <c r="BB47" s="794"/>
      <c r="BC47" s="794"/>
      <c r="BD47" s="794"/>
      <c r="BE47" s="794"/>
      <c r="BF47" s="794"/>
      <c r="BG47" s="794"/>
      <c r="BH47" s="794"/>
      <c r="BI47" s="794"/>
      <c r="BJ47" s="794"/>
      <c r="BK47" s="794"/>
      <c r="BL47" s="794"/>
      <c r="BM47" s="794"/>
      <c r="BN47" s="812" t="str">
        <f t="shared" si="0"/>
        <v/>
      </c>
      <c r="BO47" s="806" t="str">
        <f t="shared" si="1"/>
        <v/>
      </c>
      <c r="BP47" s="807" t="str">
        <f t="shared" si="2"/>
        <v/>
      </c>
      <c r="BQ47" s="807" t="str">
        <f t="shared" si="3"/>
        <v/>
      </c>
      <c r="BR47" s="808" t="str">
        <f t="shared" si="4"/>
        <v/>
      </c>
      <c r="BS47" s="793"/>
      <c r="BT47" s="794"/>
      <c r="BU47" s="794"/>
      <c r="BV47" s="797"/>
      <c r="BW47" s="797"/>
      <c r="BX47" s="797"/>
      <c r="BY47" s="797"/>
      <c r="BZ47" s="797"/>
      <c r="CA47" s="797"/>
      <c r="CB47" s="797"/>
      <c r="CC47" s="797"/>
      <c r="CD47" s="797"/>
      <c r="CE47" s="797"/>
      <c r="CF47" s="797"/>
      <c r="CG47" s="797"/>
      <c r="CH47" s="797"/>
      <c r="CI47" s="794"/>
      <c r="CJ47" s="794"/>
      <c r="CK47" s="794"/>
      <c r="CL47" s="794"/>
      <c r="CM47" s="794"/>
      <c r="CN47" s="794"/>
      <c r="CO47" s="794"/>
      <c r="CP47" s="794"/>
      <c r="CQ47" s="794"/>
      <c r="CR47" s="794"/>
      <c r="CS47" s="794"/>
      <c r="CT47" s="794"/>
      <c r="CU47" s="794"/>
      <c r="CV47" s="797"/>
      <c r="CW47" s="794"/>
      <c r="CX47" s="794"/>
      <c r="CY47" s="794"/>
      <c r="CZ47" s="794"/>
      <c r="DA47" s="794"/>
      <c r="DB47" s="794"/>
      <c r="DC47" s="794"/>
      <c r="DD47" s="794"/>
      <c r="DE47" s="794"/>
      <c r="DF47" s="794"/>
      <c r="DG47" s="794"/>
      <c r="DH47" s="794"/>
      <c r="DI47" s="794"/>
      <c r="DJ47" s="794"/>
      <c r="DK47" s="794"/>
      <c r="DL47" s="794"/>
      <c r="DM47" s="794"/>
      <c r="DN47" s="794"/>
      <c r="DO47" s="794"/>
      <c r="DP47" s="794"/>
      <c r="DQ47" s="794"/>
      <c r="DR47" s="812" t="str">
        <f t="shared" si="17"/>
        <v/>
      </c>
      <c r="DS47" s="806" t="str">
        <f t="shared" si="18"/>
        <v/>
      </c>
      <c r="DT47" s="807" t="str">
        <f t="shared" si="19"/>
        <v/>
      </c>
      <c r="DU47" s="807" t="str">
        <f t="shared" si="20"/>
        <v/>
      </c>
      <c r="DV47" s="808" t="str">
        <f t="shared" si="21"/>
        <v/>
      </c>
      <c r="DW47" s="793"/>
      <c r="DX47" s="794"/>
      <c r="DY47" s="794"/>
      <c r="DZ47" s="797"/>
      <c r="EA47" s="797"/>
      <c r="EB47" s="797"/>
      <c r="EC47" s="797"/>
      <c r="ED47" s="797"/>
      <c r="EE47" s="797"/>
      <c r="EF47" s="797"/>
      <c r="EG47" s="797"/>
      <c r="EH47" s="797"/>
      <c r="EI47" s="797"/>
      <c r="EJ47" s="797"/>
      <c r="EK47" s="797"/>
      <c r="EL47" s="797"/>
      <c r="EM47" s="794"/>
      <c r="EN47" s="794"/>
      <c r="EO47" s="794"/>
      <c r="EP47" s="794"/>
      <c r="EQ47" s="794"/>
      <c r="ER47" s="794"/>
      <c r="ES47" s="794"/>
      <c r="ET47" s="794"/>
      <c r="EU47" s="794"/>
      <c r="EV47" s="794"/>
      <c r="EW47" s="794"/>
      <c r="EX47" s="794"/>
      <c r="EY47" s="794"/>
      <c r="EZ47" s="797"/>
      <c r="FA47" s="794"/>
      <c r="FB47" s="794"/>
      <c r="FC47" s="794"/>
      <c r="FD47" s="794"/>
      <c r="FE47" s="794"/>
      <c r="FF47" s="794"/>
      <c r="FG47" s="794"/>
      <c r="FH47" s="794"/>
      <c r="FI47" s="794"/>
      <c r="FJ47" s="794"/>
      <c r="FK47" s="794"/>
      <c r="FL47" s="794"/>
      <c r="FM47" s="794"/>
      <c r="FN47" s="794"/>
      <c r="FO47" s="794"/>
      <c r="FP47" s="794"/>
      <c r="FQ47" s="794"/>
      <c r="FR47" s="794"/>
      <c r="FS47" s="794"/>
      <c r="FT47" s="794"/>
      <c r="FU47" s="794"/>
      <c r="FV47" s="812" t="str">
        <f t="shared" si="10"/>
        <v/>
      </c>
      <c r="FW47" s="806" t="str">
        <f t="shared" si="11"/>
        <v/>
      </c>
      <c r="FX47" s="807" t="str">
        <f t="shared" si="12"/>
        <v/>
      </c>
      <c r="FY47" s="807" t="str">
        <f t="shared" si="13"/>
        <v/>
      </c>
      <c r="FZ47" s="808" t="str">
        <f t="shared" si="14"/>
        <v/>
      </c>
    </row>
    <row r="48" spans="1:182" ht="11.25" customHeight="1" x14ac:dyDescent="0.2">
      <c r="A48" s="762">
        <f t="shared" si="22"/>
        <v>9</v>
      </c>
      <c r="B48" s="763" t="e">
        <f>AVERAGE('O3'!$AL$223:$AL$246)</f>
        <v>#DIV/0!</v>
      </c>
      <c r="C48" s="763">
        <f>MAX('O3'!$AL$223:$AL$246)</f>
        <v>0</v>
      </c>
      <c r="D48" s="624"/>
      <c r="E48" s="624"/>
      <c r="F48" s="624"/>
      <c r="G48" s="624"/>
      <c r="H48" s="624"/>
      <c r="I48" s="768"/>
      <c r="J48" s="634"/>
      <c r="K48" s="634"/>
      <c r="L48" s="634"/>
      <c r="N48" s="804">
        <f>SUM(AirVision!A47)</f>
        <v>0</v>
      </c>
      <c r="O48" s="793"/>
      <c r="P48" s="794"/>
      <c r="Q48" s="794"/>
      <c r="R48" s="797"/>
      <c r="S48" s="797"/>
      <c r="T48" s="797"/>
      <c r="U48" s="797"/>
      <c r="V48" s="797"/>
      <c r="W48" s="797"/>
      <c r="X48" s="797"/>
      <c r="Y48" s="797"/>
      <c r="Z48" s="797"/>
      <c r="AA48" s="797"/>
      <c r="AB48" s="797"/>
      <c r="AC48" s="797"/>
      <c r="AD48" s="797"/>
      <c r="AE48" s="794"/>
      <c r="AF48" s="794"/>
      <c r="AG48" s="794"/>
      <c r="AH48" s="794"/>
      <c r="AI48" s="794"/>
      <c r="AJ48" s="794"/>
      <c r="AK48" s="794"/>
      <c r="AL48" s="794"/>
      <c r="AM48" s="794"/>
      <c r="AN48" s="794"/>
      <c r="AO48" s="794"/>
      <c r="AP48" s="794"/>
      <c r="AQ48" s="794"/>
      <c r="AR48" s="794"/>
      <c r="AS48" s="794"/>
      <c r="AT48" s="794"/>
      <c r="AU48" s="794"/>
      <c r="AV48" s="794"/>
      <c r="AW48" s="794"/>
      <c r="AX48" s="794"/>
      <c r="AY48" s="794"/>
      <c r="AZ48" s="794"/>
      <c r="BA48" s="794"/>
      <c r="BB48" s="794"/>
      <c r="BC48" s="794"/>
      <c r="BD48" s="794"/>
      <c r="BE48" s="794"/>
      <c r="BF48" s="794"/>
      <c r="BG48" s="794"/>
      <c r="BH48" s="794"/>
      <c r="BI48" s="794"/>
      <c r="BJ48" s="794"/>
      <c r="BK48" s="794"/>
      <c r="BL48" s="794"/>
      <c r="BM48" s="794"/>
      <c r="BN48" s="812" t="str">
        <f t="shared" si="0"/>
        <v/>
      </c>
      <c r="BO48" s="806" t="str">
        <f t="shared" si="1"/>
        <v/>
      </c>
      <c r="BP48" s="807" t="str">
        <f t="shared" si="2"/>
        <v/>
      </c>
      <c r="BQ48" s="807" t="str">
        <f t="shared" si="3"/>
        <v/>
      </c>
      <c r="BR48" s="808" t="str">
        <f t="shared" si="4"/>
        <v/>
      </c>
      <c r="BS48" s="793"/>
      <c r="BT48" s="794"/>
      <c r="BU48" s="794"/>
      <c r="BV48" s="797"/>
      <c r="BW48" s="797"/>
      <c r="BX48" s="797"/>
      <c r="BY48" s="797"/>
      <c r="BZ48" s="797"/>
      <c r="CA48" s="797"/>
      <c r="CB48" s="797"/>
      <c r="CC48" s="797"/>
      <c r="CD48" s="797"/>
      <c r="CE48" s="797"/>
      <c r="CF48" s="797"/>
      <c r="CG48" s="797"/>
      <c r="CH48" s="797"/>
      <c r="CI48" s="794"/>
      <c r="CJ48" s="794"/>
      <c r="CK48" s="794"/>
      <c r="CL48" s="794"/>
      <c r="CM48" s="794"/>
      <c r="CN48" s="794"/>
      <c r="CO48" s="794"/>
      <c r="CP48" s="794"/>
      <c r="CQ48" s="794"/>
      <c r="CR48" s="794"/>
      <c r="CS48" s="794"/>
      <c r="CT48" s="794"/>
      <c r="CU48" s="794"/>
      <c r="CV48" s="797"/>
      <c r="CW48" s="794"/>
      <c r="CX48" s="794"/>
      <c r="CY48" s="794"/>
      <c r="CZ48" s="794"/>
      <c r="DA48" s="794"/>
      <c r="DB48" s="794"/>
      <c r="DC48" s="794"/>
      <c r="DD48" s="794"/>
      <c r="DE48" s="794"/>
      <c r="DF48" s="794"/>
      <c r="DG48" s="794"/>
      <c r="DH48" s="794"/>
      <c r="DI48" s="794"/>
      <c r="DJ48" s="794"/>
      <c r="DK48" s="794"/>
      <c r="DL48" s="794"/>
      <c r="DM48" s="794"/>
      <c r="DN48" s="794"/>
      <c r="DO48" s="794"/>
      <c r="DP48" s="794"/>
      <c r="DQ48" s="794"/>
      <c r="DR48" s="812" t="str">
        <f t="shared" si="17"/>
        <v/>
      </c>
      <c r="DS48" s="806" t="str">
        <f t="shared" si="18"/>
        <v/>
      </c>
      <c r="DT48" s="807" t="str">
        <f t="shared" si="19"/>
        <v/>
      </c>
      <c r="DU48" s="807" t="str">
        <f t="shared" si="20"/>
        <v/>
      </c>
      <c r="DV48" s="808" t="str">
        <f t="shared" si="21"/>
        <v/>
      </c>
      <c r="DW48" s="793"/>
      <c r="DX48" s="794"/>
      <c r="DY48" s="794"/>
      <c r="DZ48" s="797"/>
      <c r="EA48" s="797"/>
      <c r="EB48" s="797"/>
      <c r="EC48" s="797"/>
      <c r="ED48" s="797"/>
      <c r="EE48" s="797"/>
      <c r="EF48" s="797"/>
      <c r="EG48" s="797"/>
      <c r="EH48" s="797"/>
      <c r="EI48" s="797"/>
      <c r="EJ48" s="797"/>
      <c r="EK48" s="797"/>
      <c r="EL48" s="797"/>
      <c r="EM48" s="794"/>
      <c r="EN48" s="794"/>
      <c r="EO48" s="794"/>
      <c r="EP48" s="794"/>
      <c r="EQ48" s="794"/>
      <c r="ER48" s="794"/>
      <c r="ES48" s="794"/>
      <c r="ET48" s="794"/>
      <c r="EU48" s="794"/>
      <c r="EV48" s="794"/>
      <c r="EW48" s="794"/>
      <c r="EX48" s="794"/>
      <c r="EY48" s="794"/>
      <c r="EZ48" s="797"/>
      <c r="FA48" s="794"/>
      <c r="FB48" s="794"/>
      <c r="FC48" s="794"/>
      <c r="FD48" s="794"/>
      <c r="FE48" s="794"/>
      <c r="FF48" s="794"/>
      <c r="FG48" s="794"/>
      <c r="FH48" s="794"/>
      <c r="FI48" s="794"/>
      <c r="FJ48" s="794"/>
      <c r="FK48" s="794"/>
      <c r="FL48" s="794"/>
      <c r="FM48" s="794"/>
      <c r="FN48" s="794"/>
      <c r="FO48" s="794"/>
      <c r="FP48" s="794"/>
      <c r="FQ48" s="794"/>
      <c r="FR48" s="794"/>
      <c r="FS48" s="794"/>
      <c r="FT48" s="794"/>
      <c r="FU48" s="794"/>
      <c r="FV48" s="812" t="str">
        <f t="shared" si="10"/>
        <v/>
      </c>
      <c r="FW48" s="806" t="str">
        <f t="shared" si="11"/>
        <v/>
      </c>
      <c r="FX48" s="807" t="str">
        <f t="shared" si="12"/>
        <v/>
      </c>
      <c r="FY48" s="807" t="str">
        <f t="shared" si="13"/>
        <v/>
      </c>
      <c r="FZ48" s="808" t="str">
        <f t="shared" si="14"/>
        <v/>
      </c>
    </row>
    <row r="49" spans="1:182" ht="11.25" customHeight="1" x14ac:dyDescent="0.2">
      <c r="A49" s="762">
        <f t="shared" si="22"/>
        <v>10</v>
      </c>
      <c r="B49" s="763" t="e">
        <f>AVERAGE('O3'!$AL$247:$AL$270)</f>
        <v>#DIV/0!</v>
      </c>
      <c r="C49" s="763">
        <f>MAX('O3'!$AL$247:$AL$270)</f>
        <v>0</v>
      </c>
      <c r="D49" s="624"/>
      <c r="E49" s="624"/>
      <c r="F49" s="624"/>
      <c r="G49" s="624"/>
      <c r="H49" s="624"/>
      <c r="I49" s="768"/>
      <c r="J49" s="634"/>
      <c r="K49" s="634"/>
      <c r="L49" s="634"/>
      <c r="N49" s="804">
        <f>SUM(AirVision!A48)</f>
        <v>0</v>
      </c>
      <c r="O49" s="800"/>
      <c r="P49" s="798"/>
      <c r="Q49" s="798"/>
      <c r="R49" s="801"/>
      <c r="S49" s="801"/>
      <c r="T49" s="801"/>
      <c r="U49" s="801"/>
      <c r="V49" s="801"/>
      <c r="W49" s="801"/>
      <c r="X49" s="801"/>
      <c r="Y49" s="801"/>
      <c r="Z49" s="801"/>
      <c r="AA49" s="801"/>
      <c r="AB49" s="801"/>
      <c r="AC49" s="801"/>
      <c r="AD49" s="801"/>
      <c r="AE49" s="798"/>
      <c r="AF49" s="798"/>
      <c r="AG49" s="798"/>
      <c r="AH49" s="798"/>
      <c r="AI49" s="798"/>
      <c r="AJ49" s="798"/>
      <c r="AK49" s="798"/>
      <c r="AL49" s="798"/>
      <c r="AM49" s="798"/>
      <c r="AN49" s="798"/>
      <c r="AO49" s="798"/>
      <c r="AP49" s="798"/>
      <c r="AQ49" s="798"/>
      <c r="AR49" s="798"/>
      <c r="AS49" s="798"/>
      <c r="AT49" s="798"/>
      <c r="AU49" s="798"/>
      <c r="AV49" s="798"/>
      <c r="AW49" s="798"/>
      <c r="AX49" s="798"/>
      <c r="AY49" s="798"/>
      <c r="AZ49" s="798"/>
      <c r="BA49" s="798"/>
      <c r="BB49" s="798"/>
      <c r="BC49" s="798"/>
      <c r="BD49" s="798"/>
      <c r="BE49" s="798"/>
      <c r="BF49" s="798"/>
      <c r="BG49" s="798"/>
      <c r="BH49" s="798"/>
      <c r="BI49" s="798"/>
      <c r="BJ49" s="798"/>
      <c r="BK49" s="798"/>
      <c r="BL49" s="798"/>
      <c r="BM49" s="798"/>
      <c r="BN49" s="812" t="str">
        <f t="shared" si="0"/>
        <v/>
      </c>
      <c r="BO49" s="806" t="str">
        <f t="shared" si="1"/>
        <v/>
      </c>
      <c r="BP49" s="807" t="str">
        <f t="shared" si="2"/>
        <v/>
      </c>
      <c r="BQ49" s="807" t="str">
        <f t="shared" si="3"/>
        <v/>
      </c>
      <c r="BR49" s="808" t="str">
        <f t="shared" si="4"/>
        <v/>
      </c>
      <c r="BS49" s="793"/>
      <c r="BT49" s="794"/>
      <c r="BU49" s="794"/>
      <c r="BV49" s="797"/>
      <c r="BW49" s="797"/>
      <c r="BX49" s="797"/>
      <c r="BY49" s="797"/>
      <c r="BZ49" s="797"/>
      <c r="CA49" s="797"/>
      <c r="CB49" s="797"/>
      <c r="CC49" s="797"/>
      <c r="CD49" s="797"/>
      <c r="CE49" s="797"/>
      <c r="CF49" s="797"/>
      <c r="CG49" s="797"/>
      <c r="CH49" s="797"/>
      <c r="CI49" s="794"/>
      <c r="CJ49" s="794"/>
      <c r="CK49" s="794"/>
      <c r="CL49" s="794"/>
      <c r="CM49" s="794"/>
      <c r="CN49" s="794"/>
      <c r="CO49" s="794"/>
      <c r="CP49" s="794"/>
      <c r="CQ49" s="794"/>
      <c r="CR49" s="794"/>
      <c r="CS49" s="794"/>
      <c r="CT49" s="794"/>
      <c r="CU49" s="794"/>
      <c r="CV49" s="797"/>
      <c r="CW49" s="794"/>
      <c r="CX49" s="794"/>
      <c r="CY49" s="794"/>
      <c r="CZ49" s="794"/>
      <c r="DA49" s="794"/>
      <c r="DB49" s="794"/>
      <c r="DC49" s="794"/>
      <c r="DD49" s="794"/>
      <c r="DE49" s="794"/>
      <c r="DF49" s="794"/>
      <c r="DG49" s="798"/>
      <c r="DH49" s="798"/>
      <c r="DI49" s="798"/>
      <c r="DJ49" s="798"/>
      <c r="DK49" s="798"/>
      <c r="DL49" s="798"/>
      <c r="DM49" s="798"/>
      <c r="DN49" s="798"/>
      <c r="DO49" s="798"/>
      <c r="DP49" s="798"/>
      <c r="DQ49" s="798"/>
      <c r="DR49" s="812" t="str">
        <f t="shared" si="17"/>
        <v/>
      </c>
      <c r="DS49" s="806" t="str">
        <f t="shared" si="18"/>
        <v/>
      </c>
      <c r="DT49" s="807" t="str">
        <f t="shared" si="19"/>
        <v/>
      </c>
      <c r="DU49" s="807" t="str">
        <f t="shared" si="20"/>
        <v/>
      </c>
      <c r="DV49" s="808" t="str">
        <f t="shared" si="21"/>
        <v/>
      </c>
      <c r="DW49" s="800"/>
      <c r="DX49" s="798"/>
      <c r="DY49" s="798"/>
      <c r="DZ49" s="801"/>
      <c r="EA49" s="801"/>
      <c r="EB49" s="801"/>
      <c r="EC49" s="801"/>
      <c r="ED49" s="801"/>
      <c r="EE49" s="801"/>
      <c r="EF49" s="801"/>
      <c r="EG49" s="801"/>
      <c r="EH49" s="801"/>
      <c r="EI49" s="801"/>
      <c r="EJ49" s="801"/>
      <c r="EK49" s="801"/>
      <c r="EL49" s="801"/>
      <c r="EM49" s="798"/>
      <c r="EN49" s="798"/>
      <c r="EO49" s="798"/>
      <c r="EP49" s="798"/>
      <c r="EQ49" s="798"/>
      <c r="ER49" s="798"/>
      <c r="ES49" s="798"/>
      <c r="ET49" s="798"/>
      <c r="EU49" s="798"/>
      <c r="EV49" s="798"/>
      <c r="EW49" s="798"/>
      <c r="EX49" s="798"/>
      <c r="EY49" s="798"/>
      <c r="EZ49" s="801"/>
      <c r="FA49" s="798"/>
      <c r="FB49" s="798"/>
      <c r="FC49" s="798"/>
      <c r="FD49" s="798"/>
      <c r="FE49" s="798"/>
      <c r="FF49" s="798"/>
      <c r="FG49" s="798"/>
      <c r="FH49" s="798"/>
      <c r="FI49" s="798"/>
      <c r="FJ49" s="798"/>
      <c r="FK49" s="798"/>
      <c r="FL49" s="798"/>
      <c r="FM49" s="798"/>
      <c r="FN49" s="798"/>
      <c r="FO49" s="798"/>
      <c r="FP49" s="798"/>
      <c r="FQ49" s="798"/>
      <c r="FR49" s="798"/>
      <c r="FS49" s="798"/>
      <c r="FT49" s="798"/>
      <c r="FU49" s="798"/>
      <c r="FV49" s="812" t="str">
        <f t="shared" si="10"/>
        <v/>
      </c>
      <c r="FW49" s="806" t="str">
        <f t="shared" si="11"/>
        <v/>
      </c>
      <c r="FX49" s="807" t="str">
        <f t="shared" si="12"/>
        <v/>
      </c>
      <c r="FY49" s="807" t="str">
        <f t="shared" si="13"/>
        <v/>
      </c>
      <c r="FZ49" s="808" t="str">
        <f t="shared" si="14"/>
        <v/>
      </c>
    </row>
    <row r="50" spans="1:182" ht="11.25" customHeight="1" x14ac:dyDescent="0.2">
      <c r="A50" s="762">
        <f t="shared" si="22"/>
        <v>11</v>
      </c>
      <c r="B50" s="763" t="e">
        <f>AVERAGE('O3'!$AL$271:$AL$294)</f>
        <v>#DIV/0!</v>
      </c>
      <c r="C50" s="763">
        <f>MAX('O3'!$AL$271:$AL$294)</f>
        <v>0</v>
      </c>
      <c r="D50" s="624"/>
      <c r="E50" s="624"/>
      <c r="F50" s="624"/>
      <c r="G50" s="624"/>
      <c r="H50" s="624"/>
      <c r="I50" s="768"/>
      <c r="J50" s="634"/>
      <c r="K50" s="634"/>
      <c r="L50" s="634"/>
      <c r="N50" s="804">
        <f>SUM(AirVision!A49)</f>
        <v>0</v>
      </c>
      <c r="O50" s="793"/>
      <c r="P50" s="794"/>
      <c r="Q50" s="794"/>
      <c r="R50" s="797"/>
      <c r="S50" s="797"/>
      <c r="T50" s="797"/>
      <c r="U50" s="797"/>
      <c r="V50" s="797"/>
      <c r="W50" s="797"/>
      <c r="X50" s="797"/>
      <c r="Y50" s="797"/>
      <c r="Z50" s="797"/>
      <c r="AA50" s="797"/>
      <c r="AB50" s="797"/>
      <c r="AC50" s="797"/>
      <c r="AD50" s="797"/>
      <c r="AE50" s="794"/>
      <c r="AF50" s="794"/>
      <c r="AG50" s="794"/>
      <c r="AH50" s="794"/>
      <c r="AI50" s="794"/>
      <c r="AJ50" s="794"/>
      <c r="AK50" s="794"/>
      <c r="AL50" s="794"/>
      <c r="AM50" s="794"/>
      <c r="AN50" s="794"/>
      <c r="AO50" s="794"/>
      <c r="AP50" s="794"/>
      <c r="AQ50" s="794"/>
      <c r="AR50" s="794"/>
      <c r="AS50" s="794"/>
      <c r="AT50" s="794"/>
      <c r="AU50" s="794"/>
      <c r="AV50" s="794"/>
      <c r="AW50" s="794"/>
      <c r="AX50" s="794"/>
      <c r="AY50" s="794"/>
      <c r="AZ50" s="794"/>
      <c r="BA50" s="794"/>
      <c r="BB50" s="794"/>
      <c r="BC50" s="794"/>
      <c r="BD50" s="794"/>
      <c r="BE50" s="794"/>
      <c r="BF50" s="794"/>
      <c r="BG50" s="794"/>
      <c r="BH50" s="794"/>
      <c r="BI50" s="794"/>
      <c r="BJ50" s="794"/>
      <c r="BK50" s="794"/>
      <c r="BL50" s="794"/>
      <c r="BM50" s="794"/>
      <c r="BN50" s="812" t="str">
        <f t="shared" si="0"/>
        <v/>
      </c>
      <c r="BO50" s="806" t="str">
        <f t="shared" si="1"/>
        <v/>
      </c>
      <c r="BP50" s="807" t="str">
        <f t="shared" si="2"/>
        <v/>
      </c>
      <c r="BQ50" s="807" t="str">
        <f t="shared" si="3"/>
        <v/>
      </c>
      <c r="BR50" s="808" t="str">
        <f t="shared" si="4"/>
        <v/>
      </c>
      <c r="BS50" s="793"/>
      <c r="BT50" s="794"/>
      <c r="BU50" s="794"/>
      <c r="BV50" s="797"/>
      <c r="BW50" s="797"/>
      <c r="BX50" s="797"/>
      <c r="BY50" s="797"/>
      <c r="BZ50" s="797"/>
      <c r="CA50" s="797"/>
      <c r="CB50" s="797"/>
      <c r="CC50" s="797"/>
      <c r="CD50" s="797"/>
      <c r="CE50" s="797"/>
      <c r="CF50" s="797"/>
      <c r="CG50" s="797"/>
      <c r="CH50" s="797"/>
      <c r="CI50" s="794"/>
      <c r="CJ50" s="794"/>
      <c r="CK50" s="794"/>
      <c r="CL50" s="794"/>
      <c r="CM50" s="794"/>
      <c r="CN50" s="794"/>
      <c r="CO50" s="794"/>
      <c r="CP50" s="794"/>
      <c r="CQ50" s="794"/>
      <c r="CR50" s="794"/>
      <c r="CS50" s="794"/>
      <c r="CT50" s="794"/>
      <c r="CU50" s="794"/>
      <c r="CV50" s="797"/>
      <c r="CW50" s="794"/>
      <c r="CX50" s="794"/>
      <c r="CY50" s="794"/>
      <c r="CZ50" s="794"/>
      <c r="DA50" s="794"/>
      <c r="DB50" s="794"/>
      <c r="DC50" s="794"/>
      <c r="DD50" s="794"/>
      <c r="DE50" s="794"/>
      <c r="DF50" s="794"/>
      <c r="DG50" s="794"/>
      <c r="DH50" s="794"/>
      <c r="DI50" s="794"/>
      <c r="DJ50" s="794"/>
      <c r="DK50" s="794"/>
      <c r="DL50" s="794"/>
      <c r="DM50" s="794"/>
      <c r="DN50" s="794"/>
      <c r="DO50" s="794"/>
      <c r="DP50" s="794"/>
      <c r="DQ50" s="794"/>
      <c r="DR50" s="812" t="str">
        <f t="shared" si="17"/>
        <v/>
      </c>
      <c r="DS50" s="806" t="str">
        <f t="shared" si="18"/>
        <v/>
      </c>
      <c r="DT50" s="807" t="str">
        <f t="shared" si="19"/>
        <v/>
      </c>
      <c r="DU50" s="807" t="str">
        <f t="shared" si="20"/>
        <v/>
      </c>
      <c r="DV50" s="808" t="str">
        <f t="shared" si="21"/>
        <v/>
      </c>
      <c r="DW50" s="793"/>
      <c r="DX50" s="794"/>
      <c r="DY50" s="794"/>
      <c r="DZ50" s="797"/>
      <c r="EA50" s="797"/>
      <c r="EB50" s="797"/>
      <c r="EC50" s="797"/>
      <c r="ED50" s="797"/>
      <c r="EE50" s="797"/>
      <c r="EF50" s="797"/>
      <c r="EG50" s="797"/>
      <c r="EH50" s="797"/>
      <c r="EI50" s="797"/>
      <c r="EJ50" s="797"/>
      <c r="EK50" s="797"/>
      <c r="EL50" s="797"/>
      <c r="EM50" s="794"/>
      <c r="EN50" s="794"/>
      <c r="EO50" s="794"/>
      <c r="EP50" s="794"/>
      <c r="EQ50" s="794"/>
      <c r="ER50" s="794"/>
      <c r="ES50" s="794"/>
      <c r="ET50" s="794"/>
      <c r="EU50" s="794"/>
      <c r="EV50" s="794"/>
      <c r="EW50" s="794"/>
      <c r="EX50" s="794"/>
      <c r="EY50" s="794"/>
      <c r="EZ50" s="797"/>
      <c r="FA50" s="794"/>
      <c r="FB50" s="794"/>
      <c r="FC50" s="794"/>
      <c r="FD50" s="794"/>
      <c r="FE50" s="794"/>
      <c r="FF50" s="794"/>
      <c r="FG50" s="794"/>
      <c r="FH50" s="794"/>
      <c r="FI50" s="794"/>
      <c r="FJ50" s="794"/>
      <c r="FK50" s="794"/>
      <c r="FL50" s="794"/>
      <c r="FM50" s="794"/>
      <c r="FN50" s="794"/>
      <c r="FO50" s="794"/>
      <c r="FP50" s="794"/>
      <c r="FQ50" s="794"/>
      <c r="FR50" s="794"/>
      <c r="FS50" s="794"/>
      <c r="FT50" s="794"/>
      <c r="FU50" s="794"/>
      <c r="FV50" s="812" t="str">
        <f t="shared" si="10"/>
        <v/>
      </c>
      <c r="FW50" s="806" t="str">
        <f t="shared" si="11"/>
        <v/>
      </c>
      <c r="FX50" s="807" t="str">
        <f t="shared" si="12"/>
        <v/>
      </c>
      <c r="FY50" s="807" t="str">
        <f t="shared" si="13"/>
        <v/>
      </c>
      <c r="FZ50" s="808" t="str">
        <f t="shared" si="14"/>
        <v/>
      </c>
    </row>
    <row r="51" spans="1:182" ht="11.25" customHeight="1" x14ac:dyDescent="0.2">
      <c r="A51" s="762">
        <f t="shared" si="22"/>
        <v>12</v>
      </c>
      <c r="B51" s="763" t="e">
        <f>AVERAGE('O3'!$AL$295:$AL$318)</f>
        <v>#DIV/0!</v>
      </c>
      <c r="C51" s="763">
        <f>MAX('O3'!$AL$295:$AL$318)</f>
        <v>0</v>
      </c>
      <c r="D51" s="624"/>
      <c r="E51" s="624"/>
      <c r="F51" s="624"/>
      <c r="G51" s="624"/>
      <c r="H51" s="624"/>
      <c r="I51" s="768"/>
      <c r="J51" s="634"/>
      <c r="K51" s="634"/>
      <c r="L51" s="634"/>
      <c r="N51" s="804">
        <f>SUM(AirVision!A50)</f>
        <v>0</v>
      </c>
      <c r="O51" s="793"/>
      <c r="P51" s="794"/>
      <c r="Q51" s="794"/>
      <c r="R51" s="797"/>
      <c r="S51" s="797"/>
      <c r="T51" s="797"/>
      <c r="U51" s="797"/>
      <c r="V51" s="797"/>
      <c r="W51" s="797"/>
      <c r="X51" s="797"/>
      <c r="Y51" s="797"/>
      <c r="Z51" s="797"/>
      <c r="AA51" s="797"/>
      <c r="AB51" s="797"/>
      <c r="AC51" s="797"/>
      <c r="AD51" s="797"/>
      <c r="AE51" s="794"/>
      <c r="AF51" s="794"/>
      <c r="AG51" s="794"/>
      <c r="AH51" s="794"/>
      <c r="AI51" s="794"/>
      <c r="AJ51" s="794"/>
      <c r="AK51" s="794"/>
      <c r="AL51" s="794"/>
      <c r="AM51" s="794"/>
      <c r="AN51" s="794"/>
      <c r="AO51" s="794"/>
      <c r="AP51" s="794"/>
      <c r="AQ51" s="794"/>
      <c r="AR51" s="794"/>
      <c r="AS51" s="794"/>
      <c r="AT51" s="794"/>
      <c r="AU51" s="794"/>
      <c r="AV51" s="794"/>
      <c r="AW51" s="794"/>
      <c r="AX51" s="794"/>
      <c r="AY51" s="794"/>
      <c r="AZ51" s="794"/>
      <c r="BA51" s="794"/>
      <c r="BB51" s="794"/>
      <c r="BC51" s="794"/>
      <c r="BD51" s="794"/>
      <c r="BE51" s="794"/>
      <c r="BF51" s="794"/>
      <c r="BG51" s="794"/>
      <c r="BH51" s="794"/>
      <c r="BI51" s="794"/>
      <c r="BJ51" s="794"/>
      <c r="BK51" s="794"/>
      <c r="BL51" s="794"/>
      <c r="BM51" s="794"/>
      <c r="BN51" s="812" t="str">
        <f t="shared" si="0"/>
        <v/>
      </c>
      <c r="BO51" s="806" t="str">
        <f t="shared" si="1"/>
        <v/>
      </c>
      <c r="BP51" s="807" t="str">
        <f t="shared" si="2"/>
        <v/>
      </c>
      <c r="BQ51" s="807" t="str">
        <f t="shared" si="3"/>
        <v/>
      </c>
      <c r="BR51" s="808" t="str">
        <f t="shared" si="4"/>
        <v/>
      </c>
      <c r="BS51" s="793"/>
      <c r="BT51" s="794"/>
      <c r="BU51" s="794"/>
      <c r="BV51" s="797"/>
      <c r="BW51" s="797"/>
      <c r="BX51" s="797"/>
      <c r="BY51" s="797"/>
      <c r="BZ51" s="797"/>
      <c r="CA51" s="797"/>
      <c r="CB51" s="797"/>
      <c r="CC51" s="797"/>
      <c r="CD51" s="797"/>
      <c r="CE51" s="797"/>
      <c r="CF51" s="797"/>
      <c r="CG51" s="797"/>
      <c r="CH51" s="797"/>
      <c r="CI51" s="794"/>
      <c r="CJ51" s="794"/>
      <c r="CK51" s="794"/>
      <c r="CL51" s="794"/>
      <c r="CM51" s="794"/>
      <c r="CN51" s="794"/>
      <c r="CO51" s="794"/>
      <c r="CP51" s="794"/>
      <c r="CQ51" s="794"/>
      <c r="CR51" s="794"/>
      <c r="CS51" s="794"/>
      <c r="CT51" s="794"/>
      <c r="CU51" s="794"/>
      <c r="CV51" s="797"/>
      <c r="CW51" s="794"/>
      <c r="CX51" s="794"/>
      <c r="CY51" s="794"/>
      <c r="CZ51" s="794"/>
      <c r="DA51" s="794"/>
      <c r="DB51" s="794"/>
      <c r="DC51" s="794"/>
      <c r="DD51" s="794"/>
      <c r="DE51" s="794"/>
      <c r="DF51" s="794"/>
      <c r="DG51" s="794"/>
      <c r="DH51" s="794"/>
      <c r="DI51" s="794"/>
      <c r="DJ51" s="794"/>
      <c r="DK51" s="794"/>
      <c r="DL51" s="794"/>
      <c r="DM51" s="794"/>
      <c r="DN51" s="794"/>
      <c r="DO51" s="794"/>
      <c r="DP51" s="794"/>
      <c r="DQ51" s="794"/>
      <c r="DR51" s="812" t="str">
        <f t="shared" si="17"/>
        <v/>
      </c>
      <c r="DS51" s="806" t="str">
        <f t="shared" si="18"/>
        <v/>
      </c>
      <c r="DT51" s="807" t="str">
        <f t="shared" si="19"/>
        <v/>
      </c>
      <c r="DU51" s="807" t="str">
        <f t="shared" si="20"/>
        <v/>
      </c>
      <c r="DV51" s="808" t="str">
        <f t="shared" si="21"/>
        <v/>
      </c>
      <c r="DW51" s="793"/>
      <c r="DX51" s="794"/>
      <c r="DY51" s="794"/>
      <c r="DZ51" s="797"/>
      <c r="EA51" s="797"/>
      <c r="EB51" s="797"/>
      <c r="EC51" s="797"/>
      <c r="ED51" s="797"/>
      <c r="EE51" s="797"/>
      <c r="EF51" s="797"/>
      <c r="EG51" s="797"/>
      <c r="EH51" s="797"/>
      <c r="EI51" s="797"/>
      <c r="EJ51" s="797"/>
      <c r="EK51" s="797"/>
      <c r="EL51" s="797"/>
      <c r="EM51" s="794"/>
      <c r="EN51" s="794"/>
      <c r="EO51" s="794"/>
      <c r="EP51" s="794"/>
      <c r="EQ51" s="794"/>
      <c r="ER51" s="794"/>
      <c r="ES51" s="794"/>
      <c r="ET51" s="794"/>
      <c r="EU51" s="794"/>
      <c r="EV51" s="794"/>
      <c r="EW51" s="794"/>
      <c r="EX51" s="794"/>
      <c r="EY51" s="794"/>
      <c r="EZ51" s="797"/>
      <c r="FA51" s="794"/>
      <c r="FB51" s="794"/>
      <c r="FC51" s="794"/>
      <c r="FD51" s="794"/>
      <c r="FE51" s="794"/>
      <c r="FF51" s="794"/>
      <c r="FG51" s="794"/>
      <c r="FH51" s="794"/>
      <c r="FI51" s="794"/>
      <c r="FJ51" s="794"/>
      <c r="FK51" s="794"/>
      <c r="FL51" s="794"/>
      <c r="FM51" s="794"/>
      <c r="FN51" s="794"/>
      <c r="FO51" s="794"/>
      <c r="FP51" s="794"/>
      <c r="FQ51" s="794"/>
      <c r="FR51" s="794"/>
      <c r="FS51" s="794"/>
      <c r="FT51" s="794"/>
      <c r="FU51" s="794"/>
      <c r="FV51" s="812" t="str">
        <f t="shared" si="10"/>
        <v/>
      </c>
      <c r="FW51" s="806" t="str">
        <f t="shared" si="11"/>
        <v/>
      </c>
      <c r="FX51" s="807" t="str">
        <f t="shared" si="12"/>
        <v/>
      </c>
      <c r="FY51" s="807" t="str">
        <f t="shared" si="13"/>
        <v/>
      </c>
      <c r="FZ51" s="808" t="str">
        <f t="shared" si="14"/>
        <v/>
      </c>
    </row>
    <row r="52" spans="1:182" ht="11.25" customHeight="1" x14ac:dyDescent="0.2">
      <c r="A52" s="762">
        <f t="shared" si="22"/>
        <v>13</v>
      </c>
      <c r="B52" s="763" t="e">
        <f>AVERAGE('O3'!$AL$319:$AL$342)</f>
        <v>#DIV/0!</v>
      </c>
      <c r="C52" s="763">
        <f>MAX('O3'!$AL$319:$AL$342)</f>
        <v>0</v>
      </c>
      <c r="D52" s="624"/>
      <c r="E52" s="624"/>
      <c r="F52" s="624"/>
      <c r="G52" s="624"/>
      <c r="H52" s="624"/>
      <c r="I52" s="768"/>
      <c r="J52" s="634"/>
      <c r="K52" s="634"/>
      <c r="L52" s="634"/>
      <c r="N52" s="804">
        <f>SUM(AirVision!A51)</f>
        <v>0</v>
      </c>
      <c r="O52" s="793"/>
      <c r="P52" s="794"/>
      <c r="Q52" s="794"/>
      <c r="R52" s="797"/>
      <c r="S52" s="797"/>
      <c r="T52" s="797"/>
      <c r="U52" s="797"/>
      <c r="V52" s="797"/>
      <c r="W52" s="797"/>
      <c r="X52" s="797"/>
      <c r="Y52" s="797"/>
      <c r="Z52" s="797"/>
      <c r="AA52" s="797"/>
      <c r="AB52" s="797"/>
      <c r="AC52" s="797"/>
      <c r="AD52" s="797"/>
      <c r="AE52" s="794"/>
      <c r="AF52" s="794"/>
      <c r="AG52" s="794"/>
      <c r="AH52" s="794"/>
      <c r="AI52" s="794"/>
      <c r="AJ52" s="794"/>
      <c r="AK52" s="794"/>
      <c r="AL52" s="794"/>
      <c r="AM52" s="794"/>
      <c r="AN52" s="794"/>
      <c r="AO52" s="794"/>
      <c r="AP52" s="794"/>
      <c r="AQ52" s="794"/>
      <c r="AR52" s="794"/>
      <c r="AS52" s="794"/>
      <c r="AT52" s="794"/>
      <c r="AU52" s="794"/>
      <c r="AV52" s="794"/>
      <c r="AW52" s="794"/>
      <c r="AX52" s="794"/>
      <c r="AY52" s="794"/>
      <c r="AZ52" s="794"/>
      <c r="BA52" s="794"/>
      <c r="BB52" s="794"/>
      <c r="BC52" s="794"/>
      <c r="BD52" s="794"/>
      <c r="BE52" s="794"/>
      <c r="BF52" s="794"/>
      <c r="BG52" s="794"/>
      <c r="BH52" s="794"/>
      <c r="BI52" s="794"/>
      <c r="BJ52" s="794"/>
      <c r="BK52" s="794"/>
      <c r="BL52" s="794"/>
      <c r="BM52" s="794"/>
      <c r="BN52" s="812" t="str">
        <f t="shared" si="0"/>
        <v/>
      </c>
      <c r="BO52" s="806" t="str">
        <f t="shared" si="1"/>
        <v/>
      </c>
      <c r="BP52" s="807" t="str">
        <f t="shared" si="2"/>
        <v/>
      </c>
      <c r="BQ52" s="807" t="str">
        <f t="shared" si="3"/>
        <v/>
      </c>
      <c r="BR52" s="808" t="str">
        <f t="shared" si="4"/>
        <v/>
      </c>
      <c r="BS52" s="793"/>
      <c r="BT52" s="794"/>
      <c r="BU52" s="794"/>
      <c r="BV52" s="797"/>
      <c r="BW52" s="797"/>
      <c r="BX52" s="797"/>
      <c r="BY52" s="797"/>
      <c r="BZ52" s="797"/>
      <c r="CA52" s="797"/>
      <c r="CB52" s="797"/>
      <c r="CC52" s="797"/>
      <c r="CD52" s="797"/>
      <c r="CE52" s="797"/>
      <c r="CF52" s="797"/>
      <c r="CG52" s="797"/>
      <c r="CH52" s="797"/>
      <c r="CI52" s="794"/>
      <c r="CJ52" s="794"/>
      <c r="CK52" s="794"/>
      <c r="CL52" s="794"/>
      <c r="CM52" s="794"/>
      <c r="CN52" s="794"/>
      <c r="CO52" s="794"/>
      <c r="CP52" s="794"/>
      <c r="CQ52" s="794"/>
      <c r="CR52" s="794"/>
      <c r="CS52" s="794"/>
      <c r="CT52" s="794"/>
      <c r="CU52" s="794"/>
      <c r="CV52" s="797"/>
      <c r="CW52" s="794"/>
      <c r="CX52" s="794"/>
      <c r="CY52" s="794"/>
      <c r="CZ52" s="794"/>
      <c r="DA52" s="794"/>
      <c r="DB52" s="794"/>
      <c r="DC52" s="794"/>
      <c r="DD52" s="794"/>
      <c r="DE52" s="794"/>
      <c r="DF52" s="794"/>
      <c r="DG52" s="794"/>
      <c r="DH52" s="794"/>
      <c r="DI52" s="794"/>
      <c r="DJ52" s="794"/>
      <c r="DK52" s="794"/>
      <c r="DL52" s="794"/>
      <c r="DM52" s="794"/>
      <c r="DN52" s="794"/>
      <c r="DO52" s="794"/>
      <c r="DP52" s="794"/>
      <c r="DQ52" s="794"/>
      <c r="DR52" s="812" t="str">
        <f t="shared" si="17"/>
        <v/>
      </c>
      <c r="DS52" s="806" t="str">
        <f t="shared" si="18"/>
        <v/>
      </c>
      <c r="DT52" s="807" t="str">
        <f t="shared" si="19"/>
        <v/>
      </c>
      <c r="DU52" s="807" t="str">
        <f t="shared" si="20"/>
        <v/>
      </c>
      <c r="DV52" s="808" t="str">
        <f t="shared" si="21"/>
        <v/>
      </c>
      <c r="DW52" s="793"/>
      <c r="DX52" s="794"/>
      <c r="DY52" s="794"/>
      <c r="DZ52" s="797"/>
      <c r="EA52" s="797"/>
      <c r="EB52" s="797"/>
      <c r="EC52" s="797"/>
      <c r="ED52" s="797"/>
      <c r="EE52" s="797"/>
      <c r="EF52" s="797"/>
      <c r="EG52" s="797"/>
      <c r="EH52" s="797"/>
      <c r="EI52" s="797"/>
      <c r="EJ52" s="797"/>
      <c r="EK52" s="797"/>
      <c r="EL52" s="797"/>
      <c r="EM52" s="794"/>
      <c r="EN52" s="794"/>
      <c r="EO52" s="794"/>
      <c r="EP52" s="794"/>
      <c r="EQ52" s="794"/>
      <c r="ER52" s="794"/>
      <c r="ES52" s="794"/>
      <c r="ET52" s="794"/>
      <c r="EU52" s="794"/>
      <c r="EV52" s="794"/>
      <c r="EW52" s="794"/>
      <c r="EX52" s="794"/>
      <c r="EY52" s="794"/>
      <c r="EZ52" s="797"/>
      <c r="FA52" s="794"/>
      <c r="FB52" s="794"/>
      <c r="FC52" s="794"/>
      <c r="FD52" s="794"/>
      <c r="FE52" s="794"/>
      <c r="FF52" s="794"/>
      <c r="FG52" s="794"/>
      <c r="FH52" s="794"/>
      <c r="FI52" s="794"/>
      <c r="FJ52" s="794"/>
      <c r="FK52" s="794"/>
      <c r="FL52" s="794"/>
      <c r="FM52" s="794"/>
      <c r="FN52" s="794"/>
      <c r="FO52" s="794"/>
      <c r="FP52" s="794"/>
      <c r="FQ52" s="794"/>
      <c r="FR52" s="794"/>
      <c r="FS52" s="794"/>
      <c r="FT52" s="794"/>
      <c r="FU52" s="794"/>
      <c r="FV52" s="812" t="str">
        <f t="shared" si="10"/>
        <v/>
      </c>
      <c r="FW52" s="806" t="str">
        <f t="shared" si="11"/>
        <v/>
      </c>
      <c r="FX52" s="807" t="str">
        <f t="shared" si="12"/>
        <v/>
      </c>
      <c r="FY52" s="807" t="str">
        <f t="shared" si="13"/>
        <v/>
      </c>
      <c r="FZ52" s="808" t="str">
        <f t="shared" si="14"/>
        <v/>
      </c>
    </row>
    <row r="53" spans="1:182" ht="11.25" customHeight="1" x14ac:dyDescent="0.2">
      <c r="A53" s="762">
        <f t="shared" si="22"/>
        <v>14</v>
      </c>
      <c r="B53" s="763" t="e">
        <f>AVERAGE('O3'!$AL$343:$AL$366)</f>
        <v>#DIV/0!</v>
      </c>
      <c r="C53" s="763">
        <f>MAX('O3'!$AL$343:$AL$366)</f>
        <v>0</v>
      </c>
      <c r="D53" s="624"/>
      <c r="E53" s="624"/>
      <c r="F53" s="624"/>
      <c r="G53" s="624"/>
      <c r="H53" s="624"/>
      <c r="I53" s="768"/>
      <c r="J53" s="634"/>
      <c r="K53" s="634"/>
      <c r="L53" s="634"/>
      <c r="N53" s="804">
        <f>SUM(AirVision!A52)</f>
        <v>0</v>
      </c>
      <c r="O53" s="793"/>
      <c r="P53" s="794"/>
      <c r="Q53" s="794"/>
      <c r="R53" s="797"/>
      <c r="S53" s="797"/>
      <c r="T53" s="797"/>
      <c r="U53" s="797"/>
      <c r="V53" s="797"/>
      <c r="W53" s="797"/>
      <c r="X53" s="797"/>
      <c r="Y53" s="797"/>
      <c r="Z53" s="797"/>
      <c r="AA53" s="797"/>
      <c r="AB53" s="797"/>
      <c r="AC53" s="797"/>
      <c r="AD53" s="797"/>
      <c r="AE53" s="794"/>
      <c r="AF53" s="794"/>
      <c r="AG53" s="794"/>
      <c r="AH53" s="794"/>
      <c r="AI53" s="794"/>
      <c r="AJ53" s="794"/>
      <c r="AK53" s="794"/>
      <c r="AL53" s="794"/>
      <c r="AM53" s="794"/>
      <c r="AN53" s="794"/>
      <c r="AO53" s="794"/>
      <c r="AP53" s="794"/>
      <c r="AQ53" s="794"/>
      <c r="AR53" s="794"/>
      <c r="AS53" s="794"/>
      <c r="AT53" s="794"/>
      <c r="AU53" s="794"/>
      <c r="AV53" s="794"/>
      <c r="AW53" s="794"/>
      <c r="AX53" s="794"/>
      <c r="AY53" s="794"/>
      <c r="AZ53" s="794"/>
      <c r="BA53" s="794"/>
      <c r="BB53" s="794"/>
      <c r="BC53" s="794"/>
      <c r="BD53" s="794"/>
      <c r="BE53" s="794"/>
      <c r="BF53" s="794"/>
      <c r="BG53" s="794"/>
      <c r="BH53" s="794"/>
      <c r="BI53" s="794"/>
      <c r="BJ53" s="794"/>
      <c r="BK53" s="794"/>
      <c r="BL53" s="794"/>
      <c r="BM53" s="794"/>
      <c r="BN53" s="812" t="str">
        <f t="shared" si="0"/>
        <v/>
      </c>
      <c r="BO53" s="806" t="str">
        <f t="shared" si="1"/>
        <v/>
      </c>
      <c r="BP53" s="807" t="str">
        <f t="shared" si="2"/>
        <v/>
      </c>
      <c r="BQ53" s="807" t="str">
        <f t="shared" si="3"/>
        <v/>
      </c>
      <c r="BR53" s="808" t="str">
        <f t="shared" si="4"/>
        <v/>
      </c>
      <c r="BS53" s="793"/>
      <c r="BT53" s="794"/>
      <c r="BU53" s="794"/>
      <c r="BV53" s="797"/>
      <c r="BW53" s="797"/>
      <c r="BX53" s="797"/>
      <c r="BY53" s="797"/>
      <c r="BZ53" s="797"/>
      <c r="CA53" s="797"/>
      <c r="CB53" s="797"/>
      <c r="CC53" s="797"/>
      <c r="CD53" s="797"/>
      <c r="CE53" s="797"/>
      <c r="CF53" s="797"/>
      <c r="CG53" s="797"/>
      <c r="CH53" s="797"/>
      <c r="CI53" s="794"/>
      <c r="CJ53" s="794"/>
      <c r="CK53" s="794"/>
      <c r="CL53" s="794"/>
      <c r="CM53" s="794"/>
      <c r="CN53" s="794"/>
      <c r="CO53" s="794"/>
      <c r="CP53" s="794"/>
      <c r="CQ53" s="794"/>
      <c r="CR53" s="794"/>
      <c r="CS53" s="794"/>
      <c r="CT53" s="794"/>
      <c r="CU53" s="794"/>
      <c r="CV53" s="797"/>
      <c r="CW53" s="798"/>
      <c r="CX53" s="798"/>
      <c r="CY53" s="798"/>
      <c r="CZ53" s="798"/>
      <c r="DA53" s="798"/>
      <c r="DB53" s="798"/>
      <c r="DC53" s="798"/>
      <c r="DD53" s="798"/>
      <c r="DE53" s="798"/>
      <c r="DF53" s="798"/>
      <c r="DG53" s="794"/>
      <c r="DH53" s="794"/>
      <c r="DI53" s="794"/>
      <c r="DJ53" s="794"/>
      <c r="DK53" s="794"/>
      <c r="DL53" s="794"/>
      <c r="DM53" s="794"/>
      <c r="DN53" s="794"/>
      <c r="DO53" s="794"/>
      <c r="DP53" s="794"/>
      <c r="DQ53" s="794"/>
      <c r="DR53" s="812" t="str">
        <f t="shared" si="17"/>
        <v/>
      </c>
      <c r="DS53" s="806" t="str">
        <f t="shared" si="18"/>
        <v/>
      </c>
      <c r="DT53" s="807" t="str">
        <f t="shared" si="19"/>
        <v/>
      </c>
      <c r="DU53" s="807" t="str">
        <f t="shared" si="20"/>
        <v/>
      </c>
      <c r="DV53" s="808" t="str">
        <f t="shared" si="21"/>
        <v/>
      </c>
      <c r="DW53" s="793"/>
      <c r="DX53" s="794"/>
      <c r="DY53" s="794"/>
      <c r="DZ53" s="797"/>
      <c r="EA53" s="797"/>
      <c r="EB53" s="797"/>
      <c r="EC53" s="797"/>
      <c r="ED53" s="797"/>
      <c r="EE53" s="797"/>
      <c r="EF53" s="797"/>
      <c r="EG53" s="797"/>
      <c r="EH53" s="797"/>
      <c r="EI53" s="797"/>
      <c r="EJ53" s="797"/>
      <c r="EK53" s="797"/>
      <c r="EL53" s="797"/>
      <c r="EM53" s="794"/>
      <c r="EN53" s="794"/>
      <c r="EO53" s="794"/>
      <c r="EP53" s="794"/>
      <c r="EQ53" s="794"/>
      <c r="ER53" s="794"/>
      <c r="ES53" s="794"/>
      <c r="ET53" s="794"/>
      <c r="EU53" s="794"/>
      <c r="EV53" s="794"/>
      <c r="EW53" s="794"/>
      <c r="EX53" s="794"/>
      <c r="EY53" s="794"/>
      <c r="EZ53" s="797"/>
      <c r="FA53" s="794"/>
      <c r="FB53" s="794"/>
      <c r="FC53" s="794"/>
      <c r="FD53" s="794"/>
      <c r="FE53" s="794"/>
      <c r="FF53" s="794"/>
      <c r="FG53" s="794"/>
      <c r="FH53" s="794"/>
      <c r="FI53" s="794"/>
      <c r="FJ53" s="794"/>
      <c r="FK53" s="794"/>
      <c r="FL53" s="794"/>
      <c r="FM53" s="794"/>
      <c r="FN53" s="794"/>
      <c r="FO53" s="794"/>
      <c r="FP53" s="794"/>
      <c r="FQ53" s="794"/>
      <c r="FR53" s="794"/>
      <c r="FS53" s="794"/>
      <c r="FT53" s="794"/>
      <c r="FU53" s="794"/>
      <c r="FV53" s="812" t="str">
        <f t="shared" si="10"/>
        <v/>
      </c>
      <c r="FW53" s="806" t="str">
        <f t="shared" si="11"/>
        <v/>
      </c>
      <c r="FX53" s="807" t="str">
        <f t="shared" si="12"/>
        <v/>
      </c>
      <c r="FY53" s="807" t="str">
        <f t="shared" si="13"/>
        <v/>
      </c>
      <c r="FZ53" s="808" t="str">
        <f t="shared" si="14"/>
        <v/>
      </c>
    </row>
    <row r="54" spans="1:182" ht="11.25" customHeight="1" x14ac:dyDescent="0.2">
      <c r="A54" s="762">
        <f t="shared" si="22"/>
        <v>15</v>
      </c>
      <c r="B54" s="763" t="e">
        <f>AVERAGE('O3'!$AL$367:$AL$390)</f>
        <v>#DIV/0!</v>
      </c>
      <c r="C54" s="763">
        <f>MAX('O3'!$AL$367:$AL$390)</f>
        <v>0</v>
      </c>
      <c r="D54" s="624"/>
      <c r="E54" s="624"/>
      <c r="F54" s="624"/>
      <c r="G54" s="624"/>
      <c r="H54" s="624"/>
      <c r="I54" s="768"/>
      <c r="J54" s="634"/>
      <c r="K54" s="634"/>
      <c r="L54" s="634"/>
      <c r="N54" s="804">
        <f>SUM(AirVision!A53)</f>
        <v>0</v>
      </c>
      <c r="O54" s="793"/>
      <c r="P54" s="794"/>
      <c r="Q54" s="794"/>
      <c r="R54" s="797"/>
      <c r="S54" s="797"/>
      <c r="T54" s="797"/>
      <c r="U54" s="797"/>
      <c r="V54" s="797"/>
      <c r="W54" s="797"/>
      <c r="X54" s="797"/>
      <c r="Y54" s="797"/>
      <c r="Z54" s="797"/>
      <c r="AA54" s="797"/>
      <c r="AB54" s="797"/>
      <c r="AC54" s="797"/>
      <c r="AD54" s="797"/>
      <c r="AE54" s="794"/>
      <c r="AF54" s="794"/>
      <c r="AG54" s="794"/>
      <c r="AH54" s="794"/>
      <c r="AI54" s="794"/>
      <c r="AJ54" s="794"/>
      <c r="AK54" s="794"/>
      <c r="AL54" s="794"/>
      <c r="AM54" s="794"/>
      <c r="AN54" s="794"/>
      <c r="AO54" s="794"/>
      <c r="AP54" s="794"/>
      <c r="AQ54" s="794"/>
      <c r="AR54" s="794"/>
      <c r="AS54" s="794"/>
      <c r="AT54" s="794"/>
      <c r="AU54" s="794"/>
      <c r="AV54" s="794"/>
      <c r="AW54" s="794"/>
      <c r="AX54" s="794"/>
      <c r="AY54" s="794"/>
      <c r="AZ54" s="794"/>
      <c r="BA54" s="794"/>
      <c r="BB54" s="794"/>
      <c r="BC54" s="794"/>
      <c r="BD54" s="794"/>
      <c r="BE54" s="794"/>
      <c r="BF54" s="794"/>
      <c r="BG54" s="794"/>
      <c r="BH54" s="794"/>
      <c r="BI54" s="794"/>
      <c r="BJ54" s="794"/>
      <c r="BK54" s="794"/>
      <c r="BL54" s="794"/>
      <c r="BM54" s="794"/>
      <c r="BN54" s="812" t="str">
        <f t="shared" si="0"/>
        <v/>
      </c>
      <c r="BO54" s="806" t="str">
        <f t="shared" si="1"/>
        <v/>
      </c>
      <c r="BP54" s="807" t="str">
        <f t="shared" si="2"/>
        <v/>
      </c>
      <c r="BQ54" s="807" t="str">
        <f t="shared" si="3"/>
        <v/>
      </c>
      <c r="BR54" s="808" t="str">
        <f t="shared" si="4"/>
        <v/>
      </c>
      <c r="BS54" s="793"/>
      <c r="BT54" s="794"/>
      <c r="BU54" s="794"/>
      <c r="BV54" s="797"/>
      <c r="BW54" s="797"/>
      <c r="BX54" s="797"/>
      <c r="BY54" s="797"/>
      <c r="BZ54" s="797"/>
      <c r="CA54" s="797"/>
      <c r="CB54" s="797"/>
      <c r="CC54" s="797"/>
      <c r="CD54" s="797"/>
      <c r="CE54" s="797"/>
      <c r="CF54" s="797"/>
      <c r="CG54" s="797"/>
      <c r="CH54" s="797"/>
      <c r="CI54" s="794"/>
      <c r="CJ54" s="794"/>
      <c r="CK54" s="794"/>
      <c r="CL54" s="794"/>
      <c r="CM54" s="794"/>
      <c r="CN54" s="794"/>
      <c r="CO54" s="794"/>
      <c r="CP54" s="794"/>
      <c r="CQ54" s="794"/>
      <c r="CR54" s="794"/>
      <c r="CS54" s="794"/>
      <c r="CT54" s="794"/>
      <c r="CU54" s="794"/>
      <c r="CV54" s="797"/>
      <c r="CW54" s="794"/>
      <c r="CX54" s="794"/>
      <c r="CY54" s="794"/>
      <c r="CZ54" s="794"/>
      <c r="DA54" s="794"/>
      <c r="DB54" s="794"/>
      <c r="DC54" s="794"/>
      <c r="DD54" s="794"/>
      <c r="DE54" s="794"/>
      <c r="DF54" s="794"/>
      <c r="DG54" s="794"/>
      <c r="DH54" s="794"/>
      <c r="DI54" s="794"/>
      <c r="DJ54" s="794"/>
      <c r="DK54" s="794"/>
      <c r="DL54" s="794"/>
      <c r="DM54" s="794"/>
      <c r="DN54" s="794"/>
      <c r="DO54" s="794"/>
      <c r="DP54" s="794"/>
      <c r="DQ54" s="794"/>
      <c r="DR54" s="812" t="str">
        <f t="shared" si="17"/>
        <v/>
      </c>
      <c r="DS54" s="806" t="str">
        <f t="shared" si="18"/>
        <v/>
      </c>
      <c r="DT54" s="807" t="str">
        <f t="shared" si="19"/>
        <v/>
      </c>
      <c r="DU54" s="807" t="str">
        <f t="shared" si="20"/>
        <v/>
      </c>
      <c r="DV54" s="808" t="str">
        <f t="shared" si="21"/>
        <v/>
      </c>
      <c r="DW54" s="793"/>
      <c r="DX54" s="794"/>
      <c r="DY54" s="794"/>
      <c r="DZ54" s="797"/>
      <c r="EA54" s="797"/>
      <c r="EB54" s="797"/>
      <c r="EC54" s="797"/>
      <c r="ED54" s="797"/>
      <c r="EE54" s="797"/>
      <c r="EF54" s="797"/>
      <c r="EG54" s="797"/>
      <c r="EH54" s="797"/>
      <c r="EI54" s="797"/>
      <c r="EJ54" s="797"/>
      <c r="EK54" s="797"/>
      <c r="EL54" s="797"/>
      <c r="EM54" s="794"/>
      <c r="EN54" s="794"/>
      <c r="EO54" s="794"/>
      <c r="EP54" s="794"/>
      <c r="EQ54" s="794"/>
      <c r="ER54" s="794"/>
      <c r="ES54" s="794"/>
      <c r="ET54" s="794"/>
      <c r="EU54" s="794"/>
      <c r="EV54" s="794"/>
      <c r="EW54" s="794"/>
      <c r="EX54" s="794"/>
      <c r="EY54" s="794"/>
      <c r="EZ54" s="797"/>
      <c r="FA54" s="794"/>
      <c r="FB54" s="794"/>
      <c r="FC54" s="794"/>
      <c r="FD54" s="794"/>
      <c r="FE54" s="794"/>
      <c r="FF54" s="794"/>
      <c r="FG54" s="794"/>
      <c r="FH54" s="794"/>
      <c r="FI54" s="794"/>
      <c r="FJ54" s="794"/>
      <c r="FK54" s="794"/>
      <c r="FL54" s="794"/>
      <c r="FM54" s="794"/>
      <c r="FN54" s="794"/>
      <c r="FO54" s="794"/>
      <c r="FP54" s="794"/>
      <c r="FQ54" s="794"/>
      <c r="FR54" s="794"/>
      <c r="FS54" s="794"/>
      <c r="FT54" s="794"/>
      <c r="FU54" s="794"/>
      <c r="FV54" s="812" t="str">
        <f t="shared" si="10"/>
        <v/>
      </c>
      <c r="FW54" s="806" t="str">
        <f t="shared" si="11"/>
        <v/>
      </c>
      <c r="FX54" s="807" t="str">
        <f t="shared" si="12"/>
        <v/>
      </c>
      <c r="FY54" s="807" t="str">
        <f t="shared" si="13"/>
        <v/>
      </c>
      <c r="FZ54" s="808" t="str">
        <f t="shared" si="14"/>
        <v/>
      </c>
    </row>
    <row r="55" spans="1:182" ht="11.25" customHeight="1" x14ac:dyDescent="0.2">
      <c r="A55" s="762">
        <f t="shared" si="22"/>
        <v>16</v>
      </c>
      <c r="B55" s="763" t="e">
        <f>AVERAGE('O3'!$AL$391:$AL$414)</f>
        <v>#DIV/0!</v>
      </c>
      <c r="C55" s="763">
        <f>MAX('O3'!$AL$391:$AL$414)</f>
        <v>0</v>
      </c>
      <c r="D55" s="624"/>
      <c r="E55" s="624"/>
      <c r="F55" s="624"/>
      <c r="G55" s="624"/>
      <c r="H55" s="624"/>
      <c r="I55" s="768"/>
      <c r="J55" s="634"/>
      <c r="K55" s="634"/>
      <c r="L55" s="634"/>
      <c r="N55" s="804">
        <f>SUM(AirVision!A54)</f>
        <v>0</v>
      </c>
      <c r="O55" s="793"/>
      <c r="P55" s="794"/>
      <c r="Q55" s="794"/>
      <c r="R55" s="797"/>
      <c r="S55" s="797"/>
      <c r="T55" s="797"/>
      <c r="U55" s="797"/>
      <c r="V55" s="797"/>
      <c r="W55" s="797"/>
      <c r="X55" s="797"/>
      <c r="Y55" s="797"/>
      <c r="Z55" s="797"/>
      <c r="AA55" s="797"/>
      <c r="AB55" s="797"/>
      <c r="AC55" s="797"/>
      <c r="AD55" s="797"/>
      <c r="AE55" s="794"/>
      <c r="AF55" s="794"/>
      <c r="AG55" s="794"/>
      <c r="AH55" s="794"/>
      <c r="AI55" s="794"/>
      <c r="AJ55" s="794"/>
      <c r="AK55" s="794"/>
      <c r="AL55" s="794"/>
      <c r="AM55" s="794"/>
      <c r="AN55" s="794"/>
      <c r="AO55" s="794"/>
      <c r="AP55" s="794"/>
      <c r="AQ55" s="794"/>
      <c r="AR55" s="794"/>
      <c r="AS55" s="794"/>
      <c r="AT55" s="794"/>
      <c r="AU55" s="794"/>
      <c r="AV55" s="794"/>
      <c r="AW55" s="794"/>
      <c r="AX55" s="794"/>
      <c r="AY55" s="794"/>
      <c r="AZ55" s="794"/>
      <c r="BA55" s="794"/>
      <c r="BB55" s="794"/>
      <c r="BC55" s="794"/>
      <c r="BD55" s="794"/>
      <c r="BE55" s="794"/>
      <c r="BF55" s="794"/>
      <c r="BG55" s="794"/>
      <c r="BH55" s="794"/>
      <c r="BI55" s="794"/>
      <c r="BJ55" s="794"/>
      <c r="BK55" s="794"/>
      <c r="BL55" s="794"/>
      <c r="BM55" s="794"/>
      <c r="BN55" s="812" t="str">
        <f t="shared" si="0"/>
        <v/>
      </c>
      <c r="BO55" s="806" t="str">
        <f t="shared" si="1"/>
        <v/>
      </c>
      <c r="BP55" s="807" t="str">
        <f t="shared" si="2"/>
        <v/>
      </c>
      <c r="BQ55" s="807" t="str">
        <f t="shared" si="3"/>
        <v/>
      </c>
      <c r="BR55" s="808" t="str">
        <f t="shared" si="4"/>
        <v/>
      </c>
      <c r="BS55" s="793"/>
      <c r="BT55" s="794"/>
      <c r="BU55" s="794"/>
      <c r="BV55" s="797"/>
      <c r="BW55" s="797"/>
      <c r="BX55" s="797"/>
      <c r="BY55" s="797"/>
      <c r="BZ55" s="797"/>
      <c r="CA55" s="797"/>
      <c r="CB55" s="797"/>
      <c r="CC55" s="797"/>
      <c r="CD55" s="797"/>
      <c r="CE55" s="797"/>
      <c r="CF55" s="797"/>
      <c r="CG55" s="797"/>
      <c r="CH55" s="797"/>
      <c r="CI55" s="794"/>
      <c r="CJ55" s="794"/>
      <c r="CK55" s="794"/>
      <c r="CL55" s="794"/>
      <c r="CM55" s="794"/>
      <c r="CN55" s="794"/>
      <c r="CO55" s="794"/>
      <c r="CP55" s="794"/>
      <c r="CQ55" s="794"/>
      <c r="CR55" s="794"/>
      <c r="CS55" s="794"/>
      <c r="CT55" s="794"/>
      <c r="CU55" s="794"/>
      <c r="CV55" s="797"/>
      <c r="CW55" s="794"/>
      <c r="CX55" s="794"/>
      <c r="CY55" s="794"/>
      <c r="CZ55" s="794"/>
      <c r="DA55" s="794"/>
      <c r="DB55" s="794"/>
      <c r="DC55" s="794"/>
      <c r="DD55" s="794"/>
      <c r="DE55" s="794"/>
      <c r="DF55" s="794"/>
      <c r="DG55" s="794"/>
      <c r="DH55" s="794"/>
      <c r="DI55" s="794"/>
      <c r="DJ55" s="794"/>
      <c r="DK55" s="794"/>
      <c r="DL55" s="794"/>
      <c r="DM55" s="794"/>
      <c r="DN55" s="794"/>
      <c r="DO55" s="794"/>
      <c r="DP55" s="794"/>
      <c r="DQ55" s="794"/>
      <c r="DR55" s="812" t="str">
        <f t="shared" si="17"/>
        <v/>
      </c>
      <c r="DS55" s="806" t="str">
        <f t="shared" si="18"/>
        <v/>
      </c>
      <c r="DT55" s="807" t="str">
        <f t="shared" si="19"/>
        <v/>
      </c>
      <c r="DU55" s="807" t="str">
        <f t="shared" si="20"/>
        <v/>
      </c>
      <c r="DV55" s="808" t="str">
        <f t="shared" si="21"/>
        <v/>
      </c>
      <c r="DW55" s="793"/>
      <c r="DX55" s="794"/>
      <c r="DY55" s="794"/>
      <c r="DZ55" s="797"/>
      <c r="EA55" s="797"/>
      <c r="EB55" s="797"/>
      <c r="EC55" s="797"/>
      <c r="ED55" s="797"/>
      <c r="EE55" s="797"/>
      <c r="EF55" s="797"/>
      <c r="EG55" s="797"/>
      <c r="EH55" s="797"/>
      <c r="EI55" s="797"/>
      <c r="EJ55" s="797"/>
      <c r="EK55" s="797"/>
      <c r="EL55" s="797"/>
      <c r="EM55" s="794"/>
      <c r="EN55" s="794"/>
      <c r="EO55" s="794"/>
      <c r="EP55" s="794"/>
      <c r="EQ55" s="794"/>
      <c r="ER55" s="794"/>
      <c r="ES55" s="794"/>
      <c r="ET55" s="794"/>
      <c r="EU55" s="794"/>
      <c r="EV55" s="794"/>
      <c r="EW55" s="794"/>
      <c r="EX55" s="794"/>
      <c r="EY55" s="794"/>
      <c r="EZ55" s="797"/>
      <c r="FA55" s="794"/>
      <c r="FB55" s="794"/>
      <c r="FC55" s="794"/>
      <c r="FD55" s="794"/>
      <c r="FE55" s="794"/>
      <c r="FF55" s="794"/>
      <c r="FG55" s="794"/>
      <c r="FH55" s="794"/>
      <c r="FI55" s="794"/>
      <c r="FJ55" s="794"/>
      <c r="FK55" s="794"/>
      <c r="FL55" s="794"/>
      <c r="FM55" s="794"/>
      <c r="FN55" s="794"/>
      <c r="FO55" s="794"/>
      <c r="FP55" s="794"/>
      <c r="FQ55" s="794"/>
      <c r="FR55" s="794"/>
      <c r="FS55" s="794"/>
      <c r="FT55" s="794"/>
      <c r="FU55" s="794"/>
      <c r="FV55" s="812" t="str">
        <f t="shared" si="10"/>
        <v/>
      </c>
      <c r="FW55" s="806" t="str">
        <f t="shared" si="11"/>
        <v/>
      </c>
      <c r="FX55" s="807" t="str">
        <f t="shared" si="12"/>
        <v/>
      </c>
      <c r="FY55" s="807" t="str">
        <f t="shared" si="13"/>
        <v/>
      </c>
      <c r="FZ55" s="808" t="str">
        <f t="shared" si="14"/>
        <v/>
      </c>
    </row>
    <row r="56" spans="1:182" ht="11.25" customHeight="1" x14ac:dyDescent="0.2">
      <c r="A56" s="762">
        <f t="shared" si="22"/>
        <v>17</v>
      </c>
      <c r="B56" s="763" t="e">
        <f>AVERAGE('O3'!$AL$415:$AL$438)</f>
        <v>#DIV/0!</v>
      </c>
      <c r="C56" s="763">
        <f>MAX('O3'!$AL$415:$AL$438)</f>
        <v>0</v>
      </c>
      <c r="D56" s="624"/>
      <c r="E56" s="624"/>
      <c r="F56" s="624"/>
      <c r="G56" s="624"/>
      <c r="H56" s="624"/>
      <c r="I56" s="768"/>
      <c r="J56" s="634"/>
      <c r="K56" s="634"/>
      <c r="L56" s="634"/>
      <c r="N56" s="804">
        <f>SUM(AirVision!A55)</f>
        <v>0</v>
      </c>
      <c r="O56" s="793"/>
      <c r="P56" s="794"/>
      <c r="Q56" s="794"/>
      <c r="R56" s="797"/>
      <c r="S56" s="797"/>
      <c r="T56" s="797"/>
      <c r="U56" s="797"/>
      <c r="V56" s="797"/>
      <c r="W56" s="797"/>
      <c r="X56" s="797"/>
      <c r="Y56" s="797"/>
      <c r="Z56" s="797"/>
      <c r="AA56" s="797"/>
      <c r="AB56" s="797"/>
      <c r="AC56" s="797"/>
      <c r="AD56" s="797"/>
      <c r="AE56" s="794"/>
      <c r="AF56" s="794"/>
      <c r="AG56" s="794"/>
      <c r="AH56" s="794"/>
      <c r="AI56" s="794"/>
      <c r="AJ56" s="794"/>
      <c r="AK56" s="794"/>
      <c r="AL56" s="794"/>
      <c r="AM56" s="794"/>
      <c r="AN56" s="794"/>
      <c r="AO56" s="794"/>
      <c r="AP56" s="794"/>
      <c r="AQ56" s="794"/>
      <c r="AR56" s="794"/>
      <c r="AS56" s="794"/>
      <c r="AT56" s="794"/>
      <c r="AU56" s="794"/>
      <c r="AV56" s="794"/>
      <c r="AW56" s="794"/>
      <c r="AX56" s="794"/>
      <c r="AY56" s="794"/>
      <c r="AZ56" s="794"/>
      <c r="BA56" s="794"/>
      <c r="BB56" s="794"/>
      <c r="BC56" s="794"/>
      <c r="BD56" s="794"/>
      <c r="BE56" s="794"/>
      <c r="BF56" s="794"/>
      <c r="BG56" s="794"/>
      <c r="BH56" s="794"/>
      <c r="BI56" s="794"/>
      <c r="BJ56" s="794"/>
      <c r="BK56" s="794"/>
      <c r="BL56" s="794"/>
      <c r="BM56" s="794"/>
      <c r="BN56" s="812" t="str">
        <f t="shared" si="0"/>
        <v/>
      </c>
      <c r="BO56" s="806" t="str">
        <f t="shared" si="1"/>
        <v/>
      </c>
      <c r="BP56" s="807" t="str">
        <f t="shared" si="2"/>
        <v/>
      </c>
      <c r="BQ56" s="807" t="str">
        <f t="shared" si="3"/>
        <v/>
      </c>
      <c r="BR56" s="808" t="str">
        <f t="shared" si="4"/>
        <v/>
      </c>
      <c r="BS56" s="793"/>
      <c r="BT56" s="794"/>
      <c r="BU56" s="794"/>
      <c r="BV56" s="797"/>
      <c r="BW56" s="797"/>
      <c r="BX56" s="797"/>
      <c r="BY56" s="797"/>
      <c r="BZ56" s="797"/>
      <c r="CA56" s="797"/>
      <c r="CB56" s="797"/>
      <c r="CC56" s="797"/>
      <c r="CD56" s="797"/>
      <c r="CE56" s="797"/>
      <c r="CF56" s="797"/>
      <c r="CG56" s="797"/>
      <c r="CH56" s="797"/>
      <c r="CI56" s="794"/>
      <c r="CJ56" s="794"/>
      <c r="CK56" s="794"/>
      <c r="CL56" s="794"/>
      <c r="CM56" s="794"/>
      <c r="CN56" s="794"/>
      <c r="CO56" s="794"/>
      <c r="CP56" s="794"/>
      <c r="CQ56" s="794"/>
      <c r="CR56" s="794"/>
      <c r="CS56" s="794"/>
      <c r="CT56" s="794"/>
      <c r="CU56" s="794"/>
      <c r="CV56" s="797"/>
      <c r="CW56" s="794"/>
      <c r="CX56" s="794"/>
      <c r="CY56" s="794"/>
      <c r="CZ56" s="794"/>
      <c r="DA56" s="794"/>
      <c r="DB56" s="794"/>
      <c r="DC56" s="794"/>
      <c r="DD56" s="794"/>
      <c r="DE56" s="794"/>
      <c r="DF56" s="794"/>
      <c r="DG56" s="794"/>
      <c r="DH56" s="794"/>
      <c r="DI56" s="794"/>
      <c r="DJ56" s="794"/>
      <c r="DK56" s="794"/>
      <c r="DL56" s="794"/>
      <c r="DM56" s="794"/>
      <c r="DN56" s="794"/>
      <c r="DO56" s="794"/>
      <c r="DP56" s="794"/>
      <c r="DQ56" s="794"/>
      <c r="DR56" s="812" t="str">
        <f t="shared" si="17"/>
        <v/>
      </c>
      <c r="DS56" s="806" t="str">
        <f t="shared" si="18"/>
        <v/>
      </c>
      <c r="DT56" s="807" t="str">
        <f t="shared" si="19"/>
        <v/>
      </c>
      <c r="DU56" s="807" t="str">
        <f t="shared" si="20"/>
        <v/>
      </c>
      <c r="DV56" s="808" t="str">
        <f t="shared" si="21"/>
        <v/>
      </c>
      <c r="DW56" s="793"/>
      <c r="DX56" s="794"/>
      <c r="DY56" s="794"/>
      <c r="DZ56" s="797"/>
      <c r="EA56" s="797"/>
      <c r="EB56" s="797"/>
      <c r="EC56" s="797"/>
      <c r="ED56" s="797"/>
      <c r="EE56" s="797"/>
      <c r="EF56" s="797"/>
      <c r="EG56" s="797"/>
      <c r="EH56" s="797"/>
      <c r="EI56" s="797"/>
      <c r="EJ56" s="797"/>
      <c r="EK56" s="797"/>
      <c r="EL56" s="797"/>
      <c r="EM56" s="794"/>
      <c r="EN56" s="794"/>
      <c r="EO56" s="794"/>
      <c r="EP56" s="794"/>
      <c r="EQ56" s="794"/>
      <c r="ER56" s="794"/>
      <c r="ES56" s="794"/>
      <c r="ET56" s="794"/>
      <c r="EU56" s="794"/>
      <c r="EV56" s="794"/>
      <c r="EW56" s="794"/>
      <c r="EX56" s="794"/>
      <c r="EY56" s="794"/>
      <c r="EZ56" s="797"/>
      <c r="FA56" s="794"/>
      <c r="FB56" s="794"/>
      <c r="FC56" s="794"/>
      <c r="FD56" s="794"/>
      <c r="FE56" s="794"/>
      <c r="FF56" s="794"/>
      <c r="FG56" s="794"/>
      <c r="FH56" s="794"/>
      <c r="FI56" s="794"/>
      <c r="FJ56" s="794"/>
      <c r="FK56" s="794"/>
      <c r="FL56" s="794"/>
      <c r="FM56" s="794"/>
      <c r="FN56" s="794"/>
      <c r="FO56" s="794"/>
      <c r="FP56" s="794"/>
      <c r="FQ56" s="794"/>
      <c r="FR56" s="794"/>
      <c r="FS56" s="794"/>
      <c r="FT56" s="794"/>
      <c r="FU56" s="794"/>
      <c r="FV56" s="812" t="str">
        <f t="shared" si="10"/>
        <v/>
      </c>
      <c r="FW56" s="806" t="str">
        <f t="shared" si="11"/>
        <v/>
      </c>
      <c r="FX56" s="807" t="str">
        <f t="shared" si="12"/>
        <v/>
      </c>
      <c r="FY56" s="807" t="str">
        <f t="shared" si="13"/>
        <v/>
      </c>
      <c r="FZ56" s="808" t="str">
        <f t="shared" si="14"/>
        <v/>
      </c>
    </row>
    <row r="57" spans="1:182" ht="11.25" customHeight="1" x14ac:dyDescent="0.2">
      <c r="A57" s="762">
        <f t="shared" si="22"/>
        <v>18</v>
      </c>
      <c r="B57" s="763" t="e">
        <f>AVERAGE('O3'!$AL$439:$AL$462)</f>
        <v>#DIV/0!</v>
      </c>
      <c r="C57" s="763">
        <f>MAX('O3'!$AL$439:$AL$462)</f>
        <v>0</v>
      </c>
      <c r="D57" s="624"/>
      <c r="E57" s="624"/>
      <c r="F57" s="624"/>
      <c r="G57" s="624"/>
      <c r="H57" s="624"/>
      <c r="I57" s="768"/>
      <c r="J57" s="634"/>
      <c r="K57" s="634"/>
      <c r="L57" s="634"/>
      <c r="N57" s="804">
        <f>SUM(AirVision!A56)</f>
        <v>0</v>
      </c>
      <c r="O57" s="793"/>
      <c r="P57" s="794"/>
      <c r="Q57" s="794"/>
      <c r="R57" s="797"/>
      <c r="S57" s="797"/>
      <c r="T57" s="797"/>
      <c r="U57" s="797"/>
      <c r="V57" s="797"/>
      <c r="W57" s="797"/>
      <c r="X57" s="797"/>
      <c r="Y57" s="797"/>
      <c r="Z57" s="797"/>
      <c r="AA57" s="797"/>
      <c r="AB57" s="797"/>
      <c r="AC57" s="797"/>
      <c r="AD57" s="797"/>
      <c r="AE57" s="794"/>
      <c r="AF57" s="794"/>
      <c r="AG57" s="794"/>
      <c r="AH57" s="794"/>
      <c r="AI57" s="794"/>
      <c r="AJ57" s="794"/>
      <c r="AK57" s="794"/>
      <c r="AL57" s="794"/>
      <c r="AM57" s="794"/>
      <c r="AN57" s="794"/>
      <c r="AO57" s="794"/>
      <c r="AP57" s="794"/>
      <c r="AQ57" s="794"/>
      <c r="AR57" s="794"/>
      <c r="AS57" s="794"/>
      <c r="AT57" s="794"/>
      <c r="AU57" s="794"/>
      <c r="AV57" s="794"/>
      <c r="AW57" s="794"/>
      <c r="AX57" s="794"/>
      <c r="AY57" s="794"/>
      <c r="AZ57" s="794"/>
      <c r="BA57" s="794"/>
      <c r="BB57" s="794"/>
      <c r="BC57" s="794"/>
      <c r="BD57" s="794"/>
      <c r="BE57" s="794"/>
      <c r="BF57" s="794"/>
      <c r="BG57" s="794"/>
      <c r="BH57" s="794"/>
      <c r="BI57" s="794"/>
      <c r="BJ57" s="794"/>
      <c r="BK57" s="794"/>
      <c r="BL57" s="794"/>
      <c r="BM57" s="794"/>
      <c r="BN57" s="812" t="str">
        <f t="shared" si="0"/>
        <v/>
      </c>
      <c r="BO57" s="806" t="str">
        <f t="shared" si="1"/>
        <v/>
      </c>
      <c r="BP57" s="807" t="str">
        <f t="shared" si="2"/>
        <v/>
      </c>
      <c r="BQ57" s="807" t="str">
        <f t="shared" si="3"/>
        <v/>
      </c>
      <c r="BR57" s="808" t="str">
        <f t="shared" si="4"/>
        <v/>
      </c>
      <c r="BS57" s="793"/>
      <c r="BT57" s="794"/>
      <c r="BU57" s="794"/>
      <c r="BV57" s="797"/>
      <c r="BW57" s="797"/>
      <c r="BX57" s="797"/>
      <c r="BY57" s="797"/>
      <c r="BZ57" s="797"/>
      <c r="CA57" s="797"/>
      <c r="CB57" s="797"/>
      <c r="CC57" s="797"/>
      <c r="CD57" s="797"/>
      <c r="CE57" s="797"/>
      <c r="CF57" s="797"/>
      <c r="CG57" s="797"/>
      <c r="CH57" s="797"/>
      <c r="CI57" s="794"/>
      <c r="CJ57" s="794"/>
      <c r="CK57" s="794"/>
      <c r="CL57" s="794"/>
      <c r="CM57" s="794"/>
      <c r="CN57" s="794"/>
      <c r="CO57" s="794"/>
      <c r="CP57" s="794"/>
      <c r="CQ57" s="794"/>
      <c r="CR57" s="794"/>
      <c r="CS57" s="794"/>
      <c r="CT57" s="794"/>
      <c r="CU57" s="794"/>
      <c r="CV57" s="797"/>
      <c r="CW57" s="794"/>
      <c r="CX57" s="794"/>
      <c r="CY57" s="794"/>
      <c r="CZ57" s="794"/>
      <c r="DA57" s="794"/>
      <c r="DB57" s="794"/>
      <c r="DC57" s="794"/>
      <c r="DD57" s="794"/>
      <c r="DE57" s="794"/>
      <c r="DF57" s="794"/>
      <c r="DG57" s="794"/>
      <c r="DH57" s="794"/>
      <c r="DI57" s="794"/>
      <c r="DJ57" s="794"/>
      <c r="DK57" s="794"/>
      <c r="DL57" s="794"/>
      <c r="DM57" s="794"/>
      <c r="DN57" s="794"/>
      <c r="DO57" s="794"/>
      <c r="DP57" s="794"/>
      <c r="DQ57" s="794"/>
      <c r="DR57" s="812" t="str">
        <f t="shared" si="17"/>
        <v/>
      </c>
      <c r="DS57" s="806" t="str">
        <f t="shared" si="18"/>
        <v/>
      </c>
      <c r="DT57" s="807" t="str">
        <f t="shared" si="19"/>
        <v/>
      </c>
      <c r="DU57" s="807" t="str">
        <f t="shared" si="20"/>
        <v/>
      </c>
      <c r="DV57" s="808" t="str">
        <f t="shared" si="21"/>
        <v/>
      </c>
      <c r="DW57" s="793"/>
      <c r="DX57" s="794"/>
      <c r="DY57" s="794"/>
      <c r="DZ57" s="797"/>
      <c r="EA57" s="797"/>
      <c r="EB57" s="797"/>
      <c r="EC57" s="797"/>
      <c r="ED57" s="797"/>
      <c r="EE57" s="797"/>
      <c r="EF57" s="797"/>
      <c r="EG57" s="797"/>
      <c r="EH57" s="797"/>
      <c r="EI57" s="797"/>
      <c r="EJ57" s="797"/>
      <c r="EK57" s="797"/>
      <c r="EL57" s="797"/>
      <c r="EM57" s="794"/>
      <c r="EN57" s="794"/>
      <c r="EO57" s="794"/>
      <c r="EP57" s="794"/>
      <c r="EQ57" s="794"/>
      <c r="ER57" s="794"/>
      <c r="ES57" s="794"/>
      <c r="ET57" s="794"/>
      <c r="EU57" s="794"/>
      <c r="EV57" s="794"/>
      <c r="EW57" s="794"/>
      <c r="EX57" s="794"/>
      <c r="EY57" s="794"/>
      <c r="EZ57" s="797"/>
      <c r="FA57" s="794"/>
      <c r="FB57" s="794"/>
      <c r="FC57" s="794"/>
      <c r="FD57" s="794"/>
      <c r="FE57" s="794"/>
      <c r="FF57" s="794"/>
      <c r="FG57" s="794"/>
      <c r="FH57" s="794"/>
      <c r="FI57" s="794"/>
      <c r="FJ57" s="794"/>
      <c r="FK57" s="794"/>
      <c r="FL57" s="794"/>
      <c r="FM57" s="794"/>
      <c r="FN57" s="794"/>
      <c r="FO57" s="794"/>
      <c r="FP57" s="794"/>
      <c r="FQ57" s="794"/>
      <c r="FR57" s="794"/>
      <c r="FS57" s="794"/>
      <c r="FT57" s="794"/>
      <c r="FU57" s="794"/>
      <c r="FV57" s="812" t="str">
        <f t="shared" si="10"/>
        <v/>
      </c>
      <c r="FW57" s="806" t="str">
        <f t="shared" si="11"/>
        <v/>
      </c>
      <c r="FX57" s="807" t="str">
        <f t="shared" si="12"/>
        <v/>
      </c>
      <c r="FY57" s="807" t="str">
        <f t="shared" si="13"/>
        <v/>
      </c>
      <c r="FZ57" s="808" t="str">
        <f t="shared" si="14"/>
        <v/>
      </c>
    </row>
    <row r="58" spans="1:182" ht="11.25" customHeight="1" x14ac:dyDescent="0.2">
      <c r="A58" s="762">
        <f t="shared" si="22"/>
        <v>19</v>
      </c>
      <c r="B58" s="763" t="e">
        <f>AVERAGE('O3'!$AL$463:$AL$486)</f>
        <v>#DIV/0!</v>
      </c>
      <c r="C58" s="763">
        <f>MAX('O3'!$AL$463:$AL$486)</f>
        <v>0</v>
      </c>
      <c r="D58" s="624"/>
      <c r="E58" s="624"/>
      <c r="F58" s="624"/>
      <c r="G58" s="624"/>
      <c r="H58" s="624"/>
      <c r="I58" s="768"/>
      <c r="J58" s="634"/>
      <c r="K58" s="634"/>
      <c r="L58" s="634"/>
      <c r="N58" s="804">
        <f>SUM(AirVision!A57)</f>
        <v>0</v>
      </c>
      <c r="O58" s="793"/>
      <c r="P58" s="794"/>
      <c r="Q58" s="794"/>
      <c r="R58" s="797"/>
      <c r="S58" s="797"/>
      <c r="T58" s="797"/>
      <c r="U58" s="797"/>
      <c r="V58" s="797"/>
      <c r="W58" s="797"/>
      <c r="X58" s="797"/>
      <c r="Y58" s="797"/>
      <c r="Z58" s="797"/>
      <c r="AA58" s="797"/>
      <c r="AB58" s="797"/>
      <c r="AC58" s="797"/>
      <c r="AD58" s="797"/>
      <c r="AE58" s="794"/>
      <c r="AF58" s="794"/>
      <c r="AG58" s="794"/>
      <c r="AH58" s="794"/>
      <c r="AI58" s="794"/>
      <c r="AJ58" s="794"/>
      <c r="AK58" s="794"/>
      <c r="AL58" s="794"/>
      <c r="AM58" s="794"/>
      <c r="AN58" s="794"/>
      <c r="AO58" s="794"/>
      <c r="AP58" s="794"/>
      <c r="AQ58" s="794"/>
      <c r="AR58" s="794"/>
      <c r="AS58" s="794"/>
      <c r="AT58" s="794"/>
      <c r="AU58" s="794"/>
      <c r="AV58" s="794"/>
      <c r="AW58" s="794"/>
      <c r="AX58" s="794"/>
      <c r="AY58" s="794"/>
      <c r="AZ58" s="794"/>
      <c r="BA58" s="794"/>
      <c r="BB58" s="794"/>
      <c r="BC58" s="794"/>
      <c r="BD58" s="794"/>
      <c r="BE58" s="794"/>
      <c r="BF58" s="794"/>
      <c r="BG58" s="794"/>
      <c r="BH58" s="794"/>
      <c r="BI58" s="794"/>
      <c r="BJ58" s="794"/>
      <c r="BK58" s="794"/>
      <c r="BL58" s="794"/>
      <c r="BM58" s="794"/>
      <c r="BN58" s="812" t="str">
        <f t="shared" si="0"/>
        <v/>
      </c>
      <c r="BO58" s="806" t="str">
        <f t="shared" si="1"/>
        <v/>
      </c>
      <c r="BP58" s="807" t="str">
        <f t="shared" si="2"/>
        <v/>
      </c>
      <c r="BQ58" s="807" t="str">
        <f t="shared" si="3"/>
        <v/>
      </c>
      <c r="BR58" s="808" t="str">
        <f t="shared" si="4"/>
        <v/>
      </c>
      <c r="BS58" s="800"/>
      <c r="BT58" s="798"/>
      <c r="BU58" s="798"/>
      <c r="BV58" s="801"/>
      <c r="BW58" s="801"/>
      <c r="BX58" s="801"/>
      <c r="BY58" s="801"/>
      <c r="BZ58" s="801"/>
      <c r="CA58" s="801"/>
      <c r="CB58" s="801"/>
      <c r="CC58" s="801"/>
      <c r="CD58" s="801"/>
      <c r="CE58" s="801"/>
      <c r="CF58" s="801"/>
      <c r="CG58" s="801"/>
      <c r="CH58" s="801"/>
      <c r="CI58" s="798"/>
      <c r="CJ58" s="798"/>
      <c r="CK58" s="798"/>
      <c r="CL58" s="798"/>
      <c r="CM58" s="798"/>
      <c r="CN58" s="798"/>
      <c r="CO58" s="798"/>
      <c r="CP58" s="798"/>
      <c r="CQ58" s="798"/>
      <c r="CR58" s="798"/>
      <c r="CS58" s="798"/>
      <c r="CT58" s="798"/>
      <c r="CU58" s="798"/>
      <c r="CV58" s="801"/>
      <c r="CW58" s="794"/>
      <c r="CX58" s="794"/>
      <c r="CY58" s="794"/>
      <c r="CZ58" s="794"/>
      <c r="DA58" s="794"/>
      <c r="DB58" s="794"/>
      <c r="DC58" s="794"/>
      <c r="DD58" s="794"/>
      <c r="DE58" s="794"/>
      <c r="DF58" s="794"/>
      <c r="DG58" s="794"/>
      <c r="DH58" s="794"/>
      <c r="DI58" s="794"/>
      <c r="DJ58" s="794"/>
      <c r="DK58" s="794"/>
      <c r="DL58" s="794"/>
      <c r="DM58" s="794"/>
      <c r="DN58" s="794"/>
      <c r="DO58" s="794"/>
      <c r="DP58" s="794"/>
      <c r="DQ58" s="794"/>
      <c r="DR58" s="812" t="str">
        <f t="shared" si="17"/>
        <v/>
      </c>
      <c r="DS58" s="806" t="str">
        <f t="shared" si="18"/>
        <v/>
      </c>
      <c r="DT58" s="807" t="str">
        <f t="shared" si="19"/>
        <v/>
      </c>
      <c r="DU58" s="807" t="str">
        <f t="shared" si="20"/>
        <v/>
      </c>
      <c r="DV58" s="808" t="str">
        <f t="shared" si="21"/>
        <v/>
      </c>
      <c r="DW58" s="793"/>
      <c r="DX58" s="794"/>
      <c r="DY58" s="794"/>
      <c r="DZ58" s="797"/>
      <c r="EA58" s="797"/>
      <c r="EB58" s="797"/>
      <c r="EC58" s="797"/>
      <c r="ED58" s="797"/>
      <c r="EE58" s="797"/>
      <c r="EF58" s="797"/>
      <c r="EG58" s="797"/>
      <c r="EH58" s="797"/>
      <c r="EI58" s="797"/>
      <c r="EJ58" s="797"/>
      <c r="EK58" s="797"/>
      <c r="EL58" s="797"/>
      <c r="EM58" s="794"/>
      <c r="EN58" s="794"/>
      <c r="EO58" s="794"/>
      <c r="EP58" s="794"/>
      <c r="EQ58" s="794"/>
      <c r="ER58" s="794"/>
      <c r="ES58" s="794"/>
      <c r="ET58" s="794"/>
      <c r="EU58" s="794"/>
      <c r="EV58" s="794"/>
      <c r="EW58" s="794"/>
      <c r="EX58" s="794"/>
      <c r="EY58" s="794"/>
      <c r="EZ58" s="797"/>
      <c r="FA58" s="794"/>
      <c r="FB58" s="794"/>
      <c r="FC58" s="794"/>
      <c r="FD58" s="794"/>
      <c r="FE58" s="794"/>
      <c r="FF58" s="794"/>
      <c r="FG58" s="794"/>
      <c r="FH58" s="794"/>
      <c r="FI58" s="794"/>
      <c r="FJ58" s="794"/>
      <c r="FK58" s="794"/>
      <c r="FL58" s="794"/>
      <c r="FM58" s="794"/>
      <c r="FN58" s="794"/>
      <c r="FO58" s="794"/>
      <c r="FP58" s="794"/>
      <c r="FQ58" s="794"/>
      <c r="FR58" s="794"/>
      <c r="FS58" s="794"/>
      <c r="FT58" s="794"/>
      <c r="FU58" s="794"/>
      <c r="FV58" s="812" t="str">
        <f t="shared" si="10"/>
        <v/>
      </c>
      <c r="FW58" s="806" t="str">
        <f t="shared" si="11"/>
        <v/>
      </c>
      <c r="FX58" s="807" t="str">
        <f t="shared" si="12"/>
        <v/>
      </c>
      <c r="FY58" s="807" t="str">
        <f t="shared" si="13"/>
        <v/>
      </c>
      <c r="FZ58" s="808" t="str">
        <f t="shared" si="14"/>
        <v/>
      </c>
    </row>
    <row r="59" spans="1:182" ht="11.25" customHeight="1" x14ac:dyDescent="0.2">
      <c r="A59" s="762">
        <f t="shared" si="22"/>
        <v>20</v>
      </c>
      <c r="B59" s="763" t="e">
        <f>AVERAGE('O3'!$AL$487:$AL$510)</f>
        <v>#DIV/0!</v>
      </c>
      <c r="C59" s="763">
        <f>MAX('O3'!$AL$487:$AL$510)</f>
        <v>0</v>
      </c>
      <c r="D59" s="624"/>
      <c r="E59" s="624"/>
      <c r="F59" s="624"/>
      <c r="G59" s="624"/>
      <c r="H59" s="624"/>
      <c r="I59" s="768"/>
      <c r="J59" s="634"/>
      <c r="K59" s="634"/>
      <c r="L59" s="634"/>
      <c r="N59" s="804">
        <f>SUM(AirVision!A58)</f>
        <v>0</v>
      </c>
      <c r="O59" s="793"/>
      <c r="P59" s="794"/>
      <c r="Q59" s="794"/>
      <c r="R59" s="797"/>
      <c r="S59" s="797"/>
      <c r="T59" s="797"/>
      <c r="U59" s="797"/>
      <c r="V59" s="797"/>
      <c r="W59" s="797"/>
      <c r="X59" s="797"/>
      <c r="Y59" s="797"/>
      <c r="Z59" s="797"/>
      <c r="AA59" s="797"/>
      <c r="AB59" s="797"/>
      <c r="AC59" s="797"/>
      <c r="AD59" s="797"/>
      <c r="AE59" s="794"/>
      <c r="AF59" s="794"/>
      <c r="AG59" s="794"/>
      <c r="AH59" s="794"/>
      <c r="AI59" s="794"/>
      <c r="AJ59" s="794"/>
      <c r="AK59" s="794"/>
      <c r="AL59" s="794"/>
      <c r="AM59" s="794"/>
      <c r="AN59" s="794"/>
      <c r="AO59" s="794"/>
      <c r="AP59" s="794"/>
      <c r="AQ59" s="794"/>
      <c r="AR59" s="794"/>
      <c r="AS59" s="794"/>
      <c r="AT59" s="794"/>
      <c r="AU59" s="794"/>
      <c r="AV59" s="794"/>
      <c r="AW59" s="794"/>
      <c r="AX59" s="794"/>
      <c r="AY59" s="794"/>
      <c r="AZ59" s="794"/>
      <c r="BA59" s="794"/>
      <c r="BB59" s="794"/>
      <c r="BC59" s="794"/>
      <c r="BD59" s="794"/>
      <c r="BE59" s="794"/>
      <c r="BF59" s="794"/>
      <c r="BG59" s="794"/>
      <c r="BH59" s="794"/>
      <c r="BI59" s="794"/>
      <c r="BJ59" s="794"/>
      <c r="BK59" s="794"/>
      <c r="BL59" s="794"/>
      <c r="BM59" s="794"/>
      <c r="BN59" s="812" t="str">
        <f t="shared" si="0"/>
        <v/>
      </c>
      <c r="BO59" s="806" t="str">
        <f t="shared" si="1"/>
        <v/>
      </c>
      <c r="BP59" s="807" t="str">
        <f t="shared" si="2"/>
        <v/>
      </c>
      <c r="BQ59" s="807" t="str">
        <f t="shared" si="3"/>
        <v/>
      </c>
      <c r="BR59" s="808" t="str">
        <f t="shared" si="4"/>
        <v/>
      </c>
      <c r="BS59" s="793"/>
      <c r="BT59" s="794"/>
      <c r="BU59" s="794"/>
      <c r="BV59" s="797"/>
      <c r="BW59" s="797"/>
      <c r="BX59" s="797"/>
      <c r="BY59" s="797"/>
      <c r="BZ59" s="797"/>
      <c r="CA59" s="797"/>
      <c r="CB59" s="797"/>
      <c r="CC59" s="797"/>
      <c r="CD59" s="797"/>
      <c r="CE59" s="797"/>
      <c r="CF59" s="797"/>
      <c r="CG59" s="797"/>
      <c r="CH59" s="797"/>
      <c r="CI59" s="794"/>
      <c r="CJ59" s="794"/>
      <c r="CK59" s="794"/>
      <c r="CL59" s="794"/>
      <c r="CM59" s="794"/>
      <c r="CN59" s="794"/>
      <c r="CO59" s="794"/>
      <c r="CP59" s="794"/>
      <c r="CQ59" s="794"/>
      <c r="CR59" s="794"/>
      <c r="CS59" s="794"/>
      <c r="CT59" s="794"/>
      <c r="CU59" s="794"/>
      <c r="CV59" s="797"/>
      <c r="CW59" s="794"/>
      <c r="CX59" s="794"/>
      <c r="CY59" s="794"/>
      <c r="CZ59" s="794"/>
      <c r="DA59" s="794"/>
      <c r="DB59" s="794"/>
      <c r="DC59" s="794"/>
      <c r="DD59" s="794"/>
      <c r="DE59" s="794"/>
      <c r="DF59" s="794"/>
      <c r="DG59" s="794"/>
      <c r="DH59" s="794"/>
      <c r="DI59" s="794"/>
      <c r="DJ59" s="794"/>
      <c r="DK59" s="794"/>
      <c r="DL59" s="794"/>
      <c r="DM59" s="794"/>
      <c r="DN59" s="794"/>
      <c r="DO59" s="794"/>
      <c r="DP59" s="794"/>
      <c r="DQ59" s="794"/>
      <c r="DR59" s="812" t="str">
        <f t="shared" si="17"/>
        <v/>
      </c>
      <c r="DS59" s="806" t="str">
        <f t="shared" si="18"/>
        <v/>
      </c>
      <c r="DT59" s="807" t="str">
        <f t="shared" si="19"/>
        <v/>
      </c>
      <c r="DU59" s="807" t="str">
        <f t="shared" si="20"/>
        <v/>
      </c>
      <c r="DV59" s="808" t="str">
        <f t="shared" si="21"/>
        <v/>
      </c>
      <c r="DW59" s="793"/>
      <c r="DX59" s="794"/>
      <c r="DY59" s="794"/>
      <c r="DZ59" s="797"/>
      <c r="EA59" s="797"/>
      <c r="EB59" s="797"/>
      <c r="EC59" s="797"/>
      <c r="ED59" s="797"/>
      <c r="EE59" s="797"/>
      <c r="EF59" s="797"/>
      <c r="EG59" s="797"/>
      <c r="EH59" s="797"/>
      <c r="EI59" s="797"/>
      <c r="EJ59" s="797"/>
      <c r="EK59" s="797"/>
      <c r="EL59" s="797"/>
      <c r="EM59" s="794"/>
      <c r="EN59" s="794"/>
      <c r="EO59" s="794"/>
      <c r="EP59" s="794"/>
      <c r="EQ59" s="794"/>
      <c r="ER59" s="794"/>
      <c r="ES59" s="794"/>
      <c r="ET59" s="794"/>
      <c r="EU59" s="794"/>
      <c r="EV59" s="794"/>
      <c r="EW59" s="794"/>
      <c r="EX59" s="794"/>
      <c r="EY59" s="794"/>
      <c r="EZ59" s="797"/>
      <c r="FA59" s="794"/>
      <c r="FB59" s="794"/>
      <c r="FC59" s="794"/>
      <c r="FD59" s="794"/>
      <c r="FE59" s="794"/>
      <c r="FF59" s="794"/>
      <c r="FG59" s="794"/>
      <c r="FH59" s="794"/>
      <c r="FI59" s="794"/>
      <c r="FJ59" s="794"/>
      <c r="FK59" s="794"/>
      <c r="FL59" s="794"/>
      <c r="FM59" s="794"/>
      <c r="FN59" s="794"/>
      <c r="FO59" s="794"/>
      <c r="FP59" s="794"/>
      <c r="FQ59" s="794"/>
      <c r="FR59" s="794"/>
      <c r="FS59" s="794"/>
      <c r="FT59" s="794"/>
      <c r="FU59" s="794"/>
      <c r="FV59" s="812" t="str">
        <f t="shared" si="10"/>
        <v/>
      </c>
      <c r="FW59" s="806" t="str">
        <f t="shared" si="11"/>
        <v/>
      </c>
      <c r="FX59" s="807" t="str">
        <f t="shared" si="12"/>
        <v/>
      </c>
      <c r="FY59" s="807" t="str">
        <f t="shared" si="13"/>
        <v/>
      </c>
      <c r="FZ59" s="808" t="str">
        <f t="shared" si="14"/>
        <v/>
      </c>
    </row>
    <row r="60" spans="1:182" ht="11.25" customHeight="1" x14ac:dyDescent="0.2">
      <c r="A60" s="762">
        <f t="shared" si="22"/>
        <v>21</v>
      </c>
      <c r="B60" s="763" t="e">
        <f>AVERAGE('O3'!$AL$511:$AL$534)</f>
        <v>#DIV/0!</v>
      </c>
      <c r="C60" s="763">
        <f>MAX('O3'!$AL$511:$AL$534)</f>
        <v>0</v>
      </c>
      <c r="D60" s="624"/>
      <c r="E60" s="624"/>
      <c r="F60" s="624"/>
      <c r="G60" s="624"/>
      <c r="H60" s="624"/>
      <c r="I60" s="768"/>
      <c r="J60" s="634"/>
      <c r="K60" s="634"/>
      <c r="L60" s="634"/>
      <c r="N60" s="804">
        <f>SUM(AirVision!A59)</f>
        <v>0</v>
      </c>
      <c r="O60" s="793"/>
      <c r="P60" s="794"/>
      <c r="Q60" s="794"/>
      <c r="R60" s="797"/>
      <c r="S60" s="797"/>
      <c r="T60" s="797"/>
      <c r="U60" s="797"/>
      <c r="V60" s="797"/>
      <c r="W60" s="797"/>
      <c r="X60" s="797"/>
      <c r="Y60" s="797"/>
      <c r="Z60" s="797"/>
      <c r="AA60" s="797"/>
      <c r="AB60" s="797"/>
      <c r="AC60" s="797"/>
      <c r="AD60" s="797"/>
      <c r="AE60" s="794"/>
      <c r="AF60" s="794"/>
      <c r="AG60" s="794"/>
      <c r="AH60" s="794"/>
      <c r="AI60" s="794"/>
      <c r="AJ60" s="794"/>
      <c r="AK60" s="794"/>
      <c r="AL60" s="794"/>
      <c r="AM60" s="794"/>
      <c r="AN60" s="794"/>
      <c r="AO60" s="794"/>
      <c r="AP60" s="794"/>
      <c r="AQ60" s="794"/>
      <c r="AR60" s="794"/>
      <c r="AS60" s="794"/>
      <c r="AT60" s="794"/>
      <c r="AU60" s="794"/>
      <c r="AV60" s="794"/>
      <c r="AW60" s="794"/>
      <c r="AX60" s="794"/>
      <c r="AY60" s="794"/>
      <c r="AZ60" s="794"/>
      <c r="BA60" s="794"/>
      <c r="BB60" s="794"/>
      <c r="BC60" s="794"/>
      <c r="BD60" s="794"/>
      <c r="BE60" s="794"/>
      <c r="BF60" s="794"/>
      <c r="BG60" s="794"/>
      <c r="BH60" s="794"/>
      <c r="BI60" s="794"/>
      <c r="BJ60" s="794"/>
      <c r="BK60" s="794"/>
      <c r="BL60" s="794"/>
      <c r="BM60" s="794"/>
      <c r="BN60" s="812" t="str">
        <f t="shared" si="0"/>
        <v/>
      </c>
      <c r="BO60" s="806" t="str">
        <f t="shared" si="1"/>
        <v/>
      </c>
      <c r="BP60" s="807" t="str">
        <f t="shared" si="2"/>
        <v/>
      </c>
      <c r="BQ60" s="807" t="str">
        <f t="shared" si="3"/>
        <v/>
      </c>
      <c r="BR60" s="808" t="str">
        <f t="shared" si="4"/>
        <v/>
      </c>
      <c r="BS60" s="793"/>
      <c r="BT60" s="794"/>
      <c r="BU60" s="794"/>
      <c r="BV60" s="797"/>
      <c r="BW60" s="797"/>
      <c r="BX60" s="797"/>
      <c r="BY60" s="797"/>
      <c r="BZ60" s="797"/>
      <c r="CA60" s="797"/>
      <c r="CB60" s="797"/>
      <c r="CC60" s="797"/>
      <c r="CD60" s="797"/>
      <c r="CE60" s="797"/>
      <c r="CF60" s="797"/>
      <c r="CG60" s="797"/>
      <c r="CH60" s="797"/>
      <c r="CI60" s="794"/>
      <c r="CJ60" s="794"/>
      <c r="CK60" s="794"/>
      <c r="CL60" s="794"/>
      <c r="CM60" s="794"/>
      <c r="CN60" s="794"/>
      <c r="CO60" s="794"/>
      <c r="CP60" s="794"/>
      <c r="CQ60" s="794"/>
      <c r="CR60" s="794"/>
      <c r="CS60" s="794"/>
      <c r="CT60" s="794"/>
      <c r="CU60" s="794"/>
      <c r="CV60" s="797"/>
      <c r="CW60" s="794"/>
      <c r="CX60" s="794"/>
      <c r="CY60" s="794"/>
      <c r="CZ60" s="794"/>
      <c r="DA60" s="794"/>
      <c r="DB60" s="794"/>
      <c r="DC60" s="794"/>
      <c r="DD60" s="794"/>
      <c r="DE60" s="794"/>
      <c r="DF60" s="794"/>
      <c r="DG60" s="794"/>
      <c r="DH60" s="794"/>
      <c r="DI60" s="794"/>
      <c r="DJ60" s="794"/>
      <c r="DK60" s="794"/>
      <c r="DL60" s="794"/>
      <c r="DM60" s="794"/>
      <c r="DN60" s="794"/>
      <c r="DO60" s="794"/>
      <c r="DP60" s="794"/>
      <c r="DQ60" s="794"/>
      <c r="DR60" s="812" t="str">
        <f t="shared" si="17"/>
        <v/>
      </c>
      <c r="DS60" s="806" t="str">
        <f t="shared" si="18"/>
        <v/>
      </c>
      <c r="DT60" s="807" t="str">
        <f t="shared" si="19"/>
        <v/>
      </c>
      <c r="DU60" s="807" t="str">
        <f t="shared" si="20"/>
        <v/>
      </c>
      <c r="DV60" s="808" t="str">
        <f t="shared" si="21"/>
        <v/>
      </c>
      <c r="DW60" s="793"/>
      <c r="DX60" s="794"/>
      <c r="DY60" s="794"/>
      <c r="DZ60" s="797"/>
      <c r="EA60" s="797"/>
      <c r="EB60" s="797"/>
      <c r="EC60" s="797"/>
      <c r="ED60" s="797"/>
      <c r="EE60" s="797"/>
      <c r="EF60" s="797"/>
      <c r="EG60" s="797"/>
      <c r="EH60" s="797"/>
      <c r="EI60" s="797"/>
      <c r="EJ60" s="797"/>
      <c r="EK60" s="797"/>
      <c r="EL60" s="797"/>
      <c r="EM60" s="794"/>
      <c r="EN60" s="794"/>
      <c r="EO60" s="794"/>
      <c r="EP60" s="794"/>
      <c r="EQ60" s="794"/>
      <c r="ER60" s="794"/>
      <c r="ES60" s="794"/>
      <c r="ET60" s="794"/>
      <c r="EU60" s="794"/>
      <c r="EV60" s="794"/>
      <c r="EW60" s="794"/>
      <c r="EX60" s="794"/>
      <c r="EY60" s="794"/>
      <c r="EZ60" s="797"/>
      <c r="FA60" s="794"/>
      <c r="FB60" s="794"/>
      <c r="FC60" s="794"/>
      <c r="FD60" s="794"/>
      <c r="FE60" s="794"/>
      <c r="FF60" s="794"/>
      <c r="FG60" s="794"/>
      <c r="FH60" s="794"/>
      <c r="FI60" s="794"/>
      <c r="FJ60" s="794"/>
      <c r="FK60" s="794"/>
      <c r="FL60" s="794"/>
      <c r="FM60" s="794"/>
      <c r="FN60" s="794"/>
      <c r="FO60" s="794"/>
      <c r="FP60" s="794"/>
      <c r="FQ60" s="794"/>
      <c r="FR60" s="794"/>
      <c r="FS60" s="794"/>
      <c r="FT60" s="794"/>
      <c r="FU60" s="794"/>
      <c r="FV60" s="812" t="str">
        <f t="shared" si="10"/>
        <v/>
      </c>
      <c r="FW60" s="806" t="str">
        <f t="shared" si="11"/>
        <v/>
      </c>
      <c r="FX60" s="807" t="str">
        <f t="shared" si="12"/>
        <v/>
      </c>
      <c r="FY60" s="807" t="str">
        <f t="shared" si="13"/>
        <v/>
      </c>
      <c r="FZ60" s="808" t="str">
        <f t="shared" si="14"/>
        <v/>
      </c>
    </row>
    <row r="61" spans="1:182" ht="11.25" customHeight="1" x14ac:dyDescent="0.2">
      <c r="A61" s="762">
        <f t="shared" si="22"/>
        <v>22</v>
      </c>
      <c r="B61" s="763" t="e">
        <f>AVERAGE('O3'!$AL$535:$AL$558)</f>
        <v>#DIV/0!</v>
      </c>
      <c r="C61" s="763">
        <f>MAX('O3'!$AL$535:$AL$558)</f>
        <v>0</v>
      </c>
      <c r="D61" s="624"/>
      <c r="E61" s="624"/>
      <c r="F61" s="624"/>
      <c r="G61" s="624"/>
      <c r="H61" s="624"/>
      <c r="I61" s="768"/>
      <c r="J61" s="634"/>
      <c r="K61" s="634"/>
      <c r="L61" s="634"/>
      <c r="N61" s="804">
        <f>SUM(AirVision!A60)</f>
        <v>0</v>
      </c>
      <c r="O61" s="793"/>
      <c r="P61" s="794"/>
      <c r="Q61" s="794"/>
      <c r="R61" s="797"/>
      <c r="S61" s="797"/>
      <c r="T61" s="797"/>
      <c r="U61" s="797"/>
      <c r="V61" s="797"/>
      <c r="W61" s="797"/>
      <c r="X61" s="797"/>
      <c r="Y61" s="797"/>
      <c r="Z61" s="797"/>
      <c r="AA61" s="797"/>
      <c r="AB61" s="797"/>
      <c r="AC61" s="797"/>
      <c r="AD61" s="797"/>
      <c r="AE61" s="794"/>
      <c r="AF61" s="794"/>
      <c r="AG61" s="794"/>
      <c r="AH61" s="794"/>
      <c r="AI61" s="794"/>
      <c r="AJ61" s="794"/>
      <c r="AK61" s="794"/>
      <c r="AL61" s="794"/>
      <c r="AM61" s="794"/>
      <c r="AN61" s="794"/>
      <c r="AO61" s="794"/>
      <c r="AP61" s="794"/>
      <c r="AQ61" s="794"/>
      <c r="AR61" s="794"/>
      <c r="AS61" s="794"/>
      <c r="AT61" s="794"/>
      <c r="AU61" s="794"/>
      <c r="AV61" s="794"/>
      <c r="AW61" s="794"/>
      <c r="AX61" s="794"/>
      <c r="AY61" s="794"/>
      <c r="AZ61" s="794"/>
      <c r="BA61" s="794"/>
      <c r="BB61" s="794"/>
      <c r="BC61" s="794"/>
      <c r="BD61" s="794"/>
      <c r="BE61" s="794"/>
      <c r="BF61" s="794"/>
      <c r="BG61" s="794"/>
      <c r="BH61" s="794"/>
      <c r="BI61" s="794"/>
      <c r="BJ61" s="794"/>
      <c r="BK61" s="794"/>
      <c r="BL61" s="794"/>
      <c r="BM61" s="794"/>
      <c r="BN61" s="812" t="str">
        <f t="shared" si="0"/>
        <v/>
      </c>
      <c r="BO61" s="806" t="str">
        <f t="shared" si="1"/>
        <v/>
      </c>
      <c r="BP61" s="807" t="str">
        <f t="shared" si="2"/>
        <v/>
      </c>
      <c r="BQ61" s="807" t="str">
        <f t="shared" si="3"/>
        <v/>
      </c>
      <c r="BR61" s="808" t="str">
        <f t="shared" si="4"/>
        <v/>
      </c>
      <c r="BS61" s="793"/>
      <c r="BT61" s="794"/>
      <c r="BU61" s="794"/>
      <c r="BV61" s="797"/>
      <c r="BW61" s="797"/>
      <c r="BX61" s="797"/>
      <c r="BY61" s="797"/>
      <c r="BZ61" s="797"/>
      <c r="CA61" s="797"/>
      <c r="CB61" s="797"/>
      <c r="CC61" s="797"/>
      <c r="CD61" s="797"/>
      <c r="CE61" s="797"/>
      <c r="CF61" s="797"/>
      <c r="CG61" s="797"/>
      <c r="CH61" s="797"/>
      <c r="CI61" s="794"/>
      <c r="CJ61" s="794"/>
      <c r="CK61" s="794"/>
      <c r="CL61" s="794"/>
      <c r="CM61" s="794"/>
      <c r="CN61" s="794"/>
      <c r="CO61" s="794"/>
      <c r="CP61" s="794"/>
      <c r="CQ61" s="794"/>
      <c r="CR61" s="794"/>
      <c r="CS61" s="794"/>
      <c r="CT61" s="794"/>
      <c r="CU61" s="794"/>
      <c r="CV61" s="797"/>
      <c r="CW61" s="794"/>
      <c r="CX61" s="794"/>
      <c r="CY61" s="794"/>
      <c r="CZ61" s="794"/>
      <c r="DA61" s="794"/>
      <c r="DB61" s="794"/>
      <c r="DC61" s="794"/>
      <c r="DD61" s="794"/>
      <c r="DE61" s="794"/>
      <c r="DF61" s="794"/>
      <c r="DG61" s="794"/>
      <c r="DH61" s="794"/>
      <c r="DI61" s="794"/>
      <c r="DJ61" s="794"/>
      <c r="DK61" s="794"/>
      <c r="DL61" s="794"/>
      <c r="DM61" s="794"/>
      <c r="DN61" s="794"/>
      <c r="DO61" s="794"/>
      <c r="DP61" s="794"/>
      <c r="DQ61" s="794"/>
      <c r="DR61" s="812" t="str">
        <f t="shared" si="17"/>
        <v/>
      </c>
      <c r="DS61" s="806" t="str">
        <f t="shared" si="18"/>
        <v/>
      </c>
      <c r="DT61" s="807" t="str">
        <f t="shared" si="19"/>
        <v/>
      </c>
      <c r="DU61" s="807" t="str">
        <f t="shared" si="20"/>
        <v/>
      </c>
      <c r="DV61" s="808" t="str">
        <f t="shared" si="21"/>
        <v/>
      </c>
      <c r="DW61" s="793"/>
      <c r="DX61" s="794"/>
      <c r="DY61" s="794"/>
      <c r="DZ61" s="797"/>
      <c r="EA61" s="797"/>
      <c r="EB61" s="797"/>
      <c r="EC61" s="797"/>
      <c r="ED61" s="797"/>
      <c r="EE61" s="797"/>
      <c r="EF61" s="797"/>
      <c r="EG61" s="797"/>
      <c r="EH61" s="797"/>
      <c r="EI61" s="797"/>
      <c r="EJ61" s="797"/>
      <c r="EK61" s="797"/>
      <c r="EL61" s="797"/>
      <c r="EM61" s="794"/>
      <c r="EN61" s="794"/>
      <c r="EO61" s="794"/>
      <c r="EP61" s="794"/>
      <c r="EQ61" s="794"/>
      <c r="ER61" s="794"/>
      <c r="ES61" s="794"/>
      <c r="ET61" s="794"/>
      <c r="EU61" s="794"/>
      <c r="EV61" s="794"/>
      <c r="EW61" s="794"/>
      <c r="EX61" s="794"/>
      <c r="EY61" s="794"/>
      <c r="EZ61" s="797"/>
      <c r="FA61" s="794"/>
      <c r="FB61" s="794"/>
      <c r="FC61" s="794"/>
      <c r="FD61" s="794"/>
      <c r="FE61" s="794"/>
      <c r="FF61" s="794"/>
      <c r="FG61" s="794"/>
      <c r="FH61" s="794"/>
      <c r="FI61" s="794"/>
      <c r="FJ61" s="794"/>
      <c r="FK61" s="794"/>
      <c r="FL61" s="794"/>
      <c r="FM61" s="794"/>
      <c r="FN61" s="794"/>
      <c r="FO61" s="794"/>
      <c r="FP61" s="794"/>
      <c r="FQ61" s="794"/>
      <c r="FR61" s="794"/>
      <c r="FS61" s="794"/>
      <c r="FT61" s="794"/>
      <c r="FU61" s="794"/>
      <c r="FV61" s="812" t="str">
        <f t="shared" si="10"/>
        <v/>
      </c>
      <c r="FW61" s="806" t="str">
        <f t="shared" si="11"/>
        <v/>
      </c>
      <c r="FX61" s="807" t="str">
        <f t="shared" si="12"/>
        <v/>
      </c>
      <c r="FY61" s="807" t="str">
        <f t="shared" si="13"/>
        <v/>
      </c>
      <c r="FZ61" s="808" t="str">
        <f t="shared" si="14"/>
        <v/>
      </c>
    </row>
    <row r="62" spans="1:182" ht="11.25" customHeight="1" x14ac:dyDescent="0.2">
      <c r="A62" s="762">
        <f t="shared" si="22"/>
        <v>23</v>
      </c>
      <c r="B62" s="763" t="e">
        <f>AVERAGE('O3'!$AL$559:$AL$582)</f>
        <v>#DIV/0!</v>
      </c>
      <c r="C62" s="763">
        <f>MAX('O3'!$AL$559:$AL$582)</f>
        <v>0</v>
      </c>
      <c r="D62" s="624"/>
      <c r="E62" s="624"/>
      <c r="F62" s="624"/>
      <c r="G62" s="624"/>
      <c r="H62" s="624"/>
      <c r="I62" s="768"/>
      <c r="J62" s="634"/>
      <c r="K62" s="634"/>
      <c r="L62" s="634"/>
      <c r="N62" s="804">
        <f>SUM(AirVision!A61)</f>
        <v>0</v>
      </c>
      <c r="O62" s="793"/>
      <c r="P62" s="794"/>
      <c r="Q62" s="794"/>
      <c r="R62" s="797"/>
      <c r="S62" s="797"/>
      <c r="T62" s="797"/>
      <c r="U62" s="797"/>
      <c r="V62" s="797"/>
      <c r="W62" s="797"/>
      <c r="X62" s="797"/>
      <c r="Y62" s="797"/>
      <c r="Z62" s="797"/>
      <c r="AA62" s="797"/>
      <c r="AB62" s="797"/>
      <c r="AC62" s="797"/>
      <c r="AD62" s="797"/>
      <c r="AE62" s="794"/>
      <c r="AF62" s="794"/>
      <c r="AG62" s="794"/>
      <c r="AH62" s="794"/>
      <c r="AI62" s="794"/>
      <c r="AJ62" s="794"/>
      <c r="AK62" s="794"/>
      <c r="AL62" s="794"/>
      <c r="AM62" s="794"/>
      <c r="AN62" s="794"/>
      <c r="AO62" s="794"/>
      <c r="AP62" s="794"/>
      <c r="AQ62" s="794"/>
      <c r="AR62" s="794"/>
      <c r="AS62" s="794"/>
      <c r="AT62" s="794"/>
      <c r="AU62" s="794"/>
      <c r="AV62" s="794"/>
      <c r="AW62" s="794"/>
      <c r="AX62" s="794"/>
      <c r="AY62" s="794"/>
      <c r="AZ62" s="794"/>
      <c r="BA62" s="794"/>
      <c r="BB62" s="794"/>
      <c r="BC62" s="794"/>
      <c r="BD62" s="794"/>
      <c r="BE62" s="794"/>
      <c r="BF62" s="794"/>
      <c r="BG62" s="794"/>
      <c r="BH62" s="794"/>
      <c r="BI62" s="794"/>
      <c r="BJ62" s="794"/>
      <c r="BK62" s="794"/>
      <c r="BL62" s="794"/>
      <c r="BM62" s="794"/>
      <c r="BN62" s="812" t="str">
        <f t="shared" si="0"/>
        <v/>
      </c>
      <c r="BO62" s="806" t="str">
        <f t="shared" si="1"/>
        <v/>
      </c>
      <c r="BP62" s="807" t="str">
        <f t="shared" si="2"/>
        <v/>
      </c>
      <c r="BQ62" s="807" t="str">
        <f t="shared" si="3"/>
        <v/>
      </c>
      <c r="BR62" s="808" t="str">
        <f t="shared" si="4"/>
        <v/>
      </c>
      <c r="BS62" s="793"/>
      <c r="BT62" s="794"/>
      <c r="BU62" s="794"/>
      <c r="BV62" s="797"/>
      <c r="BW62" s="797"/>
      <c r="BX62" s="797"/>
      <c r="BY62" s="797"/>
      <c r="BZ62" s="797"/>
      <c r="CA62" s="797"/>
      <c r="CB62" s="797"/>
      <c r="CC62" s="797"/>
      <c r="CD62" s="797"/>
      <c r="CE62" s="797"/>
      <c r="CF62" s="797"/>
      <c r="CG62" s="797"/>
      <c r="CH62" s="797"/>
      <c r="CI62" s="794"/>
      <c r="CJ62" s="794"/>
      <c r="CK62" s="794"/>
      <c r="CL62" s="794"/>
      <c r="CM62" s="794"/>
      <c r="CN62" s="794"/>
      <c r="CO62" s="794"/>
      <c r="CP62" s="794"/>
      <c r="CQ62" s="794"/>
      <c r="CR62" s="794"/>
      <c r="CS62" s="794"/>
      <c r="CT62" s="794"/>
      <c r="CU62" s="794"/>
      <c r="CV62" s="797"/>
      <c r="CW62" s="794"/>
      <c r="CX62" s="794"/>
      <c r="CY62" s="794"/>
      <c r="CZ62" s="794"/>
      <c r="DA62" s="794"/>
      <c r="DB62" s="794"/>
      <c r="DC62" s="794"/>
      <c r="DD62" s="794"/>
      <c r="DE62" s="794"/>
      <c r="DF62" s="794"/>
      <c r="DG62" s="794"/>
      <c r="DH62" s="794"/>
      <c r="DI62" s="794"/>
      <c r="DJ62" s="794"/>
      <c r="DK62" s="794"/>
      <c r="DL62" s="794"/>
      <c r="DM62" s="794"/>
      <c r="DN62" s="794"/>
      <c r="DO62" s="794"/>
      <c r="DP62" s="794"/>
      <c r="DQ62" s="794"/>
      <c r="DR62" s="812" t="str">
        <f t="shared" si="17"/>
        <v/>
      </c>
      <c r="DS62" s="806" t="str">
        <f t="shared" si="18"/>
        <v/>
      </c>
      <c r="DT62" s="807" t="str">
        <f t="shared" si="19"/>
        <v/>
      </c>
      <c r="DU62" s="807" t="str">
        <f t="shared" si="20"/>
        <v/>
      </c>
      <c r="DV62" s="808" t="str">
        <f t="shared" si="21"/>
        <v/>
      </c>
      <c r="DW62" s="793"/>
      <c r="DX62" s="794"/>
      <c r="DY62" s="794"/>
      <c r="DZ62" s="797"/>
      <c r="EA62" s="797"/>
      <c r="EB62" s="797"/>
      <c r="EC62" s="797"/>
      <c r="ED62" s="797"/>
      <c r="EE62" s="797"/>
      <c r="EF62" s="797"/>
      <c r="EG62" s="797"/>
      <c r="EH62" s="797"/>
      <c r="EI62" s="797"/>
      <c r="EJ62" s="797"/>
      <c r="EK62" s="797"/>
      <c r="EL62" s="797"/>
      <c r="EM62" s="794"/>
      <c r="EN62" s="794"/>
      <c r="EO62" s="794"/>
      <c r="EP62" s="794"/>
      <c r="EQ62" s="794"/>
      <c r="ER62" s="794"/>
      <c r="ES62" s="794"/>
      <c r="ET62" s="794"/>
      <c r="EU62" s="794"/>
      <c r="EV62" s="794"/>
      <c r="EW62" s="794"/>
      <c r="EX62" s="794"/>
      <c r="EY62" s="794"/>
      <c r="EZ62" s="797"/>
      <c r="FA62" s="794"/>
      <c r="FB62" s="794"/>
      <c r="FC62" s="794"/>
      <c r="FD62" s="794"/>
      <c r="FE62" s="794"/>
      <c r="FF62" s="794"/>
      <c r="FG62" s="794"/>
      <c r="FH62" s="794"/>
      <c r="FI62" s="794"/>
      <c r="FJ62" s="794"/>
      <c r="FK62" s="794"/>
      <c r="FL62" s="794"/>
      <c r="FM62" s="794"/>
      <c r="FN62" s="794"/>
      <c r="FO62" s="794"/>
      <c r="FP62" s="794"/>
      <c r="FQ62" s="794"/>
      <c r="FR62" s="794"/>
      <c r="FS62" s="794"/>
      <c r="FT62" s="794"/>
      <c r="FU62" s="794"/>
      <c r="FV62" s="812" t="str">
        <f t="shared" si="10"/>
        <v/>
      </c>
      <c r="FW62" s="806" t="str">
        <f t="shared" si="11"/>
        <v/>
      </c>
      <c r="FX62" s="807" t="str">
        <f t="shared" si="12"/>
        <v/>
      </c>
      <c r="FY62" s="807" t="str">
        <f t="shared" si="13"/>
        <v/>
      </c>
      <c r="FZ62" s="808" t="str">
        <f t="shared" si="14"/>
        <v/>
      </c>
    </row>
    <row r="63" spans="1:182" ht="11.25" customHeight="1" x14ac:dyDescent="0.2">
      <c r="A63" s="762">
        <f t="shared" si="22"/>
        <v>24</v>
      </c>
      <c r="B63" s="763" t="e">
        <f>AVERAGE('O3'!$AL$583:$AL$606)</f>
        <v>#DIV/0!</v>
      </c>
      <c r="C63" s="763">
        <f>MAX('O3'!$AL$583:$AL$606)</f>
        <v>0</v>
      </c>
      <c r="D63" s="624"/>
      <c r="E63" s="624"/>
      <c r="F63" s="624"/>
      <c r="G63" s="624"/>
      <c r="H63" s="624"/>
      <c r="I63" s="768"/>
      <c r="J63" s="634"/>
      <c r="K63" s="634"/>
      <c r="L63" s="634"/>
      <c r="N63" s="804">
        <f>SUM(AirVision!A62)</f>
        <v>0</v>
      </c>
      <c r="O63" s="793"/>
      <c r="P63" s="794"/>
      <c r="Q63" s="794"/>
      <c r="R63" s="797"/>
      <c r="S63" s="797"/>
      <c r="T63" s="797"/>
      <c r="U63" s="797"/>
      <c r="V63" s="797"/>
      <c r="W63" s="797"/>
      <c r="X63" s="797"/>
      <c r="Y63" s="797"/>
      <c r="Z63" s="797"/>
      <c r="AA63" s="797"/>
      <c r="AB63" s="797"/>
      <c r="AC63" s="797"/>
      <c r="AD63" s="797"/>
      <c r="AE63" s="794"/>
      <c r="AF63" s="794"/>
      <c r="AG63" s="794"/>
      <c r="AH63" s="794"/>
      <c r="AI63" s="794"/>
      <c r="AJ63" s="794"/>
      <c r="AK63" s="794"/>
      <c r="AL63" s="794"/>
      <c r="AM63" s="794"/>
      <c r="AN63" s="794"/>
      <c r="AO63" s="794"/>
      <c r="AP63" s="794"/>
      <c r="AQ63" s="794"/>
      <c r="AR63" s="794"/>
      <c r="AS63" s="794"/>
      <c r="AT63" s="794"/>
      <c r="AU63" s="794"/>
      <c r="AV63" s="794"/>
      <c r="AW63" s="794"/>
      <c r="AX63" s="794"/>
      <c r="AY63" s="794"/>
      <c r="AZ63" s="794"/>
      <c r="BA63" s="794"/>
      <c r="BB63" s="794"/>
      <c r="BC63" s="794"/>
      <c r="BD63" s="794"/>
      <c r="BE63" s="794"/>
      <c r="BF63" s="794"/>
      <c r="BG63" s="794"/>
      <c r="BH63" s="794"/>
      <c r="BI63" s="794"/>
      <c r="BJ63" s="794"/>
      <c r="BK63" s="794"/>
      <c r="BL63" s="794"/>
      <c r="BM63" s="794"/>
      <c r="BN63" s="812" t="str">
        <f t="shared" si="0"/>
        <v/>
      </c>
      <c r="BO63" s="806" t="str">
        <f t="shared" si="1"/>
        <v/>
      </c>
      <c r="BP63" s="807" t="str">
        <f t="shared" si="2"/>
        <v/>
      </c>
      <c r="BQ63" s="807" t="str">
        <f t="shared" si="3"/>
        <v/>
      </c>
      <c r="BR63" s="808" t="str">
        <f t="shared" si="4"/>
        <v/>
      </c>
      <c r="BS63" s="793"/>
      <c r="BT63" s="794"/>
      <c r="BU63" s="794"/>
      <c r="BV63" s="797"/>
      <c r="BW63" s="797"/>
      <c r="BX63" s="797"/>
      <c r="BY63" s="797"/>
      <c r="BZ63" s="797"/>
      <c r="CA63" s="797"/>
      <c r="CB63" s="797"/>
      <c r="CC63" s="797"/>
      <c r="CD63" s="797"/>
      <c r="CE63" s="797"/>
      <c r="CF63" s="797"/>
      <c r="CG63" s="797"/>
      <c r="CH63" s="797"/>
      <c r="CI63" s="794"/>
      <c r="CJ63" s="794"/>
      <c r="CK63" s="794"/>
      <c r="CL63" s="794"/>
      <c r="CM63" s="794"/>
      <c r="CN63" s="794"/>
      <c r="CO63" s="794"/>
      <c r="CP63" s="794"/>
      <c r="CQ63" s="794"/>
      <c r="CR63" s="794"/>
      <c r="CS63" s="794"/>
      <c r="CT63" s="794"/>
      <c r="CU63" s="794"/>
      <c r="CV63" s="797"/>
      <c r="CW63" s="794"/>
      <c r="CX63" s="794"/>
      <c r="CY63" s="794"/>
      <c r="CZ63" s="794"/>
      <c r="DA63" s="794"/>
      <c r="DB63" s="794"/>
      <c r="DC63" s="794"/>
      <c r="DD63" s="794"/>
      <c r="DE63" s="794"/>
      <c r="DF63" s="794"/>
      <c r="DG63" s="794"/>
      <c r="DH63" s="794"/>
      <c r="DI63" s="794"/>
      <c r="DJ63" s="794"/>
      <c r="DK63" s="794"/>
      <c r="DL63" s="794"/>
      <c r="DM63" s="794"/>
      <c r="DN63" s="794"/>
      <c r="DO63" s="794"/>
      <c r="DP63" s="794"/>
      <c r="DQ63" s="794"/>
      <c r="DR63" s="812" t="str">
        <f t="shared" si="17"/>
        <v/>
      </c>
      <c r="DS63" s="806" t="str">
        <f t="shared" si="18"/>
        <v/>
      </c>
      <c r="DT63" s="807" t="str">
        <f t="shared" si="19"/>
        <v/>
      </c>
      <c r="DU63" s="807" t="str">
        <f t="shared" si="20"/>
        <v/>
      </c>
      <c r="DV63" s="808" t="str">
        <f t="shared" si="21"/>
        <v/>
      </c>
      <c r="DW63" s="793"/>
      <c r="DX63" s="794"/>
      <c r="DY63" s="794"/>
      <c r="DZ63" s="797"/>
      <c r="EA63" s="797"/>
      <c r="EB63" s="797"/>
      <c r="EC63" s="797"/>
      <c r="ED63" s="797"/>
      <c r="EE63" s="797"/>
      <c r="EF63" s="797"/>
      <c r="EG63" s="797"/>
      <c r="EH63" s="797"/>
      <c r="EI63" s="797"/>
      <c r="EJ63" s="797"/>
      <c r="EK63" s="797"/>
      <c r="EL63" s="797"/>
      <c r="EM63" s="794"/>
      <c r="EN63" s="794"/>
      <c r="EO63" s="794"/>
      <c r="EP63" s="794"/>
      <c r="EQ63" s="794"/>
      <c r="ER63" s="794"/>
      <c r="ES63" s="794"/>
      <c r="ET63" s="794"/>
      <c r="EU63" s="794"/>
      <c r="EV63" s="794"/>
      <c r="EW63" s="794"/>
      <c r="EX63" s="794"/>
      <c r="EY63" s="794"/>
      <c r="EZ63" s="797"/>
      <c r="FA63" s="794"/>
      <c r="FB63" s="794"/>
      <c r="FC63" s="794"/>
      <c r="FD63" s="794"/>
      <c r="FE63" s="794"/>
      <c r="FF63" s="794"/>
      <c r="FG63" s="794"/>
      <c r="FH63" s="794"/>
      <c r="FI63" s="794"/>
      <c r="FJ63" s="794"/>
      <c r="FK63" s="794"/>
      <c r="FL63" s="794"/>
      <c r="FM63" s="794"/>
      <c r="FN63" s="794"/>
      <c r="FO63" s="794"/>
      <c r="FP63" s="794"/>
      <c r="FQ63" s="794"/>
      <c r="FR63" s="794"/>
      <c r="FS63" s="794"/>
      <c r="FT63" s="794"/>
      <c r="FU63" s="794"/>
      <c r="FV63" s="812" t="str">
        <f t="shared" si="10"/>
        <v/>
      </c>
      <c r="FW63" s="806" t="str">
        <f t="shared" si="11"/>
        <v/>
      </c>
      <c r="FX63" s="807" t="str">
        <f t="shared" si="12"/>
        <v/>
      </c>
      <c r="FY63" s="807" t="str">
        <f t="shared" si="13"/>
        <v/>
      </c>
      <c r="FZ63" s="808" t="str">
        <f t="shared" si="14"/>
        <v/>
      </c>
    </row>
    <row r="64" spans="1:182" ht="11.25" customHeight="1" x14ac:dyDescent="0.2">
      <c r="A64" s="762">
        <f t="shared" si="22"/>
        <v>25</v>
      </c>
      <c r="B64" s="763" t="e">
        <f>AVERAGE('O3'!$AL$607:$AL$630)</f>
        <v>#DIV/0!</v>
      </c>
      <c r="C64" s="763">
        <f>MAX('O3'!$AL$607:$AL$630)</f>
        <v>0</v>
      </c>
      <c r="D64" s="624"/>
      <c r="E64" s="624"/>
      <c r="F64" s="624"/>
      <c r="G64" s="624"/>
      <c r="H64" s="624"/>
      <c r="I64" s="768"/>
      <c r="J64" s="634"/>
      <c r="K64" s="634"/>
      <c r="L64" s="634"/>
      <c r="N64" s="804">
        <f>SUM(AirVision!A63)</f>
        <v>0</v>
      </c>
      <c r="O64" s="793"/>
      <c r="P64" s="794"/>
      <c r="Q64" s="794"/>
      <c r="R64" s="797"/>
      <c r="S64" s="797"/>
      <c r="T64" s="797"/>
      <c r="U64" s="797"/>
      <c r="V64" s="797"/>
      <c r="W64" s="797"/>
      <c r="X64" s="797"/>
      <c r="Y64" s="797"/>
      <c r="Z64" s="797"/>
      <c r="AA64" s="797"/>
      <c r="AB64" s="797"/>
      <c r="AC64" s="797"/>
      <c r="AD64" s="797"/>
      <c r="AE64" s="794"/>
      <c r="AF64" s="794"/>
      <c r="AG64" s="794"/>
      <c r="AH64" s="794"/>
      <c r="AI64" s="794"/>
      <c r="AJ64" s="794"/>
      <c r="AK64" s="794"/>
      <c r="AL64" s="794"/>
      <c r="AM64" s="794"/>
      <c r="AN64" s="794"/>
      <c r="AO64" s="794"/>
      <c r="AP64" s="794"/>
      <c r="AQ64" s="794"/>
      <c r="AR64" s="794"/>
      <c r="AS64" s="794"/>
      <c r="AT64" s="794"/>
      <c r="AU64" s="794"/>
      <c r="AV64" s="794"/>
      <c r="AW64" s="794"/>
      <c r="AX64" s="794"/>
      <c r="AY64" s="794"/>
      <c r="AZ64" s="794"/>
      <c r="BA64" s="794"/>
      <c r="BB64" s="794"/>
      <c r="BC64" s="794"/>
      <c r="BD64" s="794"/>
      <c r="BE64" s="794"/>
      <c r="BF64" s="794"/>
      <c r="BG64" s="794"/>
      <c r="BH64" s="794"/>
      <c r="BI64" s="794"/>
      <c r="BJ64" s="794"/>
      <c r="BK64" s="794"/>
      <c r="BL64" s="794"/>
      <c r="BM64" s="794"/>
      <c r="BN64" s="812" t="str">
        <f t="shared" si="0"/>
        <v/>
      </c>
      <c r="BO64" s="806" t="str">
        <f t="shared" si="1"/>
        <v/>
      </c>
      <c r="BP64" s="807" t="str">
        <f t="shared" si="2"/>
        <v/>
      </c>
      <c r="BQ64" s="807" t="str">
        <f t="shared" si="3"/>
        <v/>
      </c>
      <c r="BR64" s="808" t="str">
        <f t="shared" si="4"/>
        <v/>
      </c>
      <c r="BS64" s="793"/>
      <c r="BT64" s="794"/>
      <c r="BU64" s="794"/>
      <c r="BV64" s="797"/>
      <c r="BW64" s="797"/>
      <c r="BX64" s="797"/>
      <c r="BY64" s="797"/>
      <c r="BZ64" s="797"/>
      <c r="CA64" s="797"/>
      <c r="CB64" s="797"/>
      <c r="CC64" s="797"/>
      <c r="CD64" s="797"/>
      <c r="CE64" s="797"/>
      <c r="CF64" s="797"/>
      <c r="CG64" s="797"/>
      <c r="CH64" s="797"/>
      <c r="CI64" s="794"/>
      <c r="CJ64" s="794"/>
      <c r="CK64" s="794"/>
      <c r="CL64" s="794"/>
      <c r="CM64" s="794"/>
      <c r="CN64" s="794"/>
      <c r="CO64" s="794"/>
      <c r="CP64" s="794"/>
      <c r="CQ64" s="794"/>
      <c r="CR64" s="794"/>
      <c r="CS64" s="794"/>
      <c r="CT64" s="794"/>
      <c r="CU64" s="794"/>
      <c r="CV64" s="797"/>
      <c r="CW64" s="794"/>
      <c r="CX64" s="794"/>
      <c r="CY64" s="794"/>
      <c r="CZ64" s="794"/>
      <c r="DA64" s="794"/>
      <c r="DB64" s="794"/>
      <c r="DC64" s="794"/>
      <c r="DD64" s="794"/>
      <c r="DE64" s="794"/>
      <c r="DF64" s="794"/>
      <c r="DG64" s="794"/>
      <c r="DH64" s="794"/>
      <c r="DI64" s="794"/>
      <c r="DJ64" s="794"/>
      <c r="DK64" s="794"/>
      <c r="DL64" s="794"/>
      <c r="DM64" s="794"/>
      <c r="DN64" s="794"/>
      <c r="DO64" s="794"/>
      <c r="DP64" s="794"/>
      <c r="DQ64" s="794"/>
      <c r="DR64" s="812" t="str">
        <f t="shared" si="17"/>
        <v/>
      </c>
      <c r="DS64" s="806" t="str">
        <f t="shared" si="18"/>
        <v/>
      </c>
      <c r="DT64" s="807" t="str">
        <f t="shared" si="19"/>
        <v/>
      </c>
      <c r="DU64" s="807" t="str">
        <f t="shared" si="20"/>
        <v/>
      </c>
      <c r="DV64" s="808" t="str">
        <f t="shared" si="21"/>
        <v/>
      </c>
      <c r="DW64" s="793"/>
      <c r="DX64" s="794"/>
      <c r="DY64" s="794"/>
      <c r="DZ64" s="797"/>
      <c r="EA64" s="797"/>
      <c r="EB64" s="797"/>
      <c r="EC64" s="797"/>
      <c r="ED64" s="797"/>
      <c r="EE64" s="797"/>
      <c r="EF64" s="797"/>
      <c r="EG64" s="797"/>
      <c r="EH64" s="797"/>
      <c r="EI64" s="797"/>
      <c r="EJ64" s="797"/>
      <c r="EK64" s="797"/>
      <c r="EL64" s="797"/>
      <c r="EM64" s="794"/>
      <c r="EN64" s="794"/>
      <c r="EO64" s="794"/>
      <c r="EP64" s="794"/>
      <c r="EQ64" s="794"/>
      <c r="ER64" s="794"/>
      <c r="ES64" s="794"/>
      <c r="ET64" s="794"/>
      <c r="EU64" s="794"/>
      <c r="EV64" s="794"/>
      <c r="EW64" s="794"/>
      <c r="EX64" s="794"/>
      <c r="EY64" s="794"/>
      <c r="EZ64" s="797"/>
      <c r="FA64" s="794"/>
      <c r="FB64" s="794"/>
      <c r="FC64" s="794"/>
      <c r="FD64" s="794"/>
      <c r="FE64" s="794"/>
      <c r="FF64" s="794"/>
      <c r="FG64" s="794"/>
      <c r="FH64" s="794"/>
      <c r="FI64" s="794"/>
      <c r="FJ64" s="794"/>
      <c r="FK64" s="794"/>
      <c r="FL64" s="794"/>
      <c r="FM64" s="794"/>
      <c r="FN64" s="794"/>
      <c r="FO64" s="794"/>
      <c r="FP64" s="794"/>
      <c r="FQ64" s="794"/>
      <c r="FR64" s="794"/>
      <c r="FS64" s="794"/>
      <c r="FT64" s="794"/>
      <c r="FU64" s="794"/>
      <c r="FV64" s="812" t="str">
        <f t="shared" si="10"/>
        <v/>
      </c>
      <c r="FW64" s="806" t="str">
        <f t="shared" si="11"/>
        <v/>
      </c>
      <c r="FX64" s="807" t="str">
        <f t="shared" si="12"/>
        <v/>
      </c>
      <c r="FY64" s="807" t="str">
        <f t="shared" si="13"/>
        <v/>
      </c>
      <c r="FZ64" s="808" t="str">
        <f t="shared" si="14"/>
        <v/>
      </c>
    </row>
    <row r="65" spans="1:182" ht="11.25" customHeight="1" x14ac:dyDescent="0.2">
      <c r="A65" s="762">
        <f t="shared" si="22"/>
        <v>26</v>
      </c>
      <c r="B65" s="763" t="e">
        <f>AVERAGE('O3'!$AL$631:$AL$654)</f>
        <v>#DIV/0!</v>
      </c>
      <c r="C65" s="763">
        <f>MAX('O3'!$AL$631:$AL$654)</f>
        <v>0</v>
      </c>
      <c r="D65" s="624"/>
      <c r="E65" s="624"/>
      <c r="F65" s="624"/>
      <c r="G65" s="624"/>
      <c r="H65" s="624"/>
      <c r="I65" s="768"/>
      <c r="J65" s="634"/>
      <c r="K65" s="634"/>
      <c r="L65" s="634"/>
      <c r="N65" s="804">
        <f>SUM(AirVision!A64)</f>
        <v>0</v>
      </c>
      <c r="O65" s="793"/>
      <c r="P65" s="794"/>
      <c r="Q65" s="794"/>
      <c r="R65" s="797"/>
      <c r="S65" s="797"/>
      <c r="T65" s="797"/>
      <c r="U65" s="797"/>
      <c r="V65" s="797"/>
      <c r="W65" s="797"/>
      <c r="X65" s="797"/>
      <c r="Y65" s="797"/>
      <c r="Z65" s="797"/>
      <c r="AA65" s="797"/>
      <c r="AB65" s="797"/>
      <c r="AC65" s="797"/>
      <c r="AD65" s="797"/>
      <c r="AE65" s="794"/>
      <c r="AF65" s="794"/>
      <c r="AG65" s="794"/>
      <c r="AH65" s="794"/>
      <c r="AI65" s="794"/>
      <c r="AJ65" s="794"/>
      <c r="AK65" s="794"/>
      <c r="AL65" s="794"/>
      <c r="AM65" s="794"/>
      <c r="AN65" s="794"/>
      <c r="AO65" s="794"/>
      <c r="AP65" s="794"/>
      <c r="AQ65" s="794"/>
      <c r="AR65" s="794"/>
      <c r="AS65" s="794"/>
      <c r="AT65" s="794"/>
      <c r="AU65" s="794"/>
      <c r="AV65" s="794"/>
      <c r="AW65" s="794"/>
      <c r="AX65" s="794"/>
      <c r="AY65" s="794"/>
      <c r="AZ65" s="794"/>
      <c r="BA65" s="794"/>
      <c r="BB65" s="794"/>
      <c r="BC65" s="794"/>
      <c r="BD65" s="794"/>
      <c r="BE65" s="794"/>
      <c r="BF65" s="794"/>
      <c r="BG65" s="794"/>
      <c r="BH65" s="794"/>
      <c r="BI65" s="794"/>
      <c r="BJ65" s="794"/>
      <c r="BK65" s="794"/>
      <c r="BL65" s="794"/>
      <c r="BM65" s="794"/>
      <c r="BN65" s="812" t="str">
        <f t="shared" si="0"/>
        <v/>
      </c>
      <c r="BO65" s="806" t="str">
        <f t="shared" si="1"/>
        <v/>
      </c>
      <c r="BP65" s="807" t="str">
        <f t="shared" si="2"/>
        <v/>
      </c>
      <c r="BQ65" s="807" t="str">
        <f t="shared" si="3"/>
        <v/>
      </c>
      <c r="BR65" s="808" t="str">
        <f t="shared" si="4"/>
        <v/>
      </c>
      <c r="BS65" s="793"/>
      <c r="BT65" s="794"/>
      <c r="BU65" s="794"/>
      <c r="BV65" s="797"/>
      <c r="BW65" s="797"/>
      <c r="BX65" s="797"/>
      <c r="BY65" s="797"/>
      <c r="BZ65" s="797"/>
      <c r="CA65" s="797"/>
      <c r="CB65" s="797"/>
      <c r="CC65" s="797"/>
      <c r="CD65" s="797"/>
      <c r="CE65" s="797"/>
      <c r="CF65" s="797"/>
      <c r="CG65" s="797"/>
      <c r="CH65" s="797"/>
      <c r="CI65" s="794"/>
      <c r="CJ65" s="794"/>
      <c r="CK65" s="794"/>
      <c r="CL65" s="794"/>
      <c r="CM65" s="794"/>
      <c r="CN65" s="794"/>
      <c r="CO65" s="794"/>
      <c r="CP65" s="794"/>
      <c r="CQ65" s="794"/>
      <c r="CR65" s="794"/>
      <c r="CS65" s="794"/>
      <c r="CT65" s="794"/>
      <c r="CU65" s="794"/>
      <c r="CV65" s="797"/>
      <c r="CW65" s="794"/>
      <c r="CX65" s="794"/>
      <c r="CY65" s="794"/>
      <c r="CZ65" s="794"/>
      <c r="DA65" s="794"/>
      <c r="DB65" s="794"/>
      <c r="DC65" s="794"/>
      <c r="DD65" s="794"/>
      <c r="DE65" s="794"/>
      <c r="DF65" s="794"/>
      <c r="DG65" s="794"/>
      <c r="DH65" s="794"/>
      <c r="DI65" s="794"/>
      <c r="DJ65" s="794"/>
      <c r="DK65" s="794"/>
      <c r="DL65" s="794"/>
      <c r="DM65" s="794"/>
      <c r="DN65" s="794"/>
      <c r="DO65" s="794"/>
      <c r="DP65" s="794"/>
      <c r="DQ65" s="794"/>
      <c r="DR65" s="812" t="str">
        <f t="shared" si="17"/>
        <v/>
      </c>
      <c r="DS65" s="806" t="str">
        <f t="shared" si="18"/>
        <v/>
      </c>
      <c r="DT65" s="807" t="str">
        <f t="shared" si="19"/>
        <v/>
      </c>
      <c r="DU65" s="807" t="str">
        <f t="shared" si="20"/>
        <v/>
      </c>
      <c r="DV65" s="808" t="str">
        <f t="shared" si="21"/>
        <v/>
      </c>
      <c r="DW65" s="793"/>
      <c r="DX65" s="794"/>
      <c r="DY65" s="794"/>
      <c r="DZ65" s="797"/>
      <c r="EA65" s="797"/>
      <c r="EB65" s="797"/>
      <c r="EC65" s="797"/>
      <c r="ED65" s="797"/>
      <c r="EE65" s="797"/>
      <c r="EF65" s="797"/>
      <c r="EG65" s="797"/>
      <c r="EH65" s="797"/>
      <c r="EI65" s="797"/>
      <c r="EJ65" s="797"/>
      <c r="EK65" s="797"/>
      <c r="EL65" s="797"/>
      <c r="EM65" s="794"/>
      <c r="EN65" s="794"/>
      <c r="EO65" s="794"/>
      <c r="EP65" s="794"/>
      <c r="EQ65" s="794"/>
      <c r="ER65" s="794"/>
      <c r="ES65" s="794"/>
      <c r="ET65" s="794"/>
      <c r="EU65" s="794"/>
      <c r="EV65" s="794"/>
      <c r="EW65" s="794"/>
      <c r="EX65" s="794"/>
      <c r="EY65" s="794"/>
      <c r="EZ65" s="797"/>
      <c r="FA65" s="794"/>
      <c r="FB65" s="794"/>
      <c r="FC65" s="794"/>
      <c r="FD65" s="794"/>
      <c r="FE65" s="794"/>
      <c r="FF65" s="794"/>
      <c r="FG65" s="794"/>
      <c r="FH65" s="794"/>
      <c r="FI65" s="794"/>
      <c r="FJ65" s="794"/>
      <c r="FK65" s="794"/>
      <c r="FL65" s="794"/>
      <c r="FM65" s="794"/>
      <c r="FN65" s="794"/>
      <c r="FO65" s="794"/>
      <c r="FP65" s="794"/>
      <c r="FQ65" s="794"/>
      <c r="FR65" s="794"/>
      <c r="FS65" s="794"/>
      <c r="FT65" s="794"/>
      <c r="FU65" s="794"/>
      <c r="FV65" s="812" t="str">
        <f t="shared" si="10"/>
        <v/>
      </c>
      <c r="FW65" s="806" t="str">
        <f t="shared" si="11"/>
        <v/>
      </c>
      <c r="FX65" s="807" t="str">
        <f t="shared" si="12"/>
        <v/>
      </c>
      <c r="FY65" s="807" t="str">
        <f t="shared" si="13"/>
        <v/>
      </c>
      <c r="FZ65" s="808" t="str">
        <f t="shared" si="14"/>
        <v/>
      </c>
    </row>
    <row r="66" spans="1:182" ht="11.25" customHeight="1" x14ac:dyDescent="0.2">
      <c r="A66" s="762">
        <f t="shared" si="22"/>
        <v>27</v>
      </c>
      <c r="B66" s="763" t="e">
        <f>AVERAGE('O3'!$AL$655:$AL$678)</f>
        <v>#DIV/0!</v>
      </c>
      <c r="C66" s="763">
        <f>MAX('O3'!$AL$655:$AL$678)</f>
        <v>0</v>
      </c>
      <c r="D66" s="624"/>
      <c r="E66" s="624"/>
      <c r="F66" s="624"/>
      <c r="G66" s="624"/>
      <c r="H66" s="624"/>
      <c r="I66" s="768"/>
      <c r="J66" s="634"/>
      <c r="K66" s="634"/>
      <c r="L66" s="634"/>
      <c r="N66" s="804">
        <f>SUM(AirVision!A65)</f>
        <v>0</v>
      </c>
      <c r="O66" s="793"/>
      <c r="P66" s="794"/>
      <c r="Q66" s="794"/>
      <c r="R66" s="797"/>
      <c r="S66" s="797"/>
      <c r="T66" s="797"/>
      <c r="U66" s="797"/>
      <c r="V66" s="797"/>
      <c r="W66" s="797"/>
      <c r="X66" s="797"/>
      <c r="Y66" s="797"/>
      <c r="Z66" s="797"/>
      <c r="AA66" s="797"/>
      <c r="AB66" s="797"/>
      <c r="AC66" s="797"/>
      <c r="AD66" s="797"/>
      <c r="AE66" s="794"/>
      <c r="AF66" s="794"/>
      <c r="AG66" s="794"/>
      <c r="AH66" s="794"/>
      <c r="AI66" s="794"/>
      <c r="AJ66" s="794"/>
      <c r="AK66" s="794"/>
      <c r="AL66" s="794"/>
      <c r="AM66" s="794"/>
      <c r="AN66" s="794"/>
      <c r="AO66" s="794"/>
      <c r="AP66" s="794"/>
      <c r="AQ66" s="794"/>
      <c r="AR66" s="794"/>
      <c r="AS66" s="794"/>
      <c r="AT66" s="794"/>
      <c r="AU66" s="794"/>
      <c r="AV66" s="794"/>
      <c r="AW66" s="794"/>
      <c r="AX66" s="794"/>
      <c r="AY66" s="794"/>
      <c r="AZ66" s="794"/>
      <c r="BA66" s="794"/>
      <c r="BB66" s="794"/>
      <c r="BC66" s="794"/>
      <c r="BD66" s="794"/>
      <c r="BE66" s="794"/>
      <c r="BF66" s="794"/>
      <c r="BG66" s="794"/>
      <c r="BH66" s="794"/>
      <c r="BI66" s="794"/>
      <c r="BJ66" s="794"/>
      <c r="BK66" s="794"/>
      <c r="BL66" s="794"/>
      <c r="BM66" s="794"/>
      <c r="BN66" s="812" t="str">
        <f t="shared" si="0"/>
        <v/>
      </c>
      <c r="BO66" s="806" t="str">
        <f t="shared" si="1"/>
        <v/>
      </c>
      <c r="BP66" s="807" t="str">
        <f t="shared" si="2"/>
        <v/>
      </c>
      <c r="BQ66" s="807" t="str">
        <f t="shared" si="3"/>
        <v/>
      </c>
      <c r="BR66" s="808" t="str">
        <f t="shared" si="4"/>
        <v/>
      </c>
      <c r="BS66" s="793"/>
      <c r="BT66" s="794"/>
      <c r="BU66" s="794"/>
      <c r="BV66" s="797"/>
      <c r="BW66" s="797"/>
      <c r="BX66" s="797"/>
      <c r="BY66" s="797"/>
      <c r="BZ66" s="797"/>
      <c r="CA66" s="797"/>
      <c r="CB66" s="797"/>
      <c r="CC66" s="797"/>
      <c r="CD66" s="797"/>
      <c r="CE66" s="797"/>
      <c r="CF66" s="797"/>
      <c r="CG66" s="797"/>
      <c r="CH66" s="797"/>
      <c r="CI66" s="794"/>
      <c r="CJ66" s="794"/>
      <c r="CK66" s="794"/>
      <c r="CL66" s="794"/>
      <c r="CM66" s="794"/>
      <c r="CN66" s="794"/>
      <c r="CO66" s="794"/>
      <c r="CP66" s="794"/>
      <c r="CQ66" s="794"/>
      <c r="CR66" s="794"/>
      <c r="CS66" s="794"/>
      <c r="CT66" s="794"/>
      <c r="CU66" s="794"/>
      <c r="CV66" s="797"/>
      <c r="CW66" s="794"/>
      <c r="CX66" s="794"/>
      <c r="CY66" s="794"/>
      <c r="CZ66" s="794"/>
      <c r="DA66" s="794"/>
      <c r="DB66" s="794"/>
      <c r="DC66" s="794"/>
      <c r="DD66" s="794"/>
      <c r="DE66" s="794"/>
      <c r="DF66" s="794"/>
      <c r="DG66" s="794"/>
      <c r="DH66" s="794"/>
      <c r="DI66" s="794"/>
      <c r="DJ66" s="794"/>
      <c r="DK66" s="794"/>
      <c r="DL66" s="794"/>
      <c r="DM66" s="794"/>
      <c r="DN66" s="794"/>
      <c r="DO66" s="794"/>
      <c r="DP66" s="794"/>
      <c r="DQ66" s="794"/>
      <c r="DR66" s="812" t="str">
        <f t="shared" si="17"/>
        <v/>
      </c>
      <c r="DS66" s="806" t="str">
        <f t="shared" si="18"/>
        <v/>
      </c>
      <c r="DT66" s="807" t="str">
        <f t="shared" si="19"/>
        <v/>
      </c>
      <c r="DU66" s="807" t="str">
        <f t="shared" si="20"/>
        <v/>
      </c>
      <c r="DV66" s="808" t="str">
        <f t="shared" si="21"/>
        <v/>
      </c>
      <c r="DW66" s="793"/>
      <c r="DX66" s="794"/>
      <c r="DY66" s="794"/>
      <c r="DZ66" s="797"/>
      <c r="EA66" s="797"/>
      <c r="EB66" s="797"/>
      <c r="EC66" s="797"/>
      <c r="ED66" s="797"/>
      <c r="EE66" s="797"/>
      <c r="EF66" s="797"/>
      <c r="EG66" s="797"/>
      <c r="EH66" s="797"/>
      <c r="EI66" s="797"/>
      <c r="EJ66" s="797"/>
      <c r="EK66" s="797"/>
      <c r="EL66" s="797"/>
      <c r="EM66" s="794"/>
      <c r="EN66" s="794"/>
      <c r="EO66" s="794"/>
      <c r="EP66" s="794"/>
      <c r="EQ66" s="794"/>
      <c r="ER66" s="794"/>
      <c r="ES66" s="794"/>
      <c r="ET66" s="794"/>
      <c r="EU66" s="794"/>
      <c r="EV66" s="794"/>
      <c r="EW66" s="794"/>
      <c r="EX66" s="794"/>
      <c r="EY66" s="794"/>
      <c r="EZ66" s="797"/>
      <c r="FA66" s="794"/>
      <c r="FB66" s="794"/>
      <c r="FC66" s="794"/>
      <c r="FD66" s="794"/>
      <c r="FE66" s="794"/>
      <c r="FF66" s="794"/>
      <c r="FG66" s="794"/>
      <c r="FH66" s="794"/>
      <c r="FI66" s="794"/>
      <c r="FJ66" s="794"/>
      <c r="FK66" s="794"/>
      <c r="FL66" s="794"/>
      <c r="FM66" s="794"/>
      <c r="FN66" s="794"/>
      <c r="FO66" s="794"/>
      <c r="FP66" s="794"/>
      <c r="FQ66" s="794"/>
      <c r="FR66" s="794"/>
      <c r="FS66" s="794"/>
      <c r="FT66" s="794"/>
      <c r="FU66" s="794"/>
      <c r="FV66" s="812" t="str">
        <f t="shared" si="10"/>
        <v/>
      </c>
      <c r="FW66" s="806" t="str">
        <f t="shared" si="11"/>
        <v/>
      </c>
      <c r="FX66" s="807" t="str">
        <f t="shared" si="12"/>
        <v/>
      </c>
      <c r="FY66" s="807" t="str">
        <f t="shared" si="13"/>
        <v/>
      </c>
      <c r="FZ66" s="808" t="str">
        <f t="shared" si="14"/>
        <v/>
      </c>
    </row>
    <row r="67" spans="1:182" ht="11.25" customHeight="1" x14ac:dyDescent="0.2">
      <c r="A67" s="762">
        <f t="shared" si="22"/>
        <v>28</v>
      </c>
      <c r="B67" s="763" t="e">
        <f>AVERAGE('O3'!$AL$679:$AL$702)</f>
        <v>#DIV/0!</v>
      </c>
      <c r="C67" s="763">
        <f>MAX('O3'!$AL$679:$AL$702)</f>
        <v>0</v>
      </c>
      <c r="D67" s="624"/>
      <c r="E67" s="624"/>
      <c r="F67" s="624"/>
      <c r="G67" s="624"/>
      <c r="H67" s="624"/>
      <c r="I67" s="768"/>
      <c r="J67" s="634"/>
      <c r="K67" s="634"/>
      <c r="L67" s="634"/>
      <c r="N67" s="804">
        <f>SUM(AirVision!A66)</f>
        <v>0</v>
      </c>
      <c r="O67" s="793"/>
      <c r="P67" s="794"/>
      <c r="Q67" s="794"/>
      <c r="R67" s="797"/>
      <c r="S67" s="797"/>
      <c r="T67" s="797"/>
      <c r="U67" s="797"/>
      <c r="V67" s="797"/>
      <c r="W67" s="797"/>
      <c r="X67" s="797"/>
      <c r="Y67" s="797"/>
      <c r="Z67" s="797"/>
      <c r="AA67" s="797"/>
      <c r="AB67" s="797"/>
      <c r="AC67" s="797"/>
      <c r="AD67" s="797"/>
      <c r="AE67" s="794"/>
      <c r="AF67" s="794"/>
      <c r="AG67" s="794"/>
      <c r="AH67" s="794"/>
      <c r="AI67" s="794"/>
      <c r="AJ67" s="794"/>
      <c r="AK67" s="794"/>
      <c r="AL67" s="794"/>
      <c r="AM67" s="794"/>
      <c r="AN67" s="794"/>
      <c r="AO67" s="794"/>
      <c r="AP67" s="794"/>
      <c r="AQ67" s="794"/>
      <c r="AR67" s="794"/>
      <c r="AS67" s="794"/>
      <c r="AT67" s="794"/>
      <c r="AU67" s="794"/>
      <c r="AV67" s="794"/>
      <c r="AW67" s="794"/>
      <c r="AX67" s="794"/>
      <c r="AY67" s="794"/>
      <c r="AZ67" s="794"/>
      <c r="BA67" s="794"/>
      <c r="BB67" s="794"/>
      <c r="BC67" s="794"/>
      <c r="BD67" s="794"/>
      <c r="BE67" s="794"/>
      <c r="BF67" s="794"/>
      <c r="BG67" s="794"/>
      <c r="BH67" s="794"/>
      <c r="BI67" s="794"/>
      <c r="BJ67" s="794"/>
      <c r="BK67" s="794"/>
      <c r="BL67" s="794"/>
      <c r="BM67" s="794"/>
      <c r="BN67" s="812" t="str">
        <f t="shared" si="0"/>
        <v/>
      </c>
      <c r="BO67" s="806" t="str">
        <f t="shared" si="1"/>
        <v/>
      </c>
      <c r="BP67" s="807" t="str">
        <f t="shared" si="2"/>
        <v/>
      </c>
      <c r="BQ67" s="807" t="str">
        <f t="shared" si="3"/>
        <v/>
      </c>
      <c r="BR67" s="808" t="str">
        <f t="shared" si="4"/>
        <v/>
      </c>
      <c r="BS67" s="793"/>
      <c r="BT67" s="794"/>
      <c r="BU67" s="794"/>
      <c r="BV67" s="797"/>
      <c r="BW67" s="797"/>
      <c r="BX67" s="797"/>
      <c r="BY67" s="797"/>
      <c r="BZ67" s="797"/>
      <c r="CA67" s="797"/>
      <c r="CB67" s="797"/>
      <c r="CC67" s="797"/>
      <c r="CD67" s="797"/>
      <c r="CE67" s="797"/>
      <c r="CF67" s="797"/>
      <c r="CG67" s="797"/>
      <c r="CH67" s="797"/>
      <c r="CI67" s="794"/>
      <c r="CJ67" s="794"/>
      <c r="CK67" s="794"/>
      <c r="CL67" s="794"/>
      <c r="CM67" s="794"/>
      <c r="CN67" s="794"/>
      <c r="CO67" s="794"/>
      <c r="CP67" s="794"/>
      <c r="CQ67" s="794"/>
      <c r="CR67" s="794"/>
      <c r="CS67" s="794"/>
      <c r="CT67" s="794"/>
      <c r="CU67" s="794"/>
      <c r="CV67" s="797"/>
      <c r="CW67" s="794"/>
      <c r="CX67" s="794"/>
      <c r="CY67" s="794"/>
      <c r="CZ67" s="794"/>
      <c r="DA67" s="794"/>
      <c r="DB67" s="794"/>
      <c r="DC67" s="794"/>
      <c r="DD67" s="794"/>
      <c r="DE67" s="794"/>
      <c r="DF67" s="794"/>
      <c r="DG67" s="794"/>
      <c r="DH67" s="794"/>
      <c r="DI67" s="794"/>
      <c r="DJ67" s="794"/>
      <c r="DK67" s="794"/>
      <c r="DL67" s="794"/>
      <c r="DM67" s="794"/>
      <c r="DN67" s="794"/>
      <c r="DO67" s="794"/>
      <c r="DP67" s="794"/>
      <c r="DQ67" s="794"/>
      <c r="DR67" s="812" t="str">
        <f t="shared" si="17"/>
        <v/>
      </c>
      <c r="DS67" s="806" t="str">
        <f t="shared" si="18"/>
        <v/>
      </c>
      <c r="DT67" s="807" t="str">
        <f t="shared" si="19"/>
        <v/>
      </c>
      <c r="DU67" s="807" t="str">
        <f t="shared" si="20"/>
        <v/>
      </c>
      <c r="DV67" s="808" t="str">
        <f t="shared" si="21"/>
        <v/>
      </c>
      <c r="DW67" s="793"/>
      <c r="DX67" s="794"/>
      <c r="DY67" s="794"/>
      <c r="DZ67" s="797"/>
      <c r="EA67" s="797"/>
      <c r="EB67" s="797"/>
      <c r="EC67" s="797"/>
      <c r="ED67" s="797"/>
      <c r="EE67" s="797"/>
      <c r="EF67" s="797"/>
      <c r="EG67" s="797"/>
      <c r="EH67" s="797"/>
      <c r="EI67" s="797"/>
      <c r="EJ67" s="797"/>
      <c r="EK67" s="797"/>
      <c r="EL67" s="797"/>
      <c r="EM67" s="794"/>
      <c r="EN67" s="794"/>
      <c r="EO67" s="794"/>
      <c r="EP67" s="794"/>
      <c r="EQ67" s="794"/>
      <c r="ER67" s="794"/>
      <c r="ES67" s="794"/>
      <c r="ET67" s="794"/>
      <c r="EU67" s="794"/>
      <c r="EV67" s="794"/>
      <c r="EW67" s="794"/>
      <c r="EX67" s="794"/>
      <c r="EY67" s="794"/>
      <c r="EZ67" s="797"/>
      <c r="FA67" s="794"/>
      <c r="FB67" s="794"/>
      <c r="FC67" s="794"/>
      <c r="FD67" s="794"/>
      <c r="FE67" s="794"/>
      <c r="FF67" s="794"/>
      <c r="FG67" s="794"/>
      <c r="FH67" s="794"/>
      <c r="FI67" s="794"/>
      <c r="FJ67" s="794"/>
      <c r="FK67" s="794"/>
      <c r="FL67" s="794"/>
      <c r="FM67" s="794"/>
      <c r="FN67" s="794"/>
      <c r="FO67" s="794"/>
      <c r="FP67" s="794"/>
      <c r="FQ67" s="794"/>
      <c r="FR67" s="794"/>
      <c r="FS67" s="794"/>
      <c r="FT67" s="794"/>
      <c r="FU67" s="794"/>
      <c r="FV67" s="812" t="str">
        <f t="shared" si="10"/>
        <v/>
      </c>
      <c r="FW67" s="806" t="str">
        <f t="shared" si="11"/>
        <v/>
      </c>
      <c r="FX67" s="807" t="str">
        <f t="shared" si="12"/>
        <v/>
      </c>
      <c r="FY67" s="807" t="str">
        <f t="shared" si="13"/>
        <v/>
      </c>
      <c r="FZ67" s="808" t="str">
        <f t="shared" si="14"/>
        <v/>
      </c>
    </row>
    <row r="68" spans="1:182" ht="11.25" customHeight="1" x14ac:dyDescent="0.2">
      <c r="A68" s="762">
        <f t="shared" si="22"/>
        <v>29</v>
      </c>
      <c r="B68" s="763" t="e">
        <f>AVERAGE('O3'!$AL$703:$AL$726)</f>
        <v>#DIV/0!</v>
      </c>
      <c r="C68" s="763">
        <f>MAX('O3'!$AL$703:$AL$726)</f>
        <v>0</v>
      </c>
      <c r="D68" s="624"/>
      <c r="E68" s="624"/>
      <c r="F68" s="624"/>
      <c r="G68" s="624"/>
      <c r="H68" s="624"/>
      <c r="I68" s="768"/>
      <c r="J68" s="634"/>
      <c r="K68" s="634"/>
      <c r="L68" s="634"/>
      <c r="N68" s="804">
        <f>SUM(AirVision!A67)</f>
        <v>0</v>
      </c>
      <c r="O68" s="793"/>
      <c r="P68" s="794"/>
      <c r="Q68" s="794"/>
      <c r="R68" s="797"/>
      <c r="S68" s="797"/>
      <c r="T68" s="797"/>
      <c r="U68" s="797"/>
      <c r="V68" s="797"/>
      <c r="W68" s="797"/>
      <c r="X68" s="797"/>
      <c r="Y68" s="797"/>
      <c r="Z68" s="797"/>
      <c r="AA68" s="797"/>
      <c r="AB68" s="797"/>
      <c r="AC68" s="797"/>
      <c r="AD68" s="797"/>
      <c r="AE68" s="794"/>
      <c r="AF68" s="794"/>
      <c r="AG68" s="794"/>
      <c r="AH68" s="794"/>
      <c r="AI68" s="794"/>
      <c r="AJ68" s="794"/>
      <c r="AK68" s="794"/>
      <c r="AL68" s="794"/>
      <c r="AM68" s="794"/>
      <c r="AN68" s="794"/>
      <c r="AO68" s="794"/>
      <c r="AP68" s="794"/>
      <c r="AQ68" s="794"/>
      <c r="AR68" s="794"/>
      <c r="AS68" s="794"/>
      <c r="AT68" s="794"/>
      <c r="AU68" s="794"/>
      <c r="AV68" s="794"/>
      <c r="AW68" s="794"/>
      <c r="AX68" s="794"/>
      <c r="AY68" s="794"/>
      <c r="AZ68" s="794"/>
      <c r="BA68" s="794"/>
      <c r="BB68" s="794"/>
      <c r="BC68" s="794"/>
      <c r="BD68" s="794"/>
      <c r="BE68" s="794"/>
      <c r="BF68" s="794"/>
      <c r="BG68" s="794"/>
      <c r="BH68" s="794"/>
      <c r="BI68" s="794"/>
      <c r="BJ68" s="794"/>
      <c r="BK68" s="794"/>
      <c r="BL68" s="794"/>
      <c r="BM68" s="794"/>
      <c r="BN68" s="812" t="str">
        <f t="shared" si="0"/>
        <v/>
      </c>
      <c r="BO68" s="806" t="str">
        <f t="shared" si="1"/>
        <v/>
      </c>
      <c r="BP68" s="807" t="str">
        <f t="shared" si="2"/>
        <v/>
      </c>
      <c r="BQ68" s="807" t="str">
        <f t="shared" si="3"/>
        <v/>
      </c>
      <c r="BR68" s="808" t="str">
        <f t="shared" si="4"/>
        <v/>
      </c>
      <c r="BS68" s="793"/>
      <c r="BT68" s="794"/>
      <c r="BU68" s="794"/>
      <c r="BV68" s="797"/>
      <c r="BW68" s="797"/>
      <c r="BX68" s="797"/>
      <c r="BY68" s="797"/>
      <c r="BZ68" s="797"/>
      <c r="CA68" s="797"/>
      <c r="CB68" s="797"/>
      <c r="CC68" s="797"/>
      <c r="CD68" s="797"/>
      <c r="CE68" s="797"/>
      <c r="CF68" s="797"/>
      <c r="CG68" s="797"/>
      <c r="CH68" s="797"/>
      <c r="CI68" s="794"/>
      <c r="CJ68" s="794"/>
      <c r="CK68" s="794"/>
      <c r="CL68" s="794"/>
      <c r="CM68" s="794"/>
      <c r="CN68" s="794"/>
      <c r="CO68" s="794"/>
      <c r="CP68" s="794"/>
      <c r="CQ68" s="794"/>
      <c r="CR68" s="794"/>
      <c r="CS68" s="794"/>
      <c r="CT68" s="794"/>
      <c r="CU68" s="794"/>
      <c r="CV68" s="797"/>
      <c r="CW68" s="794"/>
      <c r="CX68" s="794"/>
      <c r="CY68" s="794"/>
      <c r="CZ68" s="794"/>
      <c r="DA68" s="794"/>
      <c r="DB68" s="794"/>
      <c r="DC68" s="794"/>
      <c r="DD68" s="794"/>
      <c r="DE68" s="794"/>
      <c r="DF68" s="794"/>
      <c r="DG68" s="794"/>
      <c r="DH68" s="794"/>
      <c r="DI68" s="794"/>
      <c r="DJ68" s="794"/>
      <c r="DK68" s="794"/>
      <c r="DL68" s="794"/>
      <c r="DM68" s="794"/>
      <c r="DN68" s="794"/>
      <c r="DO68" s="794"/>
      <c r="DP68" s="794"/>
      <c r="DQ68" s="794"/>
      <c r="DR68" s="812" t="str">
        <f t="shared" si="17"/>
        <v/>
      </c>
      <c r="DS68" s="806" t="str">
        <f t="shared" si="18"/>
        <v/>
      </c>
      <c r="DT68" s="807" t="str">
        <f t="shared" si="19"/>
        <v/>
      </c>
      <c r="DU68" s="807" t="str">
        <f t="shared" si="20"/>
        <v/>
      </c>
      <c r="DV68" s="808" t="str">
        <f t="shared" si="21"/>
        <v/>
      </c>
      <c r="DW68" s="793"/>
      <c r="DX68" s="794"/>
      <c r="DY68" s="794"/>
      <c r="DZ68" s="797"/>
      <c r="EA68" s="797"/>
      <c r="EB68" s="797"/>
      <c r="EC68" s="797"/>
      <c r="ED68" s="797"/>
      <c r="EE68" s="797"/>
      <c r="EF68" s="797"/>
      <c r="EG68" s="797"/>
      <c r="EH68" s="797"/>
      <c r="EI68" s="797"/>
      <c r="EJ68" s="797"/>
      <c r="EK68" s="797"/>
      <c r="EL68" s="797"/>
      <c r="EM68" s="794"/>
      <c r="EN68" s="794"/>
      <c r="EO68" s="794"/>
      <c r="EP68" s="794"/>
      <c r="EQ68" s="794"/>
      <c r="ER68" s="794"/>
      <c r="ES68" s="794"/>
      <c r="ET68" s="794"/>
      <c r="EU68" s="794"/>
      <c r="EV68" s="794"/>
      <c r="EW68" s="794"/>
      <c r="EX68" s="794"/>
      <c r="EY68" s="794"/>
      <c r="EZ68" s="797"/>
      <c r="FA68" s="794"/>
      <c r="FB68" s="794"/>
      <c r="FC68" s="794"/>
      <c r="FD68" s="794"/>
      <c r="FE68" s="794"/>
      <c r="FF68" s="794"/>
      <c r="FG68" s="794"/>
      <c r="FH68" s="794"/>
      <c r="FI68" s="794"/>
      <c r="FJ68" s="794"/>
      <c r="FK68" s="794"/>
      <c r="FL68" s="794"/>
      <c r="FM68" s="794"/>
      <c r="FN68" s="794"/>
      <c r="FO68" s="794"/>
      <c r="FP68" s="794"/>
      <c r="FQ68" s="794"/>
      <c r="FR68" s="794"/>
      <c r="FS68" s="794"/>
      <c r="FT68" s="794"/>
      <c r="FU68" s="794"/>
      <c r="FV68" s="812" t="str">
        <f t="shared" si="10"/>
        <v/>
      </c>
      <c r="FW68" s="806" t="str">
        <f t="shared" si="11"/>
        <v/>
      </c>
      <c r="FX68" s="807" t="str">
        <f t="shared" si="12"/>
        <v/>
      </c>
      <c r="FY68" s="807" t="str">
        <f t="shared" si="13"/>
        <v/>
      </c>
      <c r="FZ68" s="808" t="str">
        <f t="shared" si="14"/>
        <v/>
      </c>
    </row>
    <row r="69" spans="1:182" ht="11.25" customHeight="1" thickBot="1" x14ac:dyDescent="0.25">
      <c r="A69" s="762">
        <f>IF(ISNUMBER(AirVision!A724),SUM(A68)+1,"")</f>
        <v>30</v>
      </c>
      <c r="B69" s="763" t="e">
        <f>IF(ISNUMBER(AirVision!A724),AVERAGE('O3'!$AL$727:$AL$750), "")</f>
        <v>#DIV/0!</v>
      </c>
      <c r="C69" s="763" t="str">
        <f>IF(ISNUMBER(AirVision!B724),MAX('O3'!$AL$727:$AL$750), "")</f>
        <v/>
      </c>
      <c r="D69" s="770"/>
      <c r="E69" s="770"/>
      <c r="F69" s="770"/>
      <c r="G69" s="770"/>
      <c r="H69" s="770"/>
      <c r="I69" s="768"/>
      <c r="J69" s="771"/>
      <c r="K69" s="771"/>
      <c r="L69" s="634"/>
      <c r="N69" s="804">
        <f>SUM(AirVision!A68)</f>
        <v>0</v>
      </c>
      <c r="O69" s="793"/>
      <c r="P69" s="794"/>
      <c r="Q69" s="794"/>
      <c r="R69" s="797"/>
      <c r="S69" s="797"/>
      <c r="T69" s="797"/>
      <c r="U69" s="797"/>
      <c r="V69" s="797"/>
      <c r="W69" s="797"/>
      <c r="X69" s="797"/>
      <c r="Y69" s="797"/>
      <c r="Z69" s="797"/>
      <c r="AA69" s="797"/>
      <c r="AB69" s="797"/>
      <c r="AC69" s="797"/>
      <c r="AD69" s="797"/>
      <c r="AE69" s="794"/>
      <c r="AF69" s="794"/>
      <c r="AG69" s="794"/>
      <c r="AH69" s="794"/>
      <c r="AI69" s="794"/>
      <c r="AJ69" s="794"/>
      <c r="AK69" s="794"/>
      <c r="AL69" s="794"/>
      <c r="AM69" s="794"/>
      <c r="AN69" s="794"/>
      <c r="AO69" s="794"/>
      <c r="AP69" s="794"/>
      <c r="AQ69" s="794"/>
      <c r="AR69" s="794"/>
      <c r="AS69" s="794"/>
      <c r="AT69" s="794"/>
      <c r="AU69" s="794"/>
      <c r="AV69" s="794"/>
      <c r="AW69" s="794"/>
      <c r="AX69" s="794"/>
      <c r="AY69" s="794"/>
      <c r="AZ69" s="794"/>
      <c r="BA69" s="794"/>
      <c r="BB69" s="794"/>
      <c r="BC69" s="794"/>
      <c r="BD69" s="794"/>
      <c r="BE69" s="794"/>
      <c r="BF69" s="794"/>
      <c r="BG69" s="794"/>
      <c r="BH69" s="794"/>
      <c r="BI69" s="794"/>
      <c r="BJ69" s="794"/>
      <c r="BK69" s="794"/>
      <c r="BL69" s="794"/>
      <c r="BM69" s="794"/>
      <c r="BN69" s="812" t="str">
        <f t="shared" si="0"/>
        <v/>
      </c>
      <c r="BO69" s="806" t="str">
        <f t="shared" si="1"/>
        <v/>
      </c>
      <c r="BP69" s="807" t="str">
        <f t="shared" si="2"/>
        <v/>
      </c>
      <c r="BQ69" s="807" t="str">
        <f t="shared" si="3"/>
        <v/>
      </c>
      <c r="BR69" s="808" t="str">
        <f t="shared" si="4"/>
        <v/>
      </c>
      <c r="BS69" s="793"/>
      <c r="BT69" s="794"/>
      <c r="BU69" s="794"/>
      <c r="BV69" s="797"/>
      <c r="BW69" s="797"/>
      <c r="BX69" s="797"/>
      <c r="BY69" s="797"/>
      <c r="BZ69" s="797"/>
      <c r="CA69" s="797"/>
      <c r="CB69" s="797"/>
      <c r="CC69" s="797"/>
      <c r="CD69" s="797"/>
      <c r="CE69" s="797"/>
      <c r="CF69" s="797"/>
      <c r="CG69" s="797"/>
      <c r="CH69" s="797"/>
      <c r="CI69" s="794"/>
      <c r="CJ69" s="794"/>
      <c r="CK69" s="794"/>
      <c r="CL69" s="794"/>
      <c r="CM69" s="794"/>
      <c r="CN69" s="794"/>
      <c r="CO69" s="794"/>
      <c r="CP69" s="794"/>
      <c r="CQ69" s="794"/>
      <c r="CR69" s="794"/>
      <c r="CS69" s="794"/>
      <c r="CT69" s="794"/>
      <c r="CU69" s="794"/>
      <c r="CV69" s="797"/>
      <c r="CW69" s="794"/>
      <c r="CX69" s="794"/>
      <c r="CY69" s="794"/>
      <c r="CZ69" s="794"/>
      <c r="DA69" s="794"/>
      <c r="DB69" s="794"/>
      <c r="DC69" s="794"/>
      <c r="DD69" s="794"/>
      <c r="DE69" s="794"/>
      <c r="DF69" s="794"/>
      <c r="DG69" s="794"/>
      <c r="DH69" s="794"/>
      <c r="DI69" s="794"/>
      <c r="DJ69" s="794"/>
      <c r="DK69" s="794"/>
      <c r="DL69" s="794"/>
      <c r="DM69" s="794"/>
      <c r="DN69" s="794"/>
      <c r="DO69" s="794"/>
      <c r="DP69" s="794"/>
      <c r="DQ69" s="794"/>
      <c r="DR69" s="812" t="str">
        <f t="shared" si="17"/>
        <v/>
      </c>
      <c r="DS69" s="806" t="str">
        <f t="shared" si="18"/>
        <v/>
      </c>
      <c r="DT69" s="807" t="str">
        <f t="shared" si="19"/>
        <v/>
      </c>
      <c r="DU69" s="807" t="str">
        <f t="shared" si="20"/>
        <v/>
      </c>
      <c r="DV69" s="808" t="str">
        <f t="shared" si="21"/>
        <v/>
      </c>
      <c r="DW69" s="793"/>
      <c r="DX69" s="794"/>
      <c r="DY69" s="794"/>
      <c r="DZ69" s="797"/>
      <c r="EA69" s="797"/>
      <c r="EB69" s="797"/>
      <c r="EC69" s="797"/>
      <c r="ED69" s="797"/>
      <c r="EE69" s="797"/>
      <c r="EF69" s="797"/>
      <c r="EG69" s="797"/>
      <c r="EH69" s="797"/>
      <c r="EI69" s="797"/>
      <c r="EJ69" s="797"/>
      <c r="EK69" s="797"/>
      <c r="EL69" s="797"/>
      <c r="EM69" s="794"/>
      <c r="EN69" s="794"/>
      <c r="EO69" s="794"/>
      <c r="EP69" s="794"/>
      <c r="EQ69" s="794"/>
      <c r="ER69" s="794"/>
      <c r="ES69" s="794"/>
      <c r="ET69" s="794"/>
      <c r="EU69" s="794"/>
      <c r="EV69" s="794"/>
      <c r="EW69" s="794"/>
      <c r="EX69" s="794"/>
      <c r="EY69" s="794"/>
      <c r="EZ69" s="797"/>
      <c r="FA69" s="794"/>
      <c r="FB69" s="794"/>
      <c r="FC69" s="794"/>
      <c r="FD69" s="794"/>
      <c r="FE69" s="794"/>
      <c r="FF69" s="794"/>
      <c r="FG69" s="794"/>
      <c r="FH69" s="794"/>
      <c r="FI69" s="794"/>
      <c r="FJ69" s="794"/>
      <c r="FK69" s="794"/>
      <c r="FL69" s="794"/>
      <c r="FM69" s="794"/>
      <c r="FN69" s="794"/>
      <c r="FO69" s="794"/>
      <c r="FP69" s="794"/>
      <c r="FQ69" s="794"/>
      <c r="FR69" s="794"/>
      <c r="FS69" s="794"/>
      <c r="FT69" s="794"/>
      <c r="FU69" s="794"/>
      <c r="FV69" s="812" t="str">
        <f t="shared" si="10"/>
        <v/>
      </c>
      <c r="FW69" s="806" t="str">
        <f t="shared" si="11"/>
        <v/>
      </c>
      <c r="FX69" s="807" t="str">
        <f t="shared" si="12"/>
        <v/>
      </c>
      <c r="FY69" s="807" t="str">
        <f t="shared" si="13"/>
        <v/>
      </c>
      <c r="FZ69" s="808" t="str">
        <f t="shared" si="14"/>
        <v/>
      </c>
    </row>
    <row r="70" spans="1:182" s="60" customFormat="1" ht="12.75" thickBot="1" x14ac:dyDescent="0.25">
      <c r="A70" s="772" t="s">
        <v>184</v>
      </c>
      <c r="B70" s="773" t="e">
        <f>AVERAGE(B39:B69)</f>
        <v>#DIV/0!</v>
      </c>
      <c r="C70" s="773">
        <f>MAX(C39:C69)</f>
        <v>0</v>
      </c>
      <c r="D70" s="765" t="e">
        <f>AVERAGE(D39:D69)</f>
        <v>#DIV/0!</v>
      </c>
      <c r="E70" s="765">
        <f>MAX(E39:E69)</f>
        <v>0</v>
      </c>
      <c r="F70" s="765" t="e">
        <f>AVERAGE(F39:F69)</f>
        <v>#DIV/0!</v>
      </c>
      <c r="G70" s="765">
        <f>MAX(G39:G69)</f>
        <v>0</v>
      </c>
      <c r="H70" s="765" t="e">
        <f>AVERAGE(H39:H69)</f>
        <v>#DIV/0!</v>
      </c>
      <c r="I70" s="765">
        <f>MAX(I39:I69)</f>
        <v>0</v>
      </c>
      <c r="J70" s="766"/>
      <c r="K70" s="766"/>
      <c r="L70" s="766"/>
      <c r="N70" s="804">
        <f>SUM(AirVision!A69)</f>
        <v>0</v>
      </c>
      <c r="O70" s="793"/>
      <c r="P70" s="794"/>
      <c r="Q70" s="794"/>
      <c r="R70" s="797"/>
      <c r="S70" s="797"/>
      <c r="T70" s="797"/>
      <c r="U70" s="797"/>
      <c r="V70" s="797"/>
      <c r="W70" s="797"/>
      <c r="X70" s="797"/>
      <c r="Y70" s="797"/>
      <c r="Z70" s="797"/>
      <c r="AA70" s="797"/>
      <c r="AB70" s="797"/>
      <c r="AC70" s="797"/>
      <c r="AD70" s="797"/>
      <c r="AE70" s="794"/>
      <c r="AF70" s="794"/>
      <c r="AG70" s="794"/>
      <c r="AH70" s="794"/>
      <c r="AI70" s="794"/>
      <c r="AJ70" s="794"/>
      <c r="AK70" s="794"/>
      <c r="AL70" s="794"/>
      <c r="AM70" s="794"/>
      <c r="AN70" s="794"/>
      <c r="AO70" s="794"/>
      <c r="AP70" s="794"/>
      <c r="AQ70" s="794"/>
      <c r="AR70" s="794"/>
      <c r="AS70" s="794"/>
      <c r="AT70" s="794"/>
      <c r="AU70" s="794"/>
      <c r="AV70" s="794"/>
      <c r="AW70" s="794"/>
      <c r="AX70" s="794"/>
      <c r="AY70" s="794"/>
      <c r="AZ70" s="794"/>
      <c r="BA70" s="794"/>
      <c r="BB70" s="794"/>
      <c r="BC70" s="794"/>
      <c r="BD70" s="794"/>
      <c r="BE70" s="794"/>
      <c r="BF70" s="794"/>
      <c r="BG70" s="794"/>
      <c r="BH70" s="794"/>
      <c r="BI70" s="794"/>
      <c r="BJ70" s="794"/>
      <c r="BK70" s="794"/>
      <c r="BL70" s="794"/>
      <c r="BM70" s="794"/>
      <c r="BN70" s="812" t="str">
        <f t="shared" ref="BN70:BN133" si="23">IF(ISNUMBER(R70),R70*2.237,"")</f>
        <v/>
      </c>
      <c r="BO70" s="806" t="str">
        <f t="shared" ref="BO70:BO133" si="24">IF(ISNUMBER(S70),S70*2.237,"")</f>
        <v/>
      </c>
      <c r="BP70" s="807" t="str">
        <f t="shared" ref="BP70:BP133" si="25">IF(ISNUMBER(X70),CONVERT(X70,"C","F"),"")</f>
        <v/>
      </c>
      <c r="BQ70" s="807" t="str">
        <f t="shared" ref="BQ70:BQ133" si="26">IF(ISNUMBER(Y70),CONVERT(Y70,"C","F"),"")</f>
        <v/>
      </c>
      <c r="BR70" s="808" t="str">
        <f t="shared" ref="BR70:BR133" si="27">IF(ISNUMBER(Z70),CONVERT(Z70,"C","F"),"")</f>
        <v/>
      </c>
      <c r="BS70" s="793"/>
      <c r="BT70" s="794"/>
      <c r="BU70" s="794"/>
      <c r="BV70" s="797"/>
      <c r="BW70" s="797"/>
      <c r="BX70" s="797"/>
      <c r="BY70" s="797"/>
      <c r="BZ70" s="797"/>
      <c r="CA70" s="797"/>
      <c r="CB70" s="797"/>
      <c r="CC70" s="797"/>
      <c r="CD70" s="797"/>
      <c r="CE70" s="797"/>
      <c r="CF70" s="797"/>
      <c r="CG70" s="797"/>
      <c r="CH70" s="797"/>
      <c r="CI70" s="794"/>
      <c r="CJ70" s="794"/>
      <c r="CK70" s="794"/>
      <c r="CL70" s="794"/>
      <c r="CM70" s="794"/>
      <c r="CN70" s="794"/>
      <c r="CO70" s="794"/>
      <c r="CP70" s="794"/>
      <c r="CQ70" s="794"/>
      <c r="CR70" s="794"/>
      <c r="CS70" s="794"/>
      <c r="CT70" s="794"/>
      <c r="CU70" s="794"/>
      <c r="CV70" s="797"/>
      <c r="CW70" s="794"/>
      <c r="CX70" s="794"/>
      <c r="CY70" s="794"/>
      <c r="CZ70" s="794"/>
      <c r="DA70" s="794"/>
      <c r="DB70" s="794"/>
      <c r="DC70" s="794"/>
      <c r="DD70" s="794"/>
      <c r="DE70" s="794"/>
      <c r="DF70" s="794"/>
      <c r="DG70" s="794"/>
      <c r="DH70" s="794"/>
      <c r="DI70" s="794"/>
      <c r="DJ70" s="794"/>
      <c r="DK70" s="794"/>
      <c r="DL70" s="794"/>
      <c r="DM70" s="794"/>
      <c r="DN70" s="794"/>
      <c r="DO70" s="794"/>
      <c r="DP70" s="794"/>
      <c r="DQ70" s="794"/>
      <c r="DR70" s="812" t="str">
        <f t="shared" si="17"/>
        <v/>
      </c>
      <c r="DS70" s="806" t="str">
        <f t="shared" si="18"/>
        <v/>
      </c>
      <c r="DT70" s="807" t="str">
        <f t="shared" si="19"/>
        <v/>
      </c>
      <c r="DU70" s="807" t="str">
        <f t="shared" si="20"/>
        <v/>
      </c>
      <c r="DV70" s="808" t="str">
        <f t="shared" si="21"/>
        <v/>
      </c>
      <c r="DW70" s="793"/>
      <c r="DX70" s="794"/>
      <c r="DY70" s="794"/>
      <c r="DZ70" s="797"/>
      <c r="EA70" s="797"/>
      <c r="EB70" s="797"/>
      <c r="EC70" s="797"/>
      <c r="ED70" s="797"/>
      <c r="EE70" s="797"/>
      <c r="EF70" s="797"/>
      <c r="EG70" s="797"/>
      <c r="EH70" s="797"/>
      <c r="EI70" s="797"/>
      <c r="EJ70" s="797"/>
      <c r="EK70" s="797"/>
      <c r="EL70" s="797"/>
      <c r="EM70" s="794"/>
      <c r="EN70" s="794"/>
      <c r="EO70" s="794"/>
      <c r="EP70" s="794"/>
      <c r="EQ70" s="794"/>
      <c r="ER70" s="794"/>
      <c r="ES70" s="794"/>
      <c r="ET70" s="794"/>
      <c r="EU70" s="794"/>
      <c r="EV70" s="794"/>
      <c r="EW70" s="794"/>
      <c r="EX70" s="794"/>
      <c r="EY70" s="794"/>
      <c r="EZ70" s="797"/>
      <c r="FA70" s="794"/>
      <c r="FB70" s="794"/>
      <c r="FC70" s="794"/>
      <c r="FD70" s="794"/>
      <c r="FE70" s="794"/>
      <c r="FF70" s="794"/>
      <c r="FG70" s="794"/>
      <c r="FH70" s="794"/>
      <c r="FI70" s="794"/>
      <c r="FJ70" s="794"/>
      <c r="FK70" s="794"/>
      <c r="FL70" s="794"/>
      <c r="FM70" s="794"/>
      <c r="FN70" s="794"/>
      <c r="FO70" s="794"/>
      <c r="FP70" s="794"/>
      <c r="FQ70" s="794"/>
      <c r="FR70" s="794"/>
      <c r="FS70" s="794"/>
      <c r="FT70" s="794"/>
      <c r="FU70" s="794"/>
      <c r="FV70" s="812" t="str">
        <f t="shared" ref="FV70:FV133" si="28">IF(ISNUMBER(DZ70),DZ70*2.237,"")</f>
        <v/>
      </c>
      <c r="FW70" s="806" t="str">
        <f t="shared" ref="FW70:FW133" si="29">IF(ISNUMBER(EA70),EA70*2.237,"")</f>
        <v/>
      </c>
      <c r="FX70" s="807" t="str">
        <f t="shared" ref="FX70:FX133" si="30">IF(ISNUMBER(EF70),CONVERT(EF70,"C","F"),"")</f>
        <v/>
      </c>
      <c r="FY70" s="807" t="str">
        <f t="shared" ref="FY70:FY133" si="31">IF(ISNUMBER(EG70),CONVERT(EG70,"C","F"),"")</f>
        <v/>
      </c>
      <c r="FZ70" s="808" t="str">
        <f t="shared" ref="FZ70:FZ133" si="32">IF(ISNUMBER(EH70),CONVERT(EH70,"C","F"),"")</f>
        <v/>
      </c>
    </row>
    <row r="71" spans="1:182" ht="11.25" customHeight="1" x14ac:dyDescent="0.2">
      <c r="A71" s="621"/>
      <c r="B71" s="767"/>
      <c r="C71" s="634"/>
      <c r="D71" s="634"/>
      <c r="E71" s="634"/>
      <c r="F71" s="634"/>
      <c r="G71" s="634"/>
      <c r="H71" s="634"/>
      <c r="I71" s="634"/>
      <c r="J71" s="634"/>
      <c r="K71" s="634"/>
      <c r="L71" s="634"/>
      <c r="N71" s="804">
        <f>SUM(AirVision!A70)</f>
        <v>0</v>
      </c>
      <c r="O71" s="793"/>
      <c r="P71" s="794"/>
      <c r="Q71" s="794"/>
      <c r="R71" s="797"/>
      <c r="S71" s="797"/>
      <c r="T71" s="797"/>
      <c r="U71" s="797"/>
      <c r="V71" s="797"/>
      <c r="W71" s="797"/>
      <c r="X71" s="797"/>
      <c r="Y71" s="797"/>
      <c r="Z71" s="797"/>
      <c r="AA71" s="797"/>
      <c r="AB71" s="797"/>
      <c r="AC71" s="797"/>
      <c r="AD71" s="797"/>
      <c r="AE71" s="794"/>
      <c r="AF71" s="794"/>
      <c r="AG71" s="794"/>
      <c r="AH71" s="794"/>
      <c r="AI71" s="794"/>
      <c r="AJ71" s="794"/>
      <c r="AK71" s="794"/>
      <c r="AL71" s="794"/>
      <c r="AM71" s="794"/>
      <c r="AN71" s="794"/>
      <c r="AO71" s="794"/>
      <c r="AP71" s="794"/>
      <c r="AQ71" s="794"/>
      <c r="AR71" s="794"/>
      <c r="AS71" s="794"/>
      <c r="AT71" s="794"/>
      <c r="AU71" s="794"/>
      <c r="AV71" s="794"/>
      <c r="AW71" s="794"/>
      <c r="AX71" s="794"/>
      <c r="AY71" s="794"/>
      <c r="AZ71" s="794"/>
      <c r="BA71" s="794"/>
      <c r="BB71" s="794"/>
      <c r="BC71" s="794"/>
      <c r="BD71" s="794"/>
      <c r="BE71" s="794"/>
      <c r="BF71" s="794"/>
      <c r="BG71" s="794"/>
      <c r="BH71" s="794"/>
      <c r="BI71" s="794"/>
      <c r="BJ71" s="794"/>
      <c r="BK71" s="794"/>
      <c r="BL71" s="794"/>
      <c r="BM71" s="794"/>
      <c r="BN71" s="812" t="str">
        <f t="shared" si="23"/>
        <v/>
      </c>
      <c r="BO71" s="806" t="str">
        <f t="shared" si="24"/>
        <v/>
      </c>
      <c r="BP71" s="807" t="str">
        <f t="shared" si="25"/>
        <v/>
      </c>
      <c r="BQ71" s="807" t="str">
        <f t="shared" si="26"/>
        <v/>
      </c>
      <c r="BR71" s="808" t="str">
        <f t="shared" si="27"/>
        <v/>
      </c>
      <c r="BS71" s="793"/>
      <c r="BT71" s="794"/>
      <c r="BU71" s="794"/>
      <c r="BV71" s="797"/>
      <c r="BW71" s="797"/>
      <c r="BX71" s="797"/>
      <c r="BY71" s="797"/>
      <c r="BZ71" s="797"/>
      <c r="CA71" s="797"/>
      <c r="CB71" s="797"/>
      <c r="CC71" s="797"/>
      <c r="CD71" s="797"/>
      <c r="CE71" s="797"/>
      <c r="CF71" s="797"/>
      <c r="CG71" s="797"/>
      <c r="CH71" s="797"/>
      <c r="CI71" s="794"/>
      <c r="CJ71" s="794"/>
      <c r="CK71" s="794"/>
      <c r="CL71" s="794"/>
      <c r="CM71" s="794"/>
      <c r="CN71" s="794"/>
      <c r="CO71" s="794"/>
      <c r="CP71" s="794"/>
      <c r="CQ71" s="794"/>
      <c r="CR71" s="794"/>
      <c r="CS71" s="794"/>
      <c r="CT71" s="794"/>
      <c r="CU71" s="794"/>
      <c r="CV71" s="797"/>
      <c r="CW71" s="794"/>
      <c r="CX71" s="794"/>
      <c r="CY71" s="794"/>
      <c r="CZ71" s="794"/>
      <c r="DA71" s="794"/>
      <c r="DB71" s="794"/>
      <c r="DC71" s="794"/>
      <c r="DD71" s="794"/>
      <c r="DE71" s="794"/>
      <c r="DF71" s="794"/>
      <c r="DG71" s="794"/>
      <c r="DH71" s="794"/>
      <c r="DI71" s="794"/>
      <c r="DJ71" s="794"/>
      <c r="DK71" s="794"/>
      <c r="DL71" s="794"/>
      <c r="DM71" s="794"/>
      <c r="DN71" s="794"/>
      <c r="DO71" s="794"/>
      <c r="DP71" s="794"/>
      <c r="DQ71" s="794"/>
      <c r="DR71" s="812" t="str">
        <f t="shared" si="17"/>
        <v/>
      </c>
      <c r="DS71" s="806" t="str">
        <f t="shared" si="18"/>
        <v/>
      </c>
      <c r="DT71" s="807" t="str">
        <f t="shared" si="19"/>
        <v/>
      </c>
      <c r="DU71" s="807" t="str">
        <f t="shared" si="20"/>
        <v/>
      </c>
      <c r="DV71" s="808" t="str">
        <f t="shared" si="21"/>
        <v/>
      </c>
      <c r="DW71" s="793"/>
      <c r="DX71" s="794"/>
      <c r="DY71" s="794"/>
      <c r="DZ71" s="797"/>
      <c r="EA71" s="797"/>
      <c r="EB71" s="797"/>
      <c r="EC71" s="797"/>
      <c r="ED71" s="797"/>
      <c r="EE71" s="797"/>
      <c r="EF71" s="797"/>
      <c r="EG71" s="797"/>
      <c r="EH71" s="797"/>
      <c r="EI71" s="797"/>
      <c r="EJ71" s="797"/>
      <c r="EK71" s="797"/>
      <c r="EL71" s="797"/>
      <c r="EM71" s="794"/>
      <c r="EN71" s="794"/>
      <c r="EO71" s="794"/>
      <c r="EP71" s="794"/>
      <c r="EQ71" s="794"/>
      <c r="ER71" s="794"/>
      <c r="ES71" s="794"/>
      <c r="ET71" s="794"/>
      <c r="EU71" s="794"/>
      <c r="EV71" s="794"/>
      <c r="EW71" s="794"/>
      <c r="EX71" s="794"/>
      <c r="EY71" s="794"/>
      <c r="EZ71" s="797"/>
      <c r="FA71" s="794"/>
      <c r="FB71" s="794"/>
      <c r="FC71" s="794"/>
      <c r="FD71" s="794"/>
      <c r="FE71" s="794"/>
      <c r="FF71" s="794"/>
      <c r="FG71" s="794"/>
      <c r="FH71" s="794"/>
      <c r="FI71" s="794"/>
      <c r="FJ71" s="794"/>
      <c r="FK71" s="794"/>
      <c r="FL71" s="794"/>
      <c r="FM71" s="794"/>
      <c r="FN71" s="794"/>
      <c r="FO71" s="794"/>
      <c r="FP71" s="794"/>
      <c r="FQ71" s="794"/>
      <c r="FR71" s="794"/>
      <c r="FS71" s="794"/>
      <c r="FT71" s="794"/>
      <c r="FU71" s="794"/>
      <c r="FV71" s="812" t="str">
        <f t="shared" si="28"/>
        <v/>
      </c>
      <c r="FW71" s="806" t="str">
        <f t="shared" si="29"/>
        <v/>
      </c>
      <c r="FX71" s="807" t="str">
        <f t="shared" si="30"/>
        <v/>
      </c>
      <c r="FY71" s="807" t="str">
        <f t="shared" si="31"/>
        <v/>
      </c>
      <c r="FZ71" s="808" t="str">
        <f t="shared" si="32"/>
        <v/>
      </c>
    </row>
    <row r="72" spans="1:182" ht="27" customHeight="1" thickBot="1" x14ac:dyDescent="0.25">
      <c r="A72" s="760" t="s">
        <v>2</v>
      </c>
      <c r="B72" s="776" t="s">
        <v>996</v>
      </c>
      <c r="C72" s="775" t="s">
        <v>999</v>
      </c>
      <c r="D72" s="761" t="s">
        <v>1001</v>
      </c>
      <c r="E72" s="816" t="s">
        <v>1002</v>
      </c>
      <c r="F72" s="777" t="s">
        <v>1003</v>
      </c>
      <c r="G72" s="779" t="s">
        <v>1004</v>
      </c>
      <c r="H72" s="774" t="s">
        <v>1005</v>
      </c>
      <c r="I72" s="778" t="s">
        <v>1006</v>
      </c>
      <c r="J72" s="1389" t="s">
        <v>1000</v>
      </c>
      <c r="K72" s="1390"/>
      <c r="L72" s="1391"/>
      <c r="N72" s="804">
        <f>SUM(AirVision!A71)</f>
        <v>0</v>
      </c>
      <c r="O72" s="793"/>
      <c r="P72" s="794"/>
      <c r="Q72" s="794"/>
      <c r="R72" s="797"/>
      <c r="S72" s="797"/>
      <c r="T72" s="797"/>
      <c r="U72" s="797"/>
      <c r="V72" s="797"/>
      <c r="W72" s="797"/>
      <c r="X72" s="797"/>
      <c r="Y72" s="797"/>
      <c r="Z72" s="797"/>
      <c r="AA72" s="797"/>
      <c r="AB72" s="797"/>
      <c r="AC72" s="797"/>
      <c r="AD72" s="797"/>
      <c r="AE72" s="794"/>
      <c r="AF72" s="794"/>
      <c r="AG72" s="794"/>
      <c r="AH72" s="794"/>
      <c r="AI72" s="794"/>
      <c r="AJ72" s="794"/>
      <c r="AK72" s="794"/>
      <c r="AL72" s="794"/>
      <c r="AM72" s="794"/>
      <c r="AN72" s="794"/>
      <c r="AO72" s="794"/>
      <c r="AP72" s="794"/>
      <c r="AQ72" s="794"/>
      <c r="AR72" s="794"/>
      <c r="AS72" s="794"/>
      <c r="AT72" s="794"/>
      <c r="AU72" s="794"/>
      <c r="AV72" s="794"/>
      <c r="AW72" s="794"/>
      <c r="AX72" s="794"/>
      <c r="AY72" s="794"/>
      <c r="AZ72" s="794"/>
      <c r="BA72" s="794"/>
      <c r="BB72" s="794"/>
      <c r="BC72" s="794"/>
      <c r="BD72" s="794"/>
      <c r="BE72" s="794"/>
      <c r="BF72" s="794"/>
      <c r="BG72" s="794"/>
      <c r="BH72" s="794"/>
      <c r="BI72" s="794"/>
      <c r="BJ72" s="794"/>
      <c r="BK72" s="794"/>
      <c r="BL72" s="794"/>
      <c r="BM72" s="794"/>
      <c r="BN72" s="812" t="str">
        <f t="shared" si="23"/>
        <v/>
      </c>
      <c r="BO72" s="806" t="str">
        <f t="shared" si="24"/>
        <v/>
      </c>
      <c r="BP72" s="807" t="str">
        <f t="shared" si="25"/>
        <v/>
      </c>
      <c r="BQ72" s="807" t="str">
        <f t="shared" si="26"/>
        <v/>
      </c>
      <c r="BR72" s="808" t="str">
        <f t="shared" si="27"/>
        <v/>
      </c>
      <c r="BS72" s="793"/>
      <c r="BT72" s="794"/>
      <c r="BU72" s="794"/>
      <c r="BV72" s="797"/>
      <c r="BW72" s="797"/>
      <c r="BX72" s="797"/>
      <c r="BY72" s="797"/>
      <c r="BZ72" s="797"/>
      <c r="CA72" s="797"/>
      <c r="CB72" s="797"/>
      <c r="CC72" s="797"/>
      <c r="CD72" s="797"/>
      <c r="CE72" s="797"/>
      <c r="CF72" s="797"/>
      <c r="CG72" s="797"/>
      <c r="CH72" s="797"/>
      <c r="CI72" s="794"/>
      <c r="CJ72" s="794"/>
      <c r="CK72" s="794"/>
      <c r="CL72" s="794"/>
      <c r="CM72" s="794"/>
      <c r="CN72" s="794"/>
      <c r="CO72" s="794"/>
      <c r="CP72" s="794"/>
      <c r="CQ72" s="794"/>
      <c r="CR72" s="794"/>
      <c r="CS72" s="794"/>
      <c r="CT72" s="794"/>
      <c r="CU72" s="794"/>
      <c r="CV72" s="797"/>
      <c r="CW72" s="794"/>
      <c r="CX72" s="794"/>
      <c r="CY72" s="794"/>
      <c r="CZ72" s="794"/>
      <c r="DA72" s="794"/>
      <c r="DB72" s="794"/>
      <c r="DC72" s="794"/>
      <c r="DD72" s="794"/>
      <c r="DE72" s="794"/>
      <c r="DF72" s="794"/>
      <c r="DG72" s="794"/>
      <c r="DH72" s="794"/>
      <c r="DI72" s="794"/>
      <c r="DJ72" s="794"/>
      <c r="DK72" s="794"/>
      <c r="DL72" s="794"/>
      <c r="DM72" s="794"/>
      <c r="DN72" s="794"/>
      <c r="DO72" s="794"/>
      <c r="DP72" s="794"/>
      <c r="DQ72" s="794"/>
      <c r="DR72" s="812" t="str">
        <f t="shared" si="17"/>
        <v/>
      </c>
      <c r="DS72" s="806" t="str">
        <f t="shared" si="18"/>
        <v/>
      </c>
      <c r="DT72" s="807" t="str">
        <f t="shared" si="19"/>
        <v/>
      </c>
      <c r="DU72" s="807" t="str">
        <f t="shared" si="20"/>
        <v/>
      </c>
      <c r="DV72" s="808" t="str">
        <f t="shared" si="21"/>
        <v/>
      </c>
      <c r="DW72" s="793"/>
      <c r="DX72" s="794"/>
      <c r="DY72" s="794"/>
      <c r="DZ72" s="797"/>
      <c r="EA72" s="797"/>
      <c r="EB72" s="797"/>
      <c r="EC72" s="797"/>
      <c r="ED72" s="797"/>
      <c r="EE72" s="797"/>
      <c r="EF72" s="797"/>
      <c r="EG72" s="797"/>
      <c r="EH72" s="797"/>
      <c r="EI72" s="797"/>
      <c r="EJ72" s="797"/>
      <c r="EK72" s="797"/>
      <c r="EL72" s="797"/>
      <c r="EM72" s="794"/>
      <c r="EN72" s="794"/>
      <c r="EO72" s="794"/>
      <c r="EP72" s="794"/>
      <c r="EQ72" s="794"/>
      <c r="ER72" s="794"/>
      <c r="ES72" s="794"/>
      <c r="ET72" s="794"/>
      <c r="EU72" s="794"/>
      <c r="EV72" s="794"/>
      <c r="EW72" s="794"/>
      <c r="EX72" s="794"/>
      <c r="EY72" s="794"/>
      <c r="EZ72" s="797"/>
      <c r="FA72" s="794"/>
      <c r="FB72" s="794"/>
      <c r="FC72" s="794"/>
      <c r="FD72" s="794"/>
      <c r="FE72" s="794"/>
      <c r="FF72" s="794"/>
      <c r="FG72" s="794"/>
      <c r="FH72" s="794"/>
      <c r="FI72" s="794"/>
      <c r="FJ72" s="794"/>
      <c r="FK72" s="794"/>
      <c r="FL72" s="794"/>
      <c r="FM72" s="794"/>
      <c r="FN72" s="794"/>
      <c r="FO72" s="794"/>
      <c r="FP72" s="794"/>
      <c r="FQ72" s="794"/>
      <c r="FR72" s="794"/>
      <c r="FS72" s="794"/>
      <c r="FT72" s="794"/>
      <c r="FU72" s="794"/>
      <c r="FV72" s="812" t="str">
        <f t="shared" si="28"/>
        <v/>
      </c>
      <c r="FW72" s="806" t="str">
        <f t="shared" si="29"/>
        <v/>
      </c>
      <c r="FX72" s="807" t="str">
        <f t="shared" si="30"/>
        <v/>
      </c>
      <c r="FY72" s="807" t="str">
        <f t="shared" si="31"/>
        <v/>
      </c>
      <c r="FZ72" s="808" t="str">
        <f t="shared" si="32"/>
        <v/>
      </c>
    </row>
    <row r="73" spans="1:182" ht="12.75" thickTop="1" x14ac:dyDescent="0.2">
      <c r="A73" s="762">
        <f>SUM('O3'!A41)</f>
        <v>0</v>
      </c>
      <c r="B73" s="763" t="e">
        <f>AVERAGE('O3'!$AL$7:$AL$30)</f>
        <v>#DIV/0!</v>
      </c>
      <c r="C73" s="624"/>
      <c r="D73" s="624"/>
      <c r="E73" s="624"/>
      <c r="F73" s="624"/>
      <c r="G73" s="624"/>
      <c r="H73" s="624"/>
      <c r="I73" s="768"/>
      <c r="J73" s="769"/>
      <c r="K73" s="769"/>
      <c r="L73" s="634"/>
      <c r="N73" s="804">
        <f>SUM(AirVision!A72)</f>
        <v>0</v>
      </c>
      <c r="O73" s="793"/>
      <c r="P73" s="794"/>
      <c r="Q73" s="794"/>
      <c r="R73" s="797"/>
      <c r="S73" s="797"/>
      <c r="T73" s="797"/>
      <c r="U73" s="797"/>
      <c r="V73" s="797"/>
      <c r="W73" s="797"/>
      <c r="X73" s="797"/>
      <c r="Y73" s="797"/>
      <c r="Z73" s="797"/>
      <c r="AA73" s="797"/>
      <c r="AB73" s="797"/>
      <c r="AC73" s="797"/>
      <c r="AD73" s="797"/>
      <c r="AE73" s="794"/>
      <c r="AF73" s="794"/>
      <c r="AG73" s="794"/>
      <c r="AH73" s="794"/>
      <c r="AI73" s="794"/>
      <c r="AJ73" s="794"/>
      <c r="AK73" s="794"/>
      <c r="AL73" s="794"/>
      <c r="AM73" s="794"/>
      <c r="AN73" s="794"/>
      <c r="AO73" s="794"/>
      <c r="AP73" s="794"/>
      <c r="AQ73" s="794"/>
      <c r="AR73" s="794"/>
      <c r="AS73" s="794"/>
      <c r="AT73" s="794"/>
      <c r="AU73" s="794"/>
      <c r="AV73" s="794"/>
      <c r="AW73" s="794"/>
      <c r="AX73" s="794"/>
      <c r="AY73" s="794"/>
      <c r="AZ73" s="794"/>
      <c r="BA73" s="794"/>
      <c r="BB73" s="794"/>
      <c r="BC73" s="794"/>
      <c r="BD73" s="794"/>
      <c r="BE73" s="794"/>
      <c r="BF73" s="794"/>
      <c r="BG73" s="794"/>
      <c r="BH73" s="794"/>
      <c r="BI73" s="794"/>
      <c r="BJ73" s="794"/>
      <c r="BK73" s="794"/>
      <c r="BL73" s="794"/>
      <c r="BM73" s="794"/>
      <c r="BN73" s="812" t="str">
        <f t="shared" si="23"/>
        <v/>
      </c>
      <c r="BO73" s="806" t="str">
        <f t="shared" si="24"/>
        <v/>
      </c>
      <c r="BP73" s="807" t="str">
        <f t="shared" si="25"/>
        <v/>
      </c>
      <c r="BQ73" s="807" t="str">
        <f t="shared" si="26"/>
        <v/>
      </c>
      <c r="BR73" s="808" t="str">
        <f t="shared" si="27"/>
        <v/>
      </c>
      <c r="BS73" s="793"/>
      <c r="BT73" s="794"/>
      <c r="BU73" s="794"/>
      <c r="BV73" s="797"/>
      <c r="BW73" s="797"/>
      <c r="BX73" s="797"/>
      <c r="BY73" s="797"/>
      <c r="BZ73" s="797"/>
      <c r="CA73" s="797"/>
      <c r="CB73" s="797"/>
      <c r="CC73" s="797"/>
      <c r="CD73" s="797"/>
      <c r="CE73" s="797"/>
      <c r="CF73" s="797"/>
      <c r="CG73" s="797"/>
      <c r="CH73" s="797"/>
      <c r="CI73" s="794"/>
      <c r="CJ73" s="794"/>
      <c r="CK73" s="794"/>
      <c r="CL73" s="794"/>
      <c r="CM73" s="794"/>
      <c r="CN73" s="794"/>
      <c r="CO73" s="794"/>
      <c r="CP73" s="794"/>
      <c r="CQ73" s="794"/>
      <c r="CR73" s="794"/>
      <c r="CS73" s="794"/>
      <c r="CT73" s="794"/>
      <c r="CU73" s="794"/>
      <c r="CV73" s="797"/>
      <c r="CW73" s="794"/>
      <c r="CX73" s="794"/>
      <c r="CY73" s="794"/>
      <c r="CZ73" s="794"/>
      <c r="DA73" s="794"/>
      <c r="DB73" s="794"/>
      <c r="DC73" s="794"/>
      <c r="DD73" s="794"/>
      <c r="DE73" s="794"/>
      <c r="DF73" s="794"/>
      <c r="DG73" s="794"/>
      <c r="DH73" s="794"/>
      <c r="DI73" s="794"/>
      <c r="DJ73" s="794"/>
      <c r="DK73" s="794"/>
      <c r="DL73" s="794"/>
      <c r="DM73" s="794"/>
      <c r="DN73" s="794"/>
      <c r="DO73" s="794"/>
      <c r="DP73" s="794"/>
      <c r="DQ73" s="794"/>
      <c r="DR73" s="812" t="str">
        <f t="shared" si="17"/>
        <v/>
      </c>
      <c r="DS73" s="806" t="str">
        <f t="shared" si="18"/>
        <v/>
      </c>
      <c r="DT73" s="807" t="str">
        <f t="shared" si="19"/>
        <v/>
      </c>
      <c r="DU73" s="807" t="str">
        <f t="shared" si="20"/>
        <v/>
      </c>
      <c r="DV73" s="808" t="str">
        <f t="shared" si="21"/>
        <v/>
      </c>
      <c r="DW73" s="793"/>
      <c r="DX73" s="794"/>
      <c r="DY73" s="794"/>
      <c r="DZ73" s="797"/>
      <c r="EA73" s="797"/>
      <c r="EB73" s="797"/>
      <c r="EC73" s="797"/>
      <c r="ED73" s="797"/>
      <c r="EE73" s="797"/>
      <c r="EF73" s="797"/>
      <c r="EG73" s="797"/>
      <c r="EH73" s="797"/>
      <c r="EI73" s="797"/>
      <c r="EJ73" s="797"/>
      <c r="EK73" s="797"/>
      <c r="EL73" s="797"/>
      <c r="EM73" s="794"/>
      <c r="EN73" s="794"/>
      <c r="EO73" s="794"/>
      <c r="EP73" s="794"/>
      <c r="EQ73" s="794"/>
      <c r="ER73" s="794"/>
      <c r="ES73" s="794"/>
      <c r="ET73" s="794"/>
      <c r="EU73" s="794"/>
      <c r="EV73" s="794"/>
      <c r="EW73" s="794"/>
      <c r="EX73" s="794"/>
      <c r="EY73" s="794"/>
      <c r="EZ73" s="797"/>
      <c r="FA73" s="794"/>
      <c r="FB73" s="794"/>
      <c r="FC73" s="794"/>
      <c r="FD73" s="794"/>
      <c r="FE73" s="794"/>
      <c r="FF73" s="794"/>
      <c r="FG73" s="794"/>
      <c r="FH73" s="794"/>
      <c r="FI73" s="794"/>
      <c r="FJ73" s="794"/>
      <c r="FK73" s="794"/>
      <c r="FL73" s="794"/>
      <c r="FM73" s="794"/>
      <c r="FN73" s="794"/>
      <c r="FO73" s="794"/>
      <c r="FP73" s="794"/>
      <c r="FQ73" s="794"/>
      <c r="FR73" s="794"/>
      <c r="FS73" s="794"/>
      <c r="FT73" s="794"/>
      <c r="FU73" s="794"/>
      <c r="FV73" s="812" t="str">
        <f t="shared" si="28"/>
        <v/>
      </c>
      <c r="FW73" s="806" t="str">
        <f t="shared" si="29"/>
        <v/>
      </c>
      <c r="FX73" s="807" t="str">
        <f t="shared" si="30"/>
        <v/>
      </c>
      <c r="FY73" s="807" t="str">
        <f t="shared" si="31"/>
        <v/>
      </c>
      <c r="FZ73" s="808" t="str">
        <f t="shared" si="32"/>
        <v/>
      </c>
    </row>
    <row r="74" spans="1:182" x14ac:dyDescent="0.2">
      <c r="A74" s="762">
        <f>SUM(A73)+1</f>
        <v>1</v>
      </c>
      <c r="B74" s="763" t="e">
        <f>AVERAGE('O3'!$AL$31:$AL$54)</f>
        <v>#DIV/0!</v>
      </c>
      <c r="C74" s="624"/>
      <c r="D74" s="624"/>
      <c r="E74" s="624"/>
      <c r="F74" s="624"/>
      <c r="G74" s="624"/>
      <c r="H74" s="624"/>
      <c r="I74" s="768"/>
      <c r="J74" s="634"/>
      <c r="K74" s="634"/>
      <c r="L74" s="634"/>
      <c r="N74" s="804">
        <f>SUM(AirVision!A73)</f>
        <v>0</v>
      </c>
      <c r="O74" s="793"/>
      <c r="P74" s="794"/>
      <c r="Q74" s="794"/>
      <c r="R74" s="797"/>
      <c r="S74" s="797"/>
      <c r="T74" s="797"/>
      <c r="U74" s="797"/>
      <c r="V74" s="797"/>
      <c r="W74" s="797"/>
      <c r="X74" s="797"/>
      <c r="Y74" s="797"/>
      <c r="Z74" s="797"/>
      <c r="AA74" s="797"/>
      <c r="AB74" s="797"/>
      <c r="AC74" s="797"/>
      <c r="AD74" s="797"/>
      <c r="AE74" s="794"/>
      <c r="AF74" s="794"/>
      <c r="AG74" s="794"/>
      <c r="AH74" s="794"/>
      <c r="AI74" s="794"/>
      <c r="AJ74" s="794"/>
      <c r="AK74" s="794"/>
      <c r="AL74" s="794"/>
      <c r="AM74" s="794"/>
      <c r="AN74" s="794"/>
      <c r="AO74" s="794"/>
      <c r="AP74" s="794"/>
      <c r="AQ74" s="794"/>
      <c r="AR74" s="794"/>
      <c r="AS74" s="794"/>
      <c r="AT74" s="794"/>
      <c r="AU74" s="794"/>
      <c r="AV74" s="794"/>
      <c r="AW74" s="794"/>
      <c r="AX74" s="794"/>
      <c r="AY74" s="794"/>
      <c r="AZ74" s="794"/>
      <c r="BA74" s="794"/>
      <c r="BB74" s="794"/>
      <c r="BC74" s="794"/>
      <c r="BD74" s="794"/>
      <c r="BE74" s="794"/>
      <c r="BF74" s="794"/>
      <c r="BG74" s="794"/>
      <c r="BH74" s="794"/>
      <c r="BI74" s="794"/>
      <c r="BJ74" s="794"/>
      <c r="BK74" s="794"/>
      <c r="BL74" s="794"/>
      <c r="BM74" s="794"/>
      <c r="BN74" s="812" t="str">
        <f t="shared" si="23"/>
        <v/>
      </c>
      <c r="BO74" s="806" t="str">
        <f t="shared" si="24"/>
        <v/>
      </c>
      <c r="BP74" s="807" t="str">
        <f t="shared" si="25"/>
        <v/>
      </c>
      <c r="BQ74" s="807" t="str">
        <f t="shared" si="26"/>
        <v/>
      </c>
      <c r="BR74" s="808" t="str">
        <f t="shared" si="27"/>
        <v/>
      </c>
      <c r="BS74" s="793"/>
      <c r="BT74" s="794"/>
      <c r="BU74" s="794"/>
      <c r="BV74" s="797"/>
      <c r="BW74" s="797"/>
      <c r="BX74" s="797"/>
      <c r="BY74" s="797"/>
      <c r="BZ74" s="797"/>
      <c r="CA74" s="797"/>
      <c r="CB74" s="797"/>
      <c r="CC74" s="797"/>
      <c r="CD74" s="797"/>
      <c r="CE74" s="797"/>
      <c r="CF74" s="797"/>
      <c r="CG74" s="797"/>
      <c r="CH74" s="797"/>
      <c r="CI74" s="794"/>
      <c r="CJ74" s="794"/>
      <c r="CK74" s="794"/>
      <c r="CL74" s="794"/>
      <c r="CM74" s="794"/>
      <c r="CN74" s="794"/>
      <c r="CO74" s="794"/>
      <c r="CP74" s="794"/>
      <c r="CQ74" s="794"/>
      <c r="CR74" s="794"/>
      <c r="CS74" s="794"/>
      <c r="CT74" s="794"/>
      <c r="CU74" s="794"/>
      <c r="CV74" s="797"/>
      <c r="CW74" s="794"/>
      <c r="CX74" s="794"/>
      <c r="CY74" s="794"/>
      <c r="CZ74" s="794"/>
      <c r="DA74" s="794"/>
      <c r="DB74" s="794"/>
      <c r="DC74" s="794"/>
      <c r="DD74" s="794"/>
      <c r="DE74" s="794"/>
      <c r="DF74" s="794"/>
      <c r="DG74" s="794"/>
      <c r="DH74" s="794"/>
      <c r="DI74" s="794"/>
      <c r="DJ74" s="794"/>
      <c r="DK74" s="794"/>
      <c r="DL74" s="794"/>
      <c r="DM74" s="794"/>
      <c r="DN74" s="794"/>
      <c r="DO74" s="794"/>
      <c r="DP74" s="794"/>
      <c r="DQ74" s="794"/>
      <c r="DR74" s="812" t="str">
        <f t="shared" si="17"/>
        <v/>
      </c>
      <c r="DS74" s="806" t="str">
        <f t="shared" si="18"/>
        <v/>
      </c>
      <c r="DT74" s="807" t="str">
        <f t="shared" si="19"/>
        <v/>
      </c>
      <c r="DU74" s="807" t="str">
        <f t="shared" si="20"/>
        <v/>
      </c>
      <c r="DV74" s="808" t="str">
        <f t="shared" si="21"/>
        <v/>
      </c>
      <c r="DW74" s="793"/>
      <c r="DX74" s="794"/>
      <c r="DY74" s="794"/>
      <c r="DZ74" s="797"/>
      <c r="EA74" s="797"/>
      <c r="EB74" s="797"/>
      <c r="EC74" s="797"/>
      <c r="ED74" s="797"/>
      <c r="EE74" s="797"/>
      <c r="EF74" s="797"/>
      <c r="EG74" s="797"/>
      <c r="EH74" s="797"/>
      <c r="EI74" s="797"/>
      <c r="EJ74" s="797"/>
      <c r="EK74" s="797"/>
      <c r="EL74" s="797"/>
      <c r="EM74" s="794"/>
      <c r="EN74" s="794"/>
      <c r="EO74" s="794"/>
      <c r="EP74" s="794"/>
      <c r="EQ74" s="794"/>
      <c r="ER74" s="794"/>
      <c r="ES74" s="794"/>
      <c r="ET74" s="794"/>
      <c r="EU74" s="794"/>
      <c r="EV74" s="794"/>
      <c r="EW74" s="794"/>
      <c r="EX74" s="794"/>
      <c r="EY74" s="794"/>
      <c r="EZ74" s="797"/>
      <c r="FA74" s="794"/>
      <c r="FB74" s="794"/>
      <c r="FC74" s="794"/>
      <c r="FD74" s="794"/>
      <c r="FE74" s="794"/>
      <c r="FF74" s="794"/>
      <c r="FG74" s="794"/>
      <c r="FH74" s="794"/>
      <c r="FI74" s="794"/>
      <c r="FJ74" s="794"/>
      <c r="FK74" s="794"/>
      <c r="FL74" s="794"/>
      <c r="FM74" s="794"/>
      <c r="FN74" s="794"/>
      <c r="FO74" s="794"/>
      <c r="FP74" s="794"/>
      <c r="FQ74" s="794"/>
      <c r="FR74" s="794"/>
      <c r="FS74" s="794"/>
      <c r="FT74" s="794"/>
      <c r="FU74" s="794"/>
      <c r="FV74" s="812" t="str">
        <f t="shared" si="28"/>
        <v/>
      </c>
      <c r="FW74" s="806" t="str">
        <f t="shared" si="29"/>
        <v/>
      </c>
      <c r="FX74" s="807" t="str">
        <f t="shared" si="30"/>
        <v/>
      </c>
      <c r="FY74" s="807" t="str">
        <f t="shared" si="31"/>
        <v/>
      </c>
      <c r="FZ74" s="808" t="str">
        <f t="shared" si="32"/>
        <v/>
      </c>
    </row>
    <row r="75" spans="1:182" x14ac:dyDescent="0.2">
      <c r="A75" s="762">
        <f t="shared" ref="A75:A102" si="33">SUM(A74)+1</f>
        <v>2</v>
      </c>
      <c r="B75" s="763" t="e">
        <f>AVERAGE('O3'!$AL$55:$AL$78)</f>
        <v>#DIV/0!</v>
      </c>
      <c r="C75" s="624"/>
      <c r="D75" s="624"/>
      <c r="E75" s="624"/>
      <c r="F75" s="624"/>
      <c r="G75" s="624"/>
      <c r="H75" s="624"/>
      <c r="I75" s="768"/>
      <c r="J75" s="634"/>
      <c r="K75" s="634"/>
      <c r="L75" s="634"/>
      <c r="N75" s="804">
        <f>SUM(AirVision!A74)</f>
        <v>0</v>
      </c>
      <c r="O75" s="793"/>
      <c r="P75" s="794"/>
      <c r="Q75" s="794"/>
      <c r="R75" s="797"/>
      <c r="S75" s="797"/>
      <c r="T75" s="797"/>
      <c r="U75" s="797"/>
      <c r="V75" s="797"/>
      <c r="W75" s="797"/>
      <c r="X75" s="797"/>
      <c r="Y75" s="797"/>
      <c r="Z75" s="797"/>
      <c r="AA75" s="797"/>
      <c r="AB75" s="797"/>
      <c r="AC75" s="797"/>
      <c r="AD75" s="797"/>
      <c r="AE75" s="794"/>
      <c r="AF75" s="794"/>
      <c r="AG75" s="794"/>
      <c r="AH75" s="794"/>
      <c r="AI75" s="794"/>
      <c r="AJ75" s="794"/>
      <c r="AK75" s="794"/>
      <c r="AL75" s="794"/>
      <c r="AM75" s="794"/>
      <c r="AN75" s="794"/>
      <c r="AO75" s="794"/>
      <c r="AP75" s="794"/>
      <c r="AQ75" s="794"/>
      <c r="AR75" s="794"/>
      <c r="AS75" s="794"/>
      <c r="AT75" s="794"/>
      <c r="AU75" s="794"/>
      <c r="AV75" s="794"/>
      <c r="AW75" s="794"/>
      <c r="AX75" s="794"/>
      <c r="AY75" s="794"/>
      <c r="AZ75" s="794"/>
      <c r="BA75" s="794"/>
      <c r="BB75" s="794"/>
      <c r="BC75" s="794"/>
      <c r="BD75" s="794"/>
      <c r="BE75" s="794"/>
      <c r="BF75" s="794"/>
      <c r="BG75" s="794"/>
      <c r="BH75" s="794"/>
      <c r="BI75" s="794"/>
      <c r="BJ75" s="794"/>
      <c r="BK75" s="794"/>
      <c r="BL75" s="794"/>
      <c r="BM75" s="794"/>
      <c r="BN75" s="812" t="str">
        <f t="shared" si="23"/>
        <v/>
      </c>
      <c r="BO75" s="806" t="str">
        <f t="shared" si="24"/>
        <v/>
      </c>
      <c r="BP75" s="807" t="str">
        <f t="shared" si="25"/>
        <v/>
      </c>
      <c r="BQ75" s="807" t="str">
        <f t="shared" si="26"/>
        <v/>
      </c>
      <c r="BR75" s="808" t="str">
        <f t="shared" si="27"/>
        <v/>
      </c>
      <c r="BS75" s="793"/>
      <c r="BT75" s="794"/>
      <c r="BU75" s="794"/>
      <c r="BV75" s="797"/>
      <c r="BW75" s="797"/>
      <c r="BX75" s="797"/>
      <c r="BY75" s="797"/>
      <c r="BZ75" s="797"/>
      <c r="CA75" s="797"/>
      <c r="CB75" s="797"/>
      <c r="CC75" s="797"/>
      <c r="CD75" s="797"/>
      <c r="CE75" s="797"/>
      <c r="CF75" s="797"/>
      <c r="CG75" s="797"/>
      <c r="CH75" s="797"/>
      <c r="CI75" s="794"/>
      <c r="CJ75" s="794"/>
      <c r="CK75" s="794"/>
      <c r="CL75" s="794"/>
      <c r="CM75" s="794"/>
      <c r="CN75" s="794"/>
      <c r="CO75" s="794"/>
      <c r="CP75" s="794"/>
      <c r="CQ75" s="794"/>
      <c r="CR75" s="794"/>
      <c r="CS75" s="794"/>
      <c r="CT75" s="794"/>
      <c r="CU75" s="794"/>
      <c r="CV75" s="797"/>
      <c r="CW75" s="794"/>
      <c r="CX75" s="794"/>
      <c r="CY75" s="794"/>
      <c r="CZ75" s="794"/>
      <c r="DA75" s="794"/>
      <c r="DB75" s="794"/>
      <c r="DC75" s="794"/>
      <c r="DD75" s="794"/>
      <c r="DE75" s="794"/>
      <c r="DF75" s="794"/>
      <c r="DG75" s="794"/>
      <c r="DH75" s="794"/>
      <c r="DI75" s="794"/>
      <c r="DJ75" s="794"/>
      <c r="DK75" s="794"/>
      <c r="DL75" s="794"/>
      <c r="DM75" s="794"/>
      <c r="DN75" s="794"/>
      <c r="DO75" s="794"/>
      <c r="DP75" s="794"/>
      <c r="DQ75" s="794"/>
      <c r="DR75" s="812" t="str">
        <f t="shared" si="17"/>
        <v/>
      </c>
      <c r="DS75" s="806" t="str">
        <f t="shared" si="18"/>
        <v/>
      </c>
      <c r="DT75" s="807" t="str">
        <f t="shared" si="19"/>
        <v/>
      </c>
      <c r="DU75" s="807" t="str">
        <f t="shared" si="20"/>
        <v/>
      </c>
      <c r="DV75" s="808" t="str">
        <f t="shared" si="21"/>
        <v/>
      </c>
      <c r="DW75" s="793"/>
      <c r="DX75" s="794"/>
      <c r="DY75" s="794"/>
      <c r="DZ75" s="797"/>
      <c r="EA75" s="797"/>
      <c r="EB75" s="797"/>
      <c r="EC75" s="797"/>
      <c r="ED75" s="797"/>
      <c r="EE75" s="797"/>
      <c r="EF75" s="797"/>
      <c r="EG75" s="797"/>
      <c r="EH75" s="797"/>
      <c r="EI75" s="797"/>
      <c r="EJ75" s="797"/>
      <c r="EK75" s="797"/>
      <c r="EL75" s="797"/>
      <c r="EM75" s="794"/>
      <c r="EN75" s="794"/>
      <c r="EO75" s="794"/>
      <c r="EP75" s="794"/>
      <c r="EQ75" s="794"/>
      <c r="ER75" s="794"/>
      <c r="ES75" s="794"/>
      <c r="ET75" s="794"/>
      <c r="EU75" s="794"/>
      <c r="EV75" s="794"/>
      <c r="EW75" s="794"/>
      <c r="EX75" s="794"/>
      <c r="EY75" s="794"/>
      <c r="EZ75" s="797"/>
      <c r="FA75" s="794"/>
      <c r="FB75" s="794"/>
      <c r="FC75" s="794"/>
      <c r="FD75" s="794"/>
      <c r="FE75" s="794"/>
      <c r="FF75" s="794"/>
      <c r="FG75" s="794"/>
      <c r="FH75" s="794"/>
      <c r="FI75" s="794"/>
      <c r="FJ75" s="794"/>
      <c r="FK75" s="794"/>
      <c r="FL75" s="794"/>
      <c r="FM75" s="794"/>
      <c r="FN75" s="794"/>
      <c r="FO75" s="794"/>
      <c r="FP75" s="794"/>
      <c r="FQ75" s="794"/>
      <c r="FR75" s="794"/>
      <c r="FS75" s="794"/>
      <c r="FT75" s="794"/>
      <c r="FU75" s="794"/>
      <c r="FV75" s="812" t="str">
        <f t="shared" si="28"/>
        <v/>
      </c>
      <c r="FW75" s="806" t="str">
        <f t="shared" si="29"/>
        <v/>
      </c>
      <c r="FX75" s="807" t="str">
        <f t="shared" si="30"/>
        <v/>
      </c>
      <c r="FY75" s="807" t="str">
        <f t="shared" si="31"/>
        <v/>
      </c>
      <c r="FZ75" s="808" t="str">
        <f t="shared" si="32"/>
        <v/>
      </c>
    </row>
    <row r="76" spans="1:182" x14ac:dyDescent="0.2">
      <c r="A76" s="762">
        <f t="shared" si="33"/>
        <v>3</v>
      </c>
      <c r="B76" s="763" t="e">
        <f>AVERAGE('O3'!$AL$79:$AL$102)</f>
        <v>#DIV/0!</v>
      </c>
      <c r="C76" s="624"/>
      <c r="D76" s="624"/>
      <c r="E76" s="624"/>
      <c r="F76" s="624"/>
      <c r="G76" s="624"/>
      <c r="H76" s="624"/>
      <c r="I76" s="768"/>
      <c r="J76" s="634"/>
      <c r="K76" s="634"/>
      <c r="L76" s="634"/>
      <c r="N76" s="804">
        <f>SUM(AirVision!A75)</f>
        <v>0</v>
      </c>
      <c r="O76" s="793"/>
      <c r="P76" s="794"/>
      <c r="Q76" s="794"/>
      <c r="R76" s="797"/>
      <c r="S76" s="797"/>
      <c r="T76" s="797"/>
      <c r="U76" s="797"/>
      <c r="V76" s="797"/>
      <c r="W76" s="797"/>
      <c r="X76" s="797"/>
      <c r="Y76" s="797"/>
      <c r="Z76" s="797"/>
      <c r="AA76" s="797"/>
      <c r="AB76" s="797"/>
      <c r="AC76" s="797"/>
      <c r="AD76" s="797"/>
      <c r="AE76" s="794"/>
      <c r="AF76" s="794"/>
      <c r="AG76" s="794"/>
      <c r="AH76" s="794"/>
      <c r="AI76" s="794"/>
      <c r="AJ76" s="794"/>
      <c r="AK76" s="794"/>
      <c r="AL76" s="794"/>
      <c r="AM76" s="794"/>
      <c r="AN76" s="794"/>
      <c r="AO76" s="794"/>
      <c r="AP76" s="794"/>
      <c r="AQ76" s="794"/>
      <c r="AR76" s="794"/>
      <c r="AS76" s="794"/>
      <c r="AT76" s="794"/>
      <c r="AU76" s="794"/>
      <c r="AV76" s="794"/>
      <c r="AW76" s="794"/>
      <c r="AX76" s="794"/>
      <c r="AY76" s="794"/>
      <c r="AZ76" s="794"/>
      <c r="BA76" s="794"/>
      <c r="BB76" s="794"/>
      <c r="BC76" s="794"/>
      <c r="BD76" s="794"/>
      <c r="BE76" s="794"/>
      <c r="BF76" s="794"/>
      <c r="BG76" s="794"/>
      <c r="BH76" s="794"/>
      <c r="BI76" s="794"/>
      <c r="BJ76" s="794"/>
      <c r="BK76" s="794"/>
      <c r="BL76" s="794"/>
      <c r="BM76" s="794"/>
      <c r="BN76" s="812" t="str">
        <f t="shared" si="23"/>
        <v/>
      </c>
      <c r="BO76" s="806" t="str">
        <f t="shared" si="24"/>
        <v/>
      </c>
      <c r="BP76" s="807" t="str">
        <f t="shared" si="25"/>
        <v/>
      </c>
      <c r="BQ76" s="807" t="str">
        <f t="shared" si="26"/>
        <v/>
      </c>
      <c r="BR76" s="808" t="str">
        <f t="shared" si="27"/>
        <v/>
      </c>
      <c r="BS76" s="793"/>
      <c r="BT76" s="794"/>
      <c r="BU76" s="794"/>
      <c r="BV76" s="797"/>
      <c r="BW76" s="797"/>
      <c r="BX76" s="797"/>
      <c r="BY76" s="797"/>
      <c r="BZ76" s="797"/>
      <c r="CA76" s="797"/>
      <c r="CB76" s="797"/>
      <c r="CC76" s="797"/>
      <c r="CD76" s="797"/>
      <c r="CE76" s="797"/>
      <c r="CF76" s="797"/>
      <c r="CG76" s="797"/>
      <c r="CH76" s="797"/>
      <c r="CI76" s="794"/>
      <c r="CJ76" s="794"/>
      <c r="CK76" s="794"/>
      <c r="CL76" s="794"/>
      <c r="CM76" s="794"/>
      <c r="CN76" s="794"/>
      <c r="CO76" s="794"/>
      <c r="CP76" s="794"/>
      <c r="CQ76" s="794"/>
      <c r="CR76" s="794"/>
      <c r="CS76" s="794"/>
      <c r="CT76" s="794"/>
      <c r="CU76" s="794"/>
      <c r="CV76" s="797"/>
      <c r="CW76" s="794"/>
      <c r="CX76" s="794"/>
      <c r="CY76" s="794"/>
      <c r="CZ76" s="794"/>
      <c r="DA76" s="794"/>
      <c r="DB76" s="794"/>
      <c r="DC76" s="794"/>
      <c r="DD76" s="794"/>
      <c r="DE76" s="794"/>
      <c r="DF76" s="794"/>
      <c r="DG76" s="794"/>
      <c r="DH76" s="794"/>
      <c r="DI76" s="794"/>
      <c r="DJ76" s="794"/>
      <c r="DK76" s="794"/>
      <c r="DL76" s="794"/>
      <c r="DM76" s="794"/>
      <c r="DN76" s="794"/>
      <c r="DO76" s="794"/>
      <c r="DP76" s="794"/>
      <c r="DQ76" s="794"/>
      <c r="DR76" s="812" t="str">
        <f t="shared" si="17"/>
        <v/>
      </c>
      <c r="DS76" s="806" t="str">
        <f t="shared" si="18"/>
        <v/>
      </c>
      <c r="DT76" s="807" t="str">
        <f t="shared" si="19"/>
        <v/>
      </c>
      <c r="DU76" s="807" t="str">
        <f t="shared" si="20"/>
        <v/>
      </c>
      <c r="DV76" s="808" t="str">
        <f t="shared" si="21"/>
        <v/>
      </c>
      <c r="DW76" s="793"/>
      <c r="DX76" s="794"/>
      <c r="DY76" s="794"/>
      <c r="DZ76" s="797"/>
      <c r="EA76" s="797"/>
      <c r="EB76" s="797"/>
      <c r="EC76" s="797"/>
      <c r="ED76" s="797"/>
      <c r="EE76" s="797"/>
      <c r="EF76" s="797"/>
      <c r="EG76" s="797"/>
      <c r="EH76" s="797"/>
      <c r="EI76" s="797"/>
      <c r="EJ76" s="797"/>
      <c r="EK76" s="797"/>
      <c r="EL76" s="797"/>
      <c r="EM76" s="794"/>
      <c r="EN76" s="794"/>
      <c r="EO76" s="794"/>
      <c r="EP76" s="794"/>
      <c r="EQ76" s="794"/>
      <c r="ER76" s="794"/>
      <c r="ES76" s="794"/>
      <c r="ET76" s="794"/>
      <c r="EU76" s="794"/>
      <c r="EV76" s="794"/>
      <c r="EW76" s="794"/>
      <c r="EX76" s="794"/>
      <c r="EY76" s="794"/>
      <c r="EZ76" s="797"/>
      <c r="FA76" s="794"/>
      <c r="FB76" s="794"/>
      <c r="FC76" s="794"/>
      <c r="FD76" s="794"/>
      <c r="FE76" s="794"/>
      <c r="FF76" s="794"/>
      <c r="FG76" s="794"/>
      <c r="FH76" s="794"/>
      <c r="FI76" s="794"/>
      <c r="FJ76" s="794"/>
      <c r="FK76" s="794"/>
      <c r="FL76" s="794"/>
      <c r="FM76" s="794"/>
      <c r="FN76" s="794"/>
      <c r="FO76" s="794"/>
      <c r="FP76" s="794"/>
      <c r="FQ76" s="794"/>
      <c r="FR76" s="794"/>
      <c r="FS76" s="794"/>
      <c r="FT76" s="794"/>
      <c r="FU76" s="794"/>
      <c r="FV76" s="812" t="str">
        <f t="shared" si="28"/>
        <v/>
      </c>
      <c r="FW76" s="806" t="str">
        <f t="shared" si="29"/>
        <v/>
      </c>
      <c r="FX76" s="807" t="str">
        <f t="shared" si="30"/>
        <v/>
      </c>
      <c r="FY76" s="807" t="str">
        <f t="shared" si="31"/>
        <v/>
      </c>
      <c r="FZ76" s="808" t="str">
        <f t="shared" si="32"/>
        <v/>
      </c>
    </row>
    <row r="77" spans="1:182" x14ac:dyDescent="0.2">
      <c r="A77" s="762">
        <f t="shared" si="33"/>
        <v>4</v>
      </c>
      <c r="B77" s="763" t="e">
        <f>AVERAGE('O3'!$AL$103:$AL$126)</f>
        <v>#DIV/0!</v>
      </c>
      <c r="C77" s="624"/>
      <c r="D77" s="624"/>
      <c r="E77" s="624"/>
      <c r="F77" s="624"/>
      <c r="G77" s="624"/>
      <c r="H77" s="624"/>
      <c r="I77" s="768"/>
      <c r="J77" s="634"/>
      <c r="K77" s="634"/>
      <c r="L77" s="634"/>
      <c r="N77" s="804">
        <f>SUM(AirVision!A76)</f>
        <v>0</v>
      </c>
      <c r="O77" s="793"/>
      <c r="P77" s="794"/>
      <c r="Q77" s="794"/>
      <c r="R77" s="797"/>
      <c r="S77" s="797"/>
      <c r="T77" s="797"/>
      <c r="U77" s="797"/>
      <c r="V77" s="797"/>
      <c r="W77" s="797"/>
      <c r="X77" s="797"/>
      <c r="Y77" s="797"/>
      <c r="Z77" s="797"/>
      <c r="AA77" s="797"/>
      <c r="AB77" s="797"/>
      <c r="AC77" s="797"/>
      <c r="AD77" s="797"/>
      <c r="AE77" s="794"/>
      <c r="AF77" s="794"/>
      <c r="AG77" s="794"/>
      <c r="AH77" s="794"/>
      <c r="AI77" s="794"/>
      <c r="AJ77" s="794"/>
      <c r="AK77" s="794"/>
      <c r="AL77" s="794"/>
      <c r="AM77" s="794"/>
      <c r="AN77" s="794"/>
      <c r="AO77" s="794"/>
      <c r="AP77" s="794"/>
      <c r="AQ77" s="794"/>
      <c r="AR77" s="794"/>
      <c r="AS77" s="794"/>
      <c r="AT77" s="794"/>
      <c r="AU77" s="794"/>
      <c r="AV77" s="794"/>
      <c r="AW77" s="794"/>
      <c r="AX77" s="794"/>
      <c r="AY77" s="794"/>
      <c r="AZ77" s="794"/>
      <c r="BA77" s="794"/>
      <c r="BB77" s="794"/>
      <c r="BC77" s="794"/>
      <c r="BD77" s="794"/>
      <c r="BE77" s="794"/>
      <c r="BF77" s="794"/>
      <c r="BG77" s="794"/>
      <c r="BH77" s="794"/>
      <c r="BI77" s="794"/>
      <c r="BJ77" s="794"/>
      <c r="BK77" s="794"/>
      <c r="BL77" s="794"/>
      <c r="BM77" s="794"/>
      <c r="BN77" s="812" t="str">
        <f t="shared" si="23"/>
        <v/>
      </c>
      <c r="BO77" s="806" t="str">
        <f t="shared" si="24"/>
        <v/>
      </c>
      <c r="BP77" s="807" t="str">
        <f t="shared" si="25"/>
        <v/>
      </c>
      <c r="BQ77" s="807" t="str">
        <f t="shared" si="26"/>
        <v/>
      </c>
      <c r="BR77" s="808" t="str">
        <f t="shared" si="27"/>
        <v/>
      </c>
      <c r="BS77" s="793"/>
      <c r="BT77" s="794"/>
      <c r="BU77" s="794"/>
      <c r="BV77" s="797"/>
      <c r="BW77" s="797"/>
      <c r="BX77" s="797"/>
      <c r="BY77" s="797"/>
      <c r="BZ77" s="797"/>
      <c r="CA77" s="797"/>
      <c r="CB77" s="797"/>
      <c r="CC77" s="797"/>
      <c r="CD77" s="797"/>
      <c r="CE77" s="797"/>
      <c r="CF77" s="797"/>
      <c r="CG77" s="797"/>
      <c r="CH77" s="797"/>
      <c r="CI77" s="794"/>
      <c r="CJ77" s="794"/>
      <c r="CK77" s="794"/>
      <c r="CL77" s="794"/>
      <c r="CM77" s="794"/>
      <c r="CN77" s="794"/>
      <c r="CO77" s="794"/>
      <c r="CP77" s="794"/>
      <c r="CQ77" s="794"/>
      <c r="CR77" s="794"/>
      <c r="CS77" s="794"/>
      <c r="CT77" s="794"/>
      <c r="CU77" s="794"/>
      <c r="CV77" s="797"/>
      <c r="CW77" s="794"/>
      <c r="CX77" s="794"/>
      <c r="CY77" s="794"/>
      <c r="CZ77" s="794"/>
      <c r="DA77" s="794"/>
      <c r="DB77" s="794"/>
      <c r="DC77" s="794"/>
      <c r="DD77" s="794"/>
      <c r="DE77" s="794"/>
      <c r="DF77" s="794"/>
      <c r="DG77" s="794"/>
      <c r="DH77" s="794"/>
      <c r="DI77" s="794"/>
      <c r="DJ77" s="794"/>
      <c r="DK77" s="794"/>
      <c r="DL77" s="794"/>
      <c r="DM77" s="794"/>
      <c r="DN77" s="794"/>
      <c r="DO77" s="794"/>
      <c r="DP77" s="794"/>
      <c r="DQ77" s="794"/>
      <c r="DR77" s="812" t="str">
        <f t="shared" si="17"/>
        <v/>
      </c>
      <c r="DS77" s="806" t="str">
        <f t="shared" si="18"/>
        <v/>
      </c>
      <c r="DT77" s="807" t="str">
        <f t="shared" si="19"/>
        <v/>
      </c>
      <c r="DU77" s="807" t="str">
        <f t="shared" si="20"/>
        <v/>
      </c>
      <c r="DV77" s="808" t="str">
        <f t="shared" si="21"/>
        <v/>
      </c>
      <c r="DW77" s="793"/>
      <c r="DX77" s="794"/>
      <c r="DY77" s="794"/>
      <c r="DZ77" s="797"/>
      <c r="EA77" s="797"/>
      <c r="EB77" s="797"/>
      <c r="EC77" s="797"/>
      <c r="ED77" s="797"/>
      <c r="EE77" s="797"/>
      <c r="EF77" s="797"/>
      <c r="EG77" s="797"/>
      <c r="EH77" s="797"/>
      <c r="EI77" s="797"/>
      <c r="EJ77" s="797"/>
      <c r="EK77" s="797"/>
      <c r="EL77" s="797"/>
      <c r="EM77" s="794"/>
      <c r="EN77" s="794"/>
      <c r="EO77" s="794"/>
      <c r="EP77" s="794"/>
      <c r="EQ77" s="794"/>
      <c r="ER77" s="794"/>
      <c r="ES77" s="794"/>
      <c r="ET77" s="794"/>
      <c r="EU77" s="794"/>
      <c r="EV77" s="794"/>
      <c r="EW77" s="794"/>
      <c r="EX77" s="794"/>
      <c r="EY77" s="794"/>
      <c r="EZ77" s="797"/>
      <c r="FA77" s="794"/>
      <c r="FB77" s="794"/>
      <c r="FC77" s="794"/>
      <c r="FD77" s="794"/>
      <c r="FE77" s="794"/>
      <c r="FF77" s="794"/>
      <c r="FG77" s="794"/>
      <c r="FH77" s="794"/>
      <c r="FI77" s="794"/>
      <c r="FJ77" s="794"/>
      <c r="FK77" s="794"/>
      <c r="FL77" s="794"/>
      <c r="FM77" s="794"/>
      <c r="FN77" s="794"/>
      <c r="FO77" s="794"/>
      <c r="FP77" s="794"/>
      <c r="FQ77" s="794"/>
      <c r="FR77" s="794"/>
      <c r="FS77" s="794"/>
      <c r="FT77" s="794"/>
      <c r="FU77" s="794"/>
      <c r="FV77" s="812" t="str">
        <f t="shared" si="28"/>
        <v/>
      </c>
      <c r="FW77" s="806" t="str">
        <f t="shared" si="29"/>
        <v/>
      </c>
      <c r="FX77" s="807" t="str">
        <f t="shared" si="30"/>
        <v/>
      </c>
      <c r="FY77" s="807" t="str">
        <f t="shared" si="31"/>
        <v/>
      </c>
      <c r="FZ77" s="808" t="str">
        <f t="shared" si="32"/>
        <v/>
      </c>
    </row>
    <row r="78" spans="1:182" x14ac:dyDescent="0.2">
      <c r="A78" s="762">
        <f t="shared" si="33"/>
        <v>5</v>
      </c>
      <c r="B78" s="763" t="e">
        <f>AVERAGE('O3'!$AL$127:$AL$150)</f>
        <v>#DIV/0!</v>
      </c>
      <c r="C78" s="624"/>
      <c r="D78" s="624"/>
      <c r="E78" s="624"/>
      <c r="F78" s="624"/>
      <c r="G78" s="624"/>
      <c r="H78" s="624"/>
      <c r="I78" s="768"/>
      <c r="J78" s="634"/>
      <c r="K78" s="634"/>
      <c r="L78" s="634"/>
      <c r="N78" s="804">
        <f>SUM(AirVision!A77)</f>
        <v>0</v>
      </c>
      <c r="O78" s="793"/>
      <c r="P78" s="794"/>
      <c r="Q78" s="794"/>
      <c r="R78" s="797"/>
      <c r="S78" s="797"/>
      <c r="T78" s="797"/>
      <c r="U78" s="797"/>
      <c r="V78" s="797"/>
      <c r="W78" s="797"/>
      <c r="X78" s="797"/>
      <c r="Y78" s="797"/>
      <c r="Z78" s="797"/>
      <c r="AA78" s="797"/>
      <c r="AB78" s="797"/>
      <c r="AC78" s="797"/>
      <c r="AD78" s="797"/>
      <c r="AE78" s="794"/>
      <c r="AF78" s="794"/>
      <c r="AG78" s="794"/>
      <c r="AH78" s="794"/>
      <c r="AI78" s="794"/>
      <c r="AJ78" s="794"/>
      <c r="AK78" s="794"/>
      <c r="AL78" s="794"/>
      <c r="AM78" s="794"/>
      <c r="AN78" s="794"/>
      <c r="AO78" s="794"/>
      <c r="AP78" s="794"/>
      <c r="AQ78" s="794"/>
      <c r="AR78" s="794"/>
      <c r="AS78" s="794"/>
      <c r="AT78" s="794"/>
      <c r="AU78" s="794"/>
      <c r="AV78" s="794"/>
      <c r="AW78" s="794"/>
      <c r="AX78" s="794"/>
      <c r="AY78" s="794"/>
      <c r="AZ78" s="794"/>
      <c r="BA78" s="794"/>
      <c r="BB78" s="794"/>
      <c r="BC78" s="794"/>
      <c r="BD78" s="794"/>
      <c r="BE78" s="794"/>
      <c r="BF78" s="794"/>
      <c r="BG78" s="794"/>
      <c r="BH78" s="794"/>
      <c r="BI78" s="794"/>
      <c r="BJ78" s="794"/>
      <c r="BK78" s="794"/>
      <c r="BL78" s="794"/>
      <c r="BM78" s="794"/>
      <c r="BN78" s="812" t="str">
        <f t="shared" si="23"/>
        <v/>
      </c>
      <c r="BO78" s="806" t="str">
        <f t="shared" si="24"/>
        <v/>
      </c>
      <c r="BP78" s="807" t="str">
        <f t="shared" si="25"/>
        <v/>
      </c>
      <c r="BQ78" s="807" t="str">
        <f t="shared" si="26"/>
        <v/>
      </c>
      <c r="BR78" s="808" t="str">
        <f t="shared" si="27"/>
        <v/>
      </c>
      <c r="BS78" s="793"/>
      <c r="BT78" s="794"/>
      <c r="BU78" s="794"/>
      <c r="BV78" s="797"/>
      <c r="BW78" s="797"/>
      <c r="BX78" s="797"/>
      <c r="BY78" s="797"/>
      <c r="BZ78" s="797"/>
      <c r="CA78" s="797"/>
      <c r="CB78" s="797"/>
      <c r="CC78" s="797"/>
      <c r="CD78" s="797"/>
      <c r="CE78" s="797"/>
      <c r="CF78" s="797"/>
      <c r="CG78" s="797"/>
      <c r="CH78" s="797"/>
      <c r="CI78" s="794"/>
      <c r="CJ78" s="794"/>
      <c r="CK78" s="794"/>
      <c r="CL78" s="794"/>
      <c r="CM78" s="794"/>
      <c r="CN78" s="794"/>
      <c r="CO78" s="794"/>
      <c r="CP78" s="794"/>
      <c r="CQ78" s="794"/>
      <c r="CR78" s="794"/>
      <c r="CS78" s="794"/>
      <c r="CT78" s="794"/>
      <c r="CU78" s="794"/>
      <c r="CV78" s="797"/>
      <c r="CW78" s="794"/>
      <c r="CX78" s="794"/>
      <c r="CY78" s="794"/>
      <c r="CZ78" s="794"/>
      <c r="DA78" s="794"/>
      <c r="DB78" s="794"/>
      <c r="DC78" s="794"/>
      <c r="DD78" s="794"/>
      <c r="DE78" s="794"/>
      <c r="DF78" s="794"/>
      <c r="DG78" s="794"/>
      <c r="DH78" s="794"/>
      <c r="DI78" s="794"/>
      <c r="DJ78" s="794"/>
      <c r="DK78" s="794"/>
      <c r="DL78" s="794"/>
      <c r="DM78" s="794"/>
      <c r="DN78" s="794"/>
      <c r="DO78" s="794"/>
      <c r="DP78" s="794"/>
      <c r="DQ78" s="794"/>
      <c r="DR78" s="812" t="str">
        <f t="shared" si="17"/>
        <v/>
      </c>
      <c r="DS78" s="806" t="str">
        <f t="shared" si="18"/>
        <v/>
      </c>
      <c r="DT78" s="807" t="str">
        <f t="shared" si="19"/>
        <v/>
      </c>
      <c r="DU78" s="807" t="str">
        <f t="shared" si="20"/>
        <v/>
      </c>
      <c r="DV78" s="808" t="str">
        <f t="shared" si="21"/>
        <v/>
      </c>
      <c r="DW78" s="793"/>
      <c r="DX78" s="794"/>
      <c r="DY78" s="794"/>
      <c r="DZ78" s="797"/>
      <c r="EA78" s="797"/>
      <c r="EB78" s="797"/>
      <c r="EC78" s="797"/>
      <c r="ED78" s="797"/>
      <c r="EE78" s="797"/>
      <c r="EF78" s="797"/>
      <c r="EG78" s="797"/>
      <c r="EH78" s="797"/>
      <c r="EI78" s="797"/>
      <c r="EJ78" s="797"/>
      <c r="EK78" s="797"/>
      <c r="EL78" s="797"/>
      <c r="EM78" s="794"/>
      <c r="EN78" s="794"/>
      <c r="EO78" s="794"/>
      <c r="EP78" s="794"/>
      <c r="EQ78" s="794"/>
      <c r="ER78" s="794"/>
      <c r="ES78" s="794"/>
      <c r="ET78" s="794"/>
      <c r="EU78" s="794"/>
      <c r="EV78" s="794"/>
      <c r="EW78" s="794"/>
      <c r="EX78" s="794"/>
      <c r="EY78" s="794"/>
      <c r="EZ78" s="797"/>
      <c r="FA78" s="794"/>
      <c r="FB78" s="794"/>
      <c r="FC78" s="794"/>
      <c r="FD78" s="794"/>
      <c r="FE78" s="794"/>
      <c r="FF78" s="794"/>
      <c r="FG78" s="794"/>
      <c r="FH78" s="794"/>
      <c r="FI78" s="794"/>
      <c r="FJ78" s="794"/>
      <c r="FK78" s="794"/>
      <c r="FL78" s="794"/>
      <c r="FM78" s="794"/>
      <c r="FN78" s="794"/>
      <c r="FO78" s="794"/>
      <c r="FP78" s="794"/>
      <c r="FQ78" s="794"/>
      <c r="FR78" s="794"/>
      <c r="FS78" s="794"/>
      <c r="FT78" s="794"/>
      <c r="FU78" s="794"/>
      <c r="FV78" s="812" t="str">
        <f t="shared" si="28"/>
        <v/>
      </c>
      <c r="FW78" s="806" t="str">
        <f t="shared" si="29"/>
        <v/>
      </c>
      <c r="FX78" s="807" t="str">
        <f t="shared" si="30"/>
        <v/>
      </c>
      <c r="FY78" s="807" t="str">
        <f t="shared" si="31"/>
        <v/>
      </c>
      <c r="FZ78" s="808" t="str">
        <f t="shared" si="32"/>
        <v/>
      </c>
    </row>
    <row r="79" spans="1:182" x14ac:dyDescent="0.2">
      <c r="A79" s="762">
        <f t="shared" si="33"/>
        <v>6</v>
      </c>
      <c r="B79" s="763" t="e">
        <f>AVERAGE('O3'!$AL$151:$AL$174)</f>
        <v>#DIV/0!</v>
      </c>
      <c r="C79" s="624"/>
      <c r="D79" s="624"/>
      <c r="E79" s="624"/>
      <c r="F79" s="624"/>
      <c r="G79" s="624"/>
      <c r="H79" s="624"/>
      <c r="I79" s="768"/>
      <c r="J79" s="634"/>
      <c r="K79" s="634"/>
      <c r="L79" s="634"/>
      <c r="N79" s="804">
        <f>SUM(AirVision!A78)</f>
        <v>0</v>
      </c>
      <c r="O79" s="793"/>
      <c r="P79" s="794"/>
      <c r="Q79" s="794"/>
      <c r="R79" s="797"/>
      <c r="S79" s="797"/>
      <c r="T79" s="797"/>
      <c r="U79" s="797"/>
      <c r="V79" s="797"/>
      <c r="W79" s="797"/>
      <c r="X79" s="797"/>
      <c r="Y79" s="797"/>
      <c r="Z79" s="797"/>
      <c r="AA79" s="797"/>
      <c r="AB79" s="797"/>
      <c r="AC79" s="797"/>
      <c r="AD79" s="797"/>
      <c r="AE79" s="794"/>
      <c r="AF79" s="794"/>
      <c r="AG79" s="794"/>
      <c r="AH79" s="794"/>
      <c r="AI79" s="794"/>
      <c r="AJ79" s="794"/>
      <c r="AK79" s="794"/>
      <c r="AL79" s="794"/>
      <c r="AM79" s="794"/>
      <c r="AN79" s="794"/>
      <c r="AO79" s="794"/>
      <c r="AP79" s="794"/>
      <c r="AQ79" s="794"/>
      <c r="AR79" s="794"/>
      <c r="AS79" s="794"/>
      <c r="AT79" s="794"/>
      <c r="AU79" s="794"/>
      <c r="AV79" s="794"/>
      <c r="AW79" s="794"/>
      <c r="AX79" s="794"/>
      <c r="AY79" s="794"/>
      <c r="AZ79" s="794"/>
      <c r="BA79" s="794"/>
      <c r="BB79" s="794"/>
      <c r="BC79" s="794"/>
      <c r="BD79" s="794"/>
      <c r="BE79" s="794"/>
      <c r="BF79" s="794"/>
      <c r="BG79" s="794"/>
      <c r="BH79" s="794"/>
      <c r="BI79" s="794"/>
      <c r="BJ79" s="794"/>
      <c r="BK79" s="794"/>
      <c r="BL79" s="794"/>
      <c r="BM79" s="794"/>
      <c r="BN79" s="812" t="str">
        <f t="shared" si="23"/>
        <v/>
      </c>
      <c r="BO79" s="806" t="str">
        <f t="shared" si="24"/>
        <v/>
      </c>
      <c r="BP79" s="807" t="str">
        <f t="shared" si="25"/>
        <v/>
      </c>
      <c r="BQ79" s="807" t="str">
        <f t="shared" si="26"/>
        <v/>
      </c>
      <c r="BR79" s="808" t="str">
        <f t="shared" si="27"/>
        <v/>
      </c>
      <c r="BS79" s="793"/>
      <c r="BT79" s="794"/>
      <c r="BU79" s="794"/>
      <c r="BV79" s="797"/>
      <c r="BW79" s="797"/>
      <c r="BX79" s="797"/>
      <c r="BY79" s="797"/>
      <c r="BZ79" s="797"/>
      <c r="CA79" s="797"/>
      <c r="CB79" s="797"/>
      <c r="CC79" s="797"/>
      <c r="CD79" s="797"/>
      <c r="CE79" s="797"/>
      <c r="CF79" s="797"/>
      <c r="CG79" s="797"/>
      <c r="CH79" s="797"/>
      <c r="CI79" s="794"/>
      <c r="CJ79" s="794"/>
      <c r="CK79" s="794"/>
      <c r="CL79" s="794"/>
      <c r="CM79" s="794"/>
      <c r="CN79" s="794"/>
      <c r="CO79" s="794"/>
      <c r="CP79" s="794"/>
      <c r="CQ79" s="794"/>
      <c r="CR79" s="794"/>
      <c r="CS79" s="794"/>
      <c r="CT79" s="794"/>
      <c r="CU79" s="794"/>
      <c r="CV79" s="797"/>
      <c r="CW79" s="794"/>
      <c r="CX79" s="794"/>
      <c r="CY79" s="794"/>
      <c r="CZ79" s="794"/>
      <c r="DA79" s="794"/>
      <c r="DB79" s="794"/>
      <c r="DC79" s="794"/>
      <c r="DD79" s="794"/>
      <c r="DE79" s="794"/>
      <c r="DF79" s="794"/>
      <c r="DG79" s="794"/>
      <c r="DH79" s="794"/>
      <c r="DI79" s="794"/>
      <c r="DJ79" s="794"/>
      <c r="DK79" s="794"/>
      <c r="DL79" s="794"/>
      <c r="DM79" s="794"/>
      <c r="DN79" s="794"/>
      <c r="DO79" s="794"/>
      <c r="DP79" s="794"/>
      <c r="DQ79" s="794"/>
      <c r="DR79" s="812" t="str">
        <f t="shared" si="17"/>
        <v/>
      </c>
      <c r="DS79" s="806" t="str">
        <f t="shared" si="18"/>
        <v/>
      </c>
      <c r="DT79" s="807" t="str">
        <f t="shared" si="19"/>
        <v/>
      </c>
      <c r="DU79" s="807" t="str">
        <f t="shared" si="20"/>
        <v/>
      </c>
      <c r="DV79" s="808" t="str">
        <f t="shared" si="21"/>
        <v/>
      </c>
      <c r="DW79" s="793"/>
      <c r="DX79" s="794"/>
      <c r="DY79" s="794"/>
      <c r="DZ79" s="797"/>
      <c r="EA79" s="797"/>
      <c r="EB79" s="797"/>
      <c r="EC79" s="797"/>
      <c r="ED79" s="797"/>
      <c r="EE79" s="797"/>
      <c r="EF79" s="797"/>
      <c r="EG79" s="797"/>
      <c r="EH79" s="797"/>
      <c r="EI79" s="797"/>
      <c r="EJ79" s="797"/>
      <c r="EK79" s="797"/>
      <c r="EL79" s="797"/>
      <c r="EM79" s="794"/>
      <c r="EN79" s="794"/>
      <c r="EO79" s="794"/>
      <c r="EP79" s="794"/>
      <c r="EQ79" s="794"/>
      <c r="ER79" s="794"/>
      <c r="ES79" s="794"/>
      <c r="ET79" s="794"/>
      <c r="EU79" s="794"/>
      <c r="EV79" s="794"/>
      <c r="EW79" s="794"/>
      <c r="EX79" s="794"/>
      <c r="EY79" s="794"/>
      <c r="EZ79" s="797"/>
      <c r="FA79" s="794"/>
      <c r="FB79" s="794"/>
      <c r="FC79" s="794"/>
      <c r="FD79" s="794"/>
      <c r="FE79" s="794"/>
      <c r="FF79" s="794"/>
      <c r="FG79" s="794"/>
      <c r="FH79" s="794"/>
      <c r="FI79" s="794"/>
      <c r="FJ79" s="794"/>
      <c r="FK79" s="794"/>
      <c r="FL79" s="794"/>
      <c r="FM79" s="794"/>
      <c r="FN79" s="794"/>
      <c r="FO79" s="794"/>
      <c r="FP79" s="794"/>
      <c r="FQ79" s="794"/>
      <c r="FR79" s="794"/>
      <c r="FS79" s="794"/>
      <c r="FT79" s="794"/>
      <c r="FU79" s="794"/>
      <c r="FV79" s="812" t="str">
        <f t="shared" si="28"/>
        <v/>
      </c>
      <c r="FW79" s="806" t="str">
        <f t="shared" si="29"/>
        <v/>
      </c>
      <c r="FX79" s="807" t="str">
        <f t="shared" si="30"/>
        <v/>
      </c>
      <c r="FY79" s="807" t="str">
        <f t="shared" si="31"/>
        <v/>
      </c>
      <c r="FZ79" s="808" t="str">
        <f t="shared" si="32"/>
        <v/>
      </c>
    </row>
    <row r="80" spans="1:182" x14ac:dyDescent="0.2">
      <c r="A80" s="762">
        <f t="shared" si="33"/>
        <v>7</v>
      </c>
      <c r="B80" s="763" t="e">
        <f>AVERAGE('O3'!$AL$175:$AL$198)</f>
        <v>#DIV/0!</v>
      </c>
      <c r="C80" s="624"/>
      <c r="D80" s="624"/>
      <c r="E80" s="624"/>
      <c r="F80" s="624"/>
      <c r="G80" s="624"/>
      <c r="H80" s="624"/>
      <c r="I80" s="768"/>
      <c r="J80" s="634"/>
      <c r="K80" s="634"/>
      <c r="L80" s="634"/>
      <c r="N80" s="804">
        <f>SUM(AirVision!A79)</f>
        <v>0</v>
      </c>
      <c r="O80" s="793"/>
      <c r="P80" s="794"/>
      <c r="Q80" s="794"/>
      <c r="R80" s="797"/>
      <c r="S80" s="797"/>
      <c r="T80" s="797"/>
      <c r="U80" s="797"/>
      <c r="V80" s="797"/>
      <c r="W80" s="797"/>
      <c r="X80" s="797"/>
      <c r="Y80" s="797"/>
      <c r="Z80" s="797"/>
      <c r="AA80" s="797"/>
      <c r="AB80" s="797"/>
      <c r="AC80" s="797"/>
      <c r="AD80" s="797"/>
      <c r="AE80" s="794"/>
      <c r="AF80" s="794"/>
      <c r="AG80" s="794"/>
      <c r="AH80" s="794"/>
      <c r="AI80" s="794"/>
      <c r="AJ80" s="794"/>
      <c r="AK80" s="794"/>
      <c r="AL80" s="794"/>
      <c r="AM80" s="794"/>
      <c r="AN80" s="794"/>
      <c r="AO80" s="794"/>
      <c r="AP80" s="794"/>
      <c r="AQ80" s="794"/>
      <c r="AR80" s="794"/>
      <c r="AS80" s="794"/>
      <c r="AT80" s="794"/>
      <c r="AU80" s="794"/>
      <c r="AV80" s="794"/>
      <c r="AW80" s="794"/>
      <c r="AX80" s="794"/>
      <c r="AY80" s="794"/>
      <c r="AZ80" s="794"/>
      <c r="BA80" s="794"/>
      <c r="BB80" s="794"/>
      <c r="BC80" s="794"/>
      <c r="BD80" s="794"/>
      <c r="BE80" s="794"/>
      <c r="BF80" s="794"/>
      <c r="BG80" s="794"/>
      <c r="BH80" s="794"/>
      <c r="BI80" s="794"/>
      <c r="BJ80" s="794"/>
      <c r="BK80" s="794"/>
      <c r="BL80" s="794"/>
      <c r="BM80" s="794"/>
      <c r="BN80" s="812" t="str">
        <f t="shared" si="23"/>
        <v/>
      </c>
      <c r="BO80" s="806" t="str">
        <f t="shared" si="24"/>
        <v/>
      </c>
      <c r="BP80" s="807" t="str">
        <f t="shared" si="25"/>
        <v/>
      </c>
      <c r="BQ80" s="807" t="str">
        <f t="shared" si="26"/>
        <v/>
      </c>
      <c r="BR80" s="808" t="str">
        <f t="shared" si="27"/>
        <v/>
      </c>
      <c r="BS80" s="793"/>
      <c r="BT80" s="794"/>
      <c r="BU80" s="794"/>
      <c r="BV80" s="797"/>
      <c r="BW80" s="797"/>
      <c r="BX80" s="797"/>
      <c r="BY80" s="797"/>
      <c r="BZ80" s="797"/>
      <c r="CA80" s="797"/>
      <c r="CB80" s="797"/>
      <c r="CC80" s="797"/>
      <c r="CD80" s="797"/>
      <c r="CE80" s="797"/>
      <c r="CF80" s="797"/>
      <c r="CG80" s="797"/>
      <c r="CH80" s="797"/>
      <c r="CI80" s="794"/>
      <c r="CJ80" s="794"/>
      <c r="CK80" s="794"/>
      <c r="CL80" s="794"/>
      <c r="CM80" s="794"/>
      <c r="CN80" s="794"/>
      <c r="CO80" s="794"/>
      <c r="CP80" s="794"/>
      <c r="CQ80" s="794"/>
      <c r="CR80" s="794"/>
      <c r="CS80" s="794"/>
      <c r="CT80" s="794"/>
      <c r="CU80" s="794"/>
      <c r="CV80" s="797"/>
      <c r="CW80" s="794"/>
      <c r="CX80" s="794"/>
      <c r="CY80" s="794"/>
      <c r="CZ80" s="794"/>
      <c r="DA80" s="794"/>
      <c r="DB80" s="794"/>
      <c r="DC80" s="794"/>
      <c r="DD80" s="794"/>
      <c r="DE80" s="794"/>
      <c r="DF80" s="794"/>
      <c r="DG80" s="794"/>
      <c r="DH80" s="794"/>
      <c r="DI80" s="794"/>
      <c r="DJ80" s="794"/>
      <c r="DK80" s="794"/>
      <c r="DL80" s="794"/>
      <c r="DM80" s="794"/>
      <c r="DN80" s="794"/>
      <c r="DO80" s="794"/>
      <c r="DP80" s="794"/>
      <c r="DQ80" s="794"/>
      <c r="DR80" s="812" t="str">
        <f t="shared" si="17"/>
        <v/>
      </c>
      <c r="DS80" s="806" t="str">
        <f t="shared" si="18"/>
        <v/>
      </c>
      <c r="DT80" s="807" t="str">
        <f t="shared" si="19"/>
        <v/>
      </c>
      <c r="DU80" s="807" t="str">
        <f t="shared" si="20"/>
        <v/>
      </c>
      <c r="DV80" s="808" t="str">
        <f t="shared" si="21"/>
        <v/>
      </c>
      <c r="DW80" s="793"/>
      <c r="DX80" s="794"/>
      <c r="DY80" s="794"/>
      <c r="DZ80" s="797"/>
      <c r="EA80" s="797"/>
      <c r="EB80" s="797"/>
      <c r="EC80" s="797"/>
      <c r="ED80" s="797"/>
      <c r="EE80" s="797"/>
      <c r="EF80" s="797"/>
      <c r="EG80" s="797"/>
      <c r="EH80" s="797"/>
      <c r="EI80" s="797"/>
      <c r="EJ80" s="797"/>
      <c r="EK80" s="797"/>
      <c r="EL80" s="797"/>
      <c r="EM80" s="794"/>
      <c r="EN80" s="794"/>
      <c r="EO80" s="794"/>
      <c r="EP80" s="794"/>
      <c r="EQ80" s="794"/>
      <c r="ER80" s="794"/>
      <c r="ES80" s="794"/>
      <c r="ET80" s="794"/>
      <c r="EU80" s="794"/>
      <c r="EV80" s="794"/>
      <c r="EW80" s="794"/>
      <c r="EX80" s="794"/>
      <c r="EY80" s="794"/>
      <c r="EZ80" s="797"/>
      <c r="FA80" s="794"/>
      <c r="FB80" s="794"/>
      <c r="FC80" s="794"/>
      <c r="FD80" s="794"/>
      <c r="FE80" s="794"/>
      <c r="FF80" s="794"/>
      <c r="FG80" s="794"/>
      <c r="FH80" s="794"/>
      <c r="FI80" s="794"/>
      <c r="FJ80" s="794"/>
      <c r="FK80" s="794"/>
      <c r="FL80" s="794"/>
      <c r="FM80" s="794"/>
      <c r="FN80" s="794"/>
      <c r="FO80" s="794"/>
      <c r="FP80" s="794"/>
      <c r="FQ80" s="794"/>
      <c r="FR80" s="794"/>
      <c r="FS80" s="794"/>
      <c r="FT80" s="794"/>
      <c r="FU80" s="794"/>
      <c r="FV80" s="812" t="str">
        <f t="shared" si="28"/>
        <v/>
      </c>
      <c r="FW80" s="806" t="str">
        <f t="shared" si="29"/>
        <v/>
      </c>
      <c r="FX80" s="807" t="str">
        <f t="shared" si="30"/>
        <v/>
      </c>
      <c r="FY80" s="807" t="str">
        <f t="shared" si="31"/>
        <v/>
      </c>
      <c r="FZ80" s="808" t="str">
        <f t="shared" si="32"/>
        <v/>
      </c>
    </row>
    <row r="81" spans="1:182" x14ac:dyDescent="0.2">
      <c r="A81" s="762">
        <f t="shared" si="33"/>
        <v>8</v>
      </c>
      <c r="B81" s="763" t="e">
        <f>AVERAGE('O3'!$AL$199:$AL$222)</f>
        <v>#DIV/0!</v>
      </c>
      <c r="C81" s="624"/>
      <c r="D81" s="624"/>
      <c r="E81" s="624"/>
      <c r="F81" s="624"/>
      <c r="G81" s="624"/>
      <c r="H81" s="624"/>
      <c r="I81" s="768"/>
      <c r="J81" s="634"/>
      <c r="K81" s="634"/>
      <c r="L81" s="634"/>
      <c r="N81" s="804">
        <f>SUM(AirVision!A80)</f>
        <v>0</v>
      </c>
      <c r="O81" s="793"/>
      <c r="P81" s="794"/>
      <c r="Q81" s="794"/>
      <c r="R81" s="797"/>
      <c r="S81" s="797"/>
      <c r="T81" s="797"/>
      <c r="U81" s="797"/>
      <c r="V81" s="797"/>
      <c r="W81" s="797"/>
      <c r="X81" s="797"/>
      <c r="Y81" s="797"/>
      <c r="Z81" s="797"/>
      <c r="AA81" s="797"/>
      <c r="AB81" s="797"/>
      <c r="AC81" s="797"/>
      <c r="AD81" s="797"/>
      <c r="AE81" s="794"/>
      <c r="AF81" s="794"/>
      <c r="AG81" s="794"/>
      <c r="AH81" s="794"/>
      <c r="AI81" s="794"/>
      <c r="AJ81" s="794"/>
      <c r="AK81" s="794"/>
      <c r="AL81" s="794"/>
      <c r="AM81" s="794"/>
      <c r="AN81" s="794"/>
      <c r="AO81" s="794"/>
      <c r="AP81" s="794"/>
      <c r="AQ81" s="794"/>
      <c r="AR81" s="794"/>
      <c r="AS81" s="794"/>
      <c r="AT81" s="794"/>
      <c r="AU81" s="794"/>
      <c r="AV81" s="794"/>
      <c r="AW81" s="794"/>
      <c r="AX81" s="794"/>
      <c r="AY81" s="794"/>
      <c r="AZ81" s="794"/>
      <c r="BA81" s="794"/>
      <c r="BB81" s="794"/>
      <c r="BC81" s="794"/>
      <c r="BD81" s="794"/>
      <c r="BE81" s="794"/>
      <c r="BF81" s="794"/>
      <c r="BG81" s="794"/>
      <c r="BH81" s="794"/>
      <c r="BI81" s="794"/>
      <c r="BJ81" s="794"/>
      <c r="BK81" s="794"/>
      <c r="BL81" s="794"/>
      <c r="BM81" s="794"/>
      <c r="BN81" s="812" t="str">
        <f t="shared" si="23"/>
        <v/>
      </c>
      <c r="BO81" s="806" t="str">
        <f t="shared" si="24"/>
        <v/>
      </c>
      <c r="BP81" s="807" t="str">
        <f t="shared" si="25"/>
        <v/>
      </c>
      <c r="BQ81" s="807" t="str">
        <f t="shared" si="26"/>
        <v/>
      </c>
      <c r="BR81" s="808" t="str">
        <f t="shared" si="27"/>
        <v/>
      </c>
      <c r="BS81" s="793"/>
      <c r="BT81" s="794"/>
      <c r="BU81" s="794"/>
      <c r="BV81" s="797"/>
      <c r="BW81" s="797"/>
      <c r="BX81" s="797"/>
      <c r="BY81" s="797"/>
      <c r="BZ81" s="797"/>
      <c r="CA81" s="797"/>
      <c r="CB81" s="797"/>
      <c r="CC81" s="797"/>
      <c r="CD81" s="797"/>
      <c r="CE81" s="797"/>
      <c r="CF81" s="797"/>
      <c r="CG81" s="797"/>
      <c r="CH81" s="797"/>
      <c r="CI81" s="794"/>
      <c r="CJ81" s="794"/>
      <c r="CK81" s="794"/>
      <c r="CL81" s="794"/>
      <c r="CM81" s="794"/>
      <c r="CN81" s="794"/>
      <c r="CO81" s="794"/>
      <c r="CP81" s="794"/>
      <c r="CQ81" s="794"/>
      <c r="CR81" s="794"/>
      <c r="CS81" s="794"/>
      <c r="CT81" s="794"/>
      <c r="CU81" s="794"/>
      <c r="CV81" s="797"/>
      <c r="CW81" s="794"/>
      <c r="CX81" s="794"/>
      <c r="CY81" s="794"/>
      <c r="CZ81" s="794"/>
      <c r="DA81" s="794"/>
      <c r="DB81" s="794"/>
      <c r="DC81" s="794"/>
      <c r="DD81" s="794"/>
      <c r="DE81" s="794"/>
      <c r="DF81" s="794"/>
      <c r="DG81" s="794"/>
      <c r="DH81" s="794"/>
      <c r="DI81" s="794"/>
      <c r="DJ81" s="794"/>
      <c r="DK81" s="794"/>
      <c r="DL81" s="794"/>
      <c r="DM81" s="794"/>
      <c r="DN81" s="794"/>
      <c r="DO81" s="794"/>
      <c r="DP81" s="794"/>
      <c r="DQ81" s="794"/>
      <c r="DR81" s="812" t="str">
        <f t="shared" si="17"/>
        <v/>
      </c>
      <c r="DS81" s="806" t="str">
        <f t="shared" si="18"/>
        <v/>
      </c>
      <c r="DT81" s="807" t="str">
        <f t="shared" si="19"/>
        <v/>
      </c>
      <c r="DU81" s="807" t="str">
        <f t="shared" si="20"/>
        <v/>
      </c>
      <c r="DV81" s="808" t="str">
        <f t="shared" si="21"/>
        <v/>
      </c>
      <c r="DW81" s="793"/>
      <c r="DX81" s="794"/>
      <c r="DY81" s="794"/>
      <c r="DZ81" s="797"/>
      <c r="EA81" s="797"/>
      <c r="EB81" s="797"/>
      <c r="EC81" s="797"/>
      <c r="ED81" s="797"/>
      <c r="EE81" s="797"/>
      <c r="EF81" s="797"/>
      <c r="EG81" s="797"/>
      <c r="EH81" s="797"/>
      <c r="EI81" s="797"/>
      <c r="EJ81" s="797"/>
      <c r="EK81" s="797"/>
      <c r="EL81" s="797"/>
      <c r="EM81" s="794"/>
      <c r="EN81" s="794"/>
      <c r="EO81" s="794"/>
      <c r="EP81" s="794"/>
      <c r="EQ81" s="794"/>
      <c r="ER81" s="794"/>
      <c r="ES81" s="794"/>
      <c r="ET81" s="794"/>
      <c r="EU81" s="794"/>
      <c r="EV81" s="794"/>
      <c r="EW81" s="794"/>
      <c r="EX81" s="794"/>
      <c r="EY81" s="794"/>
      <c r="EZ81" s="797"/>
      <c r="FA81" s="794"/>
      <c r="FB81" s="794"/>
      <c r="FC81" s="794"/>
      <c r="FD81" s="794"/>
      <c r="FE81" s="794"/>
      <c r="FF81" s="794"/>
      <c r="FG81" s="794"/>
      <c r="FH81" s="794"/>
      <c r="FI81" s="794"/>
      <c r="FJ81" s="794"/>
      <c r="FK81" s="794"/>
      <c r="FL81" s="794"/>
      <c r="FM81" s="794"/>
      <c r="FN81" s="794"/>
      <c r="FO81" s="794"/>
      <c r="FP81" s="794"/>
      <c r="FQ81" s="794"/>
      <c r="FR81" s="794"/>
      <c r="FS81" s="794"/>
      <c r="FT81" s="794"/>
      <c r="FU81" s="794"/>
      <c r="FV81" s="812" t="str">
        <f t="shared" si="28"/>
        <v/>
      </c>
      <c r="FW81" s="806" t="str">
        <f t="shared" si="29"/>
        <v/>
      </c>
      <c r="FX81" s="807" t="str">
        <f t="shared" si="30"/>
        <v/>
      </c>
      <c r="FY81" s="807" t="str">
        <f t="shared" si="31"/>
        <v/>
      </c>
      <c r="FZ81" s="808" t="str">
        <f t="shared" si="32"/>
        <v/>
      </c>
    </row>
    <row r="82" spans="1:182" x14ac:dyDescent="0.2">
      <c r="A82" s="762">
        <f t="shared" si="33"/>
        <v>9</v>
      </c>
      <c r="B82" s="763" t="e">
        <f>AVERAGE('O3'!$AL$223:$AL$246)</f>
        <v>#DIV/0!</v>
      </c>
      <c r="C82" s="624"/>
      <c r="D82" s="624"/>
      <c r="E82" s="624"/>
      <c r="F82" s="624"/>
      <c r="G82" s="624"/>
      <c r="H82" s="624"/>
      <c r="I82" s="768"/>
      <c r="J82" s="634"/>
      <c r="K82" s="634"/>
      <c r="L82" s="634"/>
      <c r="N82" s="804">
        <f>SUM(AirVision!A81)</f>
        <v>0</v>
      </c>
      <c r="O82" s="793"/>
      <c r="P82" s="794"/>
      <c r="Q82" s="794"/>
      <c r="R82" s="797"/>
      <c r="S82" s="797"/>
      <c r="T82" s="797"/>
      <c r="U82" s="797"/>
      <c r="V82" s="797"/>
      <c r="W82" s="797"/>
      <c r="X82" s="797"/>
      <c r="Y82" s="797"/>
      <c r="Z82" s="797"/>
      <c r="AA82" s="797"/>
      <c r="AB82" s="797"/>
      <c r="AC82" s="797"/>
      <c r="AD82" s="797"/>
      <c r="AE82" s="794"/>
      <c r="AF82" s="794"/>
      <c r="AG82" s="794"/>
      <c r="AH82" s="794"/>
      <c r="AI82" s="794"/>
      <c r="AJ82" s="794"/>
      <c r="AK82" s="794"/>
      <c r="AL82" s="794"/>
      <c r="AM82" s="794"/>
      <c r="AN82" s="794"/>
      <c r="AO82" s="794"/>
      <c r="AP82" s="794"/>
      <c r="AQ82" s="794"/>
      <c r="AR82" s="794"/>
      <c r="AS82" s="794"/>
      <c r="AT82" s="794"/>
      <c r="AU82" s="794"/>
      <c r="AV82" s="794"/>
      <c r="AW82" s="794"/>
      <c r="AX82" s="794"/>
      <c r="AY82" s="794"/>
      <c r="AZ82" s="794"/>
      <c r="BA82" s="794"/>
      <c r="BB82" s="794"/>
      <c r="BC82" s="794"/>
      <c r="BD82" s="794"/>
      <c r="BE82" s="794"/>
      <c r="BF82" s="794"/>
      <c r="BG82" s="794"/>
      <c r="BH82" s="794"/>
      <c r="BI82" s="794"/>
      <c r="BJ82" s="794"/>
      <c r="BK82" s="794"/>
      <c r="BL82" s="794"/>
      <c r="BM82" s="794"/>
      <c r="BN82" s="812" t="str">
        <f t="shared" si="23"/>
        <v/>
      </c>
      <c r="BO82" s="806" t="str">
        <f t="shared" si="24"/>
        <v/>
      </c>
      <c r="BP82" s="807" t="str">
        <f t="shared" si="25"/>
        <v/>
      </c>
      <c r="BQ82" s="807" t="str">
        <f t="shared" si="26"/>
        <v/>
      </c>
      <c r="BR82" s="808" t="str">
        <f t="shared" si="27"/>
        <v/>
      </c>
      <c r="BS82" s="793"/>
      <c r="BT82" s="794"/>
      <c r="BU82" s="794"/>
      <c r="BV82" s="797"/>
      <c r="BW82" s="797"/>
      <c r="BX82" s="797"/>
      <c r="BY82" s="797"/>
      <c r="BZ82" s="797"/>
      <c r="CA82" s="797"/>
      <c r="CB82" s="797"/>
      <c r="CC82" s="797"/>
      <c r="CD82" s="797"/>
      <c r="CE82" s="797"/>
      <c r="CF82" s="797"/>
      <c r="CG82" s="797"/>
      <c r="CH82" s="797"/>
      <c r="CI82" s="794"/>
      <c r="CJ82" s="794"/>
      <c r="CK82" s="794"/>
      <c r="CL82" s="794"/>
      <c r="CM82" s="794"/>
      <c r="CN82" s="794"/>
      <c r="CO82" s="794"/>
      <c r="CP82" s="794"/>
      <c r="CQ82" s="794"/>
      <c r="CR82" s="794"/>
      <c r="CS82" s="794"/>
      <c r="CT82" s="794"/>
      <c r="CU82" s="794"/>
      <c r="CV82" s="797"/>
      <c r="CW82" s="794"/>
      <c r="CX82" s="794"/>
      <c r="CY82" s="794"/>
      <c r="CZ82" s="794"/>
      <c r="DA82" s="794"/>
      <c r="DB82" s="794"/>
      <c r="DC82" s="794"/>
      <c r="DD82" s="794"/>
      <c r="DE82" s="794"/>
      <c r="DF82" s="794"/>
      <c r="DG82" s="794"/>
      <c r="DH82" s="794"/>
      <c r="DI82" s="794"/>
      <c r="DJ82" s="794"/>
      <c r="DK82" s="794"/>
      <c r="DL82" s="794"/>
      <c r="DM82" s="794"/>
      <c r="DN82" s="794"/>
      <c r="DO82" s="794"/>
      <c r="DP82" s="794"/>
      <c r="DQ82" s="794"/>
      <c r="DR82" s="812" t="str">
        <f t="shared" si="17"/>
        <v/>
      </c>
      <c r="DS82" s="806" t="str">
        <f t="shared" si="18"/>
        <v/>
      </c>
      <c r="DT82" s="807" t="str">
        <f t="shared" si="19"/>
        <v/>
      </c>
      <c r="DU82" s="807" t="str">
        <f t="shared" si="20"/>
        <v/>
      </c>
      <c r="DV82" s="808" t="str">
        <f t="shared" si="21"/>
        <v/>
      </c>
      <c r="DW82" s="793"/>
      <c r="DX82" s="794"/>
      <c r="DY82" s="794"/>
      <c r="DZ82" s="797"/>
      <c r="EA82" s="797"/>
      <c r="EB82" s="797"/>
      <c r="EC82" s="797"/>
      <c r="ED82" s="797"/>
      <c r="EE82" s="797"/>
      <c r="EF82" s="797"/>
      <c r="EG82" s="797"/>
      <c r="EH82" s="797"/>
      <c r="EI82" s="797"/>
      <c r="EJ82" s="797"/>
      <c r="EK82" s="797"/>
      <c r="EL82" s="797"/>
      <c r="EM82" s="794"/>
      <c r="EN82" s="794"/>
      <c r="EO82" s="794"/>
      <c r="EP82" s="794"/>
      <c r="EQ82" s="794"/>
      <c r="ER82" s="794"/>
      <c r="ES82" s="794"/>
      <c r="ET82" s="794"/>
      <c r="EU82" s="794"/>
      <c r="EV82" s="794"/>
      <c r="EW82" s="794"/>
      <c r="EX82" s="794"/>
      <c r="EY82" s="794"/>
      <c r="EZ82" s="797"/>
      <c r="FA82" s="794"/>
      <c r="FB82" s="794"/>
      <c r="FC82" s="794"/>
      <c r="FD82" s="794"/>
      <c r="FE82" s="794"/>
      <c r="FF82" s="794"/>
      <c r="FG82" s="794"/>
      <c r="FH82" s="794"/>
      <c r="FI82" s="794"/>
      <c r="FJ82" s="794"/>
      <c r="FK82" s="794"/>
      <c r="FL82" s="794"/>
      <c r="FM82" s="794"/>
      <c r="FN82" s="794"/>
      <c r="FO82" s="794"/>
      <c r="FP82" s="794"/>
      <c r="FQ82" s="794"/>
      <c r="FR82" s="794"/>
      <c r="FS82" s="794"/>
      <c r="FT82" s="794"/>
      <c r="FU82" s="794"/>
      <c r="FV82" s="812" t="str">
        <f t="shared" si="28"/>
        <v/>
      </c>
      <c r="FW82" s="806" t="str">
        <f t="shared" si="29"/>
        <v/>
      </c>
      <c r="FX82" s="807" t="str">
        <f t="shared" si="30"/>
        <v/>
      </c>
      <c r="FY82" s="807" t="str">
        <f t="shared" si="31"/>
        <v/>
      </c>
      <c r="FZ82" s="808" t="str">
        <f t="shared" si="32"/>
        <v/>
      </c>
    </row>
    <row r="83" spans="1:182" x14ac:dyDescent="0.2">
      <c r="A83" s="762">
        <f t="shared" si="33"/>
        <v>10</v>
      </c>
      <c r="B83" s="763" t="e">
        <f>AVERAGE('O3'!$AL$247:$AL$270)</f>
        <v>#DIV/0!</v>
      </c>
      <c r="C83" s="624"/>
      <c r="D83" s="624"/>
      <c r="E83" s="624"/>
      <c r="F83" s="624"/>
      <c r="G83" s="624"/>
      <c r="H83" s="624"/>
      <c r="I83" s="768"/>
      <c r="J83" s="634"/>
      <c r="K83" s="634"/>
      <c r="L83" s="634"/>
      <c r="N83" s="804">
        <f>SUM(AirVision!A82)</f>
        <v>0</v>
      </c>
      <c r="O83" s="793"/>
      <c r="P83" s="794"/>
      <c r="Q83" s="794"/>
      <c r="R83" s="797"/>
      <c r="S83" s="797"/>
      <c r="T83" s="797"/>
      <c r="U83" s="797"/>
      <c r="V83" s="797"/>
      <c r="W83" s="797"/>
      <c r="X83" s="797"/>
      <c r="Y83" s="797"/>
      <c r="Z83" s="797"/>
      <c r="AA83" s="797"/>
      <c r="AB83" s="797"/>
      <c r="AC83" s="797"/>
      <c r="AD83" s="797"/>
      <c r="AE83" s="794"/>
      <c r="AF83" s="794"/>
      <c r="AG83" s="794"/>
      <c r="AH83" s="794"/>
      <c r="AI83" s="794"/>
      <c r="AJ83" s="794"/>
      <c r="AK83" s="794"/>
      <c r="AL83" s="794"/>
      <c r="AM83" s="794"/>
      <c r="AN83" s="794"/>
      <c r="AO83" s="794"/>
      <c r="AP83" s="794"/>
      <c r="AQ83" s="794"/>
      <c r="AR83" s="794"/>
      <c r="AS83" s="794"/>
      <c r="AT83" s="794"/>
      <c r="AU83" s="794"/>
      <c r="AV83" s="794"/>
      <c r="AW83" s="794"/>
      <c r="AX83" s="794"/>
      <c r="AY83" s="794"/>
      <c r="AZ83" s="794"/>
      <c r="BA83" s="794"/>
      <c r="BB83" s="794"/>
      <c r="BC83" s="794"/>
      <c r="BD83" s="794"/>
      <c r="BE83" s="794"/>
      <c r="BF83" s="794"/>
      <c r="BG83" s="794"/>
      <c r="BH83" s="794"/>
      <c r="BI83" s="794"/>
      <c r="BJ83" s="794"/>
      <c r="BK83" s="794"/>
      <c r="BL83" s="794"/>
      <c r="BM83" s="794"/>
      <c r="BN83" s="812" t="str">
        <f t="shared" si="23"/>
        <v/>
      </c>
      <c r="BO83" s="806" t="str">
        <f t="shared" si="24"/>
        <v/>
      </c>
      <c r="BP83" s="807" t="str">
        <f t="shared" si="25"/>
        <v/>
      </c>
      <c r="BQ83" s="807" t="str">
        <f t="shared" si="26"/>
        <v/>
      </c>
      <c r="BR83" s="808" t="str">
        <f t="shared" si="27"/>
        <v/>
      </c>
      <c r="BS83" s="793"/>
      <c r="BT83" s="794"/>
      <c r="BU83" s="794"/>
      <c r="BV83" s="797"/>
      <c r="BW83" s="797"/>
      <c r="BX83" s="797"/>
      <c r="BY83" s="797"/>
      <c r="BZ83" s="797"/>
      <c r="CA83" s="797"/>
      <c r="CB83" s="797"/>
      <c r="CC83" s="797"/>
      <c r="CD83" s="797"/>
      <c r="CE83" s="797"/>
      <c r="CF83" s="797"/>
      <c r="CG83" s="797"/>
      <c r="CH83" s="797"/>
      <c r="CI83" s="794"/>
      <c r="CJ83" s="794"/>
      <c r="CK83" s="794"/>
      <c r="CL83" s="794"/>
      <c r="CM83" s="794"/>
      <c r="CN83" s="794"/>
      <c r="CO83" s="794"/>
      <c r="CP83" s="794"/>
      <c r="CQ83" s="794"/>
      <c r="CR83" s="794"/>
      <c r="CS83" s="794"/>
      <c r="CT83" s="794"/>
      <c r="CU83" s="794"/>
      <c r="CV83" s="797"/>
      <c r="CW83" s="794"/>
      <c r="CX83" s="794"/>
      <c r="CY83" s="794"/>
      <c r="CZ83" s="794"/>
      <c r="DA83" s="794"/>
      <c r="DB83" s="794"/>
      <c r="DC83" s="794"/>
      <c r="DD83" s="794"/>
      <c r="DE83" s="794"/>
      <c r="DF83" s="794"/>
      <c r="DG83" s="794"/>
      <c r="DH83" s="794"/>
      <c r="DI83" s="794"/>
      <c r="DJ83" s="794"/>
      <c r="DK83" s="794"/>
      <c r="DL83" s="794"/>
      <c r="DM83" s="794"/>
      <c r="DN83" s="794"/>
      <c r="DO83" s="794"/>
      <c r="DP83" s="794"/>
      <c r="DQ83" s="794"/>
      <c r="DR83" s="812" t="str">
        <f t="shared" si="17"/>
        <v/>
      </c>
      <c r="DS83" s="806" t="str">
        <f t="shared" si="18"/>
        <v/>
      </c>
      <c r="DT83" s="807" t="str">
        <f t="shared" si="19"/>
        <v/>
      </c>
      <c r="DU83" s="807" t="str">
        <f t="shared" si="20"/>
        <v/>
      </c>
      <c r="DV83" s="808" t="str">
        <f t="shared" si="21"/>
        <v/>
      </c>
      <c r="DW83" s="793"/>
      <c r="DX83" s="794"/>
      <c r="DY83" s="794"/>
      <c r="DZ83" s="797"/>
      <c r="EA83" s="797"/>
      <c r="EB83" s="797"/>
      <c r="EC83" s="797"/>
      <c r="ED83" s="797"/>
      <c r="EE83" s="797"/>
      <c r="EF83" s="797"/>
      <c r="EG83" s="797"/>
      <c r="EH83" s="797"/>
      <c r="EI83" s="797"/>
      <c r="EJ83" s="797"/>
      <c r="EK83" s="797"/>
      <c r="EL83" s="797"/>
      <c r="EM83" s="794"/>
      <c r="EN83" s="794"/>
      <c r="EO83" s="794"/>
      <c r="EP83" s="794"/>
      <c r="EQ83" s="794"/>
      <c r="ER83" s="794"/>
      <c r="ES83" s="794"/>
      <c r="ET83" s="794"/>
      <c r="EU83" s="794"/>
      <c r="EV83" s="794"/>
      <c r="EW83" s="794"/>
      <c r="EX83" s="794"/>
      <c r="EY83" s="794"/>
      <c r="EZ83" s="797"/>
      <c r="FA83" s="794"/>
      <c r="FB83" s="794"/>
      <c r="FC83" s="794"/>
      <c r="FD83" s="794"/>
      <c r="FE83" s="794"/>
      <c r="FF83" s="794"/>
      <c r="FG83" s="794"/>
      <c r="FH83" s="794"/>
      <c r="FI83" s="794"/>
      <c r="FJ83" s="794"/>
      <c r="FK83" s="794"/>
      <c r="FL83" s="794"/>
      <c r="FM83" s="794"/>
      <c r="FN83" s="794"/>
      <c r="FO83" s="794"/>
      <c r="FP83" s="794"/>
      <c r="FQ83" s="794"/>
      <c r="FR83" s="794"/>
      <c r="FS83" s="794"/>
      <c r="FT83" s="794"/>
      <c r="FU83" s="794"/>
      <c r="FV83" s="812" t="str">
        <f t="shared" si="28"/>
        <v/>
      </c>
      <c r="FW83" s="806" t="str">
        <f t="shared" si="29"/>
        <v/>
      </c>
      <c r="FX83" s="807" t="str">
        <f t="shared" si="30"/>
        <v/>
      </c>
      <c r="FY83" s="807" t="str">
        <f t="shared" si="31"/>
        <v/>
      </c>
      <c r="FZ83" s="808" t="str">
        <f t="shared" si="32"/>
        <v/>
      </c>
    </row>
    <row r="84" spans="1:182" x14ac:dyDescent="0.2">
      <c r="A84" s="762">
        <f t="shared" si="33"/>
        <v>11</v>
      </c>
      <c r="B84" s="763" t="e">
        <f>AVERAGE('O3'!$AL$271:$AL$294)</f>
        <v>#DIV/0!</v>
      </c>
      <c r="C84" s="624"/>
      <c r="D84" s="624"/>
      <c r="E84" s="624"/>
      <c r="F84" s="624"/>
      <c r="G84" s="624"/>
      <c r="H84" s="624"/>
      <c r="I84" s="768"/>
      <c r="J84" s="634"/>
      <c r="K84" s="634"/>
      <c r="L84" s="634"/>
      <c r="N84" s="804">
        <f>SUM(AirVision!A83)</f>
        <v>0</v>
      </c>
      <c r="O84" s="793"/>
      <c r="P84" s="794"/>
      <c r="Q84" s="794"/>
      <c r="R84" s="797"/>
      <c r="S84" s="797"/>
      <c r="T84" s="797"/>
      <c r="U84" s="797"/>
      <c r="V84" s="797"/>
      <c r="W84" s="797"/>
      <c r="X84" s="797"/>
      <c r="Y84" s="797"/>
      <c r="Z84" s="797"/>
      <c r="AA84" s="797"/>
      <c r="AB84" s="797"/>
      <c r="AC84" s="797"/>
      <c r="AD84" s="797"/>
      <c r="AE84" s="794"/>
      <c r="AF84" s="794"/>
      <c r="AG84" s="794"/>
      <c r="AH84" s="794"/>
      <c r="AI84" s="794"/>
      <c r="AJ84" s="794"/>
      <c r="AK84" s="794"/>
      <c r="AL84" s="794"/>
      <c r="AM84" s="794"/>
      <c r="AN84" s="794"/>
      <c r="AO84" s="794"/>
      <c r="AP84" s="794"/>
      <c r="AQ84" s="794"/>
      <c r="AR84" s="794"/>
      <c r="AS84" s="794"/>
      <c r="AT84" s="794"/>
      <c r="AU84" s="794"/>
      <c r="AV84" s="794"/>
      <c r="AW84" s="794"/>
      <c r="AX84" s="794"/>
      <c r="AY84" s="794"/>
      <c r="AZ84" s="794"/>
      <c r="BA84" s="794"/>
      <c r="BB84" s="794"/>
      <c r="BC84" s="794"/>
      <c r="BD84" s="794"/>
      <c r="BE84" s="794"/>
      <c r="BF84" s="794"/>
      <c r="BG84" s="794"/>
      <c r="BH84" s="794"/>
      <c r="BI84" s="794"/>
      <c r="BJ84" s="794"/>
      <c r="BK84" s="794"/>
      <c r="BL84" s="794"/>
      <c r="BM84" s="794"/>
      <c r="BN84" s="812" t="str">
        <f t="shared" si="23"/>
        <v/>
      </c>
      <c r="BO84" s="806" t="str">
        <f t="shared" si="24"/>
        <v/>
      </c>
      <c r="BP84" s="807" t="str">
        <f t="shared" si="25"/>
        <v/>
      </c>
      <c r="BQ84" s="807" t="str">
        <f t="shared" si="26"/>
        <v/>
      </c>
      <c r="BR84" s="808" t="str">
        <f t="shared" si="27"/>
        <v/>
      </c>
      <c r="BS84" s="793"/>
      <c r="BT84" s="794"/>
      <c r="BU84" s="794"/>
      <c r="BV84" s="797"/>
      <c r="BW84" s="797"/>
      <c r="BX84" s="797"/>
      <c r="BY84" s="797"/>
      <c r="BZ84" s="797"/>
      <c r="CA84" s="797"/>
      <c r="CB84" s="797"/>
      <c r="CC84" s="797"/>
      <c r="CD84" s="797"/>
      <c r="CE84" s="797"/>
      <c r="CF84" s="797"/>
      <c r="CG84" s="797"/>
      <c r="CH84" s="797"/>
      <c r="CI84" s="794"/>
      <c r="CJ84" s="794"/>
      <c r="CK84" s="794"/>
      <c r="CL84" s="794"/>
      <c r="CM84" s="794"/>
      <c r="CN84" s="794"/>
      <c r="CO84" s="794"/>
      <c r="CP84" s="794"/>
      <c r="CQ84" s="794"/>
      <c r="CR84" s="794"/>
      <c r="CS84" s="794"/>
      <c r="CT84" s="794"/>
      <c r="CU84" s="794"/>
      <c r="CV84" s="797"/>
      <c r="CW84" s="794"/>
      <c r="CX84" s="794"/>
      <c r="CY84" s="794"/>
      <c r="CZ84" s="794"/>
      <c r="DA84" s="794"/>
      <c r="DB84" s="794"/>
      <c r="DC84" s="794"/>
      <c r="DD84" s="794"/>
      <c r="DE84" s="794"/>
      <c r="DF84" s="794"/>
      <c r="DG84" s="794"/>
      <c r="DH84" s="794"/>
      <c r="DI84" s="794"/>
      <c r="DJ84" s="794"/>
      <c r="DK84" s="794"/>
      <c r="DL84" s="794"/>
      <c r="DM84" s="794"/>
      <c r="DN84" s="794"/>
      <c r="DO84" s="794"/>
      <c r="DP84" s="794"/>
      <c r="DQ84" s="794"/>
      <c r="DR84" s="812" t="str">
        <f t="shared" si="17"/>
        <v/>
      </c>
      <c r="DS84" s="806" t="str">
        <f t="shared" si="18"/>
        <v/>
      </c>
      <c r="DT84" s="807" t="str">
        <f t="shared" si="19"/>
        <v/>
      </c>
      <c r="DU84" s="807" t="str">
        <f t="shared" si="20"/>
        <v/>
      </c>
      <c r="DV84" s="808" t="str">
        <f t="shared" si="21"/>
        <v/>
      </c>
      <c r="DW84" s="793"/>
      <c r="DX84" s="794"/>
      <c r="DY84" s="794"/>
      <c r="DZ84" s="797"/>
      <c r="EA84" s="797"/>
      <c r="EB84" s="797"/>
      <c r="EC84" s="797"/>
      <c r="ED84" s="797"/>
      <c r="EE84" s="797"/>
      <c r="EF84" s="797"/>
      <c r="EG84" s="797"/>
      <c r="EH84" s="797"/>
      <c r="EI84" s="797"/>
      <c r="EJ84" s="797"/>
      <c r="EK84" s="797"/>
      <c r="EL84" s="797"/>
      <c r="EM84" s="794"/>
      <c r="EN84" s="794"/>
      <c r="EO84" s="794"/>
      <c r="EP84" s="794"/>
      <c r="EQ84" s="794"/>
      <c r="ER84" s="794"/>
      <c r="ES84" s="794"/>
      <c r="ET84" s="794"/>
      <c r="EU84" s="794"/>
      <c r="EV84" s="794"/>
      <c r="EW84" s="794"/>
      <c r="EX84" s="794"/>
      <c r="EY84" s="794"/>
      <c r="EZ84" s="797"/>
      <c r="FA84" s="794"/>
      <c r="FB84" s="794"/>
      <c r="FC84" s="794"/>
      <c r="FD84" s="794"/>
      <c r="FE84" s="794"/>
      <c r="FF84" s="794"/>
      <c r="FG84" s="794"/>
      <c r="FH84" s="794"/>
      <c r="FI84" s="794"/>
      <c r="FJ84" s="794"/>
      <c r="FK84" s="794"/>
      <c r="FL84" s="794"/>
      <c r="FM84" s="794"/>
      <c r="FN84" s="794"/>
      <c r="FO84" s="794"/>
      <c r="FP84" s="794"/>
      <c r="FQ84" s="794"/>
      <c r="FR84" s="794"/>
      <c r="FS84" s="794"/>
      <c r="FT84" s="794"/>
      <c r="FU84" s="794"/>
      <c r="FV84" s="812" t="str">
        <f t="shared" si="28"/>
        <v/>
      </c>
      <c r="FW84" s="806" t="str">
        <f t="shared" si="29"/>
        <v/>
      </c>
      <c r="FX84" s="807" t="str">
        <f t="shared" si="30"/>
        <v/>
      </c>
      <c r="FY84" s="807" t="str">
        <f t="shared" si="31"/>
        <v/>
      </c>
      <c r="FZ84" s="808" t="str">
        <f t="shared" si="32"/>
        <v/>
      </c>
    </row>
    <row r="85" spans="1:182" x14ac:dyDescent="0.2">
      <c r="A85" s="762">
        <f t="shared" si="33"/>
        <v>12</v>
      </c>
      <c r="B85" s="763" t="e">
        <f>AVERAGE('O3'!$AL$295:$AL$318)</f>
        <v>#DIV/0!</v>
      </c>
      <c r="C85" s="624"/>
      <c r="D85" s="624"/>
      <c r="E85" s="624"/>
      <c r="F85" s="624"/>
      <c r="G85" s="624"/>
      <c r="H85" s="624"/>
      <c r="I85" s="768"/>
      <c r="J85" s="634"/>
      <c r="K85" s="634"/>
      <c r="L85" s="634"/>
      <c r="N85" s="804">
        <f>SUM(AirVision!A84)</f>
        <v>0</v>
      </c>
      <c r="O85" s="793"/>
      <c r="P85" s="794"/>
      <c r="Q85" s="794"/>
      <c r="R85" s="797"/>
      <c r="S85" s="797"/>
      <c r="T85" s="797"/>
      <c r="U85" s="797"/>
      <c r="V85" s="797"/>
      <c r="W85" s="797"/>
      <c r="X85" s="797"/>
      <c r="Y85" s="797"/>
      <c r="Z85" s="797"/>
      <c r="AA85" s="797"/>
      <c r="AB85" s="797"/>
      <c r="AC85" s="797"/>
      <c r="AD85" s="797"/>
      <c r="AE85" s="794"/>
      <c r="AF85" s="794"/>
      <c r="AG85" s="794"/>
      <c r="AH85" s="794"/>
      <c r="AI85" s="794"/>
      <c r="AJ85" s="794"/>
      <c r="AK85" s="794"/>
      <c r="AL85" s="794"/>
      <c r="AM85" s="794"/>
      <c r="AN85" s="794"/>
      <c r="AO85" s="794"/>
      <c r="AP85" s="794"/>
      <c r="AQ85" s="794"/>
      <c r="AR85" s="794"/>
      <c r="AS85" s="794"/>
      <c r="AT85" s="794"/>
      <c r="AU85" s="794"/>
      <c r="AV85" s="794"/>
      <c r="AW85" s="794"/>
      <c r="AX85" s="794"/>
      <c r="AY85" s="794"/>
      <c r="AZ85" s="794"/>
      <c r="BA85" s="794"/>
      <c r="BB85" s="794"/>
      <c r="BC85" s="794"/>
      <c r="BD85" s="794"/>
      <c r="BE85" s="794"/>
      <c r="BF85" s="794"/>
      <c r="BG85" s="794"/>
      <c r="BH85" s="794"/>
      <c r="BI85" s="794"/>
      <c r="BJ85" s="794"/>
      <c r="BK85" s="794"/>
      <c r="BL85" s="794"/>
      <c r="BM85" s="794"/>
      <c r="BN85" s="812" t="str">
        <f t="shared" si="23"/>
        <v/>
      </c>
      <c r="BO85" s="806" t="str">
        <f t="shared" si="24"/>
        <v/>
      </c>
      <c r="BP85" s="807" t="str">
        <f t="shared" si="25"/>
        <v/>
      </c>
      <c r="BQ85" s="807" t="str">
        <f t="shared" si="26"/>
        <v/>
      </c>
      <c r="BR85" s="808" t="str">
        <f t="shared" si="27"/>
        <v/>
      </c>
      <c r="BS85" s="793"/>
      <c r="BT85" s="794"/>
      <c r="BU85" s="794"/>
      <c r="BV85" s="797"/>
      <c r="BW85" s="797"/>
      <c r="BX85" s="797"/>
      <c r="BY85" s="797"/>
      <c r="BZ85" s="797"/>
      <c r="CA85" s="797"/>
      <c r="CB85" s="797"/>
      <c r="CC85" s="797"/>
      <c r="CD85" s="797"/>
      <c r="CE85" s="797"/>
      <c r="CF85" s="797"/>
      <c r="CG85" s="797"/>
      <c r="CH85" s="797"/>
      <c r="CI85" s="794"/>
      <c r="CJ85" s="794"/>
      <c r="CK85" s="794"/>
      <c r="CL85" s="794"/>
      <c r="CM85" s="794"/>
      <c r="CN85" s="794"/>
      <c r="CO85" s="794"/>
      <c r="CP85" s="794"/>
      <c r="CQ85" s="794"/>
      <c r="CR85" s="794"/>
      <c r="CS85" s="794"/>
      <c r="CT85" s="794"/>
      <c r="CU85" s="794"/>
      <c r="CV85" s="797"/>
      <c r="CW85" s="794"/>
      <c r="CX85" s="794"/>
      <c r="CY85" s="794"/>
      <c r="CZ85" s="794"/>
      <c r="DA85" s="794"/>
      <c r="DB85" s="794"/>
      <c r="DC85" s="794"/>
      <c r="DD85" s="794"/>
      <c r="DE85" s="794"/>
      <c r="DF85" s="794"/>
      <c r="DG85" s="794"/>
      <c r="DH85" s="794"/>
      <c r="DI85" s="794"/>
      <c r="DJ85" s="794"/>
      <c r="DK85" s="794"/>
      <c r="DL85" s="794"/>
      <c r="DM85" s="794"/>
      <c r="DN85" s="794"/>
      <c r="DO85" s="794"/>
      <c r="DP85" s="794"/>
      <c r="DQ85" s="794"/>
      <c r="DR85" s="812" t="str">
        <f t="shared" si="17"/>
        <v/>
      </c>
      <c r="DS85" s="806" t="str">
        <f t="shared" si="18"/>
        <v/>
      </c>
      <c r="DT85" s="807" t="str">
        <f t="shared" si="19"/>
        <v/>
      </c>
      <c r="DU85" s="807" t="str">
        <f t="shared" si="20"/>
        <v/>
      </c>
      <c r="DV85" s="808" t="str">
        <f t="shared" si="21"/>
        <v/>
      </c>
      <c r="DW85" s="793"/>
      <c r="DX85" s="794"/>
      <c r="DY85" s="794"/>
      <c r="DZ85" s="797"/>
      <c r="EA85" s="797"/>
      <c r="EB85" s="797"/>
      <c r="EC85" s="797"/>
      <c r="ED85" s="797"/>
      <c r="EE85" s="797"/>
      <c r="EF85" s="797"/>
      <c r="EG85" s="797"/>
      <c r="EH85" s="797"/>
      <c r="EI85" s="797"/>
      <c r="EJ85" s="797"/>
      <c r="EK85" s="797"/>
      <c r="EL85" s="797"/>
      <c r="EM85" s="794"/>
      <c r="EN85" s="794"/>
      <c r="EO85" s="794"/>
      <c r="EP85" s="794"/>
      <c r="EQ85" s="794"/>
      <c r="ER85" s="794"/>
      <c r="ES85" s="794"/>
      <c r="ET85" s="794"/>
      <c r="EU85" s="794"/>
      <c r="EV85" s="794"/>
      <c r="EW85" s="794"/>
      <c r="EX85" s="794"/>
      <c r="EY85" s="794"/>
      <c r="EZ85" s="797"/>
      <c r="FA85" s="794"/>
      <c r="FB85" s="794"/>
      <c r="FC85" s="794"/>
      <c r="FD85" s="794"/>
      <c r="FE85" s="794"/>
      <c r="FF85" s="794"/>
      <c r="FG85" s="794"/>
      <c r="FH85" s="794"/>
      <c r="FI85" s="794"/>
      <c r="FJ85" s="794"/>
      <c r="FK85" s="794"/>
      <c r="FL85" s="794"/>
      <c r="FM85" s="794"/>
      <c r="FN85" s="794"/>
      <c r="FO85" s="794"/>
      <c r="FP85" s="794"/>
      <c r="FQ85" s="794"/>
      <c r="FR85" s="794"/>
      <c r="FS85" s="794"/>
      <c r="FT85" s="794"/>
      <c r="FU85" s="794"/>
      <c r="FV85" s="812" t="str">
        <f t="shared" si="28"/>
        <v/>
      </c>
      <c r="FW85" s="806" t="str">
        <f t="shared" si="29"/>
        <v/>
      </c>
      <c r="FX85" s="807" t="str">
        <f t="shared" si="30"/>
        <v/>
      </c>
      <c r="FY85" s="807" t="str">
        <f t="shared" si="31"/>
        <v/>
      </c>
      <c r="FZ85" s="808" t="str">
        <f t="shared" si="32"/>
        <v/>
      </c>
    </row>
    <row r="86" spans="1:182" x14ac:dyDescent="0.2">
      <c r="A86" s="762">
        <f t="shared" si="33"/>
        <v>13</v>
      </c>
      <c r="B86" s="763" t="e">
        <f>AVERAGE('O3'!$AL$319:$AL$342)</f>
        <v>#DIV/0!</v>
      </c>
      <c r="C86" s="624"/>
      <c r="D86" s="624"/>
      <c r="E86" s="624"/>
      <c r="F86" s="624"/>
      <c r="G86" s="624"/>
      <c r="H86" s="624"/>
      <c r="I86" s="768"/>
      <c r="J86" s="634"/>
      <c r="K86" s="634"/>
      <c r="L86" s="634"/>
      <c r="N86" s="804">
        <f>SUM(AirVision!A85)</f>
        <v>0</v>
      </c>
      <c r="O86" s="793"/>
      <c r="P86" s="794"/>
      <c r="Q86" s="794"/>
      <c r="R86" s="797"/>
      <c r="S86" s="797"/>
      <c r="T86" s="797"/>
      <c r="U86" s="797"/>
      <c r="V86" s="797"/>
      <c r="W86" s="797"/>
      <c r="X86" s="797"/>
      <c r="Y86" s="797"/>
      <c r="Z86" s="797"/>
      <c r="AA86" s="797"/>
      <c r="AB86" s="797"/>
      <c r="AC86" s="797"/>
      <c r="AD86" s="797"/>
      <c r="AE86" s="794"/>
      <c r="AF86" s="794"/>
      <c r="AG86" s="794"/>
      <c r="AH86" s="794"/>
      <c r="AI86" s="794"/>
      <c r="AJ86" s="794"/>
      <c r="AK86" s="794"/>
      <c r="AL86" s="794"/>
      <c r="AM86" s="794"/>
      <c r="AN86" s="794"/>
      <c r="AO86" s="794"/>
      <c r="AP86" s="794"/>
      <c r="AQ86" s="794"/>
      <c r="AR86" s="794"/>
      <c r="AS86" s="794"/>
      <c r="AT86" s="794"/>
      <c r="AU86" s="794"/>
      <c r="AV86" s="794"/>
      <c r="AW86" s="794"/>
      <c r="AX86" s="794"/>
      <c r="AY86" s="794"/>
      <c r="AZ86" s="794"/>
      <c r="BA86" s="794"/>
      <c r="BB86" s="794"/>
      <c r="BC86" s="794"/>
      <c r="BD86" s="794"/>
      <c r="BE86" s="794"/>
      <c r="BF86" s="794"/>
      <c r="BG86" s="794"/>
      <c r="BH86" s="794"/>
      <c r="BI86" s="794"/>
      <c r="BJ86" s="794"/>
      <c r="BK86" s="794"/>
      <c r="BL86" s="794"/>
      <c r="BM86" s="794"/>
      <c r="BN86" s="812" t="str">
        <f t="shared" si="23"/>
        <v/>
      </c>
      <c r="BO86" s="806" t="str">
        <f t="shared" si="24"/>
        <v/>
      </c>
      <c r="BP86" s="807" t="str">
        <f t="shared" si="25"/>
        <v/>
      </c>
      <c r="BQ86" s="807" t="str">
        <f t="shared" si="26"/>
        <v/>
      </c>
      <c r="BR86" s="808" t="str">
        <f t="shared" si="27"/>
        <v/>
      </c>
      <c r="BS86" s="793"/>
      <c r="BT86" s="794"/>
      <c r="BU86" s="794"/>
      <c r="BV86" s="797"/>
      <c r="BW86" s="797"/>
      <c r="BX86" s="797"/>
      <c r="BY86" s="797"/>
      <c r="BZ86" s="797"/>
      <c r="CA86" s="797"/>
      <c r="CB86" s="797"/>
      <c r="CC86" s="797"/>
      <c r="CD86" s="797"/>
      <c r="CE86" s="797"/>
      <c r="CF86" s="797"/>
      <c r="CG86" s="797"/>
      <c r="CH86" s="797"/>
      <c r="CI86" s="794"/>
      <c r="CJ86" s="794"/>
      <c r="CK86" s="794"/>
      <c r="CL86" s="794"/>
      <c r="CM86" s="794"/>
      <c r="CN86" s="794"/>
      <c r="CO86" s="794"/>
      <c r="CP86" s="794"/>
      <c r="CQ86" s="794"/>
      <c r="CR86" s="794"/>
      <c r="CS86" s="794"/>
      <c r="CT86" s="794"/>
      <c r="CU86" s="794"/>
      <c r="CV86" s="797"/>
      <c r="CW86" s="794"/>
      <c r="CX86" s="794"/>
      <c r="CY86" s="794"/>
      <c r="CZ86" s="794"/>
      <c r="DA86" s="794"/>
      <c r="DB86" s="794"/>
      <c r="DC86" s="794"/>
      <c r="DD86" s="794"/>
      <c r="DE86" s="794"/>
      <c r="DF86" s="794"/>
      <c r="DG86" s="794"/>
      <c r="DH86" s="794"/>
      <c r="DI86" s="794"/>
      <c r="DJ86" s="794"/>
      <c r="DK86" s="794"/>
      <c r="DL86" s="794"/>
      <c r="DM86" s="794"/>
      <c r="DN86" s="794"/>
      <c r="DO86" s="794"/>
      <c r="DP86" s="794"/>
      <c r="DQ86" s="794"/>
      <c r="DR86" s="812" t="str">
        <f t="shared" si="17"/>
        <v/>
      </c>
      <c r="DS86" s="806" t="str">
        <f t="shared" si="18"/>
        <v/>
      </c>
      <c r="DT86" s="807" t="str">
        <f t="shared" si="19"/>
        <v/>
      </c>
      <c r="DU86" s="807" t="str">
        <f t="shared" si="20"/>
        <v/>
      </c>
      <c r="DV86" s="808" t="str">
        <f t="shared" si="21"/>
        <v/>
      </c>
      <c r="DW86" s="793"/>
      <c r="DX86" s="794"/>
      <c r="DY86" s="794"/>
      <c r="DZ86" s="797"/>
      <c r="EA86" s="797"/>
      <c r="EB86" s="797"/>
      <c r="EC86" s="797"/>
      <c r="ED86" s="797"/>
      <c r="EE86" s="797"/>
      <c r="EF86" s="797"/>
      <c r="EG86" s="797"/>
      <c r="EH86" s="797"/>
      <c r="EI86" s="797"/>
      <c r="EJ86" s="797"/>
      <c r="EK86" s="797"/>
      <c r="EL86" s="797"/>
      <c r="EM86" s="794"/>
      <c r="EN86" s="794"/>
      <c r="EO86" s="794"/>
      <c r="EP86" s="794"/>
      <c r="EQ86" s="794"/>
      <c r="ER86" s="794"/>
      <c r="ES86" s="794"/>
      <c r="ET86" s="794"/>
      <c r="EU86" s="794"/>
      <c r="EV86" s="794"/>
      <c r="EW86" s="794"/>
      <c r="EX86" s="794"/>
      <c r="EY86" s="794"/>
      <c r="EZ86" s="797"/>
      <c r="FA86" s="794"/>
      <c r="FB86" s="794"/>
      <c r="FC86" s="794"/>
      <c r="FD86" s="794"/>
      <c r="FE86" s="794"/>
      <c r="FF86" s="794"/>
      <c r="FG86" s="794"/>
      <c r="FH86" s="794"/>
      <c r="FI86" s="794"/>
      <c r="FJ86" s="794"/>
      <c r="FK86" s="794"/>
      <c r="FL86" s="794"/>
      <c r="FM86" s="794"/>
      <c r="FN86" s="794"/>
      <c r="FO86" s="794"/>
      <c r="FP86" s="794"/>
      <c r="FQ86" s="794"/>
      <c r="FR86" s="794"/>
      <c r="FS86" s="794"/>
      <c r="FT86" s="794"/>
      <c r="FU86" s="794"/>
      <c r="FV86" s="812" t="str">
        <f t="shared" si="28"/>
        <v/>
      </c>
      <c r="FW86" s="806" t="str">
        <f t="shared" si="29"/>
        <v/>
      </c>
      <c r="FX86" s="807" t="str">
        <f t="shared" si="30"/>
        <v/>
      </c>
      <c r="FY86" s="807" t="str">
        <f t="shared" si="31"/>
        <v/>
      </c>
      <c r="FZ86" s="808" t="str">
        <f t="shared" si="32"/>
        <v/>
      </c>
    </row>
    <row r="87" spans="1:182" x14ac:dyDescent="0.2">
      <c r="A87" s="762">
        <f t="shared" si="33"/>
        <v>14</v>
      </c>
      <c r="B87" s="763" t="e">
        <f>AVERAGE('O3'!$AL$343:$AL$366)</f>
        <v>#DIV/0!</v>
      </c>
      <c r="C87" s="624"/>
      <c r="D87" s="624"/>
      <c r="E87" s="624"/>
      <c r="F87" s="624"/>
      <c r="G87" s="624"/>
      <c r="H87" s="624"/>
      <c r="I87" s="768"/>
      <c r="J87" s="634"/>
      <c r="K87" s="634"/>
      <c r="L87" s="634"/>
      <c r="N87" s="804">
        <f>SUM(AirVision!A86)</f>
        <v>0</v>
      </c>
      <c r="O87" s="793"/>
      <c r="P87" s="794"/>
      <c r="Q87" s="794"/>
      <c r="R87" s="797"/>
      <c r="S87" s="797"/>
      <c r="T87" s="797"/>
      <c r="U87" s="797"/>
      <c r="V87" s="797"/>
      <c r="W87" s="797"/>
      <c r="X87" s="797"/>
      <c r="Y87" s="797"/>
      <c r="Z87" s="797"/>
      <c r="AA87" s="797"/>
      <c r="AB87" s="797"/>
      <c r="AC87" s="797"/>
      <c r="AD87" s="797"/>
      <c r="AE87" s="794"/>
      <c r="AF87" s="794"/>
      <c r="AG87" s="794"/>
      <c r="AH87" s="794"/>
      <c r="AI87" s="794"/>
      <c r="AJ87" s="794"/>
      <c r="AK87" s="794"/>
      <c r="AL87" s="794"/>
      <c r="AM87" s="794"/>
      <c r="AN87" s="794"/>
      <c r="AO87" s="794"/>
      <c r="AP87" s="794"/>
      <c r="AQ87" s="794"/>
      <c r="AR87" s="794"/>
      <c r="AS87" s="794"/>
      <c r="AT87" s="794"/>
      <c r="AU87" s="794"/>
      <c r="AV87" s="794"/>
      <c r="AW87" s="794"/>
      <c r="AX87" s="794"/>
      <c r="AY87" s="794"/>
      <c r="AZ87" s="794"/>
      <c r="BA87" s="794"/>
      <c r="BB87" s="794"/>
      <c r="BC87" s="794"/>
      <c r="BD87" s="794"/>
      <c r="BE87" s="794"/>
      <c r="BF87" s="794"/>
      <c r="BG87" s="794"/>
      <c r="BH87" s="794"/>
      <c r="BI87" s="794"/>
      <c r="BJ87" s="794"/>
      <c r="BK87" s="794"/>
      <c r="BL87" s="794"/>
      <c r="BM87" s="794"/>
      <c r="BN87" s="812" t="str">
        <f t="shared" si="23"/>
        <v/>
      </c>
      <c r="BO87" s="806" t="str">
        <f t="shared" si="24"/>
        <v/>
      </c>
      <c r="BP87" s="807" t="str">
        <f t="shared" si="25"/>
        <v/>
      </c>
      <c r="BQ87" s="807" t="str">
        <f t="shared" si="26"/>
        <v/>
      </c>
      <c r="BR87" s="808" t="str">
        <f t="shared" si="27"/>
        <v/>
      </c>
      <c r="BS87" s="793"/>
      <c r="BT87" s="794"/>
      <c r="BU87" s="794"/>
      <c r="BV87" s="797"/>
      <c r="BW87" s="797"/>
      <c r="BX87" s="797"/>
      <c r="BY87" s="797"/>
      <c r="BZ87" s="797"/>
      <c r="CA87" s="797"/>
      <c r="CB87" s="797"/>
      <c r="CC87" s="797"/>
      <c r="CD87" s="797"/>
      <c r="CE87" s="797"/>
      <c r="CF87" s="797"/>
      <c r="CG87" s="797"/>
      <c r="CH87" s="797"/>
      <c r="CI87" s="794"/>
      <c r="CJ87" s="794"/>
      <c r="CK87" s="794"/>
      <c r="CL87" s="794"/>
      <c r="CM87" s="794"/>
      <c r="CN87" s="794"/>
      <c r="CO87" s="794"/>
      <c r="CP87" s="794"/>
      <c r="CQ87" s="794"/>
      <c r="CR87" s="794"/>
      <c r="CS87" s="794"/>
      <c r="CT87" s="794"/>
      <c r="CU87" s="794"/>
      <c r="CV87" s="797"/>
      <c r="CW87" s="794"/>
      <c r="CX87" s="794"/>
      <c r="CY87" s="794"/>
      <c r="CZ87" s="794"/>
      <c r="DA87" s="794"/>
      <c r="DB87" s="794"/>
      <c r="DC87" s="794"/>
      <c r="DD87" s="794"/>
      <c r="DE87" s="794"/>
      <c r="DF87" s="794"/>
      <c r="DG87" s="794"/>
      <c r="DH87" s="794"/>
      <c r="DI87" s="794"/>
      <c r="DJ87" s="794"/>
      <c r="DK87" s="794"/>
      <c r="DL87" s="794"/>
      <c r="DM87" s="794"/>
      <c r="DN87" s="794"/>
      <c r="DO87" s="794"/>
      <c r="DP87" s="794"/>
      <c r="DQ87" s="794"/>
      <c r="DR87" s="812" t="str">
        <f t="shared" si="17"/>
        <v/>
      </c>
      <c r="DS87" s="806" t="str">
        <f t="shared" si="18"/>
        <v/>
      </c>
      <c r="DT87" s="807" t="str">
        <f t="shared" si="19"/>
        <v/>
      </c>
      <c r="DU87" s="807" t="str">
        <f t="shared" si="20"/>
        <v/>
      </c>
      <c r="DV87" s="808" t="str">
        <f t="shared" si="21"/>
        <v/>
      </c>
      <c r="DW87" s="793"/>
      <c r="DX87" s="794"/>
      <c r="DY87" s="794"/>
      <c r="DZ87" s="797"/>
      <c r="EA87" s="797"/>
      <c r="EB87" s="797"/>
      <c r="EC87" s="797"/>
      <c r="ED87" s="797"/>
      <c r="EE87" s="797"/>
      <c r="EF87" s="797"/>
      <c r="EG87" s="797"/>
      <c r="EH87" s="797"/>
      <c r="EI87" s="797"/>
      <c r="EJ87" s="797"/>
      <c r="EK87" s="797"/>
      <c r="EL87" s="797"/>
      <c r="EM87" s="794"/>
      <c r="EN87" s="794"/>
      <c r="EO87" s="794"/>
      <c r="EP87" s="794"/>
      <c r="EQ87" s="794"/>
      <c r="ER87" s="794"/>
      <c r="ES87" s="794"/>
      <c r="ET87" s="794"/>
      <c r="EU87" s="794"/>
      <c r="EV87" s="794"/>
      <c r="EW87" s="794"/>
      <c r="EX87" s="794"/>
      <c r="EY87" s="794"/>
      <c r="EZ87" s="797"/>
      <c r="FA87" s="794"/>
      <c r="FB87" s="794"/>
      <c r="FC87" s="794"/>
      <c r="FD87" s="794"/>
      <c r="FE87" s="794"/>
      <c r="FF87" s="794"/>
      <c r="FG87" s="794"/>
      <c r="FH87" s="794"/>
      <c r="FI87" s="794"/>
      <c r="FJ87" s="794"/>
      <c r="FK87" s="794"/>
      <c r="FL87" s="794"/>
      <c r="FM87" s="794"/>
      <c r="FN87" s="794"/>
      <c r="FO87" s="794"/>
      <c r="FP87" s="794"/>
      <c r="FQ87" s="794"/>
      <c r="FR87" s="794"/>
      <c r="FS87" s="794"/>
      <c r="FT87" s="794"/>
      <c r="FU87" s="794"/>
      <c r="FV87" s="812" t="str">
        <f t="shared" si="28"/>
        <v/>
      </c>
      <c r="FW87" s="806" t="str">
        <f t="shared" si="29"/>
        <v/>
      </c>
      <c r="FX87" s="807" t="str">
        <f t="shared" si="30"/>
        <v/>
      </c>
      <c r="FY87" s="807" t="str">
        <f t="shared" si="31"/>
        <v/>
      </c>
      <c r="FZ87" s="808" t="str">
        <f t="shared" si="32"/>
        <v/>
      </c>
    </row>
    <row r="88" spans="1:182" x14ac:dyDescent="0.2">
      <c r="A88" s="762">
        <f t="shared" si="33"/>
        <v>15</v>
      </c>
      <c r="B88" s="763" t="e">
        <f>AVERAGE('O3'!$AL$367:$AL$390)</f>
        <v>#DIV/0!</v>
      </c>
      <c r="C88" s="624"/>
      <c r="D88" s="624"/>
      <c r="E88" s="624"/>
      <c r="F88" s="624"/>
      <c r="G88" s="624"/>
      <c r="H88" s="624"/>
      <c r="I88" s="768"/>
      <c r="J88" s="634"/>
      <c r="K88" s="634"/>
      <c r="L88" s="634"/>
      <c r="N88" s="804">
        <f>SUM(AirVision!A87)</f>
        <v>0</v>
      </c>
      <c r="O88" s="793"/>
      <c r="P88" s="794"/>
      <c r="Q88" s="794"/>
      <c r="R88" s="797"/>
      <c r="S88" s="797"/>
      <c r="T88" s="797"/>
      <c r="U88" s="797"/>
      <c r="V88" s="797"/>
      <c r="W88" s="797"/>
      <c r="X88" s="797"/>
      <c r="Y88" s="797"/>
      <c r="Z88" s="797"/>
      <c r="AA88" s="797"/>
      <c r="AB88" s="797"/>
      <c r="AC88" s="797"/>
      <c r="AD88" s="797"/>
      <c r="AE88" s="794"/>
      <c r="AF88" s="794"/>
      <c r="AG88" s="794"/>
      <c r="AH88" s="794"/>
      <c r="AI88" s="794"/>
      <c r="AJ88" s="794"/>
      <c r="AK88" s="794"/>
      <c r="AL88" s="794"/>
      <c r="AM88" s="794"/>
      <c r="AN88" s="794"/>
      <c r="AO88" s="794"/>
      <c r="AP88" s="794"/>
      <c r="AQ88" s="794"/>
      <c r="AR88" s="794"/>
      <c r="AS88" s="794"/>
      <c r="AT88" s="794"/>
      <c r="AU88" s="794"/>
      <c r="AV88" s="794"/>
      <c r="AW88" s="794"/>
      <c r="AX88" s="794"/>
      <c r="AY88" s="794"/>
      <c r="AZ88" s="794"/>
      <c r="BA88" s="794"/>
      <c r="BB88" s="794"/>
      <c r="BC88" s="794"/>
      <c r="BD88" s="794"/>
      <c r="BE88" s="794"/>
      <c r="BF88" s="794"/>
      <c r="BG88" s="794"/>
      <c r="BH88" s="794"/>
      <c r="BI88" s="794"/>
      <c r="BJ88" s="794"/>
      <c r="BK88" s="794"/>
      <c r="BL88" s="794"/>
      <c r="BM88" s="794"/>
      <c r="BN88" s="812" t="str">
        <f t="shared" si="23"/>
        <v/>
      </c>
      <c r="BO88" s="806" t="str">
        <f t="shared" si="24"/>
        <v/>
      </c>
      <c r="BP88" s="807" t="str">
        <f t="shared" si="25"/>
        <v/>
      </c>
      <c r="BQ88" s="807" t="str">
        <f t="shared" si="26"/>
        <v/>
      </c>
      <c r="BR88" s="808" t="str">
        <f t="shared" si="27"/>
        <v/>
      </c>
      <c r="BS88" s="793"/>
      <c r="BT88" s="794"/>
      <c r="BU88" s="794"/>
      <c r="BV88" s="797"/>
      <c r="BW88" s="797"/>
      <c r="BX88" s="797"/>
      <c r="BY88" s="797"/>
      <c r="BZ88" s="797"/>
      <c r="CA88" s="797"/>
      <c r="CB88" s="797"/>
      <c r="CC88" s="797"/>
      <c r="CD88" s="797"/>
      <c r="CE88" s="797"/>
      <c r="CF88" s="797"/>
      <c r="CG88" s="797"/>
      <c r="CH88" s="797"/>
      <c r="CI88" s="794"/>
      <c r="CJ88" s="794"/>
      <c r="CK88" s="794"/>
      <c r="CL88" s="794"/>
      <c r="CM88" s="794"/>
      <c r="CN88" s="794"/>
      <c r="CO88" s="794"/>
      <c r="CP88" s="794"/>
      <c r="CQ88" s="794"/>
      <c r="CR88" s="794"/>
      <c r="CS88" s="794"/>
      <c r="CT88" s="794"/>
      <c r="CU88" s="794"/>
      <c r="CV88" s="797"/>
      <c r="CW88" s="794"/>
      <c r="CX88" s="794"/>
      <c r="CY88" s="794"/>
      <c r="CZ88" s="794"/>
      <c r="DA88" s="794"/>
      <c r="DB88" s="794"/>
      <c r="DC88" s="794"/>
      <c r="DD88" s="794"/>
      <c r="DE88" s="794"/>
      <c r="DF88" s="794"/>
      <c r="DG88" s="794"/>
      <c r="DH88" s="794"/>
      <c r="DI88" s="794"/>
      <c r="DJ88" s="794"/>
      <c r="DK88" s="794"/>
      <c r="DL88" s="794"/>
      <c r="DM88" s="794"/>
      <c r="DN88" s="794"/>
      <c r="DO88" s="794"/>
      <c r="DP88" s="794"/>
      <c r="DQ88" s="794"/>
      <c r="DR88" s="812" t="str">
        <f t="shared" si="17"/>
        <v/>
      </c>
      <c r="DS88" s="806" t="str">
        <f t="shared" si="18"/>
        <v/>
      </c>
      <c r="DT88" s="807" t="str">
        <f t="shared" si="19"/>
        <v/>
      </c>
      <c r="DU88" s="807" t="str">
        <f t="shared" si="20"/>
        <v/>
      </c>
      <c r="DV88" s="808" t="str">
        <f t="shared" si="21"/>
        <v/>
      </c>
      <c r="DW88" s="793"/>
      <c r="DX88" s="794"/>
      <c r="DY88" s="794"/>
      <c r="DZ88" s="797"/>
      <c r="EA88" s="797"/>
      <c r="EB88" s="797"/>
      <c r="EC88" s="797"/>
      <c r="ED88" s="797"/>
      <c r="EE88" s="797"/>
      <c r="EF88" s="797"/>
      <c r="EG88" s="797"/>
      <c r="EH88" s="797"/>
      <c r="EI88" s="797"/>
      <c r="EJ88" s="797"/>
      <c r="EK88" s="797"/>
      <c r="EL88" s="797"/>
      <c r="EM88" s="794"/>
      <c r="EN88" s="794"/>
      <c r="EO88" s="794"/>
      <c r="EP88" s="794"/>
      <c r="EQ88" s="794"/>
      <c r="ER88" s="794"/>
      <c r="ES88" s="794"/>
      <c r="ET88" s="794"/>
      <c r="EU88" s="794"/>
      <c r="EV88" s="794"/>
      <c r="EW88" s="794"/>
      <c r="EX88" s="794"/>
      <c r="EY88" s="794"/>
      <c r="EZ88" s="797"/>
      <c r="FA88" s="794"/>
      <c r="FB88" s="794"/>
      <c r="FC88" s="794"/>
      <c r="FD88" s="794"/>
      <c r="FE88" s="794"/>
      <c r="FF88" s="794"/>
      <c r="FG88" s="794"/>
      <c r="FH88" s="794"/>
      <c r="FI88" s="794"/>
      <c r="FJ88" s="794"/>
      <c r="FK88" s="794"/>
      <c r="FL88" s="794"/>
      <c r="FM88" s="794"/>
      <c r="FN88" s="794"/>
      <c r="FO88" s="794"/>
      <c r="FP88" s="794"/>
      <c r="FQ88" s="794"/>
      <c r="FR88" s="794"/>
      <c r="FS88" s="794"/>
      <c r="FT88" s="794"/>
      <c r="FU88" s="794"/>
      <c r="FV88" s="812" t="str">
        <f t="shared" si="28"/>
        <v/>
      </c>
      <c r="FW88" s="806" t="str">
        <f t="shared" si="29"/>
        <v/>
      </c>
      <c r="FX88" s="807" t="str">
        <f t="shared" si="30"/>
        <v/>
      </c>
      <c r="FY88" s="807" t="str">
        <f t="shared" si="31"/>
        <v/>
      </c>
      <c r="FZ88" s="808" t="str">
        <f t="shared" si="32"/>
        <v/>
      </c>
    </row>
    <row r="89" spans="1:182" x14ac:dyDescent="0.2">
      <c r="A89" s="762">
        <f t="shared" si="33"/>
        <v>16</v>
      </c>
      <c r="B89" s="763" t="e">
        <f>AVERAGE('O3'!$AL$391:$AL$414)</f>
        <v>#DIV/0!</v>
      </c>
      <c r="C89" s="624"/>
      <c r="D89" s="624"/>
      <c r="E89" s="624"/>
      <c r="F89" s="624"/>
      <c r="G89" s="624"/>
      <c r="H89" s="624"/>
      <c r="I89" s="768"/>
      <c r="J89" s="634"/>
      <c r="K89" s="634"/>
      <c r="L89" s="634"/>
      <c r="N89" s="804">
        <f>SUM(AirVision!A88)</f>
        <v>0</v>
      </c>
      <c r="O89" s="793"/>
      <c r="P89" s="794"/>
      <c r="Q89" s="794"/>
      <c r="R89" s="797"/>
      <c r="S89" s="797"/>
      <c r="T89" s="797"/>
      <c r="U89" s="797"/>
      <c r="V89" s="797"/>
      <c r="W89" s="797"/>
      <c r="X89" s="797"/>
      <c r="Y89" s="797"/>
      <c r="Z89" s="797"/>
      <c r="AA89" s="797"/>
      <c r="AB89" s="797"/>
      <c r="AC89" s="797"/>
      <c r="AD89" s="797"/>
      <c r="AE89" s="794"/>
      <c r="AF89" s="794"/>
      <c r="AG89" s="794"/>
      <c r="AH89" s="794"/>
      <c r="AI89" s="794"/>
      <c r="AJ89" s="794"/>
      <c r="AK89" s="794"/>
      <c r="AL89" s="794"/>
      <c r="AM89" s="794"/>
      <c r="AN89" s="794"/>
      <c r="AO89" s="794"/>
      <c r="AP89" s="794"/>
      <c r="AQ89" s="794"/>
      <c r="AR89" s="794"/>
      <c r="AS89" s="794"/>
      <c r="AT89" s="794"/>
      <c r="AU89" s="794"/>
      <c r="AV89" s="794"/>
      <c r="AW89" s="794"/>
      <c r="AX89" s="794"/>
      <c r="AY89" s="794"/>
      <c r="AZ89" s="794"/>
      <c r="BA89" s="794"/>
      <c r="BB89" s="794"/>
      <c r="BC89" s="794"/>
      <c r="BD89" s="794"/>
      <c r="BE89" s="794"/>
      <c r="BF89" s="794"/>
      <c r="BG89" s="794"/>
      <c r="BH89" s="794"/>
      <c r="BI89" s="794"/>
      <c r="BJ89" s="794"/>
      <c r="BK89" s="794"/>
      <c r="BL89" s="794"/>
      <c r="BM89" s="794"/>
      <c r="BN89" s="812" t="str">
        <f t="shared" si="23"/>
        <v/>
      </c>
      <c r="BO89" s="806" t="str">
        <f t="shared" si="24"/>
        <v/>
      </c>
      <c r="BP89" s="807" t="str">
        <f t="shared" si="25"/>
        <v/>
      </c>
      <c r="BQ89" s="807" t="str">
        <f t="shared" si="26"/>
        <v/>
      </c>
      <c r="BR89" s="808" t="str">
        <f t="shared" si="27"/>
        <v/>
      </c>
      <c r="BS89" s="793"/>
      <c r="BT89" s="794"/>
      <c r="BU89" s="794"/>
      <c r="BV89" s="797"/>
      <c r="BW89" s="797"/>
      <c r="BX89" s="797"/>
      <c r="BY89" s="797"/>
      <c r="BZ89" s="797"/>
      <c r="CA89" s="797"/>
      <c r="CB89" s="797"/>
      <c r="CC89" s="797"/>
      <c r="CD89" s="797"/>
      <c r="CE89" s="797"/>
      <c r="CF89" s="797"/>
      <c r="CG89" s="797"/>
      <c r="CH89" s="797"/>
      <c r="CI89" s="794"/>
      <c r="CJ89" s="794"/>
      <c r="CK89" s="794"/>
      <c r="CL89" s="794"/>
      <c r="CM89" s="794"/>
      <c r="CN89" s="794"/>
      <c r="CO89" s="794"/>
      <c r="CP89" s="794"/>
      <c r="CQ89" s="794"/>
      <c r="CR89" s="794"/>
      <c r="CS89" s="794"/>
      <c r="CT89" s="794"/>
      <c r="CU89" s="794"/>
      <c r="CV89" s="797"/>
      <c r="CW89" s="794"/>
      <c r="CX89" s="794"/>
      <c r="CY89" s="794"/>
      <c r="CZ89" s="794"/>
      <c r="DA89" s="794"/>
      <c r="DB89" s="794"/>
      <c r="DC89" s="794"/>
      <c r="DD89" s="794"/>
      <c r="DE89" s="794"/>
      <c r="DF89" s="794"/>
      <c r="DG89" s="794"/>
      <c r="DH89" s="794"/>
      <c r="DI89" s="794"/>
      <c r="DJ89" s="794"/>
      <c r="DK89" s="794"/>
      <c r="DL89" s="794"/>
      <c r="DM89" s="794"/>
      <c r="DN89" s="794"/>
      <c r="DO89" s="794"/>
      <c r="DP89" s="794"/>
      <c r="DQ89" s="794"/>
      <c r="DR89" s="812" t="str">
        <f t="shared" si="17"/>
        <v/>
      </c>
      <c r="DS89" s="806" t="str">
        <f t="shared" si="18"/>
        <v/>
      </c>
      <c r="DT89" s="807" t="str">
        <f t="shared" si="19"/>
        <v/>
      </c>
      <c r="DU89" s="807" t="str">
        <f t="shared" si="20"/>
        <v/>
      </c>
      <c r="DV89" s="808" t="str">
        <f t="shared" si="21"/>
        <v/>
      </c>
      <c r="DW89" s="793"/>
      <c r="DX89" s="794"/>
      <c r="DY89" s="794"/>
      <c r="DZ89" s="797"/>
      <c r="EA89" s="797"/>
      <c r="EB89" s="797"/>
      <c r="EC89" s="797"/>
      <c r="ED89" s="797"/>
      <c r="EE89" s="797"/>
      <c r="EF89" s="797"/>
      <c r="EG89" s="797"/>
      <c r="EH89" s="797"/>
      <c r="EI89" s="797"/>
      <c r="EJ89" s="797"/>
      <c r="EK89" s="797"/>
      <c r="EL89" s="797"/>
      <c r="EM89" s="794"/>
      <c r="EN89" s="794"/>
      <c r="EO89" s="794"/>
      <c r="EP89" s="794"/>
      <c r="EQ89" s="794"/>
      <c r="ER89" s="794"/>
      <c r="ES89" s="794"/>
      <c r="ET89" s="794"/>
      <c r="EU89" s="794"/>
      <c r="EV89" s="794"/>
      <c r="EW89" s="794"/>
      <c r="EX89" s="794"/>
      <c r="EY89" s="794"/>
      <c r="EZ89" s="797"/>
      <c r="FA89" s="794"/>
      <c r="FB89" s="794"/>
      <c r="FC89" s="794"/>
      <c r="FD89" s="794"/>
      <c r="FE89" s="794"/>
      <c r="FF89" s="794"/>
      <c r="FG89" s="794"/>
      <c r="FH89" s="794"/>
      <c r="FI89" s="794"/>
      <c r="FJ89" s="794"/>
      <c r="FK89" s="794"/>
      <c r="FL89" s="794"/>
      <c r="FM89" s="794"/>
      <c r="FN89" s="794"/>
      <c r="FO89" s="794"/>
      <c r="FP89" s="794"/>
      <c r="FQ89" s="794"/>
      <c r="FR89" s="794"/>
      <c r="FS89" s="794"/>
      <c r="FT89" s="794"/>
      <c r="FU89" s="794"/>
      <c r="FV89" s="812" t="str">
        <f t="shared" si="28"/>
        <v/>
      </c>
      <c r="FW89" s="806" t="str">
        <f t="shared" si="29"/>
        <v/>
      </c>
      <c r="FX89" s="807" t="str">
        <f t="shared" si="30"/>
        <v/>
      </c>
      <c r="FY89" s="807" t="str">
        <f t="shared" si="31"/>
        <v/>
      </c>
      <c r="FZ89" s="808" t="str">
        <f t="shared" si="32"/>
        <v/>
      </c>
    </row>
    <row r="90" spans="1:182" x14ac:dyDescent="0.2">
      <c r="A90" s="762">
        <f t="shared" si="33"/>
        <v>17</v>
      </c>
      <c r="B90" s="763" t="e">
        <f>AVERAGE('O3'!$AL$415:$AL$438)</f>
        <v>#DIV/0!</v>
      </c>
      <c r="C90" s="624"/>
      <c r="D90" s="624"/>
      <c r="E90" s="624"/>
      <c r="F90" s="624"/>
      <c r="G90" s="624"/>
      <c r="H90" s="624"/>
      <c r="I90" s="768"/>
      <c r="J90" s="634"/>
      <c r="K90" s="634"/>
      <c r="L90" s="634"/>
      <c r="N90" s="804">
        <f>SUM(AirVision!A89)</f>
        <v>0</v>
      </c>
      <c r="O90" s="793"/>
      <c r="P90" s="794"/>
      <c r="Q90" s="794"/>
      <c r="R90" s="797"/>
      <c r="S90" s="797"/>
      <c r="T90" s="797"/>
      <c r="U90" s="797"/>
      <c r="V90" s="797"/>
      <c r="W90" s="797"/>
      <c r="X90" s="797"/>
      <c r="Y90" s="797"/>
      <c r="Z90" s="797"/>
      <c r="AA90" s="797"/>
      <c r="AB90" s="797"/>
      <c r="AC90" s="797"/>
      <c r="AD90" s="797"/>
      <c r="AE90" s="794"/>
      <c r="AF90" s="794"/>
      <c r="AG90" s="794"/>
      <c r="AH90" s="794"/>
      <c r="AI90" s="794"/>
      <c r="AJ90" s="794"/>
      <c r="AK90" s="794"/>
      <c r="AL90" s="794"/>
      <c r="AM90" s="794"/>
      <c r="AN90" s="794"/>
      <c r="AO90" s="794"/>
      <c r="AP90" s="794"/>
      <c r="AQ90" s="794"/>
      <c r="AR90" s="794"/>
      <c r="AS90" s="794"/>
      <c r="AT90" s="794"/>
      <c r="AU90" s="794"/>
      <c r="AV90" s="794"/>
      <c r="AW90" s="794"/>
      <c r="AX90" s="794"/>
      <c r="AY90" s="794"/>
      <c r="AZ90" s="794"/>
      <c r="BA90" s="794"/>
      <c r="BB90" s="794"/>
      <c r="BC90" s="794"/>
      <c r="BD90" s="794"/>
      <c r="BE90" s="794"/>
      <c r="BF90" s="794"/>
      <c r="BG90" s="794"/>
      <c r="BH90" s="794"/>
      <c r="BI90" s="794"/>
      <c r="BJ90" s="794"/>
      <c r="BK90" s="794"/>
      <c r="BL90" s="794"/>
      <c r="BM90" s="794"/>
      <c r="BN90" s="812" t="str">
        <f t="shared" si="23"/>
        <v/>
      </c>
      <c r="BO90" s="806" t="str">
        <f t="shared" si="24"/>
        <v/>
      </c>
      <c r="BP90" s="807" t="str">
        <f t="shared" si="25"/>
        <v/>
      </c>
      <c r="BQ90" s="807" t="str">
        <f t="shared" si="26"/>
        <v/>
      </c>
      <c r="BR90" s="808" t="str">
        <f t="shared" si="27"/>
        <v/>
      </c>
      <c r="BS90" s="793"/>
      <c r="BT90" s="794"/>
      <c r="BU90" s="794"/>
      <c r="BV90" s="797"/>
      <c r="BW90" s="797"/>
      <c r="BX90" s="797"/>
      <c r="BY90" s="797"/>
      <c r="BZ90" s="797"/>
      <c r="CA90" s="797"/>
      <c r="CB90" s="797"/>
      <c r="CC90" s="797"/>
      <c r="CD90" s="797"/>
      <c r="CE90" s="797"/>
      <c r="CF90" s="797"/>
      <c r="CG90" s="797"/>
      <c r="CH90" s="797"/>
      <c r="CI90" s="794"/>
      <c r="CJ90" s="794"/>
      <c r="CK90" s="794"/>
      <c r="CL90" s="794"/>
      <c r="CM90" s="794"/>
      <c r="CN90" s="794"/>
      <c r="CO90" s="794"/>
      <c r="CP90" s="794"/>
      <c r="CQ90" s="794"/>
      <c r="CR90" s="794"/>
      <c r="CS90" s="794"/>
      <c r="CT90" s="794"/>
      <c r="CU90" s="794"/>
      <c r="CV90" s="797"/>
      <c r="CW90" s="794"/>
      <c r="CX90" s="794"/>
      <c r="CY90" s="794"/>
      <c r="CZ90" s="794"/>
      <c r="DA90" s="794"/>
      <c r="DB90" s="794"/>
      <c r="DC90" s="794"/>
      <c r="DD90" s="794"/>
      <c r="DE90" s="794"/>
      <c r="DF90" s="794"/>
      <c r="DG90" s="794"/>
      <c r="DH90" s="794"/>
      <c r="DI90" s="794"/>
      <c r="DJ90" s="794"/>
      <c r="DK90" s="794"/>
      <c r="DL90" s="794"/>
      <c r="DM90" s="794"/>
      <c r="DN90" s="794"/>
      <c r="DO90" s="794"/>
      <c r="DP90" s="794"/>
      <c r="DQ90" s="794"/>
      <c r="DR90" s="812" t="str">
        <f t="shared" si="17"/>
        <v/>
      </c>
      <c r="DS90" s="806" t="str">
        <f t="shared" si="18"/>
        <v/>
      </c>
      <c r="DT90" s="807" t="str">
        <f t="shared" si="19"/>
        <v/>
      </c>
      <c r="DU90" s="807" t="str">
        <f t="shared" si="20"/>
        <v/>
      </c>
      <c r="DV90" s="808" t="str">
        <f t="shared" si="21"/>
        <v/>
      </c>
      <c r="DW90" s="793"/>
      <c r="DX90" s="794"/>
      <c r="DY90" s="794"/>
      <c r="DZ90" s="797"/>
      <c r="EA90" s="797"/>
      <c r="EB90" s="797"/>
      <c r="EC90" s="797"/>
      <c r="ED90" s="797"/>
      <c r="EE90" s="797"/>
      <c r="EF90" s="797"/>
      <c r="EG90" s="797"/>
      <c r="EH90" s="797"/>
      <c r="EI90" s="797"/>
      <c r="EJ90" s="797"/>
      <c r="EK90" s="797"/>
      <c r="EL90" s="797"/>
      <c r="EM90" s="794"/>
      <c r="EN90" s="794"/>
      <c r="EO90" s="794"/>
      <c r="EP90" s="794"/>
      <c r="EQ90" s="794"/>
      <c r="ER90" s="794"/>
      <c r="ES90" s="794"/>
      <c r="ET90" s="794"/>
      <c r="EU90" s="794"/>
      <c r="EV90" s="794"/>
      <c r="EW90" s="794"/>
      <c r="EX90" s="794"/>
      <c r="EY90" s="794"/>
      <c r="EZ90" s="797"/>
      <c r="FA90" s="794"/>
      <c r="FB90" s="794"/>
      <c r="FC90" s="794"/>
      <c r="FD90" s="794"/>
      <c r="FE90" s="794"/>
      <c r="FF90" s="794"/>
      <c r="FG90" s="794"/>
      <c r="FH90" s="794"/>
      <c r="FI90" s="794"/>
      <c r="FJ90" s="794"/>
      <c r="FK90" s="794"/>
      <c r="FL90" s="794"/>
      <c r="FM90" s="794"/>
      <c r="FN90" s="794"/>
      <c r="FO90" s="794"/>
      <c r="FP90" s="794"/>
      <c r="FQ90" s="794"/>
      <c r="FR90" s="794"/>
      <c r="FS90" s="794"/>
      <c r="FT90" s="794"/>
      <c r="FU90" s="794"/>
      <c r="FV90" s="812" t="str">
        <f t="shared" si="28"/>
        <v/>
      </c>
      <c r="FW90" s="806" t="str">
        <f t="shared" si="29"/>
        <v/>
      </c>
      <c r="FX90" s="807" t="str">
        <f t="shared" si="30"/>
        <v/>
      </c>
      <c r="FY90" s="807" t="str">
        <f t="shared" si="31"/>
        <v/>
      </c>
      <c r="FZ90" s="808" t="str">
        <f t="shared" si="32"/>
        <v/>
      </c>
    </row>
    <row r="91" spans="1:182" x14ac:dyDescent="0.2">
      <c r="A91" s="762">
        <f t="shared" si="33"/>
        <v>18</v>
      </c>
      <c r="B91" s="763" t="e">
        <f>AVERAGE('O3'!$AL$439:$AL$462)</f>
        <v>#DIV/0!</v>
      </c>
      <c r="C91" s="624"/>
      <c r="D91" s="624"/>
      <c r="E91" s="624"/>
      <c r="F91" s="624"/>
      <c r="G91" s="624"/>
      <c r="H91" s="624"/>
      <c r="I91" s="768"/>
      <c r="J91" s="634"/>
      <c r="K91" s="634"/>
      <c r="L91" s="634"/>
      <c r="N91" s="804">
        <f>SUM(AirVision!A90)</f>
        <v>0</v>
      </c>
      <c r="O91" s="793"/>
      <c r="P91" s="794"/>
      <c r="Q91" s="794"/>
      <c r="R91" s="797"/>
      <c r="S91" s="797"/>
      <c r="T91" s="797"/>
      <c r="U91" s="797"/>
      <c r="V91" s="797"/>
      <c r="W91" s="797"/>
      <c r="X91" s="797"/>
      <c r="Y91" s="797"/>
      <c r="Z91" s="797"/>
      <c r="AA91" s="797"/>
      <c r="AB91" s="797"/>
      <c r="AC91" s="797"/>
      <c r="AD91" s="797"/>
      <c r="AE91" s="794"/>
      <c r="AF91" s="794"/>
      <c r="AG91" s="794"/>
      <c r="AH91" s="794"/>
      <c r="AI91" s="794"/>
      <c r="AJ91" s="794"/>
      <c r="AK91" s="794"/>
      <c r="AL91" s="794"/>
      <c r="AM91" s="794"/>
      <c r="AN91" s="794"/>
      <c r="AO91" s="794"/>
      <c r="AP91" s="794"/>
      <c r="AQ91" s="794"/>
      <c r="AR91" s="794"/>
      <c r="AS91" s="794"/>
      <c r="AT91" s="794"/>
      <c r="AU91" s="794"/>
      <c r="AV91" s="794"/>
      <c r="AW91" s="794"/>
      <c r="AX91" s="794"/>
      <c r="AY91" s="794"/>
      <c r="AZ91" s="794"/>
      <c r="BA91" s="794"/>
      <c r="BB91" s="794"/>
      <c r="BC91" s="794"/>
      <c r="BD91" s="794"/>
      <c r="BE91" s="794"/>
      <c r="BF91" s="794"/>
      <c r="BG91" s="794"/>
      <c r="BH91" s="794"/>
      <c r="BI91" s="794"/>
      <c r="BJ91" s="794"/>
      <c r="BK91" s="794"/>
      <c r="BL91" s="794"/>
      <c r="BM91" s="794"/>
      <c r="BN91" s="812" t="str">
        <f t="shared" si="23"/>
        <v/>
      </c>
      <c r="BO91" s="806" t="str">
        <f t="shared" si="24"/>
        <v/>
      </c>
      <c r="BP91" s="807" t="str">
        <f t="shared" si="25"/>
        <v/>
      </c>
      <c r="BQ91" s="807" t="str">
        <f t="shared" si="26"/>
        <v/>
      </c>
      <c r="BR91" s="808" t="str">
        <f t="shared" si="27"/>
        <v/>
      </c>
      <c r="BS91" s="793"/>
      <c r="BT91" s="794"/>
      <c r="BU91" s="794"/>
      <c r="BV91" s="797"/>
      <c r="BW91" s="797"/>
      <c r="BX91" s="797"/>
      <c r="BY91" s="797"/>
      <c r="BZ91" s="797"/>
      <c r="CA91" s="797"/>
      <c r="CB91" s="797"/>
      <c r="CC91" s="797"/>
      <c r="CD91" s="797"/>
      <c r="CE91" s="797"/>
      <c r="CF91" s="797"/>
      <c r="CG91" s="797"/>
      <c r="CH91" s="797"/>
      <c r="CI91" s="794"/>
      <c r="CJ91" s="794"/>
      <c r="CK91" s="794"/>
      <c r="CL91" s="794"/>
      <c r="CM91" s="794"/>
      <c r="CN91" s="794"/>
      <c r="CO91" s="794"/>
      <c r="CP91" s="794"/>
      <c r="CQ91" s="794"/>
      <c r="CR91" s="794"/>
      <c r="CS91" s="794"/>
      <c r="CT91" s="794"/>
      <c r="CU91" s="794"/>
      <c r="CV91" s="797"/>
      <c r="CW91" s="794"/>
      <c r="CX91" s="794"/>
      <c r="CY91" s="794"/>
      <c r="CZ91" s="794"/>
      <c r="DA91" s="794"/>
      <c r="DB91" s="794"/>
      <c r="DC91" s="794"/>
      <c r="DD91" s="794"/>
      <c r="DE91" s="794"/>
      <c r="DF91" s="794"/>
      <c r="DG91" s="794"/>
      <c r="DH91" s="794"/>
      <c r="DI91" s="794"/>
      <c r="DJ91" s="794"/>
      <c r="DK91" s="794"/>
      <c r="DL91" s="794"/>
      <c r="DM91" s="794"/>
      <c r="DN91" s="794"/>
      <c r="DO91" s="794"/>
      <c r="DP91" s="794"/>
      <c r="DQ91" s="794"/>
      <c r="DR91" s="812" t="str">
        <f t="shared" si="17"/>
        <v/>
      </c>
      <c r="DS91" s="806" t="str">
        <f t="shared" si="18"/>
        <v/>
      </c>
      <c r="DT91" s="807" t="str">
        <f t="shared" si="19"/>
        <v/>
      </c>
      <c r="DU91" s="807" t="str">
        <f t="shared" si="20"/>
        <v/>
      </c>
      <c r="DV91" s="808" t="str">
        <f t="shared" si="21"/>
        <v/>
      </c>
      <c r="DW91" s="793"/>
      <c r="DX91" s="794"/>
      <c r="DY91" s="794"/>
      <c r="DZ91" s="797"/>
      <c r="EA91" s="797"/>
      <c r="EB91" s="797"/>
      <c r="EC91" s="797"/>
      <c r="ED91" s="797"/>
      <c r="EE91" s="797"/>
      <c r="EF91" s="797"/>
      <c r="EG91" s="797"/>
      <c r="EH91" s="797"/>
      <c r="EI91" s="797"/>
      <c r="EJ91" s="797"/>
      <c r="EK91" s="797"/>
      <c r="EL91" s="797"/>
      <c r="EM91" s="794"/>
      <c r="EN91" s="794"/>
      <c r="EO91" s="794"/>
      <c r="EP91" s="794"/>
      <c r="EQ91" s="794"/>
      <c r="ER91" s="794"/>
      <c r="ES91" s="794"/>
      <c r="ET91" s="794"/>
      <c r="EU91" s="794"/>
      <c r="EV91" s="794"/>
      <c r="EW91" s="794"/>
      <c r="EX91" s="794"/>
      <c r="EY91" s="794"/>
      <c r="EZ91" s="797"/>
      <c r="FA91" s="794"/>
      <c r="FB91" s="794"/>
      <c r="FC91" s="794"/>
      <c r="FD91" s="794"/>
      <c r="FE91" s="794"/>
      <c r="FF91" s="794"/>
      <c r="FG91" s="794"/>
      <c r="FH91" s="794"/>
      <c r="FI91" s="794"/>
      <c r="FJ91" s="794"/>
      <c r="FK91" s="794"/>
      <c r="FL91" s="794"/>
      <c r="FM91" s="794"/>
      <c r="FN91" s="794"/>
      <c r="FO91" s="794"/>
      <c r="FP91" s="794"/>
      <c r="FQ91" s="794"/>
      <c r="FR91" s="794"/>
      <c r="FS91" s="794"/>
      <c r="FT91" s="794"/>
      <c r="FU91" s="794"/>
      <c r="FV91" s="812" t="str">
        <f t="shared" si="28"/>
        <v/>
      </c>
      <c r="FW91" s="806" t="str">
        <f t="shared" si="29"/>
        <v/>
      </c>
      <c r="FX91" s="807" t="str">
        <f t="shared" si="30"/>
        <v/>
      </c>
      <c r="FY91" s="807" t="str">
        <f t="shared" si="31"/>
        <v/>
      </c>
      <c r="FZ91" s="808" t="str">
        <f t="shared" si="32"/>
        <v/>
      </c>
    </row>
    <row r="92" spans="1:182" x14ac:dyDescent="0.2">
      <c r="A92" s="762">
        <f t="shared" si="33"/>
        <v>19</v>
      </c>
      <c r="B92" s="763" t="e">
        <f>AVERAGE('O3'!$AL$463:$AL$486)</f>
        <v>#DIV/0!</v>
      </c>
      <c r="C92" s="624"/>
      <c r="D92" s="624"/>
      <c r="E92" s="624"/>
      <c r="F92" s="624"/>
      <c r="G92" s="624"/>
      <c r="H92" s="624"/>
      <c r="I92" s="768"/>
      <c r="J92" s="634"/>
      <c r="K92" s="634"/>
      <c r="L92" s="634"/>
      <c r="N92" s="804">
        <f>SUM(AirVision!A91)</f>
        <v>0</v>
      </c>
      <c r="O92" s="793"/>
      <c r="P92" s="794"/>
      <c r="Q92" s="794"/>
      <c r="R92" s="797"/>
      <c r="S92" s="797"/>
      <c r="T92" s="797"/>
      <c r="U92" s="797"/>
      <c r="V92" s="797"/>
      <c r="W92" s="797"/>
      <c r="X92" s="797"/>
      <c r="Y92" s="797"/>
      <c r="Z92" s="797"/>
      <c r="AA92" s="797"/>
      <c r="AB92" s="797"/>
      <c r="AC92" s="797"/>
      <c r="AD92" s="797"/>
      <c r="AE92" s="794"/>
      <c r="AF92" s="794"/>
      <c r="AG92" s="794"/>
      <c r="AH92" s="794"/>
      <c r="AI92" s="794"/>
      <c r="AJ92" s="794"/>
      <c r="AK92" s="794"/>
      <c r="AL92" s="794"/>
      <c r="AM92" s="794"/>
      <c r="AN92" s="794"/>
      <c r="AO92" s="794"/>
      <c r="AP92" s="794"/>
      <c r="AQ92" s="794"/>
      <c r="AR92" s="794"/>
      <c r="AS92" s="794"/>
      <c r="AT92" s="794"/>
      <c r="AU92" s="794"/>
      <c r="AV92" s="794"/>
      <c r="AW92" s="794"/>
      <c r="AX92" s="794"/>
      <c r="AY92" s="794"/>
      <c r="AZ92" s="794"/>
      <c r="BA92" s="794"/>
      <c r="BB92" s="794"/>
      <c r="BC92" s="794"/>
      <c r="BD92" s="794"/>
      <c r="BE92" s="794"/>
      <c r="BF92" s="794"/>
      <c r="BG92" s="794"/>
      <c r="BH92" s="794"/>
      <c r="BI92" s="794"/>
      <c r="BJ92" s="794"/>
      <c r="BK92" s="794"/>
      <c r="BL92" s="794"/>
      <c r="BM92" s="794"/>
      <c r="BN92" s="812" t="str">
        <f t="shared" si="23"/>
        <v/>
      </c>
      <c r="BO92" s="806" t="str">
        <f t="shared" si="24"/>
        <v/>
      </c>
      <c r="BP92" s="807" t="str">
        <f t="shared" si="25"/>
        <v/>
      </c>
      <c r="BQ92" s="807" t="str">
        <f t="shared" si="26"/>
        <v/>
      </c>
      <c r="BR92" s="808" t="str">
        <f t="shared" si="27"/>
        <v/>
      </c>
      <c r="BS92" s="793"/>
      <c r="BT92" s="794"/>
      <c r="BU92" s="794"/>
      <c r="BV92" s="797"/>
      <c r="BW92" s="797"/>
      <c r="BX92" s="797"/>
      <c r="BY92" s="797"/>
      <c r="BZ92" s="797"/>
      <c r="CA92" s="797"/>
      <c r="CB92" s="797"/>
      <c r="CC92" s="797"/>
      <c r="CD92" s="797"/>
      <c r="CE92" s="797"/>
      <c r="CF92" s="797"/>
      <c r="CG92" s="797"/>
      <c r="CH92" s="797"/>
      <c r="CI92" s="794"/>
      <c r="CJ92" s="794"/>
      <c r="CK92" s="794"/>
      <c r="CL92" s="794"/>
      <c r="CM92" s="794"/>
      <c r="CN92" s="794"/>
      <c r="CO92" s="794"/>
      <c r="CP92" s="794"/>
      <c r="CQ92" s="794"/>
      <c r="CR92" s="794"/>
      <c r="CS92" s="794"/>
      <c r="CT92" s="794"/>
      <c r="CU92" s="794"/>
      <c r="CV92" s="797"/>
      <c r="CW92" s="794"/>
      <c r="CX92" s="794"/>
      <c r="CY92" s="794"/>
      <c r="CZ92" s="794"/>
      <c r="DA92" s="794"/>
      <c r="DB92" s="794"/>
      <c r="DC92" s="794"/>
      <c r="DD92" s="794"/>
      <c r="DE92" s="794"/>
      <c r="DF92" s="794"/>
      <c r="DG92" s="794"/>
      <c r="DH92" s="794"/>
      <c r="DI92" s="794"/>
      <c r="DJ92" s="794"/>
      <c r="DK92" s="794"/>
      <c r="DL92" s="794"/>
      <c r="DM92" s="794"/>
      <c r="DN92" s="794"/>
      <c r="DO92" s="794"/>
      <c r="DP92" s="794"/>
      <c r="DQ92" s="794"/>
      <c r="DR92" s="812" t="str">
        <f t="shared" si="17"/>
        <v/>
      </c>
      <c r="DS92" s="806" t="str">
        <f t="shared" si="18"/>
        <v/>
      </c>
      <c r="DT92" s="807" t="str">
        <f t="shared" si="19"/>
        <v/>
      </c>
      <c r="DU92" s="807" t="str">
        <f t="shared" si="20"/>
        <v/>
      </c>
      <c r="DV92" s="808" t="str">
        <f t="shared" si="21"/>
        <v/>
      </c>
      <c r="DW92" s="793"/>
      <c r="DX92" s="794"/>
      <c r="DY92" s="794"/>
      <c r="DZ92" s="797"/>
      <c r="EA92" s="797"/>
      <c r="EB92" s="797"/>
      <c r="EC92" s="797"/>
      <c r="ED92" s="797"/>
      <c r="EE92" s="797"/>
      <c r="EF92" s="797"/>
      <c r="EG92" s="797"/>
      <c r="EH92" s="797"/>
      <c r="EI92" s="797"/>
      <c r="EJ92" s="797"/>
      <c r="EK92" s="797"/>
      <c r="EL92" s="797"/>
      <c r="EM92" s="794"/>
      <c r="EN92" s="794"/>
      <c r="EO92" s="794"/>
      <c r="EP92" s="794"/>
      <c r="EQ92" s="794"/>
      <c r="ER92" s="794"/>
      <c r="ES92" s="794"/>
      <c r="ET92" s="794"/>
      <c r="EU92" s="794"/>
      <c r="EV92" s="794"/>
      <c r="EW92" s="794"/>
      <c r="EX92" s="794"/>
      <c r="EY92" s="794"/>
      <c r="EZ92" s="797"/>
      <c r="FA92" s="794"/>
      <c r="FB92" s="794"/>
      <c r="FC92" s="794"/>
      <c r="FD92" s="794"/>
      <c r="FE92" s="794"/>
      <c r="FF92" s="794"/>
      <c r="FG92" s="794"/>
      <c r="FH92" s="794"/>
      <c r="FI92" s="794"/>
      <c r="FJ92" s="794"/>
      <c r="FK92" s="794"/>
      <c r="FL92" s="794"/>
      <c r="FM92" s="794"/>
      <c r="FN92" s="794"/>
      <c r="FO92" s="794"/>
      <c r="FP92" s="794"/>
      <c r="FQ92" s="794"/>
      <c r="FR92" s="794"/>
      <c r="FS92" s="794"/>
      <c r="FT92" s="794"/>
      <c r="FU92" s="794"/>
      <c r="FV92" s="812" t="str">
        <f t="shared" si="28"/>
        <v/>
      </c>
      <c r="FW92" s="806" t="str">
        <f t="shared" si="29"/>
        <v/>
      </c>
      <c r="FX92" s="807" t="str">
        <f t="shared" si="30"/>
        <v/>
      </c>
      <c r="FY92" s="807" t="str">
        <f t="shared" si="31"/>
        <v/>
      </c>
      <c r="FZ92" s="808" t="str">
        <f t="shared" si="32"/>
        <v/>
      </c>
    </row>
    <row r="93" spans="1:182" x14ac:dyDescent="0.2">
      <c r="A93" s="762">
        <f t="shared" si="33"/>
        <v>20</v>
      </c>
      <c r="B93" s="763" t="e">
        <f>AVERAGE('O3'!$AL$487:$AL$510)</f>
        <v>#DIV/0!</v>
      </c>
      <c r="C93" s="624"/>
      <c r="D93" s="624"/>
      <c r="E93" s="624"/>
      <c r="F93" s="624"/>
      <c r="G93" s="624"/>
      <c r="H93" s="624"/>
      <c r="I93" s="768"/>
      <c r="J93" s="634"/>
      <c r="K93" s="634"/>
      <c r="L93" s="634"/>
      <c r="N93" s="804">
        <f>SUM(AirVision!A92)</f>
        <v>0</v>
      </c>
      <c r="O93" s="793"/>
      <c r="P93" s="794"/>
      <c r="Q93" s="794"/>
      <c r="R93" s="797"/>
      <c r="S93" s="797"/>
      <c r="T93" s="797"/>
      <c r="U93" s="797"/>
      <c r="V93" s="797"/>
      <c r="W93" s="797"/>
      <c r="X93" s="797"/>
      <c r="Y93" s="797"/>
      <c r="Z93" s="797"/>
      <c r="AA93" s="797"/>
      <c r="AB93" s="797"/>
      <c r="AC93" s="797"/>
      <c r="AD93" s="797"/>
      <c r="AE93" s="794"/>
      <c r="AF93" s="794"/>
      <c r="AG93" s="794"/>
      <c r="AH93" s="794"/>
      <c r="AI93" s="794"/>
      <c r="AJ93" s="794"/>
      <c r="AK93" s="794"/>
      <c r="AL93" s="794"/>
      <c r="AM93" s="794"/>
      <c r="AN93" s="794"/>
      <c r="AO93" s="794"/>
      <c r="AP93" s="794"/>
      <c r="AQ93" s="794"/>
      <c r="AR93" s="794"/>
      <c r="AS93" s="794"/>
      <c r="AT93" s="794"/>
      <c r="AU93" s="794"/>
      <c r="AV93" s="794"/>
      <c r="AW93" s="794"/>
      <c r="AX93" s="794"/>
      <c r="AY93" s="794"/>
      <c r="AZ93" s="794"/>
      <c r="BA93" s="794"/>
      <c r="BB93" s="794"/>
      <c r="BC93" s="794"/>
      <c r="BD93" s="794"/>
      <c r="BE93" s="794"/>
      <c r="BF93" s="794"/>
      <c r="BG93" s="794"/>
      <c r="BH93" s="794"/>
      <c r="BI93" s="794"/>
      <c r="BJ93" s="794"/>
      <c r="BK93" s="794"/>
      <c r="BL93" s="794"/>
      <c r="BM93" s="794"/>
      <c r="BN93" s="812" t="str">
        <f t="shared" si="23"/>
        <v/>
      </c>
      <c r="BO93" s="806" t="str">
        <f t="shared" si="24"/>
        <v/>
      </c>
      <c r="BP93" s="807" t="str">
        <f t="shared" si="25"/>
        <v/>
      </c>
      <c r="BQ93" s="807" t="str">
        <f t="shared" si="26"/>
        <v/>
      </c>
      <c r="BR93" s="808" t="str">
        <f t="shared" si="27"/>
        <v/>
      </c>
      <c r="BS93" s="793"/>
      <c r="BT93" s="794"/>
      <c r="BU93" s="794"/>
      <c r="BV93" s="797"/>
      <c r="BW93" s="797"/>
      <c r="BX93" s="797"/>
      <c r="BY93" s="797"/>
      <c r="BZ93" s="797"/>
      <c r="CA93" s="797"/>
      <c r="CB93" s="797"/>
      <c r="CC93" s="797"/>
      <c r="CD93" s="797"/>
      <c r="CE93" s="797"/>
      <c r="CF93" s="797"/>
      <c r="CG93" s="797"/>
      <c r="CH93" s="797"/>
      <c r="CI93" s="794"/>
      <c r="CJ93" s="794"/>
      <c r="CK93" s="794"/>
      <c r="CL93" s="794"/>
      <c r="CM93" s="794"/>
      <c r="CN93" s="794"/>
      <c r="CO93" s="794"/>
      <c r="CP93" s="794"/>
      <c r="CQ93" s="794"/>
      <c r="CR93" s="794"/>
      <c r="CS93" s="794"/>
      <c r="CT93" s="794"/>
      <c r="CU93" s="794"/>
      <c r="CV93" s="797"/>
      <c r="CW93" s="794"/>
      <c r="CX93" s="794"/>
      <c r="CY93" s="794"/>
      <c r="CZ93" s="794"/>
      <c r="DA93" s="794"/>
      <c r="DB93" s="794"/>
      <c r="DC93" s="794"/>
      <c r="DD93" s="794"/>
      <c r="DE93" s="794"/>
      <c r="DF93" s="794"/>
      <c r="DG93" s="794"/>
      <c r="DH93" s="794"/>
      <c r="DI93" s="794"/>
      <c r="DJ93" s="794"/>
      <c r="DK93" s="794"/>
      <c r="DL93" s="794"/>
      <c r="DM93" s="794"/>
      <c r="DN93" s="794"/>
      <c r="DO93" s="794"/>
      <c r="DP93" s="794"/>
      <c r="DQ93" s="794"/>
      <c r="DR93" s="812" t="str">
        <f t="shared" si="17"/>
        <v/>
      </c>
      <c r="DS93" s="806" t="str">
        <f t="shared" si="18"/>
        <v/>
      </c>
      <c r="DT93" s="807" t="str">
        <f t="shared" si="19"/>
        <v/>
      </c>
      <c r="DU93" s="807" t="str">
        <f t="shared" si="20"/>
        <v/>
      </c>
      <c r="DV93" s="808" t="str">
        <f t="shared" si="21"/>
        <v/>
      </c>
      <c r="DW93" s="793"/>
      <c r="DX93" s="794"/>
      <c r="DY93" s="794"/>
      <c r="DZ93" s="797"/>
      <c r="EA93" s="797"/>
      <c r="EB93" s="797"/>
      <c r="EC93" s="797"/>
      <c r="ED93" s="797"/>
      <c r="EE93" s="797"/>
      <c r="EF93" s="797"/>
      <c r="EG93" s="797"/>
      <c r="EH93" s="797"/>
      <c r="EI93" s="797"/>
      <c r="EJ93" s="797"/>
      <c r="EK93" s="797"/>
      <c r="EL93" s="797"/>
      <c r="EM93" s="794"/>
      <c r="EN93" s="794"/>
      <c r="EO93" s="794"/>
      <c r="EP93" s="794"/>
      <c r="EQ93" s="794"/>
      <c r="ER93" s="794"/>
      <c r="ES93" s="794"/>
      <c r="ET93" s="794"/>
      <c r="EU93" s="794"/>
      <c r="EV93" s="794"/>
      <c r="EW93" s="794"/>
      <c r="EX93" s="794"/>
      <c r="EY93" s="794"/>
      <c r="EZ93" s="797"/>
      <c r="FA93" s="794"/>
      <c r="FB93" s="794"/>
      <c r="FC93" s="794"/>
      <c r="FD93" s="794"/>
      <c r="FE93" s="794"/>
      <c r="FF93" s="794"/>
      <c r="FG93" s="794"/>
      <c r="FH93" s="794"/>
      <c r="FI93" s="794"/>
      <c r="FJ93" s="794"/>
      <c r="FK93" s="794"/>
      <c r="FL93" s="794"/>
      <c r="FM93" s="794"/>
      <c r="FN93" s="794"/>
      <c r="FO93" s="794"/>
      <c r="FP93" s="794"/>
      <c r="FQ93" s="794"/>
      <c r="FR93" s="794"/>
      <c r="FS93" s="794"/>
      <c r="FT93" s="794"/>
      <c r="FU93" s="794"/>
      <c r="FV93" s="812" t="str">
        <f t="shared" si="28"/>
        <v/>
      </c>
      <c r="FW93" s="806" t="str">
        <f t="shared" si="29"/>
        <v/>
      </c>
      <c r="FX93" s="807" t="str">
        <f t="shared" si="30"/>
        <v/>
      </c>
      <c r="FY93" s="807" t="str">
        <f t="shared" si="31"/>
        <v/>
      </c>
      <c r="FZ93" s="808" t="str">
        <f t="shared" si="32"/>
        <v/>
      </c>
    </row>
    <row r="94" spans="1:182" x14ac:dyDescent="0.2">
      <c r="A94" s="762">
        <f t="shared" si="33"/>
        <v>21</v>
      </c>
      <c r="B94" s="763" t="e">
        <f>AVERAGE('O3'!$AL$511:$AL$534)</f>
        <v>#DIV/0!</v>
      </c>
      <c r="C94" s="624"/>
      <c r="D94" s="624"/>
      <c r="E94" s="624"/>
      <c r="F94" s="624"/>
      <c r="G94" s="624"/>
      <c r="H94" s="624"/>
      <c r="I94" s="768"/>
      <c r="J94" s="634"/>
      <c r="K94" s="634"/>
      <c r="L94" s="634"/>
      <c r="N94" s="804">
        <f>SUM(AirVision!A93)</f>
        <v>0</v>
      </c>
      <c r="O94" s="793"/>
      <c r="P94" s="794"/>
      <c r="Q94" s="794"/>
      <c r="R94" s="797"/>
      <c r="S94" s="797"/>
      <c r="T94" s="797"/>
      <c r="U94" s="797"/>
      <c r="V94" s="797"/>
      <c r="W94" s="797"/>
      <c r="X94" s="797"/>
      <c r="Y94" s="797"/>
      <c r="Z94" s="797"/>
      <c r="AA94" s="797"/>
      <c r="AB94" s="797"/>
      <c r="AC94" s="797"/>
      <c r="AD94" s="797"/>
      <c r="AE94" s="794"/>
      <c r="AF94" s="794"/>
      <c r="AG94" s="794"/>
      <c r="AH94" s="794"/>
      <c r="AI94" s="794"/>
      <c r="AJ94" s="794"/>
      <c r="AK94" s="794"/>
      <c r="AL94" s="794"/>
      <c r="AM94" s="794"/>
      <c r="AN94" s="794"/>
      <c r="AO94" s="794"/>
      <c r="AP94" s="794"/>
      <c r="AQ94" s="794"/>
      <c r="AR94" s="794"/>
      <c r="AS94" s="794"/>
      <c r="AT94" s="794"/>
      <c r="AU94" s="794"/>
      <c r="AV94" s="794"/>
      <c r="AW94" s="794"/>
      <c r="AX94" s="794"/>
      <c r="AY94" s="794"/>
      <c r="AZ94" s="794"/>
      <c r="BA94" s="794"/>
      <c r="BB94" s="794"/>
      <c r="BC94" s="794"/>
      <c r="BD94" s="794"/>
      <c r="BE94" s="794"/>
      <c r="BF94" s="794"/>
      <c r="BG94" s="794"/>
      <c r="BH94" s="794"/>
      <c r="BI94" s="794"/>
      <c r="BJ94" s="794"/>
      <c r="BK94" s="794"/>
      <c r="BL94" s="794"/>
      <c r="BM94" s="794"/>
      <c r="BN94" s="812" t="str">
        <f t="shared" si="23"/>
        <v/>
      </c>
      <c r="BO94" s="806" t="str">
        <f t="shared" si="24"/>
        <v/>
      </c>
      <c r="BP94" s="807" t="str">
        <f t="shared" si="25"/>
        <v/>
      </c>
      <c r="BQ94" s="807" t="str">
        <f t="shared" si="26"/>
        <v/>
      </c>
      <c r="BR94" s="808" t="str">
        <f t="shared" si="27"/>
        <v/>
      </c>
      <c r="BS94" s="793"/>
      <c r="BT94" s="794"/>
      <c r="BU94" s="794"/>
      <c r="BV94" s="797"/>
      <c r="BW94" s="797"/>
      <c r="BX94" s="797"/>
      <c r="BY94" s="797"/>
      <c r="BZ94" s="797"/>
      <c r="CA94" s="797"/>
      <c r="CB94" s="797"/>
      <c r="CC94" s="797"/>
      <c r="CD94" s="797"/>
      <c r="CE94" s="797"/>
      <c r="CF94" s="797"/>
      <c r="CG94" s="797"/>
      <c r="CH94" s="797"/>
      <c r="CI94" s="794"/>
      <c r="CJ94" s="794"/>
      <c r="CK94" s="794"/>
      <c r="CL94" s="794"/>
      <c r="CM94" s="794"/>
      <c r="CN94" s="794"/>
      <c r="CO94" s="794"/>
      <c r="CP94" s="794"/>
      <c r="CQ94" s="794"/>
      <c r="CR94" s="794"/>
      <c r="CS94" s="794"/>
      <c r="CT94" s="794"/>
      <c r="CU94" s="794"/>
      <c r="CV94" s="797"/>
      <c r="CW94" s="794"/>
      <c r="CX94" s="794"/>
      <c r="CY94" s="794"/>
      <c r="CZ94" s="794"/>
      <c r="DA94" s="794"/>
      <c r="DB94" s="794"/>
      <c r="DC94" s="794"/>
      <c r="DD94" s="794"/>
      <c r="DE94" s="794"/>
      <c r="DF94" s="794"/>
      <c r="DG94" s="794"/>
      <c r="DH94" s="794"/>
      <c r="DI94" s="794"/>
      <c r="DJ94" s="794"/>
      <c r="DK94" s="794"/>
      <c r="DL94" s="794"/>
      <c r="DM94" s="794"/>
      <c r="DN94" s="794"/>
      <c r="DO94" s="794"/>
      <c r="DP94" s="794"/>
      <c r="DQ94" s="794"/>
      <c r="DR94" s="812" t="str">
        <f t="shared" si="17"/>
        <v/>
      </c>
      <c r="DS94" s="806" t="str">
        <f t="shared" si="18"/>
        <v/>
      </c>
      <c r="DT94" s="807" t="str">
        <f t="shared" si="19"/>
        <v/>
      </c>
      <c r="DU94" s="807" t="str">
        <f t="shared" si="20"/>
        <v/>
      </c>
      <c r="DV94" s="808" t="str">
        <f t="shared" si="21"/>
        <v/>
      </c>
      <c r="DW94" s="793"/>
      <c r="DX94" s="794"/>
      <c r="DY94" s="794"/>
      <c r="DZ94" s="797"/>
      <c r="EA94" s="797"/>
      <c r="EB94" s="797"/>
      <c r="EC94" s="797"/>
      <c r="ED94" s="797"/>
      <c r="EE94" s="797"/>
      <c r="EF94" s="797"/>
      <c r="EG94" s="797"/>
      <c r="EH94" s="797"/>
      <c r="EI94" s="797"/>
      <c r="EJ94" s="797"/>
      <c r="EK94" s="797"/>
      <c r="EL94" s="797"/>
      <c r="EM94" s="794"/>
      <c r="EN94" s="794"/>
      <c r="EO94" s="794"/>
      <c r="EP94" s="794"/>
      <c r="EQ94" s="794"/>
      <c r="ER94" s="794"/>
      <c r="ES94" s="794"/>
      <c r="ET94" s="794"/>
      <c r="EU94" s="794"/>
      <c r="EV94" s="794"/>
      <c r="EW94" s="794"/>
      <c r="EX94" s="794"/>
      <c r="EY94" s="794"/>
      <c r="EZ94" s="797"/>
      <c r="FA94" s="794"/>
      <c r="FB94" s="794"/>
      <c r="FC94" s="794"/>
      <c r="FD94" s="794"/>
      <c r="FE94" s="794"/>
      <c r="FF94" s="794"/>
      <c r="FG94" s="794"/>
      <c r="FH94" s="794"/>
      <c r="FI94" s="794"/>
      <c r="FJ94" s="794"/>
      <c r="FK94" s="794"/>
      <c r="FL94" s="794"/>
      <c r="FM94" s="794"/>
      <c r="FN94" s="794"/>
      <c r="FO94" s="794"/>
      <c r="FP94" s="794"/>
      <c r="FQ94" s="794"/>
      <c r="FR94" s="794"/>
      <c r="FS94" s="794"/>
      <c r="FT94" s="794"/>
      <c r="FU94" s="794"/>
      <c r="FV94" s="812" t="str">
        <f t="shared" si="28"/>
        <v/>
      </c>
      <c r="FW94" s="806" t="str">
        <f t="shared" si="29"/>
        <v/>
      </c>
      <c r="FX94" s="807" t="str">
        <f t="shared" si="30"/>
        <v/>
      </c>
      <c r="FY94" s="807" t="str">
        <f t="shared" si="31"/>
        <v/>
      </c>
      <c r="FZ94" s="808" t="str">
        <f t="shared" si="32"/>
        <v/>
      </c>
    </row>
    <row r="95" spans="1:182" x14ac:dyDescent="0.2">
      <c r="A95" s="762">
        <f t="shared" si="33"/>
        <v>22</v>
      </c>
      <c r="B95" s="763" t="e">
        <f>AVERAGE('O3'!$AL$535:$AL$558)</f>
        <v>#DIV/0!</v>
      </c>
      <c r="C95" s="624"/>
      <c r="D95" s="624"/>
      <c r="E95" s="624"/>
      <c r="F95" s="624"/>
      <c r="G95" s="624"/>
      <c r="H95" s="624"/>
      <c r="I95" s="768"/>
      <c r="J95" s="634"/>
      <c r="K95" s="634"/>
      <c r="L95" s="634"/>
      <c r="N95" s="804">
        <f>SUM(AirVision!A94)</f>
        <v>0</v>
      </c>
      <c r="O95" s="793"/>
      <c r="P95" s="794"/>
      <c r="Q95" s="794"/>
      <c r="R95" s="797"/>
      <c r="S95" s="797"/>
      <c r="T95" s="797"/>
      <c r="U95" s="797"/>
      <c r="V95" s="797"/>
      <c r="W95" s="797"/>
      <c r="X95" s="797"/>
      <c r="Y95" s="797"/>
      <c r="Z95" s="797"/>
      <c r="AA95" s="797"/>
      <c r="AB95" s="797"/>
      <c r="AC95" s="797"/>
      <c r="AD95" s="797"/>
      <c r="AE95" s="794"/>
      <c r="AF95" s="794"/>
      <c r="AG95" s="794"/>
      <c r="AH95" s="794"/>
      <c r="AI95" s="794"/>
      <c r="AJ95" s="794"/>
      <c r="AK95" s="794"/>
      <c r="AL95" s="794"/>
      <c r="AM95" s="794"/>
      <c r="AN95" s="794"/>
      <c r="AO95" s="794"/>
      <c r="AP95" s="794"/>
      <c r="AQ95" s="794"/>
      <c r="AR95" s="794"/>
      <c r="AS95" s="794"/>
      <c r="AT95" s="794"/>
      <c r="AU95" s="794"/>
      <c r="AV95" s="794"/>
      <c r="AW95" s="794"/>
      <c r="AX95" s="794"/>
      <c r="AY95" s="794"/>
      <c r="AZ95" s="794"/>
      <c r="BA95" s="794"/>
      <c r="BB95" s="794"/>
      <c r="BC95" s="794"/>
      <c r="BD95" s="794"/>
      <c r="BE95" s="794"/>
      <c r="BF95" s="794"/>
      <c r="BG95" s="794"/>
      <c r="BH95" s="794"/>
      <c r="BI95" s="794"/>
      <c r="BJ95" s="794"/>
      <c r="BK95" s="794"/>
      <c r="BL95" s="794"/>
      <c r="BM95" s="794"/>
      <c r="BN95" s="812" t="str">
        <f t="shared" si="23"/>
        <v/>
      </c>
      <c r="BO95" s="806" t="str">
        <f t="shared" si="24"/>
        <v/>
      </c>
      <c r="BP95" s="807" t="str">
        <f t="shared" si="25"/>
        <v/>
      </c>
      <c r="BQ95" s="807" t="str">
        <f t="shared" si="26"/>
        <v/>
      </c>
      <c r="BR95" s="808" t="str">
        <f t="shared" si="27"/>
        <v/>
      </c>
      <c r="BS95" s="793"/>
      <c r="BT95" s="794"/>
      <c r="BU95" s="794"/>
      <c r="BV95" s="797"/>
      <c r="BW95" s="797"/>
      <c r="BX95" s="797"/>
      <c r="BY95" s="797"/>
      <c r="BZ95" s="797"/>
      <c r="CA95" s="797"/>
      <c r="CB95" s="797"/>
      <c r="CC95" s="797"/>
      <c r="CD95" s="797"/>
      <c r="CE95" s="797"/>
      <c r="CF95" s="797"/>
      <c r="CG95" s="797"/>
      <c r="CH95" s="797"/>
      <c r="CI95" s="794"/>
      <c r="CJ95" s="794"/>
      <c r="CK95" s="794"/>
      <c r="CL95" s="794"/>
      <c r="CM95" s="794"/>
      <c r="CN95" s="794"/>
      <c r="CO95" s="794"/>
      <c r="CP95" s="794"/>
      <c r="CQ95" s="794"/>
      <c r="CR95" s="794"/>
      <c r="CS95" s="794"/>
      <c r="CT95" s="794"/>
      <c r="CU95" s="794"/>
      <c r="CV95" s="797"/>
      <c r="CW95" s="794"/>
      <c r="CX95" s="794"/>
      <c r="CY95" s="794"/>
      <c r="CZ95" s="794"/>
      <c r="DA95" s="794"/>
      <c r="DB95" s="794"/>
      <c r="DC95" s="794"/>
      <c r="DD95" s="794"/>
      <c r="DE95" s="794"/>
      <c r="DF95" s="794"/>
      <c r="DG95" s="794"/>
      <c r="DH95" s="794"/>
      <c r="DI95" s="794"/>
      <c r="DJ95" s="794"/>
      <c r="DK95" s="794"/>
      <c r="DL95" s="794"/>
      <c r="DM95" s="794"/>
      <c r="DN95" s="794"/>
      <c r="DO95" s="794"/>
      <c r="DP95" s="794"/>
      <c r="DQ95" s="794"/>
      <c r="DR95" s="812" t="str">
        <f t="shared" si="17"/>
        <v/>
      </c>
      <c r="DS95" s="806" t="str">
        <f t="shared" si="18"/>
        <v/>
      </c>
      <c r="DT95" s="807" t="str">
        <f t="shared" si="19"/>
        <v/>
      </c>
      <c r="DU95" s="807" t="str">
        <f t="shared" si="20"/>
        <v/>
      </c>
      <c r="DV95" s="808" t="str">
        <f t="shared" si="21"/>
        <v/>
      </c>
      <c r="DW95" s="793"/>
      <c r="DX95" s="794"/>
      <c r="DY95" s="794"/>
      <c r="DZ95" s="797"/>
      <c r="EA95" s="797"/>
      <c r="EB95" s="797"/>
      <c r="EC95" s="797"/>
      <c r="ED95" s="797"/>
      <c r="EE95" s="797"/>
      <c r="EF95" s="797"/>
      <c r="EG95" s="797"/>
      <c r="EH95" s="797"/>
      <c r="EI95" s="797"/>
      <c r="EJ95" s="797"/>
      <c r="EK95" s="797"/>
      <c r="EL95" s="797"/>
      <c r="EM95" s="794"/>
      <c r="EN95" s="794"/>
      <c r="EO95" s="794"/>
      <c r="EP95" s="794"/>
      <c r="EQ95" s="794"/>
      <c r="ER95" s="794"/>
      <c r="ES95" s="794"/>
      <c r="ET95" s="794"/>
      <c r="EU95" s="794"/>
      <c r="EV95" s="794"/>
      <c r="EW95" s="794"/>
      <c r="EX95" s="794"/>
      <c r="EY95" s="794"/>
      <c r="EZ95" s="797"/>
      <c r="FA95" s="794"/>
      <c r="FB95" s="794"/>
      <c r="FC95" s="794"/>
      <c r="FD95" s="794"/>
      <c r="FE95" s="794"/>
      <c r="FF95" s="794"/>
      <c r="FG95" s="794"/>
      <c r="FH95" s="794"/>
      <c r="FI95" s="794"/>
      <c r="FJ95" s="794"/>
      <c r="FK95" s="794"/>
      <c r="FL95" s="794"/>
      <c r="FM95" s="794"/>
      <c r="FN95" s="794"/>
      <c r="FO95" s="794"/>
      <c r="FP95" s="794"/>
      <c r="FQ95" s="794"/>
      <c r="FR95" s="794"/>
      <c r="FS95" s="794"/>
      <c r="FT95" s="794"/>
      <c r="FU95" s="794"/>
      <c r="FV95" s="812" t="str">
        <f t="shared" si="28"/>
        <v/>
      </c>
      <c r="FW95" s="806" t="str">
        <f t="shared" si="29"/>
        <v/>
      </c>
      <c r="FX95" s="807" t="str">
        <f t="shared" si="30"/>
        <v/>
      </c>
      <c r="FY95" s="807" t="str">
        <f t="shared" si="31"/>
        <v/>
      </c>
      <c r="FZ95" s="808" t="str">
        <f t="shared" si="32"/>
        <v/>
      </c>
    </row>
    <row r="96" spans="1:182" x14ac:dyDescent="0.2">
      <c r="A96" s="762">
        <f t="shared" si="33"/>
        <v>23</v>
      </c>
      <c r="B96" s="763" t="e">
        <f>AVERAGE('O3'!$AL$559:$AL$582)</f>
        <v>#DIV/0!</v>
      </c>
      <c r="C96" s="624"/>
      <c r="D96" s="624"/>
      <c r="E96" s="624"/>
      <c r="F96" s="624"/>
      <c r="G96" s="624"/>
      <c r="H96" s="624"/>
      <c r="I96" s="768"/>
      <c r="J96" s="634"/>
      <c r="K96" s="634"/>
      <c r="L96" s="634"/>
      <c r="N96" s="804">
        <f>SUM(AirVision!A95)</f>
        <v>0</v>
      </c>
      <c r="O96" s="793"/>
      <c r="P96" s="794"/>
      <c r="Q96" s="794"/>
      <c r="R96" s="797"/>
      <c r="S96" s="797"/>
      <c r="T96" s="797"/>
      <c r="U96" s="797"/>
      <c r="V96" s="797"/>
      <c r="W96" s="797"/>
      <c r="X96" s="797"/>
      <c r="Y96" s="797"/>
      <c r="Z96" s="797"/>
      <c r="AA96" s="797"/>
      <c r="AB96" s="797"/>
      <c r="AC96" s="797"/>
      <c r="AD96" s="797"/>
      <c r="AE96" s="794"/>
      <c r="AF96" s="794"/>
      <c r="AG96" s="794"/>
      <c r="AH96" s="794"/>
      <c r="AI96" s="794"/>
      <c r="AJ96" s="794"/>
      <c r="AK96" s="794"/>
      <c r="AL96" s="794"/>
      <c r="AM96" s="794"/>
      <c r="AN96" s="794"/>
      <c r="AO96" s="794"/>
      <c r="AP96" s="794"/>
      <c r="AQ96" s="794"/>
      <c r="AR96" s="794"/>
      <c r="AS96" s="794"/>
      <c r="AT96" s="794"/>
      <c r="AU96" s="794"/>
      <c r="AV96" s="794"/>
      <c r="AW96" s="794"/>
      <c r="AX96" s="794"/>
      <c r="AY96" s="794"/>
      <c r="AZ96" s="794"/>
      <c r="BA96" s="794"/>
      <c r="BB96" s="794"/>
      <c r="BC96" s="794"/>
      <c r="BD96" s="794"/>
      <c r="BE96" s="794"/>
      <c r="BF96" s="794"/>
      <c r="BG96" s="794"/>
      <c r="BH96" s="794"/>
      <c r="BI96" s="794"/>
      <c r="BJ96" s="794"/>
      <c r="BK96" s="794"/>
      <c r="BL96" s="794"/>
      <c r="BM96" s="794"/>
      <c r="BN96" s="812" t="str">
        <f t="shared" si="23"/>
        <v/>
      </c>
      <c r="BO96" s="806" t="str">
        <f t="shared" si="24"/>
        <v/>
      </c>
      <c r="BP96" s="807" t="str">
        <f t="shared" si="25"/>
        <v/>
      </c>
      <c r="BQ96" s="807" t="str">
        <f t="shared" si="26"/>
        <v/>
      </c>
      <c r="BR96" s="808" t="str">
        <f t="shared" si="27"/>
        <v/>
      </c>
      <c r="BS96" s="793"/>
      <c r="BT96" s="794"/>
      <c r="BU96" s="794"/>
      <c r="BV96" s="797"/>
      <c r="BW96" s="797"/>
      <c r="BX96" s="797"/>
      <c r="BY96" s="797"/>
      <c r="BZ96" s="797"/>
      <c r="CA96" s="797"/>
      <c r="CB96" s="797"/>
      <c r="CC96" s="797"/>
      <c r="CD96" s="797"/>
      <c r="CE96" s="797"/>
      <c r="CF96" s="797"/>
      <c r="CG96" s="797"/>
      <c r="CH96" s="797"/>
      <c r="CI96" s="794"/>
      <c r="CJ96" s="794"/>
      <c r="CK96" s="794"/>
      <c r="CL96" s="794"/>
      <c r="CM96" s="794"/>
      <c r="CN96" s="794"/>
      <c r="CO96" s="794"/>
      <c r="CP96" s="794"/>
      <c r="CQ96" s="794"/>
      <c r="CR96" s="794"/>
      <c r="CS96" s="794"/>
      <c r="CT96" s="794"/>
      <c r="CU96" s="794"/>
      <c r="CV96" s="797"/>
      <c r="CW96" s="794"/>
      <c r="CX96" s="794"/>
      <c r="CY96" s="794"/>
      <c r="CZ96" s="794"/>
      <c r="DA96" s="794"/>
      <c r="DB96" s="794"/>
      <c r="DC96" s="794"/>
      <c r="DD96" s="794"/>
      <c r="DE96" s="794"/>
      <c r="DF96" s="794"/>
      <c r="DG96" s="794"/>
      <c r="DH96" s="794"/>
      <c r="DI96" s="794"/>
      <c r="DJ96" s="794"/>
      <c r="DK96" s="794"/>
      <c r="DL96" s="794"/>
      <c r="DM96" s="794"/>
      <c r="DN96" s="794"/>
      <c r="DO96" s="794"/>
      <c r="DP96" s="794"/>
      <c r="DQ96" s="794"/>
      <c r="DR96" s="812" t="str">
        <f t="shared" ref="DR96:DR159" si="34">IF(ISNUMBER(BV96),BV96*2.237,"")</f>
        <v/>
      </c>
      <c r="DS96" s="806" t="str">
        <f t="shared" ref="DS96:DS159" si="35">IF(ISNUMBER(BW96),BW96*2.237,"")</f>
        <v/>
      </c>
      <c r="DT96" s="807" t="str">
        <f t="shared" ref="DT96:DT159" si="36">IF(ISNUMBER(CB96),CONVERT(CB96,"C","F"),"")</f>
        <v/>
      </c>
      <c r="DU96" s="807" t="str">
        <f t="shared" ref="DU96:DU159" si="37">IF(ISNUMBER(CC96),CONVERT(CC96,"C","F"),"")</f>
        <v/>
      </c>
      <c r="DV96" s="808" t="str">
        <f t="shared" ref="DV96:DV159" si="38">IF(ISNUMBER(CD96),CONVERT(CD96,"C","F"),"")</f>
        <v/>
      </c>
      <c r="DW96" s="793"/>
      <c r="DX96" s="794"/>
      <c r="DY96" s="794"/>
      <c r="DZ96" s="797"/>
      <c r="EA96" s="797"/>
      <c r="EB96" s="797"/>
      <c r="EC96" s="797"/>
      <c r="ED96" s="797"/>
      <c r="EE96" s="797"/>
      <c r="EF96" s="797"/>
      <c r="EG96" s="797"/>
      <c r="EH96" s="797"/>
      <c r="EI96" s="797"/>
      <c r="EJ96" s="797"/>
      <c r="EK96" s="797"/>
      <c r="EL96" s="797"/>
      <c r="EM96" s="794"/>
      <c r="EN96" s="794"/>
      <c r="EO96" s="794"/>
      <c r="EP96" s="794"/>
      <c r="EQ96" s="794"/>
      <c r="ER96" s="794"/>
      <c r="ES96" s="794"/>
      <c r="ET96" s="794"/>
      <c r="EU96" s="794"/>
      <c r="EV96" s="794"/>
      <c r="EW96" s="794"/>
      <c r="EX96" s="794"/>
      <c r="EY96" s="794"/>
      <c r="EZ96" s="797"/>
      <c r="FA96" s="794"/>
      <c r="FB96" s="794"/>
      <c r="FC96" s="794"/>
      <c r="FD96" s="794"/>
      <c r="FE96" s="794"/>
      <c r="FF96" s="794"/>
      <c r="FG96" s="794"/>
      <c r="FH96" s="794"/>
      <c r="FI96" s="794"/>
      <c r="FJ96" s="794"/>
      <c r="FK96" s="794"/>
      <c r="FL96" s="794"/>
      <c r="FM96" s="794"/>
      <c r="FN96" s="794"/>
      <c r="FO96" s="794"/>
      <c r="FP96" s="794"/>
      <c r="FQ96" s="794"/>
      <c r="FR96" s="794"/>
      <c r="FS96" s="794"/>
      <c r="FT96" s="794"/>
      <c r="FU96" s="794"/>
      <c r="FV96" s="812" t="str">
        <f t="shared" si="28"/>
        <v/>
      </c>
      <c r="FW96" s="806" t="str">
        <f t="shared" si="29"/>
        <v/>
      </c>
      <c r="FX96" s="807" t="str">
        <f t="shared" si="30"/>
        <v/>
      </c>
      <c r="FY96" s="807" t="str">
        <f t="shared" si="31"/>
        <v/>
      </c>
      <c r="FZ96" s="808" t="str">
        <f t="shared" si="32"/>
        <v/>
      </c>
    </row>
    <row r="97" spans="1:182" x14ac:dyDescent="0.2">
      <c r="A97" s="762">
        <f t="shared" si="33"/>
        <v>24</v>
      </c>
      <c r="B97" s="763" t="e">
        <f>AVERAGE('O3'!$AL$583:$AL$606)</f>
        <v>#DIV/0!</v>
      </c>
      <c r="C97" s="624"/>
      <c r="D97" s="624"/>
      <c r="E97" s="624"/>
      <c r="F97" s="624"/>
      <c r="G97" s="624"/>
      <c r="H97" s="624"/>
      <c r="I97" s="768"/>
      <c r="J97" s="634"/>
      <c r="K97" s="634"/>
      <c r="L97" s="634"/>
      <c r="N97" s="804">
        <f>SUM(AirVision!A96)</f>
        <v>0</v>
      </c>
      <c r="O97" s="793"/>
      <c r="P97" s="794"/>
      <c r="Q97" s="794"/>
      <c r="R97" s="797"/>
      <c r="S97" s="797"/>
      <c r="T97" s="797"/>
      <c r="U97" s="797"/>
      <c r="V97" s="797"/>
      <c r="W97" s="797"/>
      <c r="X97" s="797"/>
      <c r="Y97" s="797"/>
      <c r="Z97" s="797"/>
      <c r="AA97" s="797"/>
      <c r="AB97" s="797"/>
      <c r="AC97" s="797"/>
      <c r="AD97" s="797"/>
      <c r="AE97" s="794"/>
      <c r="AF97" s="794"/>
      <c r="AG97" s="794"/>
      <c r="AH97" s="794"/>
      <c r="AI97" s="794"/>
      <c r="AJ97" s="794"/>
      <c r="AK97" s="794"/>
      <c r="AL97" s="794"/>
      <c r="AM97" s="794"/>
      <c r="AN97" s="794"/>
      <c r="AO97" s="794"/>
      <c r="AP97" s="794"/>
      <c r="AQ97" s="794"/>
      <c r="AR97" s="794"/>
      <c r="AS97" s="794"/>
      <c r="AT97" s="794"/>
      <c r="AU97" s="794"/>
      <c r="AV97" s="794"/>
      <c r="AW97" s="794"/>
      <c r="AX97" s="794"/>
      <c r="AY97" s="794"/>
      <c r="AZ97" s="794"/>
      <c r="BA97" s="794"/>
      <c r="BB97" s="794"/>
      <c r="BC97" s="794"/>
      <c r="BD97" s="794"/>
      <c r="BE97" s="794"/>
      <c r="BF97" s="794"/>
      <c r="BG97" s="794"/>
      <c r="BH97" s="794"/>
      <c r="BI97" s="794"/>
      <c r="BJ97" s="794"/>
      <c r="BK97" s="794"/>
      <c r="BL97" s="794"/>
      <c r="BM97" s="794"/>
      <c r="BN97" s="812" t="str">
        <f t="shared" si="23"/>
        <v/>
      </c>
      <c r="BO97" s="806" t="str">
        <f t="shared" si="24"/>
        <v/>
      </c>
      <c r="BP97" s="807" t="str">
        <f t="shared" si="25"/>
        <v/>
      </c>
      <c r="BQ97" s="807" t="str">
        <f t="shared" si="26"/>
        <v/>
      </c>
      <c r="BR97" s="808" t="str">
        <f t="shared" si="27"/>
        <v/>
      </c>
      <c r="BS97" s="793"/>
      <c r="BT97" s="794"/>
      <c r="BU97" s="794"/>
      <c r="BV97" s="797"/>
      <c r="BW97" s="797"/>
      <c r="BX97" s="797"/>
      <c r="BY97" s="797"/>
      <c r="BZ97" s="797"/>
      <c r="CA97" s="797"/>
      <c r="CB97" s="797"/>
      <c r="CC97" s="797"/>
      <c r="CD97" s="797"/>
      <c r="CE97" s="797"/>
      <c r="CF97" s="797"/>
      <c r="CG97" s="797"/>
      <c r="CH97" s="797"/>
      <c r="CI97" s="794"/>
      <c r="CJ97" s="794"/>
      <c r="CK97" s="794"/>
      <c r="CL97" s="794"/>
      <c r="CM97" s="794"/>
      <c r="CN97" s="794"/>
      <c r="CO97" s="794"/>
      <c r="CP97" s="794"/>
      <c r="CQ97" s="794"/>
      <c r="CR97" s="794"/>
      <c r="CS97" s="794"/>
      <c r="CT97" s="794"/>
      <c r="CU97" s="794"/>
      <c r="CV97" s="797"/>
      <c r="CW97" s="794"/>
      <c r="CX97" s="794"/>
      <c r="CY97" s="794"/>
      <c r="CZ97" s="794"/>
      <c r="DA97" s="794"/>
      <c r="DB97" s="794"/>
      <c r="DC97" s="794"/>
      <c r="DD97" s="794"/>
      <c r="DE97" s="794"/>
      <c r="DF97" s="794"/>
      <c r="DG97" s="794"/>
      <c r="DH97" s="794"/>
      <c r="DI97" s="794"/>
      <c r="DJ97" s="794"/>
      <c r="DK97" s="794"/>
      <c r="DL97" s="794"/>
      <c r="DM97" s="794"/>
      <c r="DN97" s="794"/>
      <c r="DO97" s="794"/>
      <c r="DP97" s="794"/>
      <c r="DQ97" s="794"/>
      <c r="DR97" s="812" t="str">
        <f t="shared" si="34"/>
        <v/>
      </c>
      <c r="DS97" s="806" t="str">
        <f t="shared" si="35"/>
        <v/>
      </c>
      <c r="DT97" s="807" t="str">
        <f t="shared" si="36"/>
        <v/>
      </c>
      <c r="DU97" s="807" t="str">
        <f t="shared" si="37"/>
        <v/>
      </c>
      <c r="DV97" s="808" t="str">
        <f t="shared" si="38"/>
        <v/>
      </c>
      <c r="DW97" s="793"/>
      <c r="DX97" s="794"/>
      <c r="DY97" s="794"/>
      <c r="DZ97" s="797"/>
      <c r="EA97" s="797"/>
      <c r="EB97" s="797"/>
      <c r="EC97" s="797"/>
      <c r="ED97" s="797"/>
      <c r="EE97" s="797"/>
      <c r="EF97" s="797"/>
      <c r="EG97" s="797"/>
      <c r="EH97" s="797"/>
      <c r="EI97" s="797"/>
      <c r="EJ97" s="797"/>
      <c r="EK97" s="797"/>
      <c r="EL97" s="797"/>
      <c r="EM97" s="794"/>
      <c r="EN97" s="794"/>
      <c r="EO97" s="794"/>
      <c r="EP97" s="794"/>
      <c r="EQ97" s="794"/>
      <c r="ER97" s="794"/>
      <c r="ES97" s="794"/>
      <c r="ET97" s="794"/>
      <c r="EU97" s="794"/>
      <c r="EV97" s="794"/>
      <c r="EW97" s="794"/>
      <c r="EX97" s="794"/>
      <c r="EY97" s="794"/>
      <c r="EZ97" s="797"/>
      <c r="FA97" s="794"/>
      <c r="FB97" s="794"/>
      <c r="FC97" s="794"/>
      <c r="FD97" s="794"/>
      <c r="FE97" s="794"/>
      <c r="FF97" s="794"/>
      <c r="FG97" s="794"/>
      <c r="FH97" s="794"/>
      <c r="FI97" s="794"/>
      <c r="FJ97" s="794"/>
      <c r="FK97" s="794"/>
      <c r="FL97" s="794"/>
      <c r="FM97" s="794"/>
      <c r="FN97" s="794"/>
      <c r="FO97" s="794"/>
      <c r="FP97" s="794"/>
      <c r="FQ97" s="794"/>
      <c r="FR97" s="794"/>
      <c r="FS97" s="794"/>
      <c r="FT97" s="794"/>
      <c r="FU97" s="794"/>
      <c r="FV97" s="812" t="str">
        <f t="shared" si="28"/>
        <v/>
      </c>
      <c r="FW97" s="806" t="str">
        <f t="shared" si="29"/>
        <v/>
      </c>
      <c r="FX97" s="807" t="str">
        <f t="shared" si="30"/>
        <v/>
      </c>
      <c r="FY97" s="807" t="str">
        <f t="shared" si="31"/>
        <v/>
      </c>
      <c r="FZ97" s="808" t="str">
        <f t="shared" si="32"/>
        <v/>
      </c>
    </row>
    <row r="98" spans="1:182" x14ac:dyDescent="0.2">
      <c r="A98" s="762">
        <f t="shared" si="33"/>
        <v>25</v>
      </c>
      <c r="B98" s="763" t="e">
        <f>AVERAGE('O3'!$AL$607:$AL$630)</f>
        <v>#DIV/0!</v>
      </c>
      <c r="C98" s="624"/>
      <c r="D98" s="624"/>
      <c r="E98" s="624"/>
      <c r="F98" s="624"/>
      <c r="G98" s="624"/>
      <c r="H98" s="624"/>
      <c r="I98" s="768"/>
      <c r="J98" s="634"/>
      <c r="K98" s="634"/>
      <c r="L98" s="634"/>
      <c r="N98" s="804">
        <f>SUM(AirVision!A97)</f>
        <v>0</v>
      </c>
      <c r="O98" s="793"/>
      <c r="P98" s="794"/>
      <c r="Q98" s="794"/>
      <c r="R98" s="797"/>
      <c r="S98" s="797"/>
      <c r="T98" s="797"/>
      <c r="U98" s="797"/>
      <c r="V98" s="797"/>
      <c r="W98" s="797"/>
      <c r="X98" s="797"/>
      <c r="Y98" s="797"/>
      <c r="Z98" s="797"/>
      <c r="AA98" s="797"/>
      <c r="AB98" s="797"/>
      <c r="AC98" s="797"/>
      <c r="AD98" s="797"/>
      <c r="AE98" s="794"/>
      <c r="AF98" s="794"/>
      <c r="AG98" s="794"/>
      <c r="AH98" s="794"/>
      <c r="AI98" s="794"/>
      <c r="AJ98" s="794"/>
      <c r="AK98" s="794"/>
      <c r="AL98" s="794"/>
      <c r="AM98" s="794"/>
      <c r="AN98" s="794"/>
      <c r="AO98" s="794"/>
      <c r="AP98" s="794"/>
      <c r="AQ98" s="794"/>
      <c r="AR98" s="794"/>
      <c r="AS98" s="794"/>
      <c r="AT98" s="794"/>
      <c r="AU98" s="794"/>
      <c r="AV98" s="794"/>
      <c r="AW98" s="794"/>
      <c r="AX98" s="794"/>
      <c r="AY98" s="794"/>
      <c r="AZ98" s="794"/>
      <c r="BA98" s="794"/>
      <c r="BB98" s="794"/>
      <c r="BC98" s="794"/>
      <c r="BD98" s="794"/>
      <c r="BE98" s="794"/>
      <c r="BF98" s="794"/>
      <c r="BG98" s="794"/>
      <c r="BH98" s="794"/>
      <c r="BI98" s="794"/>
      <c r="BJ98" s="794"/>
      <c r="BK98" s="794"/>
      <c r="BL98" s="794"/>
      <c r="BM98" s="794"/>
      <c r="BN98" s="812" t="str">
        <f t="shared" si="23"/>
        <v/>
      </c>
      <c r="BO98" s="806" t="str">
        <f t="shared" si="24"/>
        <v/>
      </c>
      <c r="BP98" s="807" t="str">
        <f t="shared" si="25"/>
        <v/>
      </c>
      <c r="BQ98" s="807" t="str">
        <f t="shared" si="26"/>
        <v/>
      </c>
      <c r="BR98" s="808" t="str">
        <f t="shared" si="27"/>
        <v/>
      </c>
      <c r="BS98" s="793"/>
      <c r="BT98" s="794"/>
      <c r="BU98" s="794"/>
      <c r="BV98" s="797"/>
      <c r="BW98" s="797"/>
      <c r="BX98" s="797"/>
      <c r="BY98" s="797"/>
      <c r="BZ98" s="797"/>
      <c r="CA98" s="797"/>
      <c r="CB98" s="797"/>
      <c r="CC98" s="797"/>
      <c r="CD98" s="797"/>
      <c r="CE98" s="797"/>
      <c r="CF98" s="797"/>
      <c r="CG98" s="797"/>
      <c r="CH98" s="797"/>
      <c r="CI98" s="794"/>
      <c r="CJ98" s="794"/>
      <c r="CK98" s="794"/>
      <c r="CL98" s="794"/>
      <c r="CM98" s="794"/>
      <c r="CN98" s="794"/>
      <c r="CO98" s="794"/>
      <c r="CP98" s="794"/>
      <c r="CQ98" s="794"/>
      <c r="CR98" s="794"/>
      <c r="CS98" s="794"/>
      <c r="CT98" s="794"/>
      <c r="CU98" s="794"/>
      <c r="CV98" s="797"/>
      <c r="CW98" s="794"/>
      <c r="CX98" s="794"/>
      <c r="CY98" s="794"/>
      <c r="CZ98" s="794"/>
      <c r="DA98" s="794"/>
      <c r="DB98" s="794"/>
      <c r="DC98" s="794"/>
      <c r="DD98" s="794"/>
      <c r="DE98" s="794"/>
      <c r="DF98" s="794"/>
      <c r="DG98" s="794"/>
      <c r="DH98" s="794"/>
      <c r="DI98" s="794"/>
      <c r="DJ98" s="794"/>
      <c r="DK98" s="794"/>
      <c r="DL98" s="794"/>
      <c r="DM98" s="794"/>
      <c r="DN98" s="794"/>
      <c r="DO98" s="794"/>
      <c r="DP98" s="794"/>
      <c r="DQ98" s="794"/>
      <c r="DR98" s="812" t="str">
        <f t="shared" si="34"/>
        <v/>
      </c>
      <c r="DS98" s="806" t="str">
        <f t="shared" si="35"/>
        <v/>
      </c>
      <c r="DT98" s="807" t="str">
        <f t="shared" si="36"/>
        <v/>
      </c>
      <c r="DU98" s="807" t="str">
        <f t="shared" si="37"/>
        <v/>
      </c>
      <c r="DV98" s="808" t="str">
        <f t="shared" si="38"/>
        <v/>
      </c>
      <c r="DW98" s="793"/>
      <c r="DX98" s="794"/>
      <c r="DY98" s="794"/>
      <c r="DZ98" s="797"/>
      <c r="EA98" s="797"/>
      <c r="EB98" s="797"/>
      <c r="EC98" s="797"/>
      <c r="ED98" s="797"/>
      <c r="EE98" s="797"/>
      <c r="EF98" s="797"/>
      <c r="EG98" s="797"/>
      <c r="EH98" s="797"/>
      <c r="EI98" s="797"/>
      <c r="EJ98" s="797"/>
      <c r="EK98" s="797"/>
      <c r="EL98" s="797"/>
      <c r="EM98" s="794"/>
      <c r="EN98" s="794"/>
      <c r="EO98" s="794"/>
      <c r="EP98" s="794"/>
      <c r="EQ98" s="794"/>
      <c r="ER98" s="794"/>
      <c r="ES98" s="794"/>
      <c r="ET98" s="794"/>
      <c r="EU98" s="794"/>
      <c r="EV98" s="794"/>
      <c r="EW98" s="794"/>
      <c r="EX98" s="794"/>
      <c r="EY98" s="794"/>
      <c r="EZ98" s="797"/>
      <c r="FA98" s="794"/>
      <c r="FB98" s="794"/>
      <c r="FC98" s="794"/>
      <c r="FD98" s="794"/>
      <c r="FE98" s="794"/>
      <c r="FF98" s="794"/>
      <c r="FG98" s="794"/>
      <c r="FH98" s="794"/>
      <c r="FI98" s="794"/>
      <c r="FJ98" s="794"/>
      <c r="FK98" s="794"/>
      <c r="FL98" s="794"/>
      <c r="FM98" s="794"/>
      <c r="FN98" s="794"/>
      <c r="FO98" s="794"/>
      <c r="FP98" s="794"/>
      <c r="FQ98" s="794"/>
      <c r="FR98" s="794"/>
      <c r="FS98" s="794"/>
      <c r="FT98" s="794"/>
      <c r="FU98" s="794"/>
      <c r="FV98" s="812" t="str">
        <f t="shared" si="28"/>
        <v/>
      </c>
      <c r="FW98" s="806" t="str">
        <f t="shared" si="29"/>
        <v/>
      </c>
      <c r="FX98" s="807" t="str">
        <f t="shared" si="30"/>
        <v/>
      </c>
      <c r="FY98" s="807" t="str">
        <f t="shared" si="31"/>
        <v/>
      </c>
      <c r="FZ98" s="808" t="str">
        <f t="shared" si="32"/>
        <v/>
      </c>
    </row>
    <row r="99" spans="1:182" x14ac:dyDescent="0.2">
      <c r="A99" s="762">
        <f t="shared" si="33"/>
        <v>26</v>
      </c>
      <c r="B99" s="763" t="e">
        <f>AVERAGE('O3'!$AL$631:$AL$654)</f>
        <v>#DIV/0!</v>
      </c>
      <c r="C99" s="624"/>
      <c r="D99" s="624"/>
      <c r="E99" s="624"/>
      <c r="F99" s="624"/>
      <c r="G99" s="624"/>
      <c r="H99" s="624"/>
      <c r="I99" s="768"/>
      <c r="J99" s="634"/>
      <c r="K99" s="634"/>
      <c r="L99" s="634"/>
      <c r="N99" s="804">
        <f>SUM(AirVision!A98)</f>
        <v>0</v>
      </c>
      <c r="O99" s="793"/>
      <c r="P99" s="794"/>
      <c r="Q99" s="794"/>
      <c r="R99" s="797"/>
      <c r="S99" s="797"/>
      <c r="T99" s="797"/>
      <c r="U99" s="797"/>
      <c r="V99" s="797"/>
      <c r="W99" s="797"/>
      <c r="X99" s="797"/>
      <c r="Y99" s="797"/>
      <c r="Z99" s="797"/>
      <c r="AA99" s="797"/>
      <c r="AB99" s="797"/>
      <c r="AC99" s="797"/>
      <c r="AD99" s="797"/>
      <c r="AE99" s="794"/>
      <c r="AF99" s="794"/>
      <c r="AG99" s="794"/>
      <c r="AH99" s="794"/>
      <c r="AI99" s="794"/>
      <c r="AJ99" s="794"/>
      <c r="AK99" s="794"/>
      <c r="AL99" s="794"/>
      <c r="AM99" s="794"/>
      <c r="AN99" s="794"/>
      <c r="AO99" s="794"/>
      <c r="AP99" s="794"/>
      <c r="AQ99" s="794"/>
      <c r="AR99" s="794"/>
      <c r="AS99" s="794"/>
      <c r="AT99" s="794"/>
      <c r="AU99" s="794"/>
      <c r="AV99" s="794"/>
      <c r="AW99" s="794"/>
      <c r="AX99" s="794"/>
      <c r="AY99" s="794"/>
      <c r="AZ99" s="794"/>
      <c r="BA99" s="794"/>
      <c r="BB99" s="794"/>
      <c r="BC99" s="794"/>
      <c r="BD99" s="794"/>
      <c r="BE99" s="794"/>
      <c r="BF99" s="794"/>
      <c r="BG99" s="794"/>
      <c r="BH99" s="794"/>
      <c r="BI99" s="794"/>
      <c r="BJ99" s="794"/>
      <c r="BK99" s="794"/>
      <c r="BL99" s="794"/>
      <c r="BM99" s="794"/>
      <c r="BN99" s="812" t="str">
        <f t="shared" si="23"/>
        <v/>
      </c>
      <c r="BO99" s="806" t="str">
        <f t="shared" si="24"/>
        <v/>
      </c>
      <c r="BP99" s="807" t="str">
        <f t="shared" si="25"/>
        <v/>
      </c>
      <c r="BQ99" s="807" t="str">
        <f t="shared" si="26"/>
        <v/>
      </c>
      <c r="BR99" s="808" t="str">
        <f t="shared" si="27"/>
        <v/>
      </c>
      <c r="BS99" s="793"/>
      <c r="BT99" s="794"/>
      <c r="BU99" s="794"/>
      <c r="BV99" s="797"/>
      <c r="BW99" s="797"/>
      <c r="BX99" s="797"/>
      <c r="BY99" s="797"/>
      <c r="BZ99" s="797"/>
      <c r="CA99" s="797"/>
      <c r="CB99" s="797"/>
      <c r="CC99" s="797"/>
      <c r="CD99" s="797"/>
      <c r="CE99" s="797"/>
      <c r="CF99" s="797"/>
      <c r="CG99" s="797"/>
      <c r="CH99" s="797"/>
      <c r="CI99" s="794"/>
      <c r="CJ99" s="794"/>
      <c r="CK99" s="794"/>
      <c r="CL99" s="794"/>
      <c r="CM99" s="794"/>
      <c r="CN99" s="794"/>
      <c r="CO99" s="794"/>
      <c r="CP99" s="794"/>
      <c r="CQ99" s="794"/>
      <c r="CR99" s="794"/>
      <c r="CS99" s="794"/>
      <c r="CT99" s="794"/>
      <c r="CU99" s="794"/>
      <c r="CV99" s="797"/>
      <c r="CW99" s="794"/>
      <c r="CX99" s="794"/>
      <c r="CY99" s="794"/>
      <c r="CZ99" s="794"/>
      <c r="DA99" s="794"/>
      <c r="DB99" s="794"/>
      <c r="DC99" s="794"/>
      <c r="DD99" s="794"/>
      <c r="DE99" s="794"/>
      <c r="DF99" s="794"/>
      <c r="DG99" s="794"/>
      <c r="DH99" s="794"/>
      <c r="DI99" s="794"/>
      <c r="DJ99" s="794"/>
      <c r="DK99" s="794"/>
      <c r="DL99" s="794"/>
      <c r="DM99" s="794"/>
      <c r="DN99" s="794"/>
      <c r="DO99" s="794"/>
      <c r="DP99" s="794"/>
      <c r="DQ99" s="794"/>
      <c r="DR99" s="812" t="str">
        <f t="shared" si="34"/>
        <v/>
      </c>
      <c r="DS99" s="806" t="str">
        <f t="shared" si="35"/>
        <v/>
      </c>
      <c r="DT99" s="807" t="str">
        <f t="shared" si="36"/>
        <v/>
      </c>
      <c r="DU99" s="807" t="str">
        <f t="shared" si="37"/>
        <v/>
      </c>
      <c r="DV99" s="808" t="str">
        <f t="shared" si="38"/>
        <v/>
      </c>
      <c r="DW99" s="793"/>
      <c r="DX99" s="794"/>
      <c r="DY99" s="794"/>
      <c r="DZ99" s="797"/>
      <c r="EA99" s="797"/>
      <c r="EB99" s="797"/>
      <c r="EC99" s="797"/>
      <c r="ED99" s="797"/>
      <c r="EE99" s="797"/>
      <c r="EF99" s="797"/>
      <c r="EG99" s="797"/>
      <c r="EH99" s="797"/>
      <c r="EI99" s="797"/>
      <c r="EJ99" s="797"/>
      <c r="EK99" s="797"/>
      <c r="EL99" s="797"/>
      <c r="EM99" s="794"/>
      <c r="EN99" s="794"/>
      <c r="EO99" s="794"/>
      <c r="EP99" s="794"/>
      <c r="EQ99" s="794"/>
      <c r="ER99" s="794"/>
      <c r="ES99" s="794"/>
      <c r="ET99" s="794"/>
      <c r="EU99" s="794"/>
      <c r="EV99" s="794"/>
      <c r="EW99" s="794"/>
      <c r="EX99" s="794"/>
      <c r="EY99" s="794"/>
      <c r="EZ99" s="797"/>
      <c r="FA99" s="794"/>
      <c r="FB99" s="794"/>
      <c r="FC99" s="794"/>
      <c r="FD99" s="794"/>
      <c r="FE99" s="794"/>
      <c r="FF99" s="794"/>
      <c r="FG99" s="794"/>
      <c r="FH99" s="794"/>
      <c r="FI99" s="794"/>
      <c r="FJ99" s="794"/>
      <c r="FK99" s="794"/>
      <c r="FL99" s="794"/>
      <c r="FM99" s="794"/>
      <c r="FN99" s="794"/>
      <c r="FO99" s="794"/>
      <c r="FP99" s="794"/>
      <c r="FQ99" s="794"/>
      <c r="FR99" s="794"/>
      <c r="FS99" s="794"/>
      <c r="FT99" s="794"/>
      <c r="FU99" s="794"/>
      <c r="FV99" s="812" t="str">
        <f t="shared" si="28"/>
        <v/>
      </c>
      <c r="FW99" s="806" t="str">
        <f t="shared" si="29"/>
        <v/>
      </c>
      <c r="FX99" s="807" t="str">
        <f t="shared" si="30"/>
        <v/>
      </c>
      <c r="FY99" s="807" t="str">
        <f t="shared" si="31"/>
        <v/>
      </c>
      <c r="FZ99" s="808" t="str">
        <f t="shared" si="32"/>
        <v/>
      </c>
    </row>
    <row r="100" spans="1:182" x14ac:dyDescent="0.2">
      <c r="A100" s="762">
        <f t="shared" si="33"/>
        <v>27</v>
      </c>
      <c r="B100" s="763" t="e">
        <f>AVERAGE('O3'!$AL$655:$AL$678)</f>
        <v>#DIV/0!</v>
      </c>
      <c r="C100" s="624"/>
      <c r="D100" s="624"/>
      <c r="E100" s="624"/>
      <c r="F100" s="624"/>
      <c r="G100" s="624"/>
      <c r="H100" s="624"/>
      <c r="I100" s="768"/>
      <c r="J100" s="634"/>
      <c r="K100" s="634"/>
      <c r="L100" s="634"/>
      <c r="N100" s="804">
        <f>SUM(AirVision!A99)</f>
        <v>0</v>
      </c>
      <c r="O100" s="793"/>
      <c r="P100" s="794"/>
      <c r="Q100" s="794"/>
      <c r="R100" s="797"/>
      <c r="S100" s="797"/>
      <c r="T100" s="797"/>
      <c r="U100" s="797"/>
      <c r="V100" s="797"/>
      <c r="W100" s="797"/>
      <c r="X100" s="797"/>
      <c r="Y100" s="797"/>
      <c r="Z100" s="797"/>
      <c r="AA100" s="797"/>
      <c r="AB100" s="797"/>
      <c r="AC100" s="797"/>
      <c r="AD100" s="797"/>
      <c r="AE100" s="794"/>
      <c r="AF100" s="794"/>
      <c r="AG100" s="794"/>
      <c r="AH100" s="794"/>
      <c r="AI100" s="794"/>
      <c r="AJ100" s="794"/>
      <c r="AK100" s="794"/>
      <c r="AL100" s="794"/>
      <c r="AM100" s="794"/>
      <c r="AN100" s="794"/>
      <c r="AO100" s="794"/>
      <c r="AP100" s="794"/>
      <c r="AQ100" s="794"/>
      <c r="AR100" s="794"/>
      <c r="AS100" s="794"/>
      <c r="AT100" s="794"/>
      <c r="AU100" s="794"/>
      <c r="AV100" s="794"/>
      <c r="AW100" s="794"/>
      <c r="AX100" s="794"/>
      <c r="AY100" s="794"/>
      <c r="AZ100" s="794"/>
      <c r="BA100" s="794"/>
      <c r="BB100" s="794"/>
      <c r="BC100" s="794"/>
      <c r="BD100" s="794"/>
      <c r="BE100" s="794"/>
      <c r="BF100" s="794"/>
      <c r="BG100" s="794"/>
      <c r="BH100" s="794"/>
      <c r="BI100" s="794"/>
      <c r="BJ100" s="794"/>
      <c r="BK100" s="794"/>
      <c r="BL100" s="794"/>
      <c r="BM100" s="794"/>
      <c r="BN100" s="812" t="str">
        <f t="shared" si="23"/>
        <v/>
      </c>
      <c r="BO100" s="806" t="str">
        <f t="shared" si="24"/>
        <v/>
      </c>
      <c r="BP100" s="807" t="str">
        <f t="shared" si="25"/>
        <v/>
      </c>
      <c r="BQ100" s="807" t="str">
        <f t="shared" si="26"/>
        <v/>
      </c>
      <c r="BR100" s="808" t="str">
        <f t="shared" si="27"/>
        <v/>
      </c>
      <c r="BS100" s="793"/>
      <c r="BT100" s="794"/>
      <c r="BU100" s="794"/>
      <c r="BV100" s="797"/>
      <c r="BW100" s="797"/>
      <c r="BX100" s="797"/>
      <c r="BY100" s="797"/>
      <c r="BZ100" s="797"/>
      <c r="CA100" s="797"/>
      <c r="CB100" s="797"/>
      <c r="CC100" s="797"/>
      <c r="CD100" s="797"/>
      <c r="CE100" s="797"/>
      <c r="CF100" s="797"/>
      <c r="CG100" s="797"/>
      <c r="CH100" s="797"/>
      <c r="CI100" s="794"/>
      <c r="CJ100" s="794"/>
      <c r="CK100" s="794"/>
      <c r="CL100" s="794"/>
      <c r="CM100" s="794"/>
      <c r="CN100" s="794"/>
      <c r="CO100" s="794"/>
      <c r="CP100" s="794"/>
      <c r="CQ100" s="794"/>
      <c r="CR100" s="794"/>
      <c r="CS100" s="794"/>
      <c r="CT100" s="794"/>
      <c r="CU100" s="794"/>
      <c r="CV100" s="797"/>
      <c r="CW100" s="794"/>
      <c r="CX100" s="794"/>
      <c r="CY100" s="794"/>
      <c r="CZ100" s="794"/>
      <c r="DA100" s="794"/>
      <c r="DB100" s="794"/>
      <c r="DC100" s="794"/>
      <c r="DD100" s="794"/>
      <c r="DE100" s="794"/>
      <c r="DF100" s="794"/>
      <c r="DG100" s="794"/>
      <c r="DH100" s="794"/>
      <c r="DI100" s="794"/>
      <c r="DJ100" s="794"/>
      <c r="DK100" s="794"/>
      <c r="DL100" s="794"/>
      <c r="DM100" s="794"/>
      <c r="DN100" s="794"/>
      <c r="DO100" s="794"/>
      <c r="DP100" s="794"/>
      <c r="DQ100" s="794"/>
      <c r="DR100" s="812" t="str">
        <f t="shared" si="34"/>
        <v/>
      </c>
      <c r="DS100" s="806" t="str">
        <f t="shared" si="35"/>
        <v/>
      </c>
      <c r="DT100" s="807" t="str">
        <f t="shared" si="36"/>
        <v/>
      </c>
      <c r="DU100" s="807" t="str">
        <f t="shared" si="37"/>
        <v/>
      </c>
      <c r="DV100" s="808" t="str">
        <f t="shared" si="38"/>
        <v/>
      </c>
      <c r="DW100" s="793"/>
      <c r="DX100" s="794"/>
      <c r="DY100" s="794"/>
      <c r="DZ100" s="797"/>
      <c r="EA100" s="797"/>
      <c r="EB100" s="797"/>
      <c r="EC100" s="797"/>
      <c r="ED100" s="797"/>
      <c r="EE100" s="797"/>
      <c r="EF100" s="797"/>
      <c r="EG100" s="797"/>
      <c r="EH100" s="797"/>
      <c r="EI100" s="797"/>
      <c r="EJ100" s="797"/>
      <c r="EK100" s="797"/>
      <c r="EL100" s="797"/>
      <c r="EM100" s="794"/>
      <c r="EN100" s="794"/>
      <c r="EO100" s="794"/>
      <c r="EP100" s="794"/>
      <c r="EQ100" s="794"/>
      <c r="ER100" s="794"/>
      <c r="ES100" s="794"/>
      <c r="ET100" s="794"/>
      <c r="EU100" s="794"/>
      <c r="EV100" s="794"/>
      <c r="EW100" s="794"/>
      <c r="EX100" s="794"/>
      <c r="EY100" s="794"/>
      <c r="EZ100" s="797"/>
      <c r="FA100" s="794"/>
      <c r="FB100" s="794"/>
      <c r="FC100" s="794"/>
      <c r="FD100" s="794"/>
      <c r="FE100" s="794"/>
      <c r="FF100" s="794"/>
      <c r="FG100" s="794"/>
      <c r="FH100" s="794"/>
      <c r="FI100" s="794"/>
      <c r="FJ100" s="794"/>
      <c r="FK100" s="794"/>
      <c r="FL100" s="794"/>
      <c r="FM100" s="794"/>
      <c r="FN100" s="794"/>
      <c r="FO100" s="794"/>
      <c r="FP100" s="794"/>
      <c r="FQ100" s="794"/>
      <c r="FR100" s="794"/>
      <c r="FS100" s="794"/>
      <c r="FT100" s="794"/>
      <c r="FU100" s="794"/>
      <c r="FV100" s="812" t="str">
        <f t="shared" si="28"/>
        <v/>
      </c>
      <c r="FW100" s="806" t="str">
        <f t="shared" si="29"/>
        <v/>
      </c>
      <c r="FX100" s="807" t="str">
        <f t="shared" si="30"/>
        <v/>
      </c>
      <c r="FY100" s="807" t="str">
        <f t="shared" si="31"/>
        <v/>
      </c>
      <c r="FZ100" s="808" t="str">
        <f t="shared" si="32"/>
        <v/>
      </c>
    </row>
    <row r="101" spans="1:182" x14ac:dyDescent="0.2">
      <c r="A101" s="762">
        <f t="shared" si="33"/>
        <v>28</v>
      </c>
      <c r="B101" s="763" t="e">
        <f>AVERAGE('O3'!$AL$679:$AL$702)</f>
        <v>#DIV/0!</v>
      </c>
      <c r="C101" s="624"/>
      <c r="D101" s="624"/>
      <c r="E101" s="624"/>
      <c r="F101" s="624"/>
      <c r="G101" s="624"/>
      <c r="H101" s="624"/>
      <c r="I101" s="768"/>
      <c r="J101" s="634"/>
      <c r="K101" s="634"/>
      <c r="L101" s="634"/>
      <c r="N101" s="804">
        <f>SUM(AirVision!A100)</f>
        <v>0</v>
      </c>
      <c r="O101" s="793"/>
      <c r="P101" s="794"/>
      <c r="Q101" s="794"/>
      <c r="R101" s="797"/>
      <c r="S101" s="797"/>
      <c r="T101" s="797"/>
      <c r="U101" s="797"/>
      <c r="V101" s="797"/>
      <c r="W101" s="797"/>
      <c r="X101" s="797"/>
      <c r="Y101" s="797"/>
      <c r="Z101" s="797"/>
      <c r="AA101" s="797"/>
      <c r="AB101" s="797"/>
      <c r="AC101" s="797"/>
      <c r="AD101" s="797"/>
      <c r="AE101" s="794"/>
      <c r="AF101" s="794"/>
      <c r="AG101" s="794"/>
      <c r="AH101" s="794"/>
      <c r="AI101" s="794"/>
      <c r="AJ101" s="794"/>
      <c r="AK101" s="794"/>
      <c r="AL101" s="794"/>
      <c r="AM101" s="794"/>
      <c r="AN101" s="794"/>
      <c r="AO101" s="794"/>
      <c r="AP101" s="794"/>
      <c r="AQ101" s="794"/>
      <c r="AR101" s="794"/>
      <c r="AS101" s="794"/>
      <c r="AT101" s="794"/>
      <c r="AU101" s="794"/>
      <c r="AV101" s="794"/>
      <c r="AW101" s="794"/>
      <c r="AX101" s="794"/>
      <c r="AY101" s="794"/>
      <c r="AZ101" s="794"/>
      <c r="BA101" s="794"/>
      <c r="BB101" s="794"/>
      <c r="BC101" s="794"/>
      <c r="BD101" s="794"/>
      <c r="BE101" s="794"/>
      <c r="BF101" s="794"/>
      <c r="BG101" s="794"/>
      <c r="BH101" s="794"/>
      <c r="BI101" s="794"/>
      <c r="BJ101" s="794"/>
      <c r="BK101" s="794"/>
      <c r="BL101" s="794"/>
      <c r="BM101" s="794"/>
      <c r="BN101" s="812" t="str">
        <f t="shared" si="23"/>
        <v/>
      </c>
      <c r="BO101" s="806" t="str">
        <f t="shared" si="24"/>
        <v/>
      </c>
      <c r="BP101" s="807" t="str">
        <f t="shared" si="25"/>
        <v/>
      </c>
      <c r="BQ101" s="807" t="str">
        <f t="shared" si="26"/>
        <v/>
      </c>
      <c r="BR101" s="808" t="str">
        <f t="shared" si="27"/>
        <v/>
      </c>
      <c r="BS101" s="793"/>
      <c r="BT101" s="794"/>
      <c r="BU101" s="794"/>
      <c r="BV101" s="797"/>
      <c r="BW101" s="797"/>
      <c r="BX101" s="797"/>
      <c r="BY101" s="797"/>
      <c r="BZ101" s="797"/>
      <c r="CA101" s="797"/>
      <c r="CB101" s="797"/>
      <c r="CC101" s="797"/>
      <c r="CD101" s="797"/>
      <c r="CE101" s="797"/>
      <c r="CF101" s="797"/>
      <c r="CG101" s="797"/>
      <c r="CH101" s="797"/>
      <c r="CI101" s="794"/>
      <c r="CJ101" s="794"/>
      <c r="CK101" s="794"/>
      <c r="CL101" s="794"/>
      <c r="CM101" s="794"/>
      <c r="CN101" s="794"/>
      <c r="CO101" s="794"/>
      <c r="CP101" s="794"/>
      <c r="CQ101" s="794"/>
      <c r="CR101" s="794"/>
      <c r="CS101" s="794"/>
      <c r="CT101" s="794"/>
      <c r="CU101" s="794"/>
      <c r="CV101" s="797"/>
      <c r="CW101" s="794"/>
      <c r="CX101" s="794"/>
      <c r="CY101" s="794"/>
      <c r="CZ101" s="794"/>
      <c r="DA101" s="794"/>
      <c r="DB101" s="794"/>
      <c r="DC101" s="794"/>
      <c r="DD101" s="794"/>
      <c r="DE101" s="794"/>
      <c r="DF101" s="794"/>
      <c r="DG101" s="794"/>
      <c r="DH101" s="794"/>
      <c r="DI101" s="794"/>
      <c r="DJ101" s="794"/>
      <c r="DK101" s="794"/>
      <c r="DL101" s="794"/>
      <c r="DM101" s="794"/>
      <c r="DN101" s="794"/>
      <c r="DO101" s="794"/>
      <c r="DP101" s="794"/>
      <c r="DQ101" s="794"/>
      <c r="DR101" s="812" t="str">
        <f t="shared" si="34"/>
        <v/>
      </c>
      <c r="DS101" s="806" t="str">
        <f t="shared" si="35"/>
        <v/>
      </c>
      <c r="DT101" s="807" t="str">
        <f t="shared" si="36"/>
        <v/>
      </c>
      <c r="DU101" s="807" t="str">
        <f t="shared" si="37"/>
        <v/>
      </c>
      <c r="DV101" s="808" t="str">
        <f t="shared" si="38"/>
        <v/>
      </c>
      <c r="DW101" s="793"/>
      <c r="DX101" s="794"/>
      <c r="DY101" s="794"/>
      <c r="DZ101" s="797"/>
      <c r="EA101" s="797"/>
      <c r="EB101" s="797"/>
      <c r="EC101" s="797"/>
      <c r="ED101" s="797"/>
      <c r="EE101" s="797"/>
      <c r="EF101" s="797"/>
      <c r="EG101" s="797"/>
      <c r="EH101" s="797"/>
      <c r="EI101" s="797"/>
      <c r="EJ101" s="797"/>
      <c r="EK101" s="797"/>
      <c r="EL101" s="797"/>
      <c r="EM101" s="794"/>
      <c r="EN101" s="794"/>
      <c r="EO101" s="794"/>
      <c r="EP101" s="794"/>
      <c r="EQ101" s="794"/>
      <c r="ER101" s="794"/>
      <c r="ES101" s="794"/>
      <c r="ET101" s="794"/>
      <c r="EU101" s="794"/>
      <c r="EV101" s="794"/>
      <c r="EW101" s="794"/>
      <c r="EX101" s="794"/>
      <c r="EY101" s="794"/>
      <c r="EZ101" s="797"/>
      <c r="FA101" s="794"/>
      <c r="FB101" s="794"/>
      <c r="FC101" s="794"/>
      <c r="FD101" s="794"/>
      <c r="FE101" s="794"/>
      <c r="FF101" s="794"/>
      <c r="FG101" s="794"/>
      <c r="FH101" s="794"/>
      <c r="FI101" s="794"/>
      <c r="FJ101" s="794"/>
      <c r="FK101" s="794"/>
      <c r="FL101" s="794"/>
      <c r="FM101" s="794"/>
      <c r="FN101" s="794"/>
      <c r="FO101" s="794"/>
      <c r="FP101" s="794"/>
      <c r="FQ101" s="794"/>
      <c r="FR101" s="794"/>
      <c r="FS101" s="794"/>
      <c r="FT101" s="794"/>
      <c r="FU101" s="794"/>
      <c r="FV101" s="812" t="str">
        <f t="shared" si="28"/>
        <v/>
      </c>
      <c r="FW101" s="806" t="str">
        <f t="shared" si="29"/>
        <v/>
      </c>
      <c r="FX101" s="807" t="str">
        <f t="shared" si="30"/>
        <v/>
      </c>
      <c r="FY101" s="807" t="str">
        <f t="shared" si="31"/>
        <v/>
      </c>
      <c r="FZ101" s="808" t="str">
        <f t="shared" si="32"/>
        <v/>
      </c>
    </row>
    <row r="102" spans="1:182" x14ac:dyDescent="0.2">
      <c r="A102" s="762">
        <f t="shared" si="33"/>
        <v>29</v>
      </c>
      <c r="B102" s="763" t="e">
        <f>AVERAGE('O3'!$AL$703:$AL$726)</f>
        <v>#DIV/0!</v>
      </c>
      <c r="C102" s="624"/>
      <c r="D102" s="624"/>
      <c r="E102" s="624"/>
      <c r="F102" s="624"/>
      <c r="G102" s="624"/>
      <c r="H102" s="624"/>
      <c r="I102" s="768"/>
      <c r="J102" s="634"/>
      <c r="K102" s="634"/>
      <c r="L102" s="634"/>
      <c r="N102" s="804">
        <f>SUM(AirVision!A101)</f>
        <v>0</v>
      </c>
      <c r="O102" s="793"/>
      <c r="P102" s="794"/>
      <c r="Q102" s="794"/>
      <c r="R102" s="797"/>
      <c r="S102" s="797"/>
      <c r="T102" s="797"/>
      <c r="U102" s="797"/>
      <c r="V102" s="797"/>
      <c r="W102" s="797"/>
      <c r="X102" s="797"/>
      <c r="Y102" s="797"/>
      <c r="Z102" s="797"/>
      <c r="AA102" s="797"/>
      <c r="AB102" s="797"/>
      <c r="AC102" s="797"/>
      <c r="AD102" s="797"/>
      <c r="AE102" s="794"/>
      <c r="AF102" s="794"/>
      <c r="AG102" s="794"/>
      <c r="AH102" s="794"/>
      <c r="AI102" s="794"/>
      <c r="AJ102" s="794"/>
      <c r="AK102" s="794"/>
      <c r="AL102" s="794"/>
      <c r="AM102" s="794"/>
      <c r="AN102" s="794"/>
      <c r="AO102" s="794"/>
      <c r="AP102" s="794"/>
      <c r="AQ102" s="794"/>
      <c r="AR102" s="794"/>
      <c r="AS102" s="794"/>
      <c r="AT102" s="794"/>
      <c r="AU102" s="794"/>
      <c r="AV102" s="794"/>
      <c r="AW102" s="794"/>
      <c r="AX102" s="794"/>
      <c r="AY102" s="794"/>
      <c r="AZ102" s="794"/>
      <c r="BA102" s="794"/>
      <c r="BB102" s="794"/>
      <c r="BC102" s="794"/>
      <c r="BD102" s="794"/>
      <c r="BE102" s="794"/>
      <c r="BF102" s="794"/>
      <c r="BG102" s="794"/>
      <c r="BH102" s="794"/>
      <c r="BI102" s="794"/>
      <c r="BJ102" s="794"/>
      <c r="BK102" s="794"/>
      <c r="BL102" s="794"/>
      <c r="BM102" s="794"/>
      <c r="BN102" s="812" t="str">
        <f t="shared" si="23"/>
        <v/>
      </c>
      <c r="BO102" s="806" t="str">
        <f t="shared" si="24"/>
        <v/>
      </c>
      <c r="BP102" s="807" t="str">
        <f t="shared" si="25"/>
        <v/>
      </c>
      <c r="BQ102" s="807" t="str">
        <f t="shared" si="26"/>
        <v/>
      </c>
      <c r="BR102" s="808" t="str">
        <f t="shared" si="27"/>
        <v/>
      </c>
      <c r="BS102" s="793"/>
      <c r="BT102" s="794"/>
      <c r="BU102" s="794"/>
      <c r="BV102" s="797"/>
      <c r="BW102" s="797"/>
      <c r="BX102" s="797"/>
      <c r="BY102" s="797"/>
      <c r="BZ102" s="797"/>
      <c r="CA102" s="797"/>
      <c r="CB102" s="797"/>
      <c r="CC102" s="797"/>
      <c r="CD102" s="797"/>
      <c r="CE102" s="797"/>
      <c r="CF102" s="797"/>
      <c r="CG102" s="797"/>
      <c r="CH102" s="797"/>
      <c r="CI102" s="794"/>
      <c r="CJ102" s="794"/>
      <c r="CK102" s="794"/>
      <c r="CL102" s="794"/>
      <c r="CM102" s="794"/>
      <c r="CN102" s="794"/>
      <c r="CO102" s="794"/>
      <c r="CP102" s="794"/>
      <c r="CQ102" s="794"/>
      <c r="CR102" s="794"/>
      <c r="CS102" s="794"/>
      <c r="CT102" s="794"/>
      <c r="CU102" s="794"/>
      <c r="CV102" s="797"/>
      <c r="CW102" s="794"/>
      <c r="CX102" s="794"/>
      <c r="CY102" s="794"/>
      <c r="CZ102" s="794"/>
      <c r="DA102" s="794"/>
      <c r="DB102" s="794"/>
      <c r="DC102" s="794"/>
      <c r="DD102" s="794"/>
      <c r="DE102" s="794"/>
      <c r="DF102" s="794"/>
      <c r="DG102" s="794"/>
      <c r="DH102" s="794"/>
      <c r="DI102" s="794"/>
      <c r="DJ102" s="794"/>
      <c r="DK102" s="794"/>
      <c r="DL102" s="794"/>
      <c r="DM102" s="794"/>
      <c r="DN102" s="794"/>
      <c r="DO102" s="794"/>
      <c r="DP102" s="794"/>
      <c r="DQ102" s="794"/>
      <c r="DR102" s="812" t="str">
        <f t="shared" si="34"/>
        <v/>
      </c>
      <c r="DS102" s="806" t="str">
        <f t="shared" si="35"/>
        <v/>
      </c>
      <c r="DT102" s="807" t="str">
        <f t="shared" si="36"/>
        <v/>
      </c>
      <c r="DU102" s="807" t="str">
        <f t="shared" si="37"/>
        <v/>
      </c>
      <c r="DV102" s="808" t="str">
        <f t="shared" si="38"/>
        <v/>
      </c>
      <c r="DW102" s="793"/>
      <c r="DX102" s="794"/>
      <c r="DY102" s="794"/>
      <c r="DZ102" s="797"/>
      <c r="EA102" s="797"/>
      <c r="EB102" s="797"/>
      <c r="EC102" s="797"/>
      <c r="ED102" s="797"/>
      <c r="EE102" s="797"/>
      <c r="EF102" s="797"/>
      <c r="EG102" s="797"/>
      <c r="EH102" s="797"/>
      <c r="EI102" s="797"/>
      <c r="EJ102" s="797"/>
      <c r="EK102" s="797"/>
      <c r="EL102" s="797"/>
      <c r="EM102" s="794"/>
      <c r="EN102" s="794"/>
      <c r="EO102" s="794"/>
      <c r="EP102" s="794"/>
      <c r="EQ102" s="794"/>
      <c r="ER102" s="794"/>
      <c r="ES102" s="794"/>
      <c r="ET102" s="794"/>
      <c r="EU102" s="794"/>
      <c r="EV102" s="794"/>
      <c r="EW102" s="794"/>
      <c r="EX102" s="794"/>
      <c r="EY102" s="794"/>
      <c r="EZ102" s="797"/>
      <c r="FA102" s="794"/>
      <c r="FB102" s="794"/>
      <c r="FC102" s="794"/>
      <c r="FD102" s="794"/>
      <c r="FE102" s="794"/>
      <c r="FF102" s="794"/>
      <c r="FG102" s="794"/>
      <c r="FH102" s="794"/>
      <c r="FI102" s="794"/>
      <c r="FJ102" s="794"/>
      <c r="FK102" s="794"/>
      <c r="FL102" s="794"/>
      <c r="FM102" s="794"/>
      <c r="FN102" s="794"/>
      <c r="FO102" s="794"/>
      <c r="FP102" s="794"/>
      <c r="FQ102" s="794"/>
      <c r="FR102" s="794"/>
      <c r="FS102" s="794"/>
      <c r="FT102" s="794"/>
      <c r="FU102" s="794"/>
      <c r="FV102" s="812" t="str">
        <f t="shared" si="28"/>
        <v/>
      </c>
      <c r="FW102" s="806" t="str">
        <f t="shared" si="29"/>
        <v/>
      </c>
      <c r="FX102" s="807" t="str">
        <f t="shared" si="30"/>
        <v/>
      </c>
      <c r="FY102" s="807" t="str">
        <f t="shared" si="31"/>
        <v/>
      </c>
      <c r="FZ102" s="808" t="str">
        <f t="shared" si="32"/>
        <v/>
      </c>
    </row>
    <row r="103" spans="1:182" ht="11.25" customHeight="1" thickBot="1" x14ac:dyDescent="0.25">
      <c r="A103" s="762" t="str">
        <f>IF(ISNUMBER(AirVision!A758),SUM(A102)+1,"")</f>
        <v/>
      </c>
      <c r="B103" s="763" t="str">
        <f>IF(ISNUMBER(AirVision!A758),AVERAGE('O3'!$AL$727:$AL$750), "")</f>
        <v/>
      </c>
      <c r="C103" s="770"/>
      <c r="D103" s="770"/>
      <c r="E103" s="770"/>
      <c r="F103" s="770"/>
      <c r="G103" s="770"/>
      <c r="H103" s="770"/>
      <c r="I103" s="768"/>
      <c r="J103" s="771"/>
      <c r="K103" s="771"/>
      <c r="L103" s="634"/>
      <c r="N103" s="804">
        <f>SUM(AirVision!A102)</f>
        <v>0</v>
      </c>
      <c r="O103" s="793"/>
      <c r="P103" s="794"/>
      <c r="Q103" s="794"/>
      <c r="R103" s="797"/>
      <c r="S103" s="797"/>
      <c r="T103" s="797"/>
      <c r="U103" s="797"/>
      <c r="V103" s="797"/>
      <c r="W103" s="797"/>
      <c r="X103" s="797"/>
      <c r="Y103" s="797"/>
      <c r="Z103" s="797"/>
      <c r="AA103" s="797"/>
      <c r="AB103" s="797"/>
      <c r="AC103" s="797"/>
      <c r="AD103" s="797"/>
      <c r="AE103" s="794"/>
      <c r="AF103" s="794"/>
      <c r="AG103" s="794"/>
      <c r="AH103" s="794"/>
      <c r="AI103" s="794"/>
      <c r="AJ103" s="794"/>
      <c r="AK103" s="794"/>
      <c r="AL103" s="794"/>
      <c r="AM103" s="794"/>
      <c r="AN103" s="794"/>
      <c r="AO103" s="794"/>
      <c r="AP103" s="794"/>
      <c r="AQ103" s="794"/>
      <c r="AR103" s="794"/>
      <c r="AS103" s="794"/>
      <c r="AT103" s="794"/>
      <c r="AU103" s="794"/>
      <c r="AV103" s="794"/>
      <c r="AW103" s="794"/>
      <c r="AX103" s="794"/>
      <c r="AY103" s="794"/>
      <c r="AZ103" s="794"/>
      <c r="BA103" s="794"/>
      <c r="BB103" s="794"/>
      <c r="BC103" s="794"/>
      <c r="BD103" s="794"/>
      <c r="BE103" s="794"/>
      <c r="BF103" s="794"/>
      <c r="BG103" s="794"/>
      <c r="BH103" s="794"/>
      <c r="BI103" s="794"/>
      <c r="BJ103" s="794"/>
      <c r="BK103" s="794"/>
      <c r="BL103" s="794"/>
      <c r="BM103" s="794"/>
      <c r="BN103" s="812" t="str">
        <f t="shared" si="23"/>
        <v/>
      </c>
      <c r="BO103" s="806" t="str">
        <f t="shared" si="24"/>
        <v/>
      </c>
      <c r="BP103" s="807" t="str">
        <f t="shared" si="25"/>
        <v/>
      </c>
      <c r="BQ103" s="807" t="str">
        <f t="shared" si="26"/>
        <v/>
      </c>
      <c r="BR103" s="808" t="str">
        <f t="shared" si="27"/>
        <v/>
      </c>
      <c r="BS103" s="793"/>
      <c r="BT103" s="794"/>
      <c r="BU103" s="794"/>
      <c r="BV103" s="797"/>
      <c r="BW103" s="797"/>
      <c r="BX103" s="797"/>
      <c r="BY103" s="797"/>
      <c r="BZ103" s="797"/>
      <c r="CA103" s="797"/>
      <c r="CB103" s="797"/>
      <c r="CC103" s="797"/>
      <c r="CD103" s="797"/>
      <c r="CE103" s="797"/>
      <c r="CF103" s="797"/>
      <c r="CG103" s="797"/>
      <c r="CH103" s="797"/>
      <c r="CI103" s="794"/>
      <c r="CJ103" s="794"/>
      <c r="CK103" s="794"/>
      <c r="CL103" s="794"/>
      <c r="CM103" s="794"/>
      <c r="CN103" s="794"/>
      <c r="CO103" s="794"/>
      <c r="CP103" s="794"/>
      <c r="CQ103" s="794"/>
      <c r="CR103" s="794"/>
      <c r="CS103" s="794"/>
      <c r="CT103" s="794"/>
      <c r="CU103" s="794"/>
      <c r="CV103" s="797"/>
      <c r="CW103" s="794"/>
      <c r="CX103" s="794"/>
      <c r="CY103" s="794"/>
      <c r="CZ103" s="794"/>
      <c r="DA103" s="794"/>
      <c r="DB103" s="794"/>
      <c r="DC103" s="794"/>
      <c r="DD103" s="794"/>
      <c r="DE103" s="794"/>
      <c r="DF103" s="794"/>
      <c r="DG103" s="794"/>
      <c r="DH103" s="794"/>
      <c r="DI103" s="794"/>
      <c r="DJ103" s="794"/>
      <c r="DK103" s="794"/>
      <c r="DL103" s="794"/>
      <c r="DM103" s="794"/>
      <c r="DN103" s="794"/>
      <c r="DO103" s="794"/>
      <c r="DP103" s="794"/>
      <c r="DQ103" s="794"/>
      <c r="DR103" s="812" t="str">
        <f t="shared" si="34"/>
        <v/>
      </c>
      <c r="DS103" s="806" t="str">
        <f t="shared" si="35"/>
        <v/>
      </c>
      <c r="DT103" s="807" t="str">
        <f t="shared" si="36"/>
        <v/>
      </c>
      <c r="DU103" s="807" t="str">
        <f t="shared" si="37"/>
        <v/>
      </c>
      <c r="DV103" s="808" t="str">
        <f t="shared" si="38"/>
        <v/>
      </c>
      <c r="DW103" s="793"/>
      <c r="DX103" s="794"/>
      <c r="DY103" s="794"/>
      <c r="DZ103" s="797"/>
      <c r="EA103" s="797"/>
      <c r="EB103" s="797"/>
      <c r="EC103" s="797"/>
      <c r="ED103" s="797"/>
      <c r="EE103" s="797"/>
      <c r="EF103" s="797"/>
      <c r="EG103" s="797"/>
      <c r="EH103" s="797"/>
      <c r="EI103" s="797"/>
      <c r="EJ103" s="797"/>
      <c r="EK103" s="797"/>
      <c r="EL103" s="797"/>
      <c r="EM103" s="794"/>
      <c r="EN103" s="794"/>
      <c r="EO103" s="794"/>
      <c r="EP103" s="794"/>
      <c r="EQ103" s="794"/>
      <c r="ER103" s="794"/>
      <c r="ES103" s="794"/>
      <c r="ET103" s="794"/>
      <c r="EU103" s="794"/>
      <c r="EV103" s="794"/>
      <c r="EW103" s="794"/>
      <c r="EX103" s="794"/>
      <c r="EY103" s="794"/>
      <c r="EZ103" s="797"/>
      <c r="FA103" s="794"/>
      <c r="FB103" s="794"/>
      <c r="FC103" s="794"/>
      <c r="FD103" s="794"/>
      <c r="FE103" s="794"/>
      <c r="FF103" s="794"/>
      <c r="FG103" s="794"/>
      <c r="FH103" s="794"/>
      <c r="FI103" s="794"/>
      <c r="FJ103" s="794"/>
      <c r="FK103" s="794"/>
      <c r="FL103" s="794"/>
      <c r="FM103" s="794"/>
      <c r="FN103" s="794"/>
      <c r="FO103" s="794"/>
      <c r="FP103" s="794"/>
      <c r="FQ103" s="794"/>
      <c r="FR103" s="794"/>
      <c r="FS103" s="794"/>
      <c r="FT103" s="794"/>
      <c r="FU103" s="794"/>
      <c r="FV103" s="812" t="str">
        <f t="shared" si="28"/>
        <v/>
      </c>
      <c r="FW103" s="806" t="str">
        <f t="shared" si="29"/>
        <v/>
      </c>
      <c r="FX103" s="807" t="str">
        <f t="shared" si="30"/>
        <v/>
      </c>
      <c r="FY103" s="807" t="str">
        <f t="shared" si="31"/>
        <v/>
      </c>
      <c r="FZ103" s="808" t="str">
        <f t="shared" si="32"/>
        <v/>
      </c>
    </row>
    <row r="104" spans="1:182" ht="12.75" thickBot="1" x14ac:dyDescent="0.25">
      <c r="A104" s="772" t="s">
        <v>184</v>
      </c>
      <c r="B104" s="773" t="e">
        <f>AVERAGE(B73:B103)</f>
        <v>#DIV/0!</v>
      </c>
      <c r="C104" s="773">
        <f>MAX(C73:C103)</f>
        <v>0</v>
      </c>
      <c r="D104" s="765" t="e">
        <f>AVERAGE(D73:D103)</f>
        <v>#DIV/0!</v>
      </c>
      <c r="E104" s="765">
        <f>MAX(E73:E103)</f>
        <v>0</v>
      </c>
      <c r="F104" s="765" t="e">
        <f>AVERAGE(F73:F103)</f>
        <v>#DIV/0!</v>
      </c>
      <c r="G104" s="765">
        <f>MAX(G73:G103)</f>
        <v>0</v>
      </c>
      <c r="H104" s="765" t="e">
        <f>AVERAGE(H73:H103)</f>
        <v>#DIV/0!</v>
      </c>
      <c r="I104" s="765">
        <f>MAX(I73:I103)</f>
        <v>0</v>
      </c>
      <c r="J104" s="766"/>
      <c r="K104" s="766"/>
      <c r="L104" s="766"/>
      <c r="N104" s="804">
        <f>SUM(AirVision!A103)</f>
        <v>0</v>
      </c>
      <c r="O104" s="793"/>
      <c r="P104" s="794"/>
      <c r="Q104" s="794"/>
      <c r="R104" s="797"/>
      <c r="S104" s="797"/>
      <c r="T104" s="797"/>
      <c r="U104" s="797"/>
      <c r="V104" s="797"/>
      <c r="W104" s="797"/>
      <c r="X104" s="797"/>
      <c r="Y104" s="797"/>
      <c r="Z104" s="797"/>
      <c r="AA104" s="797"/>
      <c r="AB104" s="797"/>
      <c r="AC104" s="797"/>
      <c r="AD104" s="797"/>
      <c r="AE104" s="794"/>
      <c r="AF104" s="794"/>
      <c r="AG104" s="794"/>
      <c r="AH104" s="794"/>
      <c r="AI104" s="794"/>
      <c r="AJ104" s="794"/>
      <c r="AK104" s="794"/>
      <c r="AL104" s="794"/>
      <c r="AM104" s="794"/>
      <c r="AN104" s="794"/>
      <c r="AO104" s="794"/>
      <c r="AP104" s="794"/>
      <c r="AQ104" s="794"/>
      <c r="AR104" s="794"/>
      <c r="AS104" s="794"/>
      <c r="AT104" s="794"/>
      <c r="AU104" s="794"/>
      <c r="AV104" s="794"/>
      <c r="AW104" s="794"/>
      <c r="AX104" s="794"/>
      <c r="AY104" s="794"/>
      <c r="AZ104" s="794"/>
      <c r="BA104" s="794"/>
      <c r="BB104" s="794"/>
      <c r="BC104" s="794"/>
      <c r="BD104" s="794"/>
      <c r="BE104" s="794"/>
      <c r="BF104" s="794"/>
      <c r="BG104" s="794"/>
      <c r="BH104" s="794"/>
      <c r="BI104" s="794"/>
      <c r="BJ104" s="794"/>
      <c r="BK104" s="794"/>
      <c r="BL104" s="794"/>
      <c r="BM104" s="794"/>
      <c r="BN104" s="812" t="str">
        <f t="shared" si="23"/>
        <v/>
      </c>
      <c r="BO104" s="806" t="str">
        <f t="shared" si="24"/>
        <v/>
      </c>
      <c r="BP104" s="807" t="str">
        <f t="shared" si="25"/>
        <v/>
      </c>
      <c r="BQ104" s="807" t="str">
        <f t="shared" si="26"/>
        <v/>
      </c>
      <c r="BR104" s="808" t="str">
        <f t="shared" si="27"/>
        <v/>
      </c>
      <c r="BS104" s="793"/>
      <c r="BT104" s="794"/>
      <c r="BU104" s="794"/>
      <c r="BV104" s="797"/>
      <c r="BW104" s="797"/>
      <c r="BX104" s="797"/>
      <c r="BY104" s="797"/>
      <c r="BZ104" s="797"/>
      <c r="CA104" s="797"/>
      <c r="CB104" s="797"/>
      <c r="CC104" s="797"/>
      <c r="CD104" s="797"/>
      <c r="CE104" s="797"/>
      <c r="CF104" s="797"/>
      <c r="CG104" s="797"/>
      <c r="CH104" s="797"/>
      <c r="CI104" s="794"/>
      <c r="CJ104" s="794"/>
      <c r="CK104" s="794"/>
      <c r="CL104" s="794"/>
      <c r="CM104" s="794"/>
      <c r="CN104" s="794"/>
      <c r="CO104" s="794"/>
      <c r="CP104" s="794"/>
      <c r="CQ104" s="794"/>
      <c r="CR104" s="794"/>
      <c r="CS104" s="794"/>
      <c r="CT104" s="794"/>
      <c r="CU104" s="794"/>
      <c r="CV104" s="797"/>
      <c r="CW104" s="794"/>
      <c r="CX104" s="794"/>
      <c r="CY104" s="794"/>
      <c r="CZ104" s="794"/>
      <c r="DA104" s="794"/>
      <c r="DB104" s="794"/>
      <c r="DC104" s="794"/>
      <c r="DD104" s="794"/>
      <c r="DE104" s="794"/>
      <c r="DF104" s="794"/>
      <c r="DG104" s="794"/>
      <c r="DH104" s="794"/>
      <c r="DI104" s="794"/>
      <c r="DJ104" s="794"/>
      <c r="DK104" s="794"/>
      <c r="DL104" s="794"/>
      <c r="DM104" s="794"/>
      <c r="DN104" s="794"/>
      <c r="DO104" s="794"/>
      <c r="DP104" s="794"/>
      <c r="DQ104" s="794"/>
      <c r="DR104" s="812" t="str">
        <f t="shared" si="34"/>
        <v/>
      </c>
      <c r="DS104" s="806" t="str">
        <f t="shared" si="35"/>
        <v/>
      </c>
      <c r="DT104" s="807" t="str">
        <f t="shared" si="36"/>
        <v/>
      </c>
      <c r="DU104" s="807" t="str">
        <f t="shared" si="37"/>
        <v/>
      </c>
      <c r="DV104" s="808" t="str">
        <f t="shared" si="38"/>
        <v/>
      </c>
      <c r="DW104" s="793"/>
      <c r="DX104" s="794"/>
      <c r="DY104" s="794"/>
      <c r="DZ104" s="797"/>
      <c r="EA104" s="797"/>
      <c r="EB104" s="797"/>
      <c r="EC104" s="797"/>
      <c r="ED104" s="797"/>
      <c r="EE104" s="797"/>
      <c r="EF104" s="797"/>
      <c r="EG104" s="797"/>
      <c r="EH104" s="797"/>
      <c r="EI104" s="797"/>
      <c r="EJ104" s="797"/>
      <c r="EK104" s="797"/>
      <c r="EL104" s="797"/>
      <c r="EM104" s="794"/>
      <c r="EN104" s="794"/>
      <c r="EO104" s="794"/>
      <c r="EP104" s="794"/>
      <c r="EQ104" s="794"/>
      <c r="ER104" s="794"/>
      <c r="ES104" s="794"/>
      <c r="ET104" s="794"/>
      <c r="EU104" s="794"/>
      <c r="EV104" s="794"/>
      <c r="EW104" s="794"/>
      <c r="EX104" s="794"/>
      <c r="EY104" s="794"/>
      <c r="EZ104" s="797"/>
      <c r="FA104" s="794"/>
      <c r="FB104" s="794"/>
      <c r="FC104" s="794"/>
      <c r="FD104" s="794"/>
      <c r="FE104" s="794"/>
      <c r="FF104" s="794"/>
      <c r="FG104" s="794"/>
      <c r="FH104" s="794"/>
      <c r="FI104" s="794"/>
      <c r="FJ104" s="794"/>
      <c r="FK104" s="794"/>
      <c r="FL104" s="794"/>
      <c r="FM104" s="794"/>
      <c r="FN104" s="794"/>
      <c r="FO104" s="794"/>
      <c r="FP104" s="794"/>
      <c r="FQ104" s="794"/>
      <c r="FR104" s="794"/>
      <c r="FS104" s="794"/>
      <c r="FT104" s="794"/>
      <c r="FU104" s="794"/>
      <c r="FV104" s="812" t="str">
        <f t="shared" si="28"/>
        <v/>
      </c>
      <c r="FW104" s="806" t="str">
        <f t="shared" si="29"/>
        <v/>
      </c>
      <c r="FX104" s="807" t="str">
        <f t="shared" si="30"/>
        <v/>
      </c>
      <c r="FY104" s="807" t="str">
        <f t="shared" si="31"/>
        <v/>
      </c>
      <c r="FZ104" s="808" t="str">
        <f t="shared" si="32"/>
        <v/>
      </c>
    </row>
    <row r="105" spans="1:182" x14ac:dyDescent="0.2">
      <c r="N105" s="804">
        <f>SUM(AirVision!A104)</f>
        <v>0</v>
      </c>
      <c r="O105" s="793"/>
      <c r="P105" s="794"/>
      <c r="Q105" s="794"/>
      <c r="R105" s="797"/>
      <c r="S105" s="797"/>
      <c r="T105" s="797"/>
      <c r="U105" s="797"/>
      <c r="V105" s="797"/>
      <c r="W105" s="797"/>
      <c r="X105" s="797"/>
      <c r="Y105" s="797"/>
      <c r="Z105" s="797"/>
      <c r="AA105" s="797"/>
      <c r="AB105" s="797"/>
      <c r="AC105" s="797"/>
      <c r="AD105" s="797"/>
      <c r="AE105" s="794"/>
      <c r="AF105" s="794"/>
      <c r="AG105" s="794"/>
      <c r="AH105" s="794"/>
      <c r="AI105" s="794"/>
      <c r="AJ105" s="794"/>
      <c r="AK105" s="794"/>
      <c r="AL105" s="794"/>
      <c r="AM105" s="794"/>
      <c r="AN105" s="794"/>
      <c r="AO105" s="794"/>
      <c r="AP105" s="794"/>
      <c r="AQ105" s="794"/>
      <c r="AR105" s="794"/>
      <c r="AS105" s="794"/>
      <c r="AT105" s="794"/>
      <c r="AU105" s="794"/>
      <c r="AV105" s="794"/>
      <c r="AW105" s="794"/>
      <c r="AX105" s="794"/>
      <c r="AY105" s="794"/>
      <c r="AZ105" s="794"/>
      <c r="BA105" s="794"/>
      <c r="BB105" s="794"/>
      <c r="BC105" s="794"/>
      <c r="BD105" s="794"/>
      <c r="BE105" s="794"/>
      <c r="BF105" s="794"/>
      <c r="BG105" s="794"/>
      <c r="BH105" s="794"/>
      <c r="BI105" s="794"/>
      <c r="BJ105" s="794"/>
      <c r="BK105" s="794"/>
      <c r="BL105" s="794"/>
      <c r="BM105" s="794"/>
      <c r="BN105" s="812" t="str">
        <f t="shared" si="23"/>
        <v/>
      </c>
      <c r="BO105" s="806" t="str">
        <f t="shared" si="24"/>
        <v/>
      </c>
      <c r="BP105" s="807" t="str">
        <f t="shared" si="25"/>
        <v/>
      </c>
      <c r="BQ105" s="807" t="str">
        <f t="shared" si="26"/>
        <v/>
      </c>
      <c r="BR105" s="808" t="str">
        <f t="shared" si="27"/>
        <v/>
      </c>
      <c r="BS105" s="793"/>
      <c r="BT105" s="794"/>
      <c r="BU105" s="794"/>
      <c r="BV105" s="797"/>
      <c r="BW105" s="797"/>
      <c r="BX105" s="797"/>
      <c r="BY105" s="797"/>
      <c r="BZ105" s="797"/>
      <c r="CA105" s="797"/>
      <c r="CB105" s="797"/>
      <c r="CC105" s="797"/>
      <c r="CD105" s="797"/>
      <c r="CE105" s="797"/>
      <c r="CF105" s="797"/>
      <c r="CG105" s="797"/>
      <c r="CH105" s="797"/>
      <c r="CI105" s="794"/>
      <c r="CJ105" s="794"/>
      <c r="CK105" s="794"/>
      <c r="CL105" s="794"/>
      <c r="CM105" s="794"/>
      <c r="CN105" s="794"/>
      <c r="CO105" s="794"/>
      <c r="CP105" s="794"/>
      <c r="CQ105" s="794"/>
      <c r="CR105" s="794"/>
      <c r="CS105" s="794"/>
      <c r="CT105" s="794"/>
      <c r="CU105" s="794"/>
      <c r="CV105" s="797"/>
      <c r="CW105" s="794"/>
      <c r="CX105" s="794"/>
      <c r="CY105" s="794"/>
      <c r="CZ105" s="794"/>
      <c r="DA105" s="794"/>
      <c r="DB105" s="794"/>
      <c r="DC105" s="794"/>
      <c r="DD105" s="794"/>
      <c r="DE105" s="794"/>
      <c r="DF105" s="794"/>
      <c r="DG105" s="794"/>
      <c r="DH105" s="794"/>
      <c r="DI105" s="794"/>
      <c r="DJ105" s="794"/>
      <c r="DK105" s="794"/>
      <c r="DL105" s="794"/>
      <c r="DM105" s="794"/>
      <c r="DN105" s="794"/>
      <c r="DO105" s="794"/>
      <c r="DP105" s="794"/>
      <c r="DQ105" s="794"/>
      <c r="DR105" s="812" t="str">
        <f t="shared" si="34"/>
        <v/>
      </c>
      <c r="DS105" s="806" t="str">
        <f t="shared" si="35"/>
        <v/>
      </c>
      <c r="DT105" s="807" t="str">
        <f t="shared" si="36"/>
        <v/>
      </c>
      <c r="DU105" s="807" t="str">
        <f t="shared" si="37"/>
        <v/>
      </c>
      <c r="DV105" s="808" t="str">
        <f t="shared" si="38"/>
        <v/>
      </c>
      <c r="DW105" s="793"/>
      <c r="DX105" s="794"/>
      <c r="DY105" s="794"/>
      <c r="DZ105" s="797"/>
      <c r="EA105" s="797"/>
      <c r="EB105" s="797"/>
      <c r="EC105" s="797"/>
      <c r="ED105" s="797"/>
      <c r="EE105" s="797"/>
      <c r="EF105" s="797"/>
      <c r="EG105" s="797"/>
      <c r="EH105" s="797"/>
      <c r="EI105" s="797"/>
      <c r="EJ105" s="797"/>
      <c r="EK105" s="797"/>
      <c r="EL105" s="797"/>
      <c r="EM105" s="794"/>
      <c r="EN105" s="794"/>
      <c r="EO105" s="794"/>
      <c r="EP105" s="794"/>
      <c r="EQ105" s="794"/>
      <c r="ER105" s="794"/>
      <c r="ES105" s="794"/>
      <c r="ET105" s="794"/>
      <c r="EU105" s="794"/>
      <c r="EV105" s="794"/>
      <c r="EW105" s="794"/>
      <c r="EX105" s="794"/>
      <c r="EY105" s="794"/>
      <c r="EZ105" s="797"/>
      <c r="FA105" s="794"/>
      <c r="FB105" s="794"/>
      <c r="FC105" s="794"/>
      <c r="FD105" s="794"/>
      <c r="FE105" s="794"/>
      <c r="FF105" s="794"/>
      <c r="FG105" s="794"/>
      <c r="FH105" s="794"/>
      <c r="FI105" s="794"/>
      <c r="FJ105" s="794"/>
      <c r="FK105" s="794"/>
      <c r="FL105" s="794"/>
      <c r="FM105" s="794"/>
      <c r="FN105" s="794"/>
      <c r="FO105" s="794"/>
      <c r="FP105" s="794"/>
      <c r="FQ105" s="794"/>
      <c r="FR105" s="794"/>
      <c r="FS105" s="794"/>
      <c r="FT105" s="794"/>
      <c r="FU105" s="794"/>
      <c r="FV105" s="812" t="str">
        <f t="shared" si="28"/>
        <v/>
      </c>
      <c r="FW105" s="806" t="str">
        <f t="shared" si="29"/>
        <v/>
      </c>
      <c r="FX105" s="807" t="str">
        <f t="shared" si="30"/>
        <v/>
      </c>
      <c r="FY105" s="807" t="str">
        <f t="shared" si="31"/>
        <v/>
      </c>
      <c r="FZ105" s="808" t="str">
        <f t="shared" si="32"/>
        <v/>
      </c>
    </row>
    <row r="106" spans="1:182" x14ac:dyDescent="0.2">
      <c r="N106" s="804">
        <f>SUM(AirVision!A105)</f>
        <v>0</v>
      </c>
      <c r="O106" s="793"/>
      <c r="P106" s="794"/>
      <c r="Q106" s="794"/>
      <c r="R106" s="797"/>
      <c r="S106" s="797"/>
      <c r="T106" s="797"/>
      <c r="U106" s="797"/>
      <c r="V106" s="797"/>
      <c r="W106" s="797"/>
      <c r="X106" s="797"/>
      <c r="Y106" s="797"/>
      <c r="Z106" s="797"/>
      <c r="AA106" s="797"/>
      <c r="AB106" s="797"/>
      <c r="AC106" s="797"/>
      <c r="AD106" s="797"/>
      <c r="AE106" s="794"/>
      <c r="AF106" s="794"/>
      <c r="AG106" s="794"/>
      <c r="AH106" s="794"/>
      <c r="AI106" s="794"/>
      <c r="AJ106" s="794"/>
      <c r="AK106" s="794"/>
      <c r="AL106" s="794"/>
      <c r="AM106" s="794"/>
      <c r="AN106" s="794"/>
      <c r="AO106" s="794"/>
      <c r="AP106" s="794"/>
      <c r="AQ106" s="794"/>
      <c r="AR106" s="794"/>
      <c r="AS106" s="794"/>
      <c r="AT106" s="794"/>
      <c r="AU106" s="794"/>
      <c r="AV106" s="794"/>
      <c r="AW106" s="794"/>
      <c r="AX106" s="794"/>
      <c r="AY106" s="794"/>
      <c r="AZ106" s="794"/>
      <c r="BA106" s="794"/>
      <c r="BB106" s="794"/>
      <c r="BC106" s="794"/>
      <c r="BD106" s="794"/>
      <c r="BE106" s="794"/>
      <c r="BF106" s="794"/>
      <c r="BG106" s="794"/>
      <c r="BH106" s="794"/>
      <c r="BI106" s="794"/>
      <c r="BJ106" s="794"/>
      <c r="BK106" s="794"/>
      <c r="BL106" s="794"/>
      <c r="BM106" s="794"/>
      <c r="BN106" s="812" t="str">
        <f t="shared" si="23"/>
        <v/>
      </c>
      <c r="BO106" s="806" t="str">
        <f t="shared" si="24"/>
        <v/>
      </c>
      <c r="BP106" s="807" t="str">
        <f t="shared" si="25"/>
        <v/>
      </c>
      <c r="BQ106" s="807" t="str">
        <f t="shared" si="26"/>
        <v/>
      </c>
      <c r="BR106" s="808" t="str">
        <f t="shared" si="27"/>
        <v/>
      </c>
      <c r="BS106" s="793"/>
      <c r="BT106" s="794"/>
      <c r="BU106" s="794"/>
      <c r="BV106" s="797"/>
      <c r="BW106" s="797"/>
      <c r="BX106" s="797"/>
      <c r="BY106" s="797"/>
      <c r="BZ106" s="797"/>
      <c r="CA106" s="797"/>
      <c r="CB106" s="797"/>
      <c r="CC106" s="797"/>
      <c r="CD106" s="797"/>
      <c r="CE106" s="797"/>
      <c r="CF106" s="797"/>
      <c r="CG106" s="797"/>
      <c r="CH106" s="797"/>
      <c r="CI106" s="794"/>
      <c r="CJ106" s="794"/>
      <c r="CK106" s="794"/>
      <c r="CL106" s="794"/>
      <c r="CM106" s="794"/>
      <c r="CN106" s="794"/>
      <c r="CO106" s="794"/>
      <c r="CP106" s="794"/>
      <c r="CQ106" s="794"/>
      <c r="CR106" s="794"/>
      <c r="CS106" s="794"/>
      <c r="CT106" s="794"/>
      <c r="CU106" s="794"/>
      <c r="CV106" s="797"/>
      <c r="CW106" s="794"/>
      <c r="CX106" s="794"/>
      <c r="CY106" s="794"/>
      <c r="CZ106" s="794"/>
      <c r="DA106" s="794"/>
      <c r="DB106" s="794"/>
      <c r="DC106" s="794"/>
      <c r="DD106" s="794"/>
      <c r="DE106" s="794"/>
      <c r="DF106" s="794"/>
      <c r="DG106" s="794"/>
      <c r="DH106" s="794"/>
      <c r="DI106" s="794"/>
      <c r="DJ106" s="794"/>
      <c r="DK106" s="794"/>
      <c r="DL106" s="794"/>
      <c r="DM106" s="794"/>
      <c r="DN106" s="794"/>
      <c r="DO106" s="794"/>
      <c r="DP106" s="794"/>
      <c r="DQ106" s="794"/>
      <c r="DR106" s="812" t="str">
        <f t="shared" si="34"/>
        <v/>
      </c>
      <c r="DS106" s="806" t="str">
        <f t="shared" si="35"/>
        <v/>
      </c>
      <c r="DT106" s="807" t="str">
        <f t="shared" si="36"/>
        <v/>
      </c>
      <c r="DU106" s="807" t="str">
        <f t="shared" si="37"/>
        <v/>
      </c>
      <c r="DV106" s="808" t="str">
        <f t="shared" si="38"/>
        <v/>
      </c>
      <c r="DW106" s="793"/>
      <c r="DX106" s="794"/>
      <c r="DY106" s="794"/>
      <c r="DZ106" s="797"/>
      <c r="EA106" s="797"/>
      <c r="EB106" s="797"/>
      <c r="EC106" s="797"/>
      <c r="ED106" s="797"/>
      <c r="EE106" s="797"/>
      <c r="EF106" s="797"/>
      <c r="EG106" s="797"/>
      <c r="EH106" s="797"/>
      <c r="EI106" s="797"/>
      <c r="EJ106" s="797"/>
      <c r="EK106" s="797"/>
      <c r="EL106" s="797"/>
      <c r="EM106" s="794"/>
      <c r="EN106" s="794"/>
      <c r="EO106" s="794"/>
      <c r="EP106" s="794"/>
      <c r="EQ106" s="794"/>
      <c r="ER106" s="794"/>
      <c r="ES106" s="794"/>
      <c r="ET106" s="794"/>
      <c r="EU106" s="794"/>
      <c r="EV106" s="794"/>
      <c r="EW106" s="794"/>
      <c r="EX106" s="794"/>
      <c r="EY106" s="794"/>
      <c r="EZ106" s="797"/>
      <c r="FA106" s="794"/>
      <c r="FB106" s="794"/>
      <c r="FC106" s="794"/>
      <c r="FD106" s="794"/>
      <c r="FE106" s="794"/>
      <c r="FF106" s="794"/>
      <c r="FG106" s="794"/>
      <c r="FH106" s="794"/>
      <c r="FI106" s="794"/>
      <c r="FJ106" s="794"/>
      <c r="FK106" s="794"/>
      <c r="FL106" s="794"/>
      <c r="FM106" s="794"/>
      <c r="FN106" s="794"/>
      <c r="FO106" s="794"/>
      <c r="FP106" s="794"/>
      <c r="FQ106" s="794"/>
      <c r="FR106" s="794"/>
      <c r="FS106" s="794"/>
      <c r="FT106" s="794"/>
      <c r="FU106" s="794"/>
      <c r="FV106" s="812" t="str">
        <f t="shared" si="28"/>
        <v/>
      </c>
      <c r="FW106" s="806" t="str">
        <f t="shared" si="29"/>
        <v/>
      </c>
      <c r="FX106" s="807" t="str">
        <f t="shared" si="30"/>
        <v/>
      </c>
      <c r="FY106" s="807" t="str">
        <f t="shared" si="31"/>
        <v/>
      </c>
      <c r="FZ106" s="808" t="str">
        <f t="shared" si="32"/>
        <v/>
      </c>
    </row>
    <row r="107" spans="1:182" x14ac:dyDescent="0.2">
      <c r="N107" s="804">
        <f>SUM(AirVision!A106)</f>
        <v>0</v>
      </c>
      <c r="O107" s="793"/>
      <c r="P107" s="794"/>
      <c r="Q107" s="794"/>
      <c r="R107" s="797"/>
      <c r="S107" s="797"/>
      <c r="T107" s="797"/>
      <c r="U107" s="797"/>
      <c r="V107" s="797"/>
      <c r="W107" s="797"/>
      <c r="X107" s="797"/>
      <c r="Y107" s="797"/>
      <c r="Z107" s="797"/>
      <c r="AA107" s="797"/>
      <c r="AB107" s="797"/>
      <c r="AC107" s="797"/>
      <c r="AD107" s="797"/>
      <c r="AE107" s="794"/>
      <c r="AF107" s="794"/>
      <c r="AG107" s="794"/>
      <c r="AH107" s="794"/>
      <c r="AI107" s="794"/>
      <c r="AJ107" s="794"/>
      <c r="AK107" s="794"/>
      <c r="AL107" s="794"/>
      <c r="AM107" s="794"/>
      <c r="AN107" s="794"/>
      <c r="AO107" s="794"/>
      <c r="AP107" s="794"/>
      <c r="AQ107" s="794"/>
      <c r="AR107" s="794"/>
      <c r="AS107" s="794"/>
      <c r="AT107" s="794"/>
      <c r="AU107" s="794"/>
      <c r="AV107" s="794"/>
      <c r="AW107" s="794"/>
      <c r="AX107" s="794"/>
      <c r="AY107" s="794"/>
      <c r="AZ107" s="794"/>
      <c r="BA107" s="794"/>
      <c r="BB107" s="794"/>
      <c r="BC107" s="794"/>
      <c r="BD107" s="794"/>
      <c r="BE107" s="794"/>
      <c r="BF107" s="794"/>
      <c r="BG107" s="794"/>
      <c r="BH107" s="794"/>
      <c r="BI107" s="794"/>
      <c r="BJ107" s="794"/>
      <c r="BK107" s="794"/>
      <c r="BL107" s="794"/>
      <c r="BM107" s="794"/>
      <c r="BN107" s="812" t="str">
        <f t="shared" si="23"/>
        <v/>
      </c>
      <c r="BO107" s="806" t="str">
        <f t="shared" si="24"/>
        <v/>
      </c>
      <c r="BP107" s="807" t="str">
        <f t="shared" si="25"/>
        <v/>
      </c>
      <c r="BQ107" s="807" t="str">
        <f t="shared" si="26"/>
        <v/>
      </c>
      <c r="BR107" s="808" t="str">
        <f t="shared" si="27"/>
        <v/>
      </c>
      <c r="BS107" s="793"/>
      <c r="BT107" s="794"/>
      <c r="BU107" s="794"/>
      <c r="BV107" s="797"/>
      <c r="BW107" s="797"/>
      <c r="BX107" s="797"/>
      <c r="BY107" s="797"/>
      <c r="BZ107" s="797"/>
      <c r="CA107" s="797"/>
      <c r="CB107" s="797"/>
      <c r="CC107" s="797"/>
      <c r="CD107" s="797"/>
      <c r="CE107" s="797"/>
      <c r="CF107" s="797"/>
      <c r="CG107" s="797"/>
      <c r="CH107" s="797"/>
      <c r="CI107" s="794"/>
      <c r="CJ107" s="794"/>
      <c r="CK107" s="794"/>
      <c r="CL107" s="794"/>
      <c r="CM107" s="794"/>
      <c r="CN107" s="794"/>
      <c r="CO107" s="794"/>
      <c r="CP107" s="794"/>
      <c r="CQ107" s="794"/>
      <c r="CR107" s="794"/>
      <c r="CS107" s="794"/>
      <c r="CT107" s="794"/>
      <c r="CU107" s="794"/>
      <c r="CV107" s="797"/>
      <c r="CW107" s="794"/>
      <c r="CX107" s="794"/>
      <c r="CY107" s="794"/>
      <c r="CZ107" s="794"/>
      <c r="DA107" s="794"/>
      <c r="DB107" s="794"/>
      <c r="DC107" s="794"/>
      <c r="DD107" s="794"/>
      <c r="DE107" s="794"/>
      <c r="DF107" s="794"/>
      <c r="DG107" s="794"/>
      <c r="DH107" s="794"/>
      <c r="DI107" s="794"/>
      <c r="DJ107" s="794"/>
      <c r="DK107" s="794"/>
      <c r="DL107" s="794"/>
      <c r="DM107" s="794"/>
      <c r="DN107" s="794"/>
      <c r="DO107" s="794"/>
      <c r="DP107" s="794"/>
      <c r="DQ107" s="794"/>
      <c r="DR107" s="812" t="str">
        <f t="shared" si="34"/>
        <v/>
      </c>
      <c r="DS107" s="806" t="str">
        <f t="shared" si="35"/>
        <v/>
      </c>
      <c r="DT107" s="807" t="str">
        <f t="shared" si="36"/>
        <v/>
      </c>
      <c r="DU107" s="807" t="str">
        <f t="shared" si="37"/>
        <v/>
      </c>
      <c r="DV107" s="808" t="str">
        <f t="shared" si="38"/>
        <v/>
      </c>
      <c r="DW107" s="793"/>
      <c r="DX107" s="794"/>
      <c r="DY107" s="794"/>
      <c r="DZ107" s="797"/>
      <c r="EA107" s="797"/>
      <c r="EB107" s="797"/>
      <c r="EC107" s="797"/>
      <c r="ED107" s="797"/>
      <c r="EE107" s="797"/>
      <c r="EF107" s="797"/>
      <c r="EG107" s="797"/>
      <c r="EH107" s="797"/>
      <c r="EI107" s="797"/>
      <c r="EJ107" s="797"/>
      <c r="EK107" s="797"/>
      <c r="EL107" s="797"/>
      <c r="EM107" s="794"/>
      <c r="EN107" s="794"/>
      <c r="EO107" s="794"/>
      <c r="EP107" s="794"/>
      <c r="EQ107" s="794"/>
      <c r="ER107" s="794"/>
      <c r="ES107" s="794"/>
      <c r="ET107" s="794"/>
      <c r="EU107" s="794"/>
      <c r="EV107" s="794"/>
      <c r="EW107" s="794"/>
      <c r="EX107" s="794"/>
      <c r="EY107" s="794"/>
      <c r="EZ107" s="797"/>
      <c r="FA107" s="794"/>
      <c r="FB107" s="794"/>
      <c r="FC107" s="794"/>
      <c r="FD107" s="794"/>
      <c r="FE107" s="794"/>
      <c r="FF107" s="794"/>
      <c r="FG107" s="794"/>
      <c r="FH107" s="794"/>
      <c r="FI107" s="794"/>
      <c r="FJ107" s="794"/>
      <c r="FK107" s="794"/>
      <c r="FL107" s="794"/>
      <c r="FM107" s="794"/>
      <c r="FN107" s="794"/>
      <c r="FO107" s="794"/>
      <c r="FP107" s="794"/>
      <c r="FQ107" s="794"/>
      <c r="FR107" s="794"/>
      <c r="FS107" s="794"/>
      <c r="FT107" s="794"/>
      <c r="FU107" s="794"/>
      <c r="FV107" s="812" t="str">
        <f t="shared" si="28"/>
        <v/>
      </c>
      <c r="FW107" s="806" t="str">
        <f t="shared" si="29"/>
        <v/>
      </c>
      <c r="FX107" s="807" t="str">
        <f t="shared" si="30"/>
        <v/>
      </c>
      <c r="FY107" s="807" t="str">
        <f t="shared" si="31"/>
        <v/>
      </c>
      <c r="FZ107" s="808" t="str">
        <f t="shared" si="32"/>
        <v/>
      </c>
    </row>
    <row r="108" spans="1:182" x14ac:dyDescent="0.2">
      <c r="N108" s="804">
        <f>SUM(AirVision!A107)</f>
        <v>0</v>
      </c>
      <c r="O108" s="793"/>
      <c r="P108" s="794"/>
      <c r="Q108" s="794"/>
      <c r="R108" s="797"/>
      <c r="S108" s="797"/>
      <c r="T108" s="797"/>
      <c r="U108" s="797"/>
      <c r="V108" s="797"/>
      <c r="W108" s="797"/>
      <c r="X108" s="797"/>
      <c r="Y108" s="797"/>
      <c r="Z108" s="797"/>
      <c r="AA108" s="797"/>
      <c r="AB108" s="797"/>
      <c r="AC108" s="797"/>
      <c r="AD108" s="797"/>
      <c r="AE108" s="794"/>
      <c r="AF108" s="794"/>
      <c r="AG108" s="794"/>
      <c r="AH108" s="794"/>
      <c r="AI108" s="794"/>
      <c r="AJ108" s="794"/>
      <c r="AK108" s="794"/>
      <c r="AL108" s="794"/>
      <c r="AM108" s="794"/>
      <c r="AN108" s="794"/>
      <c r="AO108" s="794"/>
      <c r="AP108" s="794"/>
      <c r="AQ108" s="794"/>
      <c r="AR108" s="794"/>
      <c r="AS108" s="794"/>
      <c r="AT108" s="794"/>
      <c r="AU108" s="794"/>
      <c r="AV108" s="794"/>
      <c r="AW108" s="794"/>
      <c r="AX108" s="794"/>
      <c r="AY108" s="794"/>
      <c r="AZ108" s="794"/>
      <c r="BA108" s="794"/>
      <c r="BB108" s="794"/>
      <c r="BC108" s="794"/>
      <c r="BD108" s="794"/>
      <c r="BE108" s="794"/>
      <c r="BF108" s="794"/>
      <c r="BG108" s="794"/>
      <c r="BH108" s="794"/>
      <c r="BI108" s="794"/>
      <c r="BJ108" s="794"/>
      <c r="BK108" s="794"/>
      <c r="BL108" s="794"/>
      <c r="BM108" s="794"/>
      <c r="BN108" s="812" t="str">
        <f t="shared" si="23"/>
        <v/>
      </c>
      <c r="BO108" s="806" t="str">
        <f t="shared" si="24"/>
        <v/>
      </c>
      <c r="BP108" s="807" t="str">
        <f t="shared" si="25"/>
        <v/>
      </c>
      <c r="BQ108" s="807" t="str">
        <f t="shared" si="26"/>
        <v/>
      </c>
      <c r="BR108" s="808" t="str">
        <f t="shared" si="27"/>
        <v/>
      </c>
      <c r="BS108" s="793"/>
      <c r="BT108" s="794"/>
      <c r="BU108" s="794"/>
      <c r="BV108" s="797"/>
      <c r="BW108" s="797"/>
      <c r="BX108" s="797"/>
      <c r="BY108" s="797"/>
      <c r="BZ108" s="797"/>
      <c r="CA108" s="797"/>
      <c r="CB108" s="797"/>
      <c r="CC108" s="797"/>
      <c r="CD108" s="797"/>
      <c r="CE108" s="797"/>
      <c r="CF108" s="797"/>
      <c r="CG108" s="797"/>
      <c r="CH108" s="797"/>
      <c r="CI108" s="794"/>
      <c r="CJ108" s="794"/>
      <c r="CK108" s="794"/>
      <c r="CL108" s="794"/>
      <c r="CM108" s="794"/>
      <c r="CN108" s="794"/>
      <c r="CO108" s="794"/>
      <c r="CP108" s="794"/>
      <c r="CQ108" s="794"/>
      <c r="CR108" s="794"/>
      <c r="CS108" s="794"/>
      <c r="CT108" s="794"/>
      <c r="CU108" s="794"/>
      <c r="CV108" s="797"/>
      <c r="CW108" s="794"/>
      <c r="CX108" s="794"/>
      <c r="CY108" s="794"/>
      <c r="CZ108" s="794"/>
      <c r="DA108" s="794"/>
      <c r="DB108" s="794"/>
      <c r="DC108" s="794"/>
      <c r="DD108" s="794"/>
      <c r="DE108" s="794"/>
      <c r="DF108" s="794"/>
      <c r="DG108" s="794"/>
      <c r="DH108" s="794"/>
      <c r="DI108" s="794"/>
      <c r="DJ108" s="794"/>
      <c r="DK108" s="794"/>
      <c r="DL108" s="794"/>
      <c r="DM108" s="794"/>
      <c r="DN108" s="794"/>
      <c r="DO108" s="794"/>
      <c r="DP108" s="794"/>
      <c r="DQ108" s="794"/>
      <c r="DR108" s="812" t="str">
        <f t="shared" si="34"/>
        <v/>
      </c>
      <c r="DS108" s="806" t="str">
        <f t="shared" si="35"/>
        <v/>
      </c>
      <c r="DT108" s="807" t="str">
        <f t="shared" si="36"/>
        <v/>
      </c>
      <c r="DU108" s="807" t="str">
        <f t="shared" si="37"/>
        <v/>
      </c>
      <c r="DV108" s="808" t="str">
        <f t="shared" si="38"/>
        <v/>
      </c>
      <c r="DW108" s="793"/>
      <c r="DX108" s="794"/>
      <c r="DY108" s="794"/>
      <c r="DZ108" s="797"/>
      <c r="EA108" s="797"/>
      <c r="EB108" s="797"/>
      <c r="EC108" s="797"/>
      <c r="ED108" s="797"/>
      <c r="EE108" s="797"/>
      <c r="EF108" s="797"/>
      <c r="EG108" s="797"/>
      <c r="EH108" s="797"/>
      <c r="EI108" s="797"/>
      <c r="EJ108" s="797"/>
      <c r="EK108" s="797"/>
      <c r="EL108" s="797"/>
      <c r="EM108" s="794"/>
      <c r="EN108" s="794"/>
      <c r="EO108" s="794"/>
      <c r="EP108" s="794"/>
      <c r="EQ108" s="794"/>
      <c r="ER108" s="794"/>
      <c r="ES108" s="794"/>
      <c r="ET108" s="794"/>
      <c r="EU108" s="794"/>
      <c r="EV108" s="794"/>
      <c r="EW108" s="794"/>
      <c r="EX108" s="794"/>
      <c r="EY108" s="794"/>
      <c r="EZ108" s="797"/>
      <c r="FA108" s="794"/>
      <c r="FB108" s="794"/>
      <c r="FC108" s="794"/>
      <c r="FD108" s="794"/>
      <c r="FE108" s="794"/>
      <c r="FF108" s="794"/>
      <c r="FG108" s="794"/>
      <c r="FH108" s="794"/>
      <c r="FI108" s="794"/>
      <c r="FJ108" s="794"/>
      <c r="FK108" s="794"/>
      <c r="FL108" s="794"/>
      <c r="FM108" s="794"/>
      <c r="FN108" s="794"/>
      <c r="FO108" s="794"/>
      <c r="FP108" s="794"/>
      <c r="FQ108" s="794"/>
      <c r="FR108" s="794"/>
      <c r="FS108" s="794"/>
      <c r="FT108" s="794"/>
      <c r="FU108" s="794"/>
      <c r="FV108" s="812" t="str">
        <f t="shared" si="28"/>
        <v/>
      </c>
      <c r="FW108" s="806" t="str">
        <f t="shared" si="29"/>
        <v/>
      </c>
      <c r="FX108" s="807" t="str">
        <f t="shared" si="30"/>
        <v/>
      </c>
      <c r="FY108" s="807" t="str">
        <f t="shared" si="31"/>
        <v/>
      </c>
      <c r="FZ108" s="808" t="str">
        <f t="shared" si="32"/>
        <v/>
      </c>
    </row>
    <row r="109" spans="1:182" x14ac:dyDescent="0.2">
      <c r="N109" s="804">
        <f>SUM(AirVision!A108)</f>
        <v>0</v>
      </c>
      <c r="O109" s="793"/>
      <c r="P109" s="794"/>
      <c r="Q109" s="794"/>
      <c r="R109" s="797"/>
      <c r="S109" s="797"/>
      <c r="T109" s="797"/>
      <c r="U109" s="797"/>
      <c r="V109" s="797"/>
      <c r="W109" s="797"/>
      <c r="X109" s="797"/>
      <c r="Y109" s="797"/>
      <c r="Z109" s="797"/>
      <c r="AA109" s="797"/>
      <c r="AB109" s="797"/>
      <c r="AC109" s="797"/>
      <c r="AD109" s="797"/>
      <c r="AE109" s="794"/>
      <c r="AF109" s="794"/>
      <c r="AG109" s="794"/>
      <c r="AH109" s="794"/>
      <c r="AI109" s="794"/>
      <c r="AJ109" s="794"/>
      <c r="AK109" s="794"/>
      <c r="AL109" s="794"/>
      <c r="AM109" s="794"/>
      <c r="AN109" s="794"/>
      <c r="AO109" s="794"/>
      <c r="AP109" s="794"/>
      <c r="AQ109" s="794"/>
      <c r="AR109" s="794"/>
      <c r="AS109" s="794"/>
      <c r="AT109" s="794"/>
      <c r="AU109" s="794"/>
      <c r="AV109" s="794"/>
      <c r="AW109" s="794"/>
      <c r="AX109" s="794"/>
      <c r="AY109" s="794"/>
      <c r="AZ109" s="794"/>
      <c r="BA109" s="794"/>
      <c r="BB109" s="794"/>
      <c r="BC109" s="794"/>
      <c r="BD109" s="794"/>
      <c r="BE109" s="794"/>
      <c r="BF109" s="794"/>
      <c r="BG109" s="794"/>
      <c r="BH109" s="794"/>
      <c r="BI109" s="794"/>
      <c r="BJ109" s="794"/>
      <c r="BK109" s="794"/>
      <c r="BL109" s="794"/>
      <c r="BM109" s="794"/>
      <c r="BN109" s="812" t="str">
        <f t="shared" si="23"/>
        <v/>
      </c>
      <c r="BO109" s="806" t="str">
        <f t="shared" si="24"/>
        <v/>
      </c>
      <c r="BP109" s="807" t="str">
        <f t="shared" si="25"/>
        <v/>
      </c>
      <c r="BQ109" s="807" t="str">
        <f t="shared" si="26"/>
        <v/>
      </c>
      <c r="BR109" s="808" t="str">
        <f t="shared" si="27"/>
        <v/>
      </c>
      <c r="BS109" s="793"/>
      <c r="BT109" s="794"/>
      <c r="BU109" s="794"/>
      <c r="BV109" s="797"/>
      <c r="BW109" s="797"/>
      <c r="BX109" s="797"/>
      <c r="BY109" s="797"/>
      <c r="BZ109" s="797"/>
      <c r="CA109" s="797"/>
      <c r="CB109" s="797"/>
      <c r="CC109" s="797"/>
      <c r="CD109" s="797"/>
      <c r="CE109" s="797"/>
      <c r="CF109" s="797"/>
      <c r="CG109" s="797"/>
      <c r="CH109" s="797"/>
      <c r="CI109" s="794"/>
      <c r="CJ109" s="794"/>
      <c r="CK109" s="794"/>
      <c r="CL109" s="794"/>
      <c r="CM109" s="794"/>
      <c r="CN109" s="794"/>
      <c r="CO109" s="794"/>
      <c r="CP109" s="794"/>
      <c r="CQ109" s="794"/>
      <c r="CR109" s="794"/>
      <c r="CS109" s="794"/>
      <c r="CT109" s="794"/>
      <c r="CU109" s="794"/>
      <c r="CV109" s="797"/>
      <c r="CW109" s="794"/>
      <c r="CX109" s="794"/>
      <c r="CY109" s="794"/>
      <c r="CZ109" s="794"/>
      <c r="DA109" s="794"/>
      <c r="DB109" s="794"/>
      <c r="DC109" s="794"/>
      <c r="DD109" s="794"/>
      <c r="DE109" s="794"/>
      <c r="DF109" s="794"/>
      <c r="DG109" s="794"/>
      <c r="DH109" s="794"/>
      <c r="DI109" s="794"/>
      <c r="DJ109" s="794"/>
      <c r="DK109" s="794"/>
      <c r="DL109" s="794"/>
      <c r="DM109" s="794"/>
      <c r="DN109" s="794"/>
      <c r="DO109" s="794"/>
      <c r="DP109" s="794"/>
      <c r="DQ109" s="794"/>
      <c r="DR109" s="812" t="str">
        <f t="shared" si="34"/>
        <v/>
      </c>
      <c r="DS109" s="806" t="str">
        <f t="shared" si="35"/>
        <v/>
      </c>
      <c r="DT109" s="807" t="str">
        <f t="shared" si="36"/>
        <v/>
      </c>
      <c r="DU109" s="807" t="str">
        <f t="shared" si="37"/>
        <v/>
      </c>
      <c r="DV109" s="808" t="str">
        <f t="shared" si="38"/>
        <v/>
      </c>
      <c r="DW109" s="793"/>
      <c r="DX109" s="794"/>
      <c r="DY109" s="794"/>
      <c r="DZ109" s="797"/>
      <c r="EA109" s="797"/>
      <c r="EB109" s="797"/>
      <c r="EC109" s="797"/>
      <c r="ED109" s="797"/>
      <c r="EE109" s="797"/>
      <c r="EF109" s="797"/>
      <c r="EG109" s="797"/>
      <c r="EH109" s="797"/>
      <c r="EI109" s="797"/>
      <c r="EJ109" s="797"/>
      <c r="EK109" s="797"/>
      <c r="EL109" s="797"/>
      <c r="EM109" s="794"/>
      <c r="EN109" s="794"/>
      <c r="EO109" s="794"/>
      <c r="EP109" s="794"/>
      <c r="EQ109" s="794"/>
      <c r="ER109" s="794"/>
      <c r="ES109" s="794"/>
      <c r="ET109" s="794"/>
      <c r="EU109" s="794"/>
      <c r="EV109" s="794"/>
      <c r="EW109" s="794"/>
      <c r="EX109" s="794"/>
      <c r="EY109" s="794"/>
      <c r="EZ109" s="797"/>
      <c r="FA109" s="794"/>
      <c r="FB109" s="794"/>
      <c r="FC109" s="794"/>
      <c r="FD109" s="794"/>
      <c r="FE109" s="794"/>
      <c r="FF109" s="794"/>
      <c r="FG109" s="794"/>
      <c r="FH109" s="794"/>
      <c r="FI109" s="794"/>
      <c r="FJ109" s="794"/>
      <c r="FK109" s="794"/>
      <c r="FL109" s="794"/>
      <c r="FM109" s="794"/>
      <c r="FN109" s="794"/>
      <c r="FO109" s="794"/>
      <c r="FP109" s="794"/>
      <c r="FQ109" s="794"/>
      <c r="FR109" s="794"/>
      <c r="FS109" s="794"/>
      <c r="FT109" s="794"/>
      <c r="FU109" s="794"/>
      <c r="FV109" s="812" t="str">
        <f t="shared" si="28"/>
        <v/>
      </c>
      <c r="FW109" s="806" t="str">
        <f t="shared" si="29"/>
        <v/>
      </c>
      <c r="FX109" s="807" t="str">
        <f t="shared" si="30"/>
        <v/>
      </c>
      <c r="FY109" s="807" t="str">
        <f t="shared" si="31"/>
        <v/>
      </c>
      <c r="FZ109" s="808" t="str">
        <f t="shared" si="32"/>
        <v/>
      </c>
    </row>
    <row r="110" spans="1:182" x14ac:dyDescent="0.2">
      <c r="N110" s="804">
        <f>SUM(AirVision!A109)</f>
        <v>0</v>
      </c>
      <c r="O110" s="793"/>
      <c r="P110" s="794"/>
      <c r="Q110" s="794"/>
      <c r="R110" s="797"/>
      <c r="S110" s="797"/>
      <c r="T110" s="797"/>
      <c r="U110" s="797"/>
      <c r="V110" s="797"/>
      <c r="W110" s="797"/>
      <c r="X110" s="797"/>
      <c r="Y110" s="797"/>
      <c r="Z110" s="797"/>
      <c r="AA110" s="797"/>
      <c r="AB110" s="797"/>
      <c r="AC110" s="797"/>
      <c r="AD110" s="797"/>
      <c r="AE110" s="794"/>
      <c r="AF110" s="794"/>
      <c r="AG110" s="794"/>
      <c r="AH110" s="794"/>
      <c r="AI110" s="794"/>
      <c r="AJ110" s="794"/>
      <c r="AK110" s="794"/>
      <c r="AL110" s="794"/>
      <c r="AM110" s="794"/>
      <c r="AN110" s="794"/>
      <c r="AO110" s="794"/>
      <c r="AP110" s="794"/>
      <c r="AQ110" s="794"/>
      <c r="AR110" s="794"/>
      <c r="AS110" s="794"/>
      <c r="AT110" s="794"/>
      <c r="AU110" s="794"/>
      <c r="AV110" s="794"/>
      <c r="AW110" s="794"/>
      <c r="AX110" s="794"/>
      <c r="AY110" s="794"/>
      <c r="AZ110" s="794"/>
      <c r="BA110" s="794"/>
      <c r="BB110" s="794"/>
      <c r="BC110" s="794"/>
      <c r="BD110" s="794"/>
      <c r="BE110" s="794"/>
      <c r="BF110" s="794"/>
      <c r="BG110" s="794"/>
      <c r="BH110" s="794"/>
      <c r="BI110" s="794"/>
      <c r="BJ110" s="794"/>
      <c r="BK110" s="794"/>
      <c r="BL110" s="794"/>
      <c r="BM110" s="794"/>
      <c r="BN110" s="812" t="str">
        <f t="shared" si="23"/>
        <v/>
      </c>
      <c r="BO110" s="806" t="str">
        <f t="shared" si="24"/>
        <v/>
      </c>
      <c r="BP110" s="807" t="str">
        <f t="shared" si="25"/>
        <v/>
      </c>
      <c r="BQ110" s="807" t="str">
        <f t="shared" si="26"/>
        <v/>
      </c>
      <c r="BR110" s="808" t="str">
        <f t="shared" si="27"/>
        <v/>
      </c>
      <c r="BS110" s="793"/>
      <c r="BT110" s="794"/>
      <c r="BU110" s="794"/>
      <c r="BV110" s="797"/>
      <c r="BW110" s="797"/>
      <c r="BX110" s="797"/>
      <c r="BY110" s="797"/>
      <c r="BZ110" s="797"/>
      <c r="CA110" s="797"/>
      <c r="CB110" s="797"/>
      <c r="CC110" s="797"/>
      <c r="CD110" s="797"/>
      <c r="CE110" s="797"/>
      <c r="CF110" s="797"/>
      <c r="CG110" s="797"/>
      <c r="CH110" s="797"/>
      <c r="CI110" s="794"/>
      <c r="CJ110" s="794"/>
      <c r="CK110" s="794"/>
      <c r="CL110" s="794"/>
      <c r="CM110" s="794"/>
      <c r="CN110" s="794"/>
      <c r="CO110" s="794"/>
      <c r="CP110" s="794"/>
      <c r="CQ110" s="794"/>
      <c r="CR110" s="794"/>
      <c r="CS110" s="794"/>
      <c r="CT110" s="794"/>
      <c r="CU110" s="794"/>
      <c r="CV110" s="797"/>
      <c r="CW110" s="794"/>
      <c r="CX110" s="794"/>
      <c r="CY110" s="794"/>
      <c r="CZ110" s="794"/>
      <c r="DA110" s="794"/>
      <c r="DB110" s="794"/>
      <c r="DC110" s="794"/>
      <c r="DD110" s="794"/>
      <c r="DE110" s="794"/>
      <c r="DF110" s="794"/>
      <c r="DG110" s="794"/>
      <c r="DH110" s="794"/>
      <c r="DI110" s="794"/>
      <c r="DJ110" s="794"/>
      <c r="DK110" s="794"/>
      <c r="DL110" s="794"/>
      <c r="DM110" s="794"/>
      <c r="DN110" s="794"/>
      <c r="DO110" s="794"/>
      <c r="DP110" s="794"/>
      <c r="DQ110" s="794"/>
      <c r="DR110" s="812" t="str">
        <f t="shared" si="34"/>
        <v/>
      </c>
      <c r="DS110" s="806" t="str">
        <f t="shared" si="35"/>
        <v/>
      </c>
      <c r="DT110" s="807" t="str">
        <f t="shared" si="36"/>
        <v/>
      </c>
      <c r="DU110" s="807" t="str">
        <f t="shared" si="37"/>
        <v/>
      </c>
      <c r="DV110" s="808" t="str">
        <f t="shared" si="38"/>
        <v/>
      </c>
      <c r="DW110" s="793"/>
      <c r="DX110" s="794"/>
      <c r="DY110" s="794"/>
      <c r="DZ110" s="797"/>
      <c r="EA110" s="797"/>
      <c r="EB110" s="797"/>
      <c r="EC110" s="797"/>
      <c r="ED110" s="797"/>
      <c r="EE110" s="797"/>
      <c r="EF110" s="797"/>
      <c r="EG110" s="797"/>
      <c r="EH110" s="797"/>
      <c r="EI110" s="797"/>
      <c r="EJ110" s="797"/>
      <c r="EK110" s="797"/>
      <c r="EL110" s="797"/>
      <c r="EM110" s="794"/>
      <c r="EN110" s="794"/>
      <c r="EO110" s="794"/>
      <c r="EP110" s="794"/>
      <c r="EQ110" s="794"/>
      <c r="ER110" s="794"/>
      <c r="ES110" s="794"/>
      <c r="ET110" s="794"/>
      <c r="EU110" s="794"/>
      <c r="EV110" s="794"/>
      <c r="EW110" s="794"/>
      <c r="EX110" s="794"/>
      <c r="EY110" s="794"/>
      <c r="EZ110" s="797"/>
      <c r="FA110" s="794"/>
      <c r="FB110" s="794"/>
      <c r="FC110" s="794"/>
      <c r="FD110" s="794"/>
      <c r="FE110" s="794"/>
      <c r="FF110" s="794"/>
      <c r="FG110" s="794"/>
      <c r="FH110" s="794"/>
      <c r="FI110" s="794"/>
      <c r="FJ110" s="794"/>
      <c r="FK110" s="794"/>
      <c r="FL110" s="794"/>
      <c r="FM110" s="794"/>
      <c r="FN110" s="794"/>
      <c r="FO110" s="794"/>
      <c r="FP110" s="794"/>
      <c r="FQ110" s="794"/>
      <c r="FR110" s="794"/>
      <c r="FS110" s="794"/>
      <c r="FT110" s="794"/>
      <c r="FU110" s="794"/>
      <c r="FV110" s="812" t="str">
        <f t="shared" si="28"/>
        <v/>
      </c>
      <c r="FW110" s="806" t="str">
        <f t="shared" si="29"/>
        <v/>
      </c>
      <c r="FX110" s="807" t="str">
        <f t="shared" si="30"/>
        <v/>
      </c>
      <c r="FY110" s="807" t="str">
        <f t="shared" si="31"/>
        <v/>
      </c>
      <c r="FZ110" s="808" t="str">
        <f t="shared" si="32"/>
        <v/>
      </c>
    </row>
    <row r="111" spans="1:182" x14ac:dyDescent="0.2">
      <c r="N111" s="804">
        <f>SUM(AirVision!A110)</f>
        <v>0</v>
      </c>
      <c r="O111" s="793"/>
      <c r="P111" s="794"/>
      <c r="Q111" s="794"/>
      <c r="R111" s="797"/>
      <c r="S111" s="797"/>
      <c r="T111" s="797"/>
      <c r="U111" s="797"/>
      <c r="V111" s="797"/>
      <c r="W111" s="797"/>
      <c r="X111" s="797"/>
      <c r="Y111" s="797"/>
      <c r="Z111" s="797"/>
      <c r="AA111" s="797"/>
      <c r="AB111" s="797"/>
      <c r="AC111" s="797"/>
      <c r="AD111" s="797"/>
      <c r="AE111" s="794"/>
      <c r="AF111" s="794"/>
      <c r="AG111" s="794"/>
      <c r="AH111" s="794"/>
      <c r="AI111" s="794"/>
      <c r="AJ111" s="794"/>
      <c r="AK111" s="794"/>
      <c r="AL111" s="794"/>
      <c r="AM111" s="794"/>
      <c r="AN111" s="794"/>
      <c r="AO111" s="794"/>
      <c r="AP111" s="794"/>
      <c r="AQ111" s="794"/>
      <c r="AR111" s="794"/>
      <c r="AS111" s="794"/>
      <c r="AT111" s="794"/>
      <c r="AU111" s="794"/>
      <c r="AV111" s="794"/>
      <c r="AW111" s="794"/>
      <c r="AX111" s="794"/>
      <c r="AY111" s="794"/>
      <c r="AZ111" s="794"/>
      <c r="BA111" s="794"/>
      <c r="BB111" s="794"/>
      <c r="BC111" s="794"/>
      <c r="BD111" s="794"/>
      <c r="BE111" s="794"/>
      <c r="BF111" s="794"/>
      <c r="BG111" s="794"/>
      <c r="BH111" s="794"/>
      <c r="BI111" s="794"/>
      <c r="BJ111" s="794"/>
      <c r="BK111" s="794"/>
      <c r="BL111" s="794"/>
      <c r="BM111" s="794"/>
      <c r="BN111" s="812" t="str">
        <f t="shared" si="23"/>
        <v/>
      </c>
      <c r="BO111" s="806" t="str">
        <f t="shared" si="24"/>
        <v/>
      </c>
      <c r="BP111" s="807" t="str">
        <f t="shared" si="25"/>
        <v/>
      </c>
      <c r="BQ111" s="807" t="str">
        <f t="shared" si="26"/>
        <v/>
      </c>
      <c r="BR111" s="808" t="str">
        <f t="shared" si="27"/>
        <v/>
      </c>
      <c r="BS111" s="793"/>
      <c r="BT111" s="794"/>
      <c r="BU111" s="794"/>
      <c r="BV111" s="797"/>
      <c r="BW111" s="797"/>
      <c r="BX111" s="797"/>
      <c r="BY111" s="797"/>
      <c r="BZ111" s="797"/>
      <c r="CA111" s="797"/>
      <c r="CB111" s="797"/>
      <c r="CC111" s="797"/>
      <c r="CD111" s="797"/>
      <c r="CE111" s="797"/>
      <c r="CF111" s="797"/>
      <c r="CG111" s="797"/>
      <c r="CH111" s="797"/>
      <c r="CI111" s="794"/>
      <c r="CJ111" s="794"/>
      <c r="CK111" s="794"/>
      <c r="CL111" s="794"/>
      <c r="CM111" s="794"/>
      <c r="CN111" s="794"/>
      <c r="CO111" s="794"/>
      <c r="CP111" s="794"/>
      <c r="CQ111" s="794"/>
      <c r="CR111" s="794"/>
      <c r="CS111" s="794"/>
      <c r="CT111" s="794"/>
      <c r="CU111" s="794"/>
      <c r="CV111" s="797"/>
      <c r="CW111" s="794"/>
      <c r="CX111" s="794"/>
      <c r="CY111" s="794"/>
      <c r="CZ111" s="794"/>
      <c r="DA111" s="794"/>
      <c r="DB111" s="794"/>
      <c r="DC111" s="794"/>
      <c r="DD111" s="794"/>
      <c r="DE111" s="794"/>
      <c r="DF111" s="794"/>
      <c r="DG111" s="794"/>
      <c r="DH111" s="794"/>
      <c r="DI111" s="794"/>
      <c r="DJ111" s="794"/>
      <c r="DK111" s="794"/>
      <c r="DL111" s="794"/>
      <c r="DM111" s="794"/>
      <c r="DN111" s="794"/>
      <c r="DO111" s="794"/>
      <c r="DP111" s="794"/>
      <c r="DQ111" s="794"/>
      <c r="DR111" s="812" t="str">
        <f t="shared" si="34"/>
        <v/>
      </c>
      <c r="DS111" s="806" t="str">
        <f t="shared" si="35"/>
        <v/>
      </c>
      <c r="DT111" s="807" t="str">
        <f t="shared" si="36"/>
        <v/>
      </c>
      <c r="DU111" s="807" t="str">
        <f t="shared" si="37"/>
        <v/>
      </c>
      <c r="DV111" s="808" t="str">
        <f t="shared" si="38"/>
        <v/>
      </c>
      <c r="DW111" s="793"/>
      <c r="DX111" s="794"/>
      <c r="DY111" s="794"/>
      <c r="DZ111" s="797"/>
      <c r="EA111" s="797"/>
      <c r="EB111" s="797"/>
      <c r="EC111" s="797"/>
      <c r="ED111" s="797"/>
      <c r="EE111" s="797"/>
      <c r="EF111" s="797"/>
      <c r="EG111" s="797"/>
      <c r="EH111" s="797"/>
      <c r="EI111" s="797"/>
      <c r="EJ111" s="797"/>
      <c r="EK111" s="797"/>
      <c r="EL111" s="797"/>
      <c r="EM111" s="794"/>
      <c r="EN111" s="794"/>
      <c r="EO111" s="794"/>
      <c r="EP111" s="794"/>
      <c r="EQ111" s="794"/>
      <c r="ER111" s="794"/>
      <c r="ES111" s="794"/>
      <c r="ET111" s="794"/>
      <c r="EU111" s="794"/>
      <c r="EV111" s="794"/>
      <c r="EW111" s="794"/>
      <c r="EX111" s="794"/>
      <c r="EY111" s="794"/>
      <c r="EZ111" s="797"/>
      <c r="FA111" s="794"/>
      <c r="FB111" s="794"/>
      <c r="FC111" s="794"/>
      <c r="FD111" s="794"/>
      <c r="FE111" s="794"/>
      <c r="FF111" s="794"/>
      <c r="FG111" s="794"/>
      <c r="FH111" s="794"/>
      <c r="FI111" s="794"/>
      <c r="FJ111" s="794"/>
      <c r="FK111" s="794"/>
      <c r="FL111" s="794"/>
      <c r="FM111" s="794"/>
      <c r="FN111" s="794"/>
      <c r="FO111" s="794"/>
      <c r="FP111" s="794"/>
      <c r="FQ111" s="794"/>
      <c r="FR111" s="794"/>
      <c r="FS111" s="794"/>
      <c r="FT111" s="794"/>
      <c r="FU111" s="794"/>
      <c r="FV111" s="812" t="str">
        <f t="shared" si="28"/>
        <v/>
      </c>
      <c r="FW111" s="806" t="str">
        <f t="shared" si="29"/>
        <v/>
      </c>
      <c r="FX111" s="807" t="str">
        <f t="shared" si="30"/>
        <v/>
      </c>
      <c r="FY111" s="807" t="str">
        <f t="shared" si="31"/>
        <v/>
      </c>
      <c r="FZ111" s="808" t="str">
        <f t="shared" si="32"/>
        <v/>
      </c>
    </row>
    <row r="112" spans="1:182" x14ac:dyDescent="0.2">
      <c r="N112" s="804">
        <f>SUM(AirVision!A111)</f>
        <v>0</v>
      </c>
      <c r="O112" s="793"/>
      <c r="P112" s="794"/>
      <c r="Q112" s="794"/>
      <c r="R112" s="797"/>
      <c r="S112" s="797"/>
      <c r="T112" s="797"/>
      <c r="U112" s="797"/>
      <c r="V112" s="797"/>
      <c r="W112" s="797"/>
      <c r="X112" s="797"/>
      <c r="Y112" s="797"/>
      <c r="Z112" s="797"/>
      <c r="AA112" s="797"/>
      <c r="AB112" s="797"/>
      <c r="AC112" s="797"/>
      <c r="AD112" s="797"/>
      <c r="AE112" s="794"/>
      <c r="AF112" s="794"/>
      <c r="AG112" s="794"/>
      <c r="AH112" s="794"/>
      <c r="AI112" s="794"/>
      <c r="AJ112" s="794"/>
      <c r="AK112" s="794"/>
      <c r="AL112" s="794"/>
      <c r="AM112" s="794"/>
      <c r="AN112" s="794"/>
      <c r="AO112" s="794"/>
      <c r="AP112" s="794"/>
      <c r="AQ112" s="794"/>
      <c r="AR112" s="794"/>
      <c r="AS112" s="794"/>
      <c r="AT112" s="794"/>
      <c r="AU112" s="794"/>
      <c r="AV112" s="794"/>
      <c r="AW112" s="794"/>
      <c r="AX112" s="794"/>
      <c r="AY112" s="794"/>
      <c r="AZ112" s="794"/>
      <c r="BA112" s="794"/>
      <c r="BB112" s="794"/>
      <c r="BC112" s="794"/>
      <c r="BD112" s="794"/>
      <c r="BE112" s="794"/>
      <c r="BF112" s="794"/>
      <c r="BG112" s="794"/>
      <c r="BH112" s="794"/>
      <c r="BI112" s="794"/>
      <c r="BJ112" s="794"/>
      <c r="BK112" s="794"/>
      <c r="BL112" s="794"/>
      <c r="BM112" s="794"/>
      <c r="BN112" s="812" t="str">
        <f t="shared" si="23"/>
        <v/>
      </c>
      <c r="BO112" s="806" t="str">
        <f t="shared" si="24"/>
        <v/>
      </c>
      <c r="BP112" s="807" t="str">
        <f t="shared" si="25"/>
        <v/>
      </c>
      <c r="BQ112" s="807" t="str">
        <f t="shared" si="26"/>
        <v/>
      </c>
      <c r="BR112" s="808" t="str">
        <f t="shared" si="27"/>
        <v/>
      </c>
      <c r="BS112" s="793"/>
      <c r="BT112" s="794"/>
      <c r="BU112" s="794"/>
      <c r="BV112" s="797"/>
      <c r="BW112" s="797"/>
      <c r="BX112" s="797"/>
      <c r="BY112" s="797"/>
      <c r="BZ112" s="797"/>
      <c r="CA112" s="797"/>
      <c r="CB112" s="797"/>
      <c r="CC112" s="797"/>
      <c r="CD112" s="797"/>
      <c r="CE112" s="797"/>
      <c r="CF112" s="797"/>
      <c r="CG112" s="797"/>
      <c r="CH112" s="797"/>
      <c r="CI112" s="794"/>
      <c r="CJ112" s="794"/>
      <c r="CK112" s="794"/>
      <c r="CL112" s="794"/>
      <c r="CM112" s="794"/>
      <c r="CN112" s="794"/>
      <c r="CO112" s="794"/>
      <c r="CP112" s="794"/>
      <c r="CQ112" s="794"/>
      <c r="CR112" s="794"/>
      <c r="CS112" s="794"/>
      <c r="CT112" s="794"/>
      <c r="CU112" s="794"/>
      <c r="CV112" s="797"/>
      <c r="CW112" s="794"/>
      <c r="CX112" s="794"/>
      <c r="CY112" s="794"/>
      <c r="CZ112" s="794"/>
      <c r="DA112" s="794"/>
      <c r="DB112" s="794"/>
      <c r="DC112" s="794"/>
      <c r="DD112" s="794"/>
      <c r="DE112" s="794"/>
      <c r="DF112" s="794"/>
      <c r="DG112" s="794"/>
      <c r="DH112" s="794"/>
      <c r="DI112" s="794"/>
      <c r="DJ112" s="794"/>
      <c r="DK112" s="794"/>
      <c r="DL112" s="794"/>
      <c r="DM112" s="794"/>
      <c r="DN112" s="794"/>
      <c r="DO112" s="794"/>
      <c r="DP112" s="794"/>
      <c r="DQ112" s="794"/>
      <c r="DR112" s="812" t="str">
        <f t="shared" si="34"/>
        <v/>
      </c>
      <c r="DS112" s="806" t="str">
        <f t="shared" si="35"/>
        <v/>
      </c>
      <c r="DT112" s="807" t="str">
        <f t="shared" si="36"/>
        <v/>
      </c>
      <c r="DU112" s="807" t="str">
        <f t="shared" si="37"/>
        <v/>
      </c>
      <c r="DV112" s="808" t="str">
        <f t="shared" si="38"/>
        <v/>
      </c>
      <c r="DW112" s="793"/>
      <c r="DX112" s="794"/>
      <c r="DY112" s="794"/>
      <c r="DZ112" s="797"/>
      <c r="EA112" s="797"/>
      <c r="EB112" s="797"/>
      <c r="EC112" s="797"/>
      <c r="ED112" s="797"/>
      <c r="EE112" s="797"/>
      <c r="EF112" s="797"/>
      <c r="EG112" s="797"/>
      <c r="EH112" s="797"/>
      <c r="EI112" s="797"/>
      <c r="EJ112" s="797"/>
      <c r="EK112" s="797"/>
      <c r="EL112" s="797"/>
      <c r="EM112" s="794"/>
      <c r="EN112" s="794"/>
      <c r="EO112" s="794"/>
      <c r="EP112" s="794"/>
      <c r="EQ112" s="794"/>
      <c r="ER112" s="794"/>
      <c r="ES112" s="794"/>
      <c r="ET112" s="794"/>
      <c r="EU112" s="794"/>
      <c r="EV112" s="794"/>
      <c r="EW112" s="794"/>
      <c r="EX112" s="794"/>
      <c r="EY112" s="794"/>
      <c r="EZ112" s="797"/>
      <c r="FA112" s="794"/>
      <c r="FB112" s="794"/>
      <c r="FC112" s="794"/>
      <c r="FD112" s="794"/>
      <c r="FE112" s="794"/>
      <c r="FF112" s="794"/>
      <c r="FG112" s="794"/>
      <c r="FH112" s="794"/>
      <c r="FI112" s="794"/>
      <c r="FJ112" s="794"/>
      <c r="FK112" s="794"/>
      <c r="FL112" s="794"/>
      <c r="FM112" s="794"/>
      <c r="FN112" s="794"/>
      <c r="FO112" s="794"/>
      <c r="FP112" s="794"/>
      <c r="FQ112" s="794"/>
      <c r="FR112" s="794"/>
      <c r="FS112" s="794"/>
      <c r="FT112" s="794"/>
      <c r="FU112" s="794"/>
      <c r="FV112" s="812" t="str">
        <f t="shared" si="28"/>
        <v/>
      </c>
      <c r="FW112" s="806" t="str">
        <f t="shared" si="29"/>
        <v/>
      </c>
      <c r="FX112" s="807" t="str">
        <f t="shared" si="30"/>
        <v/>
      </c>
      <c r="FY112" s="807" t="str">
        <f t="shared" si="31"/>
        <v/>
      </c>
      <c r="FZ112" s="808" t="str">
        <f t="shared" si="32"/>
        <v/>
      </c>
    </row>
    <row r="113" spans="14:182" x14ac:dyDescent="0.2">
      <c r="N113" s="804">
        <f>SUM(AirVision!A112)</f>
        <v>0</v>
      </c>
      <c r="O113" s="793"/>
      <c r="P113" s="794"/>
      <c r="Q113" s="794"/>
      <c r="R113" s="797"/>
      <c r="S113" s="797"/>
      <c r="T113" s="797"/>
      <c r="U113" s="797"/>
      <c r="V113" s="797"/>
      <c r="W113" s="797"/>
      <c r="X113" s="797"/>
      <c r="Y113" s="797"/>
      <c r="Z113" s="797"/>
      <c r="AA113" s="797"/>
      <c r="AB113" s="797"/>
      <c r="AC113" s="797"/>
      <c r="AD113" s="797"/>
      <c r="AE113" s="794"/>
      <c r="AF113" s="794"/>
      <c r="AG113" s="794"/>
      <c r="AH113" s="794"/>
      <c r="AI113" s="794"/>
      <c r="AJ113" s="794"/>
      <c r="AK113" s="794"/>
      <c r="AL113" s="794"/>
      <c r="AM113" s="794"/>
      <c r="AN113" s="794"/>
      <c r="AO113" s="794"/>
      <c r="AP113" s="794"/>
      <c r="AQ113" s="794"/>
      <c r="AR113" s="794"/>
      <c r="AS113" s="794"/>
      <c r="AT113" s="794"/>
      <c r="AU113" s="794"/>
      <c r="AV113" s="794"/>
      <c r="AW113" s="794"/>
      <c r="AX113" s="794"/>
      <c r="AY113" s="794"/>
      <c r="AZ113" s="794"/>
      <c r="BA113" s="794"/>
      <c r="BB113" s="794"/>
      <c r="BC113" s="794"/>
      <c r="BD113" s="794"/>
      <c r="BE113" s="794"/>
      <c r="BF113" s="794"/>
      <c r="BG113" s="794"/>
      <c r="BH113" s="794"/>
      <c r="BI113" s="794"/>
      <c r="BJ113" s="794"/>
      <c r="BK113" s="794"/>
      <c r="BL113" s="794"/>
      <c r="BM113" s="794"/>
      <c r="BN113" s="812" t="str">
        <f t="shared" si="23"/>
        <v/>
      </c>
      <c r="BO113" s="806" t="str">
        <f t="shared" si="24"/>
        <v/>
      </c>
      <c r="BP113" s="807" t="str">
        <f t="shared" si="25"/>
        <v/>
      </c>
      <c r="BQ113" s="807" t="str">
        <f t="shared" si="26"/>
        <v/>
      </c>
      <c r="BR113" s="808" t="str">
        <f t="shared" si="27"/>
        <v/>
      </c>
      <c r="BS113" s="793"/>
      <c r="BT113" s="794"/>
      <c r="BU113" s="794"/>
      <c r="BV113" s="797"/>
      <c r="BW113" s="797"/>
      <c r="BX113" s="797"/>
      <c r="BY113" s="797"/>
      <c r="BZ113" s="797"/>
      <c r="CA113" s="797"/>
      <c r="CB113" s="797"/>
      <c r="CC113" s="797"/>
      <c r="CD113" s="797"/>
      <c r="CE113" s="797"/>
      <c r="CF113" s="797"/>
      <c r="CG113" s="797"/>
      <c r="CH113" s="797"/>
      <c r="CI113" s="794"/>
      <c r="CJ113" s="794"/>
      <c r="CK113" s="794"/>
      <c r="CL113" s="794"/>
      <c r="CM113" s="794"/>
      <c r="CN113" s="794"/>
      <c r="CO113" s="794"/>
      <c r="CP113" s="794"/>
      <c r="CQ113" s="794"/>
      <c r="CR113" s="794"/>
      <c r="CS113" s="794"/>
      <c r="CT113" s="794"/>
      <c r="CU113" s="794"/>
      <c r="CV113" s="797"/>
      <c r="CW113" s="794"/>
      <c r="CX113" s="794"/>
      <c r="CY113" s="794"/>
      <c r="CZ113" s="794"/>
      <c r="DA113" s="794"/>
      <c r="DB113" s="794"/>
      <c r="DC113" s="794"/>
      <c r="DD113" s="794"/>
      <c r="DE113" s="794"/>
      <c r="DF113" s="794"/>
      <c r="DG113" s="794"/>
      <c r="DH113" s="794"/>
      <c r="DI113" s="794"/>
      <c r="DJ113" s="794"/>
      <c r="DK113" s="794"/>
      <c r="DL113" s="794"/>
      <c r="DM113" s="794"/>
      <c r="DN113" s="794"/>
      <c r="DO113" s="794"/>
      <c r="DP113" s="794"/>
      <c r="DQ113" s="794"/>
      <c r="DR113" s="812" t="str">
        <f t="shared" si="34"/>
        <v/>
      </c>
      <c r="DS113" s="806" t="str">
        <f t="shared" si="35"/>
        <v/>
      </c>
      <c r="DT113" s="807" t="str">
        <f t="shared" si="36"/>
        <v/>
      </c>
      <c r="DU113" s="807" t="str">
        <f t="shared" si="37"/>
        <v/>
      </c>
      <c r="DV113" s="808" t="str">
        <f t="shared" si="38"/>
        <v/>
      </c>
      <c r="DW113" s="793"/>
      <c r="DX113" s="794"/>
      <c r="DY113" s="794"/>
      <c r="DZ113" s="797"/>
      <c r="EA113" s="797"/>
      <c r="EB113" s="797"/>
      <c r="EC113" s="797"/>
      <c r="ED113" s="797"/>
      <c r="EE113" s="797"/>
      <c r="EF113" s="797"/>
      <c r="EG113" s="797"/>
      <c r="EH113" s="797"/>
      <c r="EI113" s="797"/>
      <c r="EJ113" s="797"/>
      <c r="EK113" s="797"/>
      <c r="EL113" s="797"/>
      <c r="EM113" s="794"/>
      <c r="EN113" s="794"/>
      <c r="EO113" s="794"/>
      <c r="EP113" s="794"/>
      <c r="EQ113" s="794"/>
      <c r="ER113" s="794"/>
      <c r="ES113" s="794"/>
      <c r="ET113" s="794"/>
      <c r="EU113" s="794"/>
      <c r="EV113" s="794"/>
      <c r="EW113" s="794"/>
      <c r="EX113" s="794"/>
      <c r="EY113" s="794"/>
      <c r="EZ113" s="797"/>
      <c r="FA113" s="794"/>
      <c r="FB113" s="794"/>
      <c r="FC113" s="794"/>
      <c r="FD113" s="794"/>
      <c r="FE113" s="794"/>
      <c r="FF113" s="794"/>
      <c r="FG113" s="794"/>
      <c r="FH113" s="794"/>
      <c r="FI113" s="794"/>
      <c r="FJ113" s="794"/>
      <c r="FK113" s="794"/>
      <c r="FL113" s="794"/>
      <c r="FM113" s="794"/>
      <c r="FN113" s="794"/>
      <c r="FO113" s="794"/>
      <c r="FP113" s="794"/>
      <c r="FQ113" s="794"/>
      <c r="FR113" s="794"/>
      <c r="FS113" s="794"/>
      <c r="FT113" s="794"/>
      <c r="FU113" s="794"/>
      <c r="FV113" s="812" t="str">
        <f t="shared" si="28"/>
        <v/>
      </c>
      <c r="FW113" s="806" t="str">
        <f t="shared" si="29"/>
        <v/>
      </c>
      <c r="FX113" s="807" t="str">
        <f t="shared" si="30"/>
        <v/>
      </c>
      <c r="FY113" s="807" t="str">
        <f t="shared" si="31"/>
        <v/>
      </c>
      <c r="FZ113" s="808" t="str">
        <f t="shared" si="32"/>
        <v/>
      </c>
    </row>
    <row r="114" spans="14:182" x14ac:dyDescent="0.2">
      <c r="N114" s="804">
        <f>SUM(AirVision!A113)</f>
        <v>0</v>
      </c>
      <c r="O114" s="793"/>
      <c r="P114" s="794"/>
      <c r="Q114" s="794"/>
      <c r="R114" s="797"/>
      <c r="S114" s="797"/>
      <c r="T114" s="797"/>
      <c r="U114" s="797"/>
      <c r="V114" s="797"/>
      <c r="W114" s="797"/>
      <c r="X114" s="797"/>
      <c r="Y114" s="797"/>
      <c r="Z114" s="797"/>
      <c r="AA114" s="797"/>
      <c r="AB114" s="797"/>
      <c r="AC114" s="797"/>
      <c r="AD114" s="797"/>
      <c r="AE114" s="794"/>
      <c r="AF114" s="794"/>
      <c r="AG114" s="794"/>
      <c r="AH114" s="794"/>
      <c r="AI114" s="794"/>
      <c r="AJ114" s="794"/>
      <c r="AK114" s="794"/>
      <c r="AL114" s="794"/>
      <c r="AM114" s="794"/>
      <c r="AN114" s="794"/>
      <c r="AO114" s="794"/>
      <c r="AP114" s="794"/>
      <c r="AQ114" s="794"/>
      <c r="AR114" s="794"/>
      <c r="AS114" s="794"/>
      <c r="AT114" s="794"/>
      <c r="AU114" s="794"/>
      <c r="AV114" s="794"/>
      <c r="AW114" s="794"/>
      <c r="AX114" s="794"/>
      <c r="AY114" s="794"/>
      <c r="AZ114" s="794"/>
      <c r="BA114" s="794"/>
      <c r="BB114" s="794"/>
      <c r="BC114" s="794"/>
      <c r="BD114" s="794"/>
      <c r="BE114" s="794"/>
      <c r="BF114" s="794"/>
      <c r="BG114" s="794"/>
      <c r="BH114" s="794"/>
      <c r="BI114" s="794"/>
      <c r="BJ114" s="794"/>
      <c r="BK114" s="794"/>
      <c r="BL114" s="794"/>
      <c r="BM114" s="794"/>
      <c r="BN114" s="812" t="str">
        <f t="shared" si="23"/>
        <v/>
      </c>
      <c r="BO114" s="806" t="str">
        <f t="shared" si="24"/>
        <v/>
      </c>
      <c r="BP114" s="807" t="str">
        <f t="shared" si="25"/>
        <v/>
      </c>
      <c r="BQ114" s="807" t="str">
        <f t="shared" si="26"/>
        <v/>
      </c>
      <c r="BR114" s="808" t="str">
        <f t="shared" si="27"/>
        <v/>
      </c>
      <c r="BS114" s="793"/>
      <c r="BT114" s="794"/>
      <c r="BU114" s="794"/>
      <c r="BV114" s="797"/>
      <c r="BW114" s="797"/>
      <c r="BX114" s="797"/>
      <c r="BY114" s="797"/>
      <c r="BZ114" s="797"/>
      <c r="CA114" s="797"/>
      <c r="CB114" s="797"/>
      <c r="CC114" s="797"/>
      <c r="CD114" s="797"/>
      <c r="CE114" s="797"/>
      <c r="CF114" s="797"/>
      <c r="CG114" s="797"/>
      <c r="CH114" s="797"/>
      <c r="CI114" s="794"/>
      <c r="CJ114" s="794"/>
      <c r="CK114" s="794"/>
      <c r="CL114" s="794"/>
      <c r="CM114" s="794"/>
      <c r="CN114" s="794"/>
      <c r="CO114" s="794"/>
      <c r="CP114" s="794"/>
      <c r="CQ114" s="794"/>
      <c r="CR114" s="794"/>
      <c r="CS114" s="794"/>
      <c r="CT114" s="794"/>
      <c r="CU114" s="794"/>
      <c r="CV114" s="797"/>
      <c r="CW114" s="794"/>
      <c r="CX114" s="794"/>
      <c r="CY114" s="794"/>
      <c r="CZ114" s="794"/>
      <c r="DA114" s="794"/>
      <c r="DB114" s="794"/>
      <c r="DC114" s="794"/>
      <c r="DD114" s="794"/>
      <c r="DE114" s="794"/>
      <c r="DF114" s="794"/>
      <c r="DG114" s="794"/>
      <c r="DH114" s="794"/>
      <c r="DI114" s="794"/>
      <c r="DJ114" s="794"/>
      <c r="DK114" s="794"/>
      <c r="DL114" s="794"/>
      <c r="DM114" s="794"/>
      <c r="DN114" s="794"/>
      <c r="DO114" s="794"/>
      <c r="DP114" s="794"/>
      <c r="DQ114" s="794"/>
      <c r="DR114" s="812" t="str">
        <f t="shared" si="34"/>
        <v/>
      </c>
      <c r="DS114" s="806" t="str">
        <f t="shared" si="35"/>
        <v/>
      </c>
      <c r="DT114" s="807" t="str">
        <f t="shared" si="36"/>
        <v/>
      </c>
      <c r="DU114" s="807" t="str">
        <f t="shared" si="37"/>
        <v/>
      </c>
      <c r="DV114" s="808" t="str">
        <f t="shared" si="38"/>
        <v/>
      </c>
      <c r="DW114" s="793"/>
      <c r="DX114" s="794"/>
      <c r="DY114" s="794"/>
      <c r="DZ114" s="797"/>
      <c r="EA114" s="797"/>
      <c r="EB114" s="797"/>
      <c r="EC114" s="797"/>
      <c r="ED114" s="797"/>
      <c r="EE114" s="797"/>
      <c r="EF114" s="797"/>
      <c r="EG114" s="797"/>
      <c r="EH114" s="797"/>
      <c r="EI114" s="797"/>
      <c r="EJ114" s="797"/>
      <c r="EK114" s="797"/>
      <c r="EL114" s="797"/>
      <c r="EM114" s="794"/>
      <c r="EN114" s="794"/>
      <c r="EO114" s="794"/>
      <c r="EP114" s="794"/>
      <c r="EQ114" s="794"/>
      <c r="ER114" s="794"/>
      <c r="ES114" s="794"/>
      <c r="ET114" s="794"/>
      <c r="EU114" s="794"/>
      <c r="EV114" s="794"/>
      <c r="EW114" s="794"/>
      <c r="EX114" s="794"/>
      <c r="EY114" s="794"/>
      <c r="EZ114" s="797"/>
      <c r="FA114" s="794"/>
      <c r="FB114" s="794"/>
      <c r="FC114" s="794"/>
      <c r="FD114" s="794"/>
      <c r="FE114" s="794"/>
      <c r="FF114" s="794"/>
      <c r="FG114" s="794"/>
      <c r="FH114" s="794"/>
      <c r="FI114" s="794"/>
      <c r="FJ114" s="794"/>
      <c r="FK114" s="794"/>
      <c r="FL114" s="794"/>
      <c r="FM114" s="794"/>
      <c r="FN114" s="794"/>
      <c r="FO114" s="794"/>
      <c r="FP114" s="794"/>
      <c r="FQ114" s="794"/>
      <c r="FR114" s="794"/>
      <c r="FS114" s="794"/>
      <c r="FT114" s="794"/>
      <c r="FU114" s="794"/>
      <c r="FV114" s="812" t="str">
        <f t="shared" si="28"/>
        <v/>
      </c>
      <c r="FW114" s="806" t="str">
        <f t="shared" si="29"/>
        <v/>
      </c>
      <c r="FX114" s="807" t="str">
        <f t="shared" si="30"/>
        <v/>
      </c>
      <c r="FY114" s="807" t="str">
        <f t="shared" si="31"/>
        <v/>
      </c>
      <c r="FZ114" s="808" t="str">
        <f t="shared" si="32"/>
        <v/>
      </c>
    </row>
    <row r="115" spans="14:182" x14ac:dyDescent="0.2">
      <c r="N115" s="804">
        <f>SUM(AirVision!A114)</f>
        <v>0</v>
      </c>
      <c r="O115" s="793"/>
      <c r="P115" s="794"/>
      <c r="Q115" s="794"/>
      <c r="R115" s="797"/>
      <c r="S115" s="797"/>
      <c r="T115" s="797"/>
      <c r="U115" s="797"/>
      <c r="V115" s="797"/>
      <c r="W115" s="797"/>
      <c r="X115" s="797"/>
      <c r="Y115" s="797"/>
      <c r="Z115" s="797"/>
      <c r="AA115" s="797"/>
      <c r="AB115" s="797"/>
      <c r="AC115" s="797"/>
      <c r="AD115" s="797"/>
      <c r="AE115" s="794"/>
      <c r="AF115" s="794"/>
      <c r="AG115" s="794"/>
      <c r="AH115" s="794"/>
      <c r="AI115" s="794"/>
      <c r="AJ115" s="794"/>
      <c r="AK115" s="794"/>
      <c r="AL115" s="794"/>
      <c r="AM115" s="794"/>
      <c r="AN115" s="794"/>
      <c r="AO115" s="794"/>
      <c r="AP115" s="794"/>
      <c r="AQ115" s="794"/>
      <c r="AR115" s="794"/>
      <c r="AS115" s="794"/>
      <c r="AT115" s="794"/>
      <c r="AU115" s="794"/>
      <c r="AV115" s="794"/>
      <c r="AW115" s="794"/>
      <c r="AX115" s="794"/>
      <c r="AY115" s="794"/>
      <c r="AZ115" s="794"/>
      <c r="BA115" s="794"/>
      <c r="BB115" s="794"/>
      <c r="BC115" s="794"/>
      <c r="BD115" s="794"/>
      <c r="BE115" s="794"/>
      <c r="BF115" s="794"/>
      <c r="BG115" s="794"/>
      <c r="BH115" s="794"/>
      <c r="BI115" s="794"/>
      <c r="BJ115" s="794"/>
      <c r="BK115" s="794"/>
      <c r="BL115" s="794"/>
      <c r="BM115" s="794"/>
      <c r="BN115" s="812" t="str">
        <f t="shared" si="23"/>
        <v/>
      </c>
      <c r="BO115" s="806" t="str">
        <f t="shared" si="24"/>
        <v/>
      </c>
      <c r="BP115" s="807" t="str">
        <f t="shared" si="25"/>
        <v/>
      </c>
      <c r="BQ115" s="807" t="str">
        <f t="shared" si="26"/>
        <v/>
      </c>
      <c r="BR115" s="808" t="str">
        <f t="shared" si="27"/>
        <v/>
      </c>
      <c r="BS115" s="793"/>
      <c r="BT115" s="794"/>
      <c r="BU115" s="794"/>
      <c r="BV115" s="797"/>
      <c r="BW115" s="797"/>
      <c r="BX115" s="797"/>
      <c r="BY115" s="797"/>
      <c r="BZ115" s="797"/>
      <c r="CA115" s="797"/>
      <c r="CB115" s="797"/>
      <c r="CC115" s="797"/>
      <c r="CD115" s="797"/>
      <c r="CE115" s="797"/>
      <c r="CF115" s="797"/>
      <c r="CG115" s="797"/>
      <c r="CH115" s="797"/>
      <c r="CI115" s="794"/>
      <c r="CJ115" s="794"/>
      <c r="CK115" s="794"/>
      <c r="CL115" s="794"/>
      <c r="CM115" s="794"/>
      <c r="CN115" s="794"/>
      <c r="CO115" s="794"/>
      <c r="CP115" s="794"/>
      <c r="CQ115" s="794"/>
      <c r="CR115" s="794"/>
      <c r="CS115" s="794"/>
      <c r="CT115" s="794"/>
      <c r="CU115" s="794"/>
      <c r="CV115" s="797"/>
      <c r="CW115" s="794"/>
      <c r="CX115" s="794"/>
      <c r="CY115" s="794"/>
      <c r="CZ115" s="794"/>
      <c r="DA115" s="794"/>
      <c r="DB115" s="794"/>
      <c r="DC115" s="794"/>
      <c r="DD115" s="794"/>
      <c r="DE115" s="794"/>
      <c r="DF115" s="794"/>
      <c r="DG115" s="794"/>
      <c r="DH115" s="794"/>
      <c r="DI115" s="794"/>
      <c r="DJ115" s="794"/>
      <c r="DK115" s="794"/>
      <c r="DL115" s="794"/>
      <c r="DM115" s="794"/>
      <c r="DN115" s="794"/>
      <c r="DO115" s="794"/>
      <c r="DP115" s="794"/>
      <c r="DQ115" s="794"/>
      <c r="DR115" s="812" t="str">
        <f t="shared" si="34"/>
        <v/>
      </c>
      <c r="DS115" s="806" t="str">
        <f t="shared" si="35"/>
        <v/>
      </c>
      <c r="DT115" s="807" t="str">
        <f t="shared" si="36"/>
        <v/>
      </c>
      <c r="DU115" s="807" t="str">
        <f t="shared" si="37"/>
        <v/>
      </c>
      <c r="DV115" s="808" t="str">
        <f t="shared" si="38"/>
        <v/>
      </c>
      <c r="DW115" s="793"/>
      <c r="DX115" s="794"/>
      <c r="DY115" s="794"/>
      <c r="DZ115" s="797"/>
      <c r="EA115" s="797"/>
      <c r="EB115" s="797"/>
      <c r="EC115" s="797"/>
      <c r="ED115" s="797"/>
      <c r="EE115" s="797"/>
      <c r="EF115" s="797"/>
      <c r="EG115" s="797"/>
      <c r="EH115" s="797"/>
      <c r="EI115" s="797"/>
      <c r="EJ115" s="797"/>
      <c r="EK115" s="797"/>
      <c r="EL115" s="797"/>
      <c r="EM115" s="794"/>
      <c r="EN115" s="794"/>
      <c r="EO115" s="794"/>
      <c r="EP115" s="794"/>
      <c r="EQ115" s="794"/>
      <c r="ER115" s="794"/>
      <c r="ES115" s="794"/>
      <c r="ET115" s="794"/>
      <c r="EU115" s="794"/>
      <c r="EV115" s="794"/>
      <c r="EW115" s="794"/>
      <c r="EX115" s="794"/>
      <c r="EY115" s="794"/>
      <c r="EZ115" s="797"/>
      <c r="FA115" s="794"/>
      <c r="FB115" s="794"/>
      <c r="FC115" s="794"/>
      <c r="FD115" s="794"/>
      <c r="FE115" s="794"/>
      <c r="FF115" s="794"/>
      <c r="FG115" s="794"/>
      <c r="FH115" s="794"/>
      <c r="FI115" s="794"/>
      <c r="FJ115" s="794"/>
      <c r="FK115" s="794"/>
      <c r="FL115" s="794"/>
      <c r="FM115" s="794"/>
      <c r="FN115" s="794"/>
      <c r="FO115" s="794"/>
      <c r="FP115" s="794"/>
      <c r="FQ115" s="794"/>
      <c r="FR115" s="794"/>
      <c r="FS115" s="794"/>
      <c r="FT115" s="794"/>
      <c r="FU115" s="794"/>
      <c r="FV115" s="812" t="str">
        <f t="shared" si="28"/>
        <v/>
      </c>
      <c r="FW115" s="806" t="str">
        <f t="shared" si="29"/>
        <v/>
      </c>
      <c r="FX115" s="807" t="str">
        <f t="shared" si="30"/>
        <v/>
      </c>
      <c r="FY115" s="807" t="str">
        <f t="shared" si="31"/>
        <v/>
      </c>
      <c r="FZ115" s="808" t="str">
        <f t="shared" si="32"/>
        <v/>
      </c>
    </row>
    <row r="116" spans="14:182" x14ac:dyDescent="0.2">
      <c r="N116" s="804">
        <f>SUM(AirVision!A115)</f>
        <v>0</v>
      </c>
      <c r="O116" s="793"/>
      <c r="P116" s="794"/>
      <c r="Q116" s="794"/>
      <c r="R116" s="797"/>
      <c r="S116" s="797"/>
      <c r="T116" s="797"/>
      <c r="U116" s="797"/>
      <c r="V116" s="797"/>
      <c r="W116" s="797"/>
      <c r="X116" s="797"/>
      <c r="Y116" s="797"/>
      <c r="Z116" s="797"/>
      <c r="AA116" s="797"/>
      <c r="AB116" s="797"/>
      <c r="AC116" s="797"/>
      <c r="AD116" s="797"/>
      <c r="AE116" s="794"/>
      <c r="AF116" s="794"/>
      <c r="AG116" s="794"/>
      <c r="AH116" s="794"/>
      <c r="AI116" s="794"/>
      <c r="AJ116" s="794"/>
      <c r="AK116" s="794"/>
      <c r="AL116" s="794"/>
      <c r="AM116" s="794"/>
      <c r="AN116" s="794"/>
      <c r="AO116" s="794"/>
      <c r="AP116" s="794"/>
      <c r="AQ116" s="794"/>
      <c r="AR116" s="794"/>
      <c r="AS116" s="794"/>
      <c r="AT116" s="794"/>
      <c r="AU116" s="794"/>
      <c r="AV116" s="794"/>
      <c r="AW116" s="794"/>
      <c r="AX116" s="794"/>
      <c r="AY116" s="794"/>
      <c r="AZ116" s="794"/>
      <c r="BA116" s="794"/>
      <c r="BB116" s="794"/>
      <c r="BC116" s="794"/>
      <c r="BD116" s="794"/>
      <c r="BE116" s="794"/>
      <c r="BF116" s="794"/>
      <c r="BG116" s="794"/>
      <c r="BH116" s="794"/>
      <c r="BI116" s="794"/>
      <c r="BJ116" s="794"/>
      <c r="BK116" s="794"/>
      <c r="BL116" s="794"/>
      <c r="BM116" s="794"/>
      <c r="BN116" s="812" t="str">
        <f t="shared" si="23"/>
        <v/>
      </c>
      <c r="BO116" s="806" t="str">
        <f t="shared" si="24"/>
        <v/>
      </c>
      <c r="BP116" s="807" t="str">
        <f t="shared" si="25"/>
        <v/>
      </c>
      <c r="BQ116" s="807" t="str">
        <f t="shared" si="26"/>
        <v/>
      </c>
      <c r="BR116" s="808" t="str">
        <f t="shared" si="27"/>
        <v/>
      </c>
      <c r="BS116" s="793"/>
      <c r="BT116" s="794"/>
      <c r="BU116" s="794"/>
      <c r="BV116" s="797"/>
      <c r="BW116" s="797"/>
      <c r="BX116" s="797"/>
      <c r="BY116" s="797"/>
      <c r="BZ116" s="797"/>
      <c r="CA116" s="797"/>
      <c r="CB116" s="797"/>
      <c r="CC116" s="797"/>
      <c r="CD116" s="797"/>
      <c r="CE116" s="797"/>
      <c r="CF116" s="797"/>
      <c r="CG116" s="797"/>
      <c r="CH116" s="797"/>
      <c r="CI116" s="794"/>
      <c r="CJ116" s="794"/>
      <c r="CK116" s="794"/>
      <c r="CL116" s="794"/>
      <c r="CM116" s="794"/>
      <c r="CN116" s="794"/>
      <c r="CO116" s="794"/>
      <c r="CP116" s="794"/>
      <c r="CQ116" s="794"/>
      <c r="CR116" s="794"/>
      <c r="CS116" s="794"/>
      <c r="CT116" s="794"/>
      <c r="CU116" s="794"/>
      <c r="CV116" s="797"/>
      <c r="CW116" s="794"/>
      <c r="CX116" s="794"/>
      <c r="CY116" s="794"/>
      <c r="CZ116" s="794"/>
      <c r="DA116" s="794"/>
      <c r="DB116" s="794"/>
      <c r="DC116" s="794"/>
      <c r="DD116" s="794"/>
      <c r="DE116" s="794"/>
      <c r="DF116" s="794"/>
      <c r="DG116" s="794"/>
      <c r="DH116" s="794"/>
      <c r="DI116" s="794"/>
      <c r="DJ116" s="794"/>
      <c r="DK116" s="794"/>
      <c r="DL116" s="794"/>
      <c r="DM116" s="794"/>
      <c r="DN116" s="794"/>
      <c r="DO116" s="794"/>
      <c r="DP116" s="794"/>
      <c r="DQ116" s="794"/>
      <c r="DR116" s="812" t="str">
        <f t="shared" si="34"/>
        <v/>
      </c>
      <c r="DS116" s="806" t="str">
        <f t="shared" si="35"/>
        <v/>
      </c>
      <c r="DT116" s="807" t="str">
        <f t="shared" si="36"/>
        <v/>
      </c>
      <c r="DU116" s="807" t="str">
        <f t="shared" si="37"/>
        <v/>
      </c>
      <c r="DV116" s="808" t="str">
        <f t="shared" si="38"/>
        <v/>
      </c>
      <c r="DW116" s="793"/>
      <c r="DX116" s="794"/>
      <c r="DY116" s="794"/>
      <c r="DZ116" s="797"/>
      <c r="EA116" s="797"/>
      <c r="EB116" s="797"/>
      <c r="EC116" s="797"/>
      <c r="ED116" s="797"/>
      <c r="EE116" s="797"/>
      <c r="EF116" s="797"/>
      <c r="EG116" s="797"/>
      <c r="EH116" s="797"/>
      <c r="EI116" s="797"/>
      <c r="EJ116" s="797"/>
      <c r="EK116" s="797"/>
      <c r="EL116" s="797"/>
      <c r="EM116" s="794"/>
      <c r="EN116" s="794"/>
      <c r="EO116" s="794"/>
      <c r="EP116" s="794"/>
      <c r="EQ116" s="794"/>
      <c r="ER116" s="794"/>
      <c r="ES116" s="794"/>
      <c r="ET116" s="794"/>
      <c r="EU116" s="794"/>
      <c r="EV116" s="794"/>
      <c r="EW116" s="794"/>
      <c r="EX116" s="794"/>
      <c r="EY116" s="794"/>
      <c r="EZ116" s="797"/>
      <c r="FA116" s="794"/>
      <c r="FB116" s="794"/>
      <c r="FC116" s="794"/>
      <c r="FD116" s="794"/>
      <c r="FE116" s="794"/>
      <c r="FF116" s="794"/>
      <c r="FG116" s="794"/>
      <c r="FH116" s="794"/>
      <c r="FI116" s="794"/>
      <c r="FJ116" s="794"/>
      <c r="FK116" s="794"/>
      <c r="FL116" s="794"/>
      <c r="FM116" s="794"/>
      <c r="FN116" s="794"/>
      <c r="FO116" s="794"/>
      <c r="FP116" s="794"/>
      <c r="FQ116" s="794"/>
      <c r="FR116" s="794"/>
      <c r="FS116" s="794"/>
      <c r="FT116" s="794"/>
      <c r="FU116" s="794"/>
      <c r="FV116" s="812" t="str">
        <f t="shared" si="28"/>
        <v/>
      </c>
      <c r="FW116" s="806" t="str">
        <f t="shared" si="29"/>
        <v/>
      </c>
      <c r="FX116" s="807" t="str">
        <f t="shared" si="30"/>
        <v/>
      </c>
      <c r="FY116" s="807" t="str">
        <f t="shared" si="31"/>
        <v/>
      </c>
      <c r="FZ116" s="808" t="str">
        <f t="shared" si="32"/>
        <v/>
      </c>
    </row>
    <row r="117" spans="14:182" x14ac:dyDescent="0.2">
      <c r="N117" s="804">
        <f>SUM(AirVision!A116)</f>
        <v>0</v>
      </c>
      <c r="O117" s="793"/>
      <c r="P117" s="794"/>
      <c r="Q117" s="794"/>
      <c r="R117" s="797"/>
      <c r="S117" s="797"/>
      <c r="T117" s="797"/>
      <c r="U117" s="797"/>
      <c r="V117" s="797"/>
      <c r="W117" s="797"/>
      <c r="X117" s="797"/>
      <c r="Y117" s="797"/>
      <c r="Z117" s="797"/>
      <c r="AA117" s="797"/>
      <c r="AB117" s="797"/>
      <c r="AC117" s="797"/>
      <c r="AD117" s="797"/>
      <c r="AE117" s="794"/>
      <c r="AF117" s="794"/>
      <c r="AG117" s="794"/>
      <c r="AH117" s="794"/>
      <c r="AI117" s="794"/>
      <c r="AJ117" s="794"/>
      <c r="AK117" s="794"/>
      <c r="AL117" s="794"/>
      <c r="AM117" s="794"/>
      <c r="AN117" s="794"/>
      <c r="AO117" s="794"/>
      <c r="AP117" s="794"/>
      <c r="AQ117" s="794"/>
      <c r="AR117" s="794"/>
      <c r="AS117" s="794"/>
      <c r="AT117" s="794"/>
      <c r="AU117" s="794"/>
      <c r="AV117" s="794"/>
      <c r="AW117" s="794"/>
      <c r="AX117" s="794"/>
      <c r="AY117" s="794"/>
      <c r="AZ117" s="794"/>
      <c r="BA117" s="794"/>
      <c r="BB117" s="794"/>
      <c r="BC117" s="794"/>
      <c r="BD117" s="794"/>
      <c r="BE117" s="794"/>
      <c r="BF117" s="794"/>
      <c r="BG117" s="794"/>
      <c r="BH117" s="794"/>
      <c r="BI117" s="794"/>
      <c r="BJ117" s="794"/>
      <c r="BK117" s="794"/>
      <c r="BL117" s="794"/>
      <c r="BM117" s="794"/>
      <c r="BN117" s="812" t="str">
        <f t="shared" si="23"/>
        <v/>
      </c>
      <c r="BO117" s="806" t="str">
        <f t="shared" si="24"/>
        <v/>
      </c>
      <c r="BP117" s="807" t="str">
        <f t="shared" si="25"/>
        <v/>
      </c>
      <c r="BQ117" s="807" t="str">
        <f t="shared" si="26"/>
        <v/>
      </c>
      <c r="BR117" s="808" t="str">
        <f t="shared" si="27"/>
        <v/>
      </c>
      <c r="BS117" s="793"/>
      <c r="BT117" s="794"/>
      <c r="BU117" s="794"/>
      <c r="BV117" s="797"/>
      <c r="BW117" s="797"/>
      <c r="BX117" s="797"/>
      <c r="BY117" s="797"/>
      <c r="BZ117" s="797"/>
      <c r="CA117" s="797"/>
      <c r="CB117" s="797"/>
      <c r="CC117" s="797"/>
      <c r="CD117" s="797"/>
      <c r="CE117" s="797"/>
      <c r="CF117" s="797"/>
      <c r="CG117" s="797"/>
      <c r="CH117" s="797"/>
      <c r="CI117" s="794"/>
      <c r="CJ117" s="794"/>
      <c r="CK117" s="794"/>
      <c r="CL117" s="794"/>
      <c r="CM117" s="794"/>
      <c r="CN117" s="794"/>
      <c r="CO117" s="794"/>
      <c r="CP117" s="794"/>
      <c r="CQ117" s="794"/>
      <c r="CR117" s="794"/>
      <c r="CS117" s="794"/>
      <c r="CT117" s="794"/>
      <c r="CU117" s="794"/>
      <c r="CV117" s="797"/>
      <c r="CW117" s="794"/>
      <c r="CX117" s="794"/>
      <c r="CY117" s="794"/>
      <c r="CZ117" s="794"/>
      <c r="DA117" s="794"/>
      <c r="DB117" s="794"/>
      <c r="DC117" s="794"/>
      <c r="DD117" s="794"/>
      <c r="DE117" s="794"/>
      <c r="DF117" s="794"/>
      <c r="DG117" s="794"/>
      <c r="DH117" s="794"/>
      <c r="DI117" s="794"/>
      <c r="DJ117" s="794"/>
      <c r="DK117" s="794"/>
      <c r="DL117" s="794"/>
      <c r="DM117" s="794"/>
      <c r="DN117" s="794"/>
      <c r="DO117" s="794"/>
      <c r="DP117" s="794"/>
      <c r="DQ117" s="794"/>
      <c r="DR117" s="812" t="str">
        <f t="shared" si="34"/>
        <v/>
      </c>
      <c r="DS117" s="806" t="str">
        <f t="shared" si="35"/>
        <v/>
      </c>
      <c r="DT117" s="807" t="str">
        <f t="shared" si="36"/>
        <v/>
      </c>
      <c r="DU117" s="807" t="str">
        <f t="shared" si="37"/>
        <v/>
      </c>
      <c r="DV117" s="808" t="str">
        <f t="shared" si="38"/>
        <v/>
      </c>
      <c r="DW117" s="793"/>
      <c r="DX117" s="794"/>
      <c r="DY117" s="794"/>
      <c r="DZ117" s="797"/>
      <c r="EA117" s="797"/>
      <c r="EB117" s="797"/>
      <c r="EC117" s="797"/>
      <c r="ED117" s="797"/>
      <c r="EE117" s="797"/>
      <c r="EF117" s="797"/>
      <c r="EG117" s="797"/>
      <c r="EH117" s="797"/>
      <c r="EI117" s="797"/>
      <c r="EJ117" s="797"/>
      <c r="EK117" s="797"/>
      <c r="EL117" s="797"/>
      <c r="EM117" s="794"/>
      <c r="EN117" s="794"/>
      <c r="EO117" s="794"/>
      <c r="EP117" s="794"/>
      <c r="EQ117" s="794"/>
      <c r="ER117" s="794"/>
      <c r="ES117" s="794"/>
      <c r="ET117" s="794"/>
      <c r="EU117" s="794"/>
      <c r="EV117" s="794"/>
      <c r="EW117" s="794"/>
      <c r="EX117" s="794"/>
      <c r="EY117" s="794"/>
      <c r="EZ117" s="797"/>
      <c r="FA117" s="794"/>
      <c r="FB117" s="794"/>
      <c r="FC117" s="794"/>
      <c r="FD117" s="794"/>
      <c r="FE117" s="794"/>
      <c r="FF117" s="794"/>
      <c r="FG117" s="794"/>
      <c r="FH117" s="794"/>
      <c r="FI117" s="794"/>
      <c r="FJ117" s="794"/>
      <c r="FK117" s="794"/>
      <c r="FL117" s="794"/>
      <c r="FM117" s="794"/>
      <c r="FN117" s="794"/>
      <c r="FO117" s="794"/>
      <c r="FP117" s="794"/>
      <c r="FQ117" s="794"/>
      <c r="FR117" s="794"/>
      <c r="FS117" s="794"/>
      <c r="FT117" s="794"/>
      <c r="FU117" s="794"/>
      <c r="FV117" s="812" t="str">
        <f t="shared" si="28"/>
        <v/>
      </c>
      <c r="FW117" s="806" t="str">
        <f t="shared" si="29"/>
        <v/>
      </c>
      <c r="FX117" s="807" t="str">
        <f t="shared" si="30"/>
        <v/>
      </c>
      <c r="FY117" s="807" t="str">
        <f t="shared" si="31"/>
        <v/>
      </c>
      <c r="FZ117" s="808" t="str">
        <f t="shared" si="32"/>
        <v/>
      </c>
    </row>
    <row r="118" spans="14:182" x14ac:dyDescent="0.2">
      <c r="N118" s="804">
        <f>SUM(AirVision!A117)</f>
        <v>0</v>
      </c>
      <c r="O118" s="793"/>
      <c r="P118" s="794"/>
      <c r="Q118" s="794"/>
      <c r="R118" s="797"/>
      <c r="S118" s="797"/>
      <c r="T118" s="797"/>
      <c r="U118" s="797"/>
      <c r="V118" s="797"/>
      <c r="W118" s="797"/>
      <c r="X118" s="797"/>
      <c r="Y118" s="797"/>
      <c r="Z118" s="797"/>
      <c r="AA118" s="797"/>
      <c r="AB118" s="797"/>
      <c r="AC118" s="797"/>
      <c r="AD118" s="797"/>
      <c r="AE118" s="794"/>
      <c r="AF118" s="794"/>
      <c r="AG118" s="794"/>
      <c r="AH118" s="794"/>
      <c r="AI118" s="794"/>
      <c r="AJ118" s="794"/>
      <c r="AK118" s="794"/>
      <c r="AL118" s="794"/>
      <c r="AM118" s="794"/>
      <c r="AN118" s="794"/>
      <c r="AO118" s="794"/>
      <c r="AP118" s="794"/>
      <c r="AQ118" s="794"/>
      <c r="AR118" s="794"/>
      <c r="AS118" s="794"/>
      <c r="AT118" s="794"/>
      <c r="AU118" s="794"/>
      <c r="AV118" s="794"/>
      <c r="AW118" s="794"/>
      <c r="AX118" s="794"/>
      <c r="AY118" s="794"/>
      <c r="AZ118" s="794"/>
      <c r="BA118" s="794"/>
      <c r="BB118" s="794"/>
      <c r="BC118" s="794"/>
      <c r="BD118" s="794"/>
      <c r="BE118" s="794"/>
      <c r="BF118" s="794"/>
      <c r="BG118" s="794"/>
      <c r="BH118" s="794"/>
      <c r="BI118" s="794"/>
      <c r="BJ118" s="794"/>
      <c r="BK118" s="794"/>
      <c r="BL118" s="794"/>
      <c r="BM118" s="794"/>
      <c r="BN118" s="812" t="str">
        <f t="shared" si="23"/>
        <v/>
      </c>
      <c r="BO118" s="806" t="str">
        <f t="shared" si="24"/>
        <v/>
      </c>
      <c r="BP118" s="807" t="str">
        <f t="shared" si="25"/>
        <v/>
      </c>
      <c r="BQ118" s="807" t="str">
        <f t="shared" si="26"/>
        <v/>
      </c>
      <c r="BR118" s="808" t="str">
        <f t="shared" si="27"/>
        <v/>
      </c>
      <c r="BS118" s="793"/>
      <c r="BT118" s="794"/>
      <c r="BU118" s="794"/>
      <c r="BV118" s="797"/>
      <c r="BW118" s="797"/>
      <c r="BX118" s="797"/>
      <c r="BY118" s="797"/>
      <c r="BZ118" s="797"/>
      <c r="CA118" s="797"/>
      <c r="CB118" s="797"/>
      <c r="CC118" s="797"/>
      <c r="CD118" s="797"/>
      <c r="CE118" s="797"/>
      <c r="CF118" s="797"/>
      <c r="CG118" s="797"/>
      <c r="CH118" s="797"/>
      <c r="CI118" s="794"/>
      <c r="CJ118" s="794"/>
      <c r="CK118" s="794"/>
      <c r="CL118" s="794"/>
      <c r="CM118" s="794"/>
      <c r="CN118" s="794"/>
      <c r="CO118" s="794"/>
      <c r="CP118" s="794"/>
      <c r="CQ118" s="794"/>
      <c r="CR118" s="794"/>
      <c r="CS118" s="794"/>
      <c r="CT118" s="794"/>
      <c r="CU118" s="794"/>
      <c r="CV118" s="797"/>
      <c r="CW118" s="794"/>
      <c r="CX118" s="794"/>
      <c r="CY118" s="794"/>
      <c r="CZ118" s="794"/>
      <c r="DA118" s="794"/>
      <c r="DB118" s="794"/>
      <c r="DC118" s="794"/>
      <c r="DD118" s="794"/>
      <c r="DE118" s="794"/>
      <c r="DF118" s="794"/>
      <c r="DG118" s="794"/>
      <c r="DH118" s="794"/>
      <c r="DI118" s="794"/>
      <c r="DJ118" s="794"/>
      <c r="DK118" s="794"/>
      <c r="DL118" s="794"/>
      <c r="DM118" s="794"/>
      <c r="DN118" s="794"/>
      <c r="DO118" s="794"/>
      <c r="DP118" s="794"/>
      <c r="DQ118" s="794"/>
      <c r="DR118" s="812" t="str">
        <f t="shared" si="34"/>
        <v/>
      </c>
      <c r="DS118" s="806" t="str">
        <f t="shared" si="35"/>
        <v/>
      </c>
      <c r="DT118" s="807" t="str">
        <f t="shared" si="36"/>
        <v/>
      </c>
      <c r="DU118" s="807" t="str">
        <f t="shared" si="37"/>
        <v/>
      </c>
      <c r="DV118" s="808" t="str">
        <f t="shared" si="38"/>
        <v/>
      </c>
      <c r="DW118" s="793"/>
      <c r="DX118" s="794"/>
      <c r="DY118" s="794"/>
      <c r="DZ118" s="797"/>
      <c r="EA118" s="797"/>
      <c r="EB118" s="797"/>
      <c r="EC118" s="797"/>
      <c r="ED118" s="797"/>
      <c r="EE118" s="797"/>
      <c r="EF118" s="797"/>
      <c r="EG118" s="797"/>
      <c r="EH118" s="797"/>
      <c r="EI118" s="797"/>
      <c r="EJ118" s="797"/>
      <c r="EK118" s="797"/>
      <c r="EL118" s="797"/>
      <c r="EM118" s="794"/>
      <c r="EN118" s="794"/>
      <c r="EO118" s="794"/>
      <c r="EP118" s="794"/>
      <c r="EQ118" s="794"/>
      <c r="ER118" s="794"/>
      <c r="ES118" s="794"/>
      <c r="ET118" s="794"/>
      <c r="EU118" s="794"/>
      <c r="EV118" s="794"/>
      <c r="EW118" s="794"/>
      <c r="EX118" s="794"/>
      <c r="EY118" s="794"/>
      <c r="EZ118" s="797"/>
      <c r="FA118" s="794"/>
      <c r="FB118" s="794"/>
      <c r="FC118" s="794"/>
      <c r="FD118" s="794"/>
      <c r="FE118" s="794"/>
      <c r="FF118" s="794"/>
      <c r="FG118" s="794"/>
      <c r="FH118" s="794"/>
      <c r="FI118" s="794"/>
      <c r="FJ118" s="794"/>
      <c r="FK118" s="794"/>
      <c r="FL118" s="794"/>
      <c r="FM118" s="794"/>
      <c r="FN118" s="794"/>
      <c r="FO118" s="794"/>
      <c r="FP118" s="794"/>
      <c r="FQ118" s="794"/>
      <c r="FR118" s="794"/>
      <c r="FS118" s="794"/>
      <c r="FT118" s="794"/>
      <c r="FU118" s="794"/>
      <c r="FV118" s="812" t="str">
        <f t="shared" si="28"/>
        <v/>
      </c>
      <c r="FW118" s="806" t="str">
        <f t="shared" si="29"/>
        <v/>
      </c>
      <c r="FX118" s="807" t="str">
        <f t="shared" si="30"/>
        <v/>
      </c>
      <c r="FY118" s="807" t="str">
        <f t="shared" si="31"/>
        <v/>
      </c>
      <c r="FZ118" s="808" t="str">
        <f t="shared" si="32"/>
        <v/>
      </c>
    </row>
    <row r="119" spans="14:182" x14ac:dyDescent="0.2">
      <c r="N119" s="804">
        <f>SUM(AirVision!A118)</f>
        <v>0</v>
      </c>
      <c r="O119" s="793"/>
      <c r="P119" s="794"/>
      <c r="Q119" s="794"/>
      <c r="R119" s="797"/>
      <c r="S119" s="797"/>
      <c r="T119" s="797"/>
      <c r="U119" s="797"/>
      <c r="V119" s="797"/>
      <c r="W119" s="797"/>
      <c r="X119" s="797"/>
      <c r="Y119" s="797"/>
      <c r="Z119" s="797"/>
      <c r="AA119" s="797"/>
      <c r="AB119" s="797"/>
      <c r="AC119" s="797"/>
      <c r="AD119" s="797"/>
      <c r="AE119" s="794"/>
      <c r="AF119" s="794"/>
      <c r="AG119" s="794"/>
      <c r="AH119" s="794"/>
      <c r="AI119" s="794"/>
      <c r="AJ119" s="794"/>
      <c r="AK119" s="794"/>
      <c r="AL119" s="794"/>
      <c r="AM119" s="794"/>
      <c r="AN119" s="794"/>
      <c r="AO119" s="794"/>
      <c r="AP119" s="794"/>
      <c r="AQ119" s="794"/>
      <c r="AR119" s="794"/>
      <c r="AS119" s="794"/>
      <c r="AT119" s="794"/>
      <c r="AU119" s="794"/>
      <c r="AV119" s="794"/>
      <c r="AW119" s="794"/>
      <c r="AX119" s="794"/>
      <c r="AY119" s="794"/>
      <c r="AZ119" s="794"/>
      <c r="BA119" s="794"/>
      <c r="BB119" s="794"/>
      <c r="BC119" s="794"/>
      <c r="BD119" s="794"/>
      <c r="BE119" s="794"/>
      <c r="BF119" s="794"/>
      <c r="BG119" s="794"/>
      <c r="BH119" s="794"/>
      <c r="BI119" s="794"/>
      <c r="BJ119" s="794"/>
      <c r="BK119" s="794"/>
      <c r="BL119" s="794"/>
      <c r="BM119" s="794"/>
      <c r="BN119" s="812" t="str">
        <f t="shared" si="23"/>
        <v/>
      </c>
      <c r="BO119" s="806" t="str">
        <f t="shared" si="24"/>
        <v/>
      </c>
      <c r="BP119" s="807" t="str">
        <f t="shared" si="25"/>
        <v/>
      </c>
      <c r="BQ119" s="807" t="str">
        <f t="shared" si="26"/>
        <v/>
      </c>
      <c r="BR119" s="808" t="str">
        <f t="shared" si="27"/>
        <v/>
      </c>
      <c r="BS119" s="793"/>
      <c r="BT119" s="794"/>
      <c r="BU119" s="794"/>
      <c r="BV119" s="797"/>
      <c r="BW119" s="797"/>
      <c r="BX119" s="797"/>
      <c r="BY119" s="797"/>
      <c r="BZ119" s="797"/>
      <c r="CA119" s="797"/>
      <c r="CB119" s="797"/>
      <c r="CC119" s="797"/>
      <c r="CD119" s="797"/>
      <c r="CE119" s="797"/>
      <c r="CF119" s="797"/>
      <c r="CG119" s="797"/>
      <c r="CH119" s="797"/>
      <c r="CI119" s="794"/>
      <c r="CJ119" s="794"/>
      <c r="CK119" s="794"/>
      <c r="CL119" s="794"/>
      <c r="CM119" s="794"/>
      <c r="CN119" s="794"/>
      <c r="CO119" s="794"/>
      <c r="CP119" s="794"/>
      <c r="CQ119" s="794"/>
      <c r="CR119" s="794"/>
      <c r="CS119" s="794"/>
      <c r="CT119" s="794"/>
      <c r="CU119" s="794"/>
      <c r="CV119" s="797"/>
      <c r="CW119" s="794"/>
      <c r="CX119" s="794"/>
      <c r="CY119" s="794"/>
      <c r="CZ119" s="794"/>
      <c r="DA119" s="794"/>
      <c r="DB119" s="794"/>
      <c r="DC119" s="794"/>
      <c r="DD119" s="794"/>
      <c r="DE119" s="794"/>
      <c r="DF119" s="794"/>
      <c r="DG119" s="794"/>
      <c r="DH119" s="794"/>
      <c r="DI119" s="794"/>
      <c r="DJ119" s="794"/>
      <c r="DK119" s="794"/>
      <c r="DL119" s="794"/>
      <c r="DM119" s="794"/>
      <c r="DN119" s="794"/>
      <c r="DO119" s="794"/>
      <c r="DP119" s="794"/>
      <c r="DQ119" s="794"/>
      <c r="DR119" s="812" t="str">
        <f t="shared" si="34"/>
        <v/>
      </c>
      <c r="DS119" s="806" t="str">
        <f t="shared" si="35"/>
        <v/>
      </c>
      <c r="DT119" s="807" t="str">
        <f t="shared" si="36"/>
        <v/>
      </c>
      <c r="DU119" s="807" t="str">
        <f t="shared" si="37"/>
        <v/>
      </c>
      <c r="DV119" s="808" t="str">
        <f t="shared" si="38"/>
        <v/>
      </c>
      <c r="DW119" s="793"/>
      <c r="DX119" s="794"/>
      <c r="DY119" s="794"/>
      <c r="DZ119" s="797"/>
      <c r="EA119" s="797"/>
      <c r="EB119" s="797"/>
      <c r="EC119" s="797"/>
      <c r="ED119" s="797"/>
      <c r="EE119" s="797"/>
      <c r="EF119" s="797"/>
      <c r="EG119" s="797"/>
      <c r="EH119" s="797"/>
      <c r="EI119" s="797"/>
      <c r="EJ119" s="797"/>
      <c r="EK119" s="797"/>
      <c r="EL119" s="797"/>
      <c r="EM119" s="794"/>
      <c r="EN119" s="794"/>
      <c r="EO119" s="794"/>
      <c r="EP119" s="794"/>
      <c r="EQ119" s="794"/>
      <c r="ER119" s="794"/>
      <c r="ES119" s="794"/>
      <c r="ET119" s="794"/>
      <c r="EU119" s="794"/>
      <c r="EV119" s="794"/>
      <c r="EW119" s="794"/>
      <c r="EX119" s="794"/>
      <c r="EY119" s="794"/>
      <c r="EZ119" s="797"/>
      <c r="FA119" s="794"/>
      <c r="FB119" s="794"/>
      <c r="FC119" s="794"/>
      <c r="FD119" s="794"/>
      <c r="FE119" s="794"/>
      <c r="FF119" s="794"/>
      <c r="FG119" s="794"/>
      <c r="FH119" s="794"/>
      <c r="FI119" s="794"/>
      <c r="FJ119" s="794"/>
      <c r="FK119" s="794"/>
      <c r="FL119" s="794"/>
      <c r="FM119" s="794"/>
      <c r="FN119" s="794"/>
      <c r="FO119" s="794"/>
      <c r="FP119" s="794"/>
      <c r="FQ119" s="794"/>
      <c r="FR119" s="794"/>
      <c r="FS119" s="794"/>
      <c r="FT119" s="794"/>
      <c r="FU119" s="794"/>
      <c r="FV119" s="812" t="str">
        <f t="shared" si="28"/>
        <v/>
      </c>
      <c r="FW119" s="806" t="str">
        <f t="shared" si="29"/>
        <v/>
      </c>
      <c r="FX119" s="807" t="str">
        <f t="shared" si="30"/>
        <v/>
      </c>
      <c r="FY119" s="807" t="str">
        <f t="shared" si="31"/>
        <v/>
      </c>
      <c r="FZ119" s="808" t="str">
        <f t="shared" si="32"/>
        <v/>
      </c>
    </row>
    <row r="120" spans="14:182" x14ac:dyDescent="0.2">
      <c r="N120" s="804">
        <f>SUM(AirVision!A119)</f>
        <v>0</v>
      </c>
      <c r="O120" s="793"/>
      <c r="P120" s="794"/>
      <c r="Q120" s="794"/>
      <c r="R120" s="797"/>
      <c r="S120" s="797"/>
      <c r="T120" s="797"/>
      <c r="U120" s="797"/>
      <c r="V120" s="797"/>
      <c r="W120" s="797"/>
      <c r="X120" s="797"/>
      <c r="Y120" s="797"/>
      <c r="Z120" s="797"/>
      <c r="AA120" s="797"/>
      <c r="AB120" s="797"/>
      <c r="AC120" s="797"/>
      <c r="AD120" s="797"/>
      <c r="AE120" s="794"/>
      <c r="AF120" s="794"/>
      <c r="AG120" s="794"/>
      <c r="AH120" s="794"/>
      <c r="AI120" s="794"/>
      <c r="AJ120" s="794"/>
      <c r="AK120" s="794"/>
      <c r="AL120" s="794"/>
      <c r="AM120" s="794"/>
      <c r="AN120" s="794"/>
      <c r="AO120" s="794"/>
      <c r="AP120" s="794"/>
      <c r="AQ120" s="794"/>
      <c r="AR120" s="794"/>
      <c r="AS120" s="794"/>
      <c r="AT120" s="794"/>
      <c r="AU120" s="794"/>
      <c r="AV120" s="794"/>
      <c r="AW120" s="794"/>
      <c r="AX120" s="794"/>
      <c r="AY120" s="794"/>
      <c r="AZ120" s="794"/>
      <c r="BA120" s="794"/>
      <c r="BB120" s="794"/>
      <c r="BC120" s="794"/>
      <c r="BD120" s="794"/>
      <c r="BE120" s="794"/>
      <c r="BF120" s="794"/>
      <c r="BG120" s="794"/>
      <c r="BH120" s="794"/>
      <c r="BI120" s="794"/>
      <c r="BJ120" s="794"/>
      <c r="BK120" s="794"/>
      <c r="BL120" s="794"/>
      <c r="BM120" s="794"/>
      <c r="BN120" s="812" t="str">
        <f t="shared" si="23"/>
        <v/>
      </c>
      <c r="BO120" s="806" t="str">
        <f t="shared" si="24"/>
        <v/>
      </c>
      <c r="BP120" s="807" t="str">
        <f t="shared" si="25"/>
        <v/>
      </c>
      <c r="BQ120" s="807" t="str">
        <f t="shared" si="26"/>
        <v/>
      </c>
      <c r="BR120" s="808" t="str">
        <f t="shared" si="27"/>
        <v/>
      </c>
      <c r="BS120" s="793"/>
      <c r="BT120" s="794"/>
      <c r="BU120" s="794"/>
      <c r="BV120" s="797"/>
      <c r="BW120" s="797"/>
      <c r="BX120" s="797"/>
      <c r="BY120" s="797"/>
      <c r="BZ120" s="797"/>
      <c r="CA120" s="797"/>
      <c r="CB120" s="797"/>
      <c r="CC120" s="797"/>
      <c r="CD120" s="797"/>
      <c r="CE120" s="797"/>
      <c r="CF120" s="797"/>
      <c r="CG120" s="797"/>
      <c r="CH120" s="797"/>
      <c r="CI120" s="794"/>
      <c r="CJ120" s="794"/>
      <c r="CK120" s="794"/>
      <c r="CL120" s="794"/>
      <c r="CM120" s="794"/>
      <c r="CN120" s="794"/>
      <c r="CO120" s="794"/>
      <c r="CP120" s="794"/>
      <c r="CQ120" s="794"/>
      <c r="CR120" s="794"/>
      <c r="CS120" s="794"/>
      <c r="CT120" s="794"/>
      <c r="CU120" s="794"/>
      <c r="CV120" s="797"/>
      <c r="CW120" s="794"/>
      <c r="CX120" s="794"/>
      <c r="CY120" s="794"/>
      <c r="CZ120" s="794"/>
      <c r="DA120" s="794"/>
      <c r="DB120" s="794"/>
      <c r="DC120" s="794"/>
      <c r="DD120" s="794"/>
      <c r="DE120" s="794"/>
      <c r="DF120" s="794"/>
      <c r="DG120" s="794"/>
      <c r="DH120" s="794"/>
      <c r="DI120" s="794"/>
      <c r="DJ120" s="794"/>
      <c r="DK120" s="794"/>
      <c r="DL120" s="794"/>
      <c r="DM120" s="794"/>
      <c r="DN120" s="794"/>
      <c r="DO120" s="794"/>
      <c r="DP120" s="794"/>
      <c r="DQ120" s="794"/>
      <c r="DR120" s="812" t="str">
        <f t="shared" si="34"/>
        <v/>
      </c>
      <c r="DS120" s="806" t="str">
        <f t="shared" si="35"/>
        <v/>
      </c>
      <c r="DT120" s="807" t="str">
        <f t="shared" si="36"/>
        <v/>
      </c>
      <c r="DU120" s="807" t="str">
        <f t="shared" si="37"/>
        <v/>
      </c>
      <c r="DV120" s="808" t="str">
        <f t="shared" si="38"/>
        <v/>
      </c>
      <c r="DW120" s="793"/>
      <c r="DX120" s="794"/>
      <c r="DY120" s="794"/>
      <c r="DZ120" s="797"/>
      <c r="EA120" s="797"/>
      <c r="EB120" s="797"/>
      <c r="EC120" s="797"/>
      <c r="ED120" s="797"/>
      <c r="EE120" s="797"/>
      <c r="EF120" s="797"/>
      <c r="EG120" s="797"/>
      <c r="EH120" s="797"/>
      <c r="EI120" s="797"/>
      <c r="EJ120" s="797"/>
      <c r="EK120" s="797"/>
      <c r="EL120" s="797"/>
      <c r="EM120" s="794"/>
      <c r="EN120" s="794"/>
      <c r="EO120" s="794"/>
      <c r="EP120" s="794"/>
      <c r="EQ120" s="794"/>
      <c r="ER120" s="794"/>
      <c r="ES120" s="794"/>
      <c r="ET120" s="794"/>
      <c r="EU120" s="794"/>
      <c r="EV120" s="794"/>
      <c r="EW120" s="794"/>
      <c r="EX120" s="794"/>
      <c r="EY120" s="794"/>
      <c r="EZ120" s="797"/>
      <c r="FA120" s="794"/>
      <c r="FB120" s="794"/>
      <c r="FC120" s="794"/>
      <c r="FD120" s="794"/>
      <c r="FE120" s="794"/>
      <c r="FF120" s="794"/>
      <c r="FG120" s="794"/>
      <c r="FH120" s="794"/>
      <c r="FI120" s="794"/>
      <c r="FJ120" s="794"/>
      <c r="FK120" s="794"/>
      <c r="FL120" s="794"/>
      <c r="FM120" s="794"/>
      <c r="FN120" s="794"/>
      <c r="FO120" s="794"/>
      <c r="FP120" s="794"/>
      <c r="FQ120" s="794"/>
      <c r="FR120" s="794"/>
      <c r="FS120" s="794"/>
      <c r="FT120" s="794"/>
      <c r="FU120" s="794"/>
      <c r="FV120" s="812" t="str">
        <f t="shared" si="28"/>
        <v/>
      </c>
      <c r="FW120" s="806" t="str">
        <f t="shared" si="29"/>
        <v/>
      </c>
      <c r="FX120" s="807" t="str">
        <f t="shared" si="30"/>
        <v/>
      </c>
      <c r="FY120" s="807" t="str">
        <f t="shared" si="31"/>
        <v/>
      </c>
      <c r="FZ120" s="808" t="str">
        <f t="shared" si="32"/>
        <v/>
      </c>
    </row>
    <row r="121" spans="14:182" x14ac:dyDescent="0.2">
      <c r="N121" s="804">
        <f>SUM(AirVision!A120)</f>
        <v>0</v>
      </c>
      <c r="O121" s="793"/>
      <c r="P121" s="794"/>
      <c r="Q121" s="794"/>
      <c r="R121" s="797"/>
      <c r="S121" s="797"/>
      <c r="T121" s="797"/>
      <c r="U121" s="797"/>
      <c r="V121" s="797"/>
      <c r="W121" s="797"/>
      <c r="X121" s="797"/>
      <c r="Y121" s="797"/>
      <c r="Z121" s="797"/>
      <c r="AA121" s="797"/>
      <c r="AB121" s="797"/>
      <c r="AC121" s="797"/>
      <c r="AD121" s="797"/>
      <c r="AE121" s="794"/>
      <c r="AF121" s="794"/>
      <c r="AG121" s="794"/>
      <c r="AH121" s="794"/>
      <c r="AI121" s="794"/>
      <c r="AJ121" s="794"/>
      <c r="AK121" s="794"/>
      <c r="AL121" s="794"/>
      <c r="AM121" s="794"/>
      <c r="AN121" s="794"/>
      <c r="AO121" s="794"/>
      <c r="AP121" s="794"/>
      <c r="AQ121" s="794"/>
      <c r="AR121" s="794"/>
      <c r="AS121" s="794"/>
      <c r="AT121" s="794"/>
      <c r="AU121" s="794"/>
      <c r="AV121" s="794"/>
      <c r="AW121" s="794"/>
      <c r="AX121" s="794"/>
      <c r="AY121" s="794"/>
      <c r="AZ121" s="794"/>
      <c r="BA121" s="794"/>
      <c r="BB121" s="794"/>
      <c r="BC121" s="794"/>
      <c r="BD121" s="794"/>
      <c r="BE121" s="794"/>
      <c r="BF121" s="794"/>
      <c r="BG121" s="794"/>
      <c r="BH121" s="794"/>
      <c r="BI121" s="794"/>
      <c r="BJ121" s="794"/>
      <c r="BK121" s="794"/>
      <c r="BL121" s="794"/>
      <c r="BM121" s="794"/>
      <c r="BN121" s="812" t="str">
        <f t="shared" si="23"/>
        <v/>
      </c>
      <c r="BO121" s="806" t="str">
        <f t="shared" si="24"/>
        <v/>
      </c>
      <c r="BP121" s="807" t="str">
        <f t="shared" si="25"/>
        <v/>
      </c>
      <c r="BQ121" s="807" t="str">
        <f t="shared" si="26"/>
        <v/>
      </c>
      <c r="BR121" s="808" t="str">
        <f t="shared" si="27"/>
        <v/>
      </c>
      <c r="BS121" s="793"/>
      <c r="BT121" s="794"/>
      <c r="BU121" s="794"/>
      <c r="BV121" s="797"/>
      <c r="BW121" s="797"/>
      <c r="BX121" s="797"/>
      <c r="BY121" s="797"/>
      <c r="BZ121" s="797"/>
      <c r="CA121" s="797"/>
      <c r="CB121" s="797"/>
      <c r="CC121" s="797"/>
      <c r="CD121" s="797"/>
      <c r="CE121" s="797"/>
      <c r="CF121" s="797"/>
      <c r="CG121" s="797"/>
      <c r="CH121" s="797"/>
      <c r="CI121" s="794"/>
      <c r="CJ121" s="794"/>
      <c r="CK121" s="794"/>
      <c r="CL121" s="794"/>
      <c r="CM121" s="794"/>
      <c r="CN121" s="794"/>
      <c r="CO121" s="794"/>
      <c r="CP121" s="794"/>
      <c r="CQ121" s="794"/>
      <c r="CR121" s="794"/>
      <c r="CS121" s="794"/>
      <c r="CT121" s="794"/>
      <c r="CU121" s="794"/>
      <c r="CV121" s="797"/>
      <c r="CW121" s="794"/>
      <c r="CX121" s="794"/>
      <c r="CY121" s="794"/>
      <c r="CZ121" s="794"/>
      <c r="DA121" s="794"/>
      <c r="DB121" s="794"/>
      <c r="DC121" s="794"/>
      <c r="DD121" s="794"/>
      <c r="DE121" s="794"/>
      <c r="DF121" s="794"/>
      <c r="DG121" s="794"/>
      <c r="DH121" s="794"/>
      <c r="DI121" s="794"/>
      <c r="DJ121" s="794"/>
      <c r="DK121" s="794"/>
      <c r="DL121" s="794"/>
      <c r="DM121" s="794"/>
      <c r="DN121" s="794"/>
      <c r="DO121" s="794"/>
      <c r="DP121" s="794"/>
      <c r="DQ121" s="794"/>
      <c r="DR121" s="812" t="str">
        <f t="shared" si="34"/>
        <v/>
      </c>
      <c r="DS121" s="806" t="str">
        <f t="shared" si="35"/>
        <v/>
      </c>
      <c r="DT121" s="807" t="str">
        <f t="shared" si="36"/>
        <v/>
      </c>
      <c r="DU121" s="807" t="str">
        <f t="shared" si="37"/>
        <v/>
      </c>
      <c r="DV121" s="808" t="str">
        <f t="shared" si="38"/>
        <v/>
      </c>
      <c r="DW121" s="793"/>
      <c r="DX121" s="794"/>
      <c r="DY121" s="794"/>
      <c r="DZ121" s="797"/>
      <c r="EA121" s="797"/>
      <c r="EB121" s="797"/>
      <c r="EC121" s="797"/>
      <c r="ED121" s="797"/>
      <c r="EE121" s="797"/>
      <c r="EF121" s="797"/>
      <c r="EG121" s="797"/>
      <c r="EH121" s="797"/>
      <c r="EI121" s="797"/>
      <c r="EJ121" s="797"/>
      <c r="EK121" s="797"/>
      <c r="EL121" s="797"/>
      <c r="EM121" s="794"/>
      <c r="EN121" s="794"/>
      <c r="EO121" s="794"/>
      <c r="EP121" s="794"/>
      <c r="EQ121" s="794"/>
      <c r="ER121" s="794"/>
      <c r="ES121" s="794"/>
      <c r="ET121" s="794"/>
      <c r="EU121" s="794"/>
      <c r="EV121" s="794"/>
      <c r="EW121" s="794"/>
      <c r="EX121" s="794"/>
      <c r="EY121" s="794"/>
      <c r="EZ121" s="797"/>
      <c r="FA121" s="794"/>
      <c r="FB121" s="794"/>
      <c r="FC121" s="794"/>
      <c r="FD121" s="794"/>
      <c r="FE121" s="794"/>
      <c r="FF121" s="794"/>
      <c r="FG121" s="794"/>
      <c r="FH121" s="794"/>
      <c r="FI121" s="794"/>
      <c r="FJ121" s="794"/>
      <c r="FK121" s="794"/>
      <c r="FL121" s="794"/>
      <c r="FM121" s="794"/>
      <c r="FN121" s="794"/>
      <c r="FO121" s="794"/>
      <c r="FP121" s="794"/>
      <c r="FQ121" s="794"/>
      <c r="FR121" s="794"/>
      <c r="FS121" s="794"/>
      <c r="FT121" s="794"/>
      <c r="FU121" s="794"/>
      <c r="FV121" s="812" t="str">
        <f t="shared" si="28"/>
        <v/>
      </c>
      <c r="FW121" s="806" t="str">
        <f t="shared" si="29"/>
        <v/>
      </c>
      <c r="FX121" s="807" t="str">
        <f t="shared" si="30"/>
        <v/>
      </c>
      <c r="FY121" s="807" t="str">
        <f t="shared" si="31"/>
        <v/>
      </c>
      <c r="FZ121" s="808" t="str">
        <f t="shared" si="32"/>
        <v/>
      </c>
    </row>
    <row r="122" spans="14:182" x14ac:dyDescent="0.2">
      <c r="N122" s="804">
        <f>SUM(AirVision!A121)</f>
        <v>0</v>
      </c>
      <c r="O122" s="793"/>
      <c r="P122" s="794"/>
      <c r="Q122" s="794"/>
      <c r="R122" s="797"/>
      <c r="S122" s="797"/>
      <c r="T122" s="797"/>
      <c r="U122" s="797"/>
      <c r="V122" s="797"/>
      <c r="W122" s="797"/>
      <c r="X122" s="797"/>
      <c r="Y122" s="797"/>
      <c r="Z122" s="797"/>
      <c r="AA122" s="797"/>
      <c r="AB122" s="797"/>
      <c r="AC122" s="797"/>
      <c r="AD122" s="797"/>
      <c r="AE122" s="794"/>
      <c r="AF122" s="794"/>
      <c r="AG122" s="794"/>
      <c r="AH122" s="794"/>
      <c r="AI122" s="794"/>
      <c r="AJ122" s="794"/>
      <c r="AK122" s="794"/>
      <c r="AL122" s="794"/>
      <c r="AM122" s="794"/>
      <c r="AN122" s="794"/>
      <c r="AO122" s="794"/>
      <c r="AP122" s="794"/>
      <c r="AQ122" s="794"/>
      <c r="AR122" s="794"/>
      <c r="AS122" s="794"/>
      <c r="AT122" s="794"/>
      <c r="AU122" s="794"/>
      <c r="AV122" s="794"/>
      <c r="AW122" s="794"/>
      <c r="AX122" s="794"/>
      <c r="AY122" s="794"/>
      <c r="AZ122" s="794"/>
      <c r="BA122" s="794"/>
      <c r="BB122" s="794"/>
      <c r="BC122" s="794"/>
      <c r="BD122" s="794"/>
      <c r="BE122" s="794"/>
      <c r="BF122" s="794"/>
      <c r="BG122" s="794"/>
      <c r="BH122" s="794"/>
      <c r="BI122" s="794"/>
      <c r="BJ122" s="794"/>
      <c r="BK122" s="794"/>
      <c r="BL122" s="794"/>
      <c r="BM122" s="794"/>
      <c r="BN122" s="812" t="str">
        <f t="shared" si="23"/>
        <v/>
      </c>
      <c r="BO122" s="806" t="str">
        <f t="shared" si="24"/>
        <v/>
      </c>
      <c r="BP122" s="807" t="str">
        <f t="shared" si="25"/>
        <v/>
      </c>
      <c r="BQ122" s="807" t="str">
        <f t="shared" si="26"/>
        <v/>
      </c>
      <c r="BR122" s="808" t="str">
        <f t="shared" si="27"/>
        <v/>
      </c>
      <c r="BS122" s="793"/>
      <c r="BT122" s="794"/>
      <c r="BU122" s="794"/>
      <c r="BV122" s="797"/>
      <c r="BW122" s="797"/>
      <c r="BX122" s="797"/>
      <c r="BY122" s="797"/>
      <c r="BZ122" s="797"/>
      <c r="CA122" s="797"/>
      <c r="CB122" s="797"/>
      <c r="CC122" s="797"/>
      <c r="CD122" s="797"/>
      <c r="CE122" s="797"/>
      <c r="CF122" s="797"/>
      <c r="CG122" s="797"/>
      <c r="CH122" s="797"/>
      <c r="CI122" s="794"/>
      <c r="CJ122" s="794"/>
      <c r="CK122" s="794"/>
      <c r="CL122" s="794"/>
      <c r="CM122" s="794"/>
      <c r="CN122" s="794"/>
      <c r="CO122" s="794"/>
      <c r="CP122" s="794"/>
      <c r="CQ122" s="794"/>
      <c r="CR122" s="794"/>
      <c r="CS122" s="794"/>
      <c r="CT122" s="794"/>
      <c r="CU122" s="794"/>
      <c r="CV122" s="797"/>
      <c r="CW122" s="794"/>
      <c r="CX122" s="794"/>
      <c r="CY122" s="794"/>
      <c r="CZ122" s="794"/>
      <c r="DA122" s="794"/>
      <c r="DB122" s="794"/>
      <c r="DC122" s="794"/>
      <c r="DD122" s="794"/>
      <c r="DE122" s="794"/>
      <c r="DF122" s="794"/>
      <c r="DG122" s="794"/>
      <c r="DH122" s="794"/>
      <c r="DI122" s="794"/>
      <c r="DJ122" s="794"/>
      <c r="DK122" s="794"/>
      <c r="DL122" s="794"/>
      <c r="DM122" s="794"/>
      <c r="DN122" s="794"/>
      <c r="DO122" s="794"/>
      <c r="DP122" s="794"/>
      <c r="DQ122" s="794"/>
      <c r="DR122" s="812" t="str">
        <f t="shared" si="34"/>
        <v/>
      </c>
      <c r="DS122" s="806" t="str">
        <f t="shared" si="35"/>
        <v/>
      </c>
      <c r="DT122" s="807" t="str">
        <f t="shared" si="36"/>
        <v/>
      </c>
      <c r="DU122" s="807" t="str">
        <f t="shared" si="37"/>
        <v/>
      </c>
      <c r="DV122" s="808" t="str">
        <f t="shared" si="38"/>
        <v/>
      </c>
      <c r="DW122" s="793"/>
      <c r="DX122" s="794"/>
      <c r="DY122" s="794"/>
      <c r="DZ122" s="797"/>
      <c r="EA122" s="797"/>
      <c r="EB122" s="797"/>
      <c r="EC122" s="797"/>
      <c r="ED122" s="797"/>
      <c r="EE122" s="797"/>
      <c r="EF122" s="797"/>
      <c r="EG122" s="797"/>
      <c r="EH122" s="797"/>
      <c r="EI122" s="797"/>
      <c r="EJ122" s="797"/>
      <c r="EK122" s="797"/>
      <c r="EL122" s="797"/>
      <c r="EM122" s="794"/>
      <c r="EN122" s="794"/>
      <c r="EO122" s="794"/>
      <c r="EP122" s="794"/>
      <c r="EQ122" s="794"/>
      <c r="ER122" s="794"/>
      <c r="ES122" s="794"/>
      <c r="ET122" s="794"/>
      <c r="EU122" s="794"/>
      <c r="EV122" s="794"/>
      <c r="EW122" s="794"/>
      <c r="EX122" s="794"/>
      <c r="EY122" s="794"/>
      <c r="EZ122" s="797"/>
      <c r="FA122" s="794"/>
      <c r="FB122" s="794"/>
      <c r="FC122" s="794"/>
      <c r="FD122" s="794"/>
      <c r="FE122" s="794"/>
      <c r="FF122" s="794"/>
      <c r="FG122" s="794"/>
      <c r="FH122" s="794"/>
      <c r="FI122" s="794"/>
      <c r="FJ122" s="794"/>
      <c r="FK122" s="794"/>
      <c r="FL122" s="794"/>
      <c r="FM122" s="794"/>
      <c r="FN122" s="794"/>
      <c r="FO122" s="794"/>
      <c r="FP122" s="794"/>
      <c r="FQ122" s="794"/>
      <c r="FR122" s="794"/>
      <c r="FS122" s="794"/>
      <c r="FT122" s="794"/>
      <c r="FU122" s="794"/>
      <c r="FV122" s="812" t="str">
        <f t="shared" si="28"/>
        <v/>
      </c>
      <c r="FW122" s="806" t="str">
        <f t="shared" si="29"/>
        <v/>
      </c>
      <c r="FX122" s="807" t="str">
        <f t="shared" si="30"/>
        <v/>
      </c>
      <c r="FY122" s="807" t="str">
        <f t="shared" si="31"/>
        <v/>
      </c>
      <c r="FZ122" s="808" t="str">
        <f t="shared" si="32"/>
        <v/>
      </c>
    </row>
    <row r="123" spans="14:182" x14ac:dyDescent="0.2">
      <c r="N123" s="804">
        <f>SUM(AirVision!A122)</f>
        <v>0</v>
      </c>
      <c r="O123" s="793"/>
      <c r="P123" s="794"/>
      <c r="Q123" s="794"/>
      <c r="R123" s="797"/>
      <c r="S123" s="797"/>
      <c r="T123" s="797"/>
      <c r="U123" s="797"/>
      <c r="V123" s="797"/>
      <c r="W123" s="797"/>
      <c r="X123" s="797"/>
      <c r="Y123" s="797"/>
      <c r="Z123" s="797"/>
      <c r="AA123" s="797"/>
      <c r="AB123" s="797"/>
      <c r="AC123" s="797"/>
      <c r="AD123" s="797"/>
      <c r="AE123" s="794"/>
      <c r="AF123" s="794"/>
      <c r="AG123" s="794"/>
      <c r="AH123" s="794"/>
      <c r="AI123" s="794"/>
      <c r="AJ123" s="794"/>
      <c r="AK123" s="794"/>
      <c r="AL123" s="794"/>
      <c r="AM123" s="794"/>
      <c r="AN123" s="794"/>
      <c r="AO123" s="794"/>
      <c r="AP123" s="794"/>
      <c r="AQ123" s="794"/>
      <c r="AR123" s="794"/>
      <c r="AS123" s="794"/>
      <c r="AT123" s="794"/>
      <c r="AU123" s="794"/>
      <c r="AV123" s="794"/>
      <c r="AW123" s="794"/>
      <c r="AX123" s="794"/>
      <c r="AY123" s="794"/>
      <c r="AZ123" s="794"/>
      <c r="BA123" s="794"/>
      <c r="BB123" s="794"/>
      <c r="BC123" s="794"/>
      <c r="BD123" s="794"/>
      <c r="BE123" s="794"/>
      <c r="BF123" s="794"/>
      <c r="BG123" s="794"/>
      <c r="BH123" s="794"/>
      <c r="BI123" s="794"/>
      <c r="BJ123" s="794"/>
      <c r="BK123" s="794"/>
      <c r="BL123" s="794"/>
      <c r="BM123" s="794"/>
      <c r="BN123" s="812" t="str">
        <f t="shared" si="23"/>
        <v/>
      </c>
      <c r="BO123" s="806" t="str">
        <f t="shared" si="24"/>
        <v/>
      </c>
      <c r="BP123" s="807" t="str">
        <f t="shared" si="25"/>
        <v/>
      </c>
      <c r="BQ123" s="807" t="str">
        <f t="shared" si="26"/>
        <v/>
      </c>
      <c r="BR123" s="808" t="str">
        <f t="shared" si="27"/>
        <v/>
      </c>
      <c r="BS123" s="793"/>
      <c r="BT123" s="794"/>
      <c r="BU123" s="794"/>
      <c r="BV123" s="797"/>
      <c r="BW123" s="797"/>
      <c r="BX123" s="797"/>
      <c r="BY123" s="797"/>
      <c r="BZ123" s="797"/>
      <c r="CA123" s="797"/>
      <c r="CB123" s="797"/>
      <c r="CC123" s="797"/>
      <c r="CD123" s="797"/>
      <c r="CE123" s="797"/>
      <c r="CF123" s="797"/>
      <c r="CG123" s="797"/>
      <c r="CH123" s="797"/>
      <c r="CI123" s="794"/>
      <c r="CJ123" s="794"/>
      <c r="CK123" s="794"/>
      <c r="CL123" s="794"/>
      <c r="CM123" s="794"/>
      <c r="CN123" s="794"/>
      <c r="CO123" s="794"/>
      <c r="CP123" s="794"/>
      <c r="CQ123" s="794"/>
      <c r="CR123" s="794"/>
      <c r="CS123" s="794"/>
      <c r="CT123" s="794"/>
      <c r="CU123" s="794"/>
      <c r="CV123" s="797"/>
      <c r="CW123" s="794"/>
      <c r="CX123" s="794"/>
      <c r="CY123" s="794"/>
      <c r="CZ123" s="794"/>
      <c r="DA123" s="794"/>
      <c r="DB123" s="794"/>
      <c r="DC123" s="794"/>
      <c r="DD123" s="794"/>
      <c r="DE123" s="794"/>
      <c r="DF123" s="794"/>
      <c r="DG123" s="794"/>
      <c r="DH123" s="794"/>
      <c r="DI123" s="794"/>
      <c r="DJ123" s="794"/>
      <c r="DK123" s="794"/>
      <c r="DL123" s="794"/>
      <c r="DM123" s="794"/>
      <c r="DN123" s="794"/>
      <c r="DO123" s="794"/>
      <c r="DP123" s="794"/>
      <c r="DQ123" s="794"/>
      <c r="DR123" s="812" t="str">
        <f t="shared" si="34"/>
        <v/>
      </c>
      <c r="DS123" s="806" t="str">
        <f t="shared" si="35"/>
        <v/>
      </c>
      <c r="DT123" s="807" t="str">
        <f t="shared" si="36"/>
        <v/>
      </c>
      <c r="DU123" s="807" t="str">
        <f t="shared" si="37"/>
        <v/>
      </c>
      <c r="DV123" s="808" t="str">
        <f t="shared" si="38"/>
        <v/>
      </c>
      <c r="DW123" s="793"/>
      <c r="DX123" s="794"/>
      <c r="DY123" s="794"/>
      <c r="DZ123" s="797"/>
      <c r="EA123" s="797"/>
      <c r="EB123" s="797"/>
      <c r="EC123" s="797"/>
      <c r="ED123" s="797"/>
      <c r="EE123" s="797"/>
      <c r="EF123" s="797"/>
      <c r="EG123" s="797"/>
      <c r="EH123" s="797"/>
      <c r="EI123" s="797"/>
      <c r="EJ123" s="797"/>
      <c r="EK123" s="797"/>
      <c r="EL123" s="797"/>
      <c r="EM123" s="794"/>
      <c r="EN123" s="794"/>
      <c r="EO123" s="794"/>
      <c r="EP123" s="794"/>
      <c r="EQ123" s="794"/>
      <c r="ER123" s="794"/>
      <c r="ES123" s="794"/>
      <c r="ET123" s="794"/>
      <c r="EU123" s="794"/>
      <c r="EV123" s="794"/>
      <c r="EW123" s="794"/>
      <c r="EX123" s="794"/>
      <c r="EY123" s="794"/>
      <c r="EZ123" s="797"/>
      <c r="FA123" s="794"/>
      <c r="FB123" s="794"/>
      <c r="FC123" s="794"/>
      <c r="FD123" s="794"/>
      <c r="FE123" s="794"/>
      <c r="FF123" s="794"/>
      <c r="FG123" s="794"/>
      <c r="FH123" s="794"/>
      <c r="FI123" s="794"/>
      <c r="FJ123" s="794"/>
      <c r="FK123" s="794"/>
      <c r="FL123" s="794"/>
      <c r="FM123" s="794"/>
      <c r="FN123" s="794"/>
      <c r="FO123" s="794"/>
      <c r="FP123" s="794"/>
      <c r="FQ123" s="794"/>
      <c r="FR123" s="794"/>
      <c r="FS123" s="794"/>
      <c r="FT123" s="794"/>
      <c r="FU123" s="794"/>
      <c r="FV123" s="812" t="str">
        <f t="shared" si="28"/>
        <v/>
      </c>
      <c r="FW123" s="806" t="str">
        <f t="shared" si="29"/>
        <v/>
      </c>
      <c r="FX123" s="807" t="str">
        <f t="shared" si="30"/>
        <v/>
      </c>
      <c r="FY123" s="807" t="str">
        <f t="shared" si="31"/>
        <v/>
      </c>
      <c r="FZ123" s="808" t="str">
        <f t="shared" si="32"/>
        <v/>
      </c>
    </row>
    <row r="124" spans="14:182" x14ac:dyDescent="0.2">
      <c r="N124" s="804">
        <f>SUM(AirVision!A123)</f>
        <v>0</v>
      </c>
      <c r="O124" s="793"/>
      <c r="P124" s="794"/>
      <c r="Q124" s="794"/>
      <c r="R124" s="797"/>
      <c r="S124" s="797"/>
      <c r="T124" s="797"/>
      <c r="U124" s="797"/>
      <c r="V124" s="797"/>
      <c r="W124" s="797"/>
      <c r="X124" s="797"/>
      <c r="Y124" s="797"/>
      <c r="Z124" s="797"/>
      <c r="AA124" s="797"/>
      <c r="AB124" s="797"/>
      <c r="AC124" s="797"/>
      <c r="AD124" s="797"/>
      <c r="AE124" s="794"/>
      <c r="AF124" s="794"/>
      <c r="AG124" s="794"/>
      <c r="AH124" s="794"/>
      <c r="AI124" s="794"/>
      <c r="AJ124" s="794"/>
      <c r="AK124" s="794"/>
      <c r="AL124" s="794"/>
      <c r="AM124" s="794"/>
      <c r="AN124" s="794"/>
      <c r="AO124" s="794"/>
      <c r="AP124" s="794"/>
      <c r="AQ124" s="794"/>
      <c r="AR124" s="794"/>
      <c r="AS124" s="794"/>
      <c r="AT124" s="794"/>
      <c r="AU124" s="794"/>
      <c r="AV124" s="794"/>
      <c r="AW124" s="794"/>
      <c r="AX124" s="794"/>
      <c r="AY124" s="794"/>
      <c r="AZ124" s="794"/>
      <c r="BA124" s="794"/>
      <c r="BB124" s="794"/>
      <c r="BC124" s="794"/>
      <c r="BD124" s="794"/>
      <c r="BE124" s="794"/>
      <c r="BF124" s="794"/>
      <c r="BG124" s="794"/>
      <c r="BH124" s="794"/>
      <c r="BI124" s="794"/>
      <c r="BJ124" s="794"/>
      <c r="BK124" s="794"/>
      <c r="BL124" s="794"/>
      <c r="BM124" s="794"/>
      <c r="BN124" s="812" t="str">
        <f t="shared" si="23"/>
        <v/>
      </c>
      <c r="BO124" s="806" t="str">
        <f t="shared" si="24"/>
        <v/>
      </c>
      <c r="BP124" s="807" t="str">
        <f t="shared" si="25"/>
        <v/>
      </c>
      <c r="BQ124" s="807" t="str">
        <f t="shared" si="26"/>
        <v/>
      </c>
      <c r="BR124" s="808" t="str">
        <f t="shared" si="27"/>
        <v/>
      </c>
      <c r="BS124" s="793"/>
      <c r="BT124" s="794"/>
      <c r="BU124" s="794"/>
      <c r="BV124" s="797"/>
      <c r="BW124" s="797"/>
      <c r="BX124" s="797"/>
      <c r="BY124" s="797"/>
      <c r="BZ124" s="797"/>
      <c r="CA124" s="797"/>
      <c r="CB124" s="797"/>
      <c r="CC124" s="797"/>
      <c r="CD124" s="797"/>
      <c r="CE124" s="797"/>
      <c r="CF124" s="797"/>
      <c r="CG124" s="797"/>
      <c r="CH124" s="797"/>
      <c r="CI124" s="794"/>
      <c r="CJ124" s="794"/>
      <c r="CK124" s="794"/>
      <c r="CL124" s="794"/>
      <c r="CM124" s="794"/>
      <c r="CN124" s="794"/>
      <c r="CO124" s="794"/>
      <c r="CP124" s="794"/>
      <c r="CQ124" s="794"/>
      <c r="CR124" s="794"/>
      <c r="CS124" s="794"/>
      <c r="CT124" s="794"/>
      <c r="CU124" s="794"/>
      <c r="CV124" s="797"/>
      <c r="CW124" s="794"/>
      <c r="CX124" s="794"/>
      <c r="CY124" s="794"/>
      <c r="CZ124" s="794"/>
      <c r="DA124" s="794"/>
      <c r="DB124" s="794"/>
      <c r="DC124" s="794"/>
      <c r="DD124" s="794"/>
      <c r="DE124" s="794"/>
      <c r="DF124" s="794"/>
      <c r="DG124" s="794"/>
      <c r="DH124" s="794"/>
      <c r="DI124" s="794"/>
      <c r="DJ124" s="794"/>
      <c r="DK124" s="794"/>
      <c r="DL124" s="794"/>
      <c r="DM124" s="794"/>
      <c r="DN124" s="794"/>
      <c r="DO124" s="794"/>
      <c r="DP124" s="794"/>
      <c r="DQ124" s="794"/>
      <c r="DR124" s="812" t="str">
        <f t="shared" si="34"/>
        <v/>
      </c>
      <c r="DS124" s="806" t="str">
        <f t="shared" si="35"/>
        <v/>
      </c>
      <c r="DT124" s="807" t="str">
        <f t="shared" si="36"/>
        <v/>
      </c>
      <c r="DU124" s="807" t="str">
        <f t="shared" si="37"/>
        <v/>
      </c>
      <c r="DV124" s="808" t="str">
        <f t="shared" si="38"/>
        <v/>
      </c>
      <c r="DW124" s="793"/>
      <c r="DX124" s="794"/>
      <c r="DY124" s="794"/>
      <c r="DZ124" s="797"/>
      <c r="EA124" s="797"/>
      <c r="EB124" s="797"/>
      <c r="EC124" s="797"/>
      <c r="ED124" s="797"/>
      <c r="EE124" s="797"/>
      <c r="EF124" s="797"/>
      <c r="EG124" s="797"/>
      <c r="EH124" s="797"/>
      <c r="EI124" s="797"/>
      <c r="EJ124" s="797"/>
      <c r="EK124" s="797"/>
      <c r="EL124" s="797"/>
      <c r="EM124" s="794"/>
      <c r="EN124" s="794"/>
      <c r="EO124" s="794"/>
      <c r="EP124" s="794"/>
      <c r="EQ124" s="794"/>
      <c r="ER124" s="794"/>
      <c r="ES124" s="794"/>
      <c r="ET124" s="794"/>
      <c r="EU124" s="794"/>
      <c r="EV124" s="794"/>
      <c r="EW124" s="794"/>
      <c r="EX124" s="794"/>
      <c r="EY124" s="794"/>
      <c r="EZ124" s="797"/>
      <c r="FA124" s="794"/>
      <c r="FB124" s="794"/>
      <c r="FC124" s="794"/>
      <c r="FD124" s="794"/>
      <c r="FE124" s="794"/>
      <c r="FF124" s="794"/>
      <c r="FG124" s="794"/>
      <c r="FH124" s="794"/>
      <c r="FI124" s="794"/>
      <c r="FJ124" s="794"/>
      <c r="FK124" s="794"/>
      <c r="FL124" s="794"/>
      <c r="FM124" s="794"/>
      <c r="FN124" s="794"/>
      <c r="FO124" s="794"/>
      <c r="FP124" s="794"/>
      <c r="FQ124" s="794"/>
      <c r="FR124" s="794"/>
      <c r="FS124" s="794"/>
      <c r="FT124" s="794"/>
      <c r="FU124" s="794"/>
      <c r="FV124" s="812" t="str">
        <f t="shared" si="28"/>
        <v/>
      </c>
      <c r="FW124" s="806" t="str">
        <f t="shared" si="29"/>
        <v/>
      </c>
      <c r="FX124" s="807" t="str">
        <f t="shared" si="30"/>
        <v/>
      </c>
      <c r="FY124" s="807" t="str">
        <f t="shared" si="31"/>
        <v/>
      </c>
      <c r="FZ124" s="808" t="str">
        <f t="shared" si="32"/>
        <v/>
      </c>
    </row>
    <row r="125" spans="14:182" x14ac:dyDescent="0.2">
      <c r="N125" s="804">
        <f>SUM(AirVision!A124)</f>
        <v>0</v>
      </c>
      <c r="O125" s="793"/>
      <c r="P125" s="794"/>
      <c r="Q125" s="794"/>
      <c r="R125" s="797"/>
      <c r="S125" s="797"/>
      <c r="T125" s="797"/>
      <c r="U125" s="797"/>
      <c r="V125" s="797"/>
      <c r="W125" s="797"/>
      <c r="X125" s="797"/>
      <c r="Y125" s="797"/>
      <c r="Z125" s="797"/>
      <c r="AA125" s="797"/>
      <c r="AB125" s="797"/>
      <c r="AC125" s="797"/>
      <c r="AD125" s="797"/>
      <c r="AE125" s="794"/>
      <c r="AF125" s="794"/>
      <c r="AG125" s="794"/>
      <c r="AH125" s="794"/>
      <c r="AI125" s="794"/>
      <c r="AJ125" s="794"/>
      <c r="AK125" s="794"/>
      <c r="AL125" s="794"/>
      <c r="AM125" s="794"/>
      <c r="AN125" s="794"/>
      <c r="AO125" s="794"/>
      <c r="AP125" s="794"/>
      <c r="AQ125" s="794"/>
      <c r="AR125" s="794"/>
      <c r="AS125" s="794"/>
      <c r="AT125" s="794"/>
      <c r="AU125" s="794"/>
      <c r="AV125" s="794"/>
      <c r="AW125" s="794"/>
      <c r="AX125" s="794"/>
      <c r="AY125" s="794"/>
      <c r="AZ125" s="794"/>
      <c r="BA125" s="794"/>
      <c r="BB125" s="794"/>
      <c r="BC125" s="794"/>
      <c r="BD125" s="794"/>
      <c r="BE125" s="794"/>
      <c r="BF125" s="794"/>
      <c r="BG125" s="794"/>
      <c r="BH125" s="794"/>
      <c r="BI125" s="794"/>
      <c r="BJ125" s="794"/>
      <c r="BK125" s="794"/>
      <c r="BL125" s="794"/>
      <c r="BM125" s="794"/>
      <c r="BN125" s="812" t="str">
        <f t="shared" si="23"/>
        <v/>
      </c>
      <c r="BO125" s="806" t="str">
        <f t="shared" si="24"/>
        <v/>
      </c>
      <c r="BP125" s="807" t="str">
        <f t="shared" si="25"/>
        <v/>
      </c>
      <c r="BQ125" s="807" t="str">
        <f t="shared" si="26"/>
        <v/>
      </c>
      <c r="BR125" s="808" t="str">
        <f t="shared" si="27"/>
        <v/>
      </c>
      <c r="BS125" s="793"/>
      <c r="BT125" s="794"/>
      <c r="BU125" s="794"/>
      <c r="BV125" s="797"/>
      <c r="BW125" s="797"/>
      <c r="BX125" s="797"/>
      <c r="BY125" s="797"/>
      <c r="BZ125" s="797"/>
      <c r="CA125" s="797"/>
      <c r="CB125" s="797"/>
      <c r="CC125" s="797"/>
      <c r="CD125" s="797"/>
      <c r="CE125" s="797"/>
      <c r="CF125" s="797"/>
      <c r="CG125" s="797"/>
      <c r="CH125" s="797"/>
      <c r="CI125" s="794"/>
      <c r="CJ125" s="794"/>
      <c r="CK125" s="794"/>
      <c r="CL125" s="794"/>
      <c r="CM125" s="794"/>
      <c r="CN125" s="794"/>
      <c r="CO125" s="794"/>
      <c r="CP125" s="794"/>
      <c r="CQ125" s="794"/>
      <c r="CR125" s="794"/>
      <c r="CS125" s="794"/>
      <c r="CT125" s="794"/>
      <c r="CU125" s="794"/>
      <c r="CV125" s="797"/>
      <c r="CW125" s="794"/>
      <c r="CX125" s="794"/>
      <c r="CY125" s="794"/>
      <c r="CZ125" s="794"/>
      <c r="DA125" s="794"/>
      <c r="DB125" s="794"/>
      <c r="DC125" s="794"/>
      <c r="DD125" s="794"/>
      <c r="DE125" s="794"/>
      <c r="DF125" s="794"/>
      <c r="DG125" s="794"/>
      <c r="DH125" s="794"/>
      <c r="DI125" s="794"/>
      <c r="DJ125" s="794"/>
      <c r="DK125" s="794"/>
      <c r="DL125" s="794"/>
      <c r="DM125" s="794"/>
      <c r="DN125" s="794"/>
      <c r="DO125" s="794"/>
      <c r="DP125" s="794"/>
      <c r="DQ125" s="794"/>
      <c r="DR125" s="812" t="str">
        <f t="shared" si="34"/>
        <v/>
      </c>
      <c r="DS125" s="806" t="str">
        <f t="shared" si="35"/>
        <v/>
      </c>
      <c r="DT125" s="807" t="str">
        <f t="shared" si="36"/>
        <v/>
      </c>
      <c r="DU125" s="807" t="str">
        <f t="shared" si="37"/>
        <v/>
      </c>
      <c r="DV125" s="808" t="str">
        <f t="shared" si="38"/>
        <v/>
      </c>
      <c r="DW125" s="793"/>
      <c r="DX125" s="794"/>
      <c r="DY125" s="794"/>
      <c r="DZ125" s="797"/>
      <c r="EA125" s="797"/>
      <c r="EB125" s="797"/>
      <c r="EC125" s="797"/>
      <c r="ED125" s="797"/>
      <c r="EE125" s="797"/>
      <c r="EF125" s="797"/>
      <c r="EG125" s="797"/>
      <c r="EH125" s="797"/>
      <c r="EI125" s="797"/>
      <c r="EJ125" s="797"/>
      <c r="EK125" s="797"/>
      <c r="EL125" s="797"/>
      <c r="EM125" s="794"/>
      <c r="EN125" s="794"/>
      <c r="EO125" s="794"/>
      <c r="EP125" s="794"/>
      <c r="EQ125" s="794"/>
      <c r="ER125" s="794"/>
      <c r="ES125" s="794"/>
      <c r="ET125" s="794"/>
      <c r="EU125" s="794"/>
      <c r="EV125" s="794"/>
      <c r="EW125" s="794"/>
      <c r="EX125" s="794"/>
      <c r="EY125" s="794"/>
      <c r="EZ125" s="797"/>
      <c r="FA125" s="794"/>
      <c r="FB125" s="794"/>
      <c r="FC125" s="794"/>
      <c r="FD125" s="794"/>
      <c r="FE125" s="794"/>
      <c r="FF125" s="794"/>
      <c r="FG125" s="794"/>
      <c r="FH125" s="794"/>
      <c r="FI125" s="794"/>
      <c r="FJ125" s="794"/>
      <c r="FK125" s="794"/>
      <c r="FL125" s="794"/>
      <c r="FM125" s="794"/>
      <c r="FN125" s="794"/>
      <c r="FO125" s="794"/>
      <c r="FP125" s="794"/>
      <c r="FQ125" s="794"/>
      <c r="FR125" s="794"/>
      <c r="FS125" s="794"/>
      <c r="FT125" s="794"/>
      <c r="FU125" s="794"/>
      <c r="FV125" s="812" t="str">
        <f t="shared" si="28"/>
        <v/>
      </c>
      <c r="FW125" s="806" t="str">
        <f t="shared" si="29"/>
        <v/>
      </c>
      <c r="FX125" s="807" t="str">
        <f t="shared" si="30"/>
        <v/>
      </c>
      <c r="FY125" s="807" t="str">
        <f t="shared" si="31"/>
        <v/>
      </c>
      <c r="FZ125" s="808" t="str">
        <f t="shared" si="32"/>
        <v/>
      </c>
    </row>
    <row r="126" spans="14:182" x14ac:dyDescent="0.2">
      <c r="N126" s="804">
        <f>SUM(AirVision!A125)</f>
        <v>0</v>
      </c>
      <c r="O126" s="793"/>
      <c r="P126" s="794"/>
      <c r="Q126" s="794"/>
      <c r="R126" s="797"/>
      <c r="S126" s="797"/>
      <c r="T126" s="797"/>
      <c r="U126" s="797"/>
      <c r="V126" s="797"/>
      <c r="W126" s="797"/>
      <c r="X126" s="797"/>
      <c r="Y126" s="797"/>
      <c r="Z126" s="797"/>
      <c r="AA126" s="797"/>
      <c r="AB126" s="797"/>
      <c r="AC126" s="797"/>
      <c r="AD126" s="797"/>
      <c r="AE126" s="794"/>
      <c r="AF126" s="794"/>
      <c r="AG126" s="794"/>
      <c r="AH126" s="794"/>
      <c r="AI126" s="794"/>
      <c r="AJ126" s="794"/>
      <c r="AK126" s="794"/>
      <c r="AL126" s="794"/>
      <c r="AM126" s="794"/>
      <c r="AN126" s="794"/>
      <c r="AO126" s="794"/>
      <c r="AP126" s="794"/>
      <c r="AQ126" s="794"/>
      <c r="AR126" s="794"/>
      <c r="AS126" s="794"/>
      <c r="AT126" s="794"/>
      <c r="AU126" s="794"/>
      <c r="AV126" s="794"/>
      <c r="AW126" s="794"/>
      <c r="AX126" s="794"/>
      <c r="AY126" s="794"/>
      <c r="AZ126" s="794"/>
      <c r="BA126" s="794"/>
      <c r="BB126" s="794"/>
      <c r="BC126" s="794"/>
      <c r="BD126" s="794"/>
      <c r="BE126" s="794"/>
      <c r="BF126" s="794"/>
      <c r="BG126" s="794"/>
      <c r="BH126" s="794"/>
      <c r="BI126" s="794"/>
      <c r="BJ126" s="794"/>
      <c r="BK126" s="794"/>
      <c r="BL126" s="794"/>
      <c r="BM126" s="794"/>
      <c r="BN126" s="812" t="str">
        <f t="shared" si="23"/>
        <v/>
      </c>
      <c r="BO126" s="806" t="str">
        <f t="shared" si="24"/>
        <v/>
      </c>
      <c r="BP126" s="807" t="str">
        <f t="shared" si="25"/>
        <v/>
      </c>
      <c r="BQ126" s="807" t="str">
        <f t="shared" si="26"/>
        <v/>
      </c>
      <c r="BR126" s="808" t="str">
        <f t="shared" si="27"/>
        <v/>
      </c>
      <c r="BS126" s="793"/>
      <c r="BT126" s="794"/>
      <c r="BU126" s="794"/>
      <c r="BV126" s="797"/>
      <c r="BW126" s="797"/>
      <c r="BX126" s="797"/>
      <c r="BY126" s="797"/>
      <c r="BZ126" s="797"/>
      <c r="CA126" s="797"/>
      <c r="CB126" s="797"/>
      <c r="CC126" s="797"/>
      <c r="CD126" s="797"/>
      <c r="CE126" s="797"/>
      <c r="CF126" s="797"/>
      <c r="CG126" s="797"/>
      <c r="CH126" s="797"/>
      <c r="CI126" s="794"/>
      <c r="CJ126" s="794"/>
      <c r="CK126" s="794"/>
      <c r="CL126" s="794"/>
      <c r="CM126" s="794"/>
      <c r="CN126" s="794"/>
      <c r="CO126" s="794"/>
      <c r="CP126" s="794"/>
      <c r="CQ126" s="794"/>
      <c r="CR126" s="794"/>
      <c r="CS126" s="794"/>
      <c r="CT126" s="794"/>
      <c r="CU126" s="794"/>
      <c r="CV126" s="797"/>
      <c r="CW126" s="794"/>
      <c r="CX126" s="794"/>
      <c r="CY126" s="794"/>
      <c r="CZ126" s="794"/>
      <c r="DA126" s="794"/>
      <c r="DB126" s="794"/>
      <c r="DC126" s="794"/>
      <c r="DD126" s="794"/>
      <c r="DE126" s="794"/>
      <c r="DF126" s="794"/>
      <c r="DG126" s="794"/>
      <c r="DH126" s="794"/>
      <c r="DI126" s="794"/>
      <c r="DJ126" s="794"/>
      <c r="DK126" s="794"/>
      <c r="DL126" s="794"/>
      <c r="DM126" s="794"/>
      <c r="DN126" s="794"/>
      <c r="DO126" s="794"/>
      <c r="DP126" s="794"/>
      <c r="DQ126" s="794"/>
      <c r="DR126" s="812" t="str">
        <f t="shared" si="34"/>
        <v/>
      </c>
      <c r="DS126" s="806" t="str">
        <f t="shared" si="35"/>
        <v/>
      </c>
      <c r="DT126" s="807" t="str">
        <f t="shared" si="36"/>
        <v/>
      </c>
      <c r="DU126" s="807" t="str">
        <f t="shared" si="37"/>
        <v/>
      </c>
      <c r="DV126" s="808" t="str">
        <f t="shared" si="38"/>
        <v/>
      </c>
      <c r="DW126" s="793"/>
      <c r="DX126" s="794"/>
      <c r="DY126" s="794"/>
      <c r="DZ126" s="797"/>
      <c r="EA126" s="797"/>
      <c r="EB126" s="797"/>
      <c r="EC126" s="797"/>
      <c r="ED126" s="797"/>
      <c r="EE126" s="797"/>
      <c r="EF126" s="797"/>
      <c r="EG126" s="797"/>
      <c r="EH126" s="797"/>
      <c r="EI126" s="797"/>
      <c r="EJ126" s="797"/>
      <c r="EK126" s="797"/>
      <c r="EL126" s="797"/>
      <c r="EM126" s="794"/>
      <c r="EN126" s="794"/>
      <c r="EO126" s="794"/>
      <c r="EP126" s="794"/>
      <c r="EQ126" s="794"/>
      <c r="ER126" s="794"/>
      <c r="ES126" s="794"/>
      <c r="ET126" s="794"/>
      <c r="EU126" s="794"/>
      <c r="EV126" s="794"/>
      <c r="EW126" s="794"/>
      <c r="EX126" s="794"/>
      <c r="EY126" s="794"/>
      <c r="EZ126" s="797"/>
      <c r="FA126" s="794"/>
      <c r="FB126" s="794"/>
      <c r="FC126" s="794"/>
      <c r="FD126" s="794"/>
      <c r="FE126" s="794"/>
      <c r="FF126" s="794"/>
      <c r="FG126" s="794"/>
      <c r="FH126" s="794"/>
      <c r="FI126" s="794"/>
      <c r="FJ126" s="794"/>
      <c r="FK126" s="794"/>
      <c r="FL126" s="794"/>
      <c r="FM126" s="794"/>
      <c r="FN126" s="794"/>
      <c r="FO126" s="794"/>
      <c r="FP126" s="794"/>
      <c r="FQ126" s="794"/>
      <c r="FR126" s="794"/>
      <c r="FS126" s="794"/>
      <c r="FT126" s="794"/>
      <c r="FU126" s="794"/>
      <c r="FV126" s="812" t="str">
        <f t="shared" si="28"/>
        <v/>
      </c>
      <c r="FW126" s="806" t="str">
        <f t="shared" si="29"/>
        <v/>
      </c>
      <c r="FX126" s="807" t="str">
        <f t="shared" si="30"/>
        <v/>
      </c>
      <c r="FY126" s="807" t="str">
        <f t="shared" si="31"/>
        <v/>
      </c>
      <c r="FZ126" s="808" t="str">
        <f t="shared" si="32"/>
        <v/>
      </c>
    </row>
    <row r="127" spans="14:182" x14ac:dyDescent="0.2">
      <c r="N127" s="804">
        <f>SUM(AirVision!A126)</f>
        <v>0</v>
      </c>
      <c r="O127" s="793"/>
      <c r="P127" s="794"/>
      <c r="Q127" s="794"/>
      <c r="R127" s="797"/>
      <c r="S127" s="797"/>
      <c r="T127" s="797"/>
      <c r="U127" s="797"/>
      <c r="V127" s="797"/>
      <c r="W127" s="797"/>
      <c r="X127" s="797"/>
      <c r="Y127" s="797"/>
      <c r="Z127" s="797"/>
      <c r="AA127" s="797"/>
      <c r="AB127" s="797"/>
      <c r="AC127" s="797"/>
      <c r="AD127" s="797"/>
      <c r="AE127" s="794"/>
      <c r="AF127" s="794"/>
      <c r="AG127" s="794"/>
      <c r="AH127" s="794"/>
      <c r="AI127" s="794"/>
      <c r="AJ127" s="794"/>
      <c r="AK127" s="794"/>
      <c r="AL127" s="794"/>
      <c r="AM127" s="794"/>
      <c r="AN127" s="794"/>
      <c r="AO127" s="794"/>
      <c r="AP127" s="794"/>
      <c r="AQ127" s="794"/>
      <c r="AR127" s="794"/>
      <c r="AS127" s="794"/>
      <c r="AT127" s="794"/>
      <c r="AU127" s="794"/>
      <c r="AV127" s="794"/>
      <c r="AW127" s="794"/>
      <c r="AX127" s="794"/>
      <c r="AY127" s="794"/>
      <c r="AZ127" s="794"/>
      <c r="BA127" s="794"/>
      <c r="BB127" s="794"/>
      <c r="BC127" s="794"/>
      <c r="BD127" s="794"/>
      <c r="BE127" s="794"/>
      <c r="BF127" s="794"/>
      <c r="BG127" s="794"/>
      <c r="BH127" s="794"/>
      <c r="BI127" s="794"/>
      <c r="BJ127" s="794"/>
      <c r="BK127" s="794"/>
      <c r="BL127" s="794"/>
      <c r="BM127" s="794"/>
      <c r="BN127" s="812" t="str">
        <f t="shared" si="23"/>
        <v/>
      </c>
      <c r="BO127" s="806" t="str">
        <f t="shared" si="24"/>
        <v/>
      </c>
      <c r="BP127" s="807" t="str">
        <f t="shared" si="25"/>
        <v/>
      </c>
      <c r="BQ127" s="807" t="str">
        <f t="shared" si="26"/>
        <v/>
      </c>
      <c r="BR127" s="808" t="str">
        <f t="shared" si="27"/>
        <v/>
      </c>
      <c r="BS127" s="793"/>
      <c r="BT127" s="794"/>
      <c r="BU127" s="794"/>
      <c r="BV127" s="797"/>
      <c r="BW127" s="797"/>
      <c r="BX127" s="797"/>
      <c r="BY127" s="797"/>
      <c r="BZ127" s="797"/>
      <c r="CA127" s="797"/>
      <c r="CB127" s="797"/>
      <c r="CC127" s="797"/>
      <c r="CD127" s="797"/>
      <c r="CE127" s="797"/>
      <c r="CF127" s="797"/>
      <c r="CG127" s="797"/>
      <c r="CH127" s="797"/>
      <c r="CI127" s="794"/>
      <c r="CJ127" s="794"/>
      <c r="CK127" s="794"/>
      <c r="CL127" s="794"/>
      <c r="CM127" s="794"/>
      <c r="CN127" s="794"/>
      <c r="CO127" s="794"/>
      <c r="CP127" s="794"/>
      <c r="CQ127" s="794"/>
      <c r="CR127" s="794"/>
      <c r="CS127" s="794"/>
      <c r="CT127" s="794"/>
      <c r="CU127" s="794"/>
      <c r="CV127" s="797"/>
      <c r="CW127" s="794"/>
      <c r="CX127" s="794"/>
      <c r="CY127" s="794"/>
      <c r="CZ127" s="794"/>
      <c r="DA127" s="794"/>
      <c r="DB127" s="794"/>
      <c r="DC127" s="794"/>
      <c r="DD127" s="794"/>
      <c r="DE127" s="794"/>
      <c r="DF127" s="794"/>
      <c r="DG127" s="794"/>
      <c r="DH127" s="794"/>
      <c r="DI127" s="794"/>
      <c r="DJ127" s="794"/>
      <c r="DK127" s="794"/>
      <c r="DL127" s="794"/>
      <c r="DM127" s="794"/>
      <c r="DN127" s="794"/>
      <c r="DO127" s="794"/>
      <c r="DP127" s="794"/>
      <c r="DQ127" s="794"/>
      <c r="DR127" s="812" t="str">
        <f t="shared" si="34"/>
        <v/>
      </c>
      <c r="DS127" s="806" t="str">
        <f t="shared" si="35"/>
        <v/>
      </c>
      <c r="DT127" s="807" t="str">
        <f t="shared" si="36"/>
        <v/>
      </c>
      <c r="DU127" s="807" t="str">
        <f t="shared" si="37"/>
        <v/>
      </c>
      <c r="DV127" s="808" t="str">
        <f t="shared" si="38"/>
        <v/>
      </c>
      <c r="DW127" s="793"/>
      <c r="DX127" s="794"/>
      <c r="DY127" s="794"/>
      <c r="DZ127" s="797"/>
      <c r="EA127" s="797"/>
      <c r="EB127" s="797"/>
      <c r="EC127" s="797"/>
      <c r="ED127" s="797"/>
      <c r="EE127" s="797"/>
      <c r="EF127" s="797"/>
      <c r="EG127" s="797"/>
      <c r="EH127" s="797"/>
      <c r="EI127" s="797"/>
      <c r="EJ127" s="797"/>
      <c r="EK127" s="797"/>
      <c r="EL127" s="797"/>
      <c r="EM127" s="794"/>
      <c r="EN127" s="794"/>
      <c r="EO127" s="794"/>
      <c r="EP127" s="794"/>
      <c r="EQ127" s="794"/>
      <c r="ER127" s="794"/>
      <c r="ES127" s="794"/>
      <c r="ET127" s="794"/>
      <c r="EU127" s="794"/>
      <c r="EV127" s="794"/>
      <c r="EW127" s="794"/>
      <c r="EX127" s="794"/>
      <c r="EY127" s="794"/>
      <c r="EZ127" s="797"/>
      <c r="FA127" s="794"/>
      <c r="FB127" s="794"/>
      <c r="FC127" s="794"/>
      <c r="FD127" s="794"/>
      <c r="FE127" s="794"/>
      <c r="FF127" s="794"/>
      <c r="FG127" s="794"/>
      <c r="FH127" s="794"/>
      <c r="FI127" s="794"/>
      <c r="FJ127" s="794"/>
      <c r="FK127" s="794"/>
      <c r="FL127" s="794"/>
      <c r="FM127" s="794"/>
      <c r="FN127" s="794"/>
      <c r="FO127" s="794"/>
      <c r="FP127" s="794"/>
      <c r="FQ127" s="794"/>
      <c r="FR127" s="794"/>
      <c r="FS127" s="794"/>
      <c r="FT127" s="794"/>
      <c r="FU127" s="794"/>
      <c r="FV127" s="812" t="str">
        <f t="shared" si="28"/>
        <v/>
      </c>
      <c r="FW127" s="806" t="str">
        <f t="shared" si="29"/>
        <v/>
      </c>
      <c r="FX127" s="807" t="str">
        <f t="shared" si="30"/>
        <v/>
      </c>
      <c r="FY127" s="807" t="str">
        <f t="shared" si="31"/>
        <v/>
      </c>
      <c r="FZ127" s="808" t="str">
        <f t="shared" si="32"/>
        <v/>
      </c>
    </row>
    <row r="128" spans="14:182" x14ac:dyDescent="0.2">
      <c r="N128" s="804">
        <f>SUM(AirVision!A127)</f>
        <v>0</v>
      </c>
      <c r="O128" s="793"/>
      <c r="P128" s="794"/>
      <c r="Q128" s="794"/>
      <c r="R128" s="797"/>
      <c r="S128" s="797"/>
      <c r="T128" s="797"/>
      <c r="U128" s="797"/>
      <c r="V128" s="797"/>
      <c r="W128" s="797"/>
      <c r="X128" s="797"/>
      <c r="Y128" s="797"/>
      <c r="Z128" s="797"/>
      <c r="AA128" s="797"/>
      <c r="AB128" s="797"/>
      <c r="AC128" s="797"/>
      <c r="AD128" s="797"/>
      <c r="AE128" s="794"/>
      <c r="AF128" s="794"/>
      <c r="AG128" s="794"/>
      <c r="AH128" s="794"/>
      <c r="AI128" s="794"/>
      <c r="AJ128" s="794"/>
      <c r="AK128" s="794"/>
      <c r="AL128" s="794"/>
      <c r="AM128" s="794"/>
      <c r="AN128" s="794"/>
      <c r="AO128" s="794"/>
      <c r="AP128" s="794"/>
      <c r="AQ128" s="794"/>
      <c r="AR128" s="794"/>
      <c r="AS128" s="794"/>
      <c r="AT128" s="794"/>
      <c r="AU128" s="794"/>
      <c r="AV128" s="794"/>
      <c r="AW128" s="794"/>
      <c r="AX128" s="794"/>
      <c r="AY128" s="794"/>
      <c r="AZ128" s="794"/>
      <c r="BA128" s="794"/>
      <c r="BB128" s="794"/>
      <c r="BC128" s="794"/>
      <c r="BD128" s="794"/>
      <c r="BE128" s="794"/>
      <c r="BF128" s="794"/>
      <c r="BG128" s="794"/>
      <c r="BH128" s="794"/>
      <c r="BI128" s="794"/>
      <c r="BJ128" s="794"/>
      <c r="BK128" s="794"/>
      <c r="BL128" s="794"/>
      <c r="BM128" s="794"/>
      <c r="BN128" s="812" t="str">
        <f t="shared" si="23"/>
        <v/>
      </c>
      <c r="BO128" s="806" t="str">
        <f t="shared" si="24"/>
        <v/>
      </c>
      <c r="BP128" s="807" t="str">
        <f t="shared" si="25"/>
        <v/>
      </c>
      <c r="BQ128" s="807" t="str">
        <f t="shared" si="26"/>
        <v/>
      </c>
      <c r="BR128" s="808" t="str">
        <f t="shared" si="27"/>
        <v/>
      </c>
      <c r="BS128" s="793"/>
      <c r="BT128" s="794"/>
      <c r="BU128" s="794"/>
      <c r="BV128" s="797"/>
      <c r="BW128" s="797"/>
      <c r="BX128" s="797"/>
      <c r="BY128" s="797"/>
      <c r="BZ128" s="797"/>
      <c r="CA128" s="797"/>
      <c r="CB128" s="797"/>
      <c r="CC128" s="797"/>
      <c r="CD128" s="797"/>
      <c r="CE128" s="797"/>
      <c r="CF128" s="797"/>
      <c r="CG128" s="797"/>
      <c r="CH128" s="797"/>
      <c r="CI128" s="794"/>
      <c r="CJ128" s="794"/>
      <c r="CK128" s="794"/>
      <c r="CL128" s="794"/>
      <c r="CM128" s="794"/>
      <c r="CN128" s="794"/>
      <c r="CO128" s="794"/>
      <c r="CP128" s="794"/>
      <c r="CQ128" s="794"/>
      <c r="CR128" s="794"/>
      <c r="CS128" s="794"/>
      <c r="CT128" s="794"/>
      <c r="CU128" s="794"/>
      <c r="CV128" s="797"/>
      <c r="CW128" s="794"/>
      <c r="CX128" s="794"/>
      <c r="CY128" s="794"/>
      <c r="CZ128" s="794"/>
      <c r="DA128" s="794"/>
      <c r="DB128" s="794"/>
      <c r="DC128" s="794"/>
      <c r="DD128" s="794"/>
      <c r="DE128" s="794"/>
      <c r="DF128" s="794"/>
      <c r="DG128" s="794"/>
      <c r="DH128" s="794"/>
      <c r="DI128" s="794"/>
      <c r="DJ128" s="794"/>
      <c r="DK128" s="794"/>
      <c r="DL128" s="794"/>
      <c r="DM128" s="794"/>
      <c r="DN128" s="794"/>
      <c r="DO128" s="794"/>
      <c r="DP128" s="794"/>
      <c r="DQ128" s="794"/>
      <c r="DR128" s="812" t="str">
        <f t="shared" si="34"/>
        <v/>
      </c>
      <c r="DS128" s="806" t="str">
        <f t="shared" si="35"/>
        <v/>
      </c>
      <c r="DT128" s="807" t="str">
        <f t="shared" si="36"/>
        <v/>
      </c>
      <c r="DU128" s="807" t="str">
        <f t="shared" si="37"/>
        <v/>
      </c>
      <c r="DV128" s="808" t="str">
        <f t="shared" si="38"/>
        <v/>
      </c>
      <c r="DW128" s="793"/>
      <c r="DX128" s="794"/>
      <c r="DY128" s="794"/>
      <c r="DZ128" s="797"/>
      <c r="EA128" s="797"/>
      <c r="EB128" s="797"/>
      <c r="EC128" s="797"/>
      <c r="ED128" s="797"/>
      <c r="EE128" s="797"/>
      <c r="EF128" s="797"/>
      <c r="EG128" s="797"/>
      <c r="EH128" s="797"/>
      <c r="EI128" s="797"/>
      <c r="EJ128" s="797"/>
      <c r="EK128" s="797"/>
      <c r="EL128" s="797"/>
      <c r="EM128" s="794"/>
      <c r="EN128" s="794"/>
      <c r="EO128" s="794"/>
      <c r="EP128" s="794"/>
      <c r="EQ128" s="794"/>
      <c r="ER128" s="794"/>
      <c r="ES128" s="794"/>
      <c r="ET128" s="794"/>
      <c r="EU128" s="794"/>
      <c r="EV128" s="794"/>
      <c r="EW128" s="794"/>
      <c r="EX128" s="794"/>
      <c r="EY128" s="794"/>
      <c r="EZ128" s="797"/>
      <c r="FA128" s="794"/>
      <c r="FB128" s="794"/>
      <c r="FC128" s="794"/>
      <c r="FD128" s="794"/>
      <c r="FE128" s="794"/>
      <c r="FF128" s="794"/>
      <c r="FG128" s="794"/>
      <c r="FH128" s="794"/>
      <c r="FI128" s="794"/>
      <c r="FJ128" s="794"/>
      <c r="FK128" s="794"/>
      <c r="FL128" s="794"/>
      <c r="FM128" s="794"/>
      <c r="FN128" s="794"/>
      <c r="FO128" s="794"/>
      <c r="FP128" s="794"/>
      <c r="FQ128" s="794"/>
      <c r="FR128" s="794"/>
      <c r="FS128" s="794"/>
      <c r="FT128" s="794"/>
      <c r="FU128" s="794"/>
      <c r="FV128" s="812" t="str">
        <f t="shared" si="28"/>
        <v/>
      </c>
      <c r="FW128" s="806" t="str">
        <f t="shared" si="29"/>
        <v/>
      </c>
      <c r="FX128" s="807" t="str">
        <f t="shared" si="30"/>
        <v/>
      </c>
      <c r="FY128" s="807" t="str">
        <f t="shared" si="31"/>
        <v/>
      </c>
      <c r="FZ128" s="808" t="str">
        <f t="shared" si="32"/>
        <v/>
      </c>
    </row>
    <row r="129" spans="14:182" x14ac:dyDescent="0.2">
      <c r="N129" s="804">
        <f>SUM(AirVision!A128)</f>
        <v>0</v>
      </c>
      <c r="O129" s="793"/>
      <c r="P129" s="794"/>
      <c r="Q129" s="794"/>
      <c r="R129" s="797"/>
      <c r="S129" s="797"/>
      <c r="T129" s="797"/>
      <c r="U129" s="797"/>
      <c r="V129" s="797"/>
      <c r="W129" s="797"/>
      <c r="X129" s="797"/>
      <c r="Y129" s="797"/>
      <c r="Z129" s="797"/>
      <c r="AA129" s="797"/>
      <c r="AB129" s="797"/>
      <c r="AC129" s="797"/>
      <c r="AD129" s="797"/>
      <c r="AE129" s="794"/>
      <c r="AF129" s="794"/>
      <c r="AG129" s="794"/>
      <c r="AH129" s="794"/>
      <c r="AI129" s="794"/>
      <c r="AJ129" s="794"/>
      <c r="AK129" s="794"/>
      <c r="AL129" s="794"/>
      <c r="AM129" s="794"/>
      <c r="AN129" s="794"/>
      <c r="AO129" s="794"/>
      <c r="AP129" s="794"/>
      <c r="AQ129" s="794"/>
      <c r="AR129" s="794"/>
      <c r="AS129" s="794"/>
      <c r="AT129" s="794"/>
      <c r="AU129" s="794"/>
      <c r="AV129" s="794"/>
      <c r="AW129" s="794"/>
      <c r="AX129" s="794"/>
      <c r="AY129" s="794"/>
      <c r="AZ129" s="794"/>
      <c r="BA129" s="794"/>
      <c r="BB129" s="794"/>
      <c r="BC129" s="794"/>
      <c r="BD129" s="794"/>
      <c r="BE129" s="794"/>
      <c r="BF129" s="794"/>
      <c r="BG129" s="794"/>
      <c r="BH129" s="794"/>
      <c r="BI129" s="794"/>
      <c r="BJ129" s="794"/>
      <c r="BK129" s="794"/>
      <c r="BL129" s="794"/>
      <c r="BM129" s="794"/>
      <c r="BN129" s="812" t="str">
        <f t="shared" si="23"/>
        <v/>
      </c>
      <c r="BO129" s="806" t="str">
        <f t="shared" si="24"/>
        <v/>
      </c>
      <c r="BP129" s="807" t="str">
        <f t="shared" si="25"/>
        <v/>
      </c>
      <c r="BQ129" s="807" t="str">
        <f t="shared" si="26"/>
        <v/>
      </c>
      <c r="BR129" s="808" t="str">
        <f t="shared" si="27"/>
        <v/>
      </c>
      <c r="BS129" s="793"/>
      <c r="BT129" s="794"/>
      <c r="BU129" s="794"/>
      <c r="BV129" s="797"/>
      <c r="BW129" s="797"/>
      <c r="BX129" s="797"/>
      <c r="BY129" s="797"/>
      <c r="BZ129" s="797"/>
      <c r="CA129" s="797"/>
      <c r="CB129" s="797"/>
      <c r="CC129" s="797"/>
      <c r="CD129" s="797"/>
      <c r="CE129" s="797"/>
      <c r="CF129" s="797"/>
      <c r="CG129" s="797"/>
      <c r="CH129" s="797"/>
      <c r="CI129" s="794"/>
      <c r="CJ129" s="794"/>
      <c r="CK129" s="794"/>
      <c r="CL129" s="794"/>
      <c r="CM129" s="794"/>
      <c r="CN129" s="794"/>
      <c r="CO129" s="794"/>
      <c r="CP129" s="794"/>
      <c r="CQ129" s="794"/>
      <c r="CR129" s="794"/>
      <c r="CS129" s="794"/>
      <c r="CT129" s="794"/>
      <c r="CU129" s="794"/>
      <c r="CV129" s="797"/>
      <c r="CW129" s="794"/>
      <c r="CX129" s="794"/>
      <c r="CY129" s="794"/>
      <c r="CZ129" s="794"/>
      <c r="DA129" s="794"/>
      <c r="DB129" s="794"/>
      <c r="DC129" s="794"/>
      <c r="DD129" s="794"/>
      <c r="DE129" s="794"/>
      <c r="DF129" s="794"/>
      <c r="DG129" s="794"/>
      <c r="DH129" s="794"/>
      <c r="DI129" s="794"/>
      <c r="DJ129" s="794"/>
      <c r="DK129" s="794"/>
      <c r="DL129" s="794"/>
      <c r="DM129" s="794"/>
      <c r="DN129" s="794"/>
      <c r="DO129" s="794"/>
      <c r="DP129" s="794"/>
      <c r="DQ129" s="794"/>
      <c r="DR129" s="812" t="str">
        <f t="shared" si="34"/>
        <v/>
      </c>
      <c r="DS129" s="806" t="str">
        <f t="shared" si="35"/>
        <v/>
      </c>
      <c r="DT129" s="807" t="str">
        <f t="shared" si="36"/>
        <v/>
      </c>
      <c r="DU129" s="807" t="str">
        <f t="shared" si="37"/>
        <v/>
      </c>
      <c r="DV129" s="808" t="str">
        <f t="shared" si="38"/>
        <v/>
      </c>
      <c r="DW129" s="793"/>
      <c r="DX129" s="794"/>
      <c r="DY129" s="794"/>
      <c r="DZ129" s="797"/>
      <c r="EA129" s="797"/>
      <c r="EB129" s="797"/>
      <c r="EC129" s="797"/>
      <c r="ED129" s="797"/>
      <c r="EE129" s="797"/>
      <c r="EF129" s="797"/>
      <c r="EG129" s="797"/>
      <c r="EH129" s="797"/>
      <c r="EI129" s="797"/>
      <c r="EJ129" s="797"/>
      <c r="EK129" s="797"/>
      <c r="EL129" s="797"/>
      <c r="EM129" s="794"/>
      <c r="EN129" s="794"/>
      <c r="EO129" s="794"/>
      <c r="EP129" s="794"/>
      <c r="EQ129" s="794"/>
      <c r="ER129" s="794"/>
      <c r="ES129" s="794"/>
      <c r="ET129" s="794"/>
      <c r="EU129" s="794"/>
      <c r="EV129" s="794"/>
      <c r="EW129" s="794"/>
      <c r="EX129" s="794"/>
      <c r="EY129" s="794"/>
      <c r="EZ129" s="797"/>
      <c r="FA129" s="794"/>
      <c r="FB129" s="794"/>
      <c r="FC129" s="794"/>
      <c r="FD129" s="794"/>
      <c r="FE129" s="794"/>
      <c r="FF129" s="794"/>
      <c r="FG129" s="794"/>
      <c r="FH129" s="794"/>
      <c r="FI129" s="794"/>
      <c r="FJ129" s="794"/>
      <c r="FK129" s="794"/>
      <c r="FL129" s="794"/>
      <c r="FM129" s="794"/>
      <c r="FN129" s="794"/>
      <c r="FO129" s="794"/>
      <c r="FP129" s="794"/>
      <c r="FQ129" s="794"/>
      <c r="FR129" s="794"/>
      <c r="FS129" s="794"/>
      <c r="FT129" s="794"/>
      <c r="FU129" s="794"/>
      <c r="FV129" s="812" t="str">
        <f t="shared" si="28"/>
        <v/>
      </c>
      <c r="FW129" s="806" t="str">
        <f t="shared" si="29"/>
        <v/>
      </c>
      <c r="FX129" s="807" t="str">
        <f t="shared" si="30"/>
        <v/>
      </c>
      <c r="FY129" s="807" t="str">
        <f t="shared" si="31"/>
        <v/>
      </c>
      <c r="FZ129" s="808" t="str">
        <f t="shared" si="32"/>
        <v/>
      </c>
    </row>
    <row r="130" spans="14:182" x14ac:dyDescent="0.2">
      <c r="N130" s="804">
        <f>SUM(AirVision!A129)</f>
        <v>0</v>
      </c>
      <c r="O130" s="793"/>
      <c r="P130" s="794"/>
      <c r="Q130" s="794"/>
      <c r="R130" s="797"/>
      <c r="S130" s="797"/>
      <c r="T130" s="797"/>
      <c r="U130" s="797"/>
      <c r="V130" s="797"/>
      <c r="W130" s="797"/>
      <c r="X130" s="797"/>
      <c r="Y130" s="797"/>
      <c r="Z130" s="797"/>
      <c r="AA130" s="797"/>
      <c r="AB130" s="797"/>
      <c r="AC130" s="797"/>
      <c r="AD130" s="797"/>
      <c r="AE130" s="794"/>
      <c r="AF130" s="794"/>
      <c r="AG130" s="794"/>
      <c r="AH130" s="794"/>
      <c r="AI130" s="794"/>
      <c r="AJ130" s="794"/>
      <c r="AK130" s="794"/>
      <c r="AL130" s="794"/>
      <c r="AM130" s="794"/>
      <c r="AN130" s="794"/>
      <c r="AO130" s="794"/>
      <c r="AP130" s="794"/>
      <c r="AQ130" s="794"/>
      <c r="AR130" s="794"/>
      <c r="AS130" s="794"/>
      <c r="AT130" s="794"/>
      <c r="AU130" s="794"/>
      <c r="AV130" s="794"/>
      <c r="AW130" s="794"/>
      <c r="AX130" s="794"/>
      <c r="AY130" s="794"/>
      <c r="AZ130" s="794"/>
      <c r="BA130" s="794"/>
      <c r="BB130" s="794"/>
      <c r="BC130" s="794"/>
      <c r="BD130" s="794"/>
      <c r="BE130" s="794"/>
      <c r="BF130" s="794"/>
      <c r="BG130" s="794"/>
      <c r="BH130" s="794"/>
      <c r="BI130" s="794"/>
      <c r="BJ130" s="794"/>
      <c r="BK130" s="794"/>
      <c r="BL130" s="794"/>
      <c r="BM130" s="794"/>
      <c r="BN130" s="812" t="str">
        <f t="shared" si="23"/>
        <v/>
      </c>
      <c r="BO130" s="806" t="str">
        <f t="shared" si="24"/>
        <v/>
      </c>
      <c r="BP130" s="807" t="str">
        <f t="shared" si="25"/>
        <v/>
      </c>
      <c r="BQ130" s="807" t="str">
        <f t="shared" si="26"/>
        <v/>
      </c>
      <c r="BR130" s="808" t="str">
        <f t="shared" si="27"/>
        <v/>
      </c>
      <c r="BS130" s="793"/>
      <c r="BT130" s="794"/>
      <c r="BU130" s="794"/>
      <c r="BV130" s="797"/>
      <c r="BW130" s="797"/>
      <c r="BX130" s="797"/>
      <c r="BY130" s="797"/>
      <c r="BZ130" s="797"/>
      <c r="CA130" s="797"/>
      <c r="CB130" s="797"/>
      <c r="CC130" s="797"/>
      <c r="CD130" s="797"/>
      <c r="CE130" s="797"/>
      <c r="CF130" s="797"/>
      <c r="CG130" s="797"/>
      <c r="CH130" s="797"/>
      <c r="CI130" s="794"/>
      <c r="CJ130" s="794"/>
      <c r="CK130" s="794"/>
      <c r="CL130" s="794"/>
      <c r="CM130" s="794"/>
      <c r="CN130" s="794"/>
      <c r="CO130" s="794"/>
      <c r="CP130" s="794"/>
      <c r="CQ130" s="794"/>
      <c r="CR130" s="794"/>
      <c r="CS130" s="794"/>
      <c r="CT130" s="794"/>
      <c r="CU130" s="794"/>
      <c r="CV130" s="797"/>
      <c r="CW130" s="794"/>
      <c r="CX130" s="794"/>
      <c r="CY130" s="794"/>
      <c r="CZ130" s="794"/>
      <c r="DA130" s="794"/>
      <c r="DB130" s="794"/>
      <c r="DC130" s="794"/>
      <c r="DD130" s="794"/>
      <c r="DE130" s="794"/>
      <c r="DF130" s="794"/>
      <c r="DG130" s="794"/>
      <c r="DH130" s="794"/>
      <c r="DI130" s="794"/>
      <c r="DJ130" s="794"/>
      <c r="DK130" s="794"/>
      <c r="DL130" s="794"/>
      <c r="DM130" s="794"/>
      <c r="DN130" s="794"/>
      <c r="DO130" s="794"/>
      <c r="DP130" s="794"/>
      <c r="DQ130" s="794"/>
      <c r="DR130" s="812" t="str">
        <f t="shared" si="34"/>
        <v/>
      </c>
      <c r="DS130" s="806" t="str">
        <f t="shared" si="35"/>
        <v/>
      </c>
      <c r="DT130" s="807" t="str">
        <f t="shared" si="36"/>
        <v/>
      </c>
      <c r="DU130" s="807" t="str">
        <f t="shared" si="37"/>
        <v/>
      </c>
      <c r="DV130" s="808" t="str">
        <f t="shared" si="38"/>
        <v/>
      </c>
      <c r="DW130" s="793"/>
      <c r="DX130" s="794"/>
      <c r="DY130" s="794"/>
      <c r="DZ130" s="797"/>
      <c r="EA130" s="797"/>
      <c r="EB130" s="797"/>
      <c r="EC130" s="797"/>
      <c r="ED130" s="797"/>
      <c r="EE130" s="797"/>
      <c r="EF130" s="797"/>
      <c r="EG130" s="797"/>
      <c r="EH130" s="797"/>
      <c r="EI130" s="797"/>
      <c r="EJ130" s="797"/>
      <c r="EK130" s="797"/>
      <c r="EL130" s="797"/>
      <c r="EM130" s="794"/>
      <c r="EN130" s="794"/>
      <c r="EO130" s="794"/>
      <c r="EP130" s="794"/>
      <c r="EQ130" s="794"/>
      <c r="ER130" s="794"/>
      <c r="ES130" s="794"/>
      <c r="ET130" s="794"/>
      <c r="EU130" s="794"/>
      <c r="EV130" s="794"/>
      <c r="EW130" s="794"/>
      <c r="EX130" s="794"/>
      <c r="EY130" s="794"/>
      <c r="EZ130" s="797"/>
      <c r="FA130" s="794"/>
      <c r="FB130" s="794"/>
      <c r="FC130" s="794"/>
      <c r="FD130" s="794"/>
      <c r="FE130" s="794"/>
      <c r="FF130" s="794"/>
      <c r="FG130" s="794"/>
      <c r="FH130" s="794"/>
      <c r="FI130" s="794"/>
      <c r="FJ130" s="794"/>
      <c r="FK130" s="794"/>
      <c r="FL130" s="794"/>
      <c r="FM130" s="794"/>
      <c r="FN130" s="794"/>
      <c r="FO130" s="794"/>
      <c r="FP130" s="794"/>
      <c r="FQ130" s="794"/>
      <c r="FR130" s="794"/>
      <c r="FS130" s="794"/>
      <c r="FT130" s="794"/>
      <c r="FU130" s="794"/>
      <c r="FV130" s="812" t="str">
        <f t="shared" si="28"/>
        <v/>
      </c>
      <c r="FW130" s="806" t="str">
        <f t="shared" si="29"/>
        <v/>
      </c>
      <c r="FX130" s="807" t="str">
        <f t="shared" si="30"/>
        <v/>
      </c>
      <c r="FY130" s="807" t="str">
        <f t="shared" si="31"/>
        <v/>
      </c>
      <c r="FZ130" s="808" t="str">
        <f t="shared" si="32"/>
        <v/>
      </c>
    </row>
    <row r="131" spans="14:182" x14ac:dyDescent="0.2">
      <c r="N131" s="804">
        <f>SUM(AirVision!A130)</f>
        <v>0</v>
      </c>
      <c r="O131" s="793"/>
      <c r="P131" s="794"/>
      <c r="Q131" s="794"/>
      <c r="R131" s="797"/>
      <c r="S131" s="797"/>
      <c r="T131" s="797"/>
      <c r="U131" s="797"/>
      <c r="V131" s="797"/>
      <c r="W131" s="797"/>
      <c r="X131" s="797"/>
      <c r="Y131" s="797"/>
      <c r="Z131" s="797"/>
      <c r="AA131" s="797"/>
      <c r="AB131" s="797"/>
      <c r="AC131" s="797"/>
      <c r="AD131" s="797"/>
      <c r="AE131" s="794"/>
      <c r="AF131" s="794"/>
      <c r="AG131" s="794"/>
      <c r="AH131" s="794"/>
      <c r="AI131" s="794"/>
      <c r="AJ131" s="794"/>
      <c r="AK131" s="794"/>
      <c r="AL131" s="794"/>
      <c r="AM131" s="794"/>
      <c r="AN131" s="794"/>
      <c r="AO131" s="794"/>
      <c r="AP131" s="794"/>
      <c r="AQ131" s="794"/>
      <c r="AR131" s="794"/>
      <c r="AS131" s="794"/>
      <c r="AT131" s="794"/>
      <c r="AU131" s="794"/>
      <c r="AV131" s="794"/>
      <c r="AW131" s="794"/>
      <c r="AX131" s="794"/>
      <c r="AY131" s="794"/>
      <c r="AZ131" s="794"/>
      <c r="BA131" s="794"/>
      <c r="BB131" s="794"/>
      <c r="BC131" s="794"/>
      <c r="BD131" s="794"/>
      <c r="BE131" s="794"/>
      <c r="BF131" s="794"/>
      <c r="BG131" s="794"/>
      <c r="BH131" s="794"/>
      <c r="BI131" s="794"/>
      <c r="BJ131" s="794"/>
      <c r="BK131" s="794"/>
      <c r="BL131" s="794"/>
      <c r="BM131" s="794"/>
      <c r="BN131" s="812" t="str">
        <f t="shared" si="23"/>
        <v/>
      </c>
      <c r="BO131" s="806" t="str">
        <f t="shared" si="24"/>
        <v/>
      </c>
      <c r="BP131" s="807" t="str">
        <f t="shared" si="25"/>
        <v/>
      </c>
      <c r="BQ131" s="807" t="str">
        <f t="shared" si="26"/>
        <v/>
      </c>
      <c r="BR131" s="808" t="str">
        <f t="shared" si="27"/>
        <v/>
      </c>
      <c r="BS131" s="793"/>
      <c r="BT131" s="794"/>
      <c r="BU131" s="794"/>
      <c r="BV131" s="797"/>
      <c r="BW131" s="797"/>
      <c r="BX131" s="797"/>
      <c r="BY131" s="797"/>
      <c r="BZ131" s="797"/>
      <c r="CA131" s="797"/>
      <c r="CB131" s="797"/>
      <c r="CC131" s="797"/>
      <c r="CD131" s="797"/>
      <c r="CE131" s="797"/>
      <c r="CF131" s="797"/>
      <c r="CG131" s="797"/>
      <c r="CH131" s="797"/>
      <c r="CI131" s="794"/>
      <c r="CJ131" s="794"/>
      <c r="CK131" s="794"/>
      <c r="CL131" s="794"/>
      <c r="CM131" s="794"/>
      <c r="CN131" s="794"/>
      <c r="CO131" s="794"/>
      <c r="CP131" s="794"/>
      <c r="CQ131" s="794"/>
      <c r="CR131" s="794"/>
      <c r="CS131" s="794"/>
      <c r="CT131" s="794"/>
      <c r="CU131" s="794"/>
      <c r="CV131" s="797"/>
      <c r="CW131" s="794"/>
      <c r="CX131" s="794"/>
      <c r="CY131" s="794"/>
      <c r="CZ131" s="794"/>
      <c r="DA131" s="794"/>
      <c r="DB131" s="794"/>
      <c r="DC131" s="794"/>
      <c r="DD131" s="794"/>
      <c r="DE131" s="794"/>
      <c r="DF131" s="794"/>
      <c r="DG131" s="794"/>
      <c r="DH131" s="794"/>
      <c r="DI131" s="794"/>
      <c r="DJ131" s="794"/>
      <c r="DK131" s="794"/>
      <c r="DL131" s="794"/>
      <c r="DM131" s="794"/>
      <c r="DN131" s="794"/>
      <c r="DO131" s="794"/>
      <c r="DP131" s="794"/>
      <c r="DQ131" s="794"/>
      <c r="DR131" s="812" t="str">
        <f t="shared" si="34"/>
        <v/>
      </c>
      <c r="DS131" s="806" t="str">
        <f t="shared" si="35"/>
        <v/>
      </c>
      <c r="DT131" s="807" t="str">
        <f t="shared" si="36"/>
        <v/>
      </c>
      <c r="DU131" s="807" t="str">
        <f t="shared" si="37"/>
        <v/>
      </c>
      <c r="DV131" s="808" t="str">
        <f t="shared" si="38"/>
        <v/>
      </c>
      <c r="DW131" s="793"/>
      <c r="DX131" s="794"/>
      <c r="DY131" s="794"/>
      <c r="DZ131" s="797"/>
      <c r="EA131" s="797"/>
      <c r="EB131" s="797"/>
      <c r="EC131" s="797"/>
      <c r="ED131" s="797"/>
      <c r="EE131" s="797"/>
      <c r="EF131" s="797"/>
      <c r="EG131" s="797"/>
      <c r="EH131" s="797"/>
      <c r="EI131" s="797"/>
      <c r="EJ131" s="797"/>
      <c r="EK131" s="797"/>
      <c r="EL131" s="797"/>
      <c r="EM131" s="794"/>
      <c r="EN131" s="794"/>
      <c r="EO131" s="794"/>
      <c r="EP131" s="794"/>
      <c r="EQ131" s="794"/>
      <c r="ER131" s="794"/>
      <c r="ES131" s="794"/>
      <c r="ET131" s="794"/>
      <c r="EU131" s="794"/>
      <c r="EV131" s="794"/>
      <c r="EW131" s="794"/>
      <c r="EX131" s="794"/>
      <c r="EY131" s="794"/>
      <c r="EZ131" s="797"/>
      <c r="FA131" s="794"/>
      <c r="FB131" s="794"/>
      <c r="FC131" s="794"/>
      <c r="FD131" s="794"/>
      <c r="FE131" s="794"/>
      <c r="FF131" s="794"/>
      <c r="FG131" s="794"/>
      <c r="FH131" s="794"/>
      <c r="FI131" s="794"/>
      <c r="FJ131" s="794"/>
      <c r="FK131" s="794"/>
      <c r="FL131" s="794"/>
      <c r="FM131" s="794"/>
      <c r="FN131" s="794"/>
      <c r="FO131" s="794"/>
      <c r="FP131" s="794"/>
      <c r="FQ131" s="794"/>
      <c r="FR131" s="794"/>
      <c r="FS131" s="794"/>
      <c r="FT131" s="794"/>
      <c r="FU131" s="794"/>
      <c r="FV131" s="812" t="str">
        <f t="shared" si="28"/>
        <v/>
      </c>
      <c r="FW131" s="806" t="str">
        <f t="shared" si="29"/>
        <v/>
      </c>
      <c r="FX131" s="807" t="str">
        <f t="shared" si="30"/>
        <v/>
      </c>
      <c r="FY131" s="807" t="str">
        <f t="shared" si="31"/>
        <v/>
      </c>
      <c r="FZ131" s="808" t="str">
        <f t="shared" si="32"/>
        <v/>
      </c>
    </row>
    <row r="132" spans="14:182" x14ac:dyDescent="0.2">
      <c r="N132" s="804">
        <f>SUM(AirVision!A131)</f>
        <v>0</v>
      </c>
      <c r="O132" s="793"/>
      <c r="P132" s="794"/>
      <c r="Q132" s="794"/>
      <c r="R132" s="797"/>
      <c r="S132" s="797"/>
      <c r="T132" s="797"/>
      <c r="U132" s="797"/>
      <c r="V132" s="797"/>
      <c r="W132" s="797"/>
      <c r="X132" s="797"/>
      <c r="Y132" s="797"/>
      <c r="Z132" s="797"/>
      <c r="AA132" s="797"/>
      <c r="AB132" s="797"/>
      <c r="AC132" s="797"/>
      <c r="AD132" s="797"/>
      <c r="AE132" s="794"/>
      <c r="AF132" s="794"/>
      <c r="AG132" s="794"/>
      <c r="AH132" s="794"/>
      <c r="AI132" s="794"/>
      <c r="AJ132" s="794"/>
      <c r="AK132" s="794"/>
      <c r="AL132" s="794"/>
      <c r="AM132" s="794"/>
      <c r="AN132" s="794"/>
      <c r="AO132" s="794"/>
      <c r="AP132" s="794"/>
      <c r="AQ132" s="794"/>
      <c r="AR132" s="794"/>
      <c r="AS132" s="794"/>
      <c r="AT132" s="794"/>
      <c r="AU132" s="794"/>
      <c r="AV132" s="794"/>
      <c r="AW132" s="794"/>
      <c r="AX132" s="794"/>
      <c r="AY132" s="794"/>
      <c r="AZ132" s="794"/>
      <c r="BA132" s="794"/>
      <c r="BB132" s="794"/>
      <c r="BC132" s="794"/>
      <c r="BD132" s="794"/>
      <c r="BE132" s="794"/>
      <c r="BF132" s="794"/>
      <c r="BG132" s="794"/>
      <c r="BH132" s="794"/>
      <c r="BI132" s="794"/>
      <c r="BJ132" s="794"/>
      <c r="BK132" s="794"/>
      <c r="BL132" s="794"/>
      <c r="BM132" s="794"/>
      <c r="BN132" s="812" t="str">
        <f t="shared" si="23"/>
        <v/>
      </c>
      <c r="BO132" s="806" t="str">
        <f t="shared" si="24"/>
        <v/>
      </c>
      <c r="BP132" s="807" t="str">
        <f t="shared" si="25"/>
        <v/>
      </c>
      <c r="BQ132" s="807" t="str">
        <f t="shared" si="26"/>
        <v/>
      </c>
      <c r="BR132" s="808" t="str">
        <f t="shared" si="27"/>
        <v/>
      </c>
      <c r="BS132" s="793"/>
      <c r="BT132" s="794"/>
      <c r="BU132" s="794"/>
      <c r="BV132" s="797"/>
      <c r="BW132" s="797"/>
      <c r="BX132" s="797"/>
      <c r="BY132" s="797"/>
      <c r="BZ132" s="797"/>
      <c r="CA132" s="797"/>
      <c r="CB132" s="797"/>
      <c r="CC132" s="797"/>
      <c r="CD132" s="797"/>
      <c r="CE132" s="797"/>
      <c r="CF132" s="797"/>
      <c r="CG132" s="797"/>
      <c r="CH132" s="797"/>
      <c r="CI132" s="794"/>
      <c r="CJ132" s="794"/>
      <c r="CK132" s="794"/>
      <c r="CL132" s="794"/>
      <c r="CM132" s="794"/>
      <c r="CN132" s="794"/>
      <c r="CO132" s="794"/>
      <c r="CP132" s="794"/>
      <c r="CQ132" s="794"/>
      <c r="CR132" s="794"/>
      <c r="CS132" s="794"/>
      <c r="CT132" s="794"/>
      <c r="CU132" s="794"/>
      <c r="CV132" s="797"/>
      <c r="CW132" s="794"/>
      <c r="CX132" s="794"/>
      <c r="CY132" s="794"/>
      <c r="CZ132" s="794"/>
      <c r="DA132" s="794"/>
      <c r="DB132" s="794"/>
      <c r="DC132" s="794"/>
      <c r="DD132" s="794"/>
      <c r="DE132" s="794"/>
      <c r="DF132" s="794"/>
      <c r="DG132" s="794"/>
      <c r="DH132" s="794"/>
      <c r="DI132" s="794"/>
      <c r="DJ132" s="794"/>
      <c r="DK132" s="794"/>
      <c r="DL132" s="794"/>
      <c r="DM132" s="794"/>
      <c r="DN132" s="794"/>
      <c r="DO132" s="794"/>
      <c r="DP132" s="794"/>
      <c r="DQ132" s="794"/>
      <c r="DR132" s="812" t="str">
        <f t="shared" si="34"/>
        <v/>
      </c>
      <c r="DS132" s="806" t="str">
        <f t="shared" si="35"/>
        <v/>
      </c>
      <c r="DT132" s="807" t="str">
        <f t="shared" si="36"/>
        <v/>
      </c>
      <c r="DU132" s="807" t="str">
        <f t="shared" si="37"/>
        <v/>
      </c>
      <c r="DV132" s="808" t="str">
        <f t="shared" si="38"/>
        <v/>
      </c>
      <c r="DW132" s="793"/>
      <c r="DX132" s="794"/>
      <c r="DY132" s="794"/>
      <c r="DZ132" s="797"/>
      <c r="EA132" s="797"/>
      <c r="EB132" s="797"/>
      <c r="EC132" s="797"/>
      <c r="ED132" s="797"/>
      <c r="EE132" s="797"/>
      <c r="EF132" s="797"/>
      <c r="EG132" s="797"/>
      <c r="EH132" s="797"/>
      <c r="EI132" s="797"/>
      <c r="EJ132" s="797"/>
      <c r="EK132" s="797"/>
      <c r="EL132" s="797"/>
      <c r="EM132" s="794"/>
      <c r="EN132" s="794"/>
      <c r="EO132" s="794"/>
      <c r="EP132" s="794"/>
      <c r="EQ132" s="794"/>
      <c r="ER132" s="794"/>
      <c r="ES132" s="794"/>
      <c r="ET132" s="794"/>
      <c r="EU132" s="794"/>
      <c r="EV132" s="794"/>
      <c r="EW132" s="794"/>
      <c r="EX132" s="794"/>
      <c r="EY132" s="794"/>
      <c r="EZ132" s="797"/>
      <c r="FA132" s="794"/>
      <c r="FB132" s="794"/>
      <c r="FC132" s="794"/>
      <c r="FD132" s="794"/>
      <c r="FE132" s="794"/>
      <c r="FF132" s="794"/>
      <c r="FG132" s="794"/>
      <c r="FH132" s="794"/>
      <c r="FI132" s="794"/>
      <c r="FJ132" s="794"/>
      <c r="FK132" s="794"/>
      <c r="FL132" s="794"/>
      <c r="FM132" s="794"/>
      <c r="FN132" s="794"/>
      <c r="FO132" s="794"/>
      <c r="FP132" s="794"/>
      <c r="FQ132" s="794"/>
      <c r="FR132" s="794"/>
      <c r="FS132" s="794"/>
      <c r="FT132" s="794"/>
      <c r="FU132" s="794"/>
      <c r="FV132" s="812" t="str">
        <f t="shared" si="28"/>
        <v/>
      </c>
      <c r="FW132" s="806" t="str">
        <f t="shared" si="29"/>
        <v/>
      </c>
      <c r="FX132" s="807" t="str">
        <f t="shared" si="30"/>
        <v/>
      </c>
      <c r="FY132" s="807" t="str">
        <f t="shared" si="31"/>
        <v/>
      </c>
      <c r="FZ132" s="808" t="str">
        <f t="shared" si="32"/>
        <v/>
      </c>
    </row>
    <row r="133" spans="14:182" x14ac:dyDescent="0.2">
      <c r="N133" s="804">
        <f>SUM(AirVision!A132)</f>
        <v>0</v>
      </c>
      <c r="O133" s="793"/>
      <c r="P133" s="794"/>
      <c r="Q133" s="794"/>
      <c r="R133" s="797"/>
      <c r="S133" s="797"/>
      <c r="T133" s="797"/>
      <c r="U133" s="797"/>
      <c r="V133" s="797"/>
      <c r="W133" s="797"/>
      <c r="X133" s="797"/>
      <c r="Y133" s="797"/>
      <c r="Z133" s="797"/>
      <c r="AA133" s="797"/>
      <c r="AB133" s="797"/>
      <c r="AC133" s="797"/>
      <c r="AD133" s="797"/>
      <c r="AE133" s="794"/>
      <c r="AF133" s="794"/>
      <c r="AG133" s="794"/>
      <c r="AH133" s="794"/>
      <c r="AI133" s="794"/>
      <c r="AJ133" s="794"/>
      <c r="AK133" s="794"/>
      <c r="AL133" s="794"/>
      <c r="AM133" s="794"/>
      <c r="AN133" s="794"/>
      <c r="AO133" s="794"/>
      <c r="AP133" s="794"/>
      <c r="AQ133" s="794"/>
      <c r="AR133" s="794"/>
      <c r="AS133" s="794"/>
      <c r="AT133" s="794"/>
      <c r="AU133" s="794"/>
      <c r="AV133" s="794"/>
      <c r="AW133" s="794"/>
      <c r="AX133" s="794"/>
      <c r="AY133" s="794"/>
      <c r="AZ133" s="794"/>
      <c r="BA133" s="794"/>
      <c r="BB133" s="794"/>
      <c r="BC133" s="794"/>
      <c r="BD133" s="794"/>
      <c r="BE133" s="794"/>
      <c r="BF133" s="794"/>
      <c r="BG133" s="794"/>
      <c r="BH133" s="794"/>
      <c r="BI133" s="794"/>
      <c r="BJ133" s="794"/>
      <c r="BK133" s="794"/>
      <c r="BL133" s="794"/>
      <c r="BM133" s="794"/>
      <c r="BN133" s="812" t="str">
        <f t="shared" si="23"/>
        <v/>
      </c>
      <c r="BO133" s="806" t="str">
        <f t="shared" si="24"/>
        <v/>
      </c>
      <c r="BP133" s="807" t="str">
        <f t="shared" si="25"/>
        <v/>
      </c>
      <c r="BQ133" s="807" t="str">
        <f t="shared" si="26"/>
        <v/>
      </c>
      <c r="BR133" s="808" t="str">
        <f t="shared" si="27"/>
        <v/>
      </c>
      <c r="BS133" s="793"/>
      <c r="BT133" s="794"/>
      <c r="BU133" s="794"/>
      <c r="BV133" s="797"/>
      <c r="BW133" s="797"/>
      <c r="BX133" s="797"/>
      <c r="BY133" s="797"/>
      <c r="BZ133" s="797"/>
      <c r="CA133" s="797"/>
      <c r="CB133" s="797"/>
      <c r="CC133" s="797"/>
      <c r="CD133" s="797"/>
      <c r="CE133" s="797"/>
      <c r="CF133" s="797"/>
      <c r="CG133" s="797"/>
      <c r="CH133" s="797"/>
      <c r="CI133" s="794"/>
      <c r="CJ133" s="794"/>
      <c r="CK133" s="794"/>
      <c r="CL133" s="794"/>
      <c r="CM133" s="794"/>
      <c r="CN133" s="794"/>
      <c r="CO133" s="794"/>
      <c r="CP133" s="794"/>
      <c r="CQ133" s="794"/>
      <c r="CR133" s="794"/>
      <c r="CS133" s="794"/>
      <c r="CT133" s="794"/>
      <c r="CU133" s="794"/>
      <c r="CV133" s="797"/>
      <c r="CW133" s="794"/>
      <c r="CX133" s="794"/>
      <c r="CY133" s="794"/>
      <c r="CZ133" s="794"/>
      <c r="DA133" s="794"/>
      <c r="DB133" s="794"/>
      <c r="DC133" s="794"/>
      <c r="DD133" s="794"/>
      <c r="DE133" s="794"/>
      <c r="DF133" s="794"/>
      <c r="DG133" s="794"/>
      <c r="DH133" s="794"/>
      <c r="DI133" s="794"/>
      <c r="DJ133" s="794"/>
      <c r="DK133" s="794"/>
      <c r="DL133" s="794"/>
      <c r="DM133" s="794"/>
      <c r="DN133" s="794"/>
      <c r="DO133" s="794"/>
      <c r="DP133" s="794"/>
      <c r="DQ133" s="794"/>
      <c r="DR133" s="812" t="str">
        <f t="shared" si="34"/>
        <v/>
      </c>
      <c r="DS133" s="806" t="str">
        <f t="shared" si="35"/>
        <v/>
      </c>
      <c r="DT133" s="807" t="str">
        <f t="shared" si="36"/>
        <v/>
      </c>
      <c r="DU133" s="807" t="str">
        <f t="shared" si="37"/>
        <v/>
      </c>
      <c r="DV133" s="808" t="str">
        <f t="shared" si="38"/>
        <v/>
      </c>
      <c r="DW133" s="793"/>
      <c r="DX133" s="794"/>
      <c r="DY133" s="794"/>
      <c r="DZ133" s="797"/>
      <c r="EA133" s="797"/>
      <c r="EB133" s="797"/>
      <c r="EC133" s="797"/>
      <c r="ED133" s="797"/>
      <c r="EE133" s="797"/>
      <c r="EF133" s="797"/>
      <c r="EG133" s="797"/>
      <c r="EH133" s="797"/>
      <c r="EI133" s="797"/>
      <c r="EJ133" s="797"/>
      <c r="EK133" s="797"/>
      <c r="EL133" s="797"/>
      <c r="EM133" s="794"/>
      <c r="EN133" s="794"/>
      <c r="EO133" s="794"/>
      <c r="EP133" s="794"/>
      <c r="EQ133" s="794"/>
      <c r="ER133" s="794"/>
      <c r="ES133" s="794"/>
      <c r="ET133" s="794"/>
      <c r="EU133" s="794"/>
      <c r="EV133" s="794"/>
      <c r="EW133" s="794"/>
      <c r="EX133" s="794"/>
      <c r="EY133" s="794"/>
      <c r="EZ133" s="797"/>
      <c r="FA133" s="794"/>
      <c r="FB133" s="794"/>
      <c r="FC133" s="794"/>
      <c r="FD133" s="794"/>
      <c r="FE133" s="794"/>
      <c r="FF133" s="794"/>
      <c r="FG133" s="794"/>
      <c r="FH133" s="794"/>
      <c r="FI133" s="794"/>
      <c r="FJ133" s="794"/>
      <c r="FK133" s="794"/>
      <c r="FL133" s="794"/>
      <c r="FM133" s="794"/>
      <c r="FN133" s="794"/>
      <c r="FO133" s="794"/>
      <c r="FP133" s="794"/>
      <c r="FQ133" s="794"/>
      <c r="FR133" s="794"/>
      <c r="FS133" s="794"/>
      <c r="FT133" s="794"/>
      <c r="FU133" s="794"/>
      <c r="FV133" s="812" t="str">
        <f t="shared" si="28"/>
        <v/>
      </c>
      <c r="FW133" s="806" t="str">
        <f t="shared" si="29"/>
        <v/>
      </c>
      <c r="FX133" s="807" t="str">
        <f t="shared" si="30"/>
        <v/>
      </c>
      <c r="FY133" s="807" t="str">
        <f t="shared" si="31"/>
        <v/>
      </c>
      <c r="FZ133" s="808" t="str">
        <f t="shared" si="32"/>
        <v/>
      </c>
    </row>
    <row r="134" spans="14:182" x14ac:dyDescent="0.2">
      <c r="N134" s="804">
        <f>SUM(AirVision!A133)</f>
        <v>0</v>
      </c>
      <c r="O134" s="793"/>
      <c r="P134" s="794"/>
      <c r="Q134" s="794"/>
      <c r="R134" s="797"/>
      <c r="S134" s="797"/>
      <c r="T134" s="797"/>
      <c r="U134" s="797"/>
      <c r="V134" s="797"/>
      <c r="W134" s="797"/>
      <c r="X134" s="797"/>
      <c r="Y134" s="797"/>
      <c r="Z134" s="797"/>
      <c r="AA134" s="797"/>
      <c r="AB134" s="797"/>
      <c r="AC134" s="797"/>
      <c r="AD134" s="797"/>
      <c r="AE134" s="794"/>
      <c r="AF134" s="794"/>
      <c r="AG134" s="794"/>
      <c r="AH134" s="794"/>
      <c r="AI134" s="794"/>
      <c r="AJ134" s="794"/>
      <c r="AK134" s="794"/>
      <c r="AL134" s="794"/>
      <c r="AM134" s="794"/>
      <c r="AN134" s="794"/>
      <c r="AO134" s="794"/>
      <c r="AP134" s="794"/>
      <c r="AQ134" s="794"/>
      <c r="AR134" s="794"/>
      <c r="AS134" s="794"/>
      <c r="AT134" s="794"/>
      <c r="AU134" s="794"/>
      <c r="AV134" s="794"/>
      <c r="AW134" s="794"/>
      <c r="AX134" s="794"/>
      <c r="AY134" s="794"/>
      <c r="AZ134" s="794"/>
      <c r="BA134" s="794"/>
      <c r="BB134" s="794"/>
      <c r="BC134" s="794"/>
      <c r="BD134" s="794"/>
      <c r="BE134" s="794"/>
      <c r="BF134" s="794"/>
      <c r="BG134" s="794"/>
      <c r="BH134" s="794"/>
      <c r="BI134" s="794"/>
      <c r="BJ134" s="794"/>
      <c r="BK134" s="794"/>
      <c r="BL134" s="794"/>
      <c r="BM134" s="794"/>
      <c r="BN134" s="812" t="str">
        <f t="shared" ref="BN134:BN197" si="39">IF(ISNUMBER(R134),R134*2.237,"")</f>
        <v/>
      </c>
      <c r="BO134" s="806" t="str">
        <f t="shared" ref="BO134:BO197" si="40">IF(ISNUMBER(S134),S134*2.237,"")</f>
        <v/>
      </c>
      <c r="BP134" s="807" t="str">
        <f t="shared" ref="BP134:BP197" si="41">IF(ISNUMBER(X134),CONVERT(X134,"C","F"),"")</f>
        <v/>
      </c>
      <c r="BQ134" s="807" t="str">
        <f t="shared" ref="BQ134:BQ197" si="42">IF(ISNUMBER(Y134),CONVERT(Y134,"C","F"),"")</f>
        <v/>
      </c>
      <c r="BR134" s="808" t="str">
        <f t="shared" ref="BR134:BR197" si="43">IF(ISNUMBER(Z134),CONVERT(Z134,"C","F"),"")</f>
        <v/>
      </c>
      <c r="BS134" s="793"/>
      <c r="BT134" s="794"/>
      <c r="BU134" s="794"/>
      <c r="BV134" s="797"/>
      <c r="BW134" s="797"/>
      <c r="BX134" s="797"/>
      <c r="BY134" s="797"/>
      <c r="BZ134" s="797"/>
      <c r="CA134" s="797"/>
      <c r="CB134" s="797"/>
      <c r="CC134" s="797"/>
      <c r="CD134" s="797"/>
      <c r="CE134" s="797"/>
      <c r="CF134" s="797"/>
      <c r="CG134" s="797"/>
      <c r="CH134" s="797"/>
      <c r="CI134" s="794"/>
      <c r="CJ134" s="794"/>
      <c r="CK134" s="794"/>
      <c r="CL134" s="794"/>
      <c r="CM134" s="794"/>
      <c r="CN134" s="794"/>
      <c r="CO134" s="794"/>
      <c r="CP134" s="794"/>
      <c r="CQ134" s="794"/>
      <c r="CR134" s="794"/>
      <c r="CS134" s="794"/>
      <c r="CT134" s="794"/>
      <c r="CU134" s="794"/>
      <c r="CV134" s="797"/>
      <c r="CW134" s="794"/>
      <c r="CX134" s="794"/>
      <c r="CY134" s="794"/>
      <c r="CZ134" s="794"/>
      <c r="DA134" s="794"/>
      <c r="DB134" s="794"/>
      <c r="DC134" s="794"/>
      <c r="DD134" s="794"/>
      <c r="DE134" s="794"/>
      <c r="DF134" s="794"/>
      <c r="DG134" s="794"/>
      <c r="DH134" s="794"/>
      <c r="DI134" s="794"/>
      <c r="DJ134" s="794"/>
      <c r="DK134" s="794"/>
      <c r="DL134" s="794"/>
      <c r="DM134" s="794"/>
      <c r="DN134" s="794"/>
      <c r="DO134" s="794"/>
      <c r="DP134" s="794"/>
      <c r="DQ134" s="794"/>
      <c r="DR134" s="812" t="str">
        <f t="shared" si="34"/>
        <v/>
      </c>
      <c r="DS134" s="806" t="str">
        <f t="shared" si="35"/>
        <v/>
      </c>
      <c r="DT134" s="807" t="str">
        <f t="shared" si="36"/>
        <v/>
      </c>
      <c r="DU134" s="807" t="str">
        <f t="shared" si="37"/>
        <v/>
      </c>
      <c r="DV134" s="808" t="str">
        <f t="shared" si="38"/>
        <v/>
      </c>
      <c r="DW134" s="793"/>
      <c r="DX134" s="794"/>
      <c r="DY134" s="794"/>
      <c r="DZ134" s="797"/>
      <c r="EA134" s="797"/>
      <c r="EB134" s="797"/>
      <c r="EC134" s="797"/>
      <c r="ED134" s="797"/>
      <c r="EE134" s="797"/>
      <c r="EF134" s="797"/>
      <c r="EG134" s="797"/>
      <c r="EH134" s="797"/>
      <c r="EI134" s="797"/>
      <c r="EJ134" s="797"/>
      <c r="EK134" s="797"/>
      <c r="EL134" s="797"/>
      <c r="EM134" s="794"/>
      <c r="EN134" s="794"/>
      <c r="EO134" s="794"/>
      <c r="EP134" s="794"/>
      <c r="EQ134" s="794"/>
      <c r="ER134" s="794"/>
      <c r="ES134" s="794"/>
      <c r="ET134" s="794"/>
      <c r="EU134" s="794"/>
      <c r="EV134" s="794"/>
      <c r="EW134" s="794"/>
      <c r="EX134" s="794"/>
      <c r="EY134" s="794"/>
      <c r="EZ134" s="797"/>
      <c r="FA134" s="794"/>
      <c r="FB134" s="794"/>
      <c r="FC134" s="794"/>
      <c r="FD134" s="794"/>
      <c r="FE134" s="794"/>
      <c r="FF134" s="794"/>
      <c r="FG134" s="794"/>
      <c r="FH134" s="794"/>
      <c r="FI134" s="794"/>
      <c r="FJ134" s="794"/>
      <c r="FK134" s="794"/>
      <c r="FL134" s="794"/>
      <c r="FM134" s="794"/>
      <c r="FN134" s="794"/>
      <c r="FO134" s="794"/>
      <c r="FP134" s="794"/>
      <c r="FQ134" s="794"/>
      <c r="FR134" s="794"/>
      <c r="FS134" s="794"/>
      <c r="FT134" s="794"/>
      <c r="FU134" s="794"/>
      <c r="FV134" s="812" t="str">
        <f t="shared" ref="FV134:FV197" si="44">IF(ISNUMBER(DZ134),DZ134*2.237,"")</f>
        <v/>
      </c>
      <c r="FW134" s="806" t="str">
        <f t="shared" ref="FW134:FW197" si="45">IF(ISNUMBER(EA134),EA134*2.237,"")</f>
        <v/>
      </c>
      <c r="FX134" s="807" t="str">
        <f t="shared" ref="FX134:FX197" si="46">IF(ISNUMBER(EF134),CONVERT(EF134,"C","F"),"")</f>
        <v/>
      </c>
      <c r="FY134" s="807" t="str">
        <f t="shared" ref="FY134:FY197" si="47">IF(ISNUMBER(EG134),CONVERT(EG134,"C","F"),"")</f>
        <v/>
      </c>
      <c r="FZ134" s="808" t="str">
        <f t="shared" ref="FZ134:FZ197" si="48">IF(ISNUMBER(EH134),CONVERT(EH134,"C","F"),"")</f>
        <v/>
      </c>
    </row>
    <row r="135" spans="14:182" x14ac:dyDescent="0.2">
      <c r="N135" s="804">
        <f>SUM(AirVision!A134)</f>
        <v>0</v>
      </c>
      <c r="O135" s="793"/>
      <c r="P135" s="794"/>
      <c r="Q135" s="794"/>
      <c r="R135" s="797"/>
      <c r="S135" s="797"/>
      <c r="T135" s="797"/>
      <c r="U135" s="797"/>
      <c r="V135" s="797"/>
      <c r="W135" s="797"/>
      <c r="X135" s="797"/>
      <c r="Y135" s="797"/>
      <c r="Z135" s="797"/>
      <c r="AA135" s="797"/>
      <c r="AB135" s="797"/>
      <c r="AC135" s="797"/>
      <c r="AD135" s="797"/>
      <c r="AE135" s="794"/>
      <c r="AF135" s="794"/>
      <c r="AG135" s="794"/>
      <c r="AH135" s="794"/>
      <c r="AI135" s="794"/>
      <c r="AJ135" s="794"/>
      <c r="AK135" s="794"/>
      <c r="AL135" s="794"/>
      <c r="AM135" s="794"/>
      <c r="AN135" s="794"/>
      <c r="AO135" s="794"/>
      <c r="AP135" s="794"/>
      <c r="AQ135" s="794"/>
      <c r="AR135" s="794"/>
      <c r="AS135" s="794"/>
      <c r="AT135" s="794"/>
      <c r="AU135" s="794"/>
      <c r="AV135" s="794"/>
      <c r="AW135" s="794"/>
      <c r="AX135" s="794"/>
      <c r="AY135" s="794"/>
      <c r="AZ135" s="794"/>
      <c r="BA135" s="794"/>
      <c r="BB135" s="794"/>
      <c r="BC135" s="794"/>
      <c r="BD135" s="794"/>
      <c r="BE135" s="794"/>
      <c r="BF135" s="794"/>
      <c r="BG135" s="794"/>
      <c r="BH135" s="794"/>
      <c r="BI135" s="794"/>
      <c r="BJ135" s="794"/>
      <c r="BK135" s="794"/>
      <c r="BL135" s="794"/>
      <c r="BM135" s="794"/>
      <c r="BN135" s="812" t="str">
        <f t="shared" si="39"/>
        <v/>
      </c>
      <c r="BO135" s="806" t="str">
        <f t="shared" si="40"/>
        <v/>
      </c>
      <c r="BP135" s="807" t="str">
        <f t="shared" si="41"/>
        <v/>
      </c>
      <c r="BQ135" s="807" t="str">
        <f t="shared" si="42"/>
        <v/>
      </c>
      <c r="BR135" s="808" t="str">
        <f t="shared" si="43"/>
        <v/>
      </c>
      <c r="BS135" s="793"/>
      <c r="BT135" s="794"/>
      <c r="BU135" s="794"/>
      <c r="BV135" s="797"/>
      <c r="BW135" s="797"/>
      <c r="BX135" s="797"/>
      <c r="BY135" s="797"/>
      <c r="BZ135" s="797"/>
      <c r="CA135" s="797"/>
      <c r="CB135" s="797"/>
      <c r="CC135" s="797"/>
      <c r="CD135" s="797"/>
      <c r="CE135" s="797"/>
      <c r="CF135" s="797"/>
      <c r="CG135" s="797"/>
      <c r="CH135" s="797"/>
      <c r="CI135" s="794"/>
      <c r="CJ135" s="794"/>
      <c r="CK135" s="794"/>
      <c r="CL135" s="794"/>
      <c r="CM135" s="794"/>
      <c r="CN135" s="794"/>
      <c r="CO135" s="794"/>
      <c r="CP135" s="794"/>
      <c r="CQ135" s="794"/>
      <c r="CR135" s="794"/>
      <c r="CS135" s="794"/>
      <c r="CT135" s="794"/>
      <c r="CU135" s="794"/>
      <c r="CV135" s="797"/>
      <c r="CW135" s="794"/>
      <c r="CX135" s="794"/>
      <c r="CY135" s="794"/>
      <c r="CZ135" s="794"/>
      <c r="DA135" s="794"/>
      <c r="DB135" s="794"/>
      <c r="DC135" s="794"/>
      <c r="DD135" s="794"/>
      <c r="DE135" s="794"/>
      <c r="DF135" s="794"/>
      <c r="DG135" s="794"/>
      <c r="DH135" s="794"/>
      <c r="DI135" s="794"/>
      <c r="DJ135" s="794"/>
      <c r="DK135" s="794"/>
      <c r="DL135" s="794"/>
      <c r="DM135" s="794"/>
      <c r="DN135" s="794"/>
      <c r="DO135" s="794"/>
      <c r="DP135" s="794"/>
      <c r="DQ135" s="794"/>
      <c r="DR135" s="812" t="str">
        <f t="shared" si="34"/>
        <v/>
      </c>
      <c r="DS135" s="806" t="str">
        <f t="shared" si="35"/>
        <v/>
      </c>
      <c r="DT135" s="807" t="str">
        <f t="shared" si="36"/>
        <v/>
      </c>
      <c r="DU135" s="807" t="str">
        <f t="shared" si="37"/>
        <v/>
      </c>
      <c r="DV135" s="808" t="str">
        <f t="shared" si="38"/>
        <v/>
      </c>
      <c r="DW135" s="793"/>
      <c r="DX135" s="794"/>
      <c r="DY135" s="794"/>
      <c r="DZ135" s="797"/>
      <c r="EA135" s="797"/>
      <c r="EB135" s="797"/>
      <c r="EC135" s="797"/>
      <c r="ED135" s="797"/>
      <c r="EE135" s="797"/>
      <c r="EF135" s="797"/>
      <c r="EG135" s="797"/>
      <c r="EH135" s="797"/>
      <c r="EI135" s="797"/>
      <c r="EJ135" s="797"/>
      <c r="EK135" s="797"/>
      <c r="EL135" s="797"/>
      <c r="EM135" s="794"/>
      <c r="EN135" s="794"/>
      <c r="EO135" s="794"/>
      <c r="EP135" s="794"/>
      <c r="EQ135" s="794"/>
      <c r="ER135" s="794"/>
      <c r="ES135" s="794"/>
      <c r="ET135" s="794"/>
      <c r="EU135" s="794"/>
      <c r="EV135" s="794"/>
      <c r="EW135" s="794"/>
      <c r="EX135" s="794"/>
      <c r="EY135" s="794"/>
      <c r="EZ135" s="797"/>
      <c r="FA135" s="794"/>
      <c r="FB135" s="794"/>
      <c r="FC135" s="794"/>
      <c r="FD135" s="794"/>
      <c r="FE135" s="794"/>
      <c r="FF135" s="794"/>
      <c r="FG135" s="794"/>
      <c r="FH135" s="794"/>
      <c r="FI135" s="794"/>
      <c r="FJ135" s="794"/>
      <c r="FK135" s="794"/>
      <c r="FL135" s="794"/>
      <c r="FM135" s="794"/>
      <c r="FN135" s="794"/>
      <c r="FO135" s="794"/>
      <c r="FP135" s="794"/>
      <c r="FQ135" s="794"/>
      <c r="FR135" s="794"/>
      <c r="FS135" s="794"/>
      <c r="FT135" s="794"/>
      <c r="FU135" s="794"/>
      <c r="FV135" s="812" t="str">
        <f t="shared" si="44"/>
        <v/>
      </c>
      <c r="FW135" s="806" t="str">
        <f t="shared" si="45"/>
        <v/>
      </c>
      <c r="FX135" s="807" t="str">
        <f t="shared" si="46"/>
        <v/>
      </c>
      <c r="FY135" s="807" t="str">
        <f t="shared" si="47"/>
        <v/>
      </c>
      <c r="FZ135" s="808" t="str">
        <f t="shared" si="48"/>
        <v/>
      </c>
    </row>
    <row r="136" spans="14:182" x14ac:dyDescent="0.2">
      <c r="N136" s="804">
        <f>SUM(AirVision!A135)</f>
        <v>0</v>
      </c>
      <c r="O136" s="793"/>
      <c r="P136" s="794"/>
      <c r="Q136" s="794"/>
      <c r="R136" s="797"/>
      <c r="S136" s="797"/>
      <c r="T136" s="797"/>
      <c r="U136" s="797"/>
      <c r="V136" s="797"/>
      <c r="W136" s="797"/>
      <c r="X136" s="797"/>
      <c r="Y136" s="797"/>
      <c r="Z136" s="797"/>
      <c r="AA136" s="797"/>
      <c r="AB136" s="797"/>
      <c r="AC136" s="797"/>
      <c r="AD136" s="797"/>
      <c r="AE136" s="794"/>
      <c r="AF136" s="794"/>
      <c r="AG136" s="794"/>
      <c r="AH136" s="794"/>
      <c r="AI136" s="794"/>
      <c r="AJ136" s="794"/>
      <c r="AK136" s="794"/>
      <c r="AL136" s="794"/>
      <c r="AM136" s="794"/>
      <c r="AN136" s="794"/>
      <c r="AO136" s="794"/>
      <c r="AP136" s="794"/>
      <c r="AQ136" s="794"/>
      <c r="AR136" s="794"/>
      <c r="AS136" s="794"/>
      <c r="AT136" s="794"/>
      <c r="AU136" s="794"/>
      <c r="AV136" s="794"/>
      <c r="AW136" s="794"/>
      <c r="AX136" s="794"/>
      <c r="AY136" s="794"/>
      <c r="AZ136" s="794"/>
      <c r="BA136" s="794"/>
      <c r="BB136" s="794"/>
      <c r="BC136" s="794"/>
      <c r="BD136" s="794"/>
      <c r="BE136" s="794"/>
      <c r="BF136" s="794"/>
      <c r="BG136" s="794"/>
      <c r="BH136" s="794"/>
      <c r="BI136" s="794"/>
      <c r="BJ136" s="794"/>
      <c r="BK136" s="794"/>
      <c r="BL136" s="794"/>
      <c r="BM136" s="794"/>
      <c r="BN136" s="812" t="str">
        <f t="shared" si="39"/>
        <v/>
      </c>
      <c r="BO136" s="806" t="str">
        <f t="shared" si="40"/>
        <v/>
      </c>
      <c r="BP136" s="807" t="str">
        <f t="shared" si="41"/>
        <v/>
      </c>
      <c r="BQ136" s="807" t="str">
        <f t="shared" si="42"/>
        <v/>
      </c>
      <c r="BR136" s="808" t="str">
        <f t="shared" si="43"/>
        <v/>
      </c>
      <c r="BS136" s="793"/>
      <c r="BT136" s="794"/>
      <c r="BU136" s="794"/>
      <c r="BV136" s="797"/>
      <c r="BW136" s="797"/>
      <c r="BX136" s="797"/>
      <c r="BY136" s="797"/>
      <c r="BZ136" s="797"/>
      <c r="CA136" s="797"/>
      <c r="CB136" s="797"/>
      <c r="CC136" s="797"/>
      <c r="CD136" s="797"/>
      <c r="CE136" s="797"/>
      <c r="CF136" s="797"/>
      <c r="CG136" s="797"/>
      <c r="CH136" s="797"/>
      <c r="CI136" s="794"/>
      <c r="CJ136" s="794"/>
      <c r="CK136" s="794"/>
      <c r="CL136" s="794"/>
      <c r="CM136" s="794"/>
      <c r="CN136" s="794"/>
      <c r="CO136" s="794"/>
      <c r="CP136" s="794"/>
      <c r="CQ136" s="794"/>
      <c r="CR136" s="794"/>
      <c r="CS136" s="794"/>
      <c r="CT136" s="794"/>
      <c r="CU136" s="794"/>
      <c r="CV136" s="797"/>
      <c r="CW136" s="794"/>
      <c r="CX136" s="794"/>
      <c r="CY136" s="794"/>
      <c r="CZ136" s="794"/>
      <c r="DA136" s="794"/>
      <c r="DB136" s="794"/>
      <c r="DC136" s="794"/>
      <c r="DD136" s="794"/>
      <c r="DE136" s="794"/>
      <c r="DF136" s="794"/>
      <c r="DG136" s="794"/>
      <c r="DH136" s="794"/>
      <c r="DI136" s="794"/>
      <c r="DJ136" s="794"/>
      <c r="DK136" s="794"/>
      <c r="DL136" s="794"/>
      <c r="DM136" s="794"/>
      <c r="DN136" s="794"/>
      <c r="DO136" s="794"/>
      <c r="DP136" s="794"/>
      <c r="DQ136" s="794"/>
      <c r="DR136" s="812" t="str">
        <f t="shared" si="34"/>
        <v/>
      </c>
      <c r="DS136" s="806" t="str">
        <f t="shared" si="35"/>
        <v/>
      </c>
      <c r="DT136" s="807" t="str">
        <f t="shared" si="36"/>
        <v/>
      </c>
      <c r="DU136" s="807" t="str">
        <f t="shared" si="37"/>
        <v/>
      </c>
      <c r="DV136" s="808" t="str">
        <f t="shared" si="38"/>
        <v/>
      </c>
      <c r="DW136" s="793"/>
      <c r="DX136" s="794"/>
      <c r="DY136" s="794"/>
      <c r="DZ136" s="797"/>
      <c r="EA136" s="797"/>
      <c r="EB136" s="797"/>
      <c r="EC136" s="797"/>
      <c r="ED136" s="797"/>
      <c r="EE136" s="797"/>
      <c r="EF136" s="797"/>
      <c r="EG136" s="797"/>
      <c r="EH136" s="797"/>
      <c r="EI136" s="797"/>
      <c r="EJ136" s="797"/>
      <c r="EK136" s="797"/>
      <c r="EL136" s="797"/>
      <c r="EM136" s="794"/>
      <c r="EN136" s="794"/>
      <c r="EO136" s="794"/>
      <c r="EP136" s="794"/>
      <c r="EQ136" s="794"/>
      <c r="ER136" s="794"/>
      <c r="ES136" s="794"/>
      <c r="ET136" s="794"/>
      <c r="EU136" s="794"/>
      <c r="EV136" s="794"/>
      <c r="EW136" s="794"/>
      <c r="EX136" s="794"/>
      <c r="EY136" s="794"/>
      <c r="EZ136" s="797"/>
      <c r="FA136" s="794"/>
      <c r="FB136" s="794"/>
      <c r="FC136" s="794"/>
      <c r="FD136" s="794"/>
      <c r="FE136" s="794"/>
      <c r="FF136" s="794"/>
      <c r="FG136" s="794"/>
      <c r="FH136" s="794"/>
      <c r="FI136" s="794"/>
      <c r="FJ136" s="794"/>
      <c r="FK136" s="794"/>
      <c r="FL136" s="794"/>
      <c r="FM136" s="794"/>
      <c r="FN136" s="794"/>
      <c r="FO136" s="794"/>
      <c r="FP136" s="794"/>
      <c r="FQ136" s="794"/>
      <c r="FR136" s="794"/>
      <c r="FS136" s="794"/>
      <c r="FT136" s="794"/>
      <c r="FU136" s="794"/>
      <c r="FV136" s="812" t="str">
        <f t="shared" si="44"/>
        <v/>
      </c>
      <c r="FW136" s="806" t="str">
        <f t="shared" si="45"/>
        <v/>
      </c>
      <c r="FX136" s="807" t="str">
        <f t="shared" si="46"/>
        <v/>
      </c>
      <c r="FY136" s="807" t="str">
        <f t="shared" si="47"/>
        <v/>
      </c>
      <c r="FZ136" s="808" t="str">
        <f t="shared" si="48"/>
        <v/>
      </c>
    </row>
    <row r="137" spans="14:182" x14ac:dyDescent="0.2">
      <c r="N137" s="804">
        <f>SUM(AirVision!A136)</f>
        <v>0</v>
      </c>
      <c r="O137" s="793"/>
      <c r="P137" s="794"/>
      <c r="Q137" s="794"/>
      <c r="R137" s="797"/>
      <c r="S137" s="797"/>
      <c r="T137" s="797"/>
      <c r="U137" s="797"/>
      <c r="V137" s="797"/>
      <c r="W137" s="797"/>
      <c r="X137" s="797"/>
      <c r="Y137" s="797"/>
      <c r="Z137" s="797"/>
      <c r="AA137" s="797"/>
      <c r="AB137" s="797"/>
      <c r="AC137" s="797"/>
      <c r="AD137" s="797"/>
      <c r="AE137" s="794"/>
      <c r="AF137" s="794"/>
      <c r="AG137" s="794"/>
      <c r="AH137" s="794"/>
      <c r="AI137" s="794"/>
      <c r="AJ137" s="794"/>
      <c r="AK137" s="794"/>
      <c r="AL137" s="794"/>
      <c r="AM137" s="794"/>
      <c r="AN137" s="794"/>
      <c r="AO137" s="794"/>
      <c r="AP137" s="794"/>
      <c r="AQ137" s="794"/>
      <c r="AR137" s="794"/>
      <c r="AS137" s="794"/>
      <c r="AT137" s="794"/>
      <c r="AU137" s="794"/>
      <c r="AV137" s="794"/>
      <c r="AW137" s="794"/>
      <c r="AX137" s="794"/>
      <c r="AY137" s="794"/>
      <c r="AZ137" s="794"/>
      <c r="BA137" s="794"/>
      <c r="BB137" s="794"/>
      <c r="BC137" s="794"/>
      <c r="BD137" s="794"/>
      <c r="BE137" s="794"/>
      <c r="BF137" s="794"/>
      <c r="BG137" s="794"/>
      <c r="BH137" s="794"/>
      <c r="BI137" s="794"/>
      <c r="BJ137" s="794"/>
      <c r="BK137" s="794"/>
      <c r="BL137" s="794"/>
      <c r="BM137" s="794"/>
      <c r="BN137" s="812" t="str">
        <f t="shared" si="39"/>
        <v/>
      </c>
      <c r="BO137" s="806" t="str">
        <f t="shared" si="40"/>
        <v/>
      </c>
      <c r="BP137" s="807" t="str">
        <f t="shared" si="41"/>
        <v/>
      </c>
      <c r="BQ137" s="807" t="str">
        <f t="shared" si="42"/>
        <v/>
      </c>
      <c r="BR137" s="808" t="str">
        <f t="shared" si="43"/>
        <v/>
      </c>
      <c r="BS137" s="793"/>
      <c r="BT137" s="794"/>
      <c r="BU137" s="794"/>
      <c r="BV137" s="797"/>
      <c r="BW137" s="797"/>
      <c r="BX137" s="797"/>
      <c r="BY137" s="797"/>
      <c r="BZ137" s="797"/>
      <c r="CA137" s="797"/>
      <c r="CB137" s="797"/>
      <c r="CC137" s="797"/>
      <c r="CD137" s="797"/>
      <c r="CE137" s="797"/>
      <c r="CF137" s="797"/>
      <c r="CG137" s="797"/>
      <c r="CH137" s="797"/>
      <c r="CI137" s="794"/>
      <c r="CJ137" s="794"/>
      <c r="CK137" s="794"/>
      <c r="CL137" s="794"/>
      <c r="CM137" s="794"/>
      <c r="CN137" s="794"/>
      <c r="CO137" s="794"/>
      <c r="CP137" s="794"/>
      <c r="CQ137" s="794"/>
      <c r="CR137" s="794"/>
      <c r="CS137" s="794"/>
      <c r="CT137" s="794"/>
      <c r="CU137" s="794"/>
      <c r="CV137" s="797"/>
      <c r="CW137" s="794"/>
      <c r="CX137" s="794"/>
      <c r="CY137" s="794"/>
      <c r="CZ137" s="794"/>
      <c r="DA137" s="794"/>
      <c r="DB137" s="794"/>
      <c r="DC137" s="794"/>
      <c r="DD137" s="794"/>
      <c r="DE137" s="794"/>
      <c r="DF137" s="794"/>
      <c r="DG137" s="794"/>
      <c r="DH137" s="794"/>
      <c r="DI137" s="794"/>
      <c r="DJ137" s="794"/>
      <c r="DK137" s="794"/>
      <c r="DL137" s="794"/>
      <c r="DM137" s="794"/>
      <c r="DN137" s="794"/>
      <c r="DO137" s="794"/>
      <c r="DP137" s="794"/>
      <c r="DQ137" s="794"/>
      <c r="DR137" s="812" t="str">
        <f t="shared" si="34"/>
        <v/>
      </c>
      <c r="DS137" s="806" t="str">
        <f t="shared" si="35"/>
        <v/>
      </c>
      <c r="DT137" s="807" t="str">
        <f t="shared" si="36"/>
        <v/>
      </c>
      <c r="DU137" s="807" t="str">
        <f t="shared" si="37"/>
        <v/>
      </c>
      <c r="DV137" s="808" t="str">
        <f t="shared" si="38"/>
        <v/>
      </c>
      <c r="DW137" s="793"/>
      <c r="DX137" s="794"/>
      <c r="DY137" s="794"/>
      <c r="DZ137" s="797"/>
      <c r="EA137" s="797"/>
      <c r="EB137" s="797"/>
      <c r="EC137" s="797"/>
      <c r="ED137" s="797"/>
      <c r="EE137" s="797"/>
      <c r="EF137" s="797"/>
      <c r="EG137" s="797"/>
      <c r="EH137" s="797"/>
      <c r="EI137" s="797"/>
      <c r="EJ137" s="797"/>
      <c r="EK137" s="797"/>
      <c r="EL137" s="797"/>
      <c r="EM137" s="794"/>
      <c r="EN137" s="794"/>
      <c r="EO137" s="794"/>
      <c r="EP137" s="794"/>
      <c r="EQ137" s="794"/>
      <c r="ER137" s="794"/>
      <c r="ES137" s="794"/>
      <c r="ET137" s="794"/>
      <c r="EU137" s="794"/>
      <c r="EV137" s="794"/>
      <c r="EW137" s="794"/>
      <c r="EX137" s="794"/>
      <c r="EY137" s="794"/>
      <c r="EZ137" s="797"/>
      <c r="FA137" s="794"/>
      <c r="FB137" s="794"/>
      <c r="FC137" s="794"/>
      <c r="FD137" s="794"/>
      <c r="FE137" s="794"/>
      <c r="FF137" s="794"/>
      <c r="FG137" s="794"/>
      <c r="FH137" s="794"/>
      <c r="FI137" s="794"/>
      <c r="FJ137" s="794"/>
      <c r="FK137" s="794"/>
      <c r="FL137" s="794"/>
      <c r="FM137" s="794"/>
      <c r="FN137" s="794"/>
      <c r="FO137" s="794"/>
      <c r="FP137" s="794"/>
      <c r="FQ137" s="794"/>
      <c r="FR137" s="794"/>
      <c r="FS137" s="794"/>
      <c r="FT137" s="794"/>
      <c r="FU137" s="794"/>
      <c r="FV137" s="812" t="str">
        <f t="shared" si="44"/>
        <v/>
      </c>
      <c r="FW137" s="806" t="str">
        <f t="shared" si="45"/>
        <v/>
      </c>
      <c r="FX137" s="807" t="str">
        <f t="shared" si="46"/>
        <v/>
      </c>
      <c r="FY137" s="807" t="str">
        <f t="shared" si="47"/>
        <v/>
      </c>
      <c r="FZ137" s="808" t="str">
        <f t="shared" si="48"/>
        <v/>
      </c>
    </row>
    <row r="138" spans="14:182" x14ac:dyDescent="0.2">
      <c r="N138" s="804">
        <f>SUM(AirVision!A137)</f>
        <v>0</v>
      </c>
      <c r="O138" s="793"/>
      <c r="P138" s="794"/>
      <c r="Q138" s="794"/>
      <c r="R138" s="797"/>
      <c r="S138" s="797"/>
      <c r="T138" s="797"/>
      <c r="U138" s="797"/>
      <c r="V138" s="797"/>
      <c r="W138" s="797"/>
      <c r="X138" s="797"/>
      <c r="Y138" s="797"/>
      <c r="Z138" s="797"/>
      <c r="AA138" s="797"/>
      <c r="AB138" s="797"/>
      <c r="AC138" s="797"/>
      <c r="AD138" s="797"/>
      <c r="AE138" s="794"/>
      <c r="AF138" s="794"/>
      <c r="AG138" s="794"/>
      <c r="AH138" s="794"/>
      <c r="AI138" s="794"/>
      <c r="AJ138" s="794"/>
      <c r="AK138" s="794"/>
      <c r="AL138" s="794"/>
      <c r="AM138" s="794"/>
      <c r="AN138" s="794"/>
      <c r="AO138" s="794"/>
      <c r="AP138" s="794"/>
      <c r="AQ138" s="794"/>
      <c r="AR138" s="794"/>
      <c r="AS138" s="794"/>
      <c r="AT138" s="794"/>
      <c r="AU138" s="794"/>
      <c r="AV138" s="794"/>
      <c r="AW138" s="794"/>
      <c r="AX138" s="794"/>
      <c r="AY138" s="794"/>
      <c r="AZ138" s="794"/>
      <c r="BA138" s="794"/>
      <c r="BB138" s="794"/>
      <c r="BC138" s="794"/>
      <c r="BD138" s="794"/>
      <c r="BE138" s="794"/>
      <c r="BF138" s="794"/>
      <c r="BG138" s="794"/>
      <c r="BH138" s="794"/>
      <c r="BI138" s="794"/>
      <c r="BJ138" s="794"/>
      <c r="BK138" s="794"/>
      <c r="BL138" s="794"/>
      <c r="BM138" s="794"/>
      <c r="BN138" s="812" t="str">
        <f t="shared" si="39"/>
        <v/>
      </c>
      <c r="BO138" s="806" t="str">
        <f t="shared" si="40"/>
        <v/>
      </c>
      <c r="BP138" s="807" t="str">
        <f t="shared" si="41"/>
        <v/>
      </c>
      <c r="BQ138" s="807" t="str">
        <f t="shared" si="42"/>
        <v/>
      </c>
      <c r="BR138" s="808" t="str">
        <f t="shared" si="43"/>
        <v/>
      </c>
      <c r="BS138" s="793"/>
      <c r="BT138" s="794"/>
      <c r="BU138" s="794"/>
      <c r="BV138" s="797"/>
      <c r="BW138" s="797"/>
      <c r="BX138" s="797"/>
      <c r="BY138" s="797"/>
      <c r="BZ138" s="797"/>
      <c r="CA138" s="797"/>
      <c r="CB138" s="797"/>
      <c r="CC138" s="797"/>
      <c r="CD138" s="797"/>
      <c r="CE138" s="797"/>
      <c r="CF138" s="797"/>
      <c r="CG138" s="797"/>
      <c r="CH138" s="797"/>
      <c r="CI138" s="794"/>
      <c r="CJ138" s="794"/>
      <c r="CK138" s="794"/>
      <c r="CL138" s="794"/>
      <c r="CM138" s="794"/>
      <c r="CN138" s="794"/>
      <c r="CO138" s="794"/>
      <c r="CP138" s="794"/>
      <c r="CQ138" s="794"/>
      <c r="CR138" s="794"/>
      <c r="CS138" s="794"/>
      <c r="CT138" s="794"/>
      <c r="CU138" s="794"/>
      <c r="CV138" s="797"/>
      <c r="CW138" s="794"/>
      <c r="CX138" s="794"/>
      <c r="CY138" s="794"/>
      <c r="CZ138" s="794"/>
      <c r="DA138" s="794"/>
      <c r="DB138" s="794"/>
      <c r="DC138" s="794"/>
      <c r="DD138" s="794"/>
      <c r="DE138" s="794"/>
      <c r="DF138" s="794"/>
      <c r="DG138" s="794"/>
      <c r="DH138" s="794"/>
      <c r="DI138" s="794"/>
      <c r="DJ138" s="794"/>
      <c r="DK138" s="794"/>
      <c r="DL138" s="794"/>
      <c r="DM138" s="794"/>
      <c r="DN138" s="794"/>
      <c r="DO138" s="794"/>
      <c r="DP138" s="794"/>
      <c r="DQ138" s="794"/>
      <c r="DR138" s="812" t="str">
        <f t="shared" si="34"/>
        <v/>
      </c>
      <c r="DS138" s="806" t="str">
        <f t="shared" si="35"/>
        <v/>
      </c>
      <c r="DT138" s="807" t="str">
        <f t="shared" si="36"/>
        <v/>
      </c>
      <c r="DU138" s="807" t="str">
        <f t="shared" si="37"/>
        <v/>
      </c>
      <c r="DV138" s="808" t="str">
        <f t="shared" si="38"/>
        <v/>
      </c>
      <c r="DW138" s="793"/>
      <c r="DX138" s="794"/>
      <c r="DY138" s="794"/>
      <c r="DZ138" s="797"/>
      <c r="EA138" s="797"/>
      <c r="EB138" s="797"/>
      <c r="EC138" s="797"/>
      <c r="ED138" s="797"/>
      <c r="EE138" s="797"/>
      <c r="EF138" s="797"/>
      <c r="EG138" s="797"/>
      <c r="EH138" s="797"/>
      <c r="EI138" s="797"/>
      <c r="EJ138" s="797"/>
      <c r="EK138" s="797"/>
      <c r="EL138" s="797"/>
      <c r="EM138" s="794"/>
      <c r="EN138" s="794"/>
      <c r="EO138" s="794"/>
      <c r="EP138" s="794"/>
      <c r="EQ138" s="794"/>
      <c r="ER138" s="794"/>
      <c r="ES138" s="794"/>
      <c r="ET138" s="794"/>
      <c r="EU138" s="794"/>
      <c r="EV138" s="794"/>
      <c r="EW138" s="794"/>
      <c r="EX138" s="794"/>
      <c r="EY138" s="794"/>
      <c r="EZ138" s="797"/>
      <c r="FA138" s="794"/>
      <c r="FB138" s="794"/>
      <c r="FC138" s="794"/>
      <c r="FD138" s="794"/>
      <c r="FE138" s="794"/>
      <c r="FF138" s="794"/>
      <c r="FG138" s="794"/>
      <c r="FH138" s="794"/>
      <c r="FI138" s="794"/>
      <c r="FJ138" s="794"/>
      <c r="FK138" s="794"/>
      <c r="FL138" s="794"/>
      <c r="FM138" s="794"/>
      <c r="FN138" s="794"/>
      <c r="FO138" s="794"/>
      <c r="FP138" s="794"/>
      <c r="FQ138" s="794"/>
      <c r="FR138" s="794"/>
      <c r="FS138" s="794"/>
      <c r="FT138" s="794"/>
      <c r="FU138" s="794"/>
      <c r="FV138" s="812" t="str">
        <f t="shared" si="44"/>
        <v/>
      </c>
      <c r="FW138" s="806" t="str">
        <f t="shared" si="45"/>
        <v/>
      </c>
      <c r="FX138" s="807" t="str">
        <f t="shared" si="46"/>
        <v/>
      </c>
      <c r="FY138" s="807" t="str">
        <f t="shared" si="47"/>
        <v/>
      </c>
      <c r="FZ138" s="808" t="str">
        <f t="shared" si="48"/>
        <v/>
      </c>
    </row>
    <row r="139" spans="14:182" x14ac:dyDescent="0.2">
      <c r="N139" s="804">
        <f>SUM(AirVision!A138)</f>
        <v>0</v>
      </c>
      <c r="O139" s="793"/>
      <c r="P139" s="794"/>
      <c r="Q139" s="794"/>
      <c r="R139" s="797"/>
      <c r="S139" s="797"/>
      <c r="T139" s="797"/>
      <c r="U139" s="797"/>
      <c r="V139" s="797"/>
      <c r="W139" s="797"/>
      <c r="X139" s="797"/>
      <c r="Y139" s="797"/>
      <c r="Z139" s="797"/>
      <c r="AA139" s="797"/>
      <c r="AB139" s="797"/>
      <c r="AC139" s="797"/>
      <c r="AD139" s="797"/>
      <c r="AE139" s="794"/>
      <c r="AF139" s="794"/>
      <c r="AG139" s="794"/>
      <c r="AH139" s="794"/>
      <c r="AI139" s="794"/>
      <c r="AJ139" s="794"/>
      <c r="AK139" s="794"/>
      <c r="AL139" s="794"/>
      <c r="AM139" s="794"/>
      <c r="AN139" s="794"/>
      <c r="AO139" s="794"/>
      <c r="AP139" s="794"/>
      <c r="AQ139" s="794"/>
      <c r="AR139" s="794"/>
      <c r="AS139" s="794"/>
      <c r="AT139" s="794"/>
      <c r="AU139" s="794"/>
      <c r="AV139" s="794"/>
      <c r="AW139" s="794"/>
      <c r="AX139" s="794"/>
      <c r="AY139" s="794"/>
      <c r="AZ139" s="794"/>
      <c r="BA139" s="794"/>
      <c r="BB139" s="794"/>
      <c r="BC139" s="794"/>
      <c r="BD139" s="794"/>
      <c r="BE139" s="794"/>
      <c r="BF139" s="794"/>
      <c r="BG139" s="794"/>
      <c r="BH139" s="794"/>
      <c r="BI139" s="794"/>
      <c r="BJ139" s="794"/>
      <c r="BK139" s="794"/>
      <c r="BL139" s="794"/>
      <c r="BM139" s="794"/>
      <c r="BN139" s="812" t="str">
        <f t="shared" si="39"/>
        <v/>
      </c>
      <c r="BO139" s="806" t="str">
        <f t="shared" si="40"/>
        <v/>
      </c>
      <c r="BP139" s="807" t="str">
        <f t="shared" si="41"/>
        <v/>
      </c>
      <c r="BQ139" s="807" t="str">
        <f t="shared" si="42"/>
        <v/>
      </c>
      <c r="BR139" s="808" t="str">
        <f t="shared" si="43"/>
        <v/>
      </c>
      <c r="BS139" s="793"/>
      <c r="BT139" s="794"/>
      <c r="BU139" s="794"/>
      <c r="BV139" s="797"/>
      <c r="BW139" s="797"/>
      <c r="BX139" s="797"/>
      <c r="BY139" s="797"/>
      <c r="BZ139" s="797"/>
      <c r="CA139" s="797"/>
      <c r="CB139" s="797"/>
      <c r="CC139" s="797"/>
      <c r="CD139" s="797"/>
      <c r="CE139" s="797"/>
      <c r="CF139" s="797"/>
      <c r="CG139" s="797"/>
      <c r="CH139" s="797"/>
      <c r="CI139" s="794"/>
      <c r="CJ139" s="794"/>
      <c r="CK139" s="794"/>
      <c r="CL139" s="794"/>
      <c r="CM139" s="794"/>
      <c r="CN139" s="794"/>
      <c r="CO139" s="794"/>
      <c r="CP139" s="794"/>
      <c r="CQ139" s="794"/>
      <c r="CR139" s="794"/>
      <c r="CS139" s="794"/>
      <c r="CT139" s="794"/>
      <c r="CU139" s="794"/>
      <c r="CV139" s="797"/>
      <c r="CW139" s="794"/>
      <c r="CX139" s="794"/>
      <c r="CY139" s="794"/>
      <c r="CZ139" s="794"/>
      <c r="DA139" s="794"/>
      <c r="DB139" s="794"/>
      <c r="DC139" s="794"/>
      <c r="DD139" s="794"/>
      <c r="DE139" s="794"/>
      <c r="DF139" s="794"/>
      <c r="DG139" s="794"/>
      <c r="DH139" s="794"/>
      <c r="DI139" s="794"/>
      <c r="DJ139" s="794"/>
      <c r="DK139" s="794"/>
      <c r="DL139" s="794"/>
      <c r="DM139" s="794"/>
      <c r="DN139" s="794"/>
      <c r="DO139" s="794"/>
      <c r="DP139" s="794"/>
      <c r="DQ139" s="794"/>
      <c r="DR139" s="812" t="str">
        <f t="shared" si="34"/>
        <v/>
      </c>
      <c r="DS139" s="806" t="str">
        <f t="shared" si="35"/>
        <v/>
      </c>
      <c r="DT139" s="807" t="str">
        <f t="shared" si="36"/>
        <v/>
      </c>
      <c r="DU139" s="807" t="str">
        <f t="shared" si="37"/>
        <v/>
      </c>
      <c r="DV139" s="808" t="str">
        <f t="shared" si="38"/>
        <v/>
      </c>
      <c r="DW139" s="793"/>
      <c r="DX139" s="794"/>
      <c r="DY139" s="794"/>
      <c r="DZ139" s="797"/>
      <c r="EA139" s="797"/>
      <c r="EB139" s="797"/>
      <c r="EC139" s="797"/>
      <c r="ED139" s="797"/>
      <c r="EE139" s="797"/>
      <c r="EF139" s="797"/>
      <c r="EG139" s="797"/>
      <c r="EH139" s="797"/>
      <c r="EI139" s="797"/>
      <c r="EJ139" s="797"/>
      <c r="EK139" s="797"/>
      <c r="EL139" s="797"/>
      <c r="EM139" s="794"/>
      <c r="EN139" s="794"/>
      <c r="EO139" s="794"/>
      <c r="EP139" s="794"/>
      <c r="EQ139" s="794"/>
      <c r="ER139" s="794"/>
      <c r="ES139" s="794"/>
      <c r="ET139" s="794"/>
      <c r="EU139" s="794"/>
      <c r="EV139" s="794"/>
      <c r="EW139" s="794"/>
      <c r="EX139" s="794"/>
      <c r="EY139" s="794"/>
      <c r="EZ139" s="797"/>
      <c r="FA139" s="794"/>
      <c r="FB139" s="794"/>
      <c r="FC139" s="794"/>
      <c r="FD139" s="794"/>
      <c r="FE139" s="794"/>
      <c r="FF139" s="794"/>
      <c r="FG139" s="794"/>
      <c r="FH139" s="794"/>
      <c r="FI139" s="794"/>
      <c r="FJ139" s="794"/>
      <c r="FK139" s="794"/>
      <c r="FL139" s="794"/>
      <c r="FM139" s="794"/>
      <c r="FN139" s="794"/>
      <c r="FO139" s="794"/>
      <c r="FP139" s="794"/>
      <c r="FQ139" s="794"/>
      <c r="FR139" s="794"/>
      <c r="FS139" s="794"/>
      <c r="FT139" s="794"/>
      <c r="FU139" s="794"/>
      <c r="FV139" s="812" t="str">
        <f t="shared" si="44"/>
        <v/>
      </c>
      <c r="FW139" s="806" t="str">
        <f t="shared" si="45"/>
        <v/>
      </c>
      <c r="FX139" s="807" t="str">
        <f t="shared" si="46"/>
        <v/>
      </c>
      <c r="FY139" s="807" t="str">
        <f t="shared" si="47"/>
        <v/>
      </c>
      <c r="FZ139" s="808" t="str">
        <f t="shared" si="48"/>
        <v/>
      </c>
    </row>
    <row r="140" spans="14:182" x14ac:dyDescent="0.2">
      <c r="N140" s="804">
        <f>SUM(AirVision!A139)</f>
        <v>0</v>
      </c>
      <c r="O140" s="793"/>
      <c r="P140" s="794"/>
      <c r="Q140" s="794"/>
      <c r="R140" s="797"/>
      <c r="S140" s="797"/>
      <c r="T140" s="797"/>
      <c r="U140" s="797"/>
      <c r="V140" s="797"/>
      <c r="W140" s="797"/>
      <c r="X140" s="797"/>
      <c r="Y140" s="797"/>
      <c r="Z140" s="797"/>
      <c r="AA140" s="797"/>
      <c r="AB140" s="797"/>
      <c r="AC140" s="797"/>
      <c r="AD140" s="797"/>
      <c r="AE140" s="794"/>
      <c r="AF140" s="794"/>
      <c r="AG140" s="794"/>
      <c r="AH140" s="794"/>
      <c r="AI140" s="794"/>
      <c r="AJ140" s="794"/>
      <c r="AK140" s="794"/>
      <c r="AL140" s="794"/>
      <c r="AM140" s="794"/>
      <c r="AN140" s="794"/>
      <c r="AO140" s="794"/>
      <c r="AP140" s="794"/>
      <c r="AQ140" s="794"/>
      <c r="AR140" s="794"/>
      <c r="AS140" s="794"/>
      <c r="AT140" s="794"/>
      <c r="AU140" s="794"/>
      <c r="AV140" s="794"/>
      <c r="AW140" s="794"/>
      <c r="AX140" s="794"/>
      <c r="AY140" s="794"/>
      <c r="AZ140" s="794"/>
      <c r="BA140" s="794"/>
      <c r="BB140" s="794"/>
      <c r="BC140" s="794"/>
      <c r="BD140" s="794"/>
      <c r="BE140" s="794"/>
      <c r="BF140" s="794"/>
      <c r="BG140" s="794"/>
      <c r="BH140" s="794"/>
      <c r="BI140" s="794"/>
      <c r="BJ140" s="794"/>
      <c r="BK140" s="794"/>
      <c r="BL140" s="794"/>
      <c r="BM140" s="794"/>
      <c r="BN140" s="812" t="str">
        <f t="shared" si="39"/>
        <v/>
      </c>
      <c r="BO140" s="806" t="str">
        <f t="shared" si="40"/>
        <v/>
      </c>
      <c r="BP140" s="807" t="str">
        <f t="shared" si="41"/>
        <v/>
      </c>
      <c r="BQ140" s="807" t="str">
        <f t="shared" si="42"/>
        <v/>
      </c>
      <c r="BR140" s="808" t="str">
        <f t="shared" si="43"/>
        <v/>
      </c>
      <c r="BS140" s="793"/>
      <c r="BT140" s="794"/>
      <c r="BU140" s="794"/>
      <c r="BV140" s="797"/>
      <c r="BW140" s="797"/>
      <c r="BX140" s="797"/>
      <c r="BY140" s="797"/>
      <c r="BZ140" s="797"/>
      <c r="CA140" s="797"/>
      <c r="CB140" s="797"/>
      <c r="CC140" s="797"/>
      <c r="CD140" s="797"/>
      <c r="CE140" s="797"/>
      <c r="CF140" s="797"/>
      <c r="CG140" s="797"/>
      <c r="CH140" s="797"/>
      <c r="CI140" s="794"/>
      <c r="CJ140" s="794"/>
      <c r="CK140" s="794"/>
      <c r="CL140" s="794"/>
      <c r="CM140" s="794"/>
      <c r="CN140" s="794"/>
      <c r="CO140" s="794"/>
      <c r="CP140" s="794"/>
      <c r="CQ140" s="794"/>
      <c r="CR140" s="794"/>
      <c r="CS140" s="794"/>
      <c r="CT140" s="794"/>
      <c r="CU140" s="794"/>
      <c r="CV140" s="797"/>
      <c r="CW140" s="794"/>
      <c r="CX140" s="794"/>
      <c r="CY140" s="794"/>
      <c r="CZ140" s="794"/>
      <c r="DA140" s="794"/>
      <c r="DB140" s="794"/>
      <c r="DC140" s="794"/>
      <c r="DD140" s="794"/>
      <c r="DE140" s="794"/>
      <c r="DF140" s="794"/>
      <c r="DG140" s="794"/>
      <c r="DH140" s="794"/>
      <c r="DI140" s="794"/>
      <c r="DJ140" s="794"/>
      <c r="DK140" s="794"/>
      <c r="DL140" s="794"/>
      <c r="DM140" s="794"/>
      <c r="DN140" s="794"/>
      <c r="DO140" s="794"/>
      <c r="DP140" s="794"/>
      <c r="DQ140" s="794"/>
      <c r="DR140" s="812" t="str">
        <f t="shared" si="34"/>
        <v/>
      </c>
      <c r="DS140" s="806" t="str">
        <f t="shared" si="35"/>
        <v/>
      </c>
      <c r="DT140" s="807" t="str">
        <f t="shared" si="36"/>
        <v/>
      </c>
      <c r="DU140" s="807" t="str">
        <f t="shared" si="37"/>
        <v/>
      </c>
      <c r="DV140" s="808" t="str">
        <f t="shared" si="38"/>
        <v/>
      </c>
      <c r="DW140" s="793"/>
      <c r="DX140" s="794"/>
      <c r="DY140" s="794"/>
      <c r="DZ140" s="797"/>
      <c r="EA140" s="797"/>
      <c r="EB140" s="797"/>
      <c r="EC140" s="797"/>
      <c r="ED140" s="797"/>
      <c r="EE140" s="797"/>
      <c r="EF140" s="797"/>
      <c r="EG140" s="797"/>
      <c r="EH140" s="797"/>
      <c r="EI140" s="797"/>
      <c r="EJ140" s="797"/>
      <c r="EK140" s="797"/>
      <c r="EL140" s="797"/>
      <c r="EM140" s="794"/>
      <c r="EN140" s="794"/>
      <c r="EO140" s="794"/>
      <c r="EP140" s="794"/>
      <c r="EQ140" s="794"/>
      <c r="ER140" s="794"/>
      <c r="ES140" s="794"/>
      <c r="ET140" s="794"/>
      <c r="EU140" s="794"/>
      <c r="EV140" s="794"/>
      <c r="EW140" s="794"/>
      <c r="EX140" s="794"/>
      <c r="EY140" s="794"/>
      <c r="EZ140" s="797"/>
      <c r="FA140" s="794"/>
      <c r="FB140" s="794"/>
      <c r="FC140" s="794"/>
      <c r="FD140" s="794"/>
      <c r="FE140" s="794"/>
      <c r="FF140" s="794"/>
      <c r="FG140" s="794"/>
      <c r="FH140" s="794"/>
      <c r="FI140" s="794"/>
      <c r="FJ140" s="794"/>
      <c r="FK140" s="794"/>
      <c r="FL140" s="794"/>
      <c r="FM140" s="794"/>
      <c r="FN140" s="794"/>
      <c r="FO140" s="794"/>
      <c r="FP140" s="794"/>
      <c r="FQ140" s="794"/>
      <c r="FR140" s="794"/>
      <c r="FS140" s="794"/>
      <c r="FT140" s="794"/>
      <c r="FU140" s="794"/>
      <c r="FV140" s="812" t="str">
        <f t="shared" si="44"/>
        <v/>
      </c>
      <c r="FW140" s="806" t="str">
        <f t="shared" si="45"/>
        <v/>
      </c>
      <c r="FX140" s="807" t="str">
        <f t="shared" si="46"/>
        <v/>
      </c>
      <c r="FY140" s="807" t="str">
        <f t="shared" si="47"/>
        <v/>
      </c>
      <c r="FZ140" s="808" t="str">
        <f t="shared" si="48"/>
        <v/>
      </c>
    </row>
    <row r="141" spans="14:182" x14ac:dyDescent="0.2">
      <c r="N141" s="804">
        <f>SUM(AirVision!A140)</f>
        <v>0</v>
      </c>
      <c r="O141" s="793"/>
      <c r="P141" s="794"/>
      <c r="Q141" s="794"/>
      <c r="R141" s="797"/>
      <c r="S141" s="797"/>
      <c r="T141" s="797"/>
      <c r="U141" s="797"/>
      <c r="V141" s="797"/>
      <c r="W141" s="797"/>
      <c r="X141" s="797"/>
      <c r="Y141" s="797"/>
      <c r="Z141" s="797"/>
      <c r="AA141" s="797"/>
      <c r="AB141" s="797"/>
      <c r="AC141" s="797"/>
      <c r="AD141" s="797"/>
      <c r="AE141" s="794"/>
      <c r="AF141" s="794"/>
      <c r="AG141" s="794"/>
      <c r="AH141" s="794"/>
      <c r="AI141" s="794"/>
      <c r="AJ141" s="794"/>
      <c r="AK141" s="794"/>
      <c r="AL141" s="794"/>
      <c r="AM141" s="794"/>
      <c r="AN141" s="794"/>
      <c r="AO141" s="794"/>
      <c r="AP141" s="794"/>
      <c r="AQ141" s="794"/>
      <c r="AR141" s="794"/>
      <c r="AS141" s="794"/>
      <c r="AT141" s="794"/>
      <c r="AU141" s="794"/>
      <c r="AV141" s="794"/>
      <c r="AW141" s="794"/>
      <c r="AX141" s="794"/>
      <c r="AY141" s="794"/>
      <c r="AZ141" s="794"/>
      <c r="BA141" s="794"/>
      <c r="BB141" s="794"/>
      <c r="BC141" s="794"/>
      <c r="BD141" s="794"/>
      <c r="BE141" s="794"/>
      <c r="BF141" s="794"/>
      <c r="BG141" s="794"/>
      <c r="BH141" s="794"/>
      <c r="BI141" s="794"/>
      <c r="BJ141" s="794"/>
      <c r="BK141" s="794"/>
      <c r="BL141" s="794"/>
      <c r="BM141" s="794"/>
      <c r="BN141" s="812" t="str">
        <f t="shared" si="39"/>
        <v/>
      </c>
      <c r="BO141" s="806" t="str">
        <f t="shared" si="40"/>
        <v/>
      </c>
      <c r="BP141" s="807" t="str">
        <f t="shared" si="41"/>
        <v/>
      </c>
      <c r="BQ141" s="807" t="str">
        <f t="shared" si="42"/>
        <v/>
      </c>
      <c r="BR141" s="808" t="str">
        <f t="shared" si="43"/>
        <v/>
      </c>
      <c r="BS141" s="793"/>
      <c r="BT141" s="794"/>
      <c r="BU141" s="794"/>
      <c r="BV141" s="797"/>
      <c r="BW141" s="797"/>
      <c r="BX141" s="797"/>
      <c r="BY141" s="797"/>
      <c r="BZ141" s="797"/>
      <c r="CA141" s="797"/>
      <c r="CB141" s="797"/>
      <c r="CC141" s="797"/>
      <c r="CD141" s="797"/>
      <c r="CE141" s="797"/>
      <c r="CF141" s="797"/>
      <c r="CG141" s="797"/>
      <c r="CH141" s="797"/>
      <c r="CI141" s="794"/>
      <c r="CJ141" s="794"/>
      <c r="CK141" s="794"/>
      <c r="CL141" s="794"/>
      <c r="CM141" s="794"/>
      <c r="CN141" s="794"/>
      <c r="CO141" s="794"/>
      <c r="CP141" s="794"/>
      <c r="CQ141" s="794"/>
      <c r="CR141" s="794"/>
      <c r="CS141" s="794"/>
      <c r="CT141" s="794"/>
      <c r="CU141" s="794"/>
      <c r="CV141" s="797"/>
      <c r="CW141" s="794"/>
      <c r="CX141" s="794"/>
      <c r="CY141" s="794"/>
      <c r="CZ141" s="794"/>
      <c r="DA141" s="794"/>
      <c r="DB141" s="794"/>
      <c r="DC141" s="794"/>
      <c r="DD141" s="794"/>
      <c r="DE141" s="794"/>
      <c r="DF141" s="794"/>
      <c r="DG141" s="794"/>
      <c r="DH141" s="794"/>
      <c r="DI141" s="794"/>
      <c r="DJ141" s="794"/>
      <c r="DK141" s="794"/>
      <c r="DL141" s="794"/>
      <c r="DM141" s="794"/>
      <c r="DN141" s="794"/>
      <c r="DO141" s="794"/>
      <c r="DP141" s="794"/>
      <c r="DQ141" s="794"/>
      <c r="DR141" s="812" t="str">
        <f t="shared" si="34"/>
        <v/>
      </c>
      <c r="DS141" s="806" t="str">
        <f t="shared" si="35"/>
        <v/>
      </c>
      <c r="DT141" s="807" t="str">
        <f t="shared" si="36"/>
        <v/>
      </c>
      <c r="DU141" s="807" t="str">
        <f t="shared" si="37"/>
        <v/>
      </c>
      <c r="DV141" s="808" t="str">
        <f t="shared" si="38"/>
        <v/>
      </c>
      <c r="DW141" s="793"/>
      <c r="DX141" s="794"/>
      <c r="DY141" s="794"/>
      <c r="DZ141" s="797"/>
      <c r="EA141" s="797"/>
      <c r="EB141" s="797"/>
      <c r="EC141" s="797"/>
      <c r="ED141" s="797"/>
      <c r="EE141" s="797"/>
      <c r="EF141" s="797"/>
      <c r="EG141" s="797"/>
      <c r="EH141" s="797"/>
      <c r="EI141" s="797"/>
      <c r="EJ141" s="797"/>
      <c r="EK141" s="797"/>
      <c r="EL141" s="797"/>
      <c r="EM141" s="794"/>
      <c r="EN141" s="794"/>
      <c r="EO141" s="794"/>
      <c r="EP141" s="794"/>
      <c r="EQ141" s="794"/>
      <c r="ER141" s="794"/>
      <c r="ES141" s="794"/>
      <c r="ET141" s="794"/>
      <c r="EU141" s="794"/>
      <c r="EV141" s="794"/>
      <c r="EW141" s="794"/>
      <c r="EX141" s="794"/>
      <c r="EY141" s="794"/>
      <c r="EZ141" s="797"/>
      <c r="FA141" s="794"/>
      <c r="FB141" s="794"/>
      <c r="FC141" s="794"/>
      <c r="FD141" s="794"/>
      <c r="FE141" s="794"/>
      <c r="FF141" s="794"/>
      <c r="FG141" s="794"/>
      <c r="FH141" s="794"/>
      <c r="FI141" s="794"/>
      <c r="FJ141" s="794"/>
      <c r="FK141" s="794"/>
      <c r="FL141" s="794"/>
      <c r="FM141" s="794"/>
      <c r="FN141" s="794"/>
      <c r="FO141" s="794"/>
      <c r="FP141" s="794"/>
      <c r="FQ141" s="794"/>
      <c r="FR141" s="794"/>
      <c r="FS141" s="794"/>
      <c r="FT141" s="794"/>
      <c r="FU141" s="794"/>
      <c r="FV141" s="812" t="str">
        <f t="shared" si="44"/>
        <v/>
      </c>
      <c r="FW141" s="806" t="str">
        <f t="shared" si="45"/>
        <v/>
      </c>
      <c r="FX141" s="807" t="str">
        <f t="shared" si="46"/>
        <v/>
      </c>
      <c r="FY141" s="807" t="str">
        <f t="shared" si="47"/>
        <v/>
      </c>
      <c r="FZ141" s="808" t="str">
        <f t="shared" si="48"/>
        <v/>
      </c>
    </row>
    <row r="142" spans="14:182" x14ac:dyDescent="0.2">
      <c r="N142" s="804">
        <f>SUM(AirVision!A141)</f>
        <v>0</v>
      </c>
      <c r="O142" s="793"/>
      <c r="P142" s="794"/>
      <c r="Q142" s="794"/>
      <c r="R142" s="797"/>
      <c r="S142" s="797"/>
      <c r="T142" s="797"/>
      <c r="U142" s="797"/>
      <c r="V142" s="797"/>
      <c r="W142" s="797"/>
      <c r="X142" s="797"/>
      <c r="Y142" s="797"/>
      <c r="Z142" s="797"/>
      <c r="AA142" s="797"/>
      <c r="AB142" s="797"/>
      <c r="AC142" s="797"/>
      <c r="AD142" s="797"/>
      <c r="AE142" s="794"/>
      <c r="AF142" s="794"/>
      <c r="AG142" s="794"/>
      <c r="AH142" s="794"/>
      <c r="AI142" s="794"/>
      <c r="AJ142" s="794"/>
      <c r="AK142" s="794"/>
      <c r="AL142" s="794"/>
      <c r="AM142" s="794"/>
      <c r="AN142" s="794"/>
      <c r="AO142" s="794"/>
      <c r="AP142" s="794"/>
      <c r="AQ142" s="794"/>
      <c r="AR142" s="794"/>
      <c r="AS142" s="794"/>
      <c r="AT142" s="794"/>
      <c r="AU142" s="794"/>
      <c r="AV142" s="794"/>
      <c r="AW142" s="794"/>
      <c r="AX142" s="794"/>
      <c r="AY142" s="794"/>
      <c r="AZ142" s="794"/>
      <c r="BA142" s="794"/>
      <c r="BB142" s="794"/>
      <c r="BC142" s="794"/>
      <c r="BD142" s="794"/>
      <c r="BE142" s="794"/>
      <c r="BF142" s="794"/>
      <c r="BG142" s="794"/>
      <c r="BH142" s="794"/>
      <c r="BI142" s="794"/>
      <c r="BJ142" s="794"/>
      <c r="BK142" s="794"/>
      <c r="BL142" s="794"/>
      <c r="BM142" s="794"/>
      <c r="BN142" s="812" t="str">
        <f t="shared" si="39"/>
        <v/>
      </c>
      <c r="BO142" s="806" t="str">
        <f t="shared" si="40"/>
        <v/>
      </c>
      <c r="BP142" s="807" t="str">
        <f t="shared" si="41"/>
        <v/>
      </c>
      <c r="BQ142" s="807" t="str">
        <f t="shared" si="42"/>
        <v/>
      </c>
      <c r="BR142" s="808" t="str">
        <f t="shared" si="43"/>
        <v/>
      </c>
      <c r="BS142" s="793"/>
      <c r="BT142" s="794"/>
      <c r="BU142" s="794"/>
      <c r="BV142" s="797"/>
      <c r="BW142" s="797"/>
      <c r="BX142" s="797"/>
      <c r="BY142" s="797"/>
      <c r="BZ142" s="797"/>
      <c r="CA142" s="797"/>
      <c r="CB142" s="797"/>
      <c r="CC142" s="797"/>
      <c r="CD142" s="797"/>
      <c r="CE142" s="797"/>
      <c r="CF142" s="797"/>
      <c r="CG142" s="797"/>
      <c r="CH142" s="797"/>
      <c r="CI142" s="794"/>
      <c r="CJ142" s="794"/>
      <c r="CK142" s="794"/>
      <c r="CL142" s="794"/>
      <c r="CM142" s="794"/>
      <c r="CN142" s="794"/>
      <c r="CO142" s="794"/>
      <c r="CP142" s="794"/>
      <c r="CQ142" s="794"/>
      <c r="CR142" s="794"/>
      <c r="CS142" s="794"/>
      <c r="CT142" s="794"/>
      <c r="CU142" s="794"/>
      <c r="CV142" s="797"/>
      <c r="CW142" s="794"/>
      <c r="CX142" s="794"/>
      <c r="CY142" s="794"/>
      <c r="CZ142" s="794"/>
      <c r="DA142" s="794"/>
      <c r="DB142" s="794"/>
      <c r="DC142" s="794"/>
      <c r="DD142" s="794"/>
      <c r="DE142" s="794"/>
      <c r="DF142" s="794"/>
      <c r="DG142" s="794"/>
      <c r="DH142" s="794"/>
      <c r="DI142" s="794"/>
      <c r="DJ142" s="794"/>
      <c r="DK142" s="794"/>
      <c r="DL142" s="794"/>
      <c r="DM142" s="794"/>
      <c r="DN142" s="794"/>
      <c r="DO142" s="794"/>
      <c r="DP142" s="794"/>
      <c r="DQ142" s="794"/>
      <c r="DR142" s="812" t="str">
        <f t="shared" si="34"/>
        <v/>
      </c>
      <c r="DS142" s="806" t="str">
        <f t="shared" si="35"/>
        <v/>
      </c>
      <c r="DT142" s="807" t="str">
        <f t="shared" si="36"/>
        <v/>
      </c>
      <c r="DU142" s="807" t="str">
        <f t="shared" si="37"/>
        <v/>
      </c>
      <c r="DV142" s="808" t="str">
        <f t="shared" si="38"/>
        <v/>
      </c>
      <c r="DW142" s="793"/>
      <c r="DX142" s="794"/>
      <c r="DY142" s="794"/>
      <c r="DZ142" s="797"/>
      <c r="EA142" s="797"/>
      <c r="EB142" s="797"/>
      <c r="EC142" s="797"/>
      <c r="ED142" s="797"/>
      <c r="EE142" s="797"/>
      <c r="EF142" s="797"/>
      <c r="EG142" s="797"/>
      <c r="EH142" s="797"/>
      <c r="EI142" s="797"/>
      <c r="EJ142" s="797"/>
      <c r="EK142" s="797"/>
      <c r="EL142" s="797"/>
      <c r="EM142" s="794"/>
      <c r="EN142" s="794"/>
      <c r="EO142" s="794"/>
      <c r="EP142" s="794"/>
      <c r="EQ142" s="794"/>
      <c r="ER142" s="794"/>
      <c r="ES142" s="794"/>
      <c r="ET142" s="794"/>
      <c r="EU142" s="794"/>
      <c r="EV142" s="794"/>
      <c r="EW142" s="794"/>
      <c r="EX142" s="794"/>
      <c r="EY142" s="794"/>
      <c r="EZ142" s="797"/>
      <c r="FA142" s="794"/>
      <c r="FB142" s="794"/>
      <c r="FC142" s="794"/>
      <c r="FD142" s="794"/>
      <c r="FE142" s="794"/>
      <c r="FF142" s="794"/>
      <c r="FG142" s="794"/>
      <c r="FH142" s="794"/>
      <c r="FI142" s="794"/>
      <c r="FJ142" s="794"/>
      <c r="FK142" s="794"/>
      <c r="FL142" s="794"/>
      <c r="FM142" s="794"/>
      <c r="FN142" s="794"/>
      <c r="FO142" s="794"/>
      <c r="FP142" s="794"/>
      <c r="FQ142" s="794"/>
      <c r="FR142" s="794"/>
      <c r="FS142" s="794"/>
      <c r="FT142" s="794"/>
      <c r="FU142" s="794"/>
      <c r="FV142" s="812" t="str">
        <f t="shared" si="44"/>
        <v/>
      </c>
      <c r="FW142" s="806" t="str">
        <f t="shared" si="45"/>
        <v/>
      </c>
      <c r="FX142" s="807" t="str">
        <f t="shared" si="46"/>
        <v/>
      </c>
      <c r="FY142" s="807" t="str">
        <f t="shared" si="47"/>
        <v/>
      </c>
      <c r="FZ142" s="808" t="str">
        <f t="shared" si="48"/>
        <v/>
      </c>
    </row>
    <row r="143" spans="14:182" x14ac:dyDescent="0.2">
      <c r="N143" s="804">
        <f>SUM(AirVision!A142)</f>
        <v>0</v>
      </c>
      <c r="O143" s="793"/>
      <c r="P143" s="794"/>
      <c r="Q143" s="794"/>
      <c r="R143" s="797"/>
      <c r="S143" s="797"/>
      <c r="T143" s="797"/>
      <c r="U143" s="797"/>
      <c r="V143" s="797"/>
      <c r="W143" s="797"/>
      <c r="X143" s="797"/>
      <c r="Y143" s="797"/>
      <c r="Z143" s="797"/>
      <c r="AA143" s="797"/>
      <c r="AB143" s="797"/>
      <c r="AC143" s="797"/>
      <c r="AD143" s="797"/>
      <c r="AE143" s="794"/>
      <c r="AF143" s="794"/>
      <c r="AG143" s="794"/>
      <c r="AH143" s="794"/>
      <c r="AI143" s="794"/>
      <c r="AJ143" s="794"/>
      <c r="AK143" s="794"/>
      <c r="AL143" s="794"/>
      <c r="AM143" s="794"/>
      <c r="AN143" s="794"/>
      <c r="AO143" s="794"/>
      <c r="AP143" s="794"/>
      <c r="AQ143" s="794"/>
      <c r="AR143" s="794"/>
      <c r="AS143" s="794"/>
      <c r="AT143" s="794"/>
      <c r="AU143" s="794"/>
      <c r="AV143" s="794"/>
      <c r="AW143" s="794"/>
      <c r="AX143" s="794"/>
      <c r="AY143" s="794"/>
      <c r="AZ143" s="794"/>
      <c r="BA143" s="794"/>
      <c r="BB143" s="794"/>
      <c r="BC143" s="794"/>
      <c r="BD143" s="794"/>
      <c r="BE143" s="794"/>
      <c r="BF143" s="794"/>
      <c r="BG143" s="794"/>
      <c r="BH143" s="794"/>
      <c r="BI143" s="794"/>
      <c r="BJ143" s="794"/>
      <c r="BK143" s="794"/>
      <c r="BL143" s="794"/>
      <c r="BM143" s="794"/>
      <c r="BN143" s="812" t="str">
        <f t="shared" si="39"/>
        <v/>
      </c>
      <c r="BO143" s="806" t="str">
        <f t="shared" si="40"/>
        <v/>
      </c>
      <c r="BP143" s="807" t="str">
        <f t="shared" si="41"/>
        <v/>
      </c>
      <c r="BQ143" s="807" t="str">
        <f t="shared" si="42"/>
        <v/>
      </c>
      <c r="BR143" s="808" t="str">
        <f t="shared" si="43"/>
        <v/>
      </c>
      <c r="BS143" s="793"/>
      <c r="BT143" s="794"/>
      <c r="BU143" s="794"/>
      <c r="BV143" s="797"/>
      <c r="BW143" s="797"/>
      <c r="BX143" s="797"/>
      <c r="BY143" s="797"/>
      <c r="BZ143" s="797"/>
      <c r="CA143" s="797"/>
      <c r="CB143" s="797"/>
      <c r="CC143" s="797"/>
      <c r="CD143" s="797"/>
      <c r="CE143" s="797"/>
      <c r="CF143" s="797"/>
      <c r="CG143" s="797"/>
      <c r="CH143" s="797"/>
      <c r="CI143" s="794"/>
      <c r="CJ143" s="794"/>
      <c r="CK143" s="794"/>
      <c r="CL143" s="794"/>
      <c r="CM143" s="794"/>
      <c r="CN143" s="794"/>
      <c r="CO143" s="794"/>
      <c r="CP143" s="794"/>
      <c r="CQ143" s="794"/>
      <c r="CR143" s="794"/>
      <c r="CS143" s="794"/>
      <c r="CT143" s="794"/>
      <c r="CU143" s="794"/>
      <c r="CV143" s="797"/>
      <c r="CW143" s="794"/>
      <c r="CX143" s="794"/>
      <c r="CY143" s="794"/>
      <c r="CZ143" s="794"/>
      <c r="DA143" s="794"/>
      <c r="DB143" s="794"/>
      <c r="DC143" s="794"/>
      <c r="DD143" s="794"/>
      <c r="DE143" s="794"/>
      <c r="DF143" s="794"/>
      <c r="DG143" s="794"/>
      <c r="DH143" s="794"/>
      <c r="DI143" s="794"/>
      <c r="DJ143" s="794"/>
      <c r="DK143" s="794"/>
      <c r="DL143" s="794"/>
      <c r="DM143" s="794"/>
      <c r="DN143" s="794"/>
      <c r="DO143" s="794"/>
      <c r="DP143" s="794"/>
      <c r="DQ143" s="794"/>
      <c r="DR143" s="812" t="str">
        <f t="shared" si="34"/>
        <v/>
      </c>
      <c r="DS143" s="806" t="str">
        <f t="shared" si="35"/>
        <v/>
      </c>
      <c r="DT143" s="807" t="str">
        <f t="shared" si="36"/>
        <v/>
      </c>
      <c r="DU143" s="807" t="str">
        <f t="shared" si="37"/>
        <v/>
      </c>
      <c r="DV143" s="808" t="str">
        <f t="shared" si="38"/>
        <v/>
      </c>
      <c r="DW143" s="793"/>
      <c r="DX143" s="794"/>
      <c r="DY143" s="794"/>
      <c r="DZ143" s="797"/>
      <c r="EA143" s="797"/>
      <c r="EB143" s="797"/>
      <c r="EC143" s="797"/>
      <c r="ED143" s="797"/>
      <c r="EE143" s="797"/>
      <c r="EF143" s="797"/>
      <c r="EG143" s="797"/>
      <c r="EH143" s="797"/>
      <c r="EI143" s="797"/>
      <c r="EJ143" s="797"/>
      <c r="EK143" s="797"/>
      <c r="EL143" s="797"/>
      <c r="EM143" s="794"/>
      <c r="EN143" s="794"/>
      <c r="EO143" s="794"/>
      <c r="EP143" s="794"/>
      <c r="EQ143" s="794"/>
      <c r="ER143" s="794"/>
      <c r="ES143" s="794"/>
      <c r="ET143" s="794"/>
      <c r="EU143" s="794"/>
      <c r="EV143" s="794"/>
      <c r="EW143" s="794"/>
      <c r="EX143" s="794"/>
      <c r="EY143" s="794"/>
      <c r="EZ143" s="797"/>
      <c r="FA143" s="794"/>
      <c r="FB143" s="794"/>
      <c r="FC143" s="794"/>
      <c r="FD143" s="794"/>
      <c r="FE143" s="794"/>
      <c r="FF143" s="794"/>
      <c r="FG143" s="794"/>
      <c r="FH143" s="794"/>
      <c r="FI143" s="794"/>
      <c r="FJ143" s="794"/>
      <c r="FK143" s="794"/>
      <c r="FL143" s="794"/>
      <c r="FM143" s="794"/>
      <c r="FN143" s="794"/>
      <c r="FO143" s="794"/>
      <c r="FP143" s="794"/>
      <c r="FQ143" s="794"/>
      <c r="FR143" s="794"/>
      <c r="FS143" s="794"/>
      <c r="FT143" s="794"/>
      <c r="FU143" s="794"/>
      <c r="FV143" s="812" t="str">
        <f t="shared" si="44"/>
        <v/>
      </c>
      <c r="FW143" s="806" t="str">
        <f t="shared" si="45"/>
        <v/>
      </c>
      <c r="FX143" s="807" t="str">
        <f t="shared" si="46"/>
        <v/>
      </c>
      <c r="FY143" s="807" t="str">
        <f t="shared" si="47"/>
        <v/>
      </c>
      <c r="FZ143" s="808" t="str">
        <f t="shared" si="48"/>
        <v/>
      </c>
    </row>
    <row r="144" spans="14:182" x14ac:dyDescent="0.2">
      <c r="N144" s="804">
        <f>SUM(AirVision!A143)</f>
        <v>0</v>
      </c>
      <c r="O144" s="793"/>
      <c r="P144" s="794"/>
      <c r="Q144" s="794"/>
      <c r="R144" s="797"/>
      <c r="S144" s="797"/>
      <c r="T144" s="797"/>
      <c r="U144" s="797"/>
      <c r="V144" s="797"/>
      <c r="W144" s="797"/>
      <c r="X144" s="797"/>
      <c r="Y144" s="797"/>
      <c r="Z144" s="797"/>
      <c r="AA144" s="797"/>
      <c r="AB144" s="797"/>
      <c r="AC144" s="797"/>
      <c r="AD144" s="797"/>
      <c r="AE144" s="794"/>
      <c r="AF144" s="794"/>
      <c r="AG144" s="794"/>
      <c r="AH144" s="794"/>
      <c r="AI144" s="794"/>
      <c r="AJ144" s="794"/>
      <c r="AK144" s="794"/>
      <c r="AL144" s="794"/>
      <c r="AM144" s="794"/>
      <c r="AN144" s="794"/>
      <c r="AO144" s="794"/>
      <c r="AP144" s="794"/>
      <c r="AQ144" s="794"/>
      <c r="AR144" s="794"/>
      <c r="AS144" s="794"/>
      <c r="AT144" s="794"/>
      <c r="AU144" s="794"/>
      <c r="AV144" s="794"/>
      <c r="AW144" s="794"/>
      <c r="AX144" s="794"/>
      <c r="AY144" s="794"/>
      <c r="AZ144" s="794"/>
      <c r="BA144" s="794"/>
      <c r="BB144" s="794"/>
      <c r="BC144" s="794"/>
      <c r="BD144" s="794"/>
      <c r="BE144" s="794"/>
      <c r="BF144" s="794"/>
      <c r="BG144" s="794"/>
      <c r="BH144" s="794"/>
      <c r="BI144" s="794"/>
      <c r="BJ144" s="794"/>
      <c r="BK144" s="794"/>
      <c r="BL144" s="794"/>
      <c r="BM144" s="794"/>
      <c r="BN144" s="812" t="str">
        <f t="shared" si="39"/>
        <v/>
      </c>
      <c r="BO144" s="806" t="str">
        <f t="shared" si="40"/>
        <v/>
      </c>
      <c r="BP144" s="807" t="str">
        <f t="shared" si="41"/>
        <v/>
      </c>
      <c r="BQ144" s="807" t="str">
        <f t="shared" si="42"/>
        <v/>
      </c>
      <c r="BR144" s="808" t="str">
        <f t="shared" si="43"/>
        <v/>
      </c>
      <c r="BS144" s="793"/>
      <c r="BT144" s="794"/>
      <c r="BU144" s="794"/>
      <c r="BV144" s="797"/>
      <c r="BW144" s="797"/>
      <c r="BX144" s="797"/>
      <c r="BY144" s="797"/>
      <c r="BZ144" s="797"/>
      <c r="CA144" s="797"/>
      <c r="CB144" s="797"/>
      <c r="CC144" s="797"/>
      <c r="CD144" s="797"/>
      <c r="CE144" s="797"/>
      <c r="CF144" s="797"/>
      <c r="CG144" s="797"/>
      <c r="CH144" s="797"/>
      <c r="CI144" s="794"/>
      <c r="CJ144" s="794"/>
      <c r="CK144" s="794"/>
      <c r="CL144" s="794"/>
      <c r="CM144" s="794"/>
      <c r="CN144" s="794"/>
      <c r="CO144" s="794"/>
      <c r="CP144" s="794"/>
      <c r="CQ144" s="794"/>
      <c r="CR144" s="794"/>
      <c r="CS144" s="794"/>
      <c r="CT144" s="794"/>
      <c r="CU144" s="794"/>
      <c r="CV144" s="797"/>
      <c r="CW144" s="794"/>
      <c r="CX144" s="794"/>
      <c r="CY144" s="794"/>
      <c r="CZ144" s="794"/>
      <c r="DA144" s="794"/>
      <c r="DB144" s="794"/>
      <c r="DC144" s="794"/>
      <c r="DD144" s="794"/>
      <c r="DE144" s="794"/>
      <c r="DF144" s="794"/>
      <c r="DG144" s="794"/>
      <c r="DH144" s="794"/>
      <c r="DI144" s="794"/>
      <c r="DJ144" s="794"/>
      <c r="DK144" s="794"/>
      <c r="DL144" s="794"/>
      <c r="DM144" s="794"/>
      <c r="DN144" s="794"/>
      <c r="DO144" s="794"/>
      <c r="DP144" s="794"/>
      <c r="DQ144" s="794"/>
      <c r="DR144" s="812" t="str">
        <f t="shared" si="34"/>
        <v/>
      </c>
      <c r="DS144" s="806" t="str">
        <f t="shared" si="35"/>
        <v/>
      </c>
      <c r="DT144" s="807" t="str">
        <f t="shared" si="36"/>
        <v/>
      </c>
      <c r="DU144" s="807" t="str">
        <f t="shared" si="37"/>
        <v/>
      </c>
      <c r="DV144" s="808" t="str">
        <f t="shared" si="38"/>
        <v/>
      </c>
      <c r="DW144" s="793"/>
      <c r="DX144" s="794"/>
      <c r="DY144" s="794"/>
      <c r="DZ144" s="797"/>
      <c r="EA144" s="797"/>
      <c r="EB144" s="797"/>
      <c r="EC144" s="797"/>
      <c r="ED144" s="797"/>
      <c r="EE144" s="797"/>
      <c r="EF144" s="797"/>
      <c r="EG144" s="797"/>
      <c r="EH144" s="797"/>
      <c r="EI144" s="797"/>
      <c r="EJ144" s="797"/>
      <c r="EK144" s="797"/>
      <c r="EL144" s="797"/>
      <c r="EM144" s="794"/>
      <c r="EN144" s="794"/>
      <c r="EO144" s="794"/>
      <c r="EP144" s="794"/>
      <c r="EQ144" s="794"/>
      <c r="ER144" s="794"/>
      <c r="ES144" s="794"/>
      <c r="ET144" s="794"/>
      <c r="EU144" s="794"/>
      <c r="EV144" s="794"/>
      <c r="EW144" s="794"/>
      <c r="EX144" s="794"/>
      <c r="EY144" s="794"/>
      <c r="EZ144" s="797"/>
      <c r="FA144" s="794"/>
      <c r="FB144" s="794"/>
      <c r="FC144" s="794"/>
      <c r="FD144" s="794"/>
      <c r="FE144" s="794"/>
      <c r="FF144" s="794"/>
      <c r="FG144" s="794"/>
      <c r="FH144" s="794"/>
      <c r="FI144" s="794"/>
      <c r="FJ144" s="794"/>
      <c r="FK144" s="794"/>
      <c r="FL144" s="794"/>
      <c r="FM144" s="794"/>
      <c r="FN144" s="794"/>
      <c r="FO144" s="794"/>
      <c r="FP144" s="794"/>
      <c r="FQ144" s="794"/>
      <c r="FR144" s="794"/>
      <c r="FS144" s="794"/>
      <c r="FT144" s="794"/>
      <c r="FU144" s="794"/>
      <c r="FV144" s="812" t="str">
        <f t="shared" si="44"/>
        <v/>
      </c>
      <c r="FW144" s="806" t="str">
        <f t="shared" si="45"/>
        <v/>
      </c>
      <c r="FX144" s="807" t="str">
        <f t="shared" si="46"/>
        <v/>
      </c>
      <c r="FY144" s="807" t="str">
        <f t="shared" si="47"/>
        <v/>
      </c>
      <c r="FZ144" s="808" t="str">
        <f t="shared" si="48"/>
        <v/>
      </c>
    </row>
    <row r="145" spans="14:182" x14ac:dyDescent="0.2">
      <c r="N145" s="804">
        <f>SUM(AirVision!A144)</f>
        <v>0</v>
      </c>
      <c r="O145" s="793"/>
      <c r="P145" s="794"/>
      <c r="Q145" s="794"/>
      <c r="R145" s="797"/>
      <c r="S145" s="797"/>
      <c r="T145" s="797"/>
      <c r="U145" s="797"/>
      <c r="V145" s="797"/>
      <c r="W145" s="797"/>
      <c r="X145" s="797"/>
      <c r="Y145" s="797"/>
      <c r="Z145" s="797"/>
      <c r="AA145" s="797"/>
      <c r="AB145" s="797"/>
      <c r="AC145" s="797"/>
      <c r="AD145" s="797"/>
      <c r="AE145" s="794"/>
      <c r="AF145" s="794"/>
      <c r="AG145" s="794"/>
      <c r="AH145" s="794"/>
      <c r="AI145" s="794"/>
      <c r="AJ145" s="794"/>
      <c r="AK145" s="794"/>
      <c r="AL145" s="794"/>
      <c r="AM145" s="794"/>
      <c r="AN145" s="794"/>
      <c r="AO145" s="794"/>
      <c r="AP145" s="794"/>
      <c r="AQ145" s="794"/>
      <c r="AR145" s="794"/>
      <c r="AS145" s="794"/>
      <c r="AT145" s="794"/>
      <c r="AU145" s="794"/>
      <c r="AV145" s="794"/>
      <c r="AW145" s="794"/>
      <c r="AX145" s="794"/>
      <c r="AY145" s="794"/>
      <c r="AZ145" s="794"/>
      <c r="BA145" s="794"/>
      <c r="BB145" s="794"/>
      <c r="BC145" s="794"/>
      <c r="BD145" s="794"/>
      <c r="BE145" s="794"/>
      <c r="BF145" s="794"/>
      <c r="BG145" s="794"/>
      <c r="BH145" s="794"/>
      <c r="BI145" s="794"/>
      <c r="BJ145" s="794"/>
      <c r="BK145" s="794"/>
      <c r="BL145" s="794"/>
      <c r="BM145" s="794"/>
      <c r="BN145" s="812" t="str">
        <f t="shared" si="39"/>
        <v/>
      </c>
      <c r="BO145" s="806" t="str">
        <f t="shared" si="40"/>
        <v/>
      </c>
      <c r="BP145" s="807" t="str">
        <f t="shared" si="41"/>
        <v/>
      </c>
      <c r="BQ145" s="807" t="str">
        <f t="shared" si="42"/>
        <v/>
      </c>
      <c r="BR145" s="808" t="str">
        <f t="shared" si="43"/>
        <v/>
      </c>
      <c r="BS145" s="793"/>
      <c r="BT145" s="794"/>
      <c r="BU145" s="794"/>
      <c r="BV145" s="797"/>
      <c r="BW145" s="797"/>
      <c r="BX145" s="797"/>
      <c r="BY145" s="797"/>
      <c r="BZ145" s="797"/>
      <c r="CA145" s="797"/>
      <c r="CB145" s="797"/>
      <c r="CC145" s="797"/>
      <c r="CD145" s="797"/>
      <c r="CE145" s="797"/>
      <c r="CF145" s="797"/>
      <c r="CG145" s="797"/>
      <c r="CH145" s="797"/>
      <c r="CI145" s="794"/>
      <c r="CJ145" s="794"/>
      <c r="CK145" s="794"/>
      <c r="CL145" s="794"/>
      <c r="CM145" s="794"/>
      <c r="CN145" s="794"/>
      <c r="CO145" s="794"/>
      <c r="CP145" s="794"/>
      <c r="CQ145" s="794"/>
      <c r="CR145" s="794"/>
      <c r="CS145" s="794"/>
      <c r="CT145" s="794"/>
      <c r="CU145" s="794"/>
      <c r="CV145" s="797"/>
      <c r="CW145" s="794"/>
      <c r="CX145" s="794"/>
      <c r="CY145" s="794"/>
      <c r="CZ145" s="794"/>
      <c r="DA145" s="794"/>
      <c r="DB145" s="794"/>
      <c r="DC145" s="794"/>
      <c r="DD145" s="794"/>
      <c r="DE145" s="794"/>
      <c r="DF145" s="794"/>
      <c r="DG145" s="794"/>
      <c r="DH145" s="794"/>
      <c r="DI145" s="794"/>
      <c r="DJ145" s="794"/>
      <c r="DK145" s="794"/>
      <c r="DL145" s="794"/>
      <c r="DM145" s="794"/>
      <c r="DN145" s="794"/>
      <c r="DO145" s="794"/>
      <c r="DP145" s="794"/>
      <c r="DQ145" s="794"/>
      <c r="DR145" s="812" t="str">
        <f t="shared" si="34"/>
        <v/>
      </c>
      <c r="DS145" s="806" t="str">
        <f t="shared" si="35"/>
        <v/>
      </c>
      <c r="DT145" s="807" t="str">
        <f t="shared" si="36"/>
        <v/>
      </c>
      <c r="DU145" s="807" t="str">
        <f t="shared" si="37"/>
        <v/>
      </c>
      <c r="DV145" s="808" t="str">
        <f t="shared" si="38"/>
        <v/>
      </c>
      <c r="DW145" s="793"/>
      <c r="DX145" s="794"/>
      <c r="DY145" s="794"/>
      <c r="DZ145" s="797"/>
      <c r="EA145" s="797"/>
      <c r="EB145" s="797"/>
      <c r="EC145" s="797"/>
      <c r="ED145" s="797"/>
      <c r="EE145" s="797"/>
      <c r="EF145" s="797"/>
      <c r="EG145" s="797"/>
      <c r="EH145" s="797"/>
      <c r="EI145" s="797"/>
      <c r="EJ145" s="797"/>
      <c r="EK145" s="797"/>
      <c r="EL145" s="797"/>
      <c r="EM145" s="794"/>
      <c r="EN145" s="794"/>
      <c r="EO145" s="794"/>
      <c r="EP145" s="794"/>
      <c r="EQ145" s="794"/>
      <c r="ER145" s="794"/>
      <c r="ES145" s="794"/>
      <c r="ET145" s="794"/>
      <c r="EU145" s="794"/>
      <c r="EV145" s="794"/>
      <c r="EW145" s="794"/>
      <c r="EX145" s="794"/>
      <c r="EY145" s="794"/>
      <c r="EZ145" s="797"/>
      <c r="FA145" s="794"/>
      <c r="FB145" s="794"/>
      <c r="FC145" s="794"/>
      <c r="FD145" s="794"/>
      <c r="FE145" s="794"/>
      <c r="FF145" s="794"/>
      <c r="FG145" s="794"/>
      <c r="FH145" s="794"/>
      <c r="FI145" s="794"/>
      <c r="FJ145" s="794"/>
      <c r="FK145" s="794"/>
      <c r="FL145" s="794"/>
      <c r="FM145" s="794"/>
      <c r="FN145" s="794"/>
      <c r="FO145" s="794"/>
      <c r="FP145" s="794"/>
      <c r="FQ145" s="794"/>
      <c r="FR145" s="794"/>
      <c r="FS145" s="794"/>
      <c r="FT145" s="794"/>
      <c r="FU145" s="794"/>
      <c r="FV145" s="812" t="str">
        <f t="shared" si="44"/>
        <v/>
      </c>
      <c r="FW145" s="806" t="str">
        <f t="shared" si="45"/>
        <v/>
      </c>
      <c r="FX145" s="807" t="str">
        <f t="shared" si="46"/>
        <v/>
      </c>
      <c r="FY145" s="807" t="str">
        <f t="shared" si="47"/>
        <v/>
      </c>
      <c r="FZ145" s="808" t="str">
        <f t="shared" si="48"/>
        <v/>
      </c>
    </row>
    <row r="146" spans="14:182" x14ac:dyDescent="0.2">
      <c r="N146" s="804">
        <f>SUM(AirVision!A145)</f>
        <v>0</v>
      </c>
      <c r="O146" s="793"/>
      <c r="P146" s="794"/>
      <c r="Q146" s="794"/>
      <c r="R146" s="797"/>
      <c r="S146" s="797"/>
      <c r="T146" s="797"/>
      <c r="U146" s="797"/>
      <c r="V146" s="797"/>
      <c r="W146" s="797"/>
      <c r="X146" s="797"/>
      <c r="Y146" s="797"/>
      <c r="Z146" s="797"/>
      <c r="AA146" s="797"/>
      <c r="AB146" s="797"/>
      <c r="AC146" s="797"/>
      <c r="AD146" s="797"/>
      <c r="AE146" s="794"/>
      <c r="AF146" s="794"/>
      <c r="AG146" s="794"/>
      <c r="AH146" s="794"/>
      <c r="AI146" s="794"/>
      <c r="AJ146" s="794"/>
      <c r="AK146" s="794"/>
      <c r="AL146" s="794"/>
      <c r="AM146" s="794"/>
      <c r="AN146" s="794"/>
      <c r="AO146" s="794"/>
      <c r="AP146" s="794"/>
      <c r="AQ146" s="794"/>
      <c r="AR146" s="794"/>
      <c r="AS146" s="794"/>
      <c r="AT146" s="794"/>
      <c r="AU146" s="794"/>
      <c r="AV146" s="794"/>
      <c r="AW146" s="794"/>
      <c r="AX146" s="794"/>
      <c r="AY146" s="794"/>
      <c r="AZ146" s="794"/>
      <c r="BA146" s="794"/>
      <c r="BB146" s="794"/>
      <c r="BC146" s="794"/>
      <c r="BD146" s="794"/>
      <c r="BE146" s="794"/>
      <c r="BF146" s="794"/>
      <c r="BG146" s="794"/>
      <c r="BH146" s="794"/>
      <c r="BI146" s="794"/>
      <c r="BJ146" s="794"/>
      <c r="BK146" s="794"/>
      <c r="BL146" s="794"/>
      <c r="BM146" s="794"/>
      <c r="BN146" s="812" t="str">
        <f t="shared" si="39"/>
        <v/>
      </c>
      <c r="BO146" s="806" t="str">
        <f t="shared" si="40"/>
        <v/>
      </c>
      <c r="BP146" s="807" t="str">
        <f t="shared" si="41"/>
        <v/>
      </c>
      <c r="BQ146" s="807" t="str">
        <f t="shared" si="42"/>
        <v/>
      </c>
      <c r="BR146" s="808" t="str">
        <f t="shared" si="43"/>
        <v/>
      </c>
      <c r="BS146" s="793"/>
      <c r="BT146" s="794"/>
      <c r="BU146" s="794"/>
      <c r="BV146" s="797"/>
      <c r="BW146" s="797"/>
      <c r="BX146" s="797"/>
      <c r="BY146" s="797"/>
      <c r="BZ146" s="797"/>
      <c r="CA146" s="797"/>
      <c r="CB146" s="797"/>
      <c r="CC146" s="797"/>
      <c r="CD146" s="797"/>
      <c r="CE146" s="797"/>
      <c r="CF146" s="797"/>
      <c r="CG146" s="797"/>
      <c r="CH146" s="797"/>
      <c r="CI146" s="794"/>
      <c r="CJ146" s="794"/>
      <c r="CK146" s="794"/>
      <c r="CL146" s="794"/>
      <c r="CM146" s="794"/>
      <c r="CN146" s="794"/>
      <c r="CO146" s="794"/>
      <c r="CP146" s="794"/>
      <c r="CQ146" s="794"/>
      <c r="CR146" s="794"/>
      <c r="CS146" s="794"/>
      <c r="CT146" s="794"/>
      <c r="CU146" s="794"/>
      <c r="CV146" s="797"/>
      <c r="CW146" s="794"/>
      <c r="CX146" s="794"/>
      <c r="CY146" s="794"/>
      <c r="CZ146" s="794"/>
      <c r="DA146" s="794"/>
      <c r="DB146" s="794"/>
      <c r="DC146" s="794"/>
      <c r="DD146" s="794"/>
      <c r="DE146" s="794"/>
      <c r="DF146" s="794"/>
      <c r="DG146" s="794"/>
      <c r="DH146" s="794"/>
      <c r="DI146" s="794"/>
      <c r="DJ146" s="794"/>
      <c r="DK146" s="794"/>
      <c r="DL146" s="794"/>
      <c r="DM146" s="794"/>
      <c r="DN146" s="794"/>
      <c r="DO146" s="794"/>
      <c r="DP146" s="794"/>
      <c r="DQ146" s="794"/>
      <c r="DR146" s="812" t="str">
        <f t="shared" si="34"/>
        <v/>
      </c>
      <c r="DS146" s="806" t="str">
        <f t="shared" si="35"/>
        <v/>
      </c>
      <c r="DT146" s="807" t="str">
        <f t="shared" si="36"/>
        <v/>
      </c>
      <c r="DU146" s="807" t="str">
        <f t="shared" si="37"/>
        <v/>
      </c>
      <c r="DV146" s="808" t="str">
        <f t="shared" si="38"/>
        <v/>
      </c>
      <c r="DW146" s="793"/>
      <c r="DX146" s="794"/>
      <c r="DY146" s="794"/>
      <c r="DZ146" s="797"/>
      <c r="EA146" s="797"/>
      <c r="EB146" s="797"/>
      <c r="EC146" s="797"/>
      <c r="ED146" s="797"/>
      <c r="EE146" s="797"/>
      <c r="EF146" s="797"/>
      <c r="EG146" s="797"/>
      <c r="EH146" s="797"/>
      <c r="EI146" s="797"/>
      <c r="EJ146" s="797"/>
      <c r="EK146" s="797"/>
      <c r="EL146" s="797"/>
      <c r="EM146" s="794"/>
      <c r="EN146" s="794"/>
      <c r="EO146" s="794"/>
      <c r="EP146" s="794"/>
      <c r="EQ146" s="794"/>
      <c r="ER146" s="794"/>
      <c r="ES146" s="794"/>
      <c r="ET146" s="794"/>
      <c r="EU146" s="794"/>
      <c r="EV146" s="794"/>
      <c r="EW146" s="794"/>
      <c r="EX146" s="794"/>
      <c r="EY146" s="794"/>
      <c r="EZ146" s="797"/>
      <c r="FA146" s="794"/>
      <c r="FB146" s="794"/>
      <c r="FC146" s="794"/>
      <c r="FD146" s="794"/>
      <c r="FE146" s="794"/>
      <c r="FF146" s="794"/>
      <c r="FG146" s="794"/>
      <c r="FH146" s="794"/>
      <c r="FI146" s="794"/>
      <c r="FJ146" s="794"/>
      <c r="FK146" s="794"/>
      <c r="FL146" s="794"/>
      <c r="FM146" s="794"/>
      <c r="FN146" s="794"/>
      <c r="FO146" s="794"/>
      <c r="FP146" s="794"/>
      <c r="FQ146" s="794"/>
      <c r="FR146" s="794"/>
      <c r="FS146" s="794"/>
      <c r="FT146" s="794"/>
      <c r="FU146" s="794"/>
      <c r="FV146" s="812" t="str">
        <f t="shared" si="44"/>
        <v/>
      </c>
      <c r="FW146" s="806" t="str">
        <f t="shared" si="45"/>
        <v/>
      </c>
      <c r="FX146" s="807" t="str">
        <f t="shared" si="46"/>
        <v/>
      </c>
      <c r="FY146" s="807" t="str">
        <f t="shared" si="47"/>
        <v/>
      </c>
      <c r="FZ146" s="808" t="str">
        <f t="shared" si="48"/>
        <v/>
      </c>
    </row>
    <row r="147" spans="14:182" x14ac:dyDescent="0.2">
      <c r="N147" s="804">
        <f>SUM(AirVision!A146)</f>
        <v>0</v>
      </c>
      <c r="O147" s="793"/>
      <c r="P147" s="794"/>
      <c r="Q147" s="794"/>
      <c r="R147" s="797"/>
      <c r="S147" s="797"/>
      <c r="T147" s="797"/>
      <c r="U147" s="797"/>
      <c r="V147" s="797"/>
      <c r="W147" s="797"/>
      <c r="X147" s="797"/>
      <c r="Y147" s="797"/>
      <c r="Z147" s="797"/>
      <c r="AA147" s="797"/>
      <c r="AB147" s="797"/>
      <c r="AC147" s="797"/>
      <c r="AD147" s="797"/>
      <c r="AE147" s="794"/>
      <c r="AF147" s="794"/>
      <c r="AG147" s="794"/>
      <c r="AH147" s="794"/>
      <c r="AI147" s="794"/>
      <c r="AJ147" s="794"/>
      <c r="AK147" s="794"/>
      <c r="AL147" s="794"/>
      <c r="AM147" s="794"/>
      <c r="AN147" s="794"/>
      <c r="AO147" s="794"/>
      <c r="AP147" s="794"/>
      <c r="AQ147" s="794"/>
      <c r="AR147" s="794"/>
      <c r="AS147" s="794"/>
      <c r="AT147" s="794"/>
      <c r="AU147" s="794"/>
      <c r="AV147" s="794"/>
      <c r="AW147" s="794"/>
      <c r="AX147" s="794"/>
      <c r="AY147" s="794"/>
      <c r="AZ147" s="794"/>
      <c r="BA147" s="794"/>
      <c r="BB147" s="794"/>
      <c r="BC147" s="794"/>
      <c r="BD147" s="794"/>
      <c r="BE147" s="794"/>
      <c r="BF147" s="794"/>
      <c r="BG147" s="794"/>
      <c r="BH147" s="794"/>
      <c r="BI147" s="794"/>
      <c r="BJ147" s="794"/>
      <c r="BK147" s="794"/>
      <c r="BL147" s="794"/>
      <c r="BM147" s="794"/>
      <c r="BN147" s="812" t="str">
        <f t="shared" si="39"/>
        <v/>
      </c>
      <c r="BO147" s="806" t="str">
        <f t="shared" si="40"/>
        <v/>
      </c>
      <c r="BP147" s="807" t="str">
        <f t="shared" si="41"/>
        <v/>
      </c>
      <c r="BQ147" s="807" t="str">
        <f t="shared" si="42"/>
        <v/>
      </c>
      <c r="BR147" s="808" t="str">
        <f t="shared" si="43"/>
        <v/>
      </c>
      <c r="BS147" s="793"/>
      <c r="BT147" s="794"/>
      <c r="BU147" s="794"/>
      <c r="BV147" s="797"/>
      <c r="BW147" s="797"/>
      <c r="BX147" s="797"/>
      <c r="BY147" s="797"/>
      <c r="BZ147" s="797"/>
      <c r="CA147" s="797"/>
      <c r="CB147" s="797"/>
      <c r="CC147" s="797"/>
      <c r="CD147" s="797"/>
      <c r="CE147" s="797"/>
      <c r="CF147" s="797"/>
      <c r="CG147" s="797"/>
      <c r="CH147" s="797"/>
      <c r="CI147" s="794"/>
      <c r="CJ147" s="794"/>
      <c r="CK147" s="794"/>
      <c r="CL147" s="794"/>
      <c r="CM147" s="794"/>
      <c r="CN147" s="794"/>
      <c r="CO147" s="794"/>
      <c r="CP147" s="794"/>
      <c r="CQ147" s="794"/>
      <c r="CR147" s="794"/>
      <c r="CS147" s="794"/>
      <c r="CT147" s="794"/>
      <c r="CU147" s="794"/>
      <c r="CV147" s="797"/>
      <c r="CW147" s="794"/>
      <c r="CX147" s="794"/>
      <c r="CY147" s="794"/>
      <c r="CZ147" s="794"/>
      <c r="DA147" s="794"/>
      <c r="DB147" s="794"/>
      <c r="DC147" s="794"/>
      <c r="DD147" s="794"/>
      <c r="DE147" s="794"/>
      <c r="DF147" s="794"/>
      <c r="DG147" s="794"/>
      <c r="DH147" s="794"/>
      <c r="DI147" s="794"/>
      <c r="DJ147" s="794"/>
      <c r="DK147" s="794"/>
      <c r="DL147" s="794"/>
      <c r="DM147" s="794"/>
      <c r="DN147" s="794"/>
      <c r="DO147" s="794"/>
      <c r="DP147" s="794"/>
      <c r="DQ147" s="794"/>
      <c r="DR147" s="812" t="str">
        <f t="shared" si="34"/>
        <v/>
      </c>
      <c r="DS147" s="806" t="str">
        <f t="shared" si="35"/>
        <v/>
      </c>
      <c r="DT147" s="807" t="str">
        <f t="shared" si="36"/>
        <v/>
      </c>
      <c r="DU147" s="807" t="str">
        <f t="shared" si="37"/>
        <v/>
      </c>
      <c r="DV147" s="808" t="str">
        <f t="shared" si="38"/>
        <v/>
      </c>
      <c r="DW147" s="793"/>
      <c r="DX147" s="794"/>
      <c r="DY147" s="794"/>
      <c r="DZ147" s="797"/>
      <c r="EA147" s="797"/>
      <c r="EB147" s="797"/>
      <c r="EC147" s="797"/>
      <c r="ED147" s="797"/>
      <c r="EE147" s="797"/>
      <c r="EF147" s="797"/>
      <c r="EG147" s="797"/>
      <c r="EH147" s="797"/>
      <c r="EI147" s="797"/>
      <c r="EJ147" s="797"/>
      <c r="EK147" s="797"/>
      <c r="EL147" s="797"/>
      <c r="EM147" s="794"/>
      <c r="EN147" s="794"/>
      <c r="EO147" s="794"/>
      <c r="EP147" s="794"/>
      <c r="EQ147" s="794"/>
      <c r="ER147" s="794"/>
      <c r="ES147" s="794"/>
      <c r="ET147" s="794"/>
      <c r="EU147" s="794"/>
      <c r="EV147" s="794"/>
      <c r="EW147" s="794"/>
      <c r="EX147" s="794"/>
      <c r="EY147" s="794"/>
      <c r="EZ147" s="797"/>
      <c r="FA147" s="794"/>
      <c r="FB147" s="794"/>
      <c r="FC147" s="794"/>
      <c r="FD147" s="794"/>
      <c r="FE147" s="794"/>
      <c r="FF147" s="794"/>
      <c r="FG147" s="794"/>
      <c r="FH147" s="794"/>
      <c r="FI147" s="794"/>
      <c r="FJ147" s="794"/>
      <c r="FK147" s="794"/>
      <c r="FL147" s="794"/>
      <c r="FM147" s="794"/>
      <c r="FN147" s="794"/>
      <c r="FO147" s="794"/>
      <c r="FP147" s="794"/>
      <c r="FQ147" s="794"/>
      <c r="FR147" s="794"/>
      <c r="FS147" s="794"/>
      <c r="FT147" s="794"/>
      <c r="FU147" s="794"/>
      <c r="FV147" s="812" t="str">
        <f t="shared" si="44"/>
        <v/>
      </c>
      <c r="FW147" s="806" t="str">
        <f t="shared" si="45"/>
        <v/>
      </c>
      <c r="FX147" s="807" t="str">
        <f t="shared" si="46"/>
        <v/>
      </c>
      <c r="FY147" s="807" t="str">
        <f t="shared" si="47"/>
        <v/>
      </c>
      <c r="FZ147" s="808" t="str">
        <f t="shared" si="48"/>
        <v/>
      </c>
    </row>
    <row r="148" spans="14:182" x14ac:dyDescent="0.2">
      <c r="N148" s="804">
        <f>SUM(AirVision!A147)</f>
        <v>0</v>
      </c>
      <c r="O148" s="793"/>
      <c r="P148" s="794"/>
      <c r="Q148" s="794"/>
      <c r="R148" s="797"/>
      <c r="S148" s="797"/>
      <c r="T148" s="797"/>
      <c r="U148" s="797"/>
      <c r="V148" s="797"/>
      <c r="W148" s="797"/>
      <c r="X148" s="797"/>
      <c r="Y148" s="797"/>
      <c r="Z148" s="797"/>
      <c r="AA148" s="797"/>
      <c r="AB148" s="797"/>
      <c r="AC148" s="797"/>
      <c r="AD148" s="797"/>
      <c r="AE148" s="794"/>
      <c r="AF148" s="794"/>
      <c r="AG148" s="794"/>
      <c r="AH148" s="794"/>
      <c r="AI148" s="794"/>
      <c r="AJ148" s="794"/>
      <c r="AK148" s="794"/>
      <c r="AL148" s="794"/>
      <c r="AM148" s="794"/>
      <c r="AN148" s="794"/>
      <c r="AO148" s="794"/>
      <c r="AP148" s="794"/>
      <c r="AQ148" s="794"/>
      <c r="AR148" s="794"/>
      <c r="AS148" s="794"/>
      <c r="AT148" s="794"/>
      <c r="AU148" s="794"/>
      <c r="AV148" s="794"/>
      <c r="AW148" s="794"/>
      <c r="AX148" s="794"/>
      <c r="AY148" s="794"/>
      <c r="AZ148" s="794"/>
      <c r="BA148" s="794"/>
      <c r="BB148" s="794"/>
      <c r="BC148" s="794"/>
      <c r="BD148" s="794"/>
      <c r="BE148" s="794"/>
      <c r="BF148" s="794"/>
      <c r="BG148" s="794"/>
      <c r="BH148" s="794"/>
      <c r="BI148" s="794"/>
      <c r="BJ148" s="794"/>
      <c r="BK148" s="794"/>
      <c r="BL148" s="794"/>
      <c r="BM148" s="794"/>
      <c r="BN148" s="812" t="str">
        <f t="shared" si="39"/>
        <v/>
      </c>
      <c r="BO148" s="806" t="str">
        <f t="shared" si="40"/>
        <v/>
      </c>
      <c r="BP148" s="807" t="str">
        <f t="shared" si="41"/>
        <v/>
      </c>
      <c r="BQ148" s="807" t="str">
        <f t="shared" si="42"/>
        <v/>
      </c>
      <c r="BR148" s="808" t="str">
        <f t="shared" si="43"/>
        <v/>
      </c>
      <c r="BS148" s="793"/>
      <c r="BT148" s="794"/>
      <c r="BU148" s="794"/>
      <c r="BV148" s="797"/>
      <c r="BW148" s="797"/>
      <c r="BX148" s="797"/>
      <c r="BY148" s="797"/>
      <c r="BZ148" s="797"/>
      <c r="CA148" s="797"/>
      <c r="CB148" s="797"/>
      <c r="CC148" s="797"/>
      <c r="CD148" s="797"/>
      <c r="CE148" s="797"/>
      <c r="CF148" s="797"/>
      <c r="CG148" s="797"/>
      <c r="CH148" s="797"/>
      <c r="CI148" s="794"/>
      <c r="CJ148" s="794"/>
      <c r="CK148" s="794"/>
      <c r="CL148" s="794"/>
      <c r="CM148" s="794"/>
      <c r="CN148" s="794"/>
      <c r="CO148" s="794"/>
      <c r="CP148" s="794"/>
      <c r="CQ148" s="794"/>
      <c r="CR148" s="794"/>
      <c r="CS148" s="794"/>
      <c r="CT148" s="794"/>
      <c r="CU148" s="794"/>
      <c r="CV148" s="797"/>
      <c r="CW148" s="794"/>
      <c r="CX148" s="794"/>
      <c r="CY148" s="794"/>
      <c r="CZ148" s="794"/>
      <c r="DA148" s="794"/>
      <c r="DB148" s="794"/>
      <c r="DC148" s="794"/>
      <c r="DD148" s="794"/>
      <c r="DE148" s="794"/>
      <c r="DF148" s="794"/>
      <c r="DG148" s="794"/>
      <c r="DH148" s="794"/>
      <c r="DI148" s="794"/>
      <c r="DJ148" s="794"/>
      <c r="DK148" s="794"/>
      <c r="DL148" s="794"/>
      <c r="DM148" s="794"/>
      <c r="DN148" s="794"/>
      <c r="DO148" s="794"/>
      <c r="DP148" s="794"/>
      <c r="DQ148" s="794"/>
      <c r="DR148" s="812" t="str">
        <f t="shared" si="34"/>
        <v/>
      </c>
      <c r="DS148" s="806" t="str">
        <f t="shared" si="35"/>
        <v/>
      </c>
      <c r="DT148" s="807" t="str">
        <f t="shared" si="36"/>
        <v/>
      </c>
      <c r="DU148" s="807" t="str">
        <f t="shared" si="37"/>
        <v/>
      </c>
      <c r="DV148" s="808" t="str">
        <f t="shared" si="38"/>
        <v/>
      </c>
      <c r="DW148" s="793"/>
      <c r="DX148" s="794"/>
      <c r="DY148" s="794"/>
      <c r="DZ148" s="797"/>
      <c r="EA148" s="797"/>
      <c r="EB148" s="797"/>
      <c r="EC148" s="797"/>
      <c r="ED148" s="797"/>
      <c r="EE148" s="797"/>
      <c r="EF148" s="797"/>
      <c r="EG148" s="797"/>
      <c r="EH148" s="797"/>
      <c r="EI148" s="797"/>
      <c r="EJ148" s="797"/>
      <c r="EK148" s="797"/>
      <c r="EL148" s="797"/>
      <c r="EM148" s="794"/>
      <c r="EN148" s="794"/>
      <c r="EO148" s="794"/>
      <c r="EP148" s="794"/>
      <c r="EQ148" s="794"/>
      <c r="ER148" s="794"/>
      <c r="ES148" s="794"/>
      <c r="ET148" s="794"/>
      <c r="EU148" s="794"/>
      <c r="EV148" s="794"/>
      <c r="EW148" s="794"/>
      <c r="EX148" s="794"/>
      <c r="EY148" s="794"/>
      <c r="EZ148" s="797"/>
      <c r="FA148" s="794"/>
      <c r="FB148" s="794"/>
      <c r="FC148" s="794"/>
      <c r="FD148" s="794"/>
      <c r="FE148" s="794"/>
      <c r="FF148" s="794"/>
      <c r="FG148" s="794"/>
      <c r="FH148" s="794"/>
      <c r="FI148" s="794"/>
      <c r="FJ148" s="794"/>
      <c r="FK148" s="794"/>
      <c r="FL148" s="794"/>
      <c r="FM148" s="794"/>
      <c r="FN148" s="794"/>
      <c r="FO148" s="794"/>
      <c r="FP148" s="794"/>
      <c r="FQ148" s="794"/>
      <c r="FR148" s="794"/>
      <c r="FS148" s="794"/>
      <c r="FT148" s="794"/>
      <c r="FU148" s="794"/>
      <c r="FV148" s="812" t="str">
        <f t="shared" si="44"/>
        <v/>
      </c>
      <c r="FW148" s="806" t="str">
        <f t="shared" si="45"/>
        <v/>
      </c>
      <c r="FX148" s="807" t="str">
        <f t="shared" si="46"/>
        <v/>
      </c>
      <c r="FY148" s="807" t="str">
        <f t="shared" si="47"/>
        <v/>
      </c>
      <c r="FZ148" s="808" t="str">
        <f t="shared" si="48"/>
        <v/>
      </c>
    </row>
    <row r="149" spans="14:182" x14ac:dyDescent="0.2">
      <c r="N149" s="804">
        <f>SUM(AirVision!A148)</f>
        <v>0</v>
      </c>
      <c r="O149" s="793"/>
      <c r="P149" s="794"/>
      <c r="Q149" s="794"/>
      <c r="R149" s="797"/>
      <c r="S149" s="797"/>
      <c r="T149" s="797"/>
      <c r="U149" s="797"/>
      <c r="V149" s="797"/>
      <c r="W149" s="797"/>
      <c r="X149" s="797"/>
      <c r="Y149" s="797"/>
      <c r="Z149" s="797"/>
      <c r="AA149" s="797"/>
      <c r="AB149" s="797"/>
      <c r="AC149" s="797"/>
      <c r="AD149" s="797"/>
      <c r="AE149" s="794"/>
      <c r="AF149" s="794"/>
      <c r="AG149" s="794"/>
      <c r="AH149" s="794"/>
      <c r="AI149" s="794"/>
      <c r="AJ149" s="794"/>
      <c r="AK149" s="794"/>
      <c r="AL149" s="794"/>
      <c r="AM149" s="794"/>
      <c r="AN149" s="794"/>
      <c r="AO149" s="794"/>
      <c r="AP149" s="794"/>
      <c r="AQ149" s="794"/>
      <c r="AR149" s="794"/>
      <c r="AS149" s="794"/>
      <c r="AT149" s="794"/>
      <c r="AU149" s="794"/>
      <c r="AV149" s="794"/>
      <c r="AW149" s="794"/>
      <c r="AX149" s="794"/>
      <c r="AY149" s="794"/>
      <c r="AZ149" s="794"/>
      <c r="BA149" s="794"/>
      <c r="BB149" s="794"/>
      <c r="BC149" s="794"/>
      <c r="BD149" s="794"/>
      <c r="BE149" s="794"/>
      <c r="BF149" s="794"/>
      <c r="BG149" s="794"/>
      <c r="BH149" s="794"/>
      <c r="BI149" s="794"/>
      <c r="BJ149" s="794"/>
      <c r="BK149" s="794"/>
      <c r="BL149" s="794"/>
      <c r="BM149" s="794"/>
      <c r="BN149" s="812" t="str">
        <f t="shared" si="39"/>
        <v/>
      </c>
      <c r="BO149" s="806" t="str">
        <f t="shared" si="40"/>
        <v/>
      </c>
      <c r="BP149" s="807" t="str">
        <f t="shared" si="41"/>
        <v/>
      </c>
      <c r="BQ149" s="807" t="str">
        <f t="shared" si="42"/>
        <v/>
      </c>
      <c r="BR149" s="808" t="str">
        <f t="shared" si="43"/>
        <v/>
      </c>
      <c r="BS149" s="793"/>
      <c r="BT149" s="794"/>
      <c r="BU149" s="794"/>
      <c r="BV149" s="797"/>
      <c r="BW149" s="797"/>
      <c r="BX149" s="797"/>
      <c r="BY149" s="797"/>
      <c r="BZ149" s="797"/>
      <c r="CA149" s="797"/>
      <c r="CB149" s="797"/>
      <c r="CC149" s="797"/>
      <c r="CD149" s="797"/>
      <c r="CE149" s="797"/>
      <c r="CF149" s="797"/>
      <c r="CG149" s="797"/>
      <c r="CH149" s="797"/>
      <c r="CI149" s="794"/>
      <c r="CJ149" s="794"/>
      <c r="CK149" s="794"/>
      <c r="CL149" s="794"/>
      <c r="CM149" s="794"/>
      <c r="CN149" s="794"/>
      <c r="CO149" s="794"/>
      <c r="CP149" s="794"/>
      <c r="CQ149" s="794"/>
      <c r="CR149" s="794"/>
      <c r="CS149" s="794"/>
      <c r="CT149" s="794"/>
      <c r="CU149" s="794"/>
      <c r="CV149" s="797"/>
      <c r="CW149" s="794"/>
      <c r="CX149" s="794"/>
      <c r="CY149" s="794"/>
      <c r="CZ149" s="794"/>
      <c r="DA149" s="794"/>
      <c r="DB149" s="794"/>
      <c r="DC149" s="794"/>
      <c r="DD149" s="794"/>
      <c r="DE149" s="794"/>
      <c r="DF149" s="794"/>
      <c r="DG149" s="794"/>
      <c r="DH149" s="794"/>
      <c r="DI149" s="794"/>
      <c r="DJ149" s="794"/>
      <c r="DK149" s="794"/>
      <c r="DL149" s="794"/>
      <c r="DM149" s="794"/>
      <c r="DN149" s="794"/>
      <c r="DO149" s="794"/>
      <c r="DP149" s="794"/>
      <c r="DQ149" s="794"/>
      <c r="DR149" s="812" t="str">
        <f t="shared" si="34"/>
        <v/>
      </c>
      <c r="DS149" s="806" t="str">
        <f t="shared" si="35"/>
        <v/>
      </c>
      <c r="DT149" s="807" t="str">
        <f t="shared" si="36"/>
        <v/>
      </c>
      <c r="DU149" s="807" t="str">
        <f t="shared" si="37"/>
        <v/>
      </c>
      <c r="DV149" s="808" t="str">
        <f t="shared" si="38"/>
        <v/>
      </c>
      <c r="DW149" s="793"/>
      <c r="DX149" s="794"/>
      <c r="DY149" s="794"/>
      <c r="DZ149" s="797"/>
      <c r="EA149" s="797"/>
      <c r="EB149" s="797"/>
      <c r="EC149" s="797"/>
      <c r="ED149" s="797"/>
      <c r="EE149" s="797"/>
      <c r="EF149" s="797"/>
      <c r="EG149" s="797"/>
      <c r="EH149" s="797"/>
      <c r="EI149" s="797"/>
      <c r="EJ149" s="797"/>
      <c r="EK149" s="797"/>
      <c r="EL149" s="797"/>
      <c r="EM149" s="794"/>
      <c r="EN149" s="794"/>
      <c r="EO149" s="794"/>
      <c r="EP149" s="794"/>
      <c r="EQ149" s="794"/>
      <c r="ER149" s="794"/>
      <c r="ES149" s="794"/>
      <c r="ET149" s="794"/>
      <c r="EU149" s="794"/>
      <c r="EV149" s="794"/>
      <c r="EW149" s="794"/>
      <c r="EX149" s="794"/>
      <c r="EY149" s="794"/>
      <c r="EZ149" s="797"/>
      <c r="FA149" s="794"/>
      <c r="FB149" s="794"/>
      <c r="FC149" s="794"/>
      <c r="FD149" s="794"/>
      <c r="FE149" s="794"/>
      <c r="FF149" s="794"/>
      <c r="FG149" s="794"/>
      <c r="FH149" s="794"/>
      <c r="FI149" s="794"/>
      <c r="FJ149" s="794"/>
      <c r="FK149" s="794"/>
      <c r="FL149" s="794"/>
      <c r="FM149" s="794"/>
      <c r="FN149" s="794"/>
      <c r="FO149" s="794"/>
      <c r="FP149" s="794"/>
      <c r="FQ149" s="794"/>
      <c r="FR149" s="794"/>
      <c r="FS149" s="794"/>
      <c r="FT149" s="794"/>
      <c r="FU149" s="794"/>
      <c r="FV149" s="812" t="str">
        <f t="shared" si="44"/>
        <v/>
      </c>
      <c r="FW149" s="806" t="str">
        <f t="shared" si="45"/>
        <v/>
      </c>
      <c r="FX149" s="807" t="str">
        <f t="shared" si="46"/>
        <v/>
      </c>
      <c r="FY149" s="807" t="str">
        <f t="shared" si="47"/>
        <v/>
      </c>
      <c r="FZ149" s="808" t="str">
        <f t="shared" si="48"/>
        <v/>
      </c>
    </row>
    <row r="150" spans="14:182" x14ac:dyDescent="0.2">
      <c r="N150" s="804">
        <f>SUM(AirVision!A149)</f>
        <v>0</v>
      </c>
      <c r="O150" s="793"/>
      <c r="P150" s="794"/>
      <c r="Q150" s="794"/>
      <c r="R150" s="797"/>
      <c r="S150" s="797"/>
      <c r="T150" s="797"/>
      <c r="U150" s="797"/>
      <c r="V150" s="797"/>
      <c r="W150" s="797"/>
      <c r="X150" s="797"/>
      <c r="Y150" s="797"/>
      <c r="Z150" s="797"/>
      <c r="AA150" s="797"/>
      <c r="AB150" s="797"/>
      <c r="AC150" s="797"/>
      <c r="AD150" s="797"/>
      <c r="AE150" s="794"/>
      <c r="AF150" s="794"/>
      <c r="AG150" s="794"/>
      <c r="AH150" s="794"/>
      <c r="AI150" s="794"/>
      <c r="AJ150" s="794"/>
      <c r="AK150" s="794"/>
      <c r="AL150" s="794"/>
      <c r="AM150" s="794"/>
      <c r="AN150" s="794"/>
      <c r="AO150" s="794"/>
      <c r="AP150" s="794"/>
      <c r="AQ150" s="794"/>
      <c r="AR150" s="794"/>
      <c r="AS150" s="794"/>
      <c r="AT150" s="794"/>
      <c r="AU150" s="794"/>
      <c r="AV150" s="794"/>
      <c r="AW150" s="794"/>
      <c r="AX150" s="794"/>
      <c r="AY150" s="794"/>
      <c r="AZ150" s="794"/>
      <c r="BA150" s="794"/>
      <c r="BB150" s="794"/>
      <c r="BC150" s="794"/>
      <c r="BD150" s="794"/>
      <c r="BE150" s="794"/>
      <c r="BF150" s="794"/>
      <c r="BG150" s="794"/>
      <c r="BH150" s="794"/>
      <c r="BI150" s="794"/>
      <c r="BJ150" s="794"/>
      <c r="BK150" s="794"/>
      <c r="BL150" s="794"/>
      <c r="BM150" s="794"/>
      <c r="BN150" s="812" t="str">
        <f t="shared" si="39"/>
        <v/>
      </c>
      <c r="BO150" s="806" t="str">
        <f t="shared" si="40"/>
        <v/>
      </c>
      <c r="BP150" s="807" t="str">
        <f t="shared" si="41"/>
        <v/>
      </c>
      <c r="BQ150" s="807" t="str">
        <f t="shared" si="42"/>
        <v/>
      </c>
      <c r="BR150" s="808" t="str">
        <f t="shared" si="43"/>
        <v/>
      </c>
      <c r="BS150" s="793"/>
      <c r="BT150" s="794"/>
      <c r="BU150" s="794"/>
      <c r="BV150" s="797"/>
      <c r="BW150" s="797"/>
      <c r="BX150" s="797"/>
      <c r="BY150" s="797"/>
      <c r="BZ150" s="797"/>
      <c r="CA150" s="797"/>
      <c r="CB150" s="797"/>
      <c r="CC150" s="797"/>
      <c r="CD150" s="797"/>
      <c r="CE150" s="797"/>
      <c r="CF150" s="797"/>
      <c r="CG150" s="797"/>
      <c r="CH150" s="797"/>
      <c r="CI150" s="794"/>
      <c r="CJ150" s="794"/>
      <c r="CK150" s="794"/>
      <c r="CL150" s="794"/>
      <c r="CM150" s="794"/>
      <c r="CN150" s="794"/>
      <c r="CO150" s="794"/>
      <c r="CP150" s="794"/>
      <c r="CQ150" s="794"/>
      <c r="CR150" s="794"/>
      <c r="CS150" s="794"/>
      <c r="CT150" s="794"/>
      <c r="CU150" s="794"/>
      <c r="CV150" s="797"/>
      <c r="CW150" s="794"/>
      <c r="CX150" s="794"/>
      <c r="CY150" s="794"/>
      <c r="CZ150" s="794"/>
      <c r="DA150" s="794"/>
      <c r="DB150" s="794"/>
      <c r="DC150" s="794"/>
      <c r="DD150" s="794"/>
      <c r="DE150" s="794"/>
      <c r="DF150" s="794"/>
      <c r="DG150" s="794"/>
      <c r="DH150" s="794"/>
      <c r="DI150" s="794"/>
      <c r="DJ150" s="794"/>
      <c r="DK150" s="794"/>
      <c r="DL150" s="794"/>
      <c r="DM150" s="794"/>
      <c r="DN150" s="794"/>
      <c r="DO150" s="794"/>
      <c r="DP150" s="794"/>
      <c r="DQ150" s="794"/>
      <c r="DR150" s="812" t="str">
        <f t="shared" si="34"/>
        <v/>
      </c>
      <c r="DS150" s="806" t="str">
        <f t="shared" si="35"/>
        <v/>
      </c>
      <c r="DT150" s="807" t="str">
        <f t="shared" si="36"/>
        <v/>
      </c>
      <c r="DU150" s="807" t="str">
        <f t="shared" si="37"/>
        <v/>
      </c>
      <c r="DV150" s="808" t="str">
        <f t="shared" si="38"/>
        <v/>
      </c>
      <c r="DW150" s="793"/>
      <c r="DX150" s="794"/>
      <c r="DY150" s="794"/>
      <c r="DZ150" s="797"/>
      <c r="EA150" s="797"/>
      <c r="EB150" s="797"/>
      <c r="EC150" s="797"/>
      <c r="ED150" s="797"/>
      <c r="EE150" s="797"/>
      <c r="EF150" s="797"/>
      <c r="EG150" s="797"/>
      <c r="EH150" s="797"/>
      <c r="EI150" s="797"/>
      <c r="EJ150" s="797"/>
      <c r="EK150" s="797"/>
      <c r="EL150" s="797"/>
      <c r="EM150" s="794"/>
      <c r="EN150" s="794"/>
      <c r="EO150" s="794"/>
      <c r="EP150" s="794"/>
      <c r="EQ150" s="794"/>
      <c r="ER150" s="794"/>
      <c r="ES150" s="794"/>
      <c r="ET150" s="794"/>
      <c r="EU150" s="794"/>
      <c r="EV150" s="794"/>
      <c r="EW150" s="794"/>
      <c r="EX150" s="794"/>
      <c r="EY150" s="794"/>
      <c r="EZ150" s="797"/>
      <c r="FA150" s="794"/>
      <c r="FB150" s="794"/>
      <c r="FC150" s="794"/>
      <c r="FD150" s="794"/>
      <c r="FE150" s="794"/>
      <c r="FF150" s="794"/>
      <c r="FG150" s="794"/>
      <c r="FH150" s="794"/>
      <c r="FI150" s="794"/>
      <c r="FJ150" s="794"/>
      <c r="FK150" s="794"/>
      <c r="FL150" s="794"/>
      <c r="FM150" s="794"/>
      <c r="FN150" s="794"/>
      <c r="FO150" s="794"/>
      <c r="FP150" s="794"/>
      <c r="FQ150" s="794"/>
      <c r="FR150" s="794"/>
      <c r="FS150" s="794"/>
      <c r="FT150" s="794"/>
      <c r="FU150" s="794"/>
      <c r="FV150" s="812" t="str">
        <f t="shared" si="44"/>
        <v/>
      </c>
      <c r="FW150" s="806" t="str">
        <f t="shared" si="45"/>
        <v/>
      </c>
      <c r="FX150" s="807" t="str">
        <f t="shared" si="46"/>
        <v/>
      </c>
      <c r="FY150" s="807" t="str">
        <f t="shared" si="47"/>
        <v/>
      </c>
      <c r="FZ150" s="808" t="str">
        <f t="shared" si="48"/>
        <v/>
      </c>
    </row>
    <row r="151" spans="14:182" x14ac:dyDescent="0.2">
      <c r="N151" s="804">
        <f>SUM(AirVision!A150)</f>
        <v>0</v>
      </c>
      <c r="O151" s="793"/>
      <c r="P151" s="794"/>
      <c r="Q151" s="794"/>
      <c r="R151" s="797"/>
      <c r="S151" s="797"/>
      <c r="T151" s="797"/>
      <c r="U151" s="797"/>
      <c r="V151" s="797"/>
      <c r="W151" s="797"/>
      <c r="X151" s="797"/>
      <c r="Y151" s="797"/>
      <c r="Z151" s="797"/>
      <c r="AA151" s="797"/>
      <c r="AB151" s="797"/>
      <c r="AC151" s="797"/>
      <c r="AD151" s="797"/>
      <c r="AE151" s="794"/>
      <c r="AF151" s="794"/>
      <c r="AG151" s="794"/>
      <c r="AH151" s="794"/>
      <c r="AI151" s="794"/>
      <c r="AJ151" s="794"/>
      <c r="AK151" s="794"/>
      <c r="AL151" s="794"/>
      <c r="AM151" s="794"/>
      <c r="AN151" s="794"/>
      <c r="AO151" s="794"/>
      <c r="AP151" s="794"/>
      <c r="AQ151" s="794"/>
      <c r="AR151" s="794"/>
      <c r="AS151" s="794"/>
      <c r="AT151" s="794"/>
      <c r="AU151" s="794"/>
      <c r="AV151" s="794"/>
      <c r="AW151" s="794"/>
      <c r="AX151" s="794"/>
      <c r="AY151" s="794"/>
      <c r="AZ151" s="794"/>
      <c r="BA151" s="794"/>
      <c r="BB151" s="794"/>
      <c r="BC151" s="794"/>
      <c r="BD151" s="794"/>
      <c r="BE151" s="794"/>
      <c r="BF151" s="794"/>
      <c r="BG151" s="794"/>
      <c r="BH151" s="794"/>
      <c r="BI151" s="794"/>
      <c r="BJ151" s="794"/>
      <c r="BK151" s="794"/>
      <c r="BL151" s="794"/>
      <c r="BM151" s="794"/>
      <c r="BN151" s="812" t="str">
        <f t="shared" si="39"/>
        <v/>
      </c>
      <c r="BO151" s="806" t="str">
        <f t="shared" si="40"/>
        <v/>
      </c>
      <c r="BP151" s="807" t="str">
        <f t="shared" si="41"/>
        <v/>
      </c>
      <c r="BQ151" s="807" t="str">
        <f t="shared" si="42"/>
        <v/>
      </c>
      <c r="BR151" s="808" t="str">
        <f t="shared" si="43"/>
        <v/>
      </c>
      <c r="BS151" s="793"/>
      <c r="BT151" s="794"/>
      <c r="BU151" s="794"/>
      <c r="BV151" s="797"/>
      <c r="BW151" s="797"/>
      <c r="BX151" s="797"/>
      <c r="BY151" s="797"/>
      <c r="BZ151" s="797"/>
      <c r="CA151" s="797"/>
      <c r="CB151" s="797"/>
      <c r="CC151" s="797"/>
      <c r="CD151" s="797"/>
      <c r="CE151" s="797"/>
      <c r="CF151" s="797"/>
      <c r="CG151" s="797"/>
      <c r="CH151" s="797"/>
      <c r="CI151" s="794"/>
      <c r="CJ151" s="794"/>
      <c r="CK151" s="794"/>
      <c r="CL151" s="794"/>
      <c r="CM151" s="794"/>
      <c r="CN151" s="794"/>
      <c r="CO151" s="794"/>
      <c r="CP151" s="794"/>
      <c r="CQ151" s="794"/>
      <c r="CR151" s="794"/>
      <c r="CS151" s="794"/>
      <c r="CT151" s="794"/>
      <c r="CU151" s="794"/>
      <c r="CV151" s="797"/>
      <c r="CW151" s="794"/>
      <c r="CX151" s="794"/>
      <c r="CY151" s="794"/>
      <c r="CZ151" s="794"/>
      <c r="DA151" s="794"/>
      <c r="DB151" s="794"/>
      <c r="DC151" s="794"/>
      <c r="DD151" s="794"/>
      <c r="DE151" s="794"/>
      <c r="DF151" s="794"/>
      <c r="DG151" s="794"/>
      <c r="DH151" s="794"/>
      <c r="DI151" s="794"/>
      <c r="DJ151" s="794"/>
      <c r="DK151" s="794"/>
      <c r="DL151" s="794"/>
      <c r="DM151" s="794"/>
      <c r="DN151" s="794"/>
      <c r="DO151" s="794"/>
      <c r="DP151" s="794"/>
      <c r="DQ151" s="794"/>
      <c r="DR151" s="812" t="str">
        <f t="shared" si="34"/>
        <v/>
      </c>
      <c r="DS151" s="806" t="str">
        <f t="shared" si="35"/>
        <v/>
      </c>
      <c r="DT151" s="807" t="str">
        <f t="shared" si="36"/>
        <v/>
      </c>
      <c r="DU151" s="807" t="str">
        <f t="shared" si="37"/>
        <v/>
      </c>
      <c r="DV151" s="808" t="str">
        <f t="shared" si="38"/>
        <v/>
      </c>
      <c r="DW151" s="793"/>
      <c r="DX151" s="794"/>
      <c r="DY151" s="794"/>
      <c r="DZ151" s="797"/>
      <c r="EA151" s="797"/>
      <c r="EB151" s="797"/>
      <c r="EC151" s="797"/>
      <c r="ED151" s="797"/>
      <c r="EE151" s="797"/>
      <c r="EF151" s="797"/>
      <c r="EG151" s="797"/>
      <c r="EH151" s="797"/>
      <c r="EI151" s="797"/>
      <c r="EJ151" s="797"/>
      <c r="EK151" s="797"/>
      <c r="EL151" s="797"/>
      <c r="EM151" s="794"/>
      <c r="EN151" s="794"/>
      <c r="EO151" s="794"/>
      <c r="EP151" s="794"/>
      <c r="EQ151" s="794"/>
      <c r="ER151" s="794"/>
      <c r="ES151" s="794"/>
      <c r="ET151" s="794"/>
      <c r="EU151" s="794"/>
      <c r="EV151" s="794"/>
      <c r="EW151" s="794"/>
      <c r="EX151" s="794"/>
      <c r="EY151" s="794"/>
      <c r="EZ151" s="797"/>
      <c r="FA151" s="794"/>
      <c r="FB151" s="794"/>
      <c r="FC151" s="794"/>
      <c r="FD151" s="794"/>
      <c r="FE151" s="794"/>
      <c r="FF151" s="794"/>
      <c r="FG151" s="794"/>
      <c r="FH151" s="794"/>
      <c r="FI151" s="794"/>
      <c r="FJ151" s="794"/>
      <c r="FK151" s="794"/>
      <c r="FL151" s="794"/>
      <c r="FM151" s="794"/>
      <c r="FN151" s="794"/>
      <c r="FO151" s="794"/>
      <c r="FP151" s="794"/>
      <c r="FQ151" s="794"/>
      <c r="FR151" s="794"/>
      <c r="FS151" s="794"/>
      <c r="FT151" s="794"/>
      <c r="FU151" s="794"/>
      <c r="FV151" s="812" t="str">
        <f t="shared" si="44"/>
        <v/>
      </c>
      <c r="FW151" s="806" t="str">
        <f t="shared" si="45"/>
        <v/>
      </c>
      <c r="FX151" s="807" t="str">
        <f t="shared" si="46"/>
        <v/>
      </c>
      <c r="FY151" s="807" t="str">
        <f t="shared" si="47"/>
        <v/>
      </c>
      <c r="FZ151" s="808" t="str">
        <f t="shared" si="48"/>
        <v/>
      </c>
    </row>
    <row r="152" spans="14:182" x14ac:dyDescent="0.2">
      <c r="N152" s="804">
        <f>SUM(AirVision!A151)</f>
        <v>0</v>
      </c>
      <c r="O152" s="793"/>
      <c r="P152" s="794"/>
      <c r="Q152" s="794"/>
      <c r="R152" s="797"/>
      <c r="S152" s="797"/>
      <c r="T152" s="797"/>
      <c r="U152" s="797"/>
      <c r="V152" s="797"/>
      <c r="W152" s="797"/>
      <c r="X152" s="797"/>
      <c r="Y152" s="797"/>
      <c r="Z152" s="797"/>
      <c r="AA152" s="797"/>
      <c r="AB152" s="797"/>
      <c r="AC152" s="797"/>
      <c r="AD152" s="797"/>
      <c r="AE152" s="794"/>
      <c r="AF152" s="794"/>
      <c r="AG152" s="794"/>
      <c r="AH152" s="794"/>
      <c r="AI152" s="794"/>
      <c r="AJ152" s="794"/>
      <c r="AK152" s="794"/>
      <c r="AL152" s="794"/>
      <c r="AM152" s="794"/>
      <c r="AN152" s="794"/>
      <c r="AO152" s="794"/>
      <c r="AP152" s="794"/>
      <c r="AQ152" s="794"/>
      <c r="AR152" s="794"/>
      <c r="AS152" s="794"/>
      <c r="AT152" s="794"/>
      <c r="AU152" s="794"/>
      <c r="AV152" s="794"/>
      <c r="AW152" s="794"/>
      <c r="AX152" s="794"/>
      <c r="AY152" s="794"/>
      <c r="AZ152" s="794"/>
      <c r="BA152" s="794"/>
      <c r="BB152" s="794"/>
      <c r="BC152" s="794"/>
      <c r="BD152" s="794"/>
      <c r="BE152" s="794"/>
      <c r="BF152" s="794"/>
      <c r="BG152" s="794"/>
      <c r="BH152" s="794"/>
      <c r="BI152" s="794"/>
      <c r="BJ152" s="794"/>
      <c r="BK152" s="794"/>
      <c r="BL152" s="794"/>
      <c r="BM152" s="794"/>
      <c r="BN152" s="812" t="str">
        <f t="shared" si="39"/>
        <v/>
      </c>
      <c r="BO152" s="806" t="str">
        <f t="shared" si="40"/>
        <v/>
      </c>
      <c r="BP152" s="807" t="str">
        <f t="shared" si="41"/>
        <v/>
      </c>
      <c r="BQ152" s="807" t="str">
        <f t="shared" si="42"/>
        <v/>
      </c>
      <c r="BR152" s="808" t="str">
        <f t="shared" si="43"/>
        <v/>
      </c>
      <c r="BS152" s="793"/>
      <c r="BT152" s="794"/>
      <c r="BU152" s="794"/>
      <c r="BV152" s="797"/>
      <c r="BW152" s="797"/>
      <c r="BX152" s="797"/>
      <c r="BY152" s="797"/>
      <c r="BZ152" s="797"/>
      <c r="CA152" s="797"/>
      <c r="CB152" s="797"/>
      <c r="CC152" s="797"/>
      <c r="CD152" s="797"/>
      <c r="CE152" s="797"/>
      <c r="CF152" s="797"/>
      <c r="CG152" s="797"/>
      <c r="CH152" s="797"/>
      <c r="CI152" s="794"/>
      <c r="CJ152" s="794"/>
      <c r="CK152" s="794"/>
      <c r="CL152" s="794"/>
      <c r="CM152" s="794"/>
      <c r="CN152" s="794"/>
      <c r="CO152" s="794"/>
      <c r="CP152" s="794"/>
      <c r="CQ152" s="794"/>
      <c r="CR152" s="794"/>
      <c r="CS152" s="794"/>
      <c r="CT152" s="794"/>
      <c r="CU152" s="794"/>
      <c r="CV152" s="797"/>
      <c r="CW152" s="794"/>
      <c r="CX152" s="794"/>
      <c r="CY152" s="794"/>
      <c r="CZ152" s="794"/>
      <c r="DA152" s="794"/>
      <c r="DB152" s="794"/>
      <c r="DC152" s="794"/>
      <c r="DD152" s="794"/>
      <c r="DE152" s="794"/>
      <c r="DF152" s="794"/>
      <c r="DG152" s="794"/>
      <c r="DH152" s="794"/>
      <c r="DI152" s="794"/>
      <c r="DJ152" s="794"/>
      <c r="DK152" s="794"/>
      <c r="DL152" s="794"/>
      <c r="DM152" s="794"/>
      <c r="DN152" s="794"/>
      <c r="DO152" s="794"/>
      <c r="DP152" s="794"/>
      <c r="DQ152" s="794"/>
      <c r="DR152" s="812" t="str">
        <f t="shared" si="34"/>
        <v/>
      </c>
      <c r="DS152" s="806" t="str">
        <f t="shared" si="35"/>
        <v/>
      </c>
      <c r="DT152" s="807" t="str">
        <f t="shared" si="36"/>
        <v/>
      </c>
      <c r="DU152" s="807" t="str">
        <f t="shared" si="37"/>
        <v/>
      </c>
      <c r="DV152" s="808" t="str">
        <f t="shared" si="38"/>
        <v/>
      </c>
      <c r="DW152" s="793"/>
      <c r="DX152" s="794"/>
      <c r="DY152" s="794"/>
      <c r="DZ152" s="797"/>
      <c r="EA152" s="797"/>
      <c r="EB152" s="797"/>
      <c r="EC152" s="797"/>
      <c r="ED152" s="797"/>
      <c r="EE152" s="797"/>
      <c r="EF152" s="797"/>
      <c r="EG152" s="797"/>
      <c r="EH152" s="797"/>
      <c r="EI152" s="797"/>
      <c r="EJ152" s="797"/>
      <c r="EK152" s="797"/>
      <c r="EL152" s="797"/>
      <c r="EM152" s="794"/>
      <c r="EN152" s="794"/>
      <c r="EO152" s="794"/>
      <c r="EP152" s="794"/>
      <c r="EQ152" s="794"/>
      <c r="ER152" s="794"/>
      <c r="ES152" s="794"/>
      <c r="ET152" s="794"/>
      <c r="EU152" s="794"/>
      <c r="EV152" s="794"/>
      <c r="EW152" s="794"/>
      <c r="EX152" s="794"/>
      <c r="EY152" s="794"/>
      <c r="EZ152" s="797"/>
      <c r="FA152" s="794"/>
      <c r="FB152" s="794"/>
      <c r="FC152" s="794"/>
      <c r="FD152" s="794"/>
      <c r="FE152" s="794"/>
      <c r="FF152" s="794"/>
      <c r="FG152" s="794"/>
      <c r="FH152" s="794"/>
      <c r="FI152" s="794"/>
      <c r="FJ152" s="794"/>
      <c r="FK152" s="794"/>
      <c r="FL152" s="794"/>
      <c r="FM152" s="794"/>
      <c r="FN152" s="794"/>
      <c r="FO152" s="794"/>
      <c r="FP152" s="794"/>
      <c r="FQ152" s="794"/>
      <c r="FR152" s="794"/>
      <c r="FS152" s="794"/>
      <c r="FT152" s="794"/>
      <c r="FU152" s="794"/>
      <c r="FV152" s="812" t="str">
        <f t="shared" si="44"/>
        <v/>
      </c>
      <c r="FW152" s="806" t="str">
        <f t="shared" si="45"/>
        <v/>
      </c>
      <c r="FX152" s="807" t="str">
        <f t="shared" si="46"/>
        <v/>
      </c>
      <c r="FY152" s="807" t="str">
        <f t="shared" si="47"/>
        <v/>
      </c>
      <c r="FZ152" s="808" t="str">
        <f t="shared" si="48"/>
        <v/>
      </c>
    </row>
    <row r="153" spans="14:182" x14ac:dyDescent="0.2">
      <c r="N153" s="804">
        <f>SUM(AirVision!A152)</f>
        <v>0</v>
      </c>
      <c r="O153" s="793"/>
      <c r="P153" s="794"/>
      <c r="Q153" s="794"/>
      <c r="R153" s="797"/>
      <c r="S153" s="797"/>
      <c r="T153" s="797"/>
      <c r="U153" s="797"/>
      <c r="V153" s="797"/>
      <c r="W153" s="797"/>
      <c r="X153" s="797"/>
      <c r="Y153" s="797"/>
      <c r="Z153" s="797"/>
      <c r="AA153" s="797"/>
      <c r="AB153" s="797"/>
      <c r="AC153" s="797"/>
      <c r="AD153" s="797"/>
      <c r="AE153" s="794"/>
      <c r="AF153" s="794"/>
      <c r="AG153" s="794"/>
      <c r="AH153" s="794"/>
      <c r="AI153" s="794"/>
      <c r="AJ153" s="794"/>
      <c r="AK153" s="794"/>
      <c r="AL153" s="794"/>
      <c r="AM153" s="794"/>
      <c r="AN153" s="794"/>
      <c r="AO153" s="794"/>
      <c r="AP153" s="794"/>
      <c r="AQ153" s="794"/>
      <c r="AR153" s="794"/>
      <c r="AS153" s="794"/>
      <c r="AT153" s="794"/>
      <c r="AU153" s="794"/>
      <c r="AV153" s="794"/>
      <c r="AW153" s="794"/>
      <c r="AX153" s="794"/>
      <c r="AY153" s="794"/>
      <c r="AZ153" s="794"/>
      <c r="BA153" s="794"/>
      <c r="BB153" s="794"/>
      <c r="BC153" s="794"/>
      <c r="BD153" s="794"/>
      <c r="BE153" s="794"/>
      <c r="BF153" s="794"/>
      <c r="BG153" s="794"/>
      <c r="BH153" s="794"/>
      <c r="BI153" s="794"/>
      <c r="BJ153" s="794"/>
      <c r="BK153" s="794"/>
      <c r="BL153" s="794"/>
      <c r="BM153" s="794"/>
      <c r="BN153" s="812" t="str">
        <f t="shared" si="39"/>
        <v/>
      </c>
      <c r="BO153" s="806" t="str">
        <f t="shared" si="40"/>
        <v/>
      </c>
      <c r="BP153" s="807" t="str">
        <f t="shared" si="41"/>
        <v/>
      </c>
      <c r="BQ153" s="807" t="str">
        <f t="shared" si="42"/>
        <v/>
      </c>
      <c r="BR153" s="808" t="str">
        <f t="shared" si="43"/>
        <v/>
      </c>
      <c r="BS153" s="793"/>
      <c r="BT153" s="794"/>
      <c r="BU153" s="794"/>
      <c r="BV153" s="797"/>
      <c r="BW153" s="797"/>
      <c r="BX153" s="797"/>
      <c r="BY153" s="797"/>
      <c r="BZ153" s="797"/>
      <c r="CA153" s="797"/>
      <c r="CB153" s="797"/>
      <c r="CC153" s="797"/>
      <c r="CD153" s="797"/>
      <c r="CE153" s="797"/>
      <c r="CF153" s="797"/>
      <c r="CG153" s="797"/>
      <c r="CH153" s="797"/>
      <c r="CI153" s="794"/>
      <c r="CJ153" s="794"/>
      <c r="CK153" s="794"/>
      <c r="CL153" s="794"/>
      <c r="CM153" s="794"/>
      <c r="CN153" s="794"/>
      <c r="CO153" s="794"/>
      <c r="CP153" s="794"/>
      <c r="CQ153" s="794"/>
      <c r="CR153" s="794"/>
      <c r="CS153" s="794"/>
      <c r="CT153" s="794"/>
      <c r="CU153" s="794"/>
      <c r="CV153" s="797"/>
      <c r="CW153" s="794"/>
      <c r="CX153" s="794"/>
      <c r="CY153" s="794"/>
      <c r="CZ153" s="794"/>
      <c r="DA153" s="794"/>
      <c r="DB153" s="794"/>
      <c r="DC153" s="794"/>
      <c r="DD153" s="794"/>
      <c r="DE153" s="794"/>
      <c r="DF153" s="794"/>
      <c r="DG153" s="794"/>
      <c r="DH153" s="794"/>
      <c r="DI153" s="794"/>
      <c r="DJ153" s="794"/>
      <c r="DK153" s="794"/>
      <c r="DL153" s="794"/>
      <c r="DM153" s="794"/>
      <c r="DN153" s="794"/>
      <c r="DO153" s="794"/>
      <c r="DP153" s="794"/>
      <c r="DQ153" s="794"/>
      <c r="DR153" s="812" t="str">
        <f t="shared" si="34"/>
        <v/>
      </c>
      <c r="DS153" s="806" t="str">
        <f t="shared" si="35"/>
        <v/>
      </c>
      <c r="DT153" s="807" t="str">
        <f t="shared" si="36"/>
        <v/>
      </c>
      <c r="DU153" s="807" t="str">
        <f t="shared" si="37"/>
        <v/>
      </c>
      <c r="DV153" s="808" t="str">
        <f t="shared" si="38"/>
        <v/>
      </c>
      <c r="DW153" s="793"/>
      <c r="DX153" s="794"/>
      <c r="DY153" s="794"/>
      <c r="DZ153" s="797"/>
      <c r="EA153" s="797"/>
      <c r="EB153" s="797"/>
      <c r="EC153" s="797"/>
      <c r="ED153" s="797"/>
      <c r="EE153" s="797"/>
      <c r="EF153" s="797"/>
      <c r="EG153" s="797"/>
      <c r="EH153" s="797"/>
      <c r="EI153" s="797"/>
      <c r="EJ153" s="797"/>
      <c r="EK153" s="797"/>
      <c r="EL153" s="797"/>
      <c r="EM153" s="794"/>
      <c r="EN153" s="794"/>
      <c r="EO153" s="794"/>
      <c r="EP153" s="794"/>
      <c r="EQ153" s="794"/>
      <c r="ER153" s="794"/>
      <c r="ES153" s="794"/>
      <c r="ET153" s="794"/>
      <c r="EU153" s="794"/>
      <c r="EV153" s="794"/>
      <c r="EW153" s="794"/>
      <c r="EX153" s="794"/>
      <c r="EY153" s="794"/>
      <c r="EZ153" s="797"/>
      <c r="FA153" s="794"/>
      <c r="FB153" s="794"/>
      <c r="FC153" s="794"/>
      <c r="FD153" s="794"/>
      <c r="FE153" s="794"/>
      <c r="FF153" s="794"/>
      <c r="FG153" s="794"/>
      <c r="FH153" s="794"/>
      <c r="FI153" s="794"/>
      <c r="FJ153" s="794"/>
      <c r="FK153" s="794"/>
      <c r="FL153" s="794"/>
      <c r="FM153" s="794"/>
      <c r="FN153" s="794"/>
      <c r="FO153" s="794"/>
      <c r="FP153" s="794"/>
      <c r="FQ153" s="794"/>
      <c r="FR153" s="794"/>
      <c r="FS153" s="794"/>
      <c r="FT153" s="794"/>
      <c r="FU153" s="794"/>
      <c r="FV153" s="812" t="str">
        <f t="shared" si="44"/>
        <v/>
      </c>
      <c r="FW153" s="806" t="str">
        <f t="shared" si="45"/>
        <v/>
      </c>
      <c r="FX153" s="807" t="str">
        <f t="shared" si="46"/>
        <v/>
      </c>
      <c r="FY153" s="807" t="str">
        <f t="shared" si="47"/>
        <v/>
      </c>
      <c r="FZ153" s="808" t="str">
        <f t="shared" si="48"/>
        <v/>
      </c>
    </row>
    <row r="154" spans="14:182" x14ac:dyDescent="0.2">
      <c r="N154" s="804">
        <f>SUM(AirVision!A153)</f>
        <v>0</v>
      </c>
      <c r="O154" s="793"/>
      <c r="P154" s="794"/>
      <c r="Q154" s="794"/>
      <c r="R154" s="797"/>
      <c r="S154" s="797"/>
      <c r="T154" s="797"/>
      <c r="U154" s="797"/>
      <c r="V154" s="797"/>
      <c r="W154" s="797"/>
      <c r="X154" s="797"/>
      <c r="Y154" s="797"/>
      <c r="Z154" s="797"/>
      <c r="AA154" s="797"/>
      <c r="AB154" s="797"/>
      <c r="AC154" s="797"/>
      <c r="AD154" s="797"/>
      <c r="AE154" s="794"/>
      <c r="AF154" s="794"/>
      <c r="AG154" s="794"/>
      <c r="AH154" s="794"/>
      <c r="AI154" s="794"/>
      <c r="AJ154" s="794"/>
      <c r="AK154" s="794"/>
      <c r="AL154" s="794"/>
      <c r="AM154" s="794"/>
      <c r="AN154" s="794"/>
      <c r="AO154" s="794"/>
      <c r="AP154" s="794"/>
      <c r="AQ154" s="794"/>
      <c r="AR154" s="794"/>
      <c r="AS154" s="794"/>
      <c r="AT154" s="794"/>
      <c r="AU154" s="794"/>
      <c r="AV154" s="794"/>
      <c r="AW154" s="794"/>
      <c r="AX154" s="794"/>
      <c r="AY154" s="794"/>
      <c r="AZ154" s="794"/>
      <c r="BA154" s="794"/>
      <c r="BB154" s="794"/>
      <c r="BC154" s="794"/>
      <c r="BD154" s="794"/>
      <c r="BE154" s="794"/>
      <c r="BF154" s="794"/>
      <c r="BG154" s="794"/>
      <c r="BH154" s="794"/>
      <c r="BI154" s="794"/>
      <c r="BJ154" s="794"/>
      <c r="BK154" s="794"/>
      <c r="BL154" s="794"/>
      <c r="BM154" s="794"/>
      <c r="BN154" s="812" t="str">
        <f t="shared" si="39"/>
        <v/>
      </c>
      <c r="BO154" s="806" t="str">
        <f t="shared" si="40"/>
        <v/>
      </c>
      <c r="BP154" s="807" t="str">
        <f t="shared" si="41"/>
        <v/>
      </c>
      <c r="BQ154" s="807" t="str">
        <f t="shared" si="42"/>
        <v/>
      </c>
      <c r="BR154" s="808" t="str">
        <f t="shared" si="43"/>
        <v/>
      </c>
      <c r="BS154" s="793"/>
      <c r="BT154" s="794"/>
      <c r="BU154" s="794"/>
      <c r="BV154" s="797"/>
      <c r="BW154" s="797"/>
      <c r="BX154" s="797"/>
      <c r="BY154" s="797"/>
      <c r="BZ154" s="797"/>
      <c r="CA154" s="797"/>
      <c r="CB154" s="797"/>
      <c r="CC154" s="797"/>
      <c r="CD154" s="797"/>
      <c r="CE154" s="797"/>
      <c r="CF154" s="797"/>
      <c r="CG154" s="797"/>
      <c r="CH154" s="797"/>
      <c r="CI154" s="794"/>
      <c r="CJ154" s="794"/>
      <c r="CK154" s="794"/>
      <c r="CL154" s="794"/>
      <c r="CM154" s="794"/>
      <c r="CN154" s="794"/>
      <c r="CO154" s="794"/>
      <c r="CP154" s="794"/>
      <c r="CQ154" s="794"/>
      <c r="CR154" s="794"/>
      <c r="CS154" s="794"/>
      <c r="CT154" s="794"/>
      <c r="CU154" s="794"/>
      <c r="CV154" s="797"/>
      <c r="CW154" s="794"/>
      <c r="CX154" s="794"/>
      <c r="CY154" s="794"/>
      <c r="CZ154" s="794"/>
      <c r="DA154" s="794"/>
      <c r="DB154" s="794"/>
      <c r="DC154" s="794"/>
      <c r="DD154" s="794"/>
      <c r="DE154" s="794"/>
      <c r="DF154" s="794"/>
      <c r="DG154" s="794"/>
      <c r="DH154" s="794"/>
      <c r="DI154" s="794"/>
      <c r="DJ154" s="794"/>
      <c r="DK154" s="794"/>
      <c r="DL154" s="794"/>
      <c r="DM154" s="794"/>
      <c r="DN154" s="794"/>
      <c r="DO154" s="794"/>
      <c r="DP154" s="794"/>
      <c r="DQ154" s="794"/>
      <c r="DR154" s="812" t="str">
        <f t="shared" si="34"/>
        <v/>
      </c>
      <c r="DS154" s="806" t="str">
        <f t="shared" si="35"/>
        <v/>
      </c>
      <c r="DT154" s="807" t="str">
        <f t="shared" si="36"/>
        <v/>
      </c>
      <c r="DU154" s="807" t="str">
        <f t="shared" si="37"/>
        <v/>
      </c>
      <c r="DV154" s="808" t="str">
        <f t="shared" si="38"/>
        <v/>
      </c>
      <c r="DW154" s="793"/>
      <c r="DX154" s="794"/>
      <c r="DY154" s="794"/>
      <c r="DZ154" s="797"/>
      <c r="EA154" s="797"/>
      <c r="EB154" s="797"/>
      <c r="EC154" s="797"/>
      <c r="ED154" s="797"/>
      <c r="EE154" s="797"/>
      <c r="EF154" s="797"/>
      <c r="EG154" s="797"/>
      <c r="EH154" s="797"/>
      <c r="EI154" s="797"/>
      <c r="EJ154" s="797"/>
      <c r="EK154" s="797"/>
      <c r="EL154" s="797"/>
      <c r="EM154" s="794"/>
      <c r="EN154" s="794"/>
      <c r="EO154" s="794"/>
      <c r="EP154" s="794"/>
      <c r="EQ154" s="794"/>
      <c r="ER154" s="794"/>
      <c r="ES154" s="794"/>
      <c r="ET154" s="794"/>
      <c r="EU154" s="794"/>
      <c r="EV154" s="794"/>
      <c r="EW154" s="794"/>
      <c r="EX154" s="794"/>
      <c r="EY154" s="794"/>
      <c r="EZ154" s="797"/>
      <c r="FA154" s="794"/>
      <c r="FB154" s="794"/>
      <c r="FC154" s="794"/>
      <c r="FD154" s="794"/>
      <c r="FE154" s="794"/>
      <c r="FF154" s="794"/>
      <c r="FG154" s="794"/>
      <c r="FH154" s="794"/>
      <c r="FI154" s="794"/>
      <c r="FJ154" s="794"/>
      <c r="FK154" s="794"/>
      <c r="FL154" s="794"/>
      <c r="FM154" s="794"/>
      <c r="FN154" s="794"/>
      <c r="FO154" s="794"/>
      <c r="FP154" s="794"/>
      <c r="FQ154" s="794"/>
      <c r="FR154" s="794"/>
      <c r="FS154" s="794"/>
      <c r="FT154" s="794"/>
      <c r="FU154" s="794"/>
      <c r="FV154" s="812" t="str">
        <f t="shared" si="44"/>
        <v/>
      </c>
      <c r="FW154" s="806" t="str">
        <f t="shared" si="45"/>
        <v/>
      </c>
      <c r="FX154" s="807" t="str">
        <f t="shared" si="46"/>
        <v/>
      </c>
      <c r="FY154" s="807" t="str">
        <f t="shared" si="47"/>
        <v/>
      </c>
      <c r="FZ154" s="808" t="str">
        <f t="shared" si="48"/>
        <v/>
      </c>
    </row>
    <row r="155" spans="14:182" x14ac:dyDescent="0.2">
      <c r="N155" s="804">
        <f>SUM(AirVision!A154)</f>
        <v>0</v>
      </c>
      <c r="O155" s="793"/>
      <c r="P155" s="794"/>
      <c r="Q155" s="794"/>
      <c r="R155" s="797"/>
      <c r="S155" s="797"/>
      <c r="T155" s="797"/>
      <c r="U155" s="797"/>
      <c r="V155" s="797"/>
      <c r="W155" s="797"/>
      <c r="X155" s="797"/>
      <c r="Y155" s="797"/>
      <c r="Z155" s="797"/>
      <c r="AA155" s="797"/>
      <c r="AB155" s="797"/>
      <c r="AC155" s="797"/>
      <c r="AD155" s="797"/>
      <c r="AE155" s="794"/>
      <c r="AF155" s="794"/>
      <c r="AG155" s="794"/>
      <c r="AH155" s="794"/>
      <c r="AI155" s="794"/>
      <c r="AJ155" s="794"/>
      <c r="AK155" s="794"/>
      <c r="AL155" s="794"/>
      <c r="AM155" s="794"/>
      <c r="AN155" s="794"/>
      <c r="AO155" s="794"/>
      <c r="AP155" s="794"/>
      <c r="AQ155" s="794"/>
      <c r="AR155" s="794"/>
      <c r="AS155" s="794"/>
      <c r="AT155" s="794"/>
      <c r="AU155" s="794"/>
      <c r="AV155" s="794"/>
      <c r="AW155" s="794"/>
      <c r="AX155" s="794"/>
      <c r="AY155" s="794"/>
      <c r="AZ155" s="794"/>
      <c r="BA155" s="794"/>
      <c r="BB155" s="794"/>
      <c r="BC155" s="794"/>
      <c r="BD155" s="794"/>
      <c r="BE155" s="794"/>
      <c r="BF155" s="794"/>
      <c r="BG155" s="794"/>
      <c r="BH155" s="794"/>
      <c r="BI155" s="794"/>
      <c r="BJ155" s="794"/>
      <c r="BK155" s="794"/>
      <c r="BL155" s="794"/>
      <c r="BM155" s="794"/>
      <c r="BN155" s="812" t="str">
        <f t="shared" si="39"/>
        <v/>
      </c>
      <c r="BO155" s="806" t="str">
        <f t="shared" si="40"/>
        <v/>
      </c>
      <c r="BP155" s="807" t="str">
        <f t="shared" si="41"/>
        <v/>
      </c>
      <c r="BQ155" s="807" t="str">
        <f t="shared" si="42"/>
        <v/>
      </c>
      <c r="BR155" s="808" t="str">
        <f t="shared" si="43"/>
        <v/>
      </c>
      <c r="BS155" s="793"/>
      <c r="BT155" s="794"/>
      <c r="BU155" s="794"/>
      <c r="BV155" s="797"/>
      <c r="BW155" s="797"/>
      <c r="BX155" s="797"/>
      <c r="BY155" s="797"/>
      <c r="BZ155" s="797"/>
      <c r="CA155" s="797"/>
      <c r="CB155" s="797"/>
      <c r="CC155" s="797"/>
      <c r="CD155" s="797"/>
      <c r="CE155" s="797"/>
      <c r="CF155" s="797"/>
      <c r="CG155" s="797"/>
      <c r="CH155" s="797"/>
      <c r="CI155" s="794"/>
      <c r="CJ155" s="794"/>
      <c r="CK155" s="794"/>
      <c r="CL155" s="794"/>
      <c r="CM155" s="794"/>
      <c r="CN155" s="794"/>
      <c r="CO155" s="794"/>
      <c r="CP155" s="794"/>
      <c r="CQ155" s="794"/>
      <c r="CR155" s="794"/>
      <c r="CS155" s="794"/>
      <c r="CT155" s="794"/>
      <c r="CU155" s="794"/>
      <c r="CV155" s="797"/>
      <c r="CW155" s="794"/>
      <c r="CX155" s="794"/>
      <c r="CY155" s="794"/>
      <c r="CZ155" s="794"/>
      <c r="DA155" s="794"/>
      <c r="DB155" s="794"/>
      <c r="DC155" s="794"/>
      <c r="DD155" s="794"/>
      <c r="DE155" s="794"/>
      <c r="DF155" s="794"/>
      <c r="DG155" s="794"/>
      <c r="DH155" s="794"/>
      <c r="DI155" s="794"/>
      <c r="DJ155" s="794"/>
      <c r="DK155" s="794"/>
      <c r="DL155" s="794"/>
      <c r="DM155" s="794"/>
      <c r="DN155" s="794"/>
      <c r="DO155" s="794"/>
      <c r="DP155" s="794"/>
      <c r="DQ155" s="794"/>
      <c r="DR155" s="812" t="str">
        <f t="shared" si="34"/>
        <v/>
      </c>
      <c r="DS155" s="806" t="str">
        <f t="shared" si="35"/>
        <v/>
      </c>
      <c r="DT155" s="807" t="str">
        <f t="shared" si="36"/>
        <v/>
      </c>
      <c r="DU155" s="807" t="str">
        <f t="shared" si="37"/>
        <v/>
      </c>
      <c r="DV155" s="808" t="str">
        <f t="shared" si="38"/>
        <v/>
      </c>
      <c r="DW155" s="793"/>
      <c r="DX155" s="794"/>
      <c r="DY155" s="794"/>
      <c r="DZ155" s="797"/>
      <c r="EA155" s="797"/>
      <c r="EB155" s="797"/>
      <c r="EC155" s="797"/>
      <c r="ED155" s="797"/>
      <c r="EE155" s="797"/>
      <c r="EF155" s="797"/>
      <c r="EG155" s="797"/>
      <c r="EH155" s="797"/>
      <c r="EI155" s="797"/>
      <c r="EJ155" s="797"/>
      <c r="EK155" s="797"/>
      <c r="EL155" s="797"/>
      <c r="EM155" s="794"/>
      <c r="EN155" s="794"/>
      <c r="EO155" s="794"/>
      <c r="EP155" s="794"/>
      <c r="EQ155" s="794"/>
      <c r="ER155" s="794"/>
      <c r="ES155" s="794"/>
      <c r="ET155" s="794"/>
      <c r="EU155" s="794"/>
      <c r="EV155" s="794"/>
      <c r="EW155" s="794"/>
      <c r="EX155" s="794"/>
      <c r="EY155" s="794"/>
      <c r="EZ155" s="797"/>
      <c r="FA155" s="794"/>
      <c r="FB155" s="794"/>
      <c r="FC155" s="794"/>
      <c r="FD155" s="794"/>
      <c r="FE155" s="794"/>
      <c r="FF155" s="794"/>
      <c r="FG155" s="794"/>
      <c r="FH155" s="794"/>
      <c r="FI155" s="794"/>
      <c r="FJ155" s="794"/>
      <c r="FK155" s="794"/>
      <c r="FL155" s="794"/>
      <c r="FM155" s="794"/>
      <c r="FN155" s="794"/>
      <c r="FO155" s="794"/>
      <c r="FP155" s="794"/>
      <c r="FQ155" s="794"/>
      <c r="FR155" s="794"/>
      <c r="FS155" s="794"/>
      <c r="FT155" s="794"/>
      <c r="FU155" s="794"/>
      <c r="FV155" s="812" t="str">
        <f t="shared" si="44"/>
        <v/>
      </c>
      <c r="FW155" s="806" t="str">
        <f t="shared" si="45"/>
        <v/>
      </c>
      <c r="FX155" s="807" t="str">
        <f t="shared" si="46"/>
        <v/>
      </c>
      <c r="FY155" s="807" t="str">
        <f t="shared" si="47"/>
        <v/>
      </c>
      <c r="FZ155" s="808" t="str">
        <f t="shared" si="48"/>
        <v/>
      </c>
    </row>
    <row r="156" spans="14:182" x14ac:dyDescent="0.2">
      <c r="N156" s="804">
        <f>SUM(AirVision!A155)</f>
        <v>0</v>
      </c>
      <c r="O156" s="793"/>
      <c r="P156" s="794"/>
      <c r="Q156" s="794"/>
      <c r="R156" s="797"/>
      <c r="S156" s="797"/>
      <c r="T156" s="797"/>
      <c r="U156" s="797"/>
      <c r="V156" s="797"/>
      <c r="W156" s="797"/>
      <c r="X156" s="797"/>
      <c r="Y156" s="797"/>
      <c r="Z156" s="797"/>
      <c r="AA156" s="797"/>
      <c r="AB156" s="797"/>
      <c r="AC156" s="797"/>
      <c r="AD156" s="797"/>
      <c r="AE156" s="794"/>
      <c r="AF156" s="794"/>
      <c r="AG156" s="794"/>
      <c r="AH156" s="794"/>
      <c r="AI156" s="794"/>
      <c r="AJ156" s="794"/>
      <c r="AK156" s="794"/>
      <c r="AL156" s="794"/>
      <c r="AM156" s="794"/>
      <c r="AN156" s="794"/>
      <c r="AO156" s="794"/>
      <c r="AP156" s="794"/>
      <c r="AQ156" s="794"/>
      <c r="AR156" s="794"/>
      <c r="AS156" s="794"/>
      <c r="AT156" s="794"/>
      <c r="AU156" s="794"/>
      <c r="AV156" s="794"/>
      <c r="AW156" s="794"/>
      <c r="AX156" s="794"/>
      <c r="AY156" s="794"/>
      <c r="AZ156" s="794"/>
      <c r="BA156" s="794"/>
      <c r="BB156" s="794"/>
      <c r="BC156" s="794"/>
      <c r="BD156" s="794"/>
      <c r="BE156" s="794"/>
      <c r="BF156" s="794"/>
      <c r="BG156" s="794"/>
      <c r="BH156" s="794"/>
      <c r="BI156" s="794"/>
      <c r="BJ156" s="794"/>
      <c r="BK156" s="794"/>
      <c r="BL156" s="794"/>
      <c r="BM156" s="794"/>
      <c r="BN156" s="812" t="str">
        <f t="shared" si="39"/>
        <v/>
      </c>
      <c r="BO156" s="806" t="str">
        <f t="shared" si="40"/>
        <v/>
      </c>
      <c r="BP156" s="807" t="str">
        <f t="shared" si="41"/>
        <v/>
      </c>
      <c r="BQ156" s="807" t="str">
        <f t="shared" si="42"/>
        <v/>
      </c>
      <c r="BR156" s="808" t="str">
        <f t="shared" si="43"/>
        <v/>
      </c>
      <c r="BS156" s="793"/>
      <c r="BT156" s="794"/>
      <c r="BU156" s="794"/>
      <c r="BV156" s="797"/>
      <c r="BW156" s="797"/>
      <c r="BX156" s="797"/>
      <c r="BY156" s="797"/>
      <c r="BZ156" s="797"/>
      <c r="CA156" s="797"/>
      <c r="CB156" s="797"/>
      <c r="CC156" s="797"/>
      <c r="CD156" s="797"/>
      <c r="CE156" s="797"/>
      <c r="CF156" s="797"/>
      <c r="CG156" s="797"/>
      <c r="CH156" s="797"/>
      <c r="CI156" s="794"/>
      <c r="CJ156" s="794"/>
      <c r="CK156" s="794"/>
      <c r="CL156" s="794"/>
      <c r="CM156" s="794"/>
      <c r="CN156" s="794"/>
      <c r="CO156" s="794"/>
      <c r="CP156" s="794"/>
      <c r="CQ156" s="794"/>
      <c r="CR156" s="794"/>
      <c r="CS156" s="794"/>
      <c r="CT156" s="794"/>
      <c r="CU156" s="794"/>
      <c r="CV156" s="797"/>
      <c r="CW156" s="794"/>
      <c r="CX156" s="794"/>
      <c r="CY156" s="794"/>
      <c r="CZ156" s="794"/>
      <c r="DA156" s="794"/>
      <c r="DB156" s="794"/>
      <c r="DC156" s="794"/>
      <c r="DD156" s="794"/>
      <c r="DE156" s="794"/>
      <c r="DF156" s="794"/>
      <c r="DG156" s="794"/>
      <c r="DH156" s="794"/>
      <c r="DI156" s="794"/>
      <c r="DJ156" s="794"/>
      <c r="DK156" s="794"/>
      <c r="DL156" s="794"/>
      <c r="DM156" s="794"/>
      <c r="DN156" s="794"/>
      <c r="DO156" s="794"/>
      <c r="DP156" s="794"/>
      <c r="DQ156" s="794"/>
      <c r="DR156" s="812" t="str">
        <f t="shared" si="34"/>
        <v/>
      </c>
      <c r="DS156" s="806" t="str">
        <f t="shared" si="35"/>
        <v/>
      </c>
      <c r="DT156" s="807" t="str">
        <f t="shared" si="36"/>
        <v/>
      </c>
      <c r="DU156" s="807" t="str">
        <f t="shared" si="37"/>
        <v/>
      </c>
      <c r="DV156" s="808" t="str">
        <f t="shared" si="38"/>
        <v/>
      </c>
      <c r="DW156" s="793"/>
      <c r="DX156" s="794"/>
      <c r="DY156" s="794"/>
      <c r="DZ156" s="797"/>
      <c r="EA156" s="797"/>
      <c r="EB156" s="797"/>
      <c r="EC156" s="797"/>
      <c r="ED156" s="797"/>
      <c r="EE156" s="797"/>
      <c r="EF156" s="797"/>
      <c r="EG156" s="797"/>
      <c r="EH156" s="797"/>
      <c r="EI156" s="797"/>
      <c r="EJ156" s="797"/>
      <c r="EK156" s="797"/>
      <c r="EL156" s="797"/>
      <c r="EM156" s="794"/>
      <c r="EN156" s="794"/>
      <c r="EO156" s="794"/>
      <c r="EP156" s="794"/>
      <c r="EQ156" s="794"/>
      <c r="ER156" s="794"/>
      <c r="ES156" s="794"/>
      <c r="ET156" s="794"/>
      <c r="EU156" s="794"/>
      <c r="EV156" s="794"/>
      <c r="EW156" s="794"/>
      <c r="EX156" s="794"/>
      <c r="EY156" s="794"/>
      <c r="EZ156" s="797"/>
      <c r="FA156" s="794"/>
      <c r="FB156" s="794"/>
      <c r="FC156" s="794"/>
      <c r="FD156" s="794"/>
      <c r="FE156" s="794"/>
      <c r="FF156" s="794"/>
      <c r="FG156" s="794"/>
      <c r="FH156" s="794"/>
      <c r="FI156" s="794"/>
      <c r="FJ156" s="794"/>
      <c r="FK156" s="794"/>
      <c r="FL156" s="794"/>
      <c r="FM156" s="794"/>
      <c r="FN156" s="794"/>
      <c r="FO156" s="794"/>
      <c r="FP156" s="794"/>
      <c r="FQ156" s="794"/>
      <c r="FR156" s="794"/>
      <c r="FS156" s="794"/>
      <c r="FT156" s="794"/>
      <c r="FU156" s="794"/>
      <c r="FV156" s="812" t="str">
        <f t="shared" si="44"/>
        <v/>
      </c>
      <c r="FW156" s="806" t="str">
        <f t="shared" si="45"/>
        <v/>
      </c>
      <c r="FX156" s="807" t="str">
        <f t="shared" si="46"/>
        <v/>
      </c>
      <c r="FY156" s="807" t="str">
        <f t="shared" si="47"/>
        <v/>
      </c>
      <c r="FZ156" s="808" t="str">
        <f t="shared" si="48"/>
        <v/>
      </c>
    </row>
    <row r="157" spans="14:182" x14ac:dyDescent="0.2">
      <c r="N157" s="804">
        <f>SUM(AirVision!A156)</f>
        <v>0</v>
      </c>
      <c r="O157" s="793"/>
      <c r="P157" s="794"/>
      <c r="Q157" s="794"/>
      <c r="R157" s="797"/>
      <c r="S157" s="797"/>
      <c r="T157" s="797"/>
      <c r="U157" s="797"/>
      <c r="V157" s="797"/>
      <c r="W157" s="797"/>
      <c r="X157" s="797"/>
      <c r="Y157" s="797"/>
      <c r="Z157" s="797"/>
      <c r="AA157" s="797"/>
      <c r="AB157" s="797"/>
      <c r="AC157" s="797"/>
      <c r="AD157" s="797"/>
      <c r="AE157" s="794"/>
      <c r="AF157" s="794"/>
      <c r="AG157" s="794"/>
      <c r="AH157" s="794"/>
      <c r="AI157" s="794"/>
      <c r="AJ157" s="794"/>
      <c r="AK157" s="794"/>
      <c r="AL157" s="794"/>
      <c r="AM157" s="794"/>
      <c r="AN157" s="794"/>
      <c r="AO157" s="794"/>
      <c r="AP157" s="794"/>
      <c r="AQ157" s="794"/>
      <c r="AR157" s="794"/>
      <c r="AS157" s="794"/>
      <c r="AT157" s="794"/>
      <c r="AU157" s="794"/>
      <c r="AV157" s="794"/>
      <c r="AW157" s="794"/>
      <c r="AX157" s="794"/>
      <c r="AY157" s="794"/>
      <c r="AZ157" s="794"/>
      <c r="BA157" s="794"/>
      <c r="BB157" s="794"/>
      <c r="BC157" s="794"/>
      <c r="BD157" s="794"/>
      <c r="BE157" s="794"/>
      <c r="BF157" s="794"/>
      <c r="BG157" s="794"/>
      <c r="BH157" s="794"/>
      <c r="BI157" s="794"/>
      <c r="BJ157" s="794"/>
      <c r="BK157" s="794"/>
      <c r="BL157" s="794"/>
      <c r="BM157" s="794"/>
      <c r="BN157" s="812" t="str">
        <f t="shared" si="39"/>
        <v/>
      </c>
      <c r="BO157" s="806" t="str">
        <f t="shared" si="40"/>
        <v/>
      </c>
      <c r="BP157" s="807" t="str">
        <f t="shared" si="41"/>
        <v/>
      </c>
      <c r="BQ157" s="807" t="str">
        <f t="shared" si="42"/>
        <v/>
      </c>
      <c r="BR157" s="808" t="str">
        <f t="shared" si="43"/>
        <v/>
      </c>
      <c r="BS157" s="793"/>
      <c r="BT157" s="794"/>
      <c r="BU157" s="794"/>
      <c r="BV157" s="797"/>
      <c r="BW157" s="797"/>
      <c r="BX157" s="797"/>
      <c r="BY157" s="797"/>
      <c r="BZ157" s="797"/>
      <c r="CA157" s="797"/>
      <c r="CB157" s="797"/>
      <c r="CC157" s="797"/>
      <c r="CD157" s="797"/>
      <c r="CE157" s="797"/>
      <c r="CF157" s="797"/>
      <c r="CG157" s="797"/>
      <c r="CH157" s="797"/>
      <c r="CI157" s="794"/>
      <c r="CJ157" s="794"/>
      <c r="CK157" s="794"/>
      <c r="CL157" s="794"/>
      <c r="CM157" s="794"/>
      <c r="CN157" s="794"/>
      <c r="CO157" s="794"/>
      <c r="CP157" s="794"/>
      <c r="CQ157" s="794"/>
      <c r="CR157" s="794"/>
      <c r="CS157" s="794"/>
      <c r="CT157" s="794"/>
      <c r="CU157" s="794"/>
      <c r="CV157" s="797"/>
      <c r="CW157" s="794"/>
      <c r="CX157" s="794"/>
      <c r="CY157" s="794"/>
      <c r="CZ157" s="794"/>
      <c r="DA157" s="794"/>
      <c r="DB157" s="794"/>
      <c r="DC157" s="794"/>
      <c r="DD157" s="794"/>
      <c r="DE157" s="794"/>
      <c r="DF157" s="794"/>
      <c r="DG157" s="794"/>
      <c r="DH157" s="794"/>
      <c r="DI157" s="794"/>
      <c r="DJ157" s="794"/>
      <c r="DK157" s="794"/>
      <c r="DL157" s="794"/>
      <c r="DM157" s="794"/>
      <c r="DN157" s="794"/>
      <c r="DO157" s="794"/>
      <c r="DP157" s="794"/>
      <c r="DQ157" s="794"/>
      <c r="DR157" s="812" t="str">
        <f t="shared" si="34"/>
        <v/>
      </c>
      <c r="DS157" s="806" t="str">
        <f t="shared" si="35"/>
        <v/>
      </c>
      <c r="DT157" s="807" t="str">
        <f t="shared" si="36"/>
        <v/>
      </c>
      <c r="DU157" s="807" t="str">
        <f t="shared" si="37"/>
        <v/>
      </c>
      <c r="DV157" s="808" t="str">
        <f t="shared" si="38"/>
        <v/>
      </c>
      <c r="DW157" s="793"/>
      <c r="DX157" s="794"/>
      <c r="DY157" s="794"/>
      <c r="DZ157" s="797"/>
      <c r="EA157" s="797"/>
      <c r="EB157" s="797"/>
      <c r="EC157" s="797"/>
      <c r="ED157" s="797"/>
      <c r="EE157" s="797"/>
      <c r="EF157" s="797"/>
      <c r="EG157" s="797"/>
      <c r="EH157" s="797"/>
      <c r="EI157" s="797"/>
      <c r="EJ157" s="797"/>
      <c r="EK157" s="797"/>
      <c r="EL157" s="797"/>
      <c r="EM157" s="794"/>
      <c r="EN157" s="794"/>
      <c r="EO157" s="794"/>
      <c r="EP157" s="794"/>
      <c r="EQ157" s="794"/>
      <c r="ER157" s="794"/>
      <c r="ES157" s="794"/>
      <c r="ET157" s="794"/>
      <c r="EU157" s="794"/>
      <c r="EV157" s="794"/>
      <c r="EW157" s="794"/>
      <c r="EX157" s="794"/>
      <c r="EY157" s="794"/>
      <c r="EZ157" s="797"/>
      <c r="FA157" s="794"/>
      <c r="FB157" s="794"/>
      <c r="FC157" s="794"/>
      <c r="FD157" s="794"/>
      <c r="FE157" s="794"/>
      <c r="FF157" s="794"/>
      <c r="FG157" s="794"/>
      <c r="FH157" s="794"/>
      <c r="FI157" s="794"/>
      <c r="FJ157" s="794"/>
      <c r="FK157" s="794"/>
      <c r="FL157" s="794"/>
      <c r="FM157" s="794"/>
      <c r="FN157" s="794"/>
      <c r="FO157" s="794"/>
      <c r="FP157" s="794"/>
      <c r="FQ157" s="794"/>
      <c r="FR157" s="794"/>
      <c r="FS157" s="794"/>
      <c r="FT157" s="794"/>
      <c r="FU157" s="794"/>
      <c r="FV157" s="812" t="str">
        <f t="shared" si="44"/>
        <v/>
      </c>
      <c r="FW157" s="806" t="str">
        <f t="shared" si="45"/>
        <v/>
      </c>
      <c r="FX157" s="807" t="str">
        <f t="shared" si="46"/>
        <v/>
      </c>
      <c r="FY157" s="807" t="str">
        <f t="shared" si="47"/>
        <v/>
      </c>
      <c r="FZ157" s="808" t="str">
        <f t="shared" si="48"/>
        <v/>
      </c>
    </row>
    <row r="158" spans="14:182" x14ac:dyDescent="0.2">
      <c r="N158" s="804">
        <f>SUM(AirVision!A157)</f>
        <v>0</v>
      </c>
      <c r="O158" s="793"/>
      <c r="P158" s="794"/>
      <c r="Q158" s="794"/>
      <c r="R158" s="797"/>
      <c r="S158" s="797"/>
      <c r="T158" s="797"/>
      <c r="U158" s="797"/>
      <c r="V158" s="797"/>
      <c r="W158" s="797"/>
      <c r="X158" s="797"/>
      <c r="Y158" s="797"/>
      <c r="Z158" s="797"/>
      <c r="AA158" s="797"/>
      <c r="AB158" s="797"/>
      <c r="AC158" s="797"/>
      <c r="AD158" s="797"/>
      <c r="AE158" s="794"/>
      <c r="AF158" s="794"/>
      <c r="AG158" s="794"/>
      <c r="AH158" s="794"/>
      <c r="AI158" s="794"/>
      <c r="AJ158" s="794"/>
      <c r="AK158" s="794"/>
      <c r="AL158" s="794"/>
      <c r="AM158" s="794"/>
      <c r="AN158" s="794"/>
      <c r="AO158" s="794"/>
      <c r="AP158" s="794"/>
      <c r="AQ158" s="794"/>
      <c r="AR158" s="794"/>
      <c r="AS158" s="794"/>
      <c r="AT158" s="794"/>
      <c r="AU158" s="794"/>
      <c r="AV158" s="794"/>
      <c r="AW158" s="794"/>
      <c r="AX158" s="794"/>
      <c r="AY158" s="794"/>
      <c r="AZ158" s="794"/>
      <c r="BA158" s="794"/>
      <c r="BB158" s="794"/>
      <c r="BC158" s="794"/>
      <c r="BD158" s="794"/>
      <c r="BE158" s="794"/>
      <c r="BF158" s="794"/>
      <c r="BG158" s="794"/>
      <c r="BH158" s="794"/>
      <c r="BI158" s="794"/>
      <c r="BJ158" s="794"/>
      <c r="BK158" s="794"/>
      <c r="BL158" s="794"/>
      <c r="BM158" s="794"/>
      <c r="BN158" s="812" t="str">
        <f t="shared" si="39"/>
        <v/>
      </c>
      <c r="BO158" s="806" t="str">
        <f t="shared" si="40"/>
        <v/>
      </c>
      <c r="BP158" s="807" t="str">
        <f t="shared" si="41"/>
        <v/>
      </c>
      <c r="BQ158" s="807" t="str">
        <f t="shared" si="42"/>
        <v/>
      </c>
      <c r="BR158" s="808" t="str">
        <f t="shared" si="43"/>
        <v/>
      </c>
      <c r="BS158" s="793"/>
      <c r="BT158" s="794"/>
      <c r="BU158" s="794"/>
      <c r="BV158" s="797"/>
      <c r="BW158" s="797"/>
      <c r="BX158" s="797"/>
      <c r="BY158" s="797"/>
      <c r="BZ158" s="797"/>
      <c r="CA158" s="797"/>
      <c r="CB158" s="797"/>
      <c r="CC158" s="797"/>
      <c r="CD158" s="797"/>
      <c r="CE158" s="797"/>
      <c r="CF158" s="797"/>
      <c r="CG158" s="797"/>
      <c r="CH158" s="797"/>
      <c r="CI158" s="794"/>
      <c r="CJ158" s="794"/>
      <c r="CK158" s="794"/>
      <c r="CL158" s="794"/>
      <c r="CM158" s="794"/>
      <c r="CN158" s="794"/>
      <c r="CO158" s="794"/>
      <c r="CP158" s="794"/>
      <c r="CQ158" s="794"/>
      <c r="CR158" s="794"/>
      <c r="CS158" s="794"/>
      <c r="CT158" s="794"/>
      <c r="CU158" s="794"/>
      <c r="CV158" s="797"/>
      <c r="CW158" s="794"/>
      <c r="CX158" s="794"/>
      <c r="CY158" s="794"/>
      <c r="CZ158" s="794"/>
      <c r="DA158" s="794"/>
      <c r="DB158" s="794"/>
      <c r="DC158" s="794"/>
      <c r="DD158" s="794"/>
      <c r="DE158" s="794"/>
      <c r="DF158" s="794"/>
      <c r="DG158" s="794"/>
      <c r="DH158" s="794"/>
      <c r="DI158" s="794"/>
      <c r="DJ158" s="794"/>
      <c r="DK158" s="794"/>
      <c r="DL158" s="794"/>
      <c r="DM158" s="794"/>
      <c r="DN158" s="794"/>
      <c r="DO158" s="794"/>
      <c r="DP158" s="794"/>
      <c r="DQ158" s="794"/>
      <c r="DR158" s="812" t="str">
        <f t="shared" si="34"/>
        <v/>
      </c>
      <c r="DS158" s="806" t="str">
        <f t="shared" si="35"/>
        <v/>
      </c>
      <c r="DT158" s="807" t="str">
        <f t="shared" si="36"/>
        <v/>
      </c>
      <c r="DU158" s="807" t="str">
        <f t="shared" si="37"/>
        <v/>
      </c>
      <c r="DV158" s="808" t="str">
        <f t="shared" si="38"/>
        <v/>
      </c>
      <c r="DW158" s="793"/>
      <c r="DX158" s="794"/>
      <c r="DY158" s="794"/>
      <c r="DZ158" s="797"/>
      <c r="EA158" s="797"/>
      <c r="EB158" s="797"/>
      <c r="EC158" s="797"/>
      <c r="ED158" s="797"/>
      <c r="EE158" s="797"/>
      <c r="EF158" s="797"/>
      <c r="EG158" s="797"/>
      <c r="EH158" s="797"/>
      <c r="EI158" s="797"/>
      <c r="EJ158" s="797"/>
      <c r="EK158" s="797"/>
      <c r="EL158" s="797"/>
      <c r="EM158" s="794"/>
      <c r="EN158" s="794"/>
      <c r="EO158" s="794"/>
      <c r="EP158" s="794"/>
      <c r="EQ158" s="794"/>
      <c r="ER158" s="794"/>
      <c r="ES158" s="794"/>
      <c r="ET158" s="794"/>
      <c r="EU158" s="794"/>
      <c r="EV158" s="794"/>
      <c r="EW158" s="794"/>
      <c r="EX158" s="794"/>
      <c r="EY158" s="794"/>
      <c r="EZ158" s="797"/>
      <c r="FA158" s="794"/>
      <c r="FB158" s="794"/>
      <c r="FC158" s="794"/>
      <c r="FD158" s="794"/>
      <c r="FE158" s="794"/>
      <c r="FF158" s="794"/>
      <c r="FG158" s="794"/>
      <c r="FH158" s="794"/>
      <c r="FI158" s="794"/>
      <c r="FJ158" s="794"/>
      <c r="FK158" s="794"/>
      <c r="FL158" s="794"/>
      <c r="FM158" s="794"/>
      <c r="FN158" s="794"/>
      <c r="FO158" s="794"/>
      <c r="FP158" s="794"/>
      <c r="FQ158" s="794"/>
      <c r="FR158" s="794"/>
      <c r="FS158" s="794"/>
      <c r="FT158" s="794"/>
      <c r="FU158" s="794"/>
      <c r="FV158" s="812" t="str">
        <f t="shared" si="44"/>
        <v/>
      </c>
      <c r="FW158" s="806" t="str">
        <f t="shared" si="45"/>
        <v/>
      </c>
      <c r="FX158" s="807" t="str">
        <f t="shared" si="46"/>
        <v/>
      </c>
      <c r="FY158" s="807" t="str">
        <f t="shared" si="47"/>
        <v/>
      </c>
      <c r="FZ158" s="808" t="str">
        <f t="shared" si="48"/>
        <v/>
      </c>
    </row>
    <row r="159" spans="14:182" x14ac:dyDescent="0.2">
      <c r="N159" s="804">
        <f>SUM(AirVision!A158)</f>
        <v>0</v>
      </c>
      <c r="O159" s="793"/>
      <c r="P159" s="794"/>
      <c r="Q159" s="794"/>
      <c r="R159" s="797"/>
      <c r="S159" s="797"/>
      <c r="T159" s="797"/>
      <c r="U159" s="797"/>
      <c r="V159" s="797"/>
      <c r="W159" s="797"/>
      <c r="X159" s="797"/>
      <c r="Y159" s="797"/>
      <c r="Z159" s="797"/>
      <c r="AA159" s="797"/>
      <c r="AB159" s="797"/>
      <c r="AC159" s="797"/>
      <c r="AD159" s="797"/>
      <c r="AE159" s="794"/>
      <c r="AF159" s="794"/>
      <c r="AG159" s="794"/>
      <c r="AH159" s="794"/>
      <c r="AI159" s="794"/>
      <c r="AJ159" s="794"/>
      <c r="AK159" s="794"/>
      <c r="AL159" s="794"/>
      <c r="AM159" s="794"/>
      <c r="AN159" s="794"/>
      <c r="AO159" s="794"/>
      <c r="AP159" s="794"/>
      <c r="AQ159" s="794"/>
      <c r="AR159" s="794"/>
      <c r="AS159" s="794"/>
      <c r="AT159" s="794"/>
      <c r="AU159" s="794"/>
      <c r="AV159" s="794"/>
      <c r="AW159" s="794"/>
      <c r="AX159" s="794"/>
      <c r="AY159" s="794"/>
      <c r="AZ159" s="794"/>
      <c r="BA159" s="794"/>
      <c r="BB159" s="794"/>
      <c r="BC159" s="794"/>
      <c r="BD159" s="794"/>
      <c r="BE159" s="794"/>
      <c r="BF159" s="794"/>
      <c r="BG159" s="794"/>
      <c r="BH159" s="794"/>
      <c r="BI159" s="794"/>
      <c r="BJ159" s="794"/>
      <c r="BK159" s="794"/>
      <c r="BL159" s="794"/>
      <c r="BM159" s="794"/>
      <c r="BN159" s="812" t="str">
        <f t="shared" si="39"/>
        <v/>
      </c>
      <c r="BO159" s="806" t="str">
        <f t="shared" si="40"/>
        <v/>
      </c>
      <c r="BP159" s="807" t="str">
        <f t="shared" si="41"/>
        <v/>
      </c>
      <c r="BQ159" s="807" t="str">
        <f t="shared" si="42"/>
        <v/>
      </c>
      <c r="BR159" s="808" t="str">
        <f t="shared" si="43"/>
        <v/>
      </c>
      <c r="BS159" s="793"/>
      <c r="BT159" s="794"/>
      <c r="BU159" s="794"/>
      <c r="BV159" s="797"/>
      <c r="BW159" s="797"/>
      <c r="BX159" s="797"/>
      <c r="BY159" s="797"/>
      <c r="BZ159" s="797"/>
      <c r="CA159" s="797"/>
      <c r="CB159" s="797"/>
      <c r="CC159" s="797"/>
      <c r="CD159" s="797"/>
      <c r="CE159" s="797"/>
      <c r="CF159" s="797"/>
      <c r="CG159" s="797"/>
      <c r="CH159" s="797"/>
      <c r="CI159" s="794"/>
      <c r="CJ159" s="794"/>
      <c r="CK159" s="794"/>
      <c r="CL159" s="794"/>
      <c r="CM159" s="794"/>
      <c r="CN159" s="794"/>
      <c r="CO159" s="794"/>
      <c r="CP159" s="794"/>
      <c r="CQ159" s="794"/>
      <c r="CR159" s="794"/>
      <c r="CS159" s="794"/>
      <c r="CT159" s="794"/>
      <c r="CU159" s="794"/>
      <c r="CV159" s="797"/>
      <c r="CW159" s="794"/>
      <c r="CX159" s="794"/>
      <c r="CY159" s="794"/>
      <c r="CZ159" s="794"/>
      <c r="DA159" s="794"/>
      <c r="DB159" s="794"/>
      <c r="DC159" s="794"/>
      <c r="DD159" s="794"/>
      <c r="DE159" s="794"/>
      <c r="DF159" s="794"/>
      <c r="DG159" s="794"/>
      <c r="DH159" s="794"/>
      <c r="DI159" s="794"/>
      <c r="DJ159" s="794"/>
      <c r="DK159" s="794"/>
      <c r="DL159" s="794"/>
      <c r="DM159" s="794"/>
      <c r="DN159" s="794"/>
      <c r="DO159" s="794"/>
      <c r="DP159" s="794"/>
      <c r="DQ159" s="794"/>
      <c r="DR159" s="812" t="str">
        <f t="shared" si="34"/>
        <v/>
      </c>
      <c r="DS159" s="806" t="str">
        <f t="shared" si="35"/>
        <v/>
      </c>
      <c r="DT159" s="807" t="str">
        <f t="shared" si="36"/>
        <v/>
      </c>
      <c r="DU159" s="807" t="str">
        <f t="shared" si="37"/>
        <v/>
      </c>
      <c r="DV159" s="808" t="str">
        <f t="shared" si="38"/>
        <v/>
      </c>
      <c r="DW159" s="793"/>
      <c r="DX159" s="794"/>
      <c r="DY159" s="794"/>
      <c r="DZ159" s="797"/>
      <c r="EA159" s="797"/>
      <c r="EB159" s="797"/>
      <c r="EC159" s="797"/>
      <c r="ED159" s="797"/>
      <c r="EE159" s="797"/>
      <c r="EF159" s="797"/>
      <c r="EG159" s="797"/>
      <c r="EH159" s="797"/>
      <c r="EI159" s="797"/>
      <c r="EJ159" s="797"/>
      <c r="EK159" s="797"/>
      <c r="EL159" s="797"/>
      <c r="EM159" s="794"/>
      <c r="EN159" s="794"/>
      <c r="EO159" s="794"/>
      <c r="EP159" s="794"/>
      <c r="EQ159" s="794"/>
      <c r="ER159" s="794"/>
      <c r="ES159" s="794"/>
      <c r="ET159" s="794"/>
      <c r="EU159" s="794"/>
      <c r="EV159" s="794"/>
      <c r="EW159" s="794"/>
      <c r="EX159" s="794"/>
      <c r="EY159" s="794"/>
      <c r="EZ159" s="797"/>
      <c r="FA159" s="794"/>
      <c r="FB159" s="794"/>
      <c r="FC159" s="794"/>
      <c r="FD159" s="794"/>
      <c r="FE159" s="794"/>
      <c r="FF159" s="794"/>
      <c r="FG159" s="794"/>
      <c r="FH159" s="794"/>
      <c r="FI159" s="794"/>
      <c r="FJ159" s="794"/>
      <c r="FK159" s="794"/>
      <c r="FL159" s="794"/>
      <c r="FM159" s="794"/>
      <c r="FN159" s="794"/>
      <c r="FO159" s="794"/>
      <c r="FP159" s="794"/>
      <c r="FQ159" s="794"/>
      <c r="FR159" s="794"/>
      <c r="FS159" s="794"/>
      <c r="FT159" s="794"/>
      <c r="FU159" s="794"/>
      <c r="FV159" s="812" t="str">
        <f t="shared" si="44"/>
        <v/>
      </c>
      <c r="FW159" s="806" t="str">
        <f t="shared" si="45"/>
        <v/>
      </c>
      <c r="FX159" s="807" t="str">
        <f t="shared" si="46"/>
        <v/>
      </c>
      <c r="FY159" s="807" t="str">
        <f t="shared" si="47"/>
        <v/>
      </c>
      <c r="FZ159" s="808" t="str">
        <f t="shared" si="48"/>
        <v/>
      </c>
    </row>
    <row r="160" spans="14:182" x14ac:dyDescent="0.2">
      <c r="N160" s="804">
        <f>SUM(AirVision!A159)</f>
        <v>0</v>
      </c>
      <c r="O160" s="793"/>
      <c r="P160" s="794"/>
      <c r="Q160" s="794"/>
      <c r="R160" s="797"/>
      <c r="S160" s="797"/>
      <c r="T160" s="797"/>
      <c r="U160" s="797"/>
      <c r="V160" s="797"/>
      <c r="W160" s="797"/>
      <c r="X160" s="797"/>
      <c r="Y160" s="797"/>
      <c r="Z160" s="797"/>
      <c r="AA160" s="797"/>
      <c r="AB160" s="797"/>
      <c r="AC160" s="797"/>
      <c r="AD160" s="797"/>
      <c r="AE160" s="794"/>
      <c r="AF160" s="794"/>
      <c r="AG160" s="794"/>
      <c r="AH160" s="794"/>
      <c r="AI160" s="794"/>
      <c r="AJ160" s="794"/>
      <c r="AK160" s="794"/>
      <c r="AL160" s="794"/>
      <c r="AM160" s="794"/>
      <c r="AN160" s="794"/>
      <c r="AO160" s="794"/>
      <c r="AP160" s="794"/>
      <c r="AQ160" s="794"/>
      <c r="AR160" s="794"/>
      <c r="AS160" s="794"/>
      <c r="AT160" s="794"/>
      <c r="AU160" s="794"/>
      <c r="AV160" s="794"/>
      <c r="AW160" s="794"/>
      <c r="AX160" s="794"/>
      <c r="AY160" s="794"/>
      <c r="AZ160" s="794"/>
      <c r="BA160" s="794"/>
      <c r="BB160" s="794"/>
      <c r="BC160" s="794"/>
      <c r="BD160" s="794"/>
      <c r="BE160" s="794"/>
      <c r="BF160" s="794"/>
      <c r="BG160" s="794"/>
      <c r="BH160" s="794"/>
      <c r="BI160" s="794"/>
      <c r="BJ160" s="794"/>
      <c r="BK160" s="794"/>
      <c r="BL160" s="794"/>
      <c r="BM160" s="794"/>
      <c r="BN160" s="812" t="str">
        <f t="shared" si="39"/>
        <v/>
      </c>
      <c r="BO160" s="806" t="str">
        <f t="shared" si="40"/>
        <v/>
      </c>
      <c r="BP160" s="807" t="str">
        <f t="shared" si="41"/>
        <v/>
      </c>
      <c r="BQ160" s="807" t="str">
        <f t="shared" si="42"/>
        <v/>
      </c>
      <c r="BR160" s="808" t="str">
        <f t="shared" si="43"/>
        <v/>
      </c>
      <c r="BS160" s="793"/>
      <c r="BT160" s="794"/>
      <c r="BU160" s="794"/>
      <c r="BV160" s="797"/>
      <c r="BW160" s="797"/>
      <c r="BX160" s="797"/>
      <c r="BY160" s="797"/>
      <c r="BZ160" s="797"/>
      <c r="CA160" s="797"/>
      <c r="CB160" s="797"/>
      <c r="CC160" s="797"/>
      <c r="CD160" s="797"/>
      <c r="CE160" s="797"/>
      <c r="CF160" s="797"/>
      <c r="CG160" s="797"/>
      <c r="CH160" s="797"/>
      <c r="CI160" s="794"/>
      <c r="CJ160" s="794"/>
      <c r="CK160" s="794"/>
      <c r="CL160" s="794"/>
      <c r="CM160" s="794"/>
      <c r="CN160" s="794"/>
      <c r="CO160" s="794"/>
      <c r="CP160" s="794"/>
      <c r="CQ160" s="794"/>
      <c r="CR160" s="794"/>
      <c r="CS160" s="794"/>
      <c r="CT160" s="794"/>
      <c r="CU160" s="794"/>
      <c r="CV160" s="797"/>
      <c r="CW160" s="794"/>
      <c r="CX160" s="794"/>
      <c r="CY160" s="794"/>
      <c r="CZ160" s="794"/>
      <c r="DA160" s="794"/>
      <c r="DB160" s="794"/>
      <c r="DC160" s="794"/>
      <c r="DD160" s="794"/>
      <c r="DE160" s="794"/>
      <c r="DF160" s="794"/>
      <c r="DG160" s="794"/>
      <c r="DH160" s="794"/>
      <c r="DI160" s="794"/>
      <c r="DJ160" s="794"/>
      <c r="DK160" s="794"/>
      <c r="DL160" s="794"/>
      <c r="DM160" s="794"/>
      <c r="DN160" s="794"/>
      <c r="DO160" s="794"/>
      <c r="DP160" s="794"/>
      <c r="DQ160" s="794"/>
      <c r="DR160" s="812" t="str">
        <f t="shared" ref="DR160:DR223" si="49">IF(ISNUMBER(BV160),BV160*2.237,"")</f>
        <v/>
      </c>
      <c r="DS160" s="806" t="str">
        <f t="shared" ref="DS160:DS223" si="50">IF(ISNUMBER(BW160),BW160*2.237,"")</f>
        <v/>
      </c>
      <c r="DT160" s="807" t="str">
        <f t="shared" ref="DT160:DT223" si="51">IF(ISNUMBER(CB160),CONVERT(CB160,"C","F"),"")</f>
        <v/>
      </c>
      <c r="DU160" s="807" t="str">
        <f t="shared" ref="DU160:DU223" si="52">IF(ISNUMBER(CC160),CONVERT(CC160,"C","F"),"")</f>
        <v/>
      </c>
      <c r="DV160" s="808" t="str">
        <f t="shared" ref="DV160:DV223" si="53">IF(ISNUMBER(CD160),CONVERT(CD160,"C","F"),"")</f>
        <v/>
      </c>
      <c r="DW160" s="793"/>
      <c r="DX160" s="794"/>
      <c r="DY160" s="794"/>
      <c r="DZ160" s="797"/>
      <c r="EA160" s="797"/>
      <c r="EB160" s="797"/>
      <c r="EC160" s="797"/>
      <c r="ED160" s="797"/>
      <c r="EE160" s="797"/>
      <c r="EF160" s="797"/>
      <c r="EG160" s="797"/>
      <c r="EH160" s="797"/>
      <c r="EI160" s="797"/>
      <c r="EJ160" s="797"/>
      <c r="EK160" s="797"/>
      <c r="EL160" s="797"/>
      <c r="EM160" s="794"/>
      <c r="EN160" s="794"/>
      <c r="EO160" s="794"/>
      <c r="EP160" s="794"/>
      <c r="EQ160" s="794"/>
      <c r="ER160" s="794"/>
      <c r="ES160" s="794"/>
      <c r="ET160" s="794"/>
      <c r="EU160" s="794"/>
      <c r="EV160" s="794"/>
      <c r="EW160" s="794"/>
      <c r="EX160" s="794"/>
      <c r="EY160" s="794"/>
      <c r="EZ160" s="797"/>
      <c r="FA160" s="794"/>
      <c r="FB160" s="794"/>
      <c r="FC160" s="794"/>
      <c r="FD160" s="794"/>
      <c r="FE160" s="794"/>
      <c r="FF160" s="794"/>
      <c r="FG160" s="794"/>
      <c r="FH160" s="794"/>
      <c r="FI160" s="794"/>
      <c r="FJ160" s="794"/>
      <c r="FK160" s="794"/>
      <c r="FL160" s="794"/>
      <c r="FM160" s="794"/>
      <c r="FN160" s="794"/>
      <c r="FO160" s="794"/>
      <c r="FP160" s="794"/>
      <c r="FQ160" s="794"/>
      <c r="FR160" s="794"/>
      <c r="FS160" s="794"/>
      <c r="FT160" s="794"/>
      <c r="FU160" s="794"/>
      <c r="FV160" s="812" t="str">
        <f t="shared" si="44"/>
        <v/>
      </c>
      <c r="FW160" s="806" t="str">
        <f t="shared" si="45"/>
        <v/>
      </c>
      <c r="FX160" s="807" t="str">
        <f t="shared" si="46"/>
        <v/>
      </c>
      <c r="FY160" s="807" t="str">
        <f t="shared" si="47"/>
        <v/>
      </c>
      <c r="FZ160" s="808" t="str">
        <f t="shared" si="48"/>
        <v/>
      </c>
    </row>
    <row r="161" spans="14:182" x14ac:dyDescent="0.2">
      <c r="N161" s="804">
        <f>SUM(AirVision!A160)</f>
        <v>0</v>
      </c>
      <c r="O161" s="793"/>
      <c r="P161" s="794"/>
      <c r="Q161" s="794"/>
      <c r="R161" s="797"/>
      <c r="S161" s="797"/>
      <c r="T161" s="797"/>
      <c r="U161" s="797"/>
      <c r="V161" s="797"/>
      <c r="W161" s="797"/>
      <c r="X161" s="797"/>
      <c r="Y161" s="797"/>
      <c r="Z161" s="797"/>
      <c r="AA161" s="797"/>
      <c r="AB161" s="797"/>
      <c r="AC161" s="797"/>
      <c r="AD161" s="797"/>
      <c r="AE161" s="794"/>
      <c r="AF161" s="794"/>
      <c r="AG161" s="794"/>
      <c r="AH161" s="794"/>
      <c r="AI161" s="794"/>
      <c r="AJ161" s="794"/>
      <c r="AK161" s="794"/>
      <c r="AL161" s="794"/>
      <c r="AM161" s="794"/>
      <c r="AN161" s="794"/>
      <c r="AO161" s="794"/>
      <c r="AP161" s="794"/>
      <c r="AQ161" s="794"/>
      <c r="AR161" s="794"/>
      <c r="AS161" s="794"/>
      <c r="AT161" s="794"/>
      <c r="AU161" s="794"/>
      <c r="AV161" s="794"/>
      <c r="AW161" s="794"/>
      <c r="AX161" s="794"/>
      <c r="AY161" s="794"/>
      <c r="AZ161" s="794"/>
      <c r="BA161" s="794"/>
      <c r="BB161" s="794"/>
      <c r="BC161" s="794"/>
      <c r="BD161" s="794"/>
      <c r="BE161" s="794"/>
      <c r="BF161" s="794"/>
      <c r="BG161" s="794"/>
      <c r="BH161" s="794"/>
      <c r="BI161" s="794"/>
      <c r="BJ161" s="794"/>
      <c r="BK161" s="794"/>
      <c r="BL161" s="794"/>
      <c r="BM161" s="794"/>
      <c r="BN161" s="812" t="str">
        <f t="shared" si="39"/>
        <v/>
      </c>
      <c r="BO161" s="806" t="str">
        <f t="shared" si="40"/>
        <v/>
      </c>
      <c r="BP161" s="807" t="str">
        <f t="shared" si="41"/>
        <v/>
      </c>
      <c r="BQ161" s="807" t="str">
        <f t="shared" si="42"/>
        <v/>
      </c>
      <c r="BR161" s="808" t="str">
        <f t="shared" si="43"/>
        <v/>
      </c>
      <c r="BS161" s="793"/>
      <c r="BT161" s="794"/>
      <c r="BU161" s="794"/>
      <c r="BV161" s="797"/>
      <c r="BW161" s="797"/>
      <c r="BX161" s="797"/>
      <c r="BY161" s="797"/>
      <c r="BZ161" s="797"/>
      <c r="CA161" s="797"/>
      <c r="CB161" s="797"/>
      <c r="CC161" s="797"/>
      <c r="CD161" s="797"/>
      <c r="CE161" s="797"/>
      <c r="CF161" s="797"/>
      <c r="CG161" s="797"/>
      <c r="CH161" s="797"/>
      <c r="CI161" s="794"/>
      <c r="CJ161" s="794"/>
      <c r="CK161" s="794"/>
      <c r="CL161" s="794"/>
      <c r="CM161" s="794"/>
      <c r="CN161" s="794"/>
      <c r="CO161" s="794"/>
      <c r="CP161" s="794"/>
      <c r="CQ161" s="794"/>
      <c r="CR161" s="794"/>
      <c r="CS161" s="794"/>
      <c r="CT161" s="794"/>
      <c r="CU161" s="794"/>
      <c r="CV161" s="797"/>
      <c r="CW161" s="794"/>
      <c r="CX161" s="794"/>
      <c r="CY161" s="794"/>
      <c r="CZ161" s="794"/>
      <c r="DA161" s="794"/>
      <c r="DB161" s="794"/>
      <c r="DC161" s="794"/>
      <c r="DD161" s="794"/>
      <c r="DE161" s="794"/>
      <c r="DF161" s="794"/>
      <c r="DG161" s="794"/>
      <c r="DH161" s="794"/>
      <c r="DI161" s="794"/>
      <c r="DJ161" s="794"/>
      <c r="DK161" s="794"/>
      <c r="DL161" s="794"/>
      <c r="DM161" s="794"/>
      <c r="DN161" s="794"/>
      <c r="DO161" s="794"/>
      <c r="DP161" s="794"/>
      <c r="DQ161" s="794"/>
      <c r="DR161" s="812" t="str">
        <f t="shared" si="49"/>
        <v/>
      </c>
      <c r="DS161" s="806" t="str">
        <f t="shared" si="50"/>
        <v/>
      </c>
      <c r="DT161" s="807" t="str">
        <f t="shared" si="51"/>
        <v/>
      </c>
      <c r="DU161" s="807" t="str">
        <f t="shared" si="52"/>
        <v/>
      </c>
      <c r="DV161" s="808" t="str">
        <f t="shared" si="53"/>
        <v/>
      </c>
      <c r="DW161" s="793"/>
      <c r="DX161" s="794"/>
      <c r="DY161" s="794"/>
      <c r="DZ161" s="797"/>
      <c r="EA161" s="797"/>
      <c r="EB161" s="797"/>
      <c r="EC161" s="797"/>
      <c r="ED161" s="797"/>
      <c r="EE161" s="797"/>
      <c r="EF161" s="797"/>
      <c r="EG161" s="797"/>
      <c r="EH161" s="797"/>
      <c r="EI161" s="797"/>
      <c r="EJ161" s="797"/>
      <c r="EK161" s="797"/>
      <c r="EL161" s="797"/>
      <c r="EM161" s="794"/>
      <c r="EN161" s="794"/>
      <c r="EO161" s="794"/>
      <c r="EP161" s="794"/>
      <c r="EQ161" s="794"/>
      <c r="ER161" s="794"/>
      <c r="ES161" s="794"/>
      <c r="ET161" s="794"/>
      <c r="EU161" s="794"/>
      <c r="EV161" s="794"/>
      <c r="EW161" s="794"/>
      <c r="EX161" s="794"/>
      <c r="EY161" s="794"/>
      <c r="EZ161" s="797"/>
      <c r="FA161" s="794"/>
      <c r="FB161" s="794"/>
      <c r="FC161" s="794"/>
      <c r="FD161" s="794"/>
      <c r="FE161" s="794"/>
      <c r="FF161" s="794"/>
      <c r="FG161" s="794"/>
      <c r="FH161" s="794"/>
      <c r="FI161" s="794"/>
      <c r="FJ161" s="794"/>
      <c r="FK161" s="794"/>
      <c r="FL161" s="794"/>
      <c r="FM161" s="794"/>
      <c r="FN161" s="794"/>
      <c r="FO161" s="794"/>
      <c r="FP161" s="794"/>
      <c r="FQ161" s="794"/>
      <c r="FR161" s="794"/>
      <c r="FS161" s="794"/>
      <c r="FT161" s="794"/>
      <c r="FU161" s="794"/>
      <c r="FV161" s="812" t="str">
        <f t="shared" si="44"/>
        <v/>
      </c>
      <c r="FW161" s="806" t="str">
        <f t="shared" si="45"/>
        <v/>
      </c>
      <c r="FX161" s="807" t="str">
        <f t="shared" si="46"/>
        <v/>
      </c>
      <c r="FY161" s="807" t="str">
        <f t="shared" si="47"/>
        <v/>
      </c>
      <c r="FZ161" s="808" t="str">
        <f t="shared" si="48"/>
        <v/>
      </c>
    </row>
    <row r="162" spans="14:182" x14ac:dyDescent="0.2">
      <c r="N162" s="804">
        <f>SUM(AirVision!A161)</f>
        <v>0</v>
      </c>
      <c r="O162" s="793"/>
      <c r="P162" s="794"/>
      <c r="Q162" s="794"/>
      <c r="R162" s="797"/>
      <c r="S162" s="797"/>
      <c r="T162" s="797"/>
      <c r="U162" s="797"/>
      <c r="V162" s="797"/>
      <c r="W162" s="797"/>
      <c r="X162" s="797"/>
      <c r="Y162" s="797"/>
      <c r="Z162" s="797"/>
      <c r="AA162" s="797"/>
      <c r="AB162" s="797"/>
      <c r="AC162" s="797"/>
      <c r="AD162" s="797"/>
      <c r="AE162" s="794"/>
      <c r="AF162" s="794"/>
      <c r="AG162" s="794"/>
      <c r="AH162" s="794"/>
      <c r="AI162" s="794"/>
      <c r="AJ162" s="794"/>
      <c r="AK162" s="794"/>
      <c r="AL162" s="794"/>
      <c r="AM162" s="794"/>
      <c r="AN162" s="794"/>
      <c r="AO162" s="794"/>
      <c r="AP162" s="794"/>
      <c r="AQ162" s="794"/>
      <c r="AR162" s="794"/>
      <c r="AS162" s="794"/>
      <c r="AT162" s="794"/>
      <c r="AU162" s="794"/>
      <c r="AV162" s="794"/>
      <c r="AW162" s="794"/>
      <c r="AX162" s="794"/>
      <c r="AY162" s="794"/>
      <c r="AZ162" s="794"/>
      <c r="BA162" s="794"/>
      <c r="BB162" s="794"/>
      <c r="BC162" s="794"/>
      <c r="BD162" s="794"/>
      <c r="BE162" s="794"/>
      <c r="BF162" s="794"/>
      <c r="BG162" s="794"/>
      <c r="BH162" s="794"/>
      <c r="BI162" s="794"/>
      <c r="BJ162" s="794"/>
      <c r="BK162" s="794"/>
      <c r="BL162" s="794"/>
      <c r="BM162" s="794"/>
      <c r="BN162" s="812" t="str">
        <f t="shared" si="39"/>
        <v/>
      </c>
      <c r="BO162" s="806" t="str">
        <f t="shared" si="40"/>
        <v/>
      </c>
      <c r="BP162" s="807" t="str">
        <f t="shared" si="41"/>
        <v/>
      </c>
      <c r="BQ162" s="807" t="str">
        <f t="shared" si="42"/>
        <v/>
      </c>
      <c r="BR162" s="808" t="str">
        <f t="shared" si="43"/>
        <v/>
      </c>
      <c r="BS162" s="793"/>
      <c r="BT162" s="794"/>
      <c r="BU162" s="794"/>
      <c r="BV162" s="797"/>
      <c r="BW162" s="797"/>
      <c r="BX162" s="797"/>
      <c r="BY162" s="797"/>
      <c r="BZ162" s="797"/>
      <c r="CA162" s="797"/>
      <c r="CB162" s="797"/>
      <c r="CC162" s="797"/>
      <c r="CD162" s="797"/>
      <c r="CE162" s="797"/>
      <c r="CF162" s="797"/>
      <c r="CG162" s="797"/>
      <c r="CH162" s="797"/>
      <c r="CI162" s="794"/>
      <c r="CJ162" s="794"/>
      <c r="CK162" s="794"/>
      <c r="CL162" s="794"/>
      <c r="CM162" s="794"/>
      <c r="CN162" s="794"/>
      <c r="CO162" s="794"/>
      <c r="CP162" s="794"/>
      <c r="CQ162" s="794"/>
      <c r="CR162" s="794"/>
      <c r="CS162" s="794"/>
      <c r="CT162" s="794"/>
      <c r="CU162" s="794"/>
      <c r="CV162" s="797"/>
      <c r="CW162" s="794"/>
      <c r="CX162" s="794"/>
      <c r="CY162" s="794"/>
      <c r="CZ162" s="794"/>
      <c r="DA162" s="794"/>
      <c r="DB162" s="794"/>
      <c r="DC162" s="794"/>
      <c r="DD162" s="794"/>
      <c r="DE162" s="794"/>
      <c r="DF162" s="794"/>
      <c r="DG162" s="794"/>
      <c r="DH162" s="794"/>
      <c r="DI162" s="794"/>
      <c r="DJ162" s="794"/>
      <c r="DK162" s="794"/>
      <c r="DL162" s="794"/>
      <c r="DM162" s="794"/>
      <c r="DN162" s="794"/>
      <c r="DO162" s="794"/>
      <c r="DP162" s="794"/>
      <c r="DQ162" s="794"/>
      <c r="DR162" s="812" t="str">
        <f t="shared" si="49"/>
        <v/>
      </c>
      <c r="DS162" s="806" t="str">
        <f t="shared" si="50"/>
        <v/>
      </c>
      <c r="DT162" s="807" t="str">
        <f t="shared" si="51"/>
        <v/>
      </c>
      <c r="DU162" s="807" t="str">
        <f t="shared" si="52"/>
        <v/>
      </c>
      <c r="DV162" s="808" t="str">
        <f t="shared" si="53"/>
        <v/>
      </c>
      <c r="DW162" s="793"/>
      <c r="DX162" s="794"/>
      <c r="DY162" s="794"/>
      <c r="DZ162" s="797"/>
      <c r="EA162" s="797"/>
      <c r="EB162" s="797"/>
      <c r="EC162" s="797"/>
      <c r="ED162" s="797"/>
      <c r="EE162" s="797"/>
      <c r="EF162" s="797"/>
      <c r="EG162" s="797"/>
      <c r="EH162" s="797"/>
      <c r="EI162" s="797"/>
      <c r="EJ162" s="797"/>
      <c r="EK162" s="797"/>
      <c r="EL162" s="797"/>
      <c r="EM162" s="794"/>
      <c r="EN162" s="794"/>
      <c r="EO162" s="794"/>
      <c r="EP162" s="794"/>
      <c r="EQ162" s="794"/>
      <c r="ER162" s="794"/>
      <c r="ES162" s="794"/>
      <c r="ET162" s="794"/>
      <c r="EU162" s="794"/>
      <c r="EV162" s="794"/>
      <c r="EW162" s="794"/>
      <c r="EX162" s="794"/>
      <c r="EY162" s="794"/>
      <c r="EZ162" s="797"/>
      <c r="FA162" s="794"/>
      <c r="FB162" s="794"/>
      <c r="FC162" s="794"/>
      <c r="FD162" s="794"/>
      <c r="FE162" s="794"/>
      <c r="FF162" s="794"/>
      <c r="FG162" s="794"/>
      <c r="FH162" s="794"/>
      <c r="FI162" s="794"/>
      <c r="FJ162" s="794"/>
      <c r="FK162" s="794"/>
      <c r="FL162" s="794"/>
      <c r="FM162" s="794"/>
      <c r="FN162" s="794"/>
      <c r="FO162" s="794"/>
      <c r="FP162" s="794"/>
      <c r="FQ162" s="794"/>
      <c r="FR162" s="794"/>
      <c r="FS162" s="794"/>
      <c r="FT162" s="794"/>
      <c r="FU162" s="794"/>
      <c r="FV162" s="812" t="str">
        <f t="shared" si="44"/>
        <v/>
      </c>
      <c r="FW162" s="806" t="str">
        <f t="shared" si="45"/>
        <v/>
      </c>
      <c r="FX162" s="807" t="str">
        <f t="shared" si="46"/>
        <v/>
      </c>
      <c r="FY162" s="807" t="str">
        <f t="shared" si="47"/>
        <v/>
      </c>
      <c r="FZ162" s="808" t="str">
        <f t="shared" si="48"/>
        <v/>
      </c>
    </row>
    <row r="163" spans="14:182" x14ac:dyDescent="0.2">
      <c r="N163" s="804">
        <f>SUM(AirVision!A162)</f>
        <v>0</v>
      </c>
      <c r="O163" s="793"/>
      <c r="P163" s="794"/>
      <c r="Q163" s="794"/>
      <c r="R163" s="797"/>
      <c r="S163" s="797"/>
      <c r="T163" s="797"/>
      <c r="U163" s="797"/>
      <c r="V163" s="797"/>
      <c r="W163" s="797"/>
      <c r="X163" s="797"/>
      <c r="Y163" s="797"/>
      <c r="Z163" s="797"/>
      <c r="AA163" s="797"/>
      <c r="AB163" s="797"/>
      <c r="AC163" s="797"/>
      <c r="AD163" s="797"/>
      <c r="AE163" s="794"/>
      <c r="AF163" s="794"/>
      <c r="AG163" s="794"/>
      <c r="AH163" s="794"/>
      <c r="AI163" s="794"/>
      <c r="AJ163" s="794"/>
      <c r="AK163" s="794"/>
      <c r="AL163" s="794"/>
      <c r="AM163" s="794"/>
      <c r="AN163" s="794"/>
      <c r="AO163" s="794"/>
      <c r="AP163" s="794"/>
      <c r="AQ163" s="794"/>
      <c r="AR163" s="794"/>
      <c r="AS163" s="794"/>
      <c r="AT163" s="794"/>
      <c r="AU163" s="794"/>
      <c r="AV163" s="794"/>
      <c r="AW163" s="794"/>
      <c r="AX163" s="794"/>
      <c r="AY163" s="794"/>
      <c r="AZ163" s="794"/>
      <c r="BA163" s="794"/>
      <c r="BB163" s="794"/>
      <c r="BC163" s="794"/>
      <c r="BD163" s="794"/>
      <c r="BE163" s="794"/>
      <c r="BF163" s="794"/>
      <c r="BG163" s="794"/>
      <c r="BH163" s="794"/>
      <c r="BI163" s="794"/>
      <c r="BJ163" s="794"/>
      <c r="BK163" s="794"/>
      <c r="BL163" s="794"/>
      <c r="BM163" s="794"/>
      <c r="BN163" s="812" t="str">
        <f t="shared" si="39"/>
        <v/>
      </c>
      <c r="BO163" s="806" t="str">
        <f t="shared" si="40"/>
        <v/>
      </c>
      <c r="BP163" s="807" t="str">
        <f t="shared" si="41"/>
        <v/>
      </c>
      <c r="BQ163" s="807" t="str">
        <f t="shared" si="42"/>
        <v/>
      </c>
      <c r="BR163" s="808" t="str">
        <f t="shared" si="43"/>
        <v/>
      </c>
      <c r="BS163" s="793"/>
      <c r="BT163" s="794"/>
      <c r="BU163" s="794"/>
      <c r="BV163" s="797"/>
      <c r="BW163" s="797"/>
      <c r="BX163" s="797"/>
      <c r="BY163" s="797"/>
      <c r="BZ163" s="797"/>
      <c r="CA163" s="797"/>
      <c r="CB163" s="797"/>
      <c r="CC163" s="797"/>
      <c r="CD163" s="797"/>
      <c r="CE163" s="797"/>
      <c r="CF163" s="797"/>
      <c r="CG163" s="797"/>
      <c r="CH163" s="797"/>
      <c r="CI163" s="794"/>
      <c r="CJ163" s="794"/>
      <c r="CK163" s="794"/>
      <c r="CL163" s="794"/>
      <c r="CM163" s="794"/>
      <c r="CN163" s="794"/>
      <c r="CO163" s="794"/>
      <c r="CP163" s="794"/>
      <c r="CQ163" s="794"/>
      <c r="CR163" s="794"/>
      <c r="CS163" s="794"/>
      <c r="CT163" s="794"/>
      <c r="CU163" s="794"/>
      <c r="CV163" s="797"/>
      <c r="CW163" s="794"/>
      <c r="CX163" s="794"/>
      <c r="CY163" s="794"/>
      <c r="CZ163" s="794"/>
      <c r="DA163" s="794"/>
      <c r="DB163" s="794"/>
      <c r="DC163" s="794"/>
      <c r="DD163" s="794"/>
      <c r="DE163" s="794"/>
      <c r="DF163" s="794"/>
      <c r="DG163" s="794"/>
      <c r="DH163" s="794"/>
      <c r="DI163" s="794"/>
      <c r="DJ163" s="794"/>
      <c r="DK163" s="794"/>
      <c r="DL163" s="794"/>
      <c r="DM163" s="794"/>
      <c r="DN163" s="794"/>
      <c r="DO163" s="794"/>
      <c r="DP163" s="794"/>
      <c r="DQ163" s="794"/>
      <c r="DR163" s="812" t="str">
        <f t="shared" si="49"/>
        <v/>
      </c>
      <c r="DS163" s="806" t="str">
        <f t="shared" si="50"/>
        <v/>
      </c>
      <c r="DT163" s="807" t="str">
        <f t="shared" si="51"/>
        <v/>
      </c>
      <c r="DU163" s="807" t="str">
        <f t="shared" si="52"/>
        <v/>
      </c>
      <c r="DV163" s="808" t="str">
        <f t="shared" si="53"/>
        <v/>
      </c>
      <c r="DW163" s="793"/>
      <c r="DX163" s="794"/>
      <c r="DY163" s="794"/>
      <c r="DZ163" s="797"/>
      <c r="EA163" s="797"/>
      <c r="EB163" s="797"/>
      <c r="EC163" s="797"/>
      <c r="ED163" s="797"/>
      <c r="EE163" s="797"/>
      <c r="EF163" s="797"/>
      <c r="EG163" s="797"/>
      <c r="EH163" s="797"/>
      <c r="EI163" s="797"/>
      <c r="EJ163" s="797"/>
      <c r="EK163" s="797"/>
      <c r="EL163" s="797"/>
      <c r="EM163" s="794"/>
      <c r="EN163" s="794"/>
      <c r="EO163" s="794"/>
      <c r="EP163" s="794"/>
      <c r="EQ163" s="794"/>
      <c r="ER163" s="794"/>
      <c r="ES163" s="794"/>
      <c r="ET163" s="794"/>
      <c r="EU163" s="794"/>
      <c r="EV163" s="794"/>
      <c r="EW163" s="794"/>
      <c r="EX163" s="794"/>
      <c r="EY163" s="794"/>
      <c r="EZ163" s="797"/>
      <c r="FA163" s="794"/>
      <c r="FB163" s="794"/>
      <c r="FC163" s="794"/>
      <c r="FD163" s="794"/>
      <c r="FE163" s="794"/>
      <c r="FF163" s="794"/>
      <c r="FG163" s="794"/>
      <c r="FH163" s="794"/>
      <c r="FI163" s="794"/>
      <c r="FJ163" s="794"/>
      <c r="FK163" s="794"/>
      <c r="FL163" s="794"/>
      <c r="FM163" s="794"/>
      <c r="FN163" s="794"/>
      <c r="FO163" s="794"/>
      <c r="FP163" s="794"/>
      <c r="FQ163" s="794"/>
      <c r="FR163" s="794"/>
      <c r="FS163" s="794"/>
      <c r="FT163" s="794"/>
      <c r="FU163" s="794"/>
      <c r="FV163" s="812" t="str">
        <f t="shared" si="44"/>
        <v/>
      </c>
      <c r="FW163" s="806" t="str">
        <f t="shared" si="45"/>
        <v/>
      </c>
      <c r="FX163" s="807" t="str">
        <f t="shared" si="46"/>
        <v/>
      </c>
      <c r="FY163" s="807" t="str">
        <f t="shared" si="47"/>
        <v/>
      </c>
      <c r="FZ163" s="808" t="str">
        <f t="shared" si="48"/>
        <v/>
      </c>
    </row>
    <row r="164" spans="14:182" x14ac:dyDescent="0.2">
      <c r="N164" s="804">
        <f>SUM(AirVision!A163)</f>
        <v>0</v>
      </c>
      <c r="O164" s="793"/>
      <c r="P164" s="794"/>
      <c r="Q164" s="794"/>
      <c r="R164" s="797"/>
      <c r="S164" s="797"/>
      <c r="T164" s="797"/>
      <c r="U164" s="797"/>
      <c r="V164" s="797"/>
      <c r="W164" s="797"/>
      <c r="X164" s="797"/>
      <c r="Y164" s="797"/>
      <c r="Z164" s="797"/>
      <c r="AA164" s="797"/>
      <c r="AB164" s="797"/>
      <c r="AC164" s="797"/>
      <c r="AD164" s="797"/>
      <c r="AE164" s="794"/>
      <c r="AF164" s="794"/>
      <c r="AG164" s="794"/>
      <c r="AH164" s="794"/>
      <c r="AI164" s="794"/>
      <c r="AJ164" s="794"/>
      <c r="AK164" s="794"/>
      <c r="AL164" s="794"/>
      <c r="AM164" s="794"/>
      <c r="AN164" s="794"/>
      <c r="AO164" s="794"/>
      <c r="AP164" s="794"/>
      <c r="AQ164" s="794"/>
      <c r="AR164" s="794"/>
      <c r="AS164" s="794"/>
      <c r="AT164" s="794"/>
      <c r="AU164" s="794"/>
      <c r="AV164" s="794"/>
      <c r="AW164" s="794"/>
      <c r="AX164" s="794"/>
      <c r="AY164" s="794"/>
      <c r="AZ164" s="794"/>
      <c r="BA164" s="794"/>
      <c r="BB164" s="794"/>
      <c r="BC164" s="794"/>
      <c r="BD164" s="794"/>
      <c r="BE164" s="794"/>
      <c r="BF164" s="794"/>
      <c r="BG164" s="794"/>
      <c r="BH164" s="794"/>
      <c r="BI164" s="794"/>
      <c r="BJ164" s="794"/>
      <c r="BK164" s="794"/>
      <c r="BL164" s="794"/>
      <c r="BM164" s="794"/>
      <c r="BN164" s="812" t="str">
        <f t="shared" si="39"/>
        <v/>
      </c>
      <c r="BO164" s="806" t="str">
        <f t="shared" si="40"/>
        <v/>
      </c>
      <c r="BP164" s="807" t="str">
        <f t="shared" si="41"/>
        <v/>
      </c>
      <c r="BQ164" s="807" t="str">
        <f t="shared" si="42"/>
        <v/>
      </c>
      <c r="BR164" s="808" t="str">
        <f t="shared" si="43"/>
        <v/>
      </c>
      <c r="BS164" s="793"/>
      <c r="BT164" s="794"/>
      <c r="BU164" s="794"/>
      <c r="BV164" s="797"/>
      <c r="BW164" s="797"/>
      <c r="BX164" s="797"/>
      <c r="BY164" s="797"/>
      <c r="BZ164" s="797"/>
      <c r="CA164" s="797"/>
      <c r="CB164" s="797"/>
      <c r="CC164" s="797"/>
      <c r="CD164" s="797"/>
      <c r="CE164" s="797"/>
      <c r="CF164" s="797"/>
      <c r="CG164" s="797"/>
      <c r="CH164" s="797"/>
      <c r="CI164" s="794"/>
      <c r="CJ164" s="794"/>
      <c r="CK164" s="794"/>
      <c r="CL164" s="794"/>
      <c r="CM164" s="794"/>
      <c r="CN164" s="794"/>
      <c r="CO164" s="794"/>
      <c r="CP164" s="794"/>
      <c r="CQ164" s="794"/>
      <c r="CR164" s="794"/>
      <c r="CS164" s="794"/>
      <c r="CT164" s="794"/>
      <c r="CU164" s="794"/>
      <c r="CV164" s="797"/>
      <c r="CW164" s="794"/>
      <c r="CX164" s="794"/>
      <c r="CY164" s="794"/>
      <c r="CZ164" s="794"/>
      <c r="DA164" s="794"/>
      <c r="DB164" s="794"/>
      <c r="DC164" s="794"/>
      <c r="DD164" s="794"/>
      <c r="DE164" s="794"/>
      <c r="DF164" s="794"/>
      <c r="DG164" s="794"/>
      <c r="DH164" s="794"/>
      <c r="DI164" s="794"/>
      <c r="DJ164" s="794"/>
      <c r="DK164" s="794"/>
      <c r="DL164" s="794"/>
      <c r="DM164" s="794"/>
      <c r="DN164" s="794"/>
      <c r="DO164" s="794"/>
      <c r="DP164" s="794"/>
      <c r="DQ164" s="794"/>
      <c r="DR164" s="812" t="str">
        <f t="shared" si="49"/>
        <v/>
      </c>
      <c r="DS164" s="806" t="str">
        <f t="shared" si="50"/>
        <v/>
      </c>
      <c r="DT164" s="807" t="str">
        <f t="shared" si="51"/>
        <v/>
      </c>
      <c r="DU164" s="807" t="str">
        <f t="shared" si="52"/>
        <v/>
      </c>
      <c r="DV164" s="808" t="str">
        <f t="shared" si="53"/>
        <v/>
      </c>
      <c r="DW164" s="793"/>
      <c r="DX164" s="794"/>
      <c r="DY164" s="794"/>
      <c r="DZ164" s="797"/>
      <c r="EA164" s="797"/>
      <c r="EB164" s="797"/>
      <c r="EC164" s="797"/>
      <c r="ED164" s="797"/>
      <c r="EE164" s="797"/>
      <c r="EF164" s="797"/>
      <c r="EG164" s="797"/>
      <c r="EH164" s="797"/>
      <c r="EI164" s="797"/>
      <c r="EJ164" s="797"/>
      <c r="EK164" s="797"/>
      <c r="EL164" s="797"/>
      <c r="EM164" s="794"/>
      <c r="EN164" s="794"/>
      <c r="EO164" s="794"/>
      <c r="EP164" s="794"/>
      <c r="EQ164" s="794"/>
      <c r="ER164" s="794"/>
      <c r="ES164" s="794"/>
      <c r="ET164" s="794"/>
      <c r="EU164" s="794"/>
      <c r="EV164" s="794"/>
      <c r="EW164" s="794"/>
      <c r="EX164" s="794"/>
      <c r="EY164" s="794"/>
      <c r="EZ164" s="797"/>
      <c r="FA164" s="794"/>
      <c r="FB164" s="794"/>
      <c r="FC164" s="794"/>
      <c r="FD164" s="794"/>
      <c r="FE164" s="794"/>
      <c r="FF164" s="794"/>
      <c r="FG164" s="794"/>
      <c r="FH164" s="794"/>
      <c r="FI164" s="794"/>
      <c r="FJ164" s="794"/>
      <c r="FK164" s="794"/>
      <c r="FL164" s="794"/>
      <c r="FM164" s="794"/>
      <c r="FN164" s="794"/>
      <c r="FO164" s="794"/>
      <c r="FP164" s="794"/>
      <c r="FQ164" s="794"/>
      <c r="FR164" s="794"/>
      <c r="FS164" s="794"/>
      <c r="FT164" s="794"/>
      <c r="FU164" s="794"/>
      <c r="FV164" s="812" t="str">
        <f t="shared" si="44"/>
        <v/>
      </c>
      <c r="FW164" s="806" t="str">
        <f t="shared" si="45"/>
        <v/>
      </c>
      <c r="FX164" s="807" t="str">
        <f t="shared" si="46"/>
        <v/>
      </c>
      <c r="FY164" s="807" t="str">
        <f t="shared" si="47"/>
        <v/>
      </c>
      <c r="FZ164" s="808" t="str">
        <f t="shared" si="48"/>
        <v/>
      </c>
    </row>
    <row r="165" spans="14:182" x14ac:dyDescent="0.2">
      <c r="N165" s="804">
        <f>SUM(AirVision!A164)</f>
        <v>0</v>
      </c>
      <c r="O165" s="793"/>
      <c r="P165" s="794"/>
      <c r="Q165" s="794"/>
      <c r="R165" s="797"/>
      <c r="S165" s="797"/>
      <c r="T165" s="797"/>
      <c r="U165" s="797"/>
      <c r="V165" s="797"/>
      <c r="W165" s="797"/>
      <c r="X165" s="797"/>
      <c r="Y165" s="797"/>
      <c r="Z165" s="797"/>
      <c r="AA165" s="797"/>
      <c r="AB165" s="797"/>
      <c r="AC165" s="797"/>
      <c r="AD165" s="797"/>
      <c r="AE165" s="794"/>
      <c r="AF165" s="794"/>
      <c r="AG165" s="794"/>
      <c r="AH165" s="794"/>
      <c r="AI165" s="794"/>
      <c r="AJ165" s="794"/>
      <c r="AK165" s="794"/>
      <c r="AL165" s="794"/>
      <c r="AM165" s="794"/>
      <c r="AN165" s="794"/>
      <c r="AO165" s="794"/>
      <c r="AP165" s="794"/>
      <c r="AQ165" s="794"/>
      <c r="AR165" s="794"/>
      <c r="AS165" s="794"/>
      <c r="AT165" s="794"/>
      <c r="AU165" s="794"/>
      <c r="AV165" s="794"/>
      <c r="AW165" s="794"/>
      <c r="AX165" s="794"/>
      <c r="AY165" s="794"/>
      <c r="AZ165" s="794"/>
      <c r="BA165" s="794"/>
      <c r="BB165" s="794"/>
      <c r="BC165" s="794"/>
      <c r="BD165" s="794"/>
      <c r="BE165" s="794"/>
      <c r="BF165" s="794"/>
      <c r="BG165" s="794"/>
      <c r="BH165" s="794"/>
      <c r="BI165" s="794"/>
      <c r="BJ165" s="794"/>
      <c r="BK165" s="794"/>
      <c r="BL165" s="794"/>
      <c r="BM165" s="794"/>
      <c r="BN165" s="812" t="str">
        <f t="shared" si="39"/>
        <v/>
      </c>
      <c r="BO165" s="806" t="str">
        <f t="shared" si="40"/>
        <v/>
      </c>
      <c r="BP165" s="807" t="str">
        <f t="shared" si="41"/>
        <v/>
      </c>
      <c r="BQ165" s="807" t="str">
        <f t="shared" si="42"/>
        <v/>
      </c>
      <c r="BR165" s="808" t="str">
        <f t="shared" si="43"/>
        <v/>
      </c>
      <c r="BS165" s="793"/>
      <c r="BT165" s="794"/>
      <c r="BU165" s="794"/>
      <c r="BV165" s="797"/>
      <c r="BW165" s="797"/>
      <c r="BX165" s="797"/>
      <c r="BY165" s="797"/>
      <c r="BZ165" s="797"/>
      <c r="CA165" s="797"/>
      <c r="CB165" s="797"/>
      <c r="CC165" s="797"/>
      <c r="CD165" s="797"/>
      <c r="CE165" s="797"/>
      <c r="CF165" s="797"/>
      <c r="CG165" s="797"/>
      <c r="CH165" s="797"/>
      <c r="CI165" s="794"/>
      <c r="CJ165" s="794"/>
      <c r="CK165" s="794"/>
      <c r="CL165" s="794"/>
      <c r="CM165" s="794"/>
      <c r="CN165" s="794"/>
      <c r="CO165" s="794"/>
      <c r="CP165" s="794"/>
      <c r="CQ165" s="794"/>
      <c r="CR165" s="794"/>
      <c r="CS165" s="794"/>
      <c r="CT165" s="794"/>
      <c r="CU165" s="794"/>
      <c r="CV165" s="797"/>
      <c r="CW165" s="794"/>
      <c r="CX165" s="794"/>
      <c r="CY165" s="794"/>
      <c r="CZ165" s="794"/>
      <c r="DA165" s="794"/>
      <c r="DB165" s="794"/>
      <c r="DC165" s="794"/>
      <c r="DD165" s="794"/>
      <c r="DE165" s="794"/>
      <c r="DF165" s="794"/>
      <c r="DG165" s="794"/>
      <c r="DH165" s="794"/>
      <c r="DI165" s="794"/>
      <c r="DJ165" s="794"/>
      <c r="DK165" s="794"/>
      <c r="DL165" s="794"/>
      <c r="DM165" s="794"/>
      <c r="DN165" s="794"/>
      <c r="DO165" s="794"/>
      <c r="DP165" s="794"/>
      <c r="DQ165" s="794"/>
      <c r="DR165" s="812" t="str">
        <f t="shared" si="49"/>
        <v/>
      </c>
      <c r="DS165" s="806" t="str">
        <f t="shared" si="50"/>
        <v/>
      </c>
      <c r="DT165" s="807" t="str">
        <f t="shared" si="51"/>
        <v/>
      </c>
      <c r="DU165" s="807" t="str">
        <f t="shared" si="52"/>
        <v/>
      </c>
      <c r="DV165" s="808" t="str">
        <f t="shared" si="53"/>
        <v/>
      </c>
      <c r="DW165" s="793"/>
      <c r="DX165" s="794"/>
      <c r="DY165" s="794"/>
      <c r="DZ165" s="797"/>
      <c r="EA165" s="797"/>
      <c r="EB165" s="797"/>
      <c r="EC165" s="797"/>
      <c r="ED165" s="797"/>
      <c r="EE165" s="797"/>
      <c r="EF165" s="797"/>
      <c r="EG165" s="797"/>
      <c r="EH165" s="797"/>
      <c r="EI165" s="797"/>
      <c r="EJ165" s="797"/>
      <c r="EK165" s="797"/>
      <c r="EL165" s="797"/>
      <c r="EM165" s="794"/>
      <c r="EN165" s="794"/>
      <c r="EO165" s="794"/>
      <c r="EP165" s="794"/>
      <c r="EQ165" s="794"/>
      <c r="ER165" s="794"/>
      <c r="ES165" s="794"/>
      <c r="ET165" s="794"/>
      <c r="EU165" s="794"/>
      <c r="EV165" s="794"/>
      <c r="EW165" s="794"/>
      <c r="EX165" s="794"/>
      <c r="EY165" s="794"/>
      <c r="EZ165" s="797"/>
      <c r="FA165" s="794"/>
      <c r="FB165" s="794"/>
      <c r="FC165" s="794"/>
      <c r="FD165" s="794"/>
      <c r="FE165" s="794"/>
      <c r="FF165" s="794"/>
      <c r="FG165" s="794"/>
      <c r="FH165" s="794"/>
      <c r="FI165" s="794"/>
      <c r="FJ165" s="794"/>
      <c r="FK165" s="794"/>
      <c r="FL165" s="794"/>
      <c r="FM165" s="794"/>
      <c r="FN165" s="794"/>
      <c r="FO165" s="794"/>
      <c r="FP165" s="794"/>
      <c r="FQ165" s="794"/>
      <c r="FR165" s="794"/>
      <c r="FS165" s="794"/>
      <c r="FT165" s="794"/>
      <c r="FU165" s="794"/>
      <c r="FV165" s="812" t="str">
        <f t="shared" si="44"/>
        <v/>
      </c>
      <c r="FW165" s="806" t="str">
        <f t="shared" si="45"/>
        <v/>
      </c>
      <c r="FX165" s="807" t="str">
        <f t="shared" si="46"/>
        <v/>
      </c>
      <c r="FY165" s="807" t="str">
        <f t="shared" si="47"/>
        <v/>
      </c>
      <c r="FZ165" s="808" t="str">
        <f t="shared" si="48"/>
        <v/>
      </c>
    </row>
    <row r="166" spans="14:182" x14ac:dyDescent="0.2">
      <c r="N166" s="804">
        <f>SUM(AirVision!A165)</f>
        <v>0</v>
      </c>
      <c r="O166" s="793"/>
      <c r="P166" s="794"/>
      <c r="Q166" s="794"/>
      <c r="R166" s="797"/>
      <c r="S166" s="797"/>
      <c r="T166" s="797"/>
      <c r="U166" s="797"/>
      <c r="V166" s="797"/>
      <c r="W166" s="797"/>
      <c r="X166" s="797"/>
      <c r="Y166" s="797"/>
      <c r="Z166" s="797"/>
      <c r="AA166" s="797"/>
      <c r="AB166" s="797"/>
      <c r="AC166" s="797"/>
      <c r="AD166" s="797"/>
      <c r="AE166" s="794"/>
      <c r="AF166" s="794"/>
      <c r="AG166" s="794"/>
      <c r="AH166" s="794"/>
      <c r="AI166" s="794"/>
      <c r="AJ166" s="794"/>
      <c r="AK166" s="794"/>
      <c r="AL166" s="794"/>
      <c r="AM166" s="794"/>
      <c r="AN166" s="794"/>
      <c r="AO166" s="794"/>
      <c r="AP166" s="794"/>
      <c r="AQ166" s="794"/>
      <c r="AR166" s="794"/>
      <c r="AS166" s="794"/>
      <c r="AT166" s="794"/>
      <c r="AU166" s="794"/>
      <c r="AV166" s="794"/>
      <c r="AW166" s="794"/>
      <c r="AX166" s="794"/>
      <c r="AY166" s="794"/>
      <c r="AZ166" s="794"/>
      <c r="BA166" s="794"/>
      <c r="BB166" s="794"/>
      <c r="BC166" s="794"/>
      <c r="BD166" s="794"/>
      <c r="BE166" s="794"/>
      <c r="BF166" s="794"/>
      <c r="BG166" s="794"/>
      <c r="BH166" s="794"/>
      <c r="BI166" s="794"/>
      <c r="BJ166" s="794"/>
      <c r="BK166" s="794"/>
      <c r="BL166" s="794"/>
      <c r="BM166" s="794"/>
      <c r="BN166" s="812" t="str">
        <f t="shared" si="39"/>
        <v/>
      </c>
      <c r="BO166" s="806" t="str">
        <f t="shared" si="40"/>
        <v/>
      </c>
      <c r="BP166" s="807" t="str">
        <f t="shared" si="41"/>
        <v/>
      </c>
      <c r="BQ166" s="807" t="str">
        <f t="shared" si="42"/>
        <v/>
      </c>
      <c r="BR166" s="808" t="str">
        <f t="shared" si="43"/>
        <v/>
      </c>
      <c r="BS166" s="793"/>
      <c r="BT166" s="794"/>
      <c r="BU166" s="794"/>
      <c r="BV166" s="797"/>
      <c r="BW166" s="797"/>
      <c r="BX166" s="797"/>
      <c r="BY166" s="797"/>
      <c r="BZ166" s="797"/>
      <c r="CA166" s="797"/>
      <c r="CB166" s="797"/>
      <c r="CC166" s="797"/>
      <c r="CD166" s="797"/>
      <c r="CE166" s="797"/>
      <c r="CF166" s="797"/>
      <c r="CG166" s="797"/>
      <c r="CH166" s="797"/>
      <c r="CI166" s="794"/>
      <c r="CJ166" s="794"/>
      <c r="CK166" s="794"/>
      <c r="CL166" s="794"/>
      <c r="CM166" s="794"/>
      <c r="CN166" s="794"/>
      <c r="CO166" s="794"/>
      <c r="CP166" s="794"/>
      <c r="CQ166" s="794"/>
      <c r="CR166" s="794"/>
      <c r="CS166" s="794"/>
      <c r="CT166" s="794"/>
      <c r="CU166" s="794"/>
      <c r="CV166" s="797"/>
      <c r="CW166" s="794"/>
      <c r="CX166" s="794"/>
      <c r="CY166" s="794"/>
      <c r="CZ166" s="794"/>
      <c r="DA166" s="794"/>
      <c r="DB166" s="794"/>
      <c r="DC166" s="794"/>
      <c r="DD166" s="794"/>
      <c r="DE166" s="794"/>
      <c r="DF166" s="794"/>
      <c r="DG166" s="794"/>
      <c r="DH166" s="794"/>
      <c r="DI166" s="794"/>
      <c r="DJ166" s="794"/>
      <c r="DK166" s="794"/>
      <c r="DL166" s="794"/>
      <c r="DM166" s="794"/>
      <c r="DN166" s="794"/>
      <c r="DO166" s="794"/>
      <c r="DP166" s="794"/>
      <c r="DQ166" s="794"/>
      <c r="DR166" s="812" t="str">
        <f t="shared" si="49"/>
        <v/>
      </c>
      <c r="DS166" s="806" t="str">
        <f t="shared" si="50"/>
        <v/>
      </c>
      <c r="DT166" s="807" t="str">
        <f t="shared" si="51"/>
        <v/>
      </c>
      <c r="DU166" s="807" t="str">
        <f t="shared" si="52"/>
        <v/>
      </c>
      <c r="DV166" s="808" t="str">
        <f t="shared" si="53"/>
        <v/>
      </c>
      <c r="DW166" s="793"/>
      <c r="DX166" s="794"/>
      <c r="DY166" s="794"/>
      <c r="DZ166" s="797"/>
      <c r="EA166" s="797"/>
      <c r="EB166" s="797"/>
      <c r="EC166" s="797"/>
      <c r="ED166" s="797"/>
      <c r="EE166" s="797"/>
      <c r="EF166" s="797"/>
      <c r="EG166" s="797"/>
      <c r="EH166" s="797"/>
      <c r="EI166" s="797"/>
      <c r="EJ166" s="797"/>
      <c r="EK166" s="797"/>
      <c r="EL166" s="797"/>
      <c r="EM166" s="794"/>
      <c r="EN166" s="794"/>
      <c r="EO166" s="794"/>
      <c r="EP166" s="794"/>
      <c r="EQ166" s="794"/>
      <c r="ER166" s="794"/>
      <c r="ES166" s="794"/>
      <c r="ET166" s="794"/>
      <c r="EU166" s="794"/>
      <c r="EV166" s="794"/>
      <c r="EW166" s="794"/>
      <c r="EX166" s="794"/>
      <c r="EY166" s="794"/>
      <c r="EZ166" s="797"/>
      <c r="FA166" s="794"/>
      <c r="FB166" s="794"/>
      <c r="FC166" s="794"/>
      <c r="FD166" s="794"/>
      <c r="FE166" s="794"/>
      <c r="FF166" s="794"/>
      <c r="FG166" s="794"/>
      <c r="FH166" s="794"/>
      <c r="FI166" s="794"/>
      <c r="FJ166" s="794"/>
      <c r="FK166" s="794"/>
      <c r="FL166" s="794"/>
      <c r="FM166" s="794"/>
      <c r="FN166" s="794"/>
      <c r="FO166" s="794"/>
      <c r="FP166" s="794"/>
      <c r="FQ166" s="794"/>
      <c r="FR166" s="794"/>
      <c r="FS166" s="794"/>
      <c r="FT166" s="794"/>
      <c r="FU166" s="794"/>
      <c r="FV166" s="812" t="str">
        <f t="shared" si="44"/>
        <v/>
      </c>
      <c r="FW166" s="806" t="str">
        <f t="shared" si="45"/>
        <v/>
      </c>
      <c r="FX166" s="807" t="str">
        <f t="shared" si="46"/>
        <v/>
      </c>
      <c r="FY166" s="807" t="str">
        <f t="shared" si="47"/>
        <v/>
      </c>
      <c r="FZ166" s="808" t="str">
        <f t="shared" si="48"/>
        <v/>
      </c>
    </row>
    <row r="167" spans="14:182" x14ac:dyDescent="0.2">
      <c r="N167" s="804">
        <f>SUM(AirVision!A166)</f>
        <v>0</v>
      </c>
      <c r="O167" s="793"/>
      <c r="P167" s="794"/>
      <c r="Q167" s="794"/>
      <c r="R167" s="797"/>
      <c r="S167" s="797"/>
      <c r="T167" s="797"/>
      <c r="U167" s="797"/>
      <c r="V167" s="797"/>
      <c r="W167" s="797"/>
      <c r="X167" s="797"/>
      <c r="Y167" s="797"/>
      <c r="Z167" s="797"/>
      <c r="AA167" s="797"/>
      <c r="AB167" s="797"/>
      <c r="AC167" s="797"/>
      <c r="AD167" s="797"/>
      <c r="AE167" s="794"/>
      <c r="AF167" s="794"/>
      <c r="AG167" s="794"/>
      <c r="AH167" s="794"/>
      <c r="AI167" s="794"/>
      <c r="AJ167" s="794"/>
      <c r="AK167" s="794"/>
      <c r="AL167" s="794"/>
      <c r="AM167" s="794"/>
      <c r="AN167" s="794"/>
      <c r="AO167" s="794"/>
      <c r="AP167" s="794"/>
      <c r="AQ167" s="794"/>
      <c r="AR167" s="794"/>
      <c r="AS167" s="794"/>
      <c r="AT167" s="794"/>
      <c r="AU167" s="794"/>
      <c r="AV167" s="794"/>
      <c r="AW167" s="794"/>
      <c r="AX167" s="794"/>
      <c r="AY167" s="794"/>
      <c r="AZ167" s="794"/>
      <c r="BA167" s="794"/>
      <c r="BB167" s="794"/>
      <c r="BC167" s="794"/>
      <c r="BD167" s="794"/>
      <c r="BE167" s="794"/>
      <c r="BF167" s="794"/>
      <c r="BG167" s="794"/>
      <c r="BH167" s="794"/>
      <c r="BI167" s="794"/>
      <c r="BJ167" s="794"/>
      <c r="BK167" s="794"/>
      <c r="BL167" s="794"/>
      <c r="BM167" s="794"/>
      <c r="BN167" s="812" t="str">
        <f t="shared" si="39"/>
        <v/>
      </c>
      <c r="BO167" s="806" t="str">
        <f t="shared" si="40"/>
        <v/>
      </c>
      <c r="BP167" s="807" t="str">
        <f t="shared" si="41"/>
        <v/>
      </c>
      <c r="BQ167" s="807" t="str">
        <f t="shared" si="42"/>
        <v/>
      </c>
      <c r="BR167" s="808" t="str">
        <f t="shared" si="43"/>
        <v/>
      </c>
      <c r="BS167" s="793"/>
      <c r="BT167" s="794"/>
      <c r="BU167" s="794"/>
      <c r="BV167" s="797"/>
      <c r="BW167" s="797"/>
      <c r="BX167" s="797"/>
      <c r="BY167" s="797"/>
      <c r="BZ167" s="797"/>
      <c r="CA167" s="797"/>
      <c r="CB167" s="797"/>
      <c r="CC167" s="797"/>
      <c r="CD167" s="797"/>
      <c r="CE167" s="797"/>
      <c r="CF167" s="797"/>
      <c r="CG167" s="797"/>
      <c r="CH167" s="797"/>
      <c r="CI167" s="794"/>
      <c r="CJ167" s="794"/>
      <c r="CK167" s="794"/>
      <c r="CL167" s="794"/>
      <c r="CM167" s="794"/>
      <c r="CN167" s="794"/>
      <c r="CO167" s="794"/>
      <c r="CP167" s="794"/>
      <c r="CQ167" s="794"/>
      <c r="CR167" s="794"/>
      <c r="CS167" s="794"/>
      <c r="CT167" s="794"/>
      <c r="CU167" s="794"/>
      <c r="CV167" s="797"/>
      <c r="CW167" s="794"/>
      <c r="CX167" s="794"/>
      <c r="CY167" s="794"/>
      <c r="CZ167" s="794"/>
      <c r="DA167" s="794"/>
      <c r="DB167" s="794"/>
      <c r="DC167" s="794"/>
      <c r="DD167" s="794"/>
      <c r="DE167" s="794"/>
      <c r="DF167" s="794"/>
      <c r="DG167" s="794"/>
      <c r="DH167" s="794"/>
      <c r="DI167" s="794"/>
      <c r="DJ167" s="794"/>
      <c r="DK167" s="794"/>
      <c r="DL167" s="794"/>
      <c r="DM167" s="794"/>
      <c r="DN167" s="794"/>
      <c r="DO167" s="794"/>
      <c r="DP167" s="794"/>
      <c r="DQ167" s="794"/>
      <c r="DR167" s="812" t="str">
        <f t="shared" si="49"/>
        <v/>
      </c>
      <c r="DS167" s="806" t="str">
        <f t="shared" si="50"/>
        <v/>
      </c>
      <c r="DT167" s="807" t="str">
        <f t="shared" si="51"/>
        <v/>
      </c>
      <c r="DU167" s="807" t="str">
        <f t="shared" si="52"/>
        <v/>
      </c>
      <c r="DV167" s="808" t="str">
        <f t="shared" si="53"/>
        <v/>
      </c>
      <c r="DW167" s="793"/>
      <c r="DX167" s="794"/>
      <c r="DY167" s="794"/>
      <c r="DZ167" s="797"/>
      <c r="EA167" s="797"/>
      <c r="EB167" s="797"/>
      <c r="EC167" s="797"/>
      <c r="ED167" s="797"/>
      <c r="EE167" s="797"/>
      <c r="EF167" s="797"/>
      <c r="EG167" s="797"/>
      <c r="EH167" s="797"/>
      <c r="EI167" s="797"/>
      <c r="EJ167" s="797"/>
      <c r="EK167" s="797"/>
      <c r="EL167" s="797"/>
      <c r="EM167" s="794"/>
      <c r="EN167" s="794"/>
      <c r="EO167" s="794"/>
      <c r="EP167" s="794"/>
      <c r="EQ167" s="794"/>
      <c r="ER167" s="794"/>
      <c r="ES167" s="794"/>
      <c r="ET167" s="794"/>
      <c r="EU167" s="794"/>
      <c r="EV167" s="794"/>
      <c r="EW167" s="794"/>
      <c r="EX167" s="794"/>
      <c r="EY167" s="794"/>
      <c r="EZ167" s="797"/>
      <c r="FA167" s="794"/>
      <c r="FB167" s="794"/>
      <c r="FC167" s="794"/>
      <c r="FD167" s="794"/>
      <c r="FE167" s="794"/>
      <c r="FF167" s="794"/>
      <c r="FG167" s="794"/>
      <c r="FH167" s="794"/>
      <c r="FI167" s="794"/>
      <c r="FJ167" s="794"/>
      <c r="FK167" s="794"/>
      <c r="FL167" s="794"/>
      <c r="FM167" s="794"/>
      <c r="FN167" s="794"/>
      <c r="FO167" s="794"/>
      <c r="FP167" s="794"/>
      <c r="FQ167" s="794"/>
      <c r="FR167" s="794"/>
      <c r="FS167" s="794"/>
      <c r="FT167" s="794"/>
      <c r="FU167" s="794"/>
      <c r="FV167" s="812" t="str">
        <f t="shared" si="44"/>
        <v/>
      </c>
      <c r="FW167" s="806" t="str">
        <f t="shared" si="45"/>
        <v/>
      </c>
      <c r="FX167" s="807" t="str">
        <f t="shared" si="46"/>
        <v/>
      </c>
      <c r="FY167" s="807" t="str">
        <f t="shared" si="47"/>
        <v/>
      </c>
      <c r="FZ167" s="808" t="str">
        <f t="shared" si="48"/>
        <v/>
      </c>
    </row>
    <row r="168" spans="14:182" x14ac:dyDescent="0.2">
      <c r="N168" s="804">
        <f>SUM(AirVision!A167)</f>
        <v>0</v>
      </c>
      <c r="O168" s="793"/>
      <c r="P168" s="794"/>
      <c r="Q168" s="794"/>
      <c r="R168" s="797"/>
      <c r="S168" s="797"/>
      <c r="T168" s="797"/>
      <c r="U168" s="797"/>
      <c r="V168" s="797"/>
      <c r="W168" s="797"/>
      <c r="X168" s="797"/>
      <c r="Y168" s="797"/>
      <c r="Z168" s="797"/>
      <c r="AA168" s="797"/>
      <c r="AB168" s="797"/>
      <c r="AC168" s="797"/>
      <c r="AD168" s="797"/>
      <c r="AE168" s="794"/>
      <c r="AF168" s="794"/>
      <c r="AG168" s="794"/>
      <c r="AH168" s="794"/>
      <c r="AI168" s="794"/>
      <c r="AJ168" s="794"/>
      <c r="AK168" s="794"/>
      <c r="AL168" s="794"/>
      <c r="AM168" s="794"/>
      <c r="AN168" s="794"/>
      <c r="AO168" s="794"/>
      <c r="AP168" s="794"/>
      <c r="AQ168" s="794"/>
      <c r="AR168" s="794"/>
      <c r="AS168" s="794"/>
      <c r="AT168" s="794"/>
      <c r="AU168" s="794"/>
      <c r="AV168" s="794"/>
      <c r="AW168" s="794"/>
      <c r="AX168" s="794"/>
      <c r="AY168" s="794"/>
      <c r="AZ168" s="794"/>
      <c r="BA168" s="794"/>
      <c r="BB168" s="794"/>
      <c r="BC168" s="794"/>
      <c r="BD168" s="794"/>
      <c r="BE168" s="794"/>
      <c r="BF168" s="794"/>
      <c r="BG168" s="794"/>
      <c r="BH168" s="794"/>
      <c r="BI168" s="794"/>
      <c r="BJ168" s="794"/>
      <c r="BK168" s="794"/>
      <c r="BL168" s="794"/>
      <c r="BM168" s="794"/>
      <c r="BN168" s="812" t="str">
        <f t="shared" si="39"/>
        <v/>
      </c>
      <c r="BO168" s="806" t="str">
        <f t="shared" si="40"/>
        <v/>
      </c>
      <c r="BP168" s="807" t="str">
        <f t="shared" si="41"/>
        <v/>
      </c>
      <c r="BQ168" s="807" t="str">
        <f t="shared" si="42"/>
        <v/>
      </c>
      <c r="BR168" s="808" t="str">
        <f t="shared" si="43"/>
        <v/>
      </c>
      <c r="BS168" s="793"/>
      <c r="BT168" s="794"/>
      <c r="BU168" s="794"/>
      <c r="BV168" s="797"/>
      <c r="BW168" s="797"/>
      <c r="BX168" s="797"/>
      <c r="BY168" s="797"/>
      <c r="BZ168" s="797"/>
      <c r="CA168" s="797"/>
      <c r="CB168" s="797"/>
      <c r="CC168" s="797"/>
      <c r="CD168" s="797"/>
      <c r="CE168" s="797"/>
      <c r="CF168" s="797"/>
      <c r="CG168" s="797"/>
      <c r="CH168" s="797"/>
      <c r="CI168" s="794"/>
      <c r="CJ168" s="794"/>
      <c r="CK168" s="794"/>
      <c r="CL168" s="794"/>
      <c r="CM168" s="794"/>
      <c r="CN168" s="794"/>
      <c r="CO168" s="794"/>
      <c r="CP168" s="794"/>
      <c r="CQ168" s="794"/>
      <c r="CR168" s="794"/>
      <c r="CS168" s="794"/>
      <c r="CT168" s="794"/>
      <c r="CU168" s="794"/>
      <c r="CV168" s="797"/>
      <c r="CW168" s="794"/>
      <c r="CX168" s="794"/>
      <c r="CY168" s="794"/>
      <c r="CZ168" s="794"/>
      <c r="DA168" s="794"/>
      <c r="DB168" s="794"/>
      <c r="DC168" s="794"/>
      <c r="DD168" s="794"/>
      <c r="DE168" s="794"/>
      <c r="DF168" s="794"/>
      <c r="DG168" s="794"/>
      <c r="DH168" s="794"/>
      <c r="DI168" s="794"/>
      <c r="DJ168" s="794"/>
      <c r="DK168" s="794"/>
      <c r="DL168" s="794"/>
      <c r="DM168" s="794"/>
      <c r="DN168" s="794"/>
      <c r="DO168" s="794"/>
      <c r="DP168" s="794"/>
      <c r="DQ168" s="794"/>
      <c r="DR168" s="812" t="str">
        <f t="shared" si="49"/>
        <v/>
      </c>
      <c r="DS168" s="806" t="str">
        <f t="shared" si="50"/>
        <v/>
      </c>
      <c r="DT168" s="807" t="str">
        <f t="shared" si="51"/>
        <v/>
      </c>
      <c r="DU168" s="807" t="str">
        <f t="shared" si="52"/>
        <v/>
      </c>
      <c r="DV168" s="808" t="str">
        <f t="shared" si="53"/>
        <v/>
      </c>
      <c r="DW168" s="793"/>
      <c r="DX168" s="794"/>
      <c r="DY168" s="794"/>
      <c r="DZ168" s="797"/>
      <c r="EA168" s="797"/>
      <c r="EB168" s="797"/>
      <c r="EC168" s="797"/>
      <c r="ED168" s="797"/>
      <c r="EE168" s="797"/>
      <c r="EF168" s="797"/>
      <c r="EG168" s="797"/>
      <c r="EH168" s="797"/>
      <c r="EI168" s="797"/>
      <c r="EJ168" s="797"/>
      <c r="EK168" s="797"/>
      <c r="EL168" s="797"/>
      <c r="EM168" s="794"/>
      <c r="EN168" s="794"/>
      <c r="EO168" s="794"/>
      <c r="EP168" s="794"/>
      <c r="EQ168" s="794"/>
      <c r="ER168" s="794"/>
      <c r="ES168" s="794"/>
      <c r="ET168" s="794"/>
      <c r="EU168" s="794"/>
      <c r="EV168" s="794"/>
      <c r="EW168" s="794"/>
      <c r="EX168" s="794"/>
      <c r="EY168" s="794"/>
      <c r="EZ168" s="797"/>
      <c r="FA168" s="794"/>
      <c r="FB168" s="794"/>
      <c r="FC168" s="794"/>
      <c r="FD168" s="794"/>
      <c r="FE168" s="794"/>
      <c r="FF168" s="794"/>
      <c r="FG168" s="794"/>
      <c r="FH168" s="794"/>
      <c r="FI168" s="794"/>
      <c r="FJ168" s="794"/>
      <c r="FK168" s="794"/>
      <c r="FL168" s="794"/>
      <c r="FM168" s="794"/>
      <c r="FN168" s="794"/>
      <c r="FO168" s="794"/>
      <c r="FP168" s="794"/>
      <c r="FQ168" s="794"/>
      <c r="FR168" s="794"/>
      <c r="FS168" s="794"/>
      <c r="FT168" s="794"/>
      <c r="FU168" s="794"/>
      <c r="FV168" s="812" t="str">
        <f t="shared" si="44"/>
        <v/>
      </c>
      <c r="FW168" s="806" t="str">
        <f t="shared" si="45"/>
        <v/>
      </c>
      <c r="FX168" s="807" t="str">
        <f t="shared" si="46"/>
        <v/>
      </c>
      <c r="FY168" s="807" t="str">
        <f t="shared" si="47"/>
        <v/>
      </c>
      <c r="FZ168" s="808" t="str">
        <f t="shared" si="48"/>
        <v/>
      </c>
    </row>
    <row r="169" spans="14:182" x14ac:dyDescent="0.2">
      <c r="N169" s="804">
        <f>SUM(AirVision!A168)</f>
        <v>0</v>
      </c>
      <c r="O169" s="793"/>
      <c r="P169" s="794"/>
      <c r="Q169" s="794"/>
      <c r="R169" s="797"/>
      <c r="S169" s="797"/>
      <c r="T169" s="797"/>
      <c r="U169" s="797"/>
      <c r="V169" s="797"/>
      <c r="W169" s="797"/>
      <c r="X169" s="797"/>
      <c r="Y169" s="797"/>
      <c r="Z169" s="797"/>
      <c r="AA169" s="797"/>
      <c r="AB169" s="797"/>
      <c r="AC169" s="797"/>
      <c r="AD169" s="797"/>
      <c r="AE169" s="794"/>
      <c r="AF169" s="794"/>
      <c r="AG169" s="794"/>
      <c r="AH169" s="794"/>
      <c r="AI169" s="794"/>
      <c r="AJ169" s="794"/>
      <c r="AK169" s="794"/>
      <c r="AL169" s="794"/>
      <c r="AM169" s="794"/>
      <c r="AN169" s="794"/>
      <c r="AO169" s="794"/>
      <c r="AP169" s="794"/>
      <c r="AQ169" s="794"/>
      <c r="AR169" s="794"/>
      <c r="AS169" s="794"/>
      <c r="AT169" s="794"/>
      <c r="AU169" s="794"/>
      <c r="AV169" s="794"/>
      <c r="AW169" s="794"/>
      <c r="AX169" s="794"/>
      <c r="AY169" s="794"/>
      <c r="AZ169" s="794"/>
      <c r="BA169" s="794"/>
      <c r="BB169" s="794"/>
      <c r="BC169" s="794"/>
      <c r="BD169" s="794"/>
      <c r="BE169" s="794"/>
      <c r="BF169" s="794"/>
      <c r="BG169" s="794"/>
      <c r="BH169" s="794"/>
      <c r="BI169" s="794"/>
      <c r="BJ169" s="794"/>
      <c r="BK169" s="794"/>
      <c r="BL169" s="794"/>
      <c r="BM169" s="794"/>
      <c r="BN169" s="812" t="str">
        <f t="shared" si="39"/>
        <v/>
      </c>
      <c r="BO169" s="806" t="str">
        <f t="shared" si="40"/>
        <v/>
      </c>
      <c r="BP169" s="807" t="str">
        <f t="shared" si="41"/>
        <v/>
      </c>
      <c r="BQ169" s="807" t="str">
        <f t="shared" si="42"/>
        <v/>
      </c>
      <c r="BR169" s="808" t="str">
        <f t="shared" si="43"/>
        <v/>
      </c>
      <c r="BS169" s="793"/>
      <c r="BT169" s="794"/>
      <c r="BU169" s="794"/>
      <c r="BV169" s="797"/>
      <c r="BW169" s="797"/>
      <c r="BX169" s="797"/>
      <c r="BY169" s="797"/>
      <c r="BZ169" s="797"/>
      <c r="CA169" s="797"/>
      <c r="CB169" s="797"/>
      <c r="CC169" s="797"/>
      <c r="CD169" s="797"/>
      <c r="CE169" s="797"/>
      <c r="CF169" s="797"/>
      <c r="CG169" s="797"/>
      <c r="CH169" s="797"/>
      <c r="CI169" s="794"/>
      <c r="CJ169" s="794"/>
      <c r="CK169" s="794"/>
      <c r="CL169" s="794"/>
      <c r="CM169" s="794"/>
      <c r="CN169" s="794"/>
      <c r="CO169" s="794"/>
      <c r="CP169" s="794"/>
      <c r="CQ169" s="794"/>
      <c r="CR169" s="794"/>
      <c r="CS169" s="794"/>
      <c r="CT169" s="794"/>
      <c r="CU169" s="794"/>
      <c r="CV169" s="797"/>
      <c r="CW169" s="794"/>
      <c r="CX169" s="794"/>
      <c r="CY169" s="794"/>
      <c r="CZ169" s="794"/>
      <c r="DA169" s="794"/>
      <c r="DB169" s="794"/>
      <c r="DC169" s="794"/>
      <c r="DD169" s="794"/>
      <c r="DE169" s="794"/>
      <c r="DF169" s="794"/>
      <c r="DG169" s="794"/>
      <c r="DH169" s="794"/>
      <c r="DI169" s="794"/>
      <c r="DJ169" s="794"/>
      <c r="DK169" s="794"/>
      <c r="DL169" s="794"/>
      <c r="DM169" s="794"/>
      <c r="DN169" s="794"/>
      <c r="DO169" s="794"/>
      <c r="DP169" s="794"/>
      <c r="DQ169" s="794"/>
      <c r="DR169" s="812" t="str">
        <f t="shared" si="49"/>
        <v/>
      </c>
      <c r="DS169" s="806" t="str">
        <f t="shared" si="50"/>
        <v/>
      </c>
      <c r="DT169" s="807" t="str">
        <f t="shared" si="51"/>
        <v/>
      </c>
      <c r="DU169" s="807" t="str">
        <f t="shared" si="52"/>
        <v/>
      </c>
      <c r="DV169" s="808" t="str">
        <f t="shared" si="53"/>
        <v/>
      </c>
      <c r="DW169" s="793"/>
      <c r="DX169" s="794"/>
      <c r="DY169" s="794"/>
      <c r="DZ169" s="797"/>
      <c r="EA169" s="797"/>
      <c r="EB169" s="797"/>
      <c r="EC169" s="797"/>
      <c r="ED169" s="797"/>
      <c r="EE169" s="797"/>
      <c r="EF169" s="797"/>
      <c r="EG169" s="797"/>
      <c r="EH169" s="797"/>
      <c r="EI169" s="797"/>
      <c r="EJ169" s="797"/>
      <c r="EK169" s="797"/>
      <c r="EL169" s="797"/>
      <c r="EM169" s="794"/>
      <c r="EN169" s="794"/>
      <c r="EO169" s="794"/>
      <c r="EP169" s="794"/>
      <c r="EQ169" s="794"/>
      <c r="ER169" s="794"/>
      <c r="ES169" s="794"/>
      <c r="ET169" s="794"/>
      <c r="EU169" s="794"/>
      <c r="EV169" s="794"/>
      <c r="EW169" s="794"/>
      <c r="EX169" s="794"/>
      <c r="EY169" s="794"/>
      <c r="EZ169" s="797"/>
      <c r="FA169" s="794"/>
      <c r="FB169" s="794"/>
      <c r="FC169" s="794"/>
      <c r="FD169" s="794"/>
      <c r="FE169" s="794"/>
      <c r="FF169" s="794"/>
      <c r="FG169" s="794"/>
      <c r="FH169" s="794"/>
      <c r="FI169" s="794"/>
      <c r="FJ169" s="794"/>
      <c r="FK169" s="794"/>
      <c r="FL169" s="794"/>
      <c r="FM169" s="794"/>
      <c r="FN169" s="794"/>
      <c r="FO169" s="794"/>
      <c r="FP169" s="794"/>
      <c r="FQ169" s="794"/>
      <c r="FR169" s="794"/>
      <c r="FS169" s="794"/>
      <c r="FT169" s="794"/>
      <c r="FU169" s="794"/>
      <c r="FV169" s="812" t="str">
        <f t="shared" si="44"/>
        <v/>
      </c>
      <c r="FW169" s="806" t="str">
        <f t="shared" si="45"/>
        <v/>
      </c>
      <c r="FX169" s="807" t="str">
        <f t="shared" si="46"/>
        <v/>
      </c>
      <c r="FY169" s="807" t="str">
        <f t="shared" si="47"/>
        <v/>
      </c>
      <c r="FZ169" s="808" t="str">
        <f t="shared" si="48"/>
        <v/>
      </c>
    </row>
    <row r="170" spans="14:182" x14ac:dyDescent="0.2">
      <c r="N170" s="804">
        <f>SUM(AirVision!A169)</f>
        <v>0</v>
      </c>
      <c r="O170" s="793"/>
      <c r="P170" s="794"/>
      <c r="Q170" s="794"/>
      <c r="R170" s="797"/>
      <c r="S170" s="797"/>
      <c r="T170" s="797"/>
      <c r="U170" s="797"/>
      <c r="V170" s="797"/>
      <c r="W170" s="797"/>
      <c r="X170" s="797"/>
      <c r="Y170" s="797"/>
      <c r="Z170" s="797"/>
      <c r="AA170" s="797"/>
      <c r="AB170" s="797"/>
      <c r="AC170" s="797"/>
      <c r="AD170" s="797"/>
      <c r="AE170" s="794"/>
      <c r="AF170" s="794"/>
      <c r="AG170" s="794"/>
      <c r="AH170" s="794"/>
      <c r="AI170" s="794"/>
      <c r="AJ170" s="794"/>
      <c r="AK170" s="794"/>
      <c r="AL170" s="794"/>
      <c r="AM170" s="794"/>
      <c r="AN170" s="794"/>
      <c r="AO170" s="794"/>
      <c r="AP170" s="794"/>
      <c r="AQ170" s="794"/>
      <c r="AR170" s="794"/>
      <c r="AS170" s="794"/>
      <c r="AT170" s="794"/>
      <c r="AU170" s="794"/>
      <c r="AV170" s="794"/>
      <c r="AW170" s="794"/>
      <c r="AX170" s="794"/>
      <c r="AY170" s="794"/>
      <c r="AZ170" s="794"/>
      <c r="BA170" s="794"/>
      <c r="BB170" s="794"/>
      <c r="BC170" s="794"/>
      <c r="BD170" s="794"/>
      <c r="BE170" s="794"/>
      <c r="BF170" s="794"/>
      <c r="BG170" s="794"/>
      <c r="BH170" s="794"/>
      <c r="BI170" s="794"/>
      <c r="BJ170" s="794"/>
      <c r="BK170" s="794"/>
      <c r="BL170" s="794"/>
      <c r="BM170" s="794"/>
      <c r="BN170" s="812" t="str">
        <f t="shared" si="39"/>
        <v/>
      </c>
      <c r="BO170" s="806" t="str">
        <f t="shared" si="40"/>
        <v/>
      </c>
      <c r="BP170" s="807" t="str">
        <f t="shared" si="41"/>
        <v/>
      </c>
      <c r="BQ170" s="807" t="str">
        <f t="shared" si="42"/>
        <v/>
      </c>
      <c r="BR170" s="808" t="str">
        <f t="shared" si="43"/>
        <v/>
      </c>
      <c r="BS170" s="793"/>
      <c r="BT170" s="794"/>
      <c r="BU170" s="794"/>
      <c r="BV170" s="797"/>
      <c r="BW170" s="797"/>
      <c r="BX170" s="797"/>
      <c r="BY170" s="797"/>
      <c r="BZ170" s="797"/>
      <c r="CA170" s="797"/>
      <c r="CB170" s="797"/>
      <c r="CC170" s="797"/>
      <c r="CD170" s="797"/>
      <c r="CE170" s="797"/>
      <c r="CF170" s="797"/>
      <c r="CG170" s="797"/>
      <c r="CH170" s="797"/>
      <c r="CI170" s="794"/>
      <c r="CJ170" s="794"/>
      <c r="CK170" s="794"/>
      <c r="CL170" s="794"/>
      <c r="CM170" s="794"/>
      <c r="CN170" s="794"/>
      <c r="CO170" s="794"/>
      <c r="CP170" s="794"/>
      <c r="CQ170" s="794"/>
      <c r="CR170" s="794"/>
      <c r="CS170" s="794"/>
      <c r="CT170" s="794"/>
      <c r="CU170" s="794"/>
      <c r="CV170" s="797"/>
      <c r="CW170" s="794"/>
      <c r="CX170" s="794"/>
      <c r="CY170" s="794"/>
      <c r="CZ170" s="794"/>
      <c r="DA170" s="794"/>
      <c r="DB170" s="794"/>
      <c r="DC170" s="794"/>
      <c r="DD170" s="794"/>
      <c r="DE170" s="794"/>
      <c r="DF170" s="794"/>
      <c r="DG170" s="794"/>
      <c r="DH170" s="794"/>
      <c r="DI170" s="794"/>
      <c r="DJ170" s="794"/>
      <c r="DK170" s="794"/>
      <c r="DL170" s="794"/>
      <c r="DM170" s="794"/>
      <c r="DN170" s="794"/>
      <c r="DO170" s="794"/>
      <c r="DP170" s="794"/>
      <c r="DQ170" s="794"/>
      <c r="DR170" s="812" t="str">
        <f t="shared" si="49"/>
        <v/>
      </c>
      <c r="DS170" s="806" t="str">
        <f t="shared" si="50"/>
        <v/>
      </c>
      <c r="DT170" s="807" t="str">
        <f t="shared" si="51"/>
        <v/>
      </c>
      <c r="DU170" s="807" t="str">
        <f t="shared" si="52"/>
        <v/>
      </c>
      <c r="DV170" s="808" t="str">
        <f t="shared" si="53"/>
        <v/>
      </c>
      <c r="DW170" s="793"/>
      <c r="DX170" s="794"/>
      <c r="DY170" s="794"/>
      <c r="DZ170" s="797"/>
      <c r="EA170" s="797"/>
      <c r="EB170" s="797"/>
      <c r="EC170" s="797"/>
      <c r="ED170" s="797"/>
      <c r="EE170" s="797"/>
      <c r="EF170" s="797"/>
      <c r="EG170" s="797"/>
      <c r="EH170" s="797"/>
      <c r="EI170" s="797"/>
      <c r="EJ170" s="797"/>
      <c r="EK170" s="797"/>
      <c r="EL170" s="797"/>
      <c r="EM170" s="794"/>
      <c r="EN170" s="794"/>
      <c r="EO170" s="794"/>
      <c r="EP170" s="794"/>
      <c r="EQ170" s="794"/>
      <c r="ER170" s="794"/>
      <c r="ES170" s="794"/>
      <c r="ET170" s="794"/>
      <c r="EU170" s="794"/>
      <c r="EV170" s="794"/>
      <c r="EW170" s="794"/>
      <c r="EX170" s="794"/>
      <c r="EY170" s="794"/>
      <c r="EZ170" s="797"/>
      <c r="FA170" s="794"/>
      <c r="FB170" s="794"/>
      <c r="FC170" s="794"/>
      <c r="FD170" s="794"/>
      <c r="FE170" s="794"/>
      <c r="FF170" s="794"/>
      <c r="FG170" s="794"/>
      <c r="FH170" s="794"/>
      <c r="FI170" s="794"/>
      <c r="FJ170" s="794"/>
      <c r="FK170" s="794"/>
      <c r="FL170" s="794"/>
      <c r="FM170" s="794"/>
      <c r="FN170" s="794"/>
      <c r="FO170" s="794"/>
      <c r="FP170" s="794"/>
      <c r="FQ170" s="794"/>
      <c r="FR170" s="794"/>
      <c r="FS170" s="794"/>
      <c r="FT170" s="794"/>
      <c r="FU170" s="794"/>
      <c r="FV170" s="812" t="str">
        <f t="shared" si="44"/>
        <v/>
      </c>
      <c r="FW170" s="806" t="str">
        <f t="shared" si="45"/>
        <v/>
      </c>
      <c r="FX170" s="807" t="str">
        <f t="shared" si="46"/>
        <v/>
      </c>
      <c r="FY170" s="807" t="str">
        <f t="shared" si="47"/>
        <v/>
      </c>
      <c r="FZ170" s="808" t="str">
        <f t="shared" si="48"/>
        <v/>
      </c>
    </row>
    <row r="171" spans="14:182" x14ac:dyDescent="0.2">
      <c r="N171" s="804">
        <f>SUM(AirVision!A170)</f>
        <v>0</v>
      </c>
      <c r="O171" s="793"/>
      <c r="P171" s="794"/>
      <c r="Q171" s="794"/>
      <c r="R171" s="797"/>
      <c r="S171" s="797"/>
      <c r="T171" s="797"/>
      <c r="U171" s="797"/>
      <c r="V171" s="797"/>
      <c r="W171" s="797"/>
      <c r="X171" s="797"/>
      <c r="Y171" s="797"/>
      <c r="Z171" s="797"/>
      <c r="AA171" s="797"/>
      <c r="AB171" s="797"/>
      <c r="AC171" s="797"/>
      <c r="AD171" s="797"/>
      <c r="AE171" s="794"/>
      <c r="AF171" s="794"/>
      <c r="AG171" s="794"/>
      <c r="AH171" s="794"/>
      <c r="AI171" s="794"/>
      <c r="AJ171" s="794"/>
      <c r="AK171" s="794"/>
      <c r="AL171" s="794"/>
      <c r="AM171" s="794"/>
      <c r="AN171" s="794"/>
      <c r="AO171" s="794"/>
      <c r="AP171" s="794"/>
      <c r="AQ171" s="794"/>
      <c r="AR171" s="794"/>
      <c r="AS171" s="794"/>
      <c r="AT171" s="794"/>
      <c r="AU171" s="794"/>
      <c r="AV171" s="794"/>
      <c r="AW171" s="794"/>
      <c r="AX171" s="794"/>
      <c r="AY171" s="794"/>
      <c r="AZ171" s="794"/>
      <c r="BA171" s="794"/>
      <c r="BB171" s="794"/>
      <c r="BC171" s="794"/>
      <c r="BD171" s="794"/>
      <c r="BE171" s="794"/>
      <c r="BF171" s="794"/>
      <c r="BG171" s="794"/>
      <c r="BH171" s="794"/>
      <c r="BI171" s="794"/>
      <c r="BJ171" s="794"/>
      <c r="BK171" s="794"/>
      <c r="BL171" s="794"/>
      <c r="BM171" s="794"/>
      <c r="BN171" s="812" t="str">
        <f t="shared" si="39"/>
        <v/>
      </c>
      <c r="BO171" s="806" t="str">
        <f t="shared" si="40"/>
        <v/>
      </c>
      <c r="BP171" s="807" t="str">
        <f t="shared" si="41"/>
        <v/>
      </c>
      <c r="BQ171" s="807" t="str">
        <f t="shared" si="42"/>
        <v/>
      </c>
      <c r="BR171" s="808" t="str">
        <f t="shared" si="43"/>
        <v/>
      </c>
      <c r="BS171" s="793"/>
      <c r="BT171" s="794"/>
      <c r="BU171" s="794"/>
      <c r="BV171" s="797"/>
      <c r="BW171" s="797"/>
      <c r="BX171" s="797"/>
      <c r="BY171" s="797"/>
      <c r="BZ171" s="797"/>
      <c r="CA171" s="797"/>
      <c r="CB171" s="797"/>
      <c r="CC171" s="797"/>
      <c r="CD171" s="797"/>
      <c r="CE171" s="797"/>
      <c r="CF171" s="797"/>
      <c r="CG171" s="797"/>
      <c r="CH171" s="797"/>
      <c r="CI171" s="794"/>
      <c r="CJ171" s="794"/>
      <c r="CK171" s="794"/>
      <c r="CL171" s="794"/>
      <c r="CM171" s="794"/>
      <c r="CN171" s="794"/>
      <c r="CO171" s="794"/>
      <c r="CP171" s="794"/>
      <c r="CQ171" s="794"/>
      <c r="CR171" s="794"/>
      <c r="CS171" s="794"/>
      <c r="CT171" s="794"/>
      <c r="CU171" s="794"/>
      <c r="CV171" s="797"/>
      <c r="CW171" s="794"/>
      <c r="CX171" s="794"/>
      <c r="CY171" s="794"/>
      <c r="CZ171" s="794"/>
      <c r="DA171" s="794"/>
      <c r="DB171" s="794"/>
      <c r="DC171" s="794"/>
      <c r="DD171" s="794"/>
      <c r="DE171" s="794"/>
      <c r="DF171" s="794"/>
      <c r="DG171" s="794"/>
      <c r="DH171" s="794"/>
      <c r="DI171" s="794"/>
      <c r="DJ171" s="794"/>
      <c r="DK171" s="794"/>
      <c r="DL171" s="794"/>
      <c r="DM171" s="794"/>
      <c r="DN171" s="794"/>
      <c r="DO171" s="794"/>
      <c r="DP171" s="794"/>
      <c r="DQ171" s="794"/>
      <c r="DR171" s="812" t="str">
        <f t="shared" si="49"/>
        <v/>
      </c>
      <c r="DS171" s="806" t="str">
        <f t="shared" si="50"/>
        <v/>
      </c>
      <c r="DT171" s="807" t="str">
        <f t="shared" si="51"/>
        <v/>
      </c>
      <c r="DU171" s="807" t="str">
        <f t="shared" si="52"/>
        <v/>
      </c>
      <c r="DV171" s="808" t="str">
        <f t="shared" si="53"/>
        <v/>
      </c>
      <c r="DW171" s="793"/>
      <c r="DX171" s="794"/>
      <c r="DY171" s="794"/>
      <c r="DZ171" s="797"/>
      <c r="EA171" s="797"/>
      <c r="EB171" s="797"/>
      <c r="EC171" s="797"/>
      <c r="ED171" s="797"/>
      <c r="EE171" s="797"/>
      <c r="EF171" s="797"/>
      <c r="EG171" s="797"/>
      <c r="EH171" s="797"/>
      <c r="EI171" s="797"/>
      <c r="EJ171" s="797"/>
      <c r="EK171" s="797"/>
      <c r="EL171" s="797"/>
      <c r="EM171" s="794"/>
      <c r="EN171" s="794"/>
      <c r="EO171" s="794"/>
      <c r="EP171" s="794"/>
      <c r="EQ171" s="794"/>
      <c r="ER171" s="794"/>
      <c r="ES171" s="794"/>
      <c r="ET171" s="794"/>
      <c r="EU171" s="794"/>
      <c r="EV171" s="794"/>
      <c r="EW171" s="794"/>
      <c r="EX171" s="794"/>
      <c r="EY171" s="794"/>
      <c r="EZ171" s="797"/>
      <c r="FA171" s="794"/>
      <c r="FB171" s="794"/>
      <c r="FC171" s="794"/>
      <c r="FD171" s="794"/>
      <c r="FE171" s="794"/>
      <c r="FF171" s="794"/>
      <c r="FG171" s="794"/>
      <c r="FH171" s="794"/>
      <c r="FI171" s="794"/>
      <c r="FJ171" s="794"/>
      <c r="FK171" s="794"/>
      <c r="FL171" s="794"/>
      <c r="FM171" s="794"/>
      <c r="FN171" s="794"/>
      <c r="FO171" s="794"/>
      <c r="FP171" s="794"/>
      <c r="FQ171" s="794"/>
      <c r="FR171" s="794"/>
      <c r="FS171" s="794"/>
      <c r="FT171" s="794"/>
      <c r="FU171" s="794"/>
      <c r="FV171" s="812" t="str">
        <f t="shared" si="44"/>
        <v/>
      </c>
      <c r="FW171" s="806" t="str">
        <f t="shared" si="45"/>
        <v/>
      </c>
      <c r="FX171" s="807" t="str">
        <f t="shared" si="46"/>
        <v/>
      </c>
      <c r="FY171" s="807" t="str">
        <f t="shared" si="47"/>
        <v/>
      </c>
      <c r="FZ171" s="808" t="str">
        <f t="shared" si="48"/>
        <v/>
      </c>
    </row>
    <row r="172" spans="14:182" x14ac:dyDescent="0.2">
      <c r="N172" s="804">
        <f>SUM(AirVision!A171)</f>
        <v>0</v>
      </c>
      <c r="O172" s="793"/>
      <c r="P172" s="794"/>
      <c r="Q172" s="794"/>
      <c r="R172" s="797"/>
      <c r="S172" s="797"/>
      <c r="T172" s="797"/>
      <c r="U172" s="797"/>
      <c r="V172" s="797"/>
      <c r="W172" s="797"/>
      <c r="X172" s="797"/>
      <c r="Y172" s="797"/>
      <c r="Z172" s="797"/>
      <c r="AA172" s="797"/>
      <c r="AB172" s="797"/>
      <c r="AC172" s="797"/>
      <c r="AD172" s="797"/>
      <c r="AE172" s="794"/>
      <c r="AF172" s="794"/>
      <c r="AG172" s="794"/>
      <c r="AH172" s="794"/>
      <c r="AI172" s="794"/>
      <c r="AJ172" s="794"/>
      <c r="AK172" s="794"/>
      <c r="AL172" s="794"/>
      <c r="AM172" s="794"/>
      <c r="AN172" s="794"/>
      <c r="AO172" s="794"/>
      <c r="AP172" s="794"/>
      <c r="AQ172" s="794"/>
      <c r="AR172" s="794"/>
      <c r="AS172" s="794"/>
      <c r="AT172" s="794"/>
      <c r="AU172" s="794"/>
      <c r="AV172" s="794"/>
      <c r="AW172" s="794"/>
      <c r="AX172" s="794"/>
      <c r="AY172" s="794"/>
      <c r="AZ172" s="794"/>
      <c r="BA172" s="794"/>
      <c r="BB172" s="794"/>
      <c r="BC172" s="794"/>
      <c r="BD172" s="794"/>
      <c r="BE172" s="794"/>
      <c r="BF172" s="794"/>
      <c r="BG172" s="794"/>
      <c r="BH172" s="794"/>
      <c r="BI172" s="794"/>
      <c r="BJ172" s="794"/>
      <c r="BK172" s="794"/>
      <c r="BL172" s="794"/>
      <c r="BM172" s="794"/>
      <c r="BN172" s="812" t="str">
        <f t="shared" si="39"/>
        <v/>
      </c>
      <c r="BO172" s="806" t="str">
        <f t="shared" si="40"/>
        <v/>
      </c>
      <c r="BP172" s="807" t="str">
        <f t="shared" si="41"/>
        <v/>
      </c>
      <c r="BQ172" s="807" t="str">
        <f t="shared" si="42"/>
        <v/>
      </c>
      <c r="BR172" s="808" t="str">
        <f t="shared" si="43"/>
        <v/>
      </c>
      <c r="BS172" s="793"/>
      <c r="BT172" s="794"/>
      <c r="BU172" s="794"/>
      <c r="BV172" s="797"/>
      <c r="BW172" s="797"/>
      <c r="BX172" s="797"/>
      <c r="BY172" s="797"/>
      <c r="BZ172" s="797"/>
      <c r="CA172" s="797"/>
      <c r="CB172" s="797"/>
      <c r="CC172" s="797"/>
      <c r="CD172" s="797"/>
      <c r="CE172" s="797"/>
      <c r="CF172" s="797"/>
      <c r="CG172" s="797"/>
      <c r="CH172" s="797"/>
      <c r="CI172" s="794"/>
      <c r="CJ172" s="794"/>
      <c r="CK172" s="794"/>
      <c r="CL172" s="794"/>
      <c r="CM172" s="794"/>
      <c r="CN172" s="794"/>
      <c r="CO172" s="794"/>
      <c r="CP172" s="794"/>
      <c r="CQ172" s="794"/>
      <c r="CR172" s="794"/>
      <c r="CS172" s="794"/>
      <c r="CT172" s="794"/>
      <c r="CU172" s="794"/>
      <c r="CV172" s="797"/>
      <c r="CW172" s="794"/>
      <c r="CX172" s="794"/>
      <c r="CY172" s="794"/>
      <c r="CZ172" s="794"/>
      <c r="DA172" s="794"/>
      <c r="DB172" s="794"/>
      <c r="DC172" s="794"/>
      <c r="DD172" s="794"/>
      <c r="DE172" s="794"/>
      <c r="DF172" s="794"/>
      <c r="DG172" s="794"/>
      <c r="DH172" s="794"/>
      <c r="DI172" s="794"/>
      <c r="DJ172" s="794"/>
      <c r="DK172" s="794"/>
      <c r="DL172" s="794"/>
      <c r="DM172" s="794"/>
      <c r="DN172" s="794"/>
      <c r="DO172" s="794"/>
      <c r="DP172" s="794"/>
      <c r="DQ172" s="794"/>
      <c r="DR172" s="812" t="str">
        <f t="shared" si="49"/>
        <v/>
      </c>
      <c r="DS172" s="806" t="str">
        <f t="shared" si="50"/>
        <v/>
      </c>
      <c r="DT172" s="807" t="str">
        <f t="shared" si="51"/>
        <v/>
      </c>
      <c r="DU172" s="807" t="str">
        <f t="shared" si="52"/>
        <v/>
      </c>
      <c r="DV172" s="808" t="str">
        <f t="shared" si="53"/>
        <v/>
      </c>
      <c r="DW172" s="793"/>
      <c r="DX172" s="794"/>
      <c r="DY172" s="794"/>
      <c r="DZ172" s="797"/>
      <c r="EA172" s="797"/>
      <c r="EB172" s="797"/>
      <c r="EC172" s="797"/>
      <c r="ED172" s="797"/>
      <c r="EE172" s="797"/>
      <c r="EF172" s="797"/>
      <c r="EG172" s="797"/>
      <c r="EH172" s="797"/>
      <c r="EI172" s="797"/>
      <c r="EJ172" s="797"/>
      <c r="EK172" s="797"/>
      <c r="EL172" s="797"/>
      <c r="EM172" s="794"/>
      <c r="EN172" s="794"/>
      <c r="EO172" s="794"/>
      <c r="EP172" s="794"/>
      <c r="EQ172" s="794"/>
      <c r="ER172" s="794"/>
      <c r="ES172" s="794"/>
      <c r="ET172" s="794"/>
      <c r="EU172" s="794"/>
      <c r="EV172" s="794"/>
      <c r="EW172" s="794"/>
      <c r="EX172" s="794"/>
      <c r="EY172" s="794"/>
      <c r="EZ172" s="797"/>
      <c r="FA172" s="794"/>
      <c r="FB172" s="794"/>
      <c r="FC172" s="794"/>
      <c r="FD172" s="794"/>
      <c r="FE172" s="794"/>
      <c r="FF172" s="794"/>
      <c r="FG172" s="794"/>
      <c r="FH172" s="794"/>
      <c r="FI172" s="794"/>
      <c r="FJ172" s="794"/>
      <c r="FK172" s="794"/>
      <c r="FL172" s="794"/>
      <c r="FM172" s="794"/>
      <c r="FN172" s="794"/>
      <c r="FO172" s="794"/>
      <c r="FP172" s="794"/>
      <c r="FQ172" s="794"/>
      <c r="FR172" s="794"/>
      <c r="FS172" s="794"/>
      <c r="FT172" s="794"/>
      <c r="FU172" s="794"/>
      <c r="FV172" s="812" t="str">
        <f t="shared" si="44"/>
        <v/>
      </c>
      <c r="FW172" s="806" t="str">
        <f t="shared" si="45"/>
        <v/>
      </c>
      <c r="FX172" s="807" t="str">
        <f t="shared" si="46"/>
        <v/>
      </c>
      <c r="FY172" s="807" t="str">
        <f t="shared" si="47"/>
        <v/>
      </c>
      <c r="FZ172" s="808" t="str">
        <f t="shared" si="48"/>
        <v/>
      </c>
    </row>
    <row r="173" spans="14:182" x14ac:dyDescent="0.2">
      <c r="N173" s="804">
        <f>SUM(AirVision!A172)</f>
        <v>0</v>
      </c>
      <c r="O173" s="793"/>
      <c r="P173" s="794"/>
      <c r="Q173" s="794"/>
      <c r="R173" s="797"/>
      <c r="S173" s="797"/>
      <c r="T173" s="797"/>
      <c r="U173" s="797"/>
      <c r="V173" s="797"/>
      <c r="W173" s="797"/>
      <c r="X173" s="797"/>
      <c r="Y173" s="797"/>
      <c r="Z173" s="797"/>
      <c r="AA173" s="797"/>
      <c r="AB173" s="797"/>
      <c r="AC173" s="797"/>
      <c r="AD173" s="797"/>
      <c r="AE173" s="794"/>
      <c r="AF173" s="794"/>
      <c r="AG173" s="794"/>
      <c r="AH173" s="794"/>
      <c r="AI173" s="794"/>
      <c r="AJ173" s="794"/>
      <c r="AK173" s="794"/>
      <c r="AL173" s="794"/>
      <c r="AM173" s="794"/>
      <c r="AN173" s="794"/>
      <c r="AO173" s="794"/>
      <c r="AP173" s="794"/>
      <c r="AQ173" s="794"/>
      <c r="AR173" s="794"/>
      <c r="AS173" s="794"/>
      <c r="AT173" s="794"/>
      <c r="AU173" s="794"/>
      <c r="AV173" s="794"/>
      <c r="AW173" s="794"/>
      <c r="AX173" s="794"/>
      <c r="AY173" s="794"/>
      <c r="AZ173" s="794"/>
      <c r="BA173" s="794"/>
      <c r="BB173" s="794"/>
      <c r="BC173" s="794"/>
      <c r="BD173" s="794"/>
      <c r="BE173" s="794"/>
      <c r="BF173" s="794"/>
      <c r="BG173" s="794"/>
      <c r="BH173" s="794"/>
      <c r="BI173" s="794"/>
      <c r="BJ173" s="794"/>
      <c r="BK173" s="794"/>
      <c r="BL173" s="794"/>
      <c r="BM173" s="794"/>
      <c r="BN173" s="812" t="str">
        <f t="shared" si="39"/>
        <v/>
      </c>
      <c r="BO173" s="806" t="str">
        <f t="shared" si="40"/>
        <v/>
      </c>
      <c r="BP173" s="807" t="str">
        <f t="shared" si="41"/>
        <v/>
      </c>
      <c r="BQ173" s="807" t="str">
        <f t="shared" si="42"/>
        <v/>
      </c>
      <c r="BR173" s="808" t="str">
        <f t="shared" si="43"/>
        <v/>
      </c>
      <c r="BS173" s="793"/>
      <c r="BT173" s="794"/>
      <c r="BU173" s="794"/>
      <c r="BV173" s="797"/>
      <c r="BW173" s="797"/>
      <c r="BX173" s="797"/>
      <c r="BY173" s="797"/>
      <c r="BZ173" s="797"/>
      <c r="CA173" s="797"/>
      <c r="CB173" s="797"/>
      <c r="CC173" s="797"/>
      <c r="CD173" s="797"/>
      <c r="CE173" s="797"/>
      <c r="CF173" s="797"/>
      <c r="CG173" s="797"/>
      <c r="CH173" s="797"/>
      <c r="CI173" s="794"/>
      <c r="CJ173" s="794"/>
      <c r="CK173" s="794"/>
      <c r="CL173" s="794"/>
      <c r="CM173" s="794"/>
      <c r="CN173" s="794"/>
      <c r="CO173" s="794"/>
      <c r="CP173" s="794"/>
      <c r="CQ173" s="794"/>
      <c r="CR173" s="794"/>
      <c r="CS173" s="794"/>
      <c r="CT173" s="794"/>
      <c r="CU173" s="794"/>
      <c r="CV173" s="797"/>
      <c r="CW173" s="794"/>
      <c r="CX173" s="794"/>
      <c r="CY173" s="794"/>
      <c r="CZ173" s="794"/>
      <c r="DA173" s="794"/>
      <c r="DB173" s="794"/>
      <c r="DC173" s="794"/>
      <c r="DD173" s="794"/>
      <c r="DE173" s="794"/>
      <c r="DF173" s="794"/>
      <c r="DG173" s="794"/>
      <c r="DH173" s="794"/>
      <c r="DI173" s="794"/>
      <c r="DJ173" s="794"/>
      <c r="DK173" s="794"/>
      <c r="DL173" s="794"/>
      <c r="DM173" s="794"/>
      <c r="DN173" s="794"/>
      <c r="DO173" s="794"/>
      <c r="DP173" s="794"/>
      <c r="DQ173" s="794"/>
      <c r="DR173" s="812" t="str">
        <f t="shared" si="49"/>
        <v/>
      </c>
      <c r="DS173" s="806" t="str">
        <f t="shared" si="50"/>
        <v/>
      </c>
      <c r="DT173" s="807" t="str">
        <f t="shared" si="51"/>
        <v/>
      </c>
      <c r="DU173" s="807" t="str">
        <f t="shared" si="52"/>
        <v/>
      </c>
      <c r="DV173" s="808" t="str">
        <f t="shared" si="53"/>
        <v/>
      </c>
      <c r="DW173" s="793"/>
      <c r="DX173" s="794"/>
      <c r="DY173" s="794"/>
      <c r="DZ173" s="797"/>
      <c r="EA173" s="797"/>
      <c r="EB173" s="797"/>
      <c r="EC173" s="797"/>
      <c r="ED173" s="797"/>
      <c r="EE173" s="797"/>
      <c r="EF173" s="797"/>
      <c r="EG173" s="797"/>
      <c r="EH173" s="797"/>
      <c r="EI173" s="797"/>
      <c r="EJ173" s="797"/>
      <c r="EK173" s="797"/>
      <c r="EL173" s="797"/>
      <c r="EM173" s="794"/>
      <c r="EN173" s="794"/>
      <c r="EO173" s="794"/>
      <c r="EP173" s="794"/>
      <c r="EQ173" s="794"/>
      <c r="ER173" s="794"/>
      <c r="ES173" s="794"/>
      <c r="ET173" s="794"/>
      <c r="EU173" s="794"/>
      <c r="EV173" s="794"/>
      <c r="EW173" s="794"/>
      <c r="EX173" s="794"/>
      <c r="EY173" s="794"/>
      <c r="EZ173" s="797"/>
      <c r="FA173" s="794"/>
      <c r="FB173" s="794"/>
      <c r="FC173" s="794"/>
      <c r="FD173" s="794"/>
      <c r="FE173" s="794"/>
      <c r="FF173" s="794"/>
      <c r="FG173" s="794"/>
      <c r="FH173" s="794"/>
      <c r="FI173" s="794"/>
      <c r="FJ173" s="794"/>
      <c r="FK173" s="794"/>
      <c r="FL173" s="794"/>
      <c r="FM173" s="794"/>
      <c r="FN173" s="794"/>
      <c r="FO173" s="794"/>
      <c r="FP173" s="794"/>
      <c r="FQ173" s="794"/>
      <c r="FR173" s="794"/>
      <c r="FS173" s="794"/>
      <c r="FT173" s="794"/>
      <c r="FU173" s="794"/>
      <c r="FV173" s="812" t="str">
        <f t="shared" si="44"/>
        <v/>
      </c>
      <c r="FW173" s="806" t="str">
        <f t="shared" si="45"/>
        <v/>
      </c>
      <c r="FX173" s="807" t="str">
        <f t="shared" si="46"/>
        <v/>
      </c>
      <c r="FY173" s="807" t="str">
        <f t="shared" si="47"/>
        <v/>
      </c>
      <c r="FZ173" s="808" t="str">
        <f t="shared" si="48"/>
        <v/>
      </c>
    </row>
    <row r="174" spans="14:182" x14ac:dyDescent="0.2">
      <c r="N174" s="804">
        <f>SUM(AirVision!A173)</f>
        <v>0</v>
      </c>
      <c r="O174" s="793"/>
      <c r="P174" s="794"/>
      <c r="Q174" s="794"/>
      <c r="R174" s="797"/>
      <c r="S174" s="797"/>
      <c r="T174" s="797"/>
      <c r="U174" s="797"/>
      <c r="V174" s="797"/>
      <c r="W174" s="797"/>
      <c r="X174" s="797"/>
      <c r="Y174" s="797"/>
      <c r="Z174" s="797"/>
      <c r="AA174" s="797"/>
      <c r="AB174" s="797"/>
      <c r="AC174" s="797"/>
      <c r="AD174" s="797"/>
      <c r="AE174" s="794"/>
      <c r="AF174" s="794"/>
      <c r="AG174" s="794"/>
      <c r="AH174" s="794"/>
      <c r="AI174" s="794"/>
      <c r="AJ174" s="794"/>
      <c r="AK174" s="794"/>
      <c r="AL174" s="794"/>
      <c r="AM174" s="794"/>
      <c r="AN174" s="794"/>
      <c r="AO174" s="794"/>
      <c r="AP174" s="794"/>
      <c r="AQ174" s="794"/>
      <c r="AR174" s="794"/>
      <c r="AS174" s="794"/>
      <c r="AT174" s="794"/>
      <c r="AU174" s="794"/>
      <c r="AV174" s="794"/>
      <c r="AW174" s="794"/>
      <c r="AX174" s="794"/>
      <c r="AY174" s="794"/>
      <c r="AZ174" s="794"/>
      <c r="BA174" s="794"/>
      <c r="BB174" s="794"/>
      <c r="BC174" s="794"/>
      <c r="BD174" s="794"/>
      <c r="BE174" s="794"/>
      <c r="BF174" s="794"/>
      <c r="BG174" s="794"/>
      <c r="BH174" s="794"/>
      <c r="BI174" s="794"/>
      <c r="BJ174" s="794"/>
      <c r="BK174" s="794"/>
      <c r="BL174" s="794"/>
      <c r="BM174" s="794"/>
      <c r="BN174" s="812" t="str">
        <f t="shared" si="39"/>
        <v/>
      </c>
      <c r="BO174" s="806" t="str">
        <f t="shared" si="40"/>
        <v/>
      </c>
      <c r="BP174" s="807" t="str">
        <f t="shared" si="41"/>
        <v/>
      </c>
      <c r="BQ174" s="807" t="str">
        <f t="shared" si="42"/>
        <v/>
      </c>
      <c r="BR174" s="808" t="str">
        <f t="shared" si="43"/>
        <v/>
      </c>
      <c r="BS174" s="793"/>
      <c r="BT174" s="794"/>
      <c r="BU174" s="794"/>
      <c r="BV174" s="797"/>
      <c r="BW174" s="797"/>
      <c r="BX174" s="797"/>
      <c r="BY174" s="797"/>
      <c r="BZ174" s="797"/>
      <c r="CA174" s="797"/>
      <c r="CB174" s="797"/>
      <c r="CC174" s="797"/>
      <c r="CD174" s="797"/>
      <c r="CE174" s="797"/>
      <c r="CF174" s="797"/>
      <c r="CG174" s="797"/>
      <c r="CH174" s="797"/>
      <c r="CI174" s="794"/>
      <c r="CJ174" s="794"/>
      <c r="CK174" s="794"/>
      <c r="CL174" s="794"/>
      <c r="CM174" s="794"/>
      <c r="CN174" s="794"/>
      <c r="CO174" s="794"/>
      <c r="CP174" s="794"/>
      <c r="CQ174" s="794"/>
      <c r="CR174" s="794"/>
      <c r="CS174" s="794"/>
      <c r="CT174" s="794"/>
      <c r="CU174" s="794"/>
      <c r="CV174" s="797"/>
      <c r="CW174" s="794"/>
      <c r="CX174" s="794"/>
      <c r="CY174" s="794"/>
      <c r="CZ174" s="794"/>
      <c r="DA174" s="794"/>
      <c r="DB174" s="794"/>
      <c r="DC174" s="794"/>
      <c r="DD174" s="794"/>
      <c r="DE174" s="794"/>
      <c r="DF174" s="794"/>
      <c r="DG174" s="794"/>
      <c r="DH174" s="794"/>
      <c r="DI174" s="794"/>
      <c r="DJ174" s="794"/>
      <c r="DK174" s="794"/>
      <c r="DL174" s="794"/>
      <c r="DM174" s="794"/>
      <c r="DN174" s="794"/>
      <c r="DO174" s="794"/>
      <c r="DP174" s="794"/>
      <c r="DQ174" s="794"/>
      <c r="DR174" s="812" t="str">
        <f t="shared" si="49"/>
        <v/>
      </c>
      <c r="DS174" s="806" t="str">
        <f t="shared" si="50"/>
        <v/>
      </c>
      <c r="DT174" s="807" t="str">
        <f t="shared" si="51"/>
        <v/>
      </c>
      <c r="DU174" s="807" t="str">
        <f t="shared" si="52"/>
        <v/>
      </c>
      <c r="DV174" s="808" t="str">
        <f t="shared" si="53"/>
        <v/>
      </c>
      <c r="DW174" s="793"/>
      <c r="DX174" s="794"/>
      <c r="DY174" s="794"/>
      <c r="DZ174" s="797"/>
      <c r="EA174" s="797"/>
      <c r="EB174" s="797"/>
      <c r="EC174" s="797"/>
      <c r="ED174" s="797"/>
      <c r="EE174" s="797"/>
      <c r="EF174" s="797"/>
      <c r="EG174" s="797"/>
      <c r="EH174" s="797"/>
      <c r="EI174" s="797"/>
      <c r="EJ174" s="797"/>
      <c r="EK174" s="797"/>
      <c r="EL174" s="797"/>
      <c r="EM174" s="794"/>
      <c r="EN174" s="794"/>
      <c r="EO174" s="794"/>
      <c r="EP174" s="794"/>
      <c r="EQ174" s="794"/>
      <c r="ER174" s="794"/>
      <c r="ES174" s="794"/>
      <c r="ET174" s="794"/>
      <c r="EU174" s="794"/>
      <c r="EV174" s="794"/>
      <c r="EW174" s="794"/>
      <c r="EX174" s="794"/>
      <c r="EY174" s="794"/>
      <c r="EZ174" s="797"/>
      <c r="FA174" s="794"/>
      <c r="FB174" s="794"/>
      <c r="FC174" s="794"/>
      <c r="FD174" s="794"/>
      <c r="FE174" s="794"/>
      <c r="FF174" s="794"/>
      <c r="FG174" s="794"/>
      <c r="FH174" s="794"/>
      <c r="FI174" s="794"/>
      <c r="FJ174" s="794"/>
      <c r="FK174" s="794"/>
      <c r="FL174" s="794"/>
      <c r="FM174" s="794"/>
      <c r="FN174" s="794"/>
      <c r="FO174" s="794"/>
      <c r="FP174" s="794"/>
      <c r="FQ174" s="794"/>
      <c r="FR174" s="794"/>
      <c r="FS174" s="794"/>
      <c r="FT174" s="794"/>
      <c r="FU174" s="794"/>
      <c r="FV174" s="812" t="str">
        <f t="shared" si="44"/>
        <v/>
      </c>
      <c r="FW174" s="806" t="str">
        <f t="shared" si="45"/>
        <v/>
      </c>
      <c r="FX174" s="807" t="str">
        <f t="shared" si="46"/>
        <v/>
      </c>
      <c r="FY174" s="807" t="str">
        <f t="shared" si="47"/>
        <v/>
      </c>
      <c r="FZ174" s="808" t="str">
        <f t="shared" si="48"/>
        <v/>
      </c>
    </row>
    <row r="175" spans="14:182" x14ac:dyDescent="0.2">
      <c r="N175" s="804">
        <f>SUM(AirVision!A174)</f>
        <v>0</v>
      </c>
      <c r="O175" s="793"/>
      <c r="P175" s="794"/>
      <c r="Q175" s="794"/>
      <c r="R175" s="797"/>
      <c r="S175" s="797"/>
      <c r="T175" s="797"/>
      <c r="U175" s="797"/>
      <c r="V175" s="797"/>
      <c r="W175" s="797"/>
      <c r="X175" s="797"/>
      <c r="Y175" s="797"/>
      <c r="Z175" s="797"/>
      <c r="AA175" s="797"/>
      <c r="AB175" s="797"/>
      <c r="AC175" s="797"/>
      <c r="AD175" s="797"/>
      <c r="AE175" s="794"/>
      <c r="AF175" s="794"/>
      <c r="AG175" s="794"/>
      <c r="AH175" s="794"/>
      <c r="AI175" s="794"/>
      <c r="AJ175" s="794"/>
      <c r="AK175" s="794"/>
      <c r="AL175" s="794"/>
      <c r="AM175" s="794"/>
      <c r="AN175" s="794"/>
      <c r="AO175" s="794"/>
      <c r="AP175" s="794"/>
      <c r="AQ175" s="794"/>
      <c r="AR175" s="794"/>
      <c r="AS175" s="794"/>
      <c r="AT175" s="794"/>
      <c r="AU175" s="794"/>
      <c r="AV175" s="794"/>
      <c r="AW175" s="794"/>
      <c r="AX175" s="794"/>
      <c r="AY175" s="794"/>
      <c r="AZ175" s="794"/>
      <c r="BA175" s="794"/>
      <c r="BB175" s="794"/>
      <c r="BC175" s="794"/>
      <c r="BD175" s="794"/>
      <c r="BE175" s="794"/>
      <c r="BF175" s="794"/>
      <c r="BG175" s="794"/>
      <c r="BH175" s="794"/>
      <c r="BI175" s="794"/>
      <c r="BJ175" s="794"/>
      <c r="BK175" s="794"/>
      <c r="BL175" s="794"/>
      <c r="BM175" s="794"/>
      <c r="BN175" s="812" t="str">
        <f t="shared" si="39"/>
        <v/>
      </c>
      <c r="BO175" s="806" t="str">
        <f t="shared" si="40"/>
        <v/>
      </c>
      <c r="BP175" s="807" t="str">
        <f t="shared" si="41"/>
        <v/>
      </c>
      <c r="BQ175" s="807" t="str">
        <f t="shared" si="42"/>
        <v/>
      </c>
      <c r="BR175" s="808" t="str">
        <f t="shared" si="43"/>
        <v/>
      </c>
      <c r="BS175" s="793"/>
      <c r="BT175" s="794"/>
      <c r="BU175" s="794"/>
      <c r="BV175" s="797"/>
      <c r="BW175" s="797"/>
      <c r="BX175" s="797"/>
      <c r="BY175" s="797"/>
      <c r="BZ175" s="797"/>
      <c r="CA175" s="797"/>
      <c r="CB175" s="797"/>
      <c r="CC175" s="797"/>
      <c r="CD175" s="797"/>
      <c r="CE175" s="797"/>
      <c r="CF175" s="797"/>
      <c r="CG175" s="797"/>
      <c r="CH175" s="797"/>
      <c r="CI175" s="794"/>
      <c r="CJ175" s="794"/>
      <c r="CK175" s="794"/>
      <c r="CL175" s="794"/>
      <c r="CM175" s="794"/>
      <c r="CN175" s="794"/>
      <c r="CO175" s="794"/>
      <c r="CP175" s="794"/>
      <c r="CQ175" s="794"/>
      <c r="CR175" s="794"/>
      <c r="CS175" s="794"/>
      <c r="CT175" s="794"/>
      <c r="CU175" s="794"/>
      <c r="CV175" s="797"/>
      <c r="CW175" s="794"/>
      <c r="CX175" s="794"/>
      <c r="CY175" s="794"/>
      <c r="CZ175" s="794"/>
      <c r="DA175" s="794"/>
      <c r="DB175" s="794"/>
      <c r="DC175" s="794"/>
      <c r="DD175" s="794"/>
      <c r="DE175" s="794"/>
      <c r="DF175" s="794"/>
      <c r="DG175" s="794"/>
      <c r="DH175" s="794"/>
      <c r="DI175" s="794"/>
      <c r="DJ175" s="794"/>
      <c r="DK175" s="794"/>
      <c r="DL175" s="794"/>
      <c r="DM175" s="794"/>
      <c r="DN175" s="794"/>
      <c r="DO175" s="794"/>
      <c r="DP175" s="794"/>
      <c r="DQ175" s="794"/>
      <c r="DR175" s="812" t="str">
        <f t="shared" si="49"/>
        <v/>
      </c>
      <c r="DS175" s="806" t="str">
        <f t="shared" si="50"/>
        <v/>
      </c>
      <c r="DT175" s="807" t="str">
        <f t="shared" si="51"/>
        <v/>
      </c>
      <c r="DU175" s="807" t="str">
        <f t="shared" si="52"/>
        <v/>
      </c>
      <c r="DV175" s="808" t="str">
        <f t="shared" si="53"/>
        <v/>
      </c>
      <c r="DW175" s="793"/>
      <c r="DX175" s="794"/>
      <c r="DY175" s="794"/>
      <c r="DZ175" s="797"/>
      <c r="EA175" s="797"/>
      <c r="EB175" s="797"/>
      <c r="EC175" s="797"/>
      <c r="ED175" s="797"/>
      <c r="EE175" s="797"/>
      <c r="EF175" s="797"/>
      <c r="EG175" s="797"/>
      <c r="EH175" s="797"/>
      <c r="EI175" s="797"/>
      <c r="EJ175" s="797"/>
      <c r="EK175" s="797"/>
      <c r="EL175" s="797"/>
      <c r="EM175" s="794"/>
      <c r="EN175" s="794"/>
      <c r="EO175" s="794"/>
      <c r="EP175" s="794"/>
      <c r="EQ175" s="794"/>
      <c r="ER175" s="794"/>
      <c r="ES175" s="794"/>
      <c r="ET175" s="794"/>
      <c r="EU175" s="794"/>
      <c r="EV175" s="794"/>
      <c r="EW175" s="794"/>
      <c r="EX175" s="794"/>
      <c r="EY175" s="794"/>
      <c r="EZ175" s="797"/>
      <c r="FA175" s="794"/>
      <c r="FB175" s="794"/>
      <c r="FC175" s="794"/>
      <c r="FD175" s="794"/>
      <c r="FE175" s="794"/>
      <c r="FF175" s="794"/>
      <c r="FG175" s="794"/>
      <c r="FH175" s="794"/>
      <c r="FI175" s="794"/>
      <c r="FJ175" s="794"/>
      <c r="FK175" s="794"/>
      <c r="FL175" s="794"/>
      <c r="FM175" s="794"/>
      <c r="FN175" s="794"/>
      <c r="FO175" s="794"/>
      <c r="FP175" s="794"/>
      <c r="FQ175" s="794"/>
      <c r="FR175" s="794"/>
      <c r="FS175" s="794"/>
      <c r="FT175" s="794"/>
      <c r="FU175" s="794"/>
      <c r="FV175" s="812" t="str">
        <f t="shared" si="44"/>
        <v/>
      </c>
      <c r="FW175" s="806" t="str">
        <f t="shared" si="45"/>
        <v/>
      </c>
      <c r="FX175" s="807" t="str">
        <f t="shared" si="46"/>
        <v/>
      </c>
      <c r="FY175" s="807" t="str">
        <f t="shared" si="47"/>
        <v/>
      </c>
      <c r="FZ175" s="808" t="str">
        <f t="shared" si="48"/>
        <v/>
      </c>
    </row>
    <row r="176" spans="14:182" x14ac:dyDescent="0.2">
      <c r="N176" s="804">
        <f>SUM(AirVision!A175)</f>
        <v>0</v>
      </c>
      <c r="O176" s="793"/>
      <c r="P176" s="794"/>
      <c r="Q176" s="794"/>
      <c r="R176" s="797"/>
      <c r="S176" s="797"/>
      <c r="T176" s="797"/>
      <c r="U176" s="797"/>
      <c r="V176" s="797"/>
      <c r="W176" s="797"/>
      <c r="X176" s="797"/>
      <c r="Y176" s="797"/>
      <c r="Z176" s="797"/>
      <c r="AA176" s="797"/>
      <c r="AB176" s="797"/>
      <c r="AC176" s="797"/>
      <c r="AD176" s="797"/>
      <c r="AE176" s="794"/>
      <c r="AF176" s="794"/>
      <c r="AG176" s="794"/>
      <c r="AH176" s="794"/>
      <c r="AI176" s="794"/>
      <c r="AJ176" s="794"/>
      <c r="AK176" s="794"/>
      <c r="AL176" s="794"/>
      <c r="AM176" s="794"/>
      <c r="AN176" s="794"/>
      <c r="AO176" s="794"/>
      <c r="AP176" s="794"/>
      <c r="AQ176" s="794"/>
      <c r="AR176" s="794"/>
      <c r="AS176" s="794"/>
      <c r="AT176" s="794"/>
      <c r="AU176" s="794"/>
      <c r="AV176" s="794"/>
      <c r="AW176" s="794"/>
      <c r="AX176" s="794"/>
      <c r="AY176" s="794"/>
      <c r="AZ176" s="794"/>
      <c r="BA176" s="794"/>
      <c r="BB176" s="794"/>
      <c r="BC176" s="794"/>
      <c r="BD176" s="794"/>
      <c r="BE176" s="794"/>
      <c r="BF176" s="794"/>
      <c r="BG176" s="794"/>
      <c r="BH176" s="794"/>
      <c r="BI176" s="794"/>
      <c r="BJ176" s="794"/>
      <c r="BK176" s="794"/>
      <c r="BL176" s="794"/>
      <c r="BM176" s="794"/>
      <c r="BN176" s="812" t="str">
        <f t="shared" si="39"/>
        <v/>
      </c>
      <c r="BO176" s="806" t="str">
        <f t="shared" si="40"/>
        <v/>
      </c>
      <c r="BP176" s="807" t="str">
        <f t="shared" si="41"/>
        <v/>
      </c>
      <c r="BQ176" s="807" t="str">
        <f t="shared" si="42"/>
        <v/>
      </c>
      <c r="BR176" s="808" t="str">
        <f t="shared" si="43"/>
        <v/>
      </c>
      <c r="BS176" s="793"/>
      <c r="BT176" s="794"/>
      <c r="BU176" s="794"/>
      <c r="BV176" s="797"/>
      <c r="BW176" s="797"/>
      <c r="BX176" s="797"/>
      <c r="BY176" s="797"/>
      <c r="BZ176" s="797"/>
      <c r="CA176" s="797"/>
      <c r="CB176" s="797"/>
      <c r="CC176" s="797"/>
      <c r="CD176" s="797"/>
      <c r="CE176" s="797"/>
      <c r="CF176" s="797"/>
      <c r="CG176" s="797"/>
      <c r="CH176" s="797"/>
      <c r="CI176" s="794"/>
      <c r="CJ176" s="794"/>
      <c r="CK176" s="794"/>
      <c r="CL176" s="794"/>
      <c r="CM176" s="794"/>
      <c r="CN176" s="794"/>
      <c r="CO176" s="794"/>
      <c r="CP176" s="794"/>
      <c r="CQ176" s="794"/>
      <c r="CR176" s="794"/>
      <c r="CS176" s="794"/>
      <c r="CT176" s="794"/>
      <c r="CU176" s="794"/>
      <c r="CV176" s="797"/>
      <c r="CW176" s="794"/>
      <c r="CX176" s="794"/>
      <c r="CY176" s="794"/>
      <c r="CZ176" s="794"/>
      <c r="DA176" s="794"/>
      <c r="DB176" s="794"/>
      <c r="DC176" s="794"/>
      <c r="DD176" s="794"/>
      <c r="DE176" s="794"/>
      <c r="DF176" s="794"/>
      <c r="DG176" s="794"/>
      <c r="DH176" s="794"/>
      <c r="DI176" s="794"/>
      <c r="DJ176" s="794"/>
      <c r="DK176" s="794"/>
      <c r="DL176" s="794"/>
      <c r="DM176" s="794"/>
      <c r="DN176" s="794"/>
      <c r="DO176" s="794"/>
      <c r="DP176" s="794"/>
      <c r="DQ176" s="794"/>
      <c r="DR176" s="812" t="str">
        <f t="shared" si="49"/>
        <v/>
      </c>
      <c r="DS176" s="806" t="str">
        <f t="shared" si="50"/>
        <v/>
      </c>
      <c r="DT176" s="807" t="str">
        <f t="shared" si="51"/>
        <v/>
      </c>
      <c r="DU176" s="807" t="str">
        <f t="shared" si="52"/>
        <v/>
      </c>
      <c r="DV176" s="808" t="str">
        <f t="shared" si="53"/>
        <v/>
      </c>
      <c r="DW176" s="793"/>
      <c r="DX176" s="794"/>
      <c r="DY176" s="794"/>
      <c r="DZ176" s="797"/>
      <c r="EA176" s="797"/>
      <c r="EB176" s="797"/>
      <c r="EC176" s="797"/>
      <c r="ED176" s="797"/>
      <c r="EE176" s="797"/>
      <c r="EF176" s="797"/>
      <c r="EG176" s="797"/>
      <c r="EH176" s="797"/>
      <c r="EI176" s="797"/>
      <c r="EJ176" s="797"/>
      <c r="EK176" s="797"/>
      <c r="EL176" s="797"/>
      <c r="EM176" s="794"/>
      <c r="EN176" s="794"/>
      <c r="EO176" s="794"/>
      <c r="EP176" s="794"/>
      <c r="EQ176" s="794"/>
      <c r="ER176" s="794"/>
      <c r="ES176" s="794"/>
      <c r="ET176" s="794"/>
      <c r="EU176" s="794"/>
      <c r="EV176" s="794"/>
      <c r="EW176" s="794"/>
      <c r="EX176" s="794"/>
      <c r="EY176" s="794"/>
      <c r="EZ176" s="797"/>
      <c r="FA176" s="794"/>
      <c r="FB176" s="794"/>
      <c r="FC176" s="794"/>
      <c r="FD176" s="794"/>
      <c r="FE176" s="794"/>
      <c r="FF176" s="794"/>
      <c r="FG176" s="794"/>
      <c r="FH176" s="794"/>
      <c r="FI176" s="794"/>
      <c r="FJ176" s="794"/>
      <c r="FK176" s="794"/>
      <c r="FL176" s="794"/>
      <c r="FM176" s="794"/>
      <c r="FN176" s="794"/>
      <c r="FO176" s="794"/>
      <c r="FP176" s="794"/>
      <c r="FQ176" s="794"/>
      <c r="FR176" s="794"/>
      <c r="FS176" s="794"/>
      <c r="FT176" s="794"/>
      <c r="FU176" s="794"/>
      <c r="FV176" s="812" t="str">
        <f t="shared" si="44"/>
        <v/>
      </c>
      <c r="FW176" s="806" t="str">
        <f t="shared" si="45"/>
        <v/>
      </c>
      <c r="FX176" s="807" t="str">
        <f t="shared" si="46"/>
        <v/>
      </c>
      <c r="FY176" s="807" t="str">
        <f t="shared" si="47"/>
        <v/>
      </c>
      <c r="FZ176" s="808" t="str">
        <f t="shared" si="48"/>
        <v/>
      </c>
    </row>
    <row r="177" spans="14:182" x14ac:dyDescent="0.2">
      <c r="N177" s="804">
        <f>SUM(AirVision!A176)</f>
        <v>0</v>
      </c>
      <c r="O177" s="793"/>
      <c r="P177" s="794"/>
      <c r="Q177" s="794"/>
      <c r="R177" s="797"/>
      <c r="S177" s="797"/>
      <c r="T177" s="797"/>
      <c r="U177" s="797"/>
      <c r="V177" s="797"/>
      <c r="W177" s="797"/>
      <c r="X177" s="797"/>
      <c r="Y177" s="797"/>
      <c r="Z177" s="797"/>
      <c r="AA177" s="797"/>
      <c r="AB177" s="797"/>
      <c r="AC177" s="797"/>
      <c r="AD177" s="797"/>
      <c r="AE177" s="794"/>
      <c r="AF177" s="794"/>
      <c r="AG177" s="794"/>
      <c r="AH177" s="794"/>
      <c r="AI177" s="794"/>
      <c r="AJ177" s="794"/>
      <c r="AK177" s="794"/>
      <c r="AL177" s="794"/>
      <c r="AM177" s="794"/>
      <c r="AN177" s="794"/>
      <c r="AO177" s="794"/>
      <c r="AP177" s="794"/>
      <c r="AQ177" s="794"/>
      <c r="AR177" s="794"/>
      <c r="AS177" s="794"/>
      <c r="AT177" s="794"/>
      <c r="AU177" s="794"/>
      <c r="AV177" s="794"/>
      <c r="AW177" s="794"/>
      <c r="AX177" s="794"/>
      <c r="AY177" s="794"/>
      <c r="AZ177" s="794"/>
      <c r="BA177" s="794"/>
      <c r="BB177" s="794"/>
      <c r="BC177" s="794"/>
      <c r="BD177" s="794"/>
      <c r="BE177" s="794"/>
      <c r="BF177" s="794"/>
      <c r="BG177" s="794"/>
      <c r="BH177" s="794"/>
      <c r="BI177" s="794"/>
      <c r="BJ177" s="794"/>
      <c r="BK177" s="794"/>
      <c r="BL177" s="794"/>
      <c r="BM177" s="794"/>
      <c r="BN177" s="812" t="str">
        <f t="shared" si="39"/>
        <v/>
      </c>
      <c r="BO177" s="806" t="str">
        <f t="shared" si="40"/>
        <v/>
      </c>
      <c r="BP177" s="807" t="str">
        <f t="shared" si="41"/>
        <v/>
      </c>
      <c r="BQ177" s="807" t="str">
        <f t="shared" si="42"/>
        <v/>
      </c>
      <c r="BR177" s="808" t="str">
        <f t="shared" si="43"/>
        <v/>
      </c>
      <c r="BS177" s="793"/>
      <c r="BT177" s="794"/>
      <c r="BU177" s="794"/>
      <c r="BV177" s="797"/>
      <c r="BW177" s="797"/>
      <c r="BX177" s="797"/>
      <c r="BY177" s="797"/>
      <c r="BZ177" s="797"/>
      <c r="CA177" s="797"/>
      <c r="CB177" s="797"/>
      <c r="CC177" s="797"/>
      <c r="CD177" s="797"/>
      <c r="CE177" s="797"/>
      <c r="CF177" s="797"/>
      <c r="CG177" s="797"/>
      <c r="CH177" s="797"/>
      <c r="CI177" s="794"/>
      <c r="CJ177" s="794"/>
      <c r="CK177" s="794"/>
      <c r="CL177" s="794"/>
      <c r="CM177" s="794"/>
      <c r="CN177" s="794"/>
      <c r="CO177" s="794"/>
      <c r="CP177" s="794"/>
      <c r="CQ177" s="794"/>
      <c r="CR177" s="794"/>
      <c r="CS177" s="794"/>
      <c r="CT177" s="794"/>
      <c r="CU177" s="794"/>
      <c r="CV177" s="797"/>
      <c r="CW177" s="794"/>
      <c r="CX177" s="794"/>
      <c r="CY177" s="794"/>
      <c r="CZ177" s="794"/>
      <c r="DA177" s="794"/>
      <c r="DB177" s="794"/>
      <c r="DC177" s="794"/>
      <c r="DD177" s="794"/>
      <c r="DE177" s="794"/>
      <c r="DF177" s="794"/>
      <c r="DG177" s="794"/>
      <c r="DH177" s="794"/>
      <c r="DI177" s="794"/>
      <c r="DJ177" s="794"/>
      <c r="DK177" s="794"/>
      <c r="DL177" s="794"/>
      <c r="DM177" s="794"/>
      <c r="DN177" s="794"/>
      <c r="DO177" s="794"/>
      <c r="DP177" s="794"/>
      <c r="DQ177" s="794"/>
      <c r="DR177" s="812" t="str">
        <f t="shared" si="49"/>
        <v/>
      </c>
      <c r="DS177" s="806" t="str">
        <f t="shared" si="50"/>
        <v/>
      </c>
      <c r="DT177" s="807" t="str">
        <f t="shared" si="51"/>
        <v/>
      </c>
      <c r="DU177" s="807" t="str">
        <f t="shared" si="52"/>
        <v/>
      </c>
      <c r="DV177" s="808" t="str">
        <f t="shared" si="53"/>
        <v/>
      </c>
      <c r="DW177" s="793"/>
      <c r="DX177" s="794"/>
      <c r="DY177" s="794"/>
      <c r="DZ177" s="797"/>
      <c r="EA177" s="797"/>
      <c r="EB177" s="797"/>
      <c r="EC177" s="797"/>
      <c r="ED177" s="797"/>
      <c r="EE177" s="797"/>
      <c r="EF177" s="797"/>
      <c r="EG177" s="797"/>
      <c r="EH177" s="797"/>
      <c r="EI177" s="797"/>
      <c r="EJ177" s="797"/>
      <c r="EK177" s="797"/>
      <c r="EL177" s="797"/>
      <c r="EM177" s="794"/>
      <c r="EN177" s="794"/>
      <c r="EO177" s="794"/>
      <c r="EP177" s="794"/>
      <c r="EQ177" s="794"/>
      <c r="ER177" s="794"/>
      <c r="ES177" s="794"/>
      <c r="ET177" s="794"/>
      <c r="EU177" s="794"/>
      <c r="EV177" s="794"/>
      <c r="EW177" s="794"/>
      <c r="EX177" s="794"/>
      <c r="EY177" s="794"/>
      <c r="EZ177" s="797"/>
      <c r="FA177" s="794"/>
      <c r="FB177" s="794"/>
      <c r="FC177" s="794"/>
      <c r="FD177" s="794"/>
      <c r="FE177" s="794"/>
      <c r="FF177" s="794"/>
      <c r="FG177" s="794"/>
      <c r="FH177" s="794"/>
      <c r="FI177" s="794"/>
      <c r="FJ177" s="794"/>
      <c r="FK177" s="794"/>
      <c r="FL177" s="794"/>
      <c r="FM177" s="794"/>
      <c r="FN177" s="794"/>
      <c r="FO177" s="794"/>
      <c r="FP177" s="794"/>
      <c r="FQ177" s="794"/>
      <c r="FR177" s="794"/>
      <c r="FS177" s="794"/>
      <c r="FT177" s="794"/>
      <c r="FU177" s="794"/>
      <c r="FV177" s="812" t="str">
        <f t="shared" si="44"/>
        <v/>
      </c>
      <c r="FW177" s="806" t="str">
        <f t="shared" si="45"/>
        <v/>
      </c>
      <c r="FX177" s="807" t="str">
        <f t="shared" si="46"/>
        <v/>
      </c>
      <c r="FY177" s="807" t="str">
        <f t="shared" si="47"/>
        <v/>
      </c>
      <c r="FZ177" s="808" t="str">
        <f t="shared" si="48"/>
        <v/>
      </c>
    </row>
    <row r="178" spans="14:182" x14ac:dyDescent="0.2">
      <c r="N178" s="804">
        <f>SUM(AirVision!A177)</f>
        <v>0</v>
      </c>
      <c r="O178" s="793"/>
      <c r="P178" s="794"/>
      <c r="Q178" s="794"/>
      <c r="R178" s="797"/>
      <c r="S178" s="797"/>
      <c r="T178" s="797"/>
      <c r="U178" s="797"/>
      <c r="V178" s="797"/>
      <c r="W178" s="797"/>
      <c r="X178" s="797"/>
      <c r="Y178" s="797"/>
      <c r="Z178" s="797"/>
      <c r="AA178" s="797"/>
      <c r="AB178" s="797"/>
      <c r="AC178" s="797"/>
      <c r="AD178" s="797"/>
      <c r="AE178" s="794"/>
      <c r="AF178" s="794"/>
      <c r="AG178" s="794"/>
      <c r="AH178" s="794"/>
      <c r="AI178" s="794"/>
      <c r="AJ178" s="794"/>
      <c r="AK178" s="794"/>
      <c r="AL178" s="794"/>
      <c r="AM178" s="794"/>
      <c r="AN178" s="794"/>
      <c r="AO178" s="794"/>
      <c r="AP178" s="794"/>
      <c r="AQ178" s="794"/>
      <c r="AR178" s="794"/>
      <c r="AS178" s="794"/>
      <c r="AT178" s="794"/>
      <c r="AU178" s="794"/>
      <c r="AV178" s="794"/>
      <c r="AW178" s="794"/>
      <c r="AX178" s="794"/>
      <c r="AY178" s="794"/>
      <c r="AZ178" s="794"/>
      <c r="BA178" s="794"/>
      <c r="BB178" s="794"/>
      <c r="BC178" s="794"/>
      <c r="BD178" s="794"/>
      <c r="BE178" s="794"/>
      <c r="BF178" s="794"/>
      <c r="BG178" s="794"/>
      <c r="BH178" s="794"/>
      <c r="BI178" s="794"/>
      <c r="BJ178" s="794"/>
      <c r="BK178" s="794"/>
      <c r="BL178" s="794"/>
      <c r="BM178" s="794"/>
      <c r="BN178" s="812" t="str">
        <f t="shared" si="39"/>
        <v/>
      </c>
      <c r="BO178" s="806" t="str">
        <f t="shared" si="40"/>
        <v/>
      </c>
      <c r="BP178" s="807" t="str">
        <f t="shared" si="41"/>
        <v/>
      </c>
      <c r="BQ178" s="807" t="str">
        <f t="shared" si="42"/>
        <v/>
      </c>
      <c r="BR178" s="808" t="str">
        <f t="shared" si="43"/>
        <v/>
      </c>
      <c r="BS178" s="793"/>
      <c r="BT178" s="794"/>
      <c r="BU178" s="794"/>
      <c r="BV178" s="797"/>
      <c r="BW178" s="797"/>
      <c r="BX178" s="797"/>
      <c r="BY178" s="797"/>
      <c r="BZ178" s="797"/>
      <c r="CA178" s="797"/>
      <c r="CB178" s="797"/>
      <c r="CC178" s="797"/>
      <c r="CD178" s="797"/>
      <c r="CE178" s="797"/>
      <c r="CF178" s="797"/>
      <c r="CG178" s="797"/>
      <c r="CH178" s="797"/>
      <c r="CI178" s="794"/>
      <c r="CJ178" s="794"/>
      <c r="CK178" s="794"/>
      <c r="CL178" s="794"/>
      <c r="CM178" s="794"/>
      <c r="CN178" s="794"/>
      <c r="CO178" s="794"/>
      <c r="CP178" s="794"/>
      <c r="CQ178" s="794"/>
      <c r="CR178" s="794"/>
      <c r="CS178" s="794"/>
      <c r="CT178" s="794"/>
      <c r="CU178" s="794"/>
      <c r="CV178" s="797"/>
      <c r="CW178" s="794"/>
      <c r="CX178" s="794"/>
      <c r="CY178" s="794"/>
      <c r="CZ178" s="794"/>
      <c r="DA178" s="794"/>
      <c r="DB178" s="794"/>
      <c r="DC178" s="794"/>
      <c r="DD178" s="794"/>
      <c r="DE178" s="794"/>
      <c r="DF178" s="794"/>
      <c r="DG178" s="794"/>
      <c r="DH178" s="794"/>
      <c r="DI178" s="794"/>
      <c r="DJ178" s="794"/>
      <c r="DK178" s="794"/>
      <c r="DL178" s="794"/>
      <c r="DM178" s="794"/>
      <c r="DN178" s="794"/>
      <c r="DO178" s="794"/>
      <c r="DP178" s="794"/>
      <c r="DQ178" s="794"/>
      <c r="DR178" s="812" t="str">
        <f t="shared" si="49"/>
        <v/>
      </c>
      <c r="DS178" s="806" t="str">
        <f t="shared" si="50"/>
        <v/>
      </c>
      <c r="DT178" s="807" t="str">
        <f t="shared" si="51"/>
        <v/>
      </c>
      <c r="DU178" s="807" t="str">
        <f t="shared" si="52"/>
        <v/>
      </c>
      <c r="DV178" s="808" t="str">
        <f t="shared" si="53"/>
        <v/>
      </c>
      <c r="DW178" s="793"/>
      <c r="DX178" s="794"/>
      <c r="DY178" s="794"/>
      <c r="DZ178" s="797"/>
      <c r="EA178" s="797"/>
      <c r="EB178" s="797"/>
      <c r="EC178" s="797"/>
      <c r="ED178" s="797"/>
      <c r="EE178" s="797"/>
      <c r="EF178" s="797"/>
      <c r="EG178" s="797"/>
      <c r="EH178" s="797"/>
      <c r="EI178" s="797"/>
      <c r="EJ178" s="797"/>
      <c r="EK178" s="797"/>
      <c r="EL178" s="797"/>
      <c r="EM178" s="794"/>
      <c r="EN178" s="794"/>
      <c r="EO178" s="794"/>
      <c r="EP178" s="794"/>
      <c r="EQ178" s="794"/>
      <c r="ER178" s="794"/>
      <c r="ES178" s="794"/>
      <c r="ET178" s="794"/>
      <c r="EU178" s="794"/>
      <c r="EV178" s="794"/>
      <c r="EW178" s="794"/>
      <c r="EX178" s="794"/>
      <c r="EY178" s="794"/>
      <c r="EZ178" s="797"/>
      <c r="FA178" s="794"/>
      <c r="FB178" s="794"/>
      <c r="FC178" s="794"/>
      <c r="FD178" s="794"/>
      <c r="FE178" s="794"/>
      <c r="FF178" s="794"/>
      <c r="FG178" s="794"/>
      <c r="FH178" s="794"/>
      <c r="FI178" s="794"/>
      <c r="FJ178" s="794"/>
      <c r="FK178" s="794"/>
      <c r="FL178" s="794"/>
      <c r="FM178" s="794"/>
      <c r="FN178" s="794"/>
      <c r="FO178" s="794"/>
      <c r="FP178" s="794"/>
      <c r="FQ178" s="794"/>
      <c r="FR178" s="794"/>
      <c r="FS178" s="794"/>
      <c r="FT178" s="794"/>
      <c r="FU178" s="794"/>
      <c r="FV178" s="812" t="str">
        <f t="shared" si="44"/>
        <v/>
      </c>
      <c r="FW178" s="806" t="str">
        <f t="shared" si="45"/>
        <v/>
      </c>
      <c r="FX178" s="807" t="str">
        <f t="shared" si="46"/>
        <v/>
      </c>
      <c r="FY178" s="807" t="str">
        <f t="shared" si="47"/>
        <v/>
      </c>
      <c r="FZ178" s="808" t="str">
        <f t="shared" si="48"/>
        <v/>
      </c>
    </row>
    <row r="179" spans="14:182" x14ac:dyDescent="0.2">
      <c r="N179" s="804">
        <f>SUM(AirVision!A178)</f>
        <v>0</v>
      </c>
      <c r="O179" s="793"/>
      <c r="P179" s="794"/>
      <c r="Q179" s="794"/>
      <c r="R179" s="797"/>
      <c r="S179" s="797"/>
      <c r="T179" s="797"/>
      <c r="U179" s="797"/>
      <c r="V179" s="797"/>
      <c r="W179" s="797"/>
      <c r="X179" s="797"/>
      <c r="Y179" s="797"/>
      <c r="Z179" s="797"/>
      <c r="AA179" s="797"/>
      <c r="AB179" s="797"/>
      <c r="AC179" s="797"/>
      <c r="AD179" s="797"/>
      <c r="AE179" s="794"/>
      <c r="AF179" s="794"/>
      <c r="AG179" s="794"/>
      <c r="AH179" s="794"/>
      <c r="AI179" s="794"/>
      <c r="AJ179" s="794"/>
      <c r="AK179" s="794"/>
      <c r="AL179" s="794"/>
      <c r="AM179" s="794"/>
      <c r="AN179" s="794"/>
      <c r="AO179" s="794"/>
      <c r="AP179" s="794"/>
      <c r="AQ179" s="794"/>
      <c r="AR179" s="794"/>
      <c r="AS179" s="794"/>
      <c r="AT179" s="794"/>
      <c r="AU179" s="794"/>
      <c r="AV179" s="794"/>
      <c r="AW179" s="794"/>
      <c r="AX179" s="794"/>
      <c r="AY179" s="794"/>
      <c r="AZ179" s="794"/>
      <c r="BA179" s="794"/>
      <c r="BB179" s="794"/>
      <c r="BC179" s="794"/>
      <c r="BD179" s="794"/>
      <c r="BE179" s="794"/>
      <c r="BF179" s="794"/>
      <c r="BG179" s="794"/>
      <c r="BH179" s="794"/>
      <c r="BI179" s="794"/>
      <c r="BJ179" s="794"/>
      <c r="BK179" s="794"/>
      <c r="BL179" s="794"/>
      <c r="BM179" s="794"/>
      <c r="BN179" s="812" t="str">
        <f t="shared" si="39"/>
        <v/>
      </c>
      <c r="BO179" s="806" t="str">
        <f t="shared" si="40"/>
        <v/>
      </c>
      <c r="BP179" s="807" t="str">
        <f t="shared" si="41"/>
        <v/>
      </c>
      <c r="BQ179" s="807" t="str">
        <f t="shared" si="42"/>
        <v/>
      </c>
      <c r="BR179" s="808" t="str">
        <f t="shared" si="43"/>
        <v/>
      </c>
      <c r="BS179" s="793"/>
      <c r="BT179" s="794"/>
      <c r="BU179" s="794"/>
      <c r="BV179" s="797"/>
      <c r="BW179" s="797"/>
      <c r="BX179" s="797"/>
      <c r="BY179" s="797"/>
      <c r="BZ179" s="797"/>
      <c r="CA179" s="797"/>
      <c r="CB179" s="797"/>
      <c r="CC179" s="797"/>
      <c r="CD179" s="797"/>
      <c r="CE179" s="797"/>
      <c r="CF179" s="797"/>
      <c r="CG179" s="797"/>
      <c r="CH179" s="797"/>
      <c r="CI179" s="794"/>
      <c r="CJ179" s="794"/>
      <c r="CK179" s="794"/>
      <c r="CL179" s="794"/>
      <c r="CM179" s="794"/>
      <c r="CN179" s="794"/>
      <c r="CO179" s="794"/>
      <c r="CP179" s="794"/>
      <c r="CQ179" s="794"/>
      <c r="CR179" s="794"/>
      <c r="CS179" s="794"/>
      <c r="CT179" s="794"/>
      <c r="CU179" s="794"/>
      <c r="CV179" s="797"/>
      <c r="CW179" s="794"/>
      <c r="CX179" s="794"/>
      <c r="CY179" s="794"/>
      <c r="CZ179" s="794"/>
      <c r="DA179" s="794"/>
      <c r="DB179" s="794"/>
      <c r="DC179" s="794"/>
      <c r="DD179" s="794"/>
      <c r="DE179" s="794"/>
      <c r="DF179" s="794"/>
      <c r="DG179" s="794"/>
      <c r="DH179" s="794"/>
      <c r="DI179" s="794"/>
      <c r="DJ179" s="794"/>
      <c r="DK179" s="794"/>
      <c r="DL179" s="794"/>
      <c r="DM179" s="794"/>
      <c r="DN179" s="794"/>
      <c r="DO179" s="794"/>
      <c r="DP179" s="794"/>
      <c r="DQ179" s="794"/>
      <c r="DR179" s="812" t="str">
        <f t="shared" si="49"/>
        <v/>
      </c>
      <c r="DS179" s="806" t="str">
        <f t="shared" si="50"/>
        <v/>
      </c>
      <c r="DT179" s="807" t="str">
        <f t="shared" si="51"/>
        <v/>
      </c>
      <c r="DU179" s="807" t="str">
        <f t="shared" si="52"/>
        <v/>
      </c>
      <c r="DV179" s="808" t="str">
        <f t="shared" si="53"/>
        <v/>
      </c>
      <c r="DW179" s="793"/>
      <c r="DX179" s="794"/>
      <c r="DY179" s="794"/>
      <c r="DZ179" s="797"/>
      <c r="EA179" s="797"/>
      <c r="EB179" s="797"/>
      <c r="EC179" s="797"/>
      <c r="ED179" s="797"/>
      <c r="EE179" s="797"/>
      <c r="EF179" s="797"/>
      <c r="EG179" s="797"/>
      <c r="EH179" s="797"/>
      <c r="EI179" s="797"/>
      <c r="EJ179" s="797"/>
      <c r="EK179" s="797"/>
      <c r="EL179" s="797"/>
      <c r="EM179" s="794"/>
      <c r="EN179" s="794"/>
      <c r="EO179" s="794"/>
      <c r="EP179" s="794"/>
      <c r="EQ179" s="794"/>
      <c r="ER179" s="794"/>
      <c r="ES179" s="794"/>
      <c r="ET179" s="794"/>
      <c r="EU179" s="794"/>
      <c r="EV179" s="794"/>
      <c r="EW179" s="794"/>
      <c r="EX179" s="794"/>
      <c r="EY179" s="794"/>
      <c r="EZ179" s="797"/>
      <c r="FA179" s="794"/>
      <c r="FB179" s="794"/>
      <c r="FC179" s="794"/>
      <c r="FD179" s="794"/>
      <c r="FE179" s="794"/>
      <c r="FF179" s="794"/>
      <c r="FG179" s="794"/>
      <c r="FH179" s="794"/>
      <c r="FI179" s="794"/>
      <c r="FJ179" s="794"/>
      <c r="FK179" s="794"/>
      <c r="FL179" s="794"/>
      <c r="FM179" s="794"/>
      <c r="FN179" s="794"/>
      <c r="FO179" s="794"/>
      <c r="FP179" s="794"/>
      <c r="FQ179" s="794"/>
      <c r="FR179" s="794"/>
      <c r="FS179" s="794"/>
      <c r="FT179" s="794"/>
      <c r="FU179" s="794"/>
      <c r="FV179" s="812" t="str">
        <f t="shared" si="44"/>
        <v/>
      </c>
      <c r="FW179" s="806" t="str">
        <f t="shared" si="45"/>
        <v/>
      </c>
      <c r="FX179" s="807" t="str">
        <f t="shared" si="46"/>
        <v/>
      </c>
      <c r="FY179" s="807" t="str">
        <f t="shared" si="47"/>
        <v/>
      </c>
      <c r="FZ179" s="808" t="str">
        <f t="shared" si="48"/>
        <v/>
      </c>
    </row>
    <row r="180" spans="14:182" x14ac:dyDescent="0.2">
      <c r="N180" s="804">
        <f>SUM(AirVision!A179)</f>
        <v>0</v>
      </c>
      <c r="O180" s="793"/>
      <c r="P180" s="794"/>
      <c r="Q180" s="794"/>
      <c r="R180" s="797"/>
      <c r="S180" s="797"/>
      <c r="T180" s="797"/>
      <c r="U180" s="797"/>
      <c r="V180" s="797"/>
      <c r="W180" s="797"/>
      <c r="X180" s="797"/>
      <c r="Y180" s="797"/>
      <c r="Z180" s="797"/>
      <c r="AA180" s="797"/>
      <c r="AB180" s="797"/>
      <c r="AC180" s="797"/>
      <c r="AD180" s="797"/>
      <c r="AE180" s="794"/>
      <c r="AF180" s="794"/>
      <c r="AG180" s="794"/>
      <c r="AH180" s="794"/>
      <c r="AI180" s="794"/>
      <c r="AJ180" s="794"/>
      <c r="AK180" s="794"/>
      <c r="AL180" s="794"/>
      <c r="AM180" s="794"/>
      <c r="AN180" s="794"/>
      <c r="AO180" s="794"/>
      <c r="AP180" s="794"/>
      <c r="AQ180" s="794"/>
      <c r="AR180" s="794"/>
      <c r="AS180" s="794"/>
      <c r="AT180" s="794"/>
      <c r="AU180" s="794"/>
      <c r="AV180" s="794"/>
      <c r="AW180" s="794"/>
      <c r="AX180" s="794"/>
      <c r="AY180" s="794"/>
      <c r="AZ180" s="794"/>
      <c r="BA180" s="794"/>
      <c r="BB180" s="794"/>
      <c r="BC180" s="794"/>
      <c r="BD180" s="794"/>
      <c r="BE180" s="794"/>
      <c r="BF180" s="794"/>
      <c r="BG180" s="794"/>
      <c r="BH180" s="794"/>
      <c r="BI180" s="794"/>
      <c r="BJ180" s="794"/>
      <c r="BK180" s="794"/>
      <c r="BL180" s="794"/>
      <c r="BM180" s="794"/>
      <c r="BN180" s="812" t="str">
        <f t="shared" si="39"/>
        <v/>
      </c>
      <c r="BO180" s="806" t="str">
        <f t="shared" si="40"/>
        <v/>
      </c>
      <c r="BP180" s="807" t="str">
        <f t="shared" si="41"/>
        <v/>
      </c>
      <c r="BQ180" s="807" t="str">
        <f t="shared" si="42"/>
        <v/>
      </c>
      <c r="BR180" s="808" t="str">
        <f t="shared" si="43"/>
        <v/>
      </c>
      <c r="BS180" s="793"/>
      <c r="BT180" s="794"/>
      <c r="BU180" s="794"/>
      <c r="BV180" s="797"/>
      <c r="BW180" s="797"/>
      <c r="BX180" s="797"/>
      <c r="BY180" s="797"/>
      <c r="BZ180" s="797"/>
      <c r="CA180" s="797"/>
      <c r="CB180" s="797"/>
      <c r="CC180" s="797"/>
      <c r="CD180" s="797"/>
      <c r="CE180" s="797"/>
      <c r="CF180" s="797"/>
      <c r="CG180" s="797"/>
      <c r="CH180" s="797"/>
      <c r="CI180" s="794"/>
      <c r="CJ180" s="794"/>
      <c r="CK180" s="794"/>
      <c r="CL180" s="794"/>
      <c r="CM180" s="794"/>
      <c r="CN180" s="794"/>
      <c r="CO180" s="794"/>
      <c r="CP180" s="794"/>
      <c r="CQ180" s="794"/>
      <c r="CR180" s="794"/>
      <c r="CS180" s="794"/>
      <c r="CT180" s="794"/>
      <c r="CU180" s="794"/>
      <c r="CV180" s="797"/>
      <c r="CW180" s="794"/>
      <c r="CX180" s="794"/>
      <c r="CY180" s="794"/>
      <c r="CZ180" s="794"/>
      <c r="DA180" s="794"/>
      <c r="DB180" s="794"/>
      <c r="DC180" s="794"/>
      <c r="DD180" s="794"/>
      <c r="DE180" s="794"/>
      <c r="DF180" s="794"/>
      <c r="DG180" s="794"/>
      <c r="DH180" s="794"/>
      <c r="DI180" s="794"/>
      <c r="DJ180" s="794"/>
      <c r="DK180" s="794"/>
      <c r="DL180" s="794"/>
      <c r="DM180" s="794"/>
      <c r="DN180" s="794"/>
      <c r="DO180" s="794"/>
      <c r="DP180" s="794"/>
      <c r="DQ180" s="794"/>
      <c r="DR180" s="812" t="str">
        <f t="shared" si="49"/>
        <v/>
      </c>
      <c r="DS180" s="806" t="str">
        <f t="shared" si="50"/>
        <v/>
      </c>
      <c r="DT180" s="807" t="str">
        <f t="shared" si="51"/>
        <v/>
      </c>
      <c r="DU180" s="807" t="str">
        <f t="shared" si="52"/>
        <v/>
      </c>
      <c r="DV180" s="808" t="str">
        <f t="shared" si="53"/>
        <v/>
      </c>
      <c r="DW180" s="793"/>
      <c r="DX180" s="794"/>
      <c r="DY180" s="794"/>
      <c r="DZ180" s="797"/>
      <c r="EA180" s="797"/>
      <c r="EB180" s="797"/>
      <c r="EC180" s="797"/>
      <c r="ED180" s="797"/>
      <c r="EE180" s="797"/>
      <c r="EF180" s="797"/>
      <c r="EG180" s="797"/>
      <c r="EH180" s="797"/>
      <c r="EI180" s="797"/>
      <c r="EJ180" s="797"/>
      <c r="EK180" s="797"/>
      <c r="EL180" s="797"/>
      <c r="EM180" s="794"/>
      <c r="EN180" s="794"/>
      <c r="EO180" s="794"/>
      <c r="EP180" s="794"/>
      <c r="EQ180" s="794"/>
      <c r="ER180" s="794"/>
      <c r="ES180" s="794"/>
      <c r="ET180" s="794"/>
      <c r="EU180" s="794"/>
      <c r="EV180" s="794"/>
      <c r="EW180" s="794"/>
      <c r="EX180" s="794"/>
      <c r="EY180" s="794"/>
      <c r="EZ180" s="797"/>
      <c r="FA180" s="794"/>
      <c r="FB180" s="794"/>
      <c r="FC180" s="794"/>
      <c r="FD180" s="794"/>
      <c r="FE180" s="794"/>
      <c r="FF180" s="794"/>
      <c r="FG180" s="794"/>
      <c r="FH180" s="794"/>
      <c r="FI180" s="794"/>
      <c r="FJ180" s="794"/>
      <c r="FK180" s="794"/>
      <c r="FL180" s="794"/>
      <c r="FM180" s="794"/>
      <c r="FN180" s="794"/>
      <c r="FO180" s="794"/>
      <c r="FP180" s="794"/>
      <c r="FQ180" s="794"/>
      <c r="FR180" s="794"/>
      <c r="FS180" s="794"/>
      <c r="FT180" s="794"/>
      <c r="FU180" s="794"/>
      <c r="FV180" s="812" t="str">
        <f t="shared" si="44"/>
        <v/>
      </c>
      <c r="FW180" s="806" t="str">
        <f t="shared" si="45"/>
        <v/>
      </c>
      <c r="FX180" s="807" t="str">
        <f t="shared" si="46"/>
        <v/>
      </c>
      <c r="FY180" s="807" t="str">
        <f t="shared" si="47"/>
        <v/>
      </c>
      <c r="FZ180" s="808" t="str">
        <f t="shared" si="48"/>
        <v/>
      </c>
    </row>
    <row r="181" spans="14:182" x14ac:dyDescent="0.2">
      <c r="N181" s="804">
        <f>SUM(AirVision!A180)</f>
        <v>0</v>
      </c>
      <c r="O181" s="793"/>
      <c r="P181" s="794"/>
      <c r="Q181" s="794"/>
      <c r="R181" s="797"/>
      <c r="S181" s="797"/>
      <c r="T181" s="797"/>
      <c r="U181" s="797"/>
      <c r="V181" s="797"/>
      <c r="W181" s="797"/>
      <c r="X181" s="797"/>
      <c r="Y181" s="797"/>
      <c r="Z181" s="797"/>
      <c r="AA181" s="797"/>
      <c r="AB181" s="797"/>
      <c r="AC181" s="797"/>
      <c r="AD181" s="797"/>
      <c r="AE181" s="794"/>
      <c r="AF181" s="794"/>
      <c r="AG181" s="794"/>
      <c r="AH181" s="794"/>
      <c r="AI181" s="794"/>
      <c r="AJ181" s="794"/>
      <c r="AK181" s="794"/>
      <c r="AL181" s="794"/>
      <c r="AM181" s="794"/>
      <c r="AN181" s="794"/>
      <c r="AO181" s="794"/>
      <c r="AP181" s="794"/>
      <c r="AQ181" s="794"/>
      <c r="AR181" s="794"/>
      <c r="AS181" s="794"/>
      <c r="AT181" s="794"/>
      <c r="AU181" s="794"/>
      <c r="AV181" s="794"/>
      <c r="AW181" s="794"/>
      <c r="AX181" s="794"/>
      <c r="AY181" s="794"/>
      <c r="AZ181" s="794"/>
      <c r="BA181" s="794"/>
      <c r="BB181" s="794"/>
      <c r="BC181" s="794"/>
      <c r="BD181" s="794"/>
      <c r="BE181" s="794"/>
      <c r="BF181" s="794"/>
      <c r="BG181" s="794"/>
      <c r="BH181" s="794"/>
      <c r="BI181" s="794"/>
      <c r="BJ181" s="794"/>
      <c r="BK181" s="794"/>
      <c r="BL181" s="794"/>
      <c r="BM181" s="794"/>
      <c r="BN181" s="812" t="str">
        <f t="shared" si="39"/>
        <v/>
      </c>
      <c r="BO181" s="806" t="str">
        <f t="shared" si="40"/>
        <v/>
      </c>
      <c r="BP181" s="807" t="str">
        <f t="shared" si="41"/>
        <v/>
      </c>
      <c r="BQ181" s="807" t="str">
        <f t="shared" si="42"/>
        <v/>
      </c>
      <c r="BR181" s="808" t="str">
        <f t="shared" si="43"/>
        <v/>
      </c>
      <c r="BS181" s="793"/>
      <c r="BT181" s="794"/>
      <c r="BU181" s="794"/>
      <c r="BV181" s="797"/>
      <c r="BW181" s="797"/>
      <c r="BX181" s="797"/>
      <c r="BY181" s="797"/>
      <c r="BZ181" s="797"/>
      <c r="CA181" s="797"/>
      <c r="CB181" s="797"/>
      <c r="CC181" s="797"/>
      <c r="CD181" s="797"/>
      <c r="CE181" s="797"/>
      <c r="CF181" s="797"/>
      <c r="CG181" s="797"/>
      <c r="CH181" s="797"/>
      <c r="CI181" s="794"/>
      <c r="CJ181" s="794"/>
      <c r="CK181" s="794"/>
      <c r="CL181" s="794"/>
      <c r="CM181" s="794"/>
      <c r="CN181" s="794"/>
      <c r="CO181" s="794"/>
      <c r="CP181" s="794"/>
      <c r="CQ181" s="794"/>
      <c r="CR181" s="794"/>
      <c r="CS181" s="794"/>
      <c r="CT181" s="794"/>
      <c r="CU181" s="794"/>
      <c r="CV181" s="797"/>
      <c r="CW181" s="794"/>
      <c r="CX181" s="794"/>
      <c r="CY181" s="794"/>
      <c r="CZ181" s="794"/>
      <c r="DA181" s="794"/>
      <c r="DB181" s="794"/>
      <c r="DC181" s="794"/>
      <c r="DD181" s="794"/>
      <c r="DE181" s="794"/>
      <c r="DF181" s="794"/>
      <c r="DG181" s="794"/>
      <c r="DH181" s="794"/>
      <c r="DI181" s="794"/>
      <c r="DJ181" s="794"/>
      <c r="DK181" s="794"/>
      <c r="DL181" s="794"/>
      <c r="DM181" s="794"/>
      <c r="DN181" s="794"/>
      <c r="DO181" s="794"/>
      <c r="DP181" s="794"/>
      <c r="DQ181" s="794"/>
      <c r="DR181" s="812" t="str">
        <f t="shared" si="49"/>
        <v/>
      </c>
      <c r="DS181" s="806" t="str">
        <f t="shared" si="50"/>
        <v/>
      </c>
      <c r="DT181" s="807" t="str">
        <f t="shared" si="51"/>
        <v/>
      </c>
      <c r="DU181" s="807" t="str">
        <f t="shared" si="52"/>
        <v/>
      </c>
      <c r="DV181" s="808" t="str">
        <f t="shared" si="53"/>
        <v/>
      </c>
      <c r="DW181" s="793"/>
      <c r="DX181" s="794"/>
      <c r="DY181" s="794"/>
      <c r="DZ181" s="797"/>
      <c r="EA181" s="797"/>
      <c r="EB181" s="797"/>
      <c r="EC181" s="797"/>
      <c r="ED181" s="797"/>
      <c r="EE181" s="797"/>
      <c r="EF181" s="797"/>
      <c r="EG181" s="797"/>
      <c r="EH181" s="797"/>
      <c r="EI181" s="797"/>
      <c r="EJ181" s="797"/>
      <c r="EK181" s="797"/>
      <c r="EL181" s="797"/>
      <c r="EM181" s="794"/>
      <c r="EN181" s="794"/>
      <c r="EO181" s="794"/>
      <c r="EP181" s="794"/>
      <c r="EQ181" s="794"/>
      <c r="ER181" s="794"/>
      <c r="ES181" s="794"/>
      <c r="ET181" s="794"/>
      <c r="EU181" s="794"/>
      <c r="EV181" s="794"/>
      <c r="EW181" s="794"/>
      <c r="EX181" s="794"/>
      <c r="EY181" s="794"/>
      <c r="EZ181" s="797"/>
      <c r="FA181" s="794"/>
      <c r="FB181" s="794"/>
      <c r="FC181" s="794"/>
      <c r="FD181" s="794"/>
      <c r="FE181" s="794"/>
      <c r="FF181" s="794"/>
      <c r="FG181" s="794"/>
      <c r="FH181" s="794"/>
      <c r="FI181" s="794"/>
      <c r="FJ181" s="794"/>
      <c r="FK181" s="794"/>
      <c r="FL181" s="794"/>
      <c r="FM181" s="794"/>
      <c r="FN181" s="794"/>
      <c r="FO181" s="794"/>
      <c r="FP181" s="794"/>
      <c r="FQ181" s="794"/>
      <c r="FR181" s="794"/>
      <c r="FS181" s="794"/>
      <c r="FT181" s="794"/>
      <c r="FU181" s="794"/>
      <c r="FV181" s="812" t="str">
        <f t="shared" si="44"/>
        <v/>
      </c>
      <c r="FW181" s="806" t="str">
        <f t="shared" si="45"/>
        <v/>
      </c>
      <c r="FX181" s="807" t="str">
        <f t="shared" si="46"/>
        <v/>
      </c>
      <c r="FY181" s="807" t="str">
        <f t="shared" si="47"/>
        <v/>
      </c>
      <c r="FZ181" s="808" t="str">
        <f t="shared" si="48"/>
        <v/>
      </c>
    </row>
    <row r="182" spans="14:182" x14ac:dyDescent="0.2">
      <c r="N182" s="804">
        <f>SUM(AirVision!A181)</f>
        <v>0</v>
      </c>
      <c r="O182" s="793"/>
      <c r="P182" s="794"/>
      <c r="Q182" s="794"/>
      <c r="R182" s="797"/>
      <c r="S182" s="797"/>
      <c r="T182" s="797"/>
      <c r="U182" s="797"/>
      <c r="V182" s="797"/>
      <c r="W182" s="797"/>
      <c r="X182" s="797"/>
      <c r="Y182" s="797"/>
      <c r="Z182" s="797"/>
      <c r="AA182" s="797"/>
      <c r="AB182" s="797"/>
      <c r="AC182" s="797"/>
      <c r="AD182" s="797"/>
      <c r="AE182" s="794"/>
      <c r="AF182" s="794"/>
      <c r="AG182" s="794"/>
      <c r="AH182" s="794"/>
      <c r="AI182" s="794"/>
      <c r="AJ182" s="794"/>
      <c r="AK182" s="794"/>
      <c r="AL182" s="794"/>
      <c r="AM182" s="794"/>
      <c r="AN182" s="794"/>
      <c r="AO182" s="794"/>
      <c r="AP182" s="794"/>
      <c r="AQ182" s="794"/>
      <c r="AR182" s="794"/>
      <c r="AS182" s="794"/>
      <c r="AT182" s="794"/>
      <c r="AU182" s="794"/>
      <c r="AV182" s="794"/>
      <c r="AW182" s="794"/>
      <c r="AX182" s="794"/>
      <c r="AY182" s="794"/>
      <c r="AZ182" s="794"/>
      <c r="BA182" s="794"/>
      <c r="BB182" s="794"/>
      <c r="BC182" s="794"/>
      <c r="BD182" s="794"/>
      <c r="BE182" s="794"/>
      <c r="BF182" s="794"/>
      <c r="BG182" s="794"/>
      <c r="BH182" s="794"/>
      <c r="BI182" s="794"/>
      <c r="BJ182" s="794"/>
      <c r="BK182" s="794"/>
      <c r="BL182" s="794"/>
      <c r="BM182" s="794"/>
      <c r="BN182" s="812" t="str">
        <f t="shared" si="39"/>
        <v/>
      </c>
      <c r="BO182" s="806" t="str">
        <f t="shared" si="40"/>
        <v/>
      </c>
      <c r="BP182" s="807" t="str">
        <f t="shared" si="41"/>
        <v/>
      </c>
      <c r="BQ182" s="807" t="str">
        <f t="shared" si="42"/>
        <v/>
      </c>
      <c r="BR182" s="808" t="str">
        <f t="shared" si="43"/>
        <v/>
      </c>
      <c r="BS182" s="793"/>
      <c r="BT182" s="794"/>
      <c r="BU182" s="794"/>
      <c r="BV182" s="797"/>
      <c r="BW182" s="797"/>
      <c r="BX182" s="797"/>
      <c r="BY182" s="797"/>
      <c r="BZ182" s="797"/>
      <c r="CA182" s="797"/>
      <c r="CB182" s="797"/>
      <c r="CC182" s="797"/>
      <c r="CD182" s="797"/>
      <c r="CE182" s="797"/>
      <c r="CF182" s="797"/>
      <c r="CG182" s="797"/>
      <c r="CH182" s="797"/>
      <c r="CI182" s="794"/>
      <c r="CJ182" s="794"/>
      <c r="CK182" s="794"/>
      <c r="CL182" s="794"/>
      <c r="CM182" s="794"/>
      <c r="CN182" s="794"/>
      <c r="CO182" s="794"/>
      <c r="CP182" s="794"/>
      <c r="CQ182" s="794"/>
      <c r="CR182" s="794"/>
      <c r="CS182" s="794"/>
      <c r="CT182" s="794"/>
      <c r="CU182" s="794"/>
      <c r="CV182" s="797"/>
      <c r="CW182" s="794"/>
      <c r="CX182" s="794"/>
      <c r="CY182" s="794"/>
      <c r="CZ182" s="794"/>
      <c r="DA182" s="794"/>
      <c r="DB182" s="794"/>
      <c r="DC182" s="794"/>
      <c r="DD182" s="794"/>
      <c r="DE182" s="794"/>
      <c r="DF182" s="794"/>
      <c r="DG182" s="794"/>
      <c r="DH182" s="794"/>
      <c r="DI182" s="794"/>
      <c r="DJ182" s="794"/>
      <c r="DK182" s="794"/>
      <c r="DL182" s="794"/>
      <c r="DM182" s="794"/>
      <c r="DN182" s="794"/>
      <c r="DO182" s="794"/>
      <c r="DP182" s="794"/>
      <c r="DQ182" s="794"/>
      <c r="DR182" s="812" t="str">
        <f t="shared" si="49"/>
        <v/>
      </c>
      <c r="DS182" s="806" t="str">
        <f t="shared" si="50"/>
        <v/>
      </c>
      <c r="DT182" s="807" t="str">
        <f t="shared" si="51"/>
        <v/>
      </c>
      <c r="DU182" s="807" t="str">
        <f t="shared" si="52"/>
        <v/>
      </c>
      <c r="DV182" s="808" t="str">
        <f t="shared" si="53"/>
        <v/>
      </c>
      <c r="DW182" s="793"/>
      <c r="DX182" s="794"/>
      <c r="DY182" s="794"/>
      <c r="DZ182" s="797"/>
      <c r="EA182" s="797"/>
      <c r="EB182" s="797"/>
      <c r="EC182" s="797"/>
      <c r="ED182" s="797"/>
      <c r="EE182" s="797"/>
      <c r="EF182" s="797"/>
      <c r="EG182" s="797"/>
      <c r="EH182" s="797"/>
      <c r="EI182" s="797"/>
      <c r="EJ182" s="797"/>
      <c r="EK182" s="797"/>
      <c r="EL182" s="797"/>
      <c r="EM182" s="794"/>
      <c r="EN182" s="794"/>
      <c r="EO182" s="794"/>
      <c r="EP182" s="794"/>
      <c r="EQ182" s="794"/>
      <c r="ER182" s="794"/>
      <c r="ES182" s="794"/>
      <c r="ET182" s="794"/>
      <c r="EU182" s="794"/>
      <c r="EV182" s="794"/>
      <c r="EW182" s="794"/>
      <c r="EX182" s="794"/>
      <c r="EY182" s="794"/>
      <c r="EZ182" s="797"/>
      <c r="FA182" s="794"/>
      <c r="FB182" s="794"/>
      <c r="FC182" s="794"/>
      <c r="FD182" s="794"/>
      <c r="FE182" s="794"/>
      <c r="FF182" s="794"/>
      <c r="FG182" s="794"/>
      <c r="FH182" s="794"/>
      <c r="FI182" s="794"/>
      <c r="FJ182" s="794"/>
      <c r="FK182" s="794"/>
      <c r="FL182" s="794"/>
      <c r="FM182" s="794"/>
      <c r="FN182" s="794"/>
      <c r="FO182" s="794"/>
      <c r="FP182" s="794"/>
      <c r="FQ182" s="794"/>
      <c r="FR182" s="794"/>
      <c r="FS182" s="794"/>
      <c r="FT182" s="794"/>
      <c r="FU182" s="794"/>
      <c r="FV182" s="812" t="str">
        <f t="shared" si="44"/>
        <v/>
      </c>
      <c r="FW182" s="806" t="str">
        <f t="shared" si="45"/>
        <v/>
      </c>
      <c r="FX182" s="807" t="str">
        <f t="shared" si="46"/>
        <v/>
      </c>
      <c r="FY182" s="807" t="str">
        <f t="shared" si="47"/>
        <v/>
      </c>
      <c r="FZ182" s="808" t="str">
        <f t="shared" si="48"/>
        <v/>
      </c>
    </row>
    <row r="183" spans="14:182" x14ac:dyDescent="0.2">
      <c r="N183" s="804">
        <f>SUM(AirVision!A182)</f>
        <v>0</v>
      </c>
      <c r="O183" s="793"/>
      <c r="P183" s="794"/>
      <c r="Q183" s="794"/>
      <c r="R183" s="797"/>
      <c r="S183" s="797"/>
      <c r="T183" s="797"/>
      <c r="U183" s="797"/>
      <c r="V183" s="797"/>
      <c r="W183" s="797"/>
      <c r="X183" s="797"/>
      <c r="Y183" s="797"/>
      <c r="Z183" s="797"/>
      <c r="AA183" s="797"/>
      <c r="AB183" s="797"/>
      <c r="AC183" s="797"/>
      <c r="AD183" s="797"/>
      <c r="AE183" s="794"/>
      <c r="AF183" s="794"/>
      <c r="AG183" s="794"/>
      <c r="AH183" s="794"/>
      <c r="AI183" s="794"/>
      <c r="AJ183" s="794"/>
      <c r="AK183" s="794"/>
      <c r="AL183" s="794"/>
      <c r="AM183" s="794"/>
      <c r="AN183" s="794"/>
      <c r="AO183" s="794"/>
      <c r="AP183" s="794"/>
      <c r="AQ183" s="794"/>
      <c r="AR183" s="794"/>
      <c r="AS183" s="794"/>
      <c r="AT183" s="794"/>
      <c r="AU183" s="794"/>
      <c r="AV183" s="794"/>
      <c r="AW183" s="794"/>
      <c r="AX183" s="794"/>
      <c r="AY183" s="794"/>
      <c r="AZ183" s="794"/>
      <c r="BA183" s="794"/>
      <c r="BB183" s="794"/>
      <c r="BC183" s="794"/>
      <c r="BD183" s="794"/>
      <c r="BE183" s="794"/>
      <c r="BF183" s="794"/>
      <c r="BG183" s="794"/>
      <c r="BH183" s="794"/>
      <c r="BI183" s="794"/>
      <c r="BJ183" s="794"/>
      <c r="BK183" s="794"/>
      <c r="BL183" s="794"/>
      <c r="BM183" s="794"/>
      <c r="BN183" s="812" t="str">
        <f t="shared" si="39"/>
        <v/>
      </c>
      <c r="BO183" s="806" t="str">
        <f t="shared" si="40"/>
        <v/>
      </c>
      <c r="BP183" s="807" t="str">
        <f t="shared" si="41"/>
        <v/>
      </c>
      <c r="BQ183" s="807" t="str">
        <f t="shared" si="42"/>
        <v/>
      </c>
      <c r="BR183" s="808" t="str">
        <f t="shared" si="43"/>
        <v/>
      </c>
      <c r="BS183" s="793"/>
      <c r="BT183" s="794"/>
      <c r="BU183" s="794"/>
      <c r="BV183" s="797"/>
      <c r="BW183" s="797"/>
      <c r="BX183" s="797"/>
      <c r="BY183" s="797"/>
      <c r="BZ183" s="797"/>
      <c r="CA183" s="797"/>
      <c r="CB183" s="797"/>
      <c r="CC183" s="797"/>
      <c r="CD183" s="797"/>
      <c r="CE183" s="797"/>
      <c r="CF183" s="797"/>
      <c r="CG183" s="797"/>
      <c r="CH183" s="797"/>
      <c r="CI183" s="794"/>
      <c r="CJ183" s="794"/>
      <c r="CK183" s="794"/>
      <c r="CL183" s="794"/>
      <c r="CM183" s="794"/>
      <c r="CN183" s="794"/>
      <c r="CO183" s="794"/>
      <c r="CP183" s="794"/>
      <c r="CQ183" s="794"/>
      <c r="CR183" s="794"/>
      <c r="CS183" s="794"/>
      <c r="CT183" s="794"/>
      <c r="CU183" s="794"/>
      <c r="CV183" s="797"/>
      <c r="CW183" s="794"/>
      <c r="CX183" s="794"/>
      <c r="CY183" s="794"/>
      <c r="CZ183" s="794"/>
      <c r="DA183" s="794"/>
      <c r="DB183" s="794"/>
      <c r="DC183" s="794"/>
      <c r="DD183" s="794"/>
      <c r="DE183" s="794"/>
      <c r="DF183" s="794"/>
      <c r="DG183" s="794"/>
      <c r="DH183" s="794"/>
      <c r="DI183" s="794"/>
      <c r="DJ183" s="794"/>
      <c r="DK183" s="794"/>
      <c r="DL183" s="794"/>
      <c r="DM183" s="794"/>
      <c r="DN183" s="794"/>
      <c r="DO183" s="794"/>
      <c r="DP183" s="794"/>
      <c r="DQ183" s="794"/>
      <c r="DR183" s="812" t="str">
        <f t="shared" si="49"/>
        <v/>
      </c>
      <c r="DS183" s="806" t="str">
        <f t="shared" si="50"/>
        <v/>
      </c>
      <c r="DT183" s="807" t="str">
        <f t="shared" si="51"/>
        <v/>
      </c>
      <c r="DU183" s="807" t="str">
        <f t="shared" si="52"/>
        <v/>
      </c>
      <c r="DV183" s="808" t="str">
        <f t="shared" si="53"/>
        <v/>
      </c>
      <c r="DW183" s="793"/>
      <c r="DX183" s="794"/>
      <c r="DY183" s="794"/>
      <c r="DZ183" s="797"/>
      <c r="EA183" s="797"/>
      <c r="EB183" s="797"/>
      <c r="EC183" s="797"/>
      <c r="ED183" s="797"/>
      <c r="EE183" s="797"/>
      <c r="EF183" s="797"/>
      <c r="EG183" s="797"/>
      <c r="EH183" s="797"/>
      <c r="EI183" s="797"/>
      <c r="EJ183" s="797"/>
      <c r="EK183" s="797"/>
      <c r="EL183" s="797"/>
      <c r="EM183" s="794"/>
      <c r="EN183" s="794"/>
      <c r="EO183" s="794"/>
      <c r="EP183" s="794"/>
      <c r="EQ183" s="794"/>
      <c r="ER183" s="794"/>
      <c r="ES183" s="794"/>
      <c r="ET183" s="794"/>
      <c r="EU183" s="794"/>
      <c r="EV183" s="794"/>
      <c r="EW183" s="794"/>
      <c r="EX183" s="794"/>
      <c r="EY183" s="794"/>
      <c r="EZ183" s="797"/>
      <c r="FA183" s="794"/>
      <c r="FB183" s="794"/>
      <c r="FC183" s="794"/>
      <c r="FD183" s="794"/>
      <c r="FE183" s="794"/>
      <c r="FF183" s="794"/>
      <c r="FG183" s="794"/>
      <c r="FH183" s="794"/>
      <c r="FI183" s="794"/>
      <c r="FJ183" s="794"/>
      <c r="FK183" s="794"/>
      <c r="FL183" s="794"/>
      <c r="FM183" s="794"/>
      <c r="FN183" s="794"/>
      <c r="FO183" s="794"/>
      <c r="FP183" s="794"/>
      <c r="FQ183" s="794"/>
      <c r="FR183" s="794"/>
      <c r="FS183" s="794"/>
      <c r="FT183" s="794"/>
      <c r="FU183" s="794"/>
      <c r="FV183" s="812" t="str">
        <f t="shared" si="44"/>
        <v/>
      </c>
      <c r="FW183" s="806" t="str">
        <f t="shared" si="45"/>
        <v/>
      </c>
      <c r="FX183" s="807" t="str">
        <f t="shared" si="46"/>
        <v/>
      </c>
      <c r="FY183" s="807" t="str">
        <f t="shared" si="47"/>
        <v/>
      </c>
      <c r="FZ183" s="808" t="str">
        <f t="shared" si="48"/>
        <v/>
      </c>
    </row>
    <row r="184" spans="14:182" x14ac:dyDescent="0.2">
      <c r="N184" s="804">
        <f>SUM(AirVision!A183)</f>
        <v>0</v>
      </c>
      <c r="O184" s="793"/>
      <c r="P184" s="794"/>
      <c r="Q184" s="794"/>
      <c r="R184" s="797"/>
      <c r="S184" s="797"/>
      <c r="T184" s="797"/>
      <c r="U184" s="797"/>
      <c r="V184" s="797"/>
      <c r="W184" s="797"/>
      <c r="X184" s="797"/>
      <c r="Y184" s="797"/>
      <c r="Z184" s="797"/>
      <c r="AA184" s="797"/>
      <c r="AB184" s="797"/>
      <c r="AC184" s="797"/>
      <c r="AD184" s="797"/>
      <c r="AE184" s="794"/>
      <c r="AF184" s="794"/>
      <c r="AG184" s="794"/>
      <c r="AH184" s="794"/>
      <c r="AI184" s="794"/>
      <c r="AJ184" s="794"/>
      <c r="AK184" s="794"/>
      <c r="AL184" s="794"/>
      <c r="AM184" s="794"/>
      <c r="AN184" s="794"/>
      <c r="AO184" s="794"/>
      <c r="AP184" s="794"/>
      <c r="AQ184" s="794"/>
      <c r="AR184" s="794"/>
      <c r="AS184" s="794"/>
      <c r="AT184" s="794"/>
      <c r="AU184" s="794"/>
      <c r="AV184" s="794"/>
      <c r="AW184" s="794"/>
      <c r="AX184" s="794"/>
      <c r="AY184" s="794"/>
      <c r="AZ184" s="794"/>
      <c r="BA184" s="794"/>
      <c r="BB184" s="794"/>
      <c r="BC184" s="794"/>
      <c r="BD184" s="794"/>
      <c r="BE184" s="794"/>
      <c r="BF184" s="794"/>
      <c r="BG184" s="794"/>
      <c r="BH184" s="794"/>
      <c r="BI184" s="794"/>
      <c r="BJ184" s="794"/>
      <c r="BK184" s="794"/>
      <c r="BL184" s="794"/>
      <c r="BM184" s="794"/>
      <c r="BN184" s="812" t="str">
        <f t="shared" si="39"/>
        <v/>
      </c>
      <c r="BO184" s="806" t="str">
        <f t="shared" si="40"/>
        <v/>
      </c>
      <c r="BP184" s="807" t="str">
        <f t="shared" si="41"/>
        <v/>
      </c>
      <c r="BQ184" s="807" t="str">
        <f t="shared" si="42"/>
        <v/>
      </c>
      <c r="BR184" s="808" t="str">
        <f t="shared" si="43"/>
        <v/>
      </c>
      <c r="BS184" s="793"/>
      <c r="BT184" s="794"/>
      <c r="BU184" s="794"/>
      <c r="BV184" s="797"/>
      <c r="BW184" s="797"/>
      <c r="BX184" s="797"/>
      <c r="BY184" s="797"/>
      <c r="BZ184" s="797"/>
      <c r="CA184" s="797"/>
      <c r="CB184" s="797"/>
      <c r="CC184" s="797"/>
      <c r="CD184" s="797"/>
      <c r="CE184" s="797"/>
      <c r="CF184" s="797"/>
      <c r="CG184" s="797"/>
      <c r="CH184" s="797"/>
      <c r="CI184" s="794"/>
      <c r="CJ184" s="794"/>
      <c r="CK184" s="794"/>
      <c r="CL184" s="794"/>
      <c r="CM184" s="794"/>
      <c r="CN184" s="794"/>
      <c r="CO184" s="794"/>
      <c r="CP184" s="794"/>
      <c r="CQ184" s="794"/>
      <c r="CR184" s="794"/>
      <c r="CS184" s="794"/>
      <c r="CT184" s="794"/>
      <c r="CU184" s="794"/>
      <c r="CV184" s="797"/>
      <c r="CW184" s="794"/>
      <c r="CX184" s="794"/>
      <c r="CY184" s="794"/>
      <c r="CZ184" s="794"/>
      <c r="DA184" s="794"/>
      <c r="DB184" s="794"/>
      <c r="DC184" s="794"/>
      <c r="DD184" s="794"/>
      <c r="DE184" s="794"/>
      <c r="DF184" s="794"/>
      <c r="DG184" s="794"/>
      <c r="DH184" s="794"/>
      <c r="DI184" s="794"/>
      <c r="DJ184" s="794"/>
      <c r="DK184" s="794"/>
      <c r="DL184" s="794"/>
      <c r="DM184" s="794"/>
      <c r="DN184" s="794"/>
      <c r="DO184" s="794"/>
      <c r="DP184" s="794"/>
      <c r="DQ184" s="794"/>
      <c r="DR184" s="812" t="str">
        <f t="shared" si="49"/>
        <v/>
      </c>
      <c r="DS184" s="806" t="str">
        <f t="shared" si="50"/>
        <v/>
      </c>
      <c r="DT184" s="807" t="str">
        <f t="shared" si="51"/>
        <v/>
      </c>
      <c r="DU184" s="807" t="str">
        <f t="shared" si="52"/>
        <v/>
      </c>
      <c r="DV184" s="808" t="str">
        <f t="shared" si="53"/>
        <v/>
      </c>
      <c r="DW184" s="793"/>
      <c r="DX184" s="794"/>
      <c r="DY184" s="794"/>
      <c r="DZ184" s="797"/>
      <c r="EA184" s="797"/>
      <c r="EB184" s="797"/>
      <c r="EC184" s="797"/>
      <c r="ED184" s="797"/>
      <c r="EE184" s="797"/>
      <c r="EF184" s="797"/>
      <c r="EG184" s="797"/>
      <c r="EH184" s="797"/>
      <c r="EI184" s="797"/>
      <c r="EJ184" s="797"/>
      <c r="EK184" s="797"/>
      <c r="EL184" s="797"/>
      <c r="EM184" s="794"/>
      <c r="EN184" s="794"/>
      <c r="EO184" s="794"/>
      <c r="EP184" s="794"/>
      <c r="EQ184" s="794"/>
      <c r="ER184" s="794"/>
      <c r="ES184" s="794"/>
      <c r="ET184" s="794"/>
      <c r="EU184" s="794"/>
      <c r="EV184" s="794"/>
      <c r="EW184" s="794"/>
      <c r="EX184" s="794"/>
      <c r="EY184" s="794"/>
      <c r="EZ184" s="797"/>
      <c r="FA184" s="794"/>
      <c r="FB184" s="794"/>
      <c r="FC184" s="794"/>
      <c r="FD184" s="794"/>
      <c r="FE184" s="794"/>
      <c r="FF184" s="794"/>
      <c r="FG184" s="794"/>
      <c r="FH184" s="794"/>
      <c r="FI184" s="794"/>
      <c r="FJ184" s="794"/>
      <c r="FK184" s="794"/>
      <c r="FL184" s="794"/>
      <c r="FM184" s="794"/>
      <c r="FN184" s="794"/>
      <c r="FO184" s="794"/>
      <c r="FP184" s="794"/>
      <c r="FQ184" s="794"/>
      <c r="FR184" s="794"/>
      <c r="FS184" s="794"/>
      <c r="FT184" s="794"/>
      <c r="FU184" s="794"/>
      <c r="FV184" s="812" t="str">
        <f t="shared" si="44"/>
        <v/>
      </c>
      <c r="FW184" s="806" t="str">
        <f t="shared" si="45"/>
        <v/>
      </c>
      <c r="FX184" s="807" t="str">
        <f t="shared" si="46"/>
        <v/>
      </c>
      <c r="FY184" s="807" t="str">
        <f t="shared" si="47"/>
        <v/>
      </c>
      <c r="FZ184" s="808" t="str">
        <f t="shared" si="48"/>
        <v/>
      </c>
    </row>
    <row r="185" spans="14:182" x14ac:dyDescent="0.2">
      <c r="N185" s="804">
        <f>SUM(AirVision!A184)</f>
        <v>0</v>
      </c>
      <c r="O185" s="793"/>
      <c r="P185" s="794"/>
      <c r="Q185" s="794"/>
      <c r="R185" s="797"/>
      <c r="S185" s="797"/>
      <c r="T185" s="797"/>
      <c r="U185" s="797"/>
      <c r="V185" s="797"/>
      <c r="W185" s="797"/>
      <c r="X185" s="797"/>
      <c r="Y185" s="797"/>
      <c r="Z185" s="797"/>
      <c r="AA185" s="797"/>
      <c r="AB185" s="797"/>
      <c r="AC185" s="797"/>
      <c r="AD185" s="797"/>
      <c r="AE185" s="794"/>
      <c r="AF185" s="794"/>
      <c r="AG185" s="794"/>
      <c r="AH185" s="794"/>
      <c r="AI185" s="794"/>
      <c r="AJ185" s="794"/>
      <c r="AK185" s="794"/>
      <c r="AL185" s="794"/>
      <c r="AM185" s="794"/>
      <c r="AN185" s="794"/>
      <c r="AO185" s="794"/>
      <c r="AP185" s="794"/>
      <c r="AQ185" s="794"/>
      <c r="AR185" s="794"/>
      <c r="AS185" s="794"/>
      <c r="AT185" s="794"/>
      <c r="AU185" s="794"/>
      <c r="AV185" s="794"/>
      <c r="AW185" s="794"/>
      <c r="AX185" s="794"/>
      <c r="AY185" s="794"/>
      <c r="AZ185" s="794"/>
      <c r="BA185" s="794"/>
      <c r="BB185" s="794"/>
      <c r="BC185" s="794"/>
      <c r="BD185" s="794"/>
      <c r="BE185" s="794"/>
      <c r="BF185" s="794"/>
      <c r="BG185" s="794"/>
      <c r="BH185" s="794"/>
      <c r="BI185" s="794"/>
      <c r="BJ185" s="794"/>
      <c r="BK185" s="794"/>
      <c r="BL185" s="794"/>
      <c r="BM185" s="794"/>
      <c r="BN185" s="812" t="str">
        <f t="shared" si="39"/>
        <v/>
      </c>
      <c r="BO185" s="806" t="str">
        <f t="shared" si="40"/>
        <v/>
      </c>
      <c r="BP185" s="807" t="str">
        <f t="shared" si="41"/>
        <v/>
      </c>
      <c r="BQ185" s="807" t="str">
        <f t="shared" si="42"/>
        <v/>
      </c>
      <c r="BR185" s="808" t="str">
        <f t="shared" si="43"/>
        <v/>
      </c>
      <c r="BS185" s="793"/>
      <c r="BT185" s="794"/>
      <c r="BU185" s="794"/>
      <c r="BV185" s="797"/>
      <c r="BW185" s="797"/>
      <c r="BX185" s="797"/>
      <c r="BY185" s="797"/>
      <c r="BZ185" s="797"/>
      <c r="CA185" s="797"/>
      <c r="CB185" s="797"/>
      <c r="CC185" s="797"/>
      <c r="CD185" s="797"/>
      <c r="CE185" s="797"/>
      <c r="CF185" s="797"/>
      <c r="CG185" s="797"/>
      <c r="CH185" s="797"/>
      <c r="CI185" s="794"/>
      <c r="CJ185" s="794"/>
      <c r="CK185" s="794"/>
      <c r="CL185" s="794"/>
      <c r="CM185" s="794"/>
      <c r="CN185" s="794"/>
      <c r="CO185" s="794"/>
      <c r="CP185" s="794"/>
      <c r="CQ185" s="794"/>
      <c r="CR185" s="794"/>
      <c r="CS185" s="794"/>
      <c r="CT185" s="794"/>
      <c r="CU185" s="794"/>
      <c r="CV185" s="797"/>
      <c r="CW185" s="794"/>
      <c r="CX185" s="794"/>
      <c r="CY185" s="794"/>
      <c r="CZ185" s="794"/>
      <c r="DA185" s="794"/>
      <c r="DB185" s="794"/>
      <c r="DC185" s="794"/>
      <c r="DD185" s="794"/>
      <c r="DE185" s="794"/>
      <c r="DF185" s="794"/>
      <c r="DG185" s="794"/>
      <c r="DH185" s="794"/>
      <c r="DI185" s="794"/>
      <c r="DJ185" s="794"/>
      <c r="DK185" s="794"/>
      <c r="DL185" s="794"/>
      <c r="DM185" s="794"/>
      <c r="DN185" s="794"/>
      <c r="DO185" s="794"/>
      <c r="DP185" s="794"/>
      <c r="DQ185" s="794"/>
      <c r="DR185" s="812" t="str">
        <f t="shared" si="49"/>
        <v/>
      </c>
      <c r="DS185" s="806" t="str">
        <f t="shared" si="50"/>
        <v/>
      </c>
      <c r="DT185" s="807" t="str">
        <f t="shared" si="51"/>
        <v/>
      </c>
      <c r="DU185" s="807" t="str">
        <f t="shared" si="52"/>
        <v/>
      </c>
      <c r="DV185" s="808" t="str">
        <f t="shared" si="53"/>
        <v/>
      </c>
      <c r="DW185" s="793"/>
      <c r="DX185" s="794"/>
      <c r="DY185" s="794"/>
      <c r="DZ185" s="797"/>
      <c r="EA185" s="797"/>
      <c r="EB185" s="797"/>
      <c r="EC185" s="797"/>
      <c r="ED185" s="797"/>
      <c r="EE185" s="797"/>
      <c r="EF185" s="797"/>
      <c r="EG185" s="797"/>
      <c r="EH185" s="797"/>
      <c r="EI185" s="797"/>
      <c r="EJ185" s="797"/>
      <c r="EK185" s="797"/>
      <c r="EL185" s="797"/>
      <c r="EM185" s="794"/>
      <c r="EN185" s="794"/>
      <c r="EO185" s="794"/>
      <c r="EP185" s="794"/>
      <c r="EQ185" s="794"/>
      <c r="ER185" s="794"/>
      <c r="ES185" s="794"/>
      <c r="ET185" s="794"/>
      <c r="EU185" s="794"/>
      <c r="EV185" s="794"/>
      <c r="EW185" s="794"/>
      <c r="EX185" s="794"/>
      <c r="EY185" s="794"/>
      <c r="EZ185" s="797"/>
      <c r="FA185" s="794"/>
      <c r="FB185" s="794"/>
      <c r="FC185" s="794"/>
      <c r="FD185" s="794"/>
      <c r="FE185" s="794"/>
      <c r="FF185" s="794"/>
      <c r="FG185" s="794"/>
      <c r="FH185" s="794"/>
      <c r="FI185" s="794"/>
      <c r="FJ185" s="794"/>
      <c r="FK185" s="794"/>
      <c r="FL185" s="794"/>
      <c r="FM185" s="794"/>
      <c r="FN185" s="794"/>
      <c r="FO185" s="794"/>
      <c r="FP185" s="794"/>
      <c r="FQ185" s="794"/>
      <c r="FR185" s="794"/>
      <c r="FS185" s="794"/>
      <c r="FT185" s="794"/>
      <c r="FU185" s="794"/>
      <c r="FV185" s="812" t="str">
        <f t="shared" si="44"/>
        <v/>
      </c>
      <c r="FW185" s="806" t="str">
        <f t="shared" si="45"/>
        <v/>
      </c>
      <c r="FX185" s="807" t="str">
        <f t="shared" si="46"/>
        <v/>
      </c>
      <c r="FY185" s="807" t="str">
        <f t="shared" si="47"/>
        <v/>
      </c>
      <c r="FZ185" s="808" t="str">
        <f t="shared" si="48"/>
        <v/>
      </c>
    </row>
    <row r="186" spans="14:182" x14ac:dyDescent="0.2">
      <c r="N186" s="804">
        <f>SUM(AirVision!A185)</f>
        <v>0</v>
      </c>
      <c r="O186" s="793"/>
      <c r="P186" s="794"/>
      <c r="Q186" s="794"/>
      <c r="R186" s="797"/>
      <c r="S186" s="797"/>
      <c r="T186" s="797"/>
      <c r="U186" s="797"/>
      <c r="V186" s="797"/>
      <c r="W186" s="797"/>
      <c r="X186" s="797"/>
      <c r="Y186" s="797"/>
      <c r="Z186" s="797"/>
      <c r="AA186" s="797"/>
      <c r="AB186" s="797"/>
      <c r="AC186" s="797"/>
      <c r="AD186" s="797"/>
      <c r="AE186" s="794"/>
      <c r="AF186" s="794"/>
      <c r="AG186" s="794"/>
      <c r="AH186" s="794"/>
      <c r="AI186" s="794"/>
      <c r="AJ186" s="794"/>
      <c r="AK186" s="794"/>
      <c r="AL186" s="794"/>
      <c r="AM186" s="794"/>
      <c r="AN186" s="794"/>
      <c r="AO186" s="794"/>
      <c r="AP186" s="794"/>
      <c r="AQ186" s="794"/>
      <c r="AR186" s="794"/>
      <c r="AS186" s="794"/>
      <c r="AT186" s="794"/>
      <c r="AU186" s="794"/>
      <c r="AV186" s="794"/>
      <c r="AW186" s="794"/>
      <c r="AX186" s="794"/>
      <c r="AY186" s="794"/>
      <c r="AZ186" s="794"/>
      <c r="BA186" s="794"/>
      <c r="BB186" s="794"/>
      <c r="BC186" s="794"/>
      <c r="BD186" s="794"/>
      <c r="BE186" s="794"/>
      <c r="BF186" s="794"/>
      <c r="BG186" s="794"/>
      <c r="BH186" s="794"/>
      <c r="BI186" s="794"/>
      <c r="BJ186" s="794"/>
      <c r="BK186" s="794"/>
      <c r="BL186" s="794"/>
      <c r="BM186" s="794"/>
      <c r="BN186" s="812" t="str">
        <f t="shared" si="39"/>
        <v/>
      </c>
      <c r="BO186" s="806" t="str">
        <f t="shared" si="40"/>
        <v/>
      </c>
      <c r="BP186" s="807" t="str">
        <f t="shared" si="41"/>
        <v/>
      </c>
      <c r="BQ186" s="807" t="str">
        <f t="shared" si="42"/>
        <v/>
      </c>
      <c r="BR186" s="808" t="str">
        <f t="shared" si="43"/>
        <v/>
      </c>
      <c r="BS186" s="793"/>
      <c r="BT186" s="794"/>
      <c r="BU186" s="794"/>
      <c r="BV186" s="797"/>
      <c r="BW186" s="797"/>
      <c r="BX186" s="797"/>
      <c r="BY186" s="797"/>
      <c r="BZ186" s="797"/>
      <c r="CA186" s="797"/>
      <c r="CB186" s="797"/>
      <c r="CC186" s="797"/>
      <c r="CD186" s="797"/>
      <c r="CE186" s="797"/>
      <c r="CF186" s="797"/>
      <c r="CG186" s="797"/>
      <c r="CH186" s="797"/>
      <c r="CI186" s="794"/>
      <c r="CJ186" s="794"/>
      <c r="CK186" s="794"/>
      <c r="CL186" s="794"/>
      <c r="CM186" s="794"/>
      <c r="CN186" s="794"/>
      <c r="CO186" s="794"/>
      <c r="CP186" s="794"/>
      <c r="CQ186" s="794"/>
      <c r="CR186" s="794"/>
      <c r="CS186" s="794"/>
      <c r="CT186" s="794"/>
      <c r="CU186" s="794"/>
      <c r="CV186" s="797"/>
      <c r="CW186" s="794"/>
      <c r="CX186" s="794"/>
      <c r="CY186" s="794"/>
      <c r="CZ186" s="794"/>
      <c r="DA186" s="794"/>
      <c r="DB186" s="794"/>
      <c r="DC186" s="794"/>
      <c r="DD186" s="794"/>
      <c r="DE186" s="794"/>
      <c r="DF186" s="794"/>
      <c r="DG186" s="794"/>
      <c r="DH186" s="794"/>
      <c r="DI186" s="794"/>
      <c r="DJ186" s="794"/>
      <c r="DK186" s="794"/>
      <c r="DL186" s="794"/>
      <c r="DM186" s="794"/>
      <c r="DN186" s="794"/>
      <c r="DO186" s="794"/>
      <c r="DP186" s="794"/>
      <c r="DQ186" s="794"/>
      <c r="DR186" s="812" t="str">
        <f t="shared" si="49"/>
        <v/>
      </c>
      <c r="DS186" s="806" t="str">
        <f t="shared" si="50"/>
        <v/>
      </c>
      <c r="DT186" s="807" t="str">
        <f t="shared" si="51"/>
        <v/>
      </c>
      <c r="DU186" s="807" t="str">
        <f t="shared" si="52"/>
        <v/>
      </c>
      <c r="DV186" s="808" t="str">
        <f t="shared" si="53"/>
        <v/>
      </c>
      <c r="DW186" s="793"/>
      <c r="DX186" s="794"/>
      <c r="DY186" s="794"/>
      <c r="DZ186" s="797"/>
      <c r="EA186" s="797"/>
      <c r="EB186" s="797"/>
      <c r="EC186" s="797"/>
      <c r="ED186" s="797"/>
      <c r="EE186" s="797"/>
      <c r="EF186" s="797"/>
      <c r="EG186" s="797"/>
      <c r="EH186" s="797"/>
      <c r="EI186" s="797"/>
      <c r="EJ186" s="797"/>
      <c r="EK186" s="797"/>
      <c r="EL186" s="797"/>
      <c r="EM186" s="794"/>
      <c r="EN186" s="794"/>
      <c r="EO186" s="794"/>
      <c r="EP186" s="794"/>
      <c r="EQ186" s="794"/>
      <c r="ER186" s="794"/>
      <c r="ES186" s="794"/>
      <c r="ET186" s="794"/>
      <c r="EU186" s="794"/>
      <c r="EV186" s="794"/>
      <c r="EW186" s="794"/>
      <c r="EX186" s="794"/>
      <c r="EY186" s="794"/>
      <c r="EZ186" s="797"/>
      <c r="FA186" s="794"/>
      <c r="FB186" s="794"/>
      <c r="FC186" s="794"/>
      <c r="FD186" s="794"/>
      <c r="FE186" s="794"/>
      <c r="FF186" s="794"/>
      <c r="FG186" s="794"/>
      <c r="FH186" s="794"/>
      <c r="FI186" s="794"/>
      <c r="FJ186" s="794"/>
      <c r="FK186" s="794"/>
      <c r="FL186" s="794"/>
      <c r="FM186" s="794"/>
      <c r="FN186" s="794"/>
      <c r="FO186" s="794"/>
      <c r="FP186" s="794"/>
      <c r="FQ186" s="794"/>
      <c r="FR186" s="794"/>
      <c r="FS186" s="794"/>
      <c r="FT186" s="794"/>
      <c r="FU186" s="794"/>
      <c r="FV186" s="812" t="str">
        <f t="shared" si="44"/>
        <v/>
      </c>
      <c r="FW186" s="806" t="str">
        <f t="shared" si="45"/>
        <v/>
      </c>
      <c r="FX186" s="807" t="str">
        <f t="shared" si="46"/>
        <v/>
      </c>
      <c r="FY186" s="807" t="str">
        <f t="shared" si="47"/>
        <v/>
      </c>
      <c r="FZ186" s="808" t="str">
        <f t="shared" si="48"/>
        <v/>
      </c>
    </row>
    <row r="187" spans="14:182" x14ac:dyDescent="0.2">
      <c r="N187" s="804">
        <f>SUM(AirVision!A186)</f>
        <v>0</v>
      </c>
      <c r="O187" s="793"/>
      <c r="P187" s="794"/>
      <c r="Q187" s="794"/>
      <c r="R187" s="797"/>
      <c r="S187" s="797"/>
      <c r="T187" s="797"/>
      <c r="U187" s="797"/>
      <c r="V187" s="797"/>
      <c r="W187" s="797"/>
      <c r="X187" s="797"/>
      <c r="Y187" s="797"/>
      <c r="Z187" s="797"/>
      <c r="AA187" s="797"/>
      <c r="AB187" s="797"/>
      <c r="AC187" s="797"/>
      <c r="AD187" s="797"/>
      <c r="AE187" s="794"/>
      <c r="AF187" s="794"/>
      <c r="AG187" s="794"/>
      <c r="AH187" s="794"/>
      <c r="AI187" s="794"/>
      <c r="AJ187" s="794"/>
      <c r="AK187" s="794"/>
      <c r="AL187" s="794"/>
      <c r="AM187" s="794"/>
      <c r="AN187" s="794"/>
      <c r="AO187" s="794"/>
      <c r="AP187" s="794"/>
      <c r="AQ187" s="794"/>
      <c r="AR187" s="794"/>
      <c r="AS187" s="794"/>
      <c r="AT187" s="794"/>
      <c r="AU187" s="794"/>
      <c r="AV187" s="794"/>
      <c r="AW187" s="794"/>
      <c r="AX187" s="794"/>
      <c r="AY187" s="794"/>
      <c r="AZ187" s="794"/>
      <c r="BA187" s="794"/>
      <c r="BB187" s="794"/>
      <c r="BC187" s="794"/>
      <c r="BD187" s="794"/>
      <c r="BE187" s="794"/>
      <c r="BF187" s="794"/>
      <c r="BG187" s="794"/>
      <c r="BH187" s="794"/>
      <c r="BI187" s="794"/>
      <c r="BJ187" s="794"/>
      <c r="BK187" s="794"/>
      <c r="BL187" s="794"/>
      <c r="BM187" s="794"/>
      <c r="BN187" s="812" t="str">
        <f t="shared" si="39"/>
        <v/>
      </c>
      <c r="BO187" s="806" t="str">
        <f t="shared" si="40"/>
        <v/>
      </c>
      <c r="BP187" s="807" t="str">
        <f t="shared" si="41"/>
        <v/>
      </c>
      <c r="BQ187" s="807" t="str">
        <f t="shared" si="42"/>
        <v/>
      </c>
      <c r="BR187" s="808" t="str">
        <f t="shared" si="43"/>
        <v/>
      </c>
      <c r="BS187" s="793"/>
      <c r="BT187" s="794"/>
      <c r="BU187" s="794"/>
      <c r="BV187" s="797"/>
      <c r="BW187" s="797"/>
      <c r="BX187" s="797"/>
      <c r="BY187" s="797"/>
      <c r="BZ187" s="797"/>
      <c r="CA187" s="797"/>
      <c r="CB187" s="797"/>
      <c r="CC187" s="797"/>
      <c r="CD187" s="797"/>
      <c r="CE187" s="797"/>
      <c r="CF187" s="797"/>
      <c r="CG187" s="797"/>
      <c r="CH187" s="797"/>
      <c r="CI187" s="794"/>
      <c r="CJ187" s="794"/>
      <c r="CK187" s="794"/>
      <c r="CL187" s="794"/>
      <c r="CM187" s="794"/>
      <c r="CN187" s="794"/>
      <c r="CO187" s="794"/>
      <c r="CP187" s="794"/>
      <c r="CQ187" s="794"/>
      <c r="CR187" s="794"/>
      <c r="CS187" s="794"/>
      <c r="CT187" s="794"/>
      <c r="CU187" s="794"/>
      <c r="CV187" s="797"/>
      <c r="CW187" s="794"/>
      <c r="CX187" s="794"/>
      <c r="CY187" s="794"/>
      <c r="CZ187" s="794"/>
      <c r="DA187" s="794"/>
      <c r="DB187" s="794"/>
      <c r="DC187" s="794"/>
      <c r="DD187" s="794"/>
      <c r="DE187" s="794"/>
      <c r="DF187" s="794"/>
      <c r="DG187" s="794"/>
      <c r="DH187" s="794"/>
      <c r="DI187" s="794"/>
      <c r="DJ187" s="794"/>
      <c r="DK187" s="794"/>
      <c r="DL187" s="794"/>
      <c r="DM187" s="794"/>
      <c r="DN187" s="794"/>
      <c r="DO187" s="794"/>
      <c r="DP187" s="794"/>
      <c r="DQ187" s="794"/>
      <c r="DR187" s="812" t="str">
        <f t="shared" si="49"/>
        <v/>
      </c>
      <c r="DS187" s="806" t="str">
        <f t="shared" si="50"/>
        <v/>
      </c>
      <c r="DT187" s="807" t="str">
        <f t="shared" si="51"/>
        <v/>
      </c>
      <c r="DU187" s="807" t="str">
        <f t="shared" si="52"/>
        <v/>
      </c>
      <c r="DV187" s="808" t="str">
        <f t="shared" si="53"/>
        <v/>
      </c>
      <c r="DW187" s="793"/>
      <c r="DX187" s="794"/>
      <c r="DY187" s="794"/>
      <c r="DZ187" s="797"/>
      <c r="EA187" s="797"/>
      <c r="EB187" s="797"/>
      <c r="EC187" s="797"/>
      <c r="ED187" s="797"/>
      <c r="EE187" s="797"/>
      <c r="EF187" s="797"/>
      <c r="EG187" s="797"/>
      <c r="EH187" s="797"/>
      <c r="EI187" s="797"/>
      <c r="EJ187" s="797"/>
      <c r="EK187" s="797"/>
      <c r="EL187" s="797"/>
      <c r="EM187" s="794"/>
      <c r="EN187" s="794"/>
      <c r="EO187" s="794"/>
      <c r="EP187" s="794"/>
      <c r="EQ187" s="794"/>
      <c r="ER187" s="794"/>
      <c r="ES187" s="794"/>
      <c r="ET187" s="794"/>
      <c r="EU187" s="794"/>
      <c r="EV187" s="794"/>
      <c r="EW187" s="794"/>
      <c r="EX187" s="794"/>
      <c r="EY187" s="794"/>
      <c r="EZ187" s="797"/>
      <c r="FA187" s="794"/>
      <c r="FB187" s="794"/>
      <c r="FC187" s="794"/>
      <c r="FD187" s="794"/>
      <c r="FE187" s="794"/>
      <c r="FF187" s="794"/>
      <c r="FG187" s="794"/>
      <c r="FH187" s="794"/>
      <c r="FI187" s="794"/>
      <c r="FJ187" s="794"/>
      <c r="FK187" s="794"/>
      <c r="FL187" s="794"/>
      <c r="FM187" s="794"/>
      <c r="FN187" s="794"/>
      <c r="FO187" s="794"/>
      <c r="FP187" s="794"/>
      <c r="FQ187" s="794"/>
      <c r="FR187" s="794"/>
      <c r="FS187" s="794"/>
      <c r="FT187" s="794"/>
      <c r="FU187" s="794"/>
      <c r="FV187" s="812" t="str">
        <f t="shared" si="44"/>
        <v/>
      </c>
      <c r="FW187" s="806" t="str">
        <f t="shared" si="45"/>
        <v/>
      </c>
      <c r="FX187" s="807" t="str">
        <f t="shared" si="46"/>
        <v/>
      </c>
      <c r="FY187" s="807" t="str">
        <f t="shared" si="47"/>
        <v/>
      </c>
      <c r="FZ187" s="808" t="str">
        <f t="shared" si="48"/>
        <v/>
      </c>
    </row>
    <row r="188" spans="14:182" x14ac:dyDescent="0.2">
      <c r="N188" s="804">
        <f>SUM(AirVision!A187)</f>
        <v>0</v>
      </c>
      <c r="O188" s="793"/>
      <c r="P188" s="794"/>
      <c r="Q188" s="794"/>
      <c r="R188" s="797"/>
      <c r="S188" s="797"/>
      <c r="T188" s="797"/>
      <c r="U188" s="797"/>
      <c r="V188" s="797"/>
      <c r="W188" s="797"/>
      <c r="X188" s="797"/>
      <c r="Y188" s="797"/>
      <c r="Z188" s="797"/>
      <c r="AA188" s="797"/>
      <c r="AB188" s="797"/>
      <c r="AC188" s="797"/>
      <c r="AD188" s="797"/>
      <c r="AE188" s="794"/>
      <c r="AF188" s="794"/>
      <c r="AG188" s="794"/>
      <c r="AH188" s="794"/>
      <c r="AI188" s="794"/>
      <c r="AJ188" s="794"/>
      <c r="AK188" s="794"/>
      <c r="AL188" s="794"/>
      <c r="AM188" s="794"/>
      <c r="AN188" s="794"/>
      <c r="AO188" s="794"/>
      <c r="AP188" s="794"/>
      <c r="AQ188" s="794"/>
      <c r="AR188" s="794"/>
      <c r="AS188" s="794"/>
      <c r="AT188" s="794"/>
      <c r="AU188" s="794"/>
      <c r="AV188" s="794"/>
      <c r="AW188" s="794"/>
      <c r="AX188" s="794"/>
      <c r="AY188" s="794"/>
      <c r="AZ188" s="794"/>
      <c r="BA188" s="794"/>
      <c r="BB188" s="794"/>
      <c r="BC188" s="794"/>
      <c r="BD188" s="794"/>
      <c r="BE188" s="794"/>
      <c r="BF188" s="794"/>
      <c r="BG188" s="794"/>
      <c r="BH188" s="794"/>
      <c r="BI188" s="794"/>
      <c r="BJ188" s="794"/>
      <c r="BK188" s="794"/>
      <c r="BL188" s="794"/>
      <c r="BM188" s="794"/>
      <c r="BN188" s="812" t="str">
        <f t="shared" si="39"/>
        <v/>
      </c>
      <c r="BO188" s="806" t="str">
        <f t="shared" si="40"/>
        <v/>
      </c>
      <c r="BP188" s="807" t="str">
        <f t="shared" si="41"/>
        <v/>
      </c>
      <c r="BQ188" s="807" t="str">
        <f t="shared" si="42"/>
        <v/>
      </c>
      <c r="BR188" s="808" t="str">
        <f t="shared" si="43"/>
        <v/>
      </c>
      <c r="BS188" s="793"/>
      <c r="BT188" s="794"/>
      <c r="BU188" s="794"/>
      <c r="BV188" s="797"/>
      <c r="BW188" s="797"/>
      <c r="BX188" s="797"/>
      <c r="BY188" s="797"/>
      <c r="BZ188" s="797"/>
      <c r="CA188" s="797"/>
      <c r="CB188" s="797"/>
      <c r="CC188" s="797"/>
      <c r="CD188" s="797"/>
      <c r="CE188" s="797"/>
      <c r="CF188" s="797"/>
      <c r="CG188" s="797"/>
      <c r="CH188" s="797"/>
      <c r="CI188" s="794"/>
      <c r="CJ188" s="794"/>
      <c r="CK188" s="794"/>
      <c r="CL188" s="794"/>
      <c r="CM188" s="794"/>
      <c r="CN188" s="794"/>
      <c r="CO188" s="794"/>
      <c r="CP188" s="794"/>
      <c r="CQ188" s="794"/>
      <c r="CR188" s="794"/>
      <c r="CS188" s="794"/>
      <c r="CT188" s="794"/>
      <c r="CU188" s="794"/>
      <c r="CV188" s="797"/>
      <c r="CW188" s="794"/>
      <c r="CX188" s="794"/>
      <c r="CY188" s="794"/>
      <c r="CZ188" s="794"/>
      <c r="DA188" s="794"/>
      <c r="DB188" s="794"/>
      <c r="DC188" s="794"/>
      <c r="DD188" s="794"/>
      <c r="DE188" s="794"/>
      <c r="DF188" s="794"/>
      <c r="DG188" s="794"/>
      <c r="DH188" s="794"/>
      <c r="DI188" s="794"/>
      <c r="DJ188" s="794"/>
      <c r="DK188" s="794"/>
      <c r="DL188" s="794"/>
      <c r="DM188" s="794"/>
      <c r="DN188" s="794"/>
      <c r="DO188" s="794"/>
      <c r="DP188" s="794"/>
      <c r="DQ188" s="794"/>
      <c r="DR188" s="812" t="str">
        <f t="shared" si="49"/>
        <v/>
      </c>
      <c r="DS188" s="806" t="str">
        <f t="shared" si="50"/>
        <v/>
      </c>
      <c r="DT188" s="807" t="str">
        <f t="shared" si="51"/>
        <v/>
      </c>
      <c r="DU188" s="807" t="str">
        <f t="shared" si="52"/>
        <v/>
      </c>
      <c r="DV188" s="808" t="str">
        <f t="shared" si="53"/>
        <v/>
      </c>
      <c r="DW188" s="793"/>
      <c r="DX188" s="794"/>
      <c r="DY188" s="794"/>
      <c r="DZ188" s="797"/>
      <c r="EA188" s="797"/>
      <c r="EB188" s="797"/>
      <c r="EC188" s="797"/>
      <c r="ED188" s="797"/>
      <c r="EE188" s="797"/>
      <c r="EF188" s="797"/>
      <c r="EG188" s="797"/>
      <c r="EH188" s="797"/>
      <c r="EI188" s="797"/>
      <c r="EJ188" s="797"/>
      <c r="EK188" s="797"/>
      <c r="EL188" s="797"/>
      <c r="EM188" s="794"/>
      <c r="EN188" s="794"/>
      <c r="EO188" s="794"/>
      <c r="EP188" s="794"/>
      <c r="EQ188" s="794"/>
      <c r="ER188" s="794"/>
      <c r="ES188" s="794"/>
      <c r="ET188" s="794"/>
      <c r="EU188" s="794"/>
      <c r="EV188" s="794"/>
      <c r="EW188" s="794"/>
      <c r="EX188" s="794"/>
      <c r="EY188" s="794"/>
      <c r="EZ188" s="797"/>
      <c r="FA188" s="794"/>
      <c r="FB188" s="794"/>
      <c r="FC188" s="794"/>
      <c r="FD188" s="794"/>
      <c r="FE188" s="794"/>
      <c r="FF188" s="794"/>
      <c r="FG188" s="794"/>
      <c r="FH188" s="794"/>
      <c r="FI188" s="794"/>
      <c r="FJ188" s="794"/>
      <c r="FK188" s="794"/>
      <c r="FL188" s="794"/>
      <c r="FM188" s="794"/>
      <c r="FN188" s="794"/>
      <c r="FO188" s="794"/>
      <c r="FP188" s="794"/>
      <c r="FQ188" s="794"/>
      <c r="FR188" s="794"/>
      <c r="FS188" s="794"/>
      <c r="FT188" s="794"/>
      <c r="FU188" s="794"/>
      <c r="FV188" s="812" t="str">
        <f t="shared" si="44"/>
        <v/>
      </c>
      <c r="FW188" s="806" t="str">
        <f t="shared" si="45"/>
        <v/>
      </c>
      <c r="FX188" s="807" t="str">
        <f t="shared" si="46"/>
        <v/>
      </c>
      <c r="FY188" s="807" t="str">
        <f t="shared" si="47"/>
        <v/>
      </c>
      <c r="FZ188" s="808" t="str">
        <f t="shared" si="48"/>
        <v/>
      </c>
    </row>
    <row r="189" spans="14:182" x14ac:dyDescent="0.2">
      <c r="N189" s="804">
        <f>SUM(AirVision!A188)</f>
        <v>0</v>
      </c>
      <c r="O189" s="793"/>
      <c r="P189" s="794"/>
      <c r="Q189" s="794"/>
      <c r="R189" s="797"/>
      <c r="S189" s="797"/>
      <c r="T189" s="797"/>
      <c r="U189" s="797"/>
      <c r="V189" s="797"/>
      <c r="W189" s="797"/>
      <c r="X189" s="797"/>
      <c r="Y189" s="797"/>
      <c r="Z189" s="797"/>
      <c r="AA189" s="797"/>
      <c r="AB189" s="797"/>
      <c r="AC189" s="797"/>
      <c r="AD189" s="797"/>
      <c r="AE189" s="794"/>
      <c r="AF189" s="794"/>
      <c r="AG189" s="794"/>
      <c r="AH189" s="794"/>
      <c r="AI189" s="794"/>
      <c r="AJ189" s="794"/>
      <c r="AK189" s="794"/>
      <c r="AL189" s="794"/>
      <c r="AM189" s="794"/>
      <c r="AN189" s="794"/>
      <c r="AO189" s="794"/>
      <c r="AP189" s="794"/>
      <c r="AQ189" s="794"/>
      <c r="AR189" s="794"/>
      <c r="AS189" s="794"/>
      <c r="AT189" s="794"/>
      <c r="AU189" s="794"/>
      <c r="AV189" s="794"/>
      <c r="AW189" s="794"/>
      <c r="AX189" s="794"/>
      <c r="AY189" s="794"/>
      <c r="AZ189" s="794"/>
      <c r="BA189" s="794"/>
      <c r="BB189" s="794"/>
      <c r="BC189" s="794"/>
      <c r="BD189" s="794"/>
      <c r="BE189" s="794"/>
      <c r="BF189" s="794"/>
      <c r="BG189" s="794"/>
      <c r="BH189" s="794"/>
      <c r="BI189" s="794"/>
      <c r="BJ189" s="794"/>
      <c r="BK189" s="794"/>
      <c r="BL189" s="794"/>
      <c r="BM189" s="794"/>
      <c r="BN189" s="812" t="str">
        <f t="shared" si="39"/>
        <v/>
      </c>
      <c r="BO189" s="806" t="str">
        <f t="shared" si="40"/>
        <v/>
      </c>
      <c r="BP189" s="807" t="str">
        <f t="shared" si="41"/>
        <v/>
      </c>
      <c r="BQ189" s="807" t="str">
        <f t="shared" si="42"/>
        <v/>
      </c>
      <c r="BR189" s="808" t="str">
        <f t="shared" si="43"/>
        <v/>
      </c>
      <c r="BS189" s="793"/>
      <c r="BT189" s="794"/>
      <c r="BU189" s="794"/>
      <c r="BV189" s="797"/>
      <c r="BW189" s="797"/>
      <c r="BX189" s="797"/>
      <c r="BY189" s="797"/>
      <c r="BZ189" s="797"/>
      <c r="CA189" s="797"/>
      <c r="CB189" s="797"/>
      <c r="CC189" s="797"/>
      <c r="CD189" s="797"/>
      <c r="CE189" s="797"/>
      <c r="CF189" s="797"/>
      <c r="CG189" s="797"/>
      <c r="CH189" s="797"/>
      <c r="CI189" s="794"/>
      <c r="CJ189" s="794"/>
      <c r="CK189" s="794"/>
      <c r="CL189" s="794"/>
      <c r="CM189" s="794"/>
      <c r="CN189" s="794"/>
      <c r="CO189" s="794"/>
      <c r="CP189" s="794"/>
      <c r="CQ189" s="794"/>
      <c r="CR189" s="794"/>
      <c r="CS189" s="794"/>
      <c r="CT189" s="794"/>
      <c r="CU189" s="794"/>
      <c r="CV189" s="797"/>
      <c r="CW189" s="794"/>
      <c r="CX189" s="794"/>
      <c r="CY189" s="794"/>
      <c r="CZ189" s="794"/>
      <c r="DA189" s="794"/>
      <c r="DB189" s="794"/>
      <c r="DC189" s="794"/>
      <c r="DD189" s="794"/>
      <c r="DE189" s="794"/>
      <c r="DF189" s="794"/>
      <c r="DG189" s="794"/>
      <c r="DH189" s="794"/>
      <c r="DI189" s="794"/>
      <c r="DJ189" s="794"/>
      <c r="DK189" s="794"/>
      <c r="DL189" s="794"/>
      <c r="DM189" s="794"/>
      <c r="DN189" s="794"/>
      <c r="DO189" s="794"/>
      <c r="DP189" s="794"/>
      <c r="DQ189" s="794"/>
      <c r="DR189" s="812" t="str">
        <f t="shared" si="49"/>
        <v/>
      </c>
      <c r="DS189" s="806" t="str">
        <f t="shared" si="50"/>
        <v/>
      </c>
      <c r="DT189" s="807" t="str">
        <f t="shared" si="51"/>
        <v/>
      </c>
      <c r="DU189" s="807" t="str">
        <f t="shared" si="52"/>
        <v/>
      </c>
      <c r="DV189" s="808" t="str">
        <f t="shared" si="53"/>
        <v/>
      </c>
      <c r="DW189" s="793"/>
      <c r="DX189" s="794"/>
      <c r="DY189" s="794"/>
      <c r="DZ189" s="797"/>
      <c r="EA189" s="797"/>
      <c r="EB189" s="797"/>
      <c r="EC189" s="797"/>
      <c r="ED189" s="797"/>
      <c r="EE189" s="797"/>
      <c r="EF189" s="797"/>
      <c r="EG189" s="797"/>
      <c r="EH189" s="797"/>
      <c r="EI189" s="797"/>
      <c r="EJ189" s="797"/>
      <c r="EK189" s="797"/>
      <c r="EL189" s="797"/>
      <c r="EM189" s="794"/>
      <c r="EN189" s="794"/>
      <c r="EO189" s="794"/>
      <c r="EP189" s="794"/>
      <c r="EQ189" s="794"/>
      <c r="ER189" s="794"/>
      <c r="ES189" s="794"/>
      <c r="ET189" s="794"/>
      <c r="EU189" s="794"/>
      <c r="EV189" s="794"/>
      <c r="EW189" s="794"/>
      <c r="EX189" s="794"/>
      <c r="EY189" s="794"/>
      <c r="EZ189" s="797"/>
      <c r="FA189" s="794"/>
      <c r="FB189" s="794"/>
      <c r="FC189" s="794"/>
      <c r="FD189" s="794"/>
      <c r="FE189" s="794"/>
      <c r="FF189" s="794"/>
      <c r="FG189" s="794"/>
      <c r="FH189" s="794"/>
      <c r="FI189" s="794"/>
      <c r="FJ189" s="794"/>
      <c r="FK189" s="794"/>
      <c r="FL189" s="794"/>
      <c r="FM189" s="794"/>
      <c r="FN189" s="794"/>
      <c r="FO189" s="794"/>
      <c r="FP189" s="794"/>
      <c r="FQ189" s="794"/>
      <c r="FR189" s="794"/>
      <c r="FS189" s="794"/>
      <c r="FT189" s="794"/>
      <c r="FU189" s="794"/>
      <c r="FV189" s="812" t="str">
        <f t="shared" si="44"/>
        <v/>
      </c>
      <c r="FW189" s="806" t="str">
        <f t="shared" si="45"/>
        <v/>
      </c>
      <c r="FX189" s="807" t="str">
        <f t="shared" si="46"/>
        <v/>
      </c>
      <c r="FY189" s="807" t="str">
        <f t="shared" si="47"/>
        <v/>
      </c>
      <c r="FZ189" s="808" t="str">
        <f t="shared" si="48"/>
        <v/>
      </c>
    </row>
    <row r="190" spans="14:182" x14ac:dyDescent="0.2">
      <c r="N190" s="804">
        <f>SUM(AirVision!A189)</f>
        <v>0</v>
      </c>
      <c r="O190" s="793"/>
      <c r="P190" s="794"/>
      <c r="Q190" s="794"/>
      <c r="R190" s="797"/>
      <c r="S190" s="797"/>
      <c r="T190" s="797"/>
      <c r="U190" s="797"/>
      <c r="V190" s="797"/>
      <c r="W190" s="797"/>
      <c r="X190" s="797"/>
      <c r="Y190" s="797"/>
      <c r="Z190" s="797"/>
      <c r="AA190" s="797"/>
      <c r="AB190" s="797"/>
      <c r="AC190" s="797"/>
      <c r="AD190" s="797"/>
      <c r="AE190" s="794"/>
      <c r="AF190" s="794"/>
      <c r="AG190" s="794"/>
      <c r="AH190" s="794"/>
      <c r="AI190" s="794"/>
      <c r="AJ190" s="794"/>
      <c r="AK190" s="794"/>
      <c r="AL190" s="794"/>
      <c r="AM190" s="794"/>
      <c r="AN190" s="794"/>
      <c r="AO190" s="794"/>
      <c r="AP190" s="794"/>
      <c r="AQ190" s="794"/>
      <c r="AR190" s="794"/>
      <c r="AS190" s="794"/>
      <c r="AT190" s="794"/>
      <c r="AU190" s="794"/>
      <c r="AV190" s="794"/>
      <c r="AW190" s="794"/>
      <c r="AX190" s="794"/>
      <c r="AY190" s="794"/>
      <c r="AZ190" s="794"/>
      <c r="BA190" s="794"/>
      <c r="BB190" s="794"/>
      <c r="BC190" s="794"/>
      <c r="BD190" s="794"/>
      <c r="BE190" s="794"/>
      <c r="BF190" s="794"/>
      <c r="BG190" s="794"/>
      <c r="BH190" s="794"/>
      <c r="BI190" s="794"/>
      <c r="BJ190" s="794"/>
      <c r="BK190" s="794"/>
      <c r="BL190" s="794"/>
      <c r="BM190" s="794"/>
      <c r="BN190" s="812" t="str">
        <f t="shared" si="39"/>
        <v/>
      </c>
      <c r="BO190" s="806" t="str">
        <f t="shared" si="40"/>
        <v/>
      </c>
      <c r="BP190" s="807" t="str">
        <f t="shared" si="41"/>
        <v/>
      </c>
      <c r="BQ190" s="807" t="str">
        <f t="shared" si="42"/>
        <v/>
      </c>
      <c r="BR190" s="808" t="str">
        <f t="shared" si="43"/>
        <v/>
      </c>
      <c r="BS190" s="793"/>
      <c r="BT190" s="794"/>
      <c r="BU190" s="794"/>
      <c r="BV190" s="797"/>
      <c r="BW190" s="797"/>
      <c r="BX190" s="797"/>
      <c r="BY190" s="797"/>
      <c r="BZ190" s="797"/>
      <c r="CA190" s="797"/>
      <c r="CB190" s="797"/>
      <c r="CC190" s="797"/>
      <c r="CD190" s="797"/>
      <c r="CE190" s="797"/>
      <c r="CF190" s="797"/>
      <c r="CG190" s="797"/>
      <c r="CH190" s="797"/>
      <c r="CI190" s="794"/>
      <c r="CJ190" s="794"/>
      <c r="CK190" s="794"/>
      <c r="CL190" s="794"/>
      <c r="CM190" s="794"/>
      <c r="CN190" s="794"/>
      <c r="CO190" s="794"/>
      <c r="CP190" s="794"/>
      <c r="CQ190" s="794"/>
      <c r="CR190" s="794"/>
      <c r="CS190" s="794"/>
      <c r="CT190" s="794"/>
      <c r="CU190" s="794"/>
      <c r="CV190" s="797"/>
      <c r="CW190" s="794"/>
      <c r="CX190" s="794"/>
      <c r="CY190" s="794"/>
      <c r="CZ190" s="794"/>
      <c r="DA190" s="794"/>
      <c r="DB190" s="794"/>
      <c r="DC190" s="794"/>
      <c r="DD190" s="794"/>
      <c r="DE190" s="794"/>
      <c r="DF190" s="794"/>
      <c r="DG190" s="794"/>
      <c r="DH190" s="794"/>
      <c r="DI190" s="794"/>
      <c r="DJ190" s="794"/>
      <c r="DK190" s="794"/>
      <c r="DL190" s="794"/>
      <c r="DM190" s="794"/>
      <c r="DN190" s="794"/>
      <c r="DO190" s="794"/>
      <c r="DP190" s="794"/>
      <c r="DQ190" s="794"/>
      <c r="DR190" s="812" t="str">
        <f t="shared" si="49"/>
        <v/>
      </c>
      <c r="DS190" s="806" t="str">
        <f t="shared" si="50"/>
        <v/>
      </c>
      <c r="DT190" s="807" t="str">
        <f t="shared" si="51"/>
        <v/>
      </c>
      <c r="DU190" s="807" t="str">
        <f t="shared" si="52"/>
        <v/>
      </c>
      <c r="DV190" s="808" t="str">
        <f t="shared" si="53"/>
        <v/>
      </c>
      <c r="DW190" s="793"/>
      <c r="DX190" s="794"/>
      <c r="DY190" s="794"/>
      <c r="DZ190" s="797"/>
      <c r="EA190" s="797"/>
      <c r="EB190" s="797"/>
      <c r="EC190" s="797"/>
      <c r="ED190" s="797"/>
      <c r="EE190" s="797"/>
      <c r="EF190" s="797"/>
      <c r="EG190" s="797"/>
      <c r="EH190" s="797"/>
      <c r="EI190" s="797"/>
      <c r="EJ190" s="797"/>
      <c r="EK190" s="797"/>
      <c r="EL190" s="797"/>
      <c r="EM190" s="794"/>
      <c r="EN190" s="794"/>
      <c r="EO190" s="794"/>
      <c r="EP190" s="794"/>
      <c r="EQ190" s="794"/>
      <c r="ER190" s="794"/>
      <c r="ES190" s="794"/>
      <c r="ET190" s="794"/>
      <c r="EU190" s="794"/>
      <c r="EV190" s="794"/>
      <c r="EW190" s="794"/>
      <c r="EX190" s="794"/>
      <c r="EY190" s="794"/>
      <c r="EZ190" s="797"/>
      <c r="FA190" s="794"/>
      <c r="FB190" s="794"/>
      <c r="FC190" s="794"/>
      <c r="FD190" s="794"/>
      <c r="FE190" s="794"/>
      <c r="FF190" s="794"/>
      <c r="FG190" s="794"/>
      <c r="FH190" s="794"/>
      <c r="FI190" s="794"/>
      <c r="FJ190" s="794"/>
      <c r="FK190" s="794"/>
      <c r="FL190" s="794"/>
      <c r="FM190" s="794"/>
      <c r="FN190" s="794"/>
      <c r="FO190" s="794"/>
      <c r="FP190" s="794"/>
      <c r="FQ190" s="794"/>
      <c r="FR190" s="794"/>
      <c r="FS190" s="794"/>
      <c r="FT190" s="794"/>
      <c r="FU190" s="794"/>
      <c r="FV190" s="812" t="str">
        <f t="shared" si="44"/>
        <v/>
      </c>
      <c r="FW190" s="806" t="str">
        <f t="shared" si="45"/>
        <v/>
      </c>
      <c r="FX190" s="807" t="str">
        <f t="shared" si="46"/>
        <v/>
      </c>
      <c r="FY190" s="807" t="str">
        <f t="shared" si="47"/>
        <v/>
      </c>
      <c r="FZ190" s="808" t="str">
        <f t="shared" si="48"/>
        <v/>
      </c>
    </row>
    <row r="191" spans="14:182" x14ac:dyDescent="0.2">
      <c r="N191" s="804">
        <f>SUM(AirVision!A190)</f>
        <v>0</v>
      </c>
      <c r="O191" s="793"/>
      <c r="P191" s="794"/>
      <c r="Q191" s="794"/>
      <c r="R191" s="797"/>
      <c r="S191" s="797"/>
      <c r="T191" s="797"/>
      <c r="U191" s="797"/>
      <c r="V191" s="797"/>
      <c r="W191" s="797"/>
      <c r="X191" s="797"/>
      <c r="Y191" s="797"/>
      <c r="Z191" s="797"/>
      <c r="AA191" s="797"/>
      <c r="AB191" s="797"/>
      <c r="AC191" s="797"/>
      <c r="AD191" s="797"/>
      <c r="AE191" s="794"/>
      <c r="AF191" s="794"/>
      <c r="AG191" s="794"/>
      <c r="AH191" s="794"/>
      <c r="AI191" s="794"/>
      <c r="AJ191" s="794"/>
      <c r="AK191" s="794"/>
      <c r="AL191" s="794"/>
      <c r="AM191" s="794"/>
      <c r="AN191" s="794"/>
      <c r="AO191" s="794"/>
      <c r="AP191" s="794"/>
      <c r="AQ191" s="794"/>
      <c r="AR191" s="794"/>
      <c r="AS191" s="794"/>
      <c r="AT191" s="794"/>
      <c r="AU191" s="794"/>
      <c r="AV191" s="794"/>
      <c r="AW191" s="794"/>
      <c r="AX191" s="794"/>
      <c r="AY191" s="794"/>
      <c r="AZ191" s="794"/>
      <c r="BA191" s="794"/>
      <c r="BB191" s="794"/>
      <c r="BC191" s="794"/>
      <c r="BD191" s="794"/>
      <c r="BE191" s="794"/>
      <c r="BF191" s="794"/>
      <c r="BG191" s="794"/>
      <c r="BH191" s="794"/>
      <c r="BI191" s="794"/>
      <c r="BJ191" s="794"/>
      <c r="BK191" s="794"/>
      <c r="BL191" s="794"/>
      <c r="BM191" s="794"/>
      <c r="BN191" s="812" t="str">
        <f t="shared" si="39"/>
        <v/>
      </c>
      <c r="BO191" s="806" t="str">
        <f t="shared" si="40"/>
        <v/>
      </c>
      <c r="BP191" s="807" t="str">
        <f t="shared" si="41"/>
        <v/>
      </c>
      <c r="BQ191" s="807" t="str">
        <f t="shared" si="42"/>
        <v/>
      </c>
      <c r="BR191" s="808" t="str">
        <f t="shared" si="43"/>
        <v/>
      </c>
      <c r="BS191" s="793"/>
      <c r="BT191" s="794"/>
      <c r="BU191" s="794"/>
      <c r="BV191" s="797"/>
      <c r="BW191" s="797"/>
      <c r="BX191" s="797"/>
      <c r="BY191" s="797"/>
      <c r="BZ191" s="797"/>
      <c r="CA191" s="797"/>
      <c r="CB191" s="797"/>
      <c r="CC191" s="797"/>
      <c r="CD191" s="797"/>
      <c r="CE191" s="797"/>
      <c r="CF191" s="797"/>
      <c r="CG191" s="797"/>
      <c r="CH191" s="797"/>
      <c r="CI191" s="794"/>
      <c r="CJ191" s="794"/>
      <c r="CK191" s="794"/>
      <c r="CL191" s="794"/>
      <c r="CM191" s="794"/>
      <c r="CN191" s="794"/>
      <c r="CO191" s="794"/>
      <c r="CP191" s="794"/>
      <c r="CQ191" s="794"/>
      <c r="CR191" s="794"/>
      <c r="CS191" s="794"/>
      <c r="CT191" s="794"/>
      <c r="CU191" s="794"/>
      <c r="CV191" s="797"/>
      <c r="CW191" s="794"/>
      <c r="CX191" s="794"/>
      <c r="CY191" s="794"/>
      <c r="CZ191" s="794"/>
      <c r="DA191" s="794"/>
      <c r="DB191" s="794"/>
      <c r="DC191" s="794"/>
      <c r="DD191" s="794"/>
      <c r="DE191" s="794"/>
      <c r="DF191" s="794"/>
      <c r="DG191" s="794"/>
      <c r="DH191" s="794"/>
      <c r="DI191" s="794"/>
      <c r="DJ191" s="794"/>
      <c r="DK191" s="794"/>
      <c r="DL191" s="794"/>
      <c r="DM191" s="794"/>
      <c r="DN191" s="794"/>
      <c r="DO191" s="794"/>
      <c r="DP191" s="794"/>
      <c r="DQ191" s="794"/>
      <c r="DR191" s="812" t="str">
        <f t="shared" si="49"/>
        <v/>
      </c>
      <c r="DS191" s="806" t="str">
        <f t="shared" si="50"/>
        <v/>
      </c>
      <c r="DT191" s="807" t="str">
        <f t="shared" si="51"/>
        <v/>
      </c>
      <c r="DU191" s="807" t="str">
        <f t="shared" si="52"/>
        <v/>
      </c>
      <c r="DV191" s="808" t="str">
        <f t="shared" si="53"/>
        <v/>
      </c>
      <c r="DW191" s="793"/>
      <c r="DX191" s="794"/>
      <c r="DY191" s="794"/>
      <c r="DZ191" s="797"/>
      <c r="EA191" s="797"/>
      <c r="EB191" s="797"/>
      <c r="EC191" s="797"/>
      <c r="ED191" s="797"/>
      <c r="EE191" s="797"/>
      <c r="EF191" s="797"/>
      <c r="EG191" s="797"/>
      <c r="EH191" s="797"/>
      <c r="EI191" s="797"/>
      <c r="EJ191" s="797"/>
      <c r="EK191" s="797"/>
      <c r="EL191" s="797"/>
      <c r="EM191" s="794"/>
      <c r="EN191" s="794"/>
      <c r="EO191" s="794"/>
      <c r="EP191" s="794"/>
      <c r="EQ191" s="794"/>
      <c r="ER191" s="794"/>
      <c r="ES191" s="794"/>
      <c r="ET191" s="794"/>
      <c r="EU191" s="794"/>
      <c r="EV191" s="794"/>
      <c r="EW191" s="794"/>
      <c r="EX191" s="794"/>
      <c r="EY191" s="794"/>
      <c r="EZ191" s="797"/>
      <c r="FA191" s="794"/>
      <c r="FB191" s="794"/>
      <c r="FC191" s="794"/>
      <c r="FD191" s="794"/>
      <c r="FE191" s="794"/>
      <c r="FF191" s="794"/>
      <c r="FG191" s="794"/>
      <c r="FH191" s="794"/>
      <c r="FI191" s="794"/>
      <c r="FJ191" s="794"/>
      <c r="FK191" s="794"/>
      <c r="FL191" s="794"/>
      <c r="FM191" s="794"/>
      <c r="FN191" s="794"/>
      <c r="FO191" s="794"/>
      <c r="FP191" s="794"/>
      <c r="FQ191" s="794"/>
      <c r="FR191" s="794"/>
      <c r="FS191" s="794"/>
      <c r="FT191" s="794"/>
      <c r="FU191" s="794"/>
      <c r="FV191" s="812" t="str">
        <f t="shared" si="44"/>
        <v/>
      </c>
      <c r="FW191" s="806" t="str">
        <f t="shared" si="45"/>
        <v/>
      </c>
      <c r="FX191" s="807" t="str">
        <f t="shared" si="46"/>
        <v/>
      </c>
      <c r="FY191" s="807" t="str">
        <f t="shared" si="47"/>
        <v/>
      </c>
      <c r="FZ191" s="808" t="str">
        <f t="shared" si="48"/>
        <v/>
      </c>
    </row>
    <row r="192" spans="14:182" x14ac:dyDescent="0.2">
      <c r="N192" s="804">
        <f>SUM(AirVision!A191)</f>
        <v>0</v>
      </c>
      <c r="O192" s="793"/>
      <c r="P192" s="794"/>
      <c r="Q192" s="794"/>
      <c r="R192" s="797"/>
      <c r="S192" s="797"/>
      <c r="T192" s="797"/>
      <c r="U192" s="797"/>
      <c r="V192" s="797"/>
      <c r="W192" s="797"/>
      <c r="X192" s="797"/>
      <c r="Y192" s="797"/>
      <c r="Z192" s="797"/>
      <c r="AA192" s="797"/>
      <c r="AB192" s="797"/>
      <c r="AC192" s="797"/>
      <c r="AD192" s="797"/>
      <c r="AE192" s="794"/>
      <c r="AF192" s="794"/>
      <c r="AG192" s="794"/>
      <c r="AH192" s="794"/>
      <c r="AI192" s="794"/>
      <c r="AJ192" s="794"/>
      <c r="AK192" s="794"/>
      <c r="AL192" s="794"/>
      <c r="AM192" s="794"/>
      <c r="AN192" s="794"/>
      <c r="AO192" s="794"/>
      <c r="AP192" s="794"/>
      <c r="AQ192" s="794"/>
      <c r="AR192" s="794"/>
      <c r="AS192" s="794"/>
      <c r="AT192" s="794"/>
      <c r="AU192" s="794"/>
      <c r="AV192" s="794"/>
      <c r="AW192" s="794"/>
      <c r="AX192" s="794"/>
      <c r="AY192" s="794"/>
      <c r="AZ192" s="794"/>
      <c r="BA192" s="794"/>
      <c r="BB192" s="794"/>
      <c r="BC192" s="794"/>
      <c r="BD192" s="794"/>
      <c r="BE192" s="794"/>
      <c r="BF192" s="794"/>
      <c r="BG192" s="794"/>
      <c r="BH192" s="794"/>
      <c r="BI192" s="794"/>
      <c r="BJ192" s="794"/>
      <c r="BK192" s="794"/>
      <c r="BL192" s="794"/>
      <c r="BM192" s="794"/>
      <c r="BN192" s="812" t="str">
        <f t="shared" si="39"/>
        <v/>
      </c>
      <c r="BO192" s="806" t="str">
        <f t="shared" si="40"/>
        <v/>
      </c>
      <c r="BP192" s="807" t="str">
        <f t="shared" si="41"/>
        <v/>
      </c>
      <c r="BQ192" s="807" t="str">
        <f t="shared" si="42"/>
        <v/>
      </c>
      <c r="BR192" s="808" t="str">
        <f t="shared" si="43"/>
        <v/>
      </c>
      <c r="BS192" s="793"/>
      <c r="BT192" s="794"/>
      <c r="BU192" s="794"/>
      <c r="BV192" s="797"/>
      <c r="BW192" s="797"/>
      <c r="BX192" s="797"/>
      <c r="BY192" s="797"/>
      <c r="BZ192" s="797"/>
      <c r="CA192" s="797"/>
      <c r="CB192" s="797"/>
      <c r="CC192" s="797"/>
      <c r="CD192" s="797"/>
      <c r="CE192" s="797"/>
      <c r="CF192" s="797"/>
      <c r="CG192" s="797"/>
      <c r="CH192" s="797"/>
      <c r="CI192" s="794"/>
      <c r="CJ192" s="794"/>
      <c r="CK192" s="794"/>
      <c r="CL192" s="794"/>
      <c r="CM192" s="794"/>
      <c r="CN192" s="794"/>
      <c r="CO192" s="794"/>
      <c r="CP192" s="794"/>
      <c r="CQ192" s="794"/>
      <c r="CR192" s="794"/>
      <c r="CS192" s="794"/>
      <c r="CT192" s="794"/>
      <c r="CU192" s="794"/>
      <c r="CV192" s="797"/>
      <c r="CW192" s="794"/>
      <c r="CX192" s="794"/>
      <c r="CY192" s="794"/>
      <c r="CZ192" s="794"/>
      <c r="DA192" s="794"/>
      <c r="DB192" s="794"/>
      <c r="DC192" s="794"/>
      <c r="DD192" s="794"/>
      <c r="DE192" s="794"/>
      <c r="DF192" s="794"/>
      <c r="DG192" s="794"/>
      <c r="DH192" s="794"/>
      <c r="DI192" s="794"/>
      <c r="DJ192" s="794"/>
      <c r="DK192" s="794"/>
      <c r="DL192" s="794"/>
      <c r="DM192" s="794"/>
      <c r="DN192" s="794"/>
      <c r="DO192" s="794"/>
      <c r="DP192" s="794"/>
      <c r="DQ192" s="794"/>
      <c r="DR192" s="812" t="str">
        <f t="shared" si="49"/>
        <v/>
      </c>
      <c r="DS192" s="806" t="str">
        <f t="shared" si="50"/>
        <v/>
      </c>
      <c r="DT192" s="807" t="str">
        <f t="shared" si="51"/>
        <v/>
      </c>
      <c r="DU192" s="807" t="str">
        <f t="shared" si="52"/>
        <v/>
      </c>
      <c r="DV192" s="808" t="str">
        <f t="shared" si="53"/>
        <v/>
      </c>
      <c r="DW192" s="793"/>
      <c r="DX192" s="794"/>
      <c r="DY192" s="794"/>
      <c r="DZ192" s="797"/>
      <c r="EA192" s="797"/>
      <c r="EB192" s="797"/>
      <c r="EC192" s="797"/>
      <c r="ED192" s="797"/>
      <c r="EE192" s="797"/>
      <c r="EF192" s="797"/>
      <c r="EG192" s="797"/>
      <c r="EH192" s="797"/>
      <c r="EI192" s="797"/>
      <c r="EJ192" s="797"/>
      <c r="EK192" s="797"/>
      <c r="EL192" s="797"/>
      <c r="EM192" s="794"/>
      <c r="EN192" s="794"/>
      <c r="EO192" s="794"/>
      <c r="EP192" s="794"/>
      <c r="EQ192" s="794"/>
      <c r="ER192" s="794"/>
      <c r="ES192" s="794"/>
      <c r="ET192" s="794"/>
      <c r="EU192" s="794"/>
      <c r="EV192" s="794"/>
      <c r="EW192" s="794"/>
      <c r="EX192" s="794"/>
      <c r="EY192" s="794"/>
      <c r="EZ192" s="797"/>
      <c r="FA192" s="794"/>
      <c r="FB192" s="794"/>
      <c r="FC192" s="794"/>
      <c r="FD192" s="794"/>
      <c r="FE192" s="794"/>
      <c r="FF192" s="794"/>
      <c r="FG192" s="794"/>
      <c r="FH192" s="794"/>
      <c r="FI192" s="794"/>
      <c r="FJ192" s="794"/>
      <c r="FK192" s="794"/>
      <c r="FL192" s="794"/>
      <c r="FM192" s="794"/>
      <c r="FN192" s="794"/>
      <c r="FO192" s="794"/>
      <c r="FP192" s="794"/>
      <c r="FQ192" s="794"/>
      <c r="FR192" s="794"/>
      <c r="FS192" s="794"/>
      <c r="FT192" s="794"/>
      <c r="FU192" s="794"/>
      <c r="FV192" s="812" t="str">
        <f t="shared" si="44"/>
        <v/>
      </c>
      <c r="FW192" s="806" t="str">
        <f t="shared" si="45"/>
        <v/>
      </c>
      <c r="FX192" s="807" t="str">
        <f t="shared" si="46"/>
        <v/>
      </c>
      <c r="FY192" s="807" t="str">
        <f t="shared" si="47"/>
        <v/>
      </c>
      <c r="FZ192" s="808" t="str">
        <f t="shared" si="48"/>
        <v/>
      </c>
    </row>
    <row r="193" spans="14:182" x14ac:dyDescent="0.2">
      <c r="N193" s="804">
        <f>SUM(AirVision!A192)</f>
        <v>0</v>
      </c>
      <c r="O193" s="793"/>
      <c r="P193" s="794"/>
      <c r="Q193" s="794"/>
      <c r="R193" s="797"/>
      <c r="S193" s="797"/>
      <c r="T193" s="797"/>
      <c r="U193" s="797"/>
      <c r="V193" s="797"/>
      <c r="W193" s="797"/>
      <c r="X193" s="797"/>
      <c r="Y193" s="797"/>
      <c r="Z193" s="797"/>
      <c r="AA193" s="797"/>
      <c r="AB193" s="797"/>
      <c r="AC193" s="797"/>
      <c r="AD193" s="797"/>
      <c r="AE193" s="794"/>
      <c r="AF193" s="794"/>
      <c r="AG193" s="794"/>
      <c r="AH193" s="794"/>
      <c r="AI193" s="794"/>
      <c r="AJ193" s="794"/>
      <c r="AK193" s="794"/>
      <c r="AL193" s="794"/>
      <c r="AM193" s="794"/>
      <c r="AN193" s="794"/>
      <c r="AO193" s="794"/>
      <c r="AP193" s="794"/>
      <c r="AQ193" s="794"/>
      <c r="AR193" s="794"/>
      <c r="AS193" s="794"/>
      <c r="AT193" s="794"/>
      <c r="AU193" s="794"/>
      <c r="AV193" s="794"/>
      <c r="AW193" s="794"/>
      <c r="AX193" s="794"/>
      <c r="AY193" s="794"/>
      <c r="AZ193" s="794"/>
      <c r="BA193" s="794"/>
      <c r="BB193" s="794"/>
      <c r="BC193" s="794"/>
      <c r="BD193" s="794"/>
      <c r="BE193" s="794"/>
      <c r="BF193" s="794"/>
      <c r="BG193" s="794"/>
      <c r="BH193" s="794"/>
      <c r="BI193" s="794"/>
      <c r="BJ193" s="794"/>
      <c r="BK193" s="794"/>
      <c r="BL193" s="794"/>
      <c r="BM193" s="794"/>
      <c r="BN193" s="812" t="str">
        <f t="shared" si="39"/>
        <v/>
      </c>
      <c r="BO193" s="806" t="str">
        <f t="shared" si="40"/>
        <v/>
      </c>
      <c r="BP193" s="807" t="str">
        <f t="shared" si="41"/>
        <v/>
      </c>
      <c r="BQ193" s="807" t="str">
        <f t="shared" si="42"/>
        <v/>
      </c>
      <c r="BR193" s="808" t="str">
        <f t="shared" si="43"/>
        <v/>
      </c>
      <c r="BS193" s="793"/>
      <c r="BT193" s="794"/>
      <c r="BU193" s="794"/>
      <c r="BV193" s="797"/>
      <c r="BW193" s="797"/>
      <c r="BX193" s="797"/>
      <c r="BY193" s="797"/>
      <c r="BZ193" s="797"/>
      <c r="CA193" s="797"/>
      <c r="CB193" s="797"/>
      <c r="CC193" s="797"/>
      <c r="CD193" s="797"/>
      <c r="CE193" s="797"/>
      <c r="CF193" s="797"/>
      <c r="CG193" s="797"/>
      <c r="CH193" s="797"/>
      <c r="CI193" s="794"/>
      <c r="CJ193" s="794"/>
      <c r="CK193" s="794"/>
      <c r="CL193" s="794"/>
      <c r="CM193" s="794"/>
      <c r="CN193" s="794"/>
      <c r="CO193" s="794"/>
      <c r="CP193" s="794"/>
      <c r="CQ193" s="794"/>
      <c r="CR193" s="794"/>
      <c r="CS193" s="794"/>
      <c r="CT193" s="794"/>
      <c r="CU193" s="794"/>
      <c r="CV193" s="797"/>
      <c r="CW193" s="794"/>
      <c r="CX193" s="794"/>
      <c r="CY193" s="794"/>
      <c r="CZ193" s="794"/>
      <c r="DA193" s="794"/>
      <c r="DB193" s="794"/>
      <c r="DC193" s="794"/>
      <c r="DD193" s="794"/>
      <c r="DE193" s="794"/>
      <c r="DF193" s="794"/>
      <c r="DG193" s="794"/>
      <c r="DH193" s="794"/>
      <c r="DI193" s="794"/>
      <c r="DJ193" s="794"/>
      <c r="DK193" s="794"/>
      <c r="DL193" s="794"/>
      <c r="DM193" s="794"/>
      <c r="DN193" s="794"/>
      <c r="DO193" s="794"/>
      <c r="DP193" s="794"/>
      <c r="DQ193" s="794"/>
      <c r="DR193" s="812" t="str">
        <f t="shared" si="49"/>
        <v/>
      </c>
      <c r="DS193" s="806" t="str">
        <f t="shared" si="50"/>
        <v/>
      </c>
      <c r="DT193" s="807" t="str">
        <f t="shared" si="51"/>
        <v/>
      </c>
      <c r="DU193" s="807" t="str">
        <f t="shared" si="52"/>
        <v/>
      </c>
      <c r="DV193" s="808" t="str">
        <f t="shared" si="53"/>
        <v/>
      </c>
      <c r="DW193" s="793"/>
      <c r="DX193" s="794"/>
      <c r="DY193" s="794"/>
      <c r="DZ193" s="797"/>
      <c r="EA193" s="797"/>
      <c r="EB193" s="797"/>
      <c r="EC193" s="797"/>
      <c r="ED193" s="797"/>
      <c r="EE193" s="797"/>
      <c r="EF193" s="797"/>
      <c r="EG193" s="797"/>
      <c r="EH193" s="797"/>
      <c r="EI193" s="797"/>
      <c r="EJ193" s="797"/>
      <c r="EK193" s="797"/>
      <c r="EL193" s="797"/>
      <c r="EM193" s="794"/>
      <c r="EN193" s="794"/>
      <c r="EO193" s="794"/>
      <c r="EP193" s="794"/>
      <c r="EQ193" s="794"/>
      <c r="ER193" s="794"/>
      <c r="ES193" s="794"/>
      <c r="ET193" s="794"/>
      <c r="EU193" s="794"/>
      <c r="EV193" s="794"/>
      <c r="EW193" s="794"/>
      <c r="EX193" s="794"/>
      <c r="EY193" s="794"/>
      <c r="EZ193" s="797"/>
      <c r="FA193" s="794"/>
      <c r="FB193" s="794"/>
      <c r="FC193" s="794"/>
      <c r="FD193" s="794"/>
      <c r="FE193" s="794"/>
      <c r="FF193" s="794"/>
      <c r="FG193" s="794"/>
      <c r="FH193" s="794"/>
      <c r="FI193" s="794"/>
      <c r="FJ193" s="794"/>
      <c r="FK193" s="794"/>
      <c r="FL193" s="794"/>
      <c r="FM193" s="794"/>
      <c r="FN193" s="794"/>
      <c r="FO193" s="794"/>
      <c r="FP193" s="794"/>
      <c r="FQ193" s="794"/>
      <c r="FR193" s="794"/>
      <c r="FS193" s="794"/>
      <c r="FT193" s="794"/>
      <c r="FU193" s="794"/>
      <c r="FV193" s="812" t="str">
        <f t="shared" si="44"/>
        <v/>
      </c>
      <c r="FW193" s="806" t="str">
        <f t="shared" si="45"/>
        <v/>
      </c>
      <c r="FX193" s="807" t="str">
        <f t="shared" si="46"/>
        <v/>
      </c>
      <c r="FY193" s="807" t="str">
        <f t="shared" si="47"/>
        <v/>
      </c>
      <c r="FZ193" s="808" t="str">
        <f t="shared" si="48"/>
        <v/>
      </c>
    </row>
    <row r="194" spans="14:182" x14ac:dyDescent="0.2">
      <c r="N194" s="804">
        <f>SUM(AirVision!A193)</f>
        <v>0</v>
      </c>
      <c r="O194" s="793"/>
      <c r="P194" s="794"/>
      <c r="Q194" s="794"/>
      <c r="R194" s="797"/>
      <c r="S194" s="797"/>
      <c r="T194" s="797"/>
      <c r="U194" s="797"/>
      <c r="V194" s="797"/>
      <c r="W194" s="797"/>
      <c r="X194" s="797"/>
      <c r="Y194" s="797"/>
      <c r="Z194" s="797"/>
      <c r="AA194" s="797"/>
      <c r="AB194" s="797"/>
      <c r="AC194" s="797"/>
      <c r="AD194" s="797"/>
      <c r="AE194" s="794"/>
      <c r="AF194" s="794"/>
      <c r="AG194" s="794"/>
      <c r="AH194" s="794"/>
      <c r="AI194" s="794"/>
      <c r="AJ194" s="794"/>
      <c r="AK194" s="794"/>
      <c r="AL194" s="794"/>
      <c r="AM194" s="794"/>
      <c r="AN194" s="794"/>
      <c r="AO194" s="794"/>
      <c r="AP194" s="794"/>
      <c r="AQ194" s="794"/>
      <c r="AR194" s="794"/>
      <c r="AS194" s="794"/>
      <c r="AT194" s="794"/>
      <c r="AU194" s="794"/>
      <c r="AV194" s="794"/>
      <c r="AW194" s="794"/>
      <c r="AX194" s="794"/>
      <c r="AY194" s="794"/>
      <c r="AZ194" s="794"/>
      <c r="BA194" s="794"/>
      <c r="BB194" s="794"/>
      <c r="BC194" s="794"/>
      <c r="BD194" s="794"/>
      <c r="BE194" s="794"/>
      <c r="BF194" s="794"/>
      <c r="BG194" s="794"/>
      <c r="BH194" s="794"/>
      <c r="BI194" s="794"/>
      <c r="BJ194" s="794"/>
      <c r="BK194" s="794"/>
      <c r="BL194" s="794"/>
      <c r="BM194" s="794"/>
      <c r="BN194" s="812" t="str">
        <f t="shared" si="39"/>
        <v/>
      </c>
      <c r="BO194" s="806" t="str">
        <f t="shared" si="40"/>
        <v/>
      </c>
      <c r="BP194" s="807" t="str">
        <f t="shared" si="41"/>
        <v/>
      </c>
      <c r="BQ194" s="807" t="str">
        <f t="shared" si="42"/>
        <v/>
      </c>
      <c r="BR194" s="808" t="str">
        <f t="shared" si="43"/>
        <v/>
      </c>
      <c r="BS194" s="793"/>
      <c r="BT194" s="794"/>
      <c r="BU194" s="794"/>
      <c r="BV194" s="797"/>
      <c r="BW194" s="797"/>
      <c r="BX194" s="797"/>
      <c r="BY194" s="797"/>
      <c r="BZ194" s="797"/>
      <c r="CA194" s="797"/>
      <c r="CB194" s="797"/>
      <c r="CC194" s="797"/>
      <c r="CD194" s="797"/>
      <c r="CE194" s="797"/>
      <c r="CF194" s="797"/>
      <c r="CG194" s="797"/>
      <c r="CH194" s="797"/>
      <c r="CI194" s="794"/>
      <c r="CJ194" s="794"/>
      <c r="CK194" s="794"/>
      <c r="CL194" s="794"/>
      <c r="CM194" s="794"/>
      <c r="CN194" s="794"/>
      <c r="CO194" s="794"/>
      <c r="CP194" s="794"/>
      <c r="CQ194" s="794"/>
      <c r="CR194" s="794"/>
      <c r="CS194" s="794"/>
      <c r="CT194" s="794"/>
      <c r="CU194" s="794"/>
      <c r="CV194" s="797"/>
      <c r="CW194" s="794"/>
      <c r="CX194" s="794"/>
      <c r="CY194" s="794"/>
      <c r="CZ194" s="794"/>
      <c r="DA194" s="794"/>
      <c r="DB194" s="794"/>
      <c r="DC194" s="794"/>
      <c r="DD194" s="794"/>
      <c r="DE194" s="794"/>
      <c r="DF194" s="794"/>
      <c r="DG194" s="794"/>
      <c r="DH194" s="794"/>
      <c r="DI194" s="794"/>
      <c r="DJ194" s="794"/>
      <c r="DK194" s="794"/>
      <c r="DL194" s="794"/>
      <c r="DM194" s="794"/>
      <c r="DN194" s="794"/>
      <c r="DO194" s="794"/>
      <c r="DP194" s="794"/>
      <c r="DQ194" s="794"/>
      <c r="DR194" s="812" t="str">
        <f t="shared" si="49"/>
        <v/>
      </c>
      <c r="DS194" s="806" t="str">
        <f t="shared" si="50"/>
        <v/>
      </c>
      <c r="DT194" s="807" t="str">
        <f t="shared" si="51"/>
        <v/>
      </c>
      <c r="DU194" s="807" t="str">
        <f t="shared" si="52"/>
        <v/>
      </c>
      <c r="DV194" s="808" t="str">
        <f t="shared" si="53"/>
        <v/>
      </c>
      <c r="DW194" s="793"/>
      <c r="DX194" s="794"/>
      <c r="DY194" s="794"/>
      <c r="DZ194" s="797"/>
      <c r="EA194" s="797"/>
      <c r="EB194" s="797"/>
      <c r="EC194" s="797"/>
      <c r="ED194" s="797"/>
      <c r="EE194" s="797"/>
      <c r="EF194" s="797"/>
      <c r="EG194" s="797"/>
      <c r="EH194" s="797"/>
      <c r="EI194" s="797"/>
      <c r="EJ194" s="797"/>
      <c r="EK194" s="797"/>
      <c r="EL194" s="797"/>
      <c r="EM194" s="794"/>
      <c r="EN194" s="794"/>
      <c r="EO194" s="794"/>
      <c r="EP194" s="794"/>
      <c r="EQ194" s="794"/>
      <c r="ER194" s="794"/>
      <c r="ES194" s="794"/>
      <c r="ET194" s="794"/>
      <c r="EU194" s="794"/>
      <c r="EV194" s="794"/>
      <c r="EW194" s="794"/>
      <c r="EX194" s="794"/>
      <c r="EY194" s="794"/>
      <c r="EZ194" s="797"/>
      <c r="FA194" s="794"/>
      <c r="FB194" s="794"/>
      <c r="FC194" s="794"/>
      <c r="FD194" s="794"/>
      <c r="FE194" s="794"/>
      <c r="FF194" s="794"/>
      <c r="FG194" s="794"/>
      <c r="FH194" s="794"/>
      <c r="FI194" s="794"/>
      <c r="FJ194" s="794"/>
      <c r="FK194" s="794"/>
      <c r="FL194" s="794"/>
      <c r="FM194" s="794"/>
      <c r="FN194" s="794"/>
      <c r="FO194" s="794"/>
      <c r="FP194" s="794"/>
      <c r="FQ194" s="794"/>
      <c r="FR194" s="794"/>
      <c r="FS194" s="794"/>
      <c r="FT194" s="794"/>
      <c r="FU194" s="794"/>
      <c r="FV194" s="812" t="str">
        <f t="shared" si="44"/>
        <v/>
      </c>
      <c r="FW194" s="806" t="str">
        <f t="shared" si="45"/>
        <v/>
      </c>
      <c r="FX194" s="807" t="str">
        <f t="shared" si="46"/>
        <v/>
      </c>
      <c r="FY194" s="807" t="str">
        <f t="shared" si="47"/>
        <v/>
      </c>
      <c r="FZ194" s="808" t="str">
        <f t="shared" si="48"/>
        <v/>
      </c>
    </row>
    <row r="195" spans="14:182" x14ac:dyDescent="0.2">
      <c r="N195" s="804">
        <f>SUM(AirVision!A194)</f>
        <v>0</v>
      </c>
      <c r="O195" s="793"/>
      <c r="P195" s="794"/>
      <c r="Q195" s="794"/>
      <c r="R195" s="797"/>
      <c r="S195" s="797"/>
      <c r="T195" s="797"/>
      <c r="U195" s="797"/>
      <c r="V195" s="797"/>
      <c r="W195" s="797"/>
      <c r="X195" s="797"/>
      <c r="Y195" s="797"/>
      <c r="Z195" s="797"/>
      <c r="AA195" s="797"/>
      <c r="AB195" s="797"/>
      <c r="AC195" s="797"/>
      <c r="AD195" s="797"/>
      <c r="AE195" s="794"/>
      <c r="AF195" s="794"/>
      <c r="AG195" s="794"/>
      <c r="AH195" s="794"/>
      <c r="AI195" s="794"/>
      <c r="AJ195" s="794"/>
      <c r="AK195" s="794"/>
      <c r="AL195" s="794"/>
      <c r="AM195" s="794"/>
      <c r="AN195" s="794"/>
      <c r="AO195" s="794"/>
      <c r="AP195" s="794"/>
      <c r="AQ195" s="794"/>
      <c r="AR195" s="794"/>
      <c r="AS195" s="794"/>
      <c r="AT195" s="794"/>
      <c r="AU195" s="794"/>
      <c r="AV195" s="794"/>
      <c r="AW195" s="794"/>
      <c r="AX195" s="794"/>
      <c r="AY195" s="794"/>
      <c r="AZ195" s="794"/>
      <c r="BA195" s="794"/>
      <c r="BB195" s="794"/>
      <c r="BC195" s="794"/>
      <c r="BD195" s="794"/>
      <c r="BE195" s="794"/>
      <c r="BF195" s="794"/>
      <c r="BG195" s="794"/>
      <c r="BH195" s="794"/>
      <c r="BI195" s="794"/>
      <c r="BJ195" s="794"/>
      <c r="BK195" s="794"/>
      <c r="BL195" s="794"/>
      <c r="BM195" s="794"/>
      <c r="BN195" s="812" t="str">
        <f t="shared" si="39"/>
        <v/>
      </c>
      <c r="BO195" s="806" t="str">
        <f t="shared" si="40"/>
        <v/>
      </c>
      <c r="BP195" s="807" t="str">
        <f t="shared" si="41"/>
        <v/>
      </c>
      <c r="BQ195" s="807" t="str">
        <f t="shared" si="42"/>
        <v/>
      </c>
      <c r="BR195" s="808" t="str">
        <f t="shared" si="43"/>
        <v/>
      </c>
      <c r="BS195" s="793"/>
      <c r="BT195" s="794"/>
      <c r="BU195" s="794"/>
      <c r="BV195" s="797"/>
      <c r="BW195" s="797"/>
      <c r="BX195" s="797"/>
      <c r="BY195" s="797"/>
      <c r="BZ195" s="797"/>
      <c r="CA195" s="797"/>
      <c r="CB195" s="797"/>
      <c r="CC195" s="797"/>
      <c r="CD195" s="797"/>
      <c r="CE195" s="797"/>
      <c r="CF195" s="797"/>
      <c r="CG195" s="797"/>
      <c r="CH195" s="797"/>
      <c r="CI195" s="794"/>
      <c r="CJ195" s="794"/>
      <c r="CK195" s="794"/>
      <c r="CL195" s="794"/>
      <c r="CM195" s="794"/>
      <c r="CN195" s="794"/>
      <c r="CO195" s="794"/>
      <c r="CP195" s="794"/>
      <c r="CQ195" s="794"/>
      <c r="CR195" s="794"/>
      <c r="CS195" s="794"/>
      <c r="CT195" s="794"/>
      <c r="CU195" s="794"/>
      <c r="CV195" s="797"/>
      <c r="CW195" s="794"/>
      <c r="CX195" s="794"/>
      <c r="CY195" s="794"/>
      <c r="CZ195" s="794"/>
      <c r="DA195" s="794"/>
      <c r="DB195" s="794"/>
      <c r="DC195" s="794"/>
      <c r="DD195" s="794"/>
      <c r="DE195" s="794"/>
      <c r="DF195" s="794"/>
      <c r="DG195" s="794"/>
      <c r="DH195" s="794"/>
      <c r="DI195" s="794"/>
      <c r="DJ195" s="794"/>
      <c r="DK195" s="794"/>
      <c r="DL195" s="794"/>
      <c r="DM195" s="794"/>
      <c r="DN195" s="794"/>
      <c r="DO195" s="794"/>
      <c r="DP195" s="794"/>
      <c r="DQ195" s="794"/>
      <c r="DR195" s="812" t="str">
        <f t="shared" si="49"/>
        <v/>
      </c>
      <c r="DS195" s="806" t="str">
        <f t="shared" si="50"/>
        <v/>
      </c>
      <c r="DT195" s="807" t="str">
        <f t="shared" si="51"/>
        <v/>
      </c>
      <c r="DU195" s="807" t="str">
        <f t="shared" si="52"/>
        <v/>
      </c>
      <c r="DV195" s="808" t="str">
        <f t="shared" si="53"/>
        <v/>
      </c>
      <c r="DW195" s="793"/>
      <c r="DX195" s="794"/>
      <c r="DY195" s="794"/>
      <c r="DZ195" s="797"/>
      <c r="EA195" s="797"/>
      <c r="EB195" s="797"/>
      <c r="EC195" s="797"/>
      <c r="ED195" s="797"/>
      <c r="EE195" s="797"/>
      <c r="EF195" s="797"/>
      <c r="EG195" s="797"/>
      <c r="EH195" s="797"/>
      <c r="EI195" s="797"/>
      <c r="EJ195" s="797"/>
      <c r="EK195" s="797"/>
      <c r="EL195" s="797"/>
      <c r="EM195" s="794"/>
      <c r="EN195" s="794"/>
      <c r="EO195" s="794"/>
      <c r="EP195" s="794"/>
      <c r="EQ195" s="794"/>
      <c r="ER195" s="794"/>
      <c r="ES195" s="794"/>
      <c r="ET195" s="794"/>
      <c r="EU195" s="794"/>
      <c r="EV195" s="794"/>
      <c r="EW195" s="794"/>
      <c r="EX195" s="794"/>
      <c r="EY195" s="794"/>
      <c r="EZ195" s="797"/>
      <c r="FA195" s="794"/>
      <c r="FB195" s="794"/>
      <c r="FC195" s="794"/>
      <c r="FD195" s="794"/>
      <c r="FE195" s="794"/>
      <c r="FF195" s="794"/>
      <c r="FG195" s="794"/>
      <c r="FH195" s="794"/>
      <c r="FI195" s="794"/>
      <c r="FJ195" s="794"/>
      <c r="FK195" s="794"/>
      <c r="FL195" s="794"/>
      <c r="FM195" s="794"/>
      <c r="FN195" s="794"/>
      <c r="FO195" s="794"/>
      <c r="FP195" s="794"/>
      <c r="FQ195" s="794"/>
      <c r="FR195" s="794"/>
      <c r="FS195" s="794"/>
      <c r="FT195" s="794"/>
      <c r="FU195" s="794"/>
      <c r="FV195" s="812" t="str">
        <f t="shared" si="44"/>
        <v/>
      </c>
      <c r="FW195" s="806" t="str">
        <f t="shared" si="45"/>
        <v/>
      </c>
      <c r="FX195" s="807" t="str">
        <f t="shared" si="46"/>
        <v/>
      </c>
      <c r="FY195" s="807" t="str">
        <f t="shared" si="47"/>
        <v/>
      </c>
      <c r="FZ195" s="808" t="str">
        <f t="shared" si="48"/>
        <v/>
      </c>
    </row>
    <row r="196" spans="14:182" x14ac:dyDescent="0.2">
      <c r="N196" s="804">
        <f>SUM(AirVision!A195)</f>
        <v>0</v>
      </c>
      <c r="O196" s="793"/>
      <c r="P196" s="794"/>
      <c r="Q196" s="794"/>
      <c r="R196" s="797"/>
      <c r="S196" s="797"/>
      <c r="T196" s="797"/>
      <c r="U196" s="797"/>
      <c r="V196" s="797"/>
      <c r="W196" s="797"/>
      <c r="X196" s="797"/>
      <c r="Y196" s="797"/>
      <c r="Z196" s="797"/>
      <c r="AA196" s="797"/>
      <c r="AB196" s="797"/>
      <c r="AC196" s="797"/>
      <c r="AD196" s="797"/>
      <c r="AE196" s="794"/>
      <c r="AF196" s="794"/>
      <c r="AG196" s="794"/>
      <c r="AH196" s="794"/>
      <c r="AI196" s="794"/>
      <c r="AJ196" s="794"/>
      <c r="AK196" s="794"/>
      <c r="AL196" s="794"/>
      <c r="AM196" s="794"/>
      <c r="AN196" s="794"/>
      <c r="AO196" s="794"/>
      <c r="AP196" s="794"/>
      <c r="AQ196" s="794"/>
      <c r="AR196" s="794"/>
      <c r="AS196" s="794"/>
      <c r="AT196" s="794"/>
      <c r="AU196" s="794"/>
      <c r="AV196" s="794"/>
      <c r="AW196" s="794"/>
      <c r="AX196" s="794"/>
      <c r="AY196" s="794"/>
      <c r="AZ196" s="794"/>
      <c r="BA196" s="794"/>
      <c r="BB196" s="794"/>
      <c r="BC196" s="794"/>
      <c r="BD196" s="794"/>
      <c r="BE196" s="794"/>
      <c r="BF196" s="794"/>
      <c r="BG196" s="794"/>
      <c r="BH196" s="794"/>
      <c r="BI196" s="794"/>
      <c r="BJ196" s="794"/>
      <c r="BK196" s="794"/>
      <c r="BL196" s="794"/>
      <c r="BM196" s="794"/>
      <c r="BN196" s="812" t="str">
        <f t="shared" si="39"/>
        <v/>
      </c>
      <c r="BO196" s="806" t="str">
        <f t="shared" si="40"/>
        <v/>
      </c>
      <c r="BP196" s="807" t="str">
        <f t="shared" si="41"/>
        <v/>
      </c>
      <c r="BQ196" s="807" t="str">
        <f t="shared" si="42"/>
        <v/>
      </c>
      <c r="BR196" s="808" t="str">
        <f t="shared" si="43"/>
        <v/>
      </c>
      <c r="BS196" s="793"/>
      <c r="BT196" s="794"/>
      <c r="BU196" s="794"/>
      <c r="BV196" s="797"/>
      <c r="BW196" s="797"/>
      <c r="BX196" s="797"/>
      <c r="BY196" s="797"/>
      <c r="BZ196" s="797"/>
      <c r="CA196" s="797"/>
      <c r="CB196" s="797"/>
      <c r="CC196" s="797"/>
      <c r="CD196" s="797"/>
      <c r="CE196" s="797"/>
      <c r="CF196" s="797"/>
      <c r="CG196" s="797"/>
      <c r="CH196" s="797"/>
      <c r="CI196" s="794"/>
      <c r="CJ196" s="794"/>
      <c r="CK196" s="794"/>
      <c r="CL196" s="794"/>
      <c r="CM196" s="794"/>
      <c r="CN196" s="794"/>
      <c r="CO196" s="794"/>
      <c r="CP196" s="794"/>
      <c r="CQ196" s="794"/>
      <c r="CR196" s="794"/>
      <c r="CS196" s="794"/>
      <c r="CT196" s="794"/>
      <c r="CU196" s="794"/>
      <c r="CV196" s="797"/>
      <c r="CW196" s="794"/>
      <c r="CX196" s="794"/>
      <c r="CY196" s="794"/>
      <c r="CZ196" s="794"/>
      <c r="DA196" s="794"/>
      <c r="DB196" s="794"/>
      <c r="DC196" s="794"/>
      <c r="DD196" s="794"/>
      <c r="DE196" s="794"/>
      <c r="DF196" s="794"/>
      <c r="DG196" s="794"/>
      <c r="DH196" s="794"/>
      <c r="DI196" s="794"/>
      <c r="DJ196" s="794"/>
      <c r="DK196" s="794"/>
      <c r="DL196" s="794"/>
      <c r="DM196" s="794"/>
      <c r="DN196" s="794"/>
      <c r="DO196" s="794"/>
      <c r="DP196" s="794"/>
      <c r="DQ196" s="794"/>
      <c r="DR196" s="812" t="str">
        <f t="shared" si="49"/>
        <v/>
      </c>
      <c r="DS196" s="806" t="str">
        <f t="shared" si="50"/>
        <v/>
      </c>
      <c r="DT196" s="807" t="str">
        <f t="shared" si="51"/>
        <v/>
      </c>
      <c r="DU196" s="807" t="str">
        <f t="shared" si="52"/>
        <v/>
      </c>
      <c r="DV196" s="808" t="str">
        <f t="shared" si="53"/>
        <v/>
      </c>
      <c r="DW196" s="793"/>
      <c r="DX196" s="794"/>
      <c r="DY196" s="794"/>
      <c r="DZ196" s="797"/>
      <c r="EA196" s="797"/>
      <c r="EB196" s="797"/>
      <c r="EC196" s="797"/>
      <c r="ED196" s="797"/>
      <c r="EE196" s="797"/>
      <c r="EF196" s="797"/>
      <c r="EG196" s="797"/>
      <c r="EH196" s="797"/>
      <c r="EI196" s="797"/>
      <c r="EJ196" s="797"/>
      <c r="EK196" s="797"/>
      <c r="EL196" s="797"/>
      <c r="EM196" s="794"/>
      <c r="EN196" s="794"/>
      <c r="EO196" s="794"/>
      <c r="EP196" s="794"/>
      <c r="EQ196" s="794"/>
      <c r="ER196" s="794"/>
      <c r="ES196" s="794"/>
      <c r="ET196" s="794"/>
      <c r="EU196" s="794"/>
      <c r="EV196" s="794"/>
      <c r="EW196" s="794"/>
      <c r="EX196" s="794"/>
      <c r="EY196" s="794"/>
      <c r="EZ196" s="797"/>
      <c r="FA196" s="794"/>
      <c r="FB196" s="794"/>
      <c r="FC196" s="794"/>
      <c r="FD196" s="794"/>
      <c r="FE196" s="794"/>
      <c r="FF196" s="794"/>
      <c r="FG196" s="794"/>
      <c r="FH196" s="794"/>
      <c r="FI196" s="794"/>
      <c r="FJ196" s="794"/>
      <c r="FK196" s="794"/>
      <c r="FL196" s="794"/>
      <c r="FM196" s="794"/>
      <c r="FN196" s="794"/>
      <c r="FO196" s="794"/>
      <c r="FP196" s="794"/>
      <c r="FQ196" s="794"/>
      <c r="FR196" s="794"/>
      <c r="FS196" s="794"/>
      <c r="FT196" s="794"/>
      <c r="FU196" s="794"/>
      <c r="FV196" s="812" t="str">
        <f t="shared" si="44"/>
        <v/>
      </c>
      <c r="FW196" s="806" t="str">
        <f t="shared" si="45"/>
        <v/>
      </c>
      <c r="FX196" s="807" t="str">
        <f t="shared" si="46"/>
        <v/>
      </c>
      <c r="FY196" s="807" t="str">
        <f t="shared" si="47"/>
        <v/>
      </c>
      <c r="FZ196" s="808" t="str">
        <f t="shared" si="48"/>
        <v/>
      </c>
    </row>
    <row r="197" spans="14:182" x14ac:dyDescent="0.2">
      <c r="N197" s="804">
        <f>SUM(AirVision!A196)</f>
        <v>0</v>
      </c>
      <c r="O197" s="793"/>
      <c r="P197" s="794"/>
      <c r="Q197" s="794"/>
      <c r="R197" s="797"/>
      <c r="S197" s="797"/>
      <c r="T197" s="797"/>
      <c r="U197" s="797"/>
      <c r="V197" s="797"/>
      <c r="W197" s="797"/>
      <c r="X197" s="797"/>
      <c r="Y197" s="797"/>
      <c r="Z197" s="797"/>
      <c r="AA197" s="797"/>
      <c r="AB197" s="797"/>
      <c r="AC197" s="797"/>
      <c r="AD197" s="797"/>
      <c r="AE197" s="794"/>
      <c r="AF197" s="794"/>
      <c r="AG197" s="794"/>
      <c r="AH197" s="794"/>
      <c r="AI197" s="794"/>
      <c r="AJ197" s="794"/>
      <c r="AK197" s="794"/>
      <c r="AL197" s="794"/>
      <c r="AM197" s="794"/>
      <c r="AN197" s="794"/>
      <c r="AO197" s="794"/>
      <c r="AP197" s="794"/>
      <c r="AQ197" s="794"/>
      <c r="AR197" s="794"/>
      <c r="AS197" s="794"/>
      <c r="AT197" s="794"/>
      <c r="AU197" s="794"/>
      <c r="AV197" s="794"/>
      <c r="AW197" s="794"/>
      <c r="AX197" s="794"/>
      <c r="AY197" s="794"/>
      <c r="AZ197" s="794"/>
      <c r="BA197" s="794"/>
      <c r="BB197" s="794"/>
      <c r="BC197" s="794"/>
      <c r="BD197" s="794"/>
      <c r="BE197" s="794"/>
      <c r="BF197" s="794"/>
      <c r="BG197" s="794"/>
      <c r="BH197" s="794"/>
      <c r="BI197" s="794"/>
      <c r="BJ197" s="794"/>
      <c r="BK197" s="794"/>
      <c r="BL197" s="794"/>
      <c r="BM197" s="794"/>
      <c r="BN197" s="812" t="str">
        <f t="shared" si="39"/>
        <v/>
      </c>
      <c r="BO197" s="806" t="str">
        <f t="shared" si="40"/>
        <v/>
      </c>
      <c r="BP197" s="807" t="str">
        <f t="shared" si="41"/>
        <v/>
      </c>
      <c r="BQ197" s="807" t="str">
        <f t="shared" si="42"/>
        <v/>
      </c>
      <c r="BR197" s="808" t="str">
        <f t="shared" si="43"/>
        <v/>
      </c>
      <c r="BS197" s="793"/>
      <c r="BT197" s="794"/>
      <c r="BU197" s="794"/>
      <c r="BV197" s="797"/>
      <c r="BW197" s="797"/>
      <c r="BX197" s="797"/>
      <c r="BY197" s="797"/>
      <c r="BZ197" s="797"/>
      <c r="CA197" s="797"/>
      <c r="CB197" s="797"/>
      <c r="CC197" s="797"/>
      <c r="CD197" s="797"/>
      <c r="CE197" s="797"/>
      <c r="CF197" s="797"/>
      <c r="CG197" s="797"/>
      <c r="CH197" s="797"/>
      <c r="CI197" s="794"/>
      <c r="CJ197" s="794"/>
      <c r="CK197" s="794"/>
      <c r="CL197" s="794"/>
      <c r="CM197" s="794"/>
      <c r="CN197" s="794"/>
      <c r="CO197" s="794"/>
      <c r="CP197" s="794"/>
      <c r="CQ197" s="794"/>
      <c r="CR197" s="794"/>
      <c r="CS197" s="794"/>
      <c r="CT197" s="794"/>
      <c r="CU197" s="794"/>
      <c r="CV197" s="797"/>
      <c r="CW197" s="794"/>
      <c r="CX197" s="794"/>
      <c r="CY197" s="794"/>
      <c r="CZ197" s="794"/>
      <c r="DA197" s="794"/>
      <c r="DB197" s="794"/>
      <c r="DC197" s="794"/>
      <c r="DD197" s="794"/>
      <c r="DE197" s="794"/>
      <c r="DF197" s="794"/>
      <c r="DG197" s="794"/>
      <c r="DH197" s="794"/>
      <c r="DI197" s="794"/>
      <c r="DJ197" s="794"/>
      <c r="DK197" s="794"/>
      <c r="DL197" s="794"/>
      <c r="DM197" s="794"/>
      <c r="DN197" s="794"/>
      <c r="DO197" s="794"/>
      <c r="DP197" s="794"/>
      <c r="DQ197" s="794"/>
      <c r="DR197" s="812" t="str">
        <f t="shared" si="49"/>
        <v/>
      </c>
      <c r="DS197" s="806" t="str">
        <f t="shared" si="50"/>
        <v/>
      </c>
      <c r="DT197" s="807" t="str">
        <f t="shared" si="51"/>
        <v/>
      </c>
      <c r="DU197" s="807" t="str">
        <f t="shared" si="52"/>
        <v/>
      </c>
      <c r="DV197" s="808" t="str">
        <f t="shared" si="53"/>
        <v/>
      </c>
      <c r="DW197" s="793"/>
      <c r="DX197" s="794"/>
      <c r="DY197" s="794"/>
      <c r="DZ197" s="797"/>
      <c r="EA197" s="797"/>
      <c r="EB197" s="797"/>
      <c r="EC197" s="797"/>
      <c r="ED197" s="797"/>
      <c r="EE197" s="797"/>
      <c r="EF197" s="797"/>
      <c r="EG197" s="797"/>
      <c r="EH197" s="797"/>
      <c r="EI197" s="797"/>
      <c r="EJ197" s="797"/>
      <c r="EK197" s="797"/>
      <c r="EL197" s="797"/>
      <c r="EM197" s="794"/>
      <c r="EN197" s="794"/>
      <c r="EO197" s="794"/>
      <c r="EP197" s="794"/>
      <c r="EQ197" s="794"/>
      <c r="ER197" s="794"/>
      <c r="ES197" s="794"/>
      <c r="ET197" s="794"/>
      <c r="EU197" s="794"/>
      <c r="EV197" s="794"/>
      <c r="EW197" s="794"/>
      <c r="EX197" s="794"/>
      <c r="EY197" s="794"/>
      <c r="EZ197" s="797"/>
      <c r="FA197" s="794"/>
      <c r="FB197" s="794"/>
      <c r="FC197" s="794"/>
      <c r="FD197" s="794"/>
      <c r="FE197" s="794"/>
      <c r="FF197" s="794"/>
      <c r="FG197" s="794"/>
      <c r="FH197" s="794"/>
      <c r="FI197" s="794"/>
      <c r="FJ197" s="794"/>
      <c r="FK197" s="794"/>
      <c r="FL197" s="794"/>
      <c r="FM197" s="794"/>
      <c r="FN197" s="794"/>
      <c r="FO197" s="794"/>
      <c r="FP197" s="794"/>
      <c r="FQ197" s="794"/>
      <c r="FR197" s="794"/>
      <c r="FS197" s="794"/>
      <c r="FT197" s="794"/>
      <c r="FU197" s="794"/>
      <c r="FV197" s="812" t="str">
        <f t="shared" si="44"/>
        <v/>
      </c>
      <c r="FW197" s="806" t="str">
        <f t="shared" si="45"/>
        <v/>
      </c>
      <c r="FX197" s="807" t="str">
        <f t="shared" si="46"/>
        <v/>
      </c>
      <c r="FY197" s="807" t="str">
        <f t="shared" si="47"/>
        <v/>
      </c>
      <c r="FZ197" s="808" t="str">
        <f t="shared" si="48"/>
        <v/>
      </c>
    </row>
    <row r="198" spans="14:182" x14ac:dyDescent="0.2">
      <c r="N198" s="804">
        <f>SUM(AirVision!A197)</f>
        <v>0</v>
      </c>
      <c r="O198" s="793"/>
      <c r="P198" s="794"/>
      <c r="Q198" s="794"/>
      <c r="R198" s="797"/>
      <c r="S198" s="797"/>
      <c r="T198" s="797"/>
      <c r="U198" s="797"/>
      <c r="V198" s="797"/>
      <c r="W198" s="797"/>
      <c r="X198" s="797"/>
      <c r="Y198" s="797"/>
      <c r="Z198" s="797"/>
      <c r="AA198" s="797"/>
      <c r="AB198" s="797"/>
      <c r="AC198" s="797"/>
      <c r="AD198" s="797"/>
      <c r="AE198" s="794"/>
      <c r="AF198" s="794"/>
      <c r="AG198" s="794"/>
      <c r="AH198" s="794"/>
      <c r="AI198" s="794"/>
      <c r="AJ198" s="794"/>
      <c r="AK198" s="794"/>
      <c r="AL198" s="794"/>
      <c r="AM198" s="794"/>
      <c r="AN198" s="794"/>
      <c r="AO198" s="794"/>
      <c r="AP198" s="794"/>
      <c r="AQ198" s="794"/>
      <c r="AR198" s="794"/>
      <c r="AS198" s="794"/>
      <c r="AT198" s="794"/>
      <c r="AU198" s="794"/>
      <c r="AV198" s="794"/>
      <c r="AW198" s="794"/>
      <c r="AX198" s="794"/>
      <c r="AY198" s="794"/>
      <c r="AZ198" s="794"/>
      <c r="BA198" s="794"/>
      <c r="BB198" s="794"/>
      <c r="BC198" s="794"/>
      <c r="BD198" s="794"/>
      <c r="BE198" s="794"/>
      <c r="BF198" s="794"/>
      <c r="BG198" s="794"/>
      <c r="BH198" s="794"/>
      <c r="BI198" s="794"/>
      <c r="BJ198" s="794"/>
      <c r="BK198" s="794"/>
      <c r="BL198" s="794"/>
      <c r="BM198" s="794"/>
      <c r="BN198" s="812" t="str">
        <f t="shared" ref="BN198:BN261" si="54">IF(ISNUMBER(R198),R198*2.237,"")</f>
        <v/>
      </c>
      <c r="BO198" s="806" t="str">
        <f t="shared" ref="BO198:BO261" si="55">IF(ISNUMBER(S198),S198*2.237,"")</f>
        <v/>
      </c>
      <c r="BP198" s="807" t="str">
        <f t="shared" ref="BP198:BP261" si="56">IF(ISNUMBER(X198),CONVERT(X198,"C","F"),"")</f>
        <v/>
      </c>
      <c r="BQ198" s="807" t="str">
        <f t="shared" ref="BQ198:BQ261" si="57">IF(ISNUMBER(Y198),CONVERT(Y198,"C","F"),"")</f>
        <v/>
      </c>
      <c r="BR198" s="808" t="str">
        <f t="shared" ref="BR198:BR261" si="58">IF(ISNUMBER(Z198),CONVERT(Z198,"C","F"),"")</f>
        <v/>
      </c>
      <c r="BS198" s="793"/>
      <c r="BT198" s="794"/>
      <c r="BU198" s="794"/>
      <c r="BV198" s="797"/>
      <c r="BW198" s="797"/>
      <c r="BX198" s="797"/>
      <c r="BY198" s="797"/>
      <c r="BZ198" s="797"/>
      <c r="CA198" s="797"/>
      <c r="CB198" s="797"/>
      <c r="CC198" s="797"/>
      <c r="CD198" s="797"/>
      <c r="CE198" s="797"/>
      <c r="CF198" s="797"/>
      <c r="CG198" s="797"/>
      <c r="CH198" s="797"/>
      <c r="CI198" s="794"/>
      <c r="CJ198" s="794"/>
      <c r="CK198" s="794"/>
      <c r="CL198" s="794"/>
      <c r="CM198" s="794"/>
      <c r="CN198" s="794"/>
      <c r="CO198" s="794"/>
      <c r="CP198" s="794"/>
      <c r="CQ198" s="794"/>
      <c r="CR198" s="794"/>
      <c r="CS198" s="794"/>
      <c r="CT198" s="794"/>
      <c r="CU198" s="794"/>
      <c r="CV198" s="797"/>
      <c r="CW198" s="794"/>
      <c r="CX198" s="794"/>
      <c r="CY198" s="794"/>
      <c r="CZ198" s="794"/>
      <c r="DA198" s="794"/>
      <c r="DB198" s="794"/>
      <c r="DC198" s="794"/>
      <c r="DD198" s="794"/>
      <c r="DE198" s="794"/>
      <c r="DF198" s="794"/>
      <c r="DG198" s="794"/>
      <c r="DH198" s="794"/>
      <c r="DI198" s="794"/>
      <c r="DJ198" s="794"/>
      <c r="DK198" s="794"/>
      <c r="DL198" s="794"/>
      <c r="DM198" s="794"/>
      <c r="DN198" s="794"/>
      <c r="DO198" s="794"/>
      <c r="DP198" s="794"/>
      <c r="DQ198" s="794"/>
      <c r="DR198" s="812" t="str">
        <f t="shared" si="49"/>
        <v/>
      </c>
      <c r="DS198" s="806" t="str">
        <f t="shared" si="50"/>
        <v/>
      </c>
      <c r="DT198" s="807" t="str">
        <f t="shared" si="51"/>
        <v/>
      </c>
      <c r="DU198" s="807" t="str">
        <f t="shared" si="52"/>
        <v/>
      </c>
      <c r="DV198" s="808" t="str">
        <f t="shared" si="53"/>
        <v/>
      </c>
      <c r="DW198" s="793"/>
      <c r="DX198" s="794"/>
      <c r="DY198" s="794"/>
      <c r="DZ198" s="797"/>
      <c r="EA198" s="797"/>
      <c r="EB198" s="797"/>
      <c r="EC198" s="797"/>
      <c r="ED198" s="797"/>
      <c r="EE198" s="797"/>
      <c r="EF198" s="797"/>
      <c r="EG198" s="797"/>
      <c r="EH198" s="797"/>
      <c r="EI198" s="797"/>
      <c r="EJ198" s="797"/>
      <c r="EK198" s="797"/>
      <c r="EL198" s="797"/>
      <c r="EM198" s="794"/>
      <c r="EN198" s="794"/>
      <c r="EO198" s="794"/>
      <c r="EP198" s="794"/>
      <c r="EQ198" s="794"/>
      <c r="ER198" s="794"/>
      <c r="ES198" s="794"/>
      <c r="ET198" s="794"/>
      <c r="EU198" s="794"/>
      <c r="EV198" s="794"/>
      <c r="EW198" s="794"/>
      <c r="EX198" s="794"/>
      <c r="EY198" s="794"/>
      <c r="EZ198" s="797"/>
      <c r="FA198" s="794"/>
      <c r="FB198" s="794"/>
      <c r="FC198" s="794"/>
      <c r="FD198" s="794"/>
      <c r="FE198" s="794"/>
      <c r="FF198" s="794"/>
      <c r="FG198" s="794"/>
      <c r="FH198" s="794"/>
      <c r="FI198" s="794"/>
      <c r="FJ198" s="794"/>
      <c r="FK198" s="794"/>
      <c r="FL198" s="794"/>
      <c r="FM198" s="794"/>
      <c r="FN198" s="794"/>
      <c r="FO198" s="794"/>
      <c r="FP198" s="794"/>
      <c r="FQ198" s="794"/>
      <c r="FR198" s="794"/>
      <c r="FS198" s="794"/>
      <c r="FT198" s="794"/>
      <c r="FU198" s="794"/>
      <c r="FV198" s="812" t="str">
        <f t="shared" ref="FV198:FV261" si="59">IF(ISNUMBER(DZ198),DZ198*2.237,"")</f>
        <v/>
      </c>
      <c r="FW198" s="806" t="str">
        <f t="shared" ref="FW198:FW261" si="60">IF(ISNUMBER(EA198),EA198*2.237,"")</f>
        <v/>
      </c>
      <c r="FX198" s="807" t="str">
        <f t="shared" ref="FX198:FX261" si="61">IF(ISNUMBER(EF198),CONVERT(EF198,"C","F"),"")</f>
        <v/>
      </c>
      <c r="FY198" s="807" t="str">
        <f t="shared" ref="FY198:FY261" si="62">IF(ISNUMBER(EG198),CONVERT(EG198,"C","F"),"")</f>
        <v/>
      </c>
      <c r="FZ198" s="808" t="str">
        <f t="shared" ref="FZ198:FZ261" si="63">IF(ISNUMBER(EH198),CONVERT(EH198,"C","F"),"")</f>
        <v/>
      </c>
    </row>
    <row r="199" spans="14:182" x14ac:dyDescent="0.2">
      <c r="N199" s="804">
        <f>SUM(AirVision!A198)</f>
        <v>0</v>
      </c>
      <c r="O199" s="793"/>
      <c r="P199" s="794"/>
      <c r="Q199" s="794"/>
      <c r="R199" s="797"/>
      <c r="S199" s="797"/>
      <c r="T199" s="797"/>
      <c r="U199" s="797"/>
      <c r="V199" s="797"/>
      <c r="W199" s="797"/>
      <c r="X199" s="797"/>
      <c r="Y199" s="797"/>
      <c r="Z199" s="797"/>
      <c r="AA199" s="797"/>
      <c r="AB199" s="797"/>
      <c r="AC199" s="797"/>
      <c r="AD199" s="797"/>
      <c r="AE199" s="794"/>
      <c r="AF199" s="794"/>
      <c r="AG199" s="794"/>
      <c r="AH199" s="794"/>
      <c r="AI199" s="794"/>
      <c r="AJ199" s="794"/>
      <c r="AK199" s="794"/>
      <c r="AL199" s="794"/>
      <c r="AM199" s="794"/>
      <c r="AN199" s="794"/>
      <c r="AO199" s="794"/>
      <c r="AP199" s="794"/>
      <c r="AQ199" s="794"/>
      <c r="AR199" s="794"/>
      <c r="AS199" s="794"/>
      <c r="AT199" s="794"/>
      <c r="AU199" s="794"/>
      <c r="AV199" s="794"/>
      <c r="AW199" s="794"/>
      <c r="AX199" s="794"/>
      <c r="AY199" s="794"/>
      <c r="AZ199" s="794"/>
      <c r="BA199" s="794"/>
      <c r="BB199" s="794"/>
      <c r="BC199" s="794"/>
      <c r="BD199" s="794"/>
      <c r="BE199" s="794"/>
      <c r="BF199" s="794"/>
      <c r="BG199" s="794"/>
      <c r="BH199" s="794"/>
      <c r="BI199" s="794"/>
      <c r="BJ199" s="794"/>
      <c r="BK199" s="794"/>
      <c r="BL199" s="794"/>
      <c r="BM199" s="794"/>
      <c r="BN199" s="812" t="str">
        <f t="shared" si="54"/>
        <v/>
      </c>
      <c r="BO199" s="806" t="str">
        <f t="shared" si="55"/>
        <v/>
      </c>
      <c r="BP199" s="807" t="str">
        <f t="shared" si="56"/>
        <v/>
      </c>
      <c r="BQ199" s="807" t="str">
        <f t="shared" si="57"/>
        <v/>
      </c>
      <c r="BR199" s="808" t="str">
        <f t="shared" si="58"/>
        <v/>
      </c>
      <c r="BS199" s="793"/>
      <c r="BT199" s="794"/>
      <c r="BU199" s="794"/>
      <c r="BV199" s="797"/>
      <c r="BW199" s="797"/>
      <c r="BX199" s="797"/>
      <c r="BY199" s="797"/>
      <c r="BZ199" s="797"/>
      <c r="CA199" s="797"/>
      <c r="CB199" s="797"/>
      <c r="CC199" s="797"/>
      <c r="CD199" s="797"/>
      <c r="CE199" s="797"/>
      <c r="CF199" s="797"/>
      <c r="CG199" s="797"/>
      <c r="CH199" s="797"/>
      <c r="CI199" s="794"/>
      <c r="CJ199" s="794"/>
      <c r="CK199" s="794"/>
      <c r="CL199" s="794"/>
      <c r="CM199" s="794"/>
      <c r="CN199" s="794"/>
      <c r="CO199" s="794"/>
      <c r="CP199" s="794"/>
      <c r="CQ199" s="794"/>
      <c r="CR199" s="794"/>
      <c r="CS199" s="794"/>
      <c r="CT199" s="794"/>
      <c r="CU199" s="794"/>
      <c r="CV199" s="797"/>
      <c r="CW199" s="794"/>
      <c r="CX199" s="794"/>
      <c r="CY199" s="794"/>
      <c r="CZ199" s="794"/>
      <c r="DA199" s="794"/>
      <c r="DB199" s="794"/>
      <c r="DC199" s="794"/>
      <c r="DD199" s="794"/>
      <c r="DE199" s="794"/>
      <c r="DF199" s="794"/>
      <c r="DG199" s="794"/>
      <c r="DH199" s="794"/>
      <c r="DI199" s="794"/>
      <c r="DJ199" s="794"/>
      <c r="DK199" s="794"/>
      <c r="DL199" s="794"/>
      <c r="DM199" s="794"/>
      <c r="DN199" s="794"/>
      <c r="DO199" s="794"/>
      <c r="DP199" s="794"/>
      <c r="DQ199" s="794"/>
      <c r="DR199" s="812" t="str">
        <f t="shared" si="49"/>
        <v/>
      </c>
      <c r="DS199" s="806" t="str">
        <f t="shared" si="50"/>
        <v/>
      </c>
      <c r="DT199" s="807" t="str">
        <f t="shared" si="51"/>
        <v/>
      </c>
      <c r="DU199" s="807" t="str">
        <f t="shared" si="52"/>
        <v/>
      </c>
      <c r="DV199" s="808" t="str">
        <f t="shared" si="53"/>
        <v/>
      </c>
      <c r="DW199" s="793"/>
      <c r="DX199" s="794"/>
      <c r="DY199" s="794"/>
      <c r="DZ199" s="797"/>
      <c r="EA199" s="797"/>
      <c r="EB199" s="797"/>
      <c r="EC199" s="797"/>
      <c r="ED199" s="797"/>
      <c r="EE199" s="797"/>
      <c r="EF199" s="797"/>
      <c r="EG199" s="797"/>
      <c r="EH199" s="797"/>
      <c r="EI199" s="797"/>
      <c r="EJ199" s="797"/>
      <c r="EK199" s="797"/>
      <c r="EL199" s="797"/>
      <c r="EM199" s="794"/>
      <c r="EN199" s="794"/>
      <c r="EO199" s="794"/>
      <c r="EP199" s="794"/>
      <c r="EQ199" s="794"/>
      <c r="ER199" s="794"/>
      <c r="ES199" s="794"/>
      <c r="ET199" s="794"/>
      <c r="EU199" s="794"/>
      <c r="EV199" s="794"/>
      <c r="EW199" s="794"/>
      <c r="EX199" s="794"/>
      <c r="EY199" s="794"/>
      <c r="EZ199" s="797"/>
      <c r="FA199" s="794"/>
      <c r="FB199" s="794"/>
      <c r="FC199" s="794"/>
      <c r="FD199" s="794"/>
      <c r="FE199" s="794"/>
      <c r="FF199" s="794"/>
      <c r="FG199" s="794"/>
      <c r="FH199" s="794"/>
      <c r="FI199" s="794"/>
      <c r="FJ199" s="794"/>
      <c r="FK199" s="794"/>
      <c r="FL199" s="794"/>
      <c r="FM199" s="794"/>
      <c r="FN199" s="794"/>
      <c r="FO199" s="794"/>
      <c r="FP199" s="794"/>
      <c r="FQ199" s="794"/>
      <c r="FR199" s="794"/>
      <c r="FS199" s="794"/>
      <c r="FT199" s="794"/>
      <c r="FU199" s="794"/>
      <c r="FV199" s="812" t="str">
        <f t="shared" si="59"/>
        <v/>
      </c>
      <c r="FW199" s="806" t="str">
        <f t="shared" si="60"/>
        <v/>
      </c>
      <c r="FX199" s="807" t="str">
        <f t="shared" si="61"/>
        <v/>
      </c>
      <c r="FY199" s="807" t="str">
        <f t="shared" si="62"/>
        <v/>
      </c>
      <c r="FZ199" s="808" t="str">
        <f t="shared" si="63"/>
        <v/>
      </c>
    </row>
    <row r="200" spans="14:182" x14ac:dyDescent="0.2">
      <c r="N200" s="804">
        <f>SUM(AirVision!A199)</f>
        <v>0</v>
      </c>
      <c r="O200" s="793"/>
      <c r="P200" s="794"/>
      <c r="Q200" s="794"/>
      <c r="R200" s="797"/>
      <c r="S200" s="797"/>
      <c r="T200" s="797"/>
      <c r="U200" s="797"/>
      <c r="V200" s="797"/>
      <c r="W200" s="797"/>
      <c r="X200" s="797"/>
      <c r="Y200" s="797"/>
      <c r="Z200" s="797"/>
      <c r="AA200" s="797"/>
      <c r="AB200" s="797"/>
      <c r="AC200" s="797"/>
      <c r="AD200" s="797"/>
      <c r="AE200" s="794"/>
      <c r="AF200" s="794"/>
      <c r="AG200" s="794"/>
      <c r="AH200" s="794"/>
      <c r="AI200" s="794"/>
      <c r="AJ200" s="794"/>
      <c r="AK200" s="794"/>
      <c r="AL200" s="794"/>
      <c r="AM200" s="794"/>
      <c r="AN200" s="794"/>
      <c r="AO200" s="794"/>
      <c r="AP200" s="794"/>
      <c r="AQ200" s="794"/>
      <c r="AR200" s="794"/>
      <c r="AS200" s="794"/>
      <c r="AT200" s="794"/>
      <c r="AU200" s="794"/>
      <c r="AV200" s="794"/>
      <c r="AW200" s="794"/>
      <c r="AX200" s="794"/>
      <c r="AY200" s="794"/>
      <c r="AZ200" s="794"/>
      <c r="BA200" s="794"/>
      <c r="BB200" s="794"/>
      <c r="BC200" s="794"/>
      <c r="BD200" s="794"/>
      <c r="BE200" s="794"/>
      <c r="BF200" s="794"/>
      <c r="BG200" s="794"/>
      <c r="BH200" s="794"/>
      <c r="BI200" s="794"/>
      <c r="BJ200" s="794"/>
      <c r="BK200" s="794"/>
      <c r="BL200" s="794"/>
      <c r="BM200" s="794"/>
      <c r="BN200" s="812" t="str">
        <f t="shared" si="54"/>
        <v/>
      </c>
      <c r="BO200" s="806" t="str">
        <f t="shared" si="55"/>
        <v/>
      </c>
      <c r="BP200" s="807" t="str">
        <f t="shared" si="56"/>
        <v/>
      </c>
      <c r="BQ200" s="807" t="str">
        <f t="shared" si="57"/>
        <v/>
      </c>
      <c r="BR200" s="808" t="str">
        <f t="shared" si="58"/>
        <v/>
      </c>
      <c r="BS200" s="793"/>
      <c r="BT200" s="794"/>
      <c r="BU200" s="794"/>
      <c r="BV200" s="797"/>
      <c r="BW200" s="797"/>
      <c r="BX200" s="797"/>
      <c r="BY200" s="797"/>
      <c r="BZ200" s="797"/>
      <c r="CA200" s="797"/>
      <c r="CB200" s="797"/>
      <c r="CC200" s="797"/>
      <c r="CD200" s="797"/>
      <c r="CE200" s="797"/>
      <c r="CF200" s="797"/>
      <c r="CG200" s="797"/>
      <c r="CH200" s="797"/>
      <c r="CI200" s="794"/>
      <c r="CJ200" s="794"/>
      <c r="CK200" s="794"/>
      <c r="CL200" s="794"/>
      <c r="CM200" s="794"/>
      <c r="CN200" s="794"/>
      <c r="CO200" s="794"/>
      <c r="CP200" s="794"/>
      <c r="CQ200" s="794"/>
      <c r="CR200" s="794"/>
      <c r="CS200" s="794"/>
      <c r="CT200" s="794"/>
      <c r="CU200" s="794"/>
      <c r="CV200" s="797"/>
      <c r="CW200" s="794"/>
      <c r="CX200" s="794"/>
      <c r="CY200" s="794"/>
      <c r="CZ200" s="794"/>
      <c r="DA200" s="794"/>
      <c r="DB200" s="794"/>
      <c r="DC200" s="794"/>
      <c r="DD200" s="794"/>
      <c r="DE200" s="794"/>
      <c r="DF200" s="794"/>
      <c r="DG200" s="794"/>
      <c r="DH200" s="794"/>
      <c r="DI200" s="794"/>
      <c r="DJ200" s="794"/>
      <c r="DK200" s="794"/>
      <c r="DL200" s="794"/>
      <c r="DM200" s="794"/>
      <c r="DN200" s="794"/>
      <c r="DO200" s="794"/>
      <c r="DP200" s="794"/>
      <c r="DQ200" s="794"/>
      <c r="DR200" s="812" t="str">
        <f t="shared" si="49"/>
        <v/>
      </c>
      <c r="DS200" s="806" t="str">
        <f t="shared" si="50"/>
        <v/>
      </c>
      <c r="DT200" s="807" t="str">
        <f t="shared" si="51"/>
        <v/>
      </c>
      <c r="DU200" s="807" t="str">
        <f t="shared" si="52"/>
        <v/>
      </c>
      <c r="DV200" s="808" t="str">
        <f t="shared" si="53"/>
        <v/>
      </c>
      <c r="DW200" s="793"/>
      <c r="DX200" s="794"/>
      <c r="DY200" s="794"/>
      <c r="DZ200" s="797"/>
      <c r="EA200" s="797"/>
      <c r="EB200" s="797"/>
      <c r="EC200" s="797"/>
      <c r="ED200" s="797"/>
      <c r="EE200" s="797"/>
      <c r="EF200" s="797"/>
      <c r="EG200" s="797"/>
      <c r="EH200" s="797"/>
      <c r="EI200" s="797"/>
      <c r="EJ200" s="797"/>
      <c r="EK200" s="797"/>
      <c r="EL200" s="797"/>
      <c r="EM200" s="794"/>
      <c r="EN200" s="794"/>
      <c r="EO200" s="794"/>
      <c r="EP200" s="794"/>
      <c r="EQ200" s="794"/>
      <c r="ER200" s="794"/>
      <c r="ES200" s="794"/>
      <c r="ET200" s="794"/>
      <c r="EU200" s="794"/>
      <c r="EV200" s="794"/>
      <c r="EW200" s="794"/>
      <c r="EX200" s="794"/>
      <c r="EY200" s="794"/>
      <c r="EZ200" s="797"/>
      <c r="FA200" s="794"/>
      <c r="FB200" s="794"/>
      <c r="FC200" s="794"/>
      <c r="FD200" s="794"/>
      <c r="FE200" s="794"/>
      <c r="FF200" s="794"/>
      <c r="FG200" s="794"/>
      <c r="FH200" s="794"/>
      <c r="FI200" s="794"/>
      <c r="FJ200" s="794"/>
      <c r="FK200" s="794"/>
      <c r="FL200" s="794"/>
      <c r="FM200" s="794"/>
      <c r="FN200" s="794"/>
      <c r="FO200" s="794"/>
      <c r="FP200" s="794"/>
      <c r="FQ200" s="794"/>
      <c r="FR200" s="794"/>
      <c r="FS200" s="794"/>
      <c r="FT200" s="794"/>
      <c r="FU200" s="794"/>
      <c r="FV200" s="812" t="str">
        <f t="shared" si="59"/>
        <v/>
      </c>
      <c r="FW200" s="806" t="str">
        <f t="shared" si="60"/>
        <v/>
      </c>
      <c r="FX200" s="807" t="str">
        <f t="shared" si="61"/>
        <v/>
      </c>
      <c r="FY200" s="807" t="str">
        <f t="shared" si="62"/>
        <v/>
      </c>
      <c r="FZ200" s="808" t="str">
        <f t="shared" si="63"/>
        <v/>
      </c>
    </row>
    <row r="201" spans="14:182" x14ac:dyDescent="0.2">
      <c r="N201" s="804">
        <f>SUM(AirVision!A200)</f>
        <v>0</v>
      </c>
      <c r="O201" s="793"/>
      <c r="P201" s="794"/>
      <c r="Q201" s="794"/>
      <c r="R201" s="797"/>
      <c r="S201" s="797"/>
      <c r="T201" s="797"/>
      <c r="U201" s="797"/>
      <c r="V201" s="797"/>
      <c r="W201" s="797"/>
      <c r="X201" s="797"/>
      <c r="Y201" s="797"/>
      <c r="Z201" s="797"/>
      <c r="AA201" s="797"/>
      <c r="AB201" s="797"/>
      <c r="AC201" s="797"/>
      <c r="AD201" s="797"/>
      <c r="AE201" s="794"/>
      <c r="AF201" s="794"/>
      <c r="AG201" s="794"/>
      <c r="AH201" s="794"/>
      <c r="AI201" s="794"/>
      <c r="AJ201" s="794"/>
      <c r="AK201" s="794"/>
      <c r="AL201" s="794"/>
      <c r="AM201" s="794"/>
      <c r="AN201" s="794"/>
      <c r="AO201" s="794"/>
      <c r="AP201" s="794"/>
      <c r="AQ201" s="794"/>
      <c r="AR201" s="794"/>
      <c r="AS201" s="794"/>
      <c r="AT201" s="794"/>
      <c r="AU201" s="794"/>
      <c r="AV201" s="794"/>
      <c r="AW201" s="794"/>
      <c r="AX201" s="794"/>
      <c r="AY201" s="794"/>
      <c r="AZ201" s="794"/>
      <c r="BA201" s="794"/>
      <c r="BB201" s="794"/>
      <c r="BC201" s="794"/>
      <c r="BD201" s="794"/>
      <c r="BE201" s="794"/>
      <c r="BF201" s="794"/>
      <c r="BG201" s="794"/>
      <c r="BH201" s="794"/>
      <c r="BI201" s="794"/>
      <c r="BJ201" s="794"/>
      <c r="BK201" s="794"/>
      <c r="BL201" s="794"/>
      <c r="BM201" s="794"/>
      <c r="BN201" s="812" t="str">
        <f t="shared" si="54"/>
        <v/>
      </c>
      <c r="BO201" s="806" t="str">
        <f t="shared" si="55"/>
        <v/>
      </c>
      <c r="BP201" s="807" t="str">
        <f t="shared" si="56"/>
        <v/>
      </c>
      <c r="BQ201" s="807" t="str">
        <f t="shared" si="57"/>
        <v/>
      </c>
      <c r="BR201" s="808" t="str">
        <f t="shared" si="58"/>
        <v/>
      </c>
      <c r="BS201" s="793"/>
      <c r="BT201" s="794"/>
      <c r="BU201" s="794"/>
      <c r="BV201" s="797"/>
      <c r="BW201" s="797"/>
      <c r="BX201" s="797"/>
      <c r="BY201" s="797"/>
      <c r="BZ201" s="797"/>
      <c r="CA201" s="797"/>
      <c r="CB201" s="797"/>
      <c r="CC201" s="797"/>
      <c r="CD201" s="797"/>
      <c r="CE201" s="797"/>
      <c r="CF201" s="797"/>
      <c r="CG201" s="797"/>
      <c r="CH201" s="797"/>
      <c r="CI201" s="794"/>
      <c r="CJ201" s="794"/>
      <c r="CK201" s="794"/>
      <c r="CL201" s="794"/>
      <c r="CM201" s="794"/>
      <c r="CN201" s="794"/>
      <c r="CO201" s="794"/>
      <c r="CP201" s="794"/>
      <c r="CQ201" s="794"/>
      <c r="CR201" s="794"/>
      <c r="CS201" s="794"/>
      <c r="CT201" s="794"/>
      <c r="CU201" s="794"/>
      <c r="CV201" s="797"/>
      <c r="CW201" s="794"/>
      <c r="CX201" s="794"/>
      <c r="CY201" s="794"/>
      <c r="CZ201" s="794"/>
      <c r="DA201" s="794"/>
      <c r="DB201" s="794"/>
      <c r="DC201" s="794"/>
      <c r="DD201" s="794"/>
      <c r="DE201" s="794"/>
      <c r="DF201" s="794"/>
      <c r="DG201" s="794"/>
      <c r="DH201" s="794"/>
      <c r="DI201" s="794"/>
      <c r="DJ201" s="794"/>
      <c r="DK201" s="794"/>
      <c r="DL201" s="794"/>
      <c r="DM201" s="794"/>
      <c r="DN201" s="794"/>
      <c r="DO201" s="794"/>
      <c r="DP201" s="794"/>
      <c r="DQ201" s="794"/>
      <c r="DR201" s="812" t="str">
        <f t="shared" si="49"/>
        <v/>
      </c>
      <c r="DS201" s="806" t="str">
        <f t="shared" si="50"/>
        <v/>
      </c>
      <c r="DT201" s="807" t="str">
        <f t="shared" si="51"/>
        <v/>
      </c>
      <c r="DU201" s="807" t="str">
        <f t="shared" si="52"/>
        <v/>
      </c>
      <c r="DV201" s="808" t="str">
        <f t="shared" si="53"/>
        <v/>
      </c>
      <c r="DW201" s="793"/>
      <c r="DX201" s="794"/>
      <c r="DY201" s="794"/>
      <c r="DZ201" s="797"/>
      <c r="EA201" s="797"/>
      <c r="EB201" s="797"/>
      <c r="EC201" s="797"/>
      <c r="ED201" s="797"/>
      <c r="EE201" s="797"/>
      <c r="EF201" s="797"/>
      <c r="EG201" s="797"/>
      <c r="EH201" s="797"/>
      <c r="EI201" s="797"/>
      <c r="EJ201" s="797"/>
      <c r="EK201" s="797"/>
      <c r="EL201" s="797"/>
      <c r="EM201" s="794"/>
      <c r="EN201" s="794"/>
      <c r="EO201" s="794"/>
      <c r="EP201" s="794"/>
      <c r="EQ201" s="794"/>
      <c r="ER201" s="794"/>
      <c r="ES201" s="794"/>
      <c r="ET201" s="794"/>
      <c r="EU201" s="794"/>
      <c r="EV201" s="794"/>
      <c r="EW201" s="794"/>
      <c r="EX201" s="794"/>
      <c r="EY201" s="794"/>
      <c r="EZ201" s="797"/>
      <c r="FA201" s="794"/>
      <c r="FB201" s="794"/>
      <c r="FC201" s="794"/>
      <c r="FD201" s="794"/>
      <c r="FE201" s="794"/>
      <c r="FF201" s="794"/>
      <c r="FG201" s="794"/>
      <c r="FH201" s="794"/>
      <c r="FI201" s="794"/>
      <c r="FJ201" s="794"/>
      <c r="FK201" s="794"/>
      <c r="FL201" s="794"/>
      <c r="FM201" s="794"/>
      <c r="FN201" s="794"/>
      <c r="FO201" s="794"/>
      <c r="FP201" s="794"/>
      <c r="FQ201" s="794"/>
      <c r="FR201" s="794"/>
      <c r="FS201" s="794"/>
      <c r="FT201" s="794"/>
      <c r="FU201" s="794"/>
      <c r="FV201" s="812" t="str">
        <f t="shared" si="59"/>
        <v/>
      </c>
      <c r="FW201" s="806" t="str">
        <f t="shared" si="60"/>
        <v/>
      </c>
      <c r="FX201" s="807" t="str">
        <f t="shared" si="61"/>
        <v/>
      </c>
      <c r="FY201" s="807" t="str">
        <f t="shared" si="62"/>
        <v/>
      </c>
      <c r="FZ201" s="808" t="str">
        <f t="shared" si="63"/>
        <v/>
      </c>
    </row>
    <row r="202" spans="14:182" x14ac:dyDescent="0.2">
      <c r="N202" s="804">
        <f>SUM(AirVision!A201)</f>
        <v>0</v>
      </c>
      <c r="O202" s="793"/>
      <c r="P202" s="794"/>
      <c r="Q202" s="794"/>
      <c r="R202" s="797"/>
      <c r="S202" s="797"/>
      <c r="T202" s="797"/>
      <c r="U202" s="797"/>
      <c r="V202" s="797"/>
      <c r="W202" s="797"/>
      <c r="X202" s="797"/>
      <c r="Y202" s="797"/>
      <c r="Z202" s="797"/>
      <c r="AA202" s="797"/>
      <c r="AB202" s="797"/>
      <c r="AC202" s="797"/>
      <c r="AD202" s="797"/>
      <c r="AE202" s="794"/>
      <c r="AF202" s="794"/>
      <c r="AG202" s="794"/>
      <c r="AH202" s="794"/>
      <c r="AI202" s="794"/>
      <c r="AJ202" s="794"/>
      <c r="AK202" s="794"/>
      <c r="AL202" s="794"/>
      <c r="AM202" s="794"/>
      <c r="AN202" s="794"/>
      <c r="AO202" s="794"/>
      <c r="AP202" s="794"/>
      <c r="AQ202" s="794"/>
      <c r="AR202" s="794"/>
      <c r="AS202" s="794"/>
      <c r="AT202" s="794"/>
      <c r="AU202" s="794"/>
      <c r="AV202" s="794"/>
      <c r="AW202" s="794"/>
      <c r="AX202" s="794"/>
      <c r="AY202" s="794"/>
      <c r="AZ202" s="794"/>
      <c r="BA202" s="794"/>
      <c r="BB202" s="794"/>
      <c r="BC202" s="794"/>
      <c r="BD202" s="794"/>
      <c r="BE202" s="794"/>
      <c r="BF202" s="794"/>
      <c r="BG202" s="794"/>
      <c r="BH202" s="794"/>
      <c r="BI202" s="794"/>
      <c r="BJ202" s="794"/>
      <c r="BK202" s="794"/>
      <c r="BL202" s="794"/>
      <c r="BM202" s="794"/>
      <c r="BN202" s="812" t="str">
        <f t="shared" si="54"/>
        <v/>
      </c>
      <c r="BO202" s="806" t="str">
        <f t="shared" si="55"/>
        <v/>
      </c>
      <c r="BP202" s="807" t="str">
        <f t="shared" si="56"/>
        <v/>
      </c>
      <c r="BQ202" s="807" t="str">
        <f t="shared" si="57"/>
        <v/>
      </c>
      <c r="BR202" s="808" t="str">
        <f t="shared" si="58"/>
        <v/>
      </c>
      <c r="BS202" s="793"/>
      <c r="BT202" s="794"/>
      <c r="BU202" s="794"/>
      <c r="BV202" s="797"/>
      <c r="BW202" s="797"/>
      <c r="BX202" s="797"/>
      <c r="BY202" s="797"/>
      <c r="BZ202" s="797"/>
      <c r="CA202" s="797"/>
      <c r="CB202" s="797"/>
      <c r="CC202" s="797"/>
      <c r="CD202" s="797"/>
      <c r="CE202" s="797"/>
      <c r="CF202" s="797"/>
      <c r="CG202" s="797"/>
      <c r="CH202" s="797"/>
      <c r="CI202" s="794"/>
      <c r="CJ202" s="794"/>
      <c r="CK202" s="794"/>
      <c r="CL202" s="794"/>
      <c r="CM202" s="794"/>
      <c r="CN202" s="794"/>
      <c r="CO202" s="794"/>
      <c r="CP202" s="794"/>
      <c r="CQ202" s="794"/>
      <c r="CR202" s="794"/>
      <c r="CS202" s="794"/>
      <c r="CT202" s="794"/>
      <c r="CU202" s="794"/>
      <c r="CV202" s="797"/>
      <c r="CW202" s="794"/>
      <c r="CX202" s="794"/>
      <c r="CY202" s="794"/>
      <c r="CZ202" s="794"/>
      <c r="DA202" s="794"/>
      <c r="DB202" s="794"/>
      <c r="DC202" s="794"/>
      <c r="DD202" s="794"/>
      <c r="DE202" s="794"/>
      <c r="DF202" s="794"/>
      <c r="DG202" s="794"/>
      <c r="DH202" s="794"/>
      <c r="DI202" s="794"/>
      <c r="DJ202" s="794"/>
      <c r="DK202" s="794"/>
      <c r="DL202" s="794"/>
      <c r="DM202" s="794"/>
      <c r="DN202" s="794"/>
      <c r="DO202" s="794"/>
      <c r="DP202" s="794"/>
      <c r="DQ202" s="794"/>
      <c r="DR202" s="812" t="str">
        <f t="shared" si="49"/>
        <v/>
      </c>
      <c r="DS202" s="806" t="str">
        <f t="shared" si="50"/>
        <v/>
      </c>
      <c r="DT202" s="807" t="str">
        <f t="shared" si="51"/>
        <v/>
      </c>
      <c r="DU202" s="807" t="str">
        <f t="shared" si="52"/>
        <v/>
      </c>
      <c r="DV202" s="808" t="str">
        <f t="shared" si="53"/>
        <v/>
      </c>
      <c r="DW202" s="793"/>
      <c r="DX202" s="794"/>
      <c r="DY202" s="794"/>
      <c r="DZ202" s="797"/>
      <c r="EA202" s="797"/>
      <c r="EB202" s="797"/>
      <c r="EC202" s="797"/>
      <c r="ED202" s="797"/>
      <c r="EE202" s="797"/>
      <c r="EF202" s="797"/>
      <c r="EG202" s="797"/>
      <c r="EH202" s="797"/>
      <c r="EI202" s="797"/>
      <c r="EJ202" s="797"/>
      <c r="EK202" s="797"/>
      <c r="EL202" s="797"/>
      <c r="EM202" s="794"/>
      <c r="EN202" s="794"/>
      <c r="EO202" s="794"/>
      <c r="EP202" s="794"/>
      <c r="EQ202" s="794"/>
      <c r="ER202" s="794"/>
      <c r="ES202" s="794"/>
      <c r="ET202" s="794"/>
      <c r="EU202" s="794"/>
      <c r="EV202" s="794"/>
      <c r="EW202" s="794"/>
      <c r="EX202" s="794"/>
      <c r="EY202" s="794"/>
      <c r="EZ202" s="797"/>
      <c r="FA202" s="794"/>
      <c r="FB202" s="794"/>
      <c r="FC202" s="794"/>
      <c r="FD202" s="794"/>
      <c r="FE202" s="794"/>
      <c r="FF202" s="794"/>
      <c r="FG202" s="794"/>
      <c r="FH202" s="794"/>
      <c r="FI202" s="794"/>
      <c r="FJ202" s="794"/>
      <c r="FK202" s="794"/>
      <c r="FL202" s="794"/>
      <c r="FM202" s="794"/>
      <c r="FN202" s="794"/>
      <c r="FO202" s="794"/>
      <c r="FP202" s="794"/>
      <c r="FQ202" s="794"/>
      <c r="FR202" s="794"/>
      <c r="FS202" s="794"/>
      <c r="FT202" s="794"/>
      <c r="FU202" s="794"/>
      <c r="FV202" s="812" t="str">
        <f t="shared" si="59"/>
        <v/>
      </c>
      <c r="FW202" s="806" t="str">
        <f t="shared" si="60"/>
        <v/>
      </c>
      <c r="FX202" s="807" t="str">
        <f t="shared" si="61"/>
        <v/>
      </c>
      <c r="FY202" s="807" t="str">
        <f t="shared" si="62"/>
        <v/>
      </c>
      <c r="FZ202" s="808" t="str">
        <f t="shared" si="63"/>
        <v/>
      </c>
    </row>
    <row r="203" spans="14:182" x14ac:dyDescent="0.2">
      <c r="N203" s="804">
        <f>SUM(AirVision!A202)</f>
        <v>0</v>
      </c>
      <c r="O203" s="793"/>
      <c r="P203" s="794"/>
      <c r="Q203" s="794"/>
      <c r="R203" s="797"/>
      <c r="S203" s="797"/>
      <c r="T203" s="797"/>
      <c r="U203" s="797"/>
      <c r="V203" s="797"/>
      <c r="W203" s="797"/>
      <c r="X203" s="797"/>
      <c r="Y203" s="797"/>
      <c r="Z203" s="797"/>
      <c r="AA203" s="797"/>
      <c r="AB203" s="797"/>
      <c r="AC203" s="797"/>
      <c r="AD203" s="797"/>
      <c r="AE203" s="794"/>
      <c r="AF203" s="794"/>
      <c r="AG203" s="794"/>
      <c r="AH203" s="794"/>
      <c r="AI203" s="794"/>
      <c r="AJ203" s="794"/>
      <c r="AK203" s="794"/>
      <c r="AL203" s="794"/>
      <c r="AM203" s="794"/>
      <c r="AN203" s="794"/>
      <c r="AO203" s="794"/>
      <c r="AP203" s="794"/>
      <c r="AQ203" s="794"/>
      <c r="AR203" s="794"/>
      <c r="AS203" s="794"/>
      <c r="AT203" s="794"/>
      <c r="AU203" s="794"/>
      <c r="AV203" s="794"/>
      <c r="AW203" s="794"/>
      <c r="AX203" s="794"/>
      <c r="AY203" s="794"/>
      <c r="AZ203" s="794"/>
      <c r="BA203" s="794"/>
      <c r="BB203" s="794"/>
      <c r="BC203" s="794"/>
      <c r="BD203" s="794"/>
      <c r="BE203" s="794"/>
      <c r="BF203" s="794"/>
      <c r="BG203" s="794"/>
      <c r="BH203" s="794"/>
      <c r="BI203" s="794"/>
      <c r="BJ203" s="794"/>
      <c r="BK203" s="794"/>
      <c r="BL203" s="794"/>
      <c r="BM203" s="794"/>
      <c r="BN203" s="812" t="str">
        <f t="shared" si="54"/>
        <v/>
      </c>
      <c r="BO203" s="806" t="str">
        <f t="shared" si="55"/>
        <v/>
      </c>
      <c r="BP203" s="807" t="str">
        <f t="shared" si="56"/>
        <v/>
      </c>
      <c r="BQ203" s="807" t="str">
        <f t="shared" si="57"/>
        <v/>
      </c>
      <c r="BR203" s="808" t="str">
        <f t="shared" si="58"/>
        <v/>
      </c>
      <c r="BS203" s="793"/>
      <c r="BT203" s="794"/>
      <c r="BU203" s="794"/>
      <c r="BV203" s="797"/>
      <c r="BW203" s="797"/>
      <c r="BX203" s="797"/>
      <c r="BY203" s="797"/>
      <c r="BZ203" s="797"/>
      <c r="CA203" s="797"/>
      <c r="CB203" s="797"/>
      <c r="CC203" s="797"/>
      <c r="CD203" s="797"/>
      <c r="CE203" s="797"/>
      <c r="CF203" s="797"/>
      <c r="CG203" s="797"/>
      <c r="CH203" s="797"/>
      <c r="CI203" s="794"/>
      <c r="CJ203" s="794"/>
      <c r="CK203" s="794"/>
      <c r="CL203" s="794"/>
      <c r="CM203" s="794"/>
      <c r="CN203" s="794"/>
      <c r="CO203" s="794"/>
      <c r="CP203" s="794"/>
      <c r="CQ203" s="794"/>
      <c r="CR203" s="794"/>
      <c r="CS203" s="794"/>
      <c r="CT203" s="794"/>
      <c r="CU203" s="794"/>
      <c r="CV203" s="797"/>
      <c r="CW203" s="794"/>
      <c r="CX203" s="794"/>
      <c r="CY203" s="794"/>
      <c r="CZ203" s="794"/>
      <c r="DA203" s="794"/>
      <c r="DB203" s="794"/>
      <c r="DC203" s="794"/>
      <c r="DD203" s="794"/>
      <c r="DE203" s="794"/>
      <c r="DF203" s="794"/>
      <c r="DG203" s="794"/>
      <c r="DH203" s="794"/>
      <c r="DI203" s="794"/>
      <c r="DJ203" s="794"/>
      <c r="DK203" s="794"/>
      <c r="DL203" s="794"/>
      <c r="DM203" s="794"/>
      <c r="DN203" s="794"/>
      <c r="DO203" s="794"/>
      <c r="DP203" s="794"/>
      <c r="DQ203" s="794"/>
      <c r="DR203" s="812" t="str">
        <f t="shared" si="49"/>
        <v/>
      </c>
      <c r="DS203" s="806" t="str">
        <f t="shared" si="50"/>
        <v/>
      </c>
      <c r="DT203" s="807" t="str">
        <f t="shared" si="51"/>
        <v/>
      </c>
      <c r="DU203" s="807" t="str">
        <f t="shared" si="52"/>
        <v/>
      </c>
      <c r="DV203" s="808" t="str">
        <f t="shared" si="53"/>
        <v/>
      </c>
      <c r="DW203" s="793"/>
      <c r="DX203" s="794"/>
      <c r="DY203" s="794"/>
      <c r="DZ203" s="797"/>
      <c r="EA203" s="797"/>
      <c r="EB203" s="797"/>
      <c r="EC203" s="797"/>
      <c r="ED203" s="797"/>
      <c r="EE203" s="797"/>
      <c r="EF203" s="797"/>
      <c r="EG203" s="797"/>
      <c r="EH203" s="797"/>
      <c r="EI203" s="797"/>
      <c r="EJ203" s="797"/>
      <c r="EK203" s="797"/>
      <c r="EL203" s="797"/>
      <c r="EM203" s="794"/>
      <c r="EN203" s="794"/>
      <c r="EO203" s="794"/>
      <c r="EP203" s="794"/>
      <c r="EQ203" s="794"/>
      <c r="ER203" s="794"/>
      <c r="ES203" s="794"/>
      <c r="ET203" s="794"/>
      <c r="EU203" s="794"/>
      <c r="EV203" s="794"/>
      <c r="EW203" s="794"/>
      <c r="EX203" s="794"/>
      <c r="EY203" s="794"/>
      <c r="EZ203" s="797"/>
      <c r="FA203" s="794"/>
      <c r="FB203" s="794"/>
      <c r="FC203" s="794"/>
      <c r="FD203" s="794"/>
      <c r="FE203" s="794"/>
      <c r="FF203" s="794"/>
      <c r="FG203" s="794"/>
      <c r="FH203" s="794"/>
      <c r="FI203" s="794"/>
      <c r="FJ203" s="794"/>
      <c r="FK203" s="794"/>
      <c r="FL203" s="794"/>
      <c r="FM203" s="794"/>
      <c r="FN203" s="794"/>
      <c r="FO203" s="794"/>
      <c r="FP203" s="794"/>
      <c r="FQ203" s="794"/>
      <c r="FR203" s="794"/>
      <c r="FS203" s="794"/>
      <c r="FT203" s="794"/>
      <c r="FU203" s="794"/>
      <c r="FV203" s="812" t="str">
        <f t="shared" si="59"/>
        <v/>
      </c>
      <c r="FW203" s="806" t="str">
        <f t="shared" si="60"/>
        <v/>
      </c>
      <c r="FX203" s="807" t="str">
        <f t="shared" si="61"/>
        <v/>
      </c>
      <c r="FY203" s="807" t="str">
        <f t="shared" si="62"/>
        <v/>
      </c>
      <c r="FZ203" s="808" t="str">
        <f t="shared" si="63"/>
        <v/>
      </c>
    </row>
    <row r="204" spans="14:182" x14ac:dyDescent="0.2">
      <c r="N204" s="804">
        <f>SUM(AirVision!A203)</f>
        <v>0</v>
      </c>
      <c r="O204" s="793"/>
      <c r="P204" s="794"/>
      <c r="Q204" s="794"/>
      <c r="R204" s="797"/>
      <c r="S204" s="797"/>
      <c r="T204" s="797"/>
      <c r="U204" s="797"/>
      <c r="V204" s="797"/>
      <c r="W204" s="797"/>
      <c r="X204" s="797"/>
      <c r="Y204" s="797"/>
      <c r="Z204" s="797"/>
      <c r="AA204" s="797"/>
      <c r="AB204" s="797"/>
      <c r="AC204" s="797"/>
      <c r="AD204" s="797"/>
      <c r="AE204" s="794"/>
      <c r="AF204" s="794"/>
      <c r="AG204" s="794"/>
      <c r="AH204" s="794"/>
      <c r="AI204" s="794"/>
      <c r="AJ204" s="794"/>
      <c r="AK204" s="794"/>
      <c r="AL204" s="794"/>
      <c r="AM204" s="794"/>
      <c r="AN204" s="794"/>
      <c r="AO204" s="794"/>
      <c r="AP204" s="794"/>
      <c r="AQ204" s="794"/>
      <c r="AR204" s="794"/>
      <c r="AS204" s="794"/>
      <c r="AT204" s="794"/>
      <c r="AU204" s="794"/>
      <c r="AV204" s="794"/>
      <c r="AW204" s="794"/>
      <c r="AX204" s="794"/>
      <c r="AY204" s="794"/>
      <c r="AZ204" s="794"/>
      <c r="BA204" s="794"/>
      <c r="BB204" s="794"/>
      <c r="BC204" s="794"/>
      <c r="BD204" s="794"/>
      <c r="BE204" s="794"/>
      <c r="BF204" s="794"/>
      <c r="BG204" s="794"/>
      <c r="BH204" s="794"/>
      <c r="BI204" s="794"/>
      <c r="BJ204" s="794"/>
      <c r="BK204" s="794"/>
      <c r="BL204" s="794"/>
      <c r="BM204" s="794"/>
      <c r="BN204" s="812" t="str">
        <f t="shared" si="54"/>
        <v/>
      </c>
      <c r="BO204" s="806" t="str">
        <f t="shared" si="55"/>
        <v/>
      </c>
      <c r="BP204" s="807" t="str">
        <f t="shared" si="56"/>
        <v/>
      </c>
      <c r="BQ204" s="807" t="str">
        <f t="shared" si="57"/>
        <v/>
      </c>
      <c r="BR204" s="808" t="str">
        <f t="shared" si="58"/>
        <v/>
      </c>
      <c r="BS204" s="793"/>
      <c r="BT204" s="794"/>
      <c r="BU204" s="794"/>
      <c r="BV204" s="797"/>
      <c r="BW204" s="797"/>
      <c r="BX204" s="797"/>
      <c r="BY204" s="797"/>
      <c r="BZ204" s="797"/>
      <c r="CA204" s="797"/>
      <c r="CB204" s="797"/>
      <c r="CC204" s="797"/>
      <c r="CD204" s="797"/>
      <c r="CE204" s="797"/>
      <c r="CF204" s="797"/>
      <c r="CG204" s="797"/>
      <c r="CH204" s="797"/>
      <c r="CI204" s="794"/>
      <c r="CJ204" s="794"/>
      <c r="CK204" s="794"/>
      <c r="CL204" s="794"/>
      <c r="CM204" s="794"/>
      <c r="CN204" s="794"/>
      <c r="CO204" s="794"/>
      <c r="CP204" s="794"/>
      <c r="CQ204" s="794"/>
      <c r="CR204" s="794"/>
      <c r="CS204" s="794"/>
      <c r="CT204" s="794"/>
      <c r="CU204" s="794"/>
      <c r="CV204" s="797"/>
      <c r="CW204" s="794"/>
      <c r="CX204" s="794"/>
      <c r="CY204" s="794"/>
      <c r="CZ204" s="794"/>
      <c r="DA204" s="794"/>
      <c r="DB204" s="794"/>
      <c r="DC204" s="794"/>
      <c r="DD204" s="794"/>
      <c r="DE204" s="794"/>
      <c r="DF204" s="794"/>
      <c r="DG204" s="794"/>
      <c r="DH204" s="794"/>
      <c r="DI204" s="794"/>
      <c r="DJ204" s="794"/>
      <c r="DK204" s="794"/>
      <c r="DL204" s="794"/>
      <c r="DM204" s="794"/>
      <c r="DN204" s="794"/>
      <c r="DO204" s="794"/>
      <c r="DP204" s="794"/>
      <c r="DQ204" s="794"/>
      <c r="DR204" s="812" t="str">
        <f t="shared" si="49"/>
        <v/>
      </c>
      <c r="DS204" s="806" t="str">
        <f t="shared" si="50"/>
        <v/>
      </c>
      <c r="DT204" s="807" t="str">
        <f t="shared" si="51"/>
        <v/>
      </c>
      <c r="DU204" s="807" t="str">
        <f t="shared" si="52"/>
        <v/>
      </c>
      <c r="DV204" s="808" t="str">
        <f t="shared" si="53"/>
        <v/>
      </c>
      <c r="DW204" s="793"/>
      <c r="DX204" s="794"/>
      <c r="DY204" s="794"/>
      <c r="DZ204" s="797"/>
      <c r="EA204" s="797"/>
      <c r="EB204" s="797"/>
      <c r="EC204" s="797"/>
      <c r="ED204" s="797"/>
      <c r="EE204" s="797"/>
      <c r="EF204" s="797"/>
      <c r="EG204" s="797"/>
      <c r="EH204" s="797"/>
      <c r="EI204" s="797"/>
      <c r="EJ204" s="797"/>
      <c r="EK204" s="797"/>
      <c r="EL204" s="797"/>
      <c r="EM204" s="794"/>
      <c r="EN204" s="794"/>
      <c r="EO204" s="794"/>
      <c r="EP204" s="794"/>
      <c r="EQ204" s="794"/>
      <c r="ER204" s="794"/>
      <c r="ES204" s="794"/>
      <c r="ET204" s="794"/>
      <c r="EU204" s="794"/>
      <c r="EV204" s="794"/>
      <c r="EW204" s="794"/>
      <c r="EX204" s="794"/>
      <c r="EY204" s="794"/>
      <c r="EZ204" s="797"/>
      <c r="FA204" s="794"/>
      <c r="FB204" s="794"/>
      <c r="FC204" s="794"/>
      <c r="FD204" s="794"/>
      <c r="FE204" s="794"/>
      <c r="FF204" s="794"/>
      <c r="FG204" s="794"/>
      <c r="FH204" s="794"/>
      <c r="FI204" s="794"/>
      <c r="FJ204" s="794"/>
      <c r="FK204" s="794"/>
      <c r="FL204" s="794"/>
      <c r="FM204" s="794"/>
      <c r="FN204" s="794"/>
      <c r="FO204" s="794"/>
      <c r="FP204" s="794"/>
      <c r="FQ204" s="794"/>
      <c r="FR204" s="794"/>
      <c r="FS204" s="794"/>
      <c r="FT204" s="794"/>
      <c r="FU204" s="794"/>
      <c r="FV204" s="812" t="str">
        <f t="shared" si="59"/>
        <v/>
      </c>
      <c r="FW204" s="806" t="str">
        <f t="shared" si="60"/>
        <v/>
      </c>
      <c r="FX204" s="807" t="str">
        <f t="shared" si="61"/>
        <v/>
      </c>
      <c r="FY204" s="807" t="str">
        <f t="shared" si="62"/>
        <v/>
      </c>
      <c r="FZ204" s="808" t="str">
        <f t="shared" si="63"/>
        <v/>
      </c>
    </row>
    <row r="205" spans="14:182" x14ac:dyDescent="0.2">
      <c r="N205" s="804">
        <f>SUM(AirVision!A204)</f>
        <v>0</v>
      </c>
      <c r="O205" s="793"/>
      <c r="P205" s="794"/>
      <c r="Q205" s="794"/>
      <c r="R205" s="797"/>
      <c r="S205" s="797"/>
      <c r="T205" s="797"/>
      <c r="U205" s="797"/>
      <c r="V205" s="797"/>
      <c r="W205" s="797"/>
      <c r="X205" s="797"/>
      <c r="Y205" s="797"/>
      <c r="Z205" s="797"/>
      <c r="AA205" s="797"/>
      <c r="AB205" s="797"/>
      <c r="AC205" s="797"/>
      <c r="AD205" s="797"/>
      <c r="AE205" s="794"/>
      <c r="AF205" s="794"/>
      <c r="AG205" s="794"/>
      <c r="AH205" s="794"/>
      <c r="AI205" s="794"/>
      <c r="AJ205" s="794"/>
      <c r="AK205" s="794"/>
      <c r="AL205" s="794"/>
      <c r="AM205" s="794"/>
      <c r="AN205" s="794"/>
      <c r="AO205" s="794"/>
      <c r="AP205" s="794"/>
      <c r="AQ205" s="794"/>
      <c r="AR205" s="794"/>
      <c r="AS205" s="794"/>
      <c r="AT205" s="794"/>
      <c r="AU205" s="794"/>
      <c r="AV205" s="794"/>
      <c r="AW205" s="794"/>
      <c r="AX205" s="794"/>
      <c r="AY205" s="794"/>
      <c r="AZ205" s="794"/>
      <c r="BA205" s="794"/>
      <c r="BB205" s="794"/>
      <c r="BC205" s="794"/>
      <c r="BD205" s="794"/>
      <c r="BE205" s="794"/>
      <c r="BF205" s="794"/>
      <c r="BG205" s="794"/>
      <c r="BH205" s="794"/>
      <c r="BI205" s="794"/>
      <c r="BJ205" s="794"/>
      <c r="BK205" s="794"/>
      <c r="BL205" s="794"/>
      <c r="BM205" s="794"/>
      <c r="BN205" s="812" t="str">
        <f t="shared" si="54"/>
        <v/>
      </c>
      <c r="BO205" s="806" t="str">
        <f t="shared" si="55"/>
        <v/>
      </c>
      <c r="BP205" s="807" t="str">
        <f t="shared" si="56"/>
        <v/>
      </c>
      <c r="BQ205" s="807" t="str">
        <f t="shared" si="57"/>
        <v/>
      </c>
      <c r="BR205" s="808" t="str">
        <f t="shared" si="58"/>
        <v/>
      </c>
      <c r="BS205" s="793"/>
      <c r="BT205" s="794"/>
      <c r="BU205" s="794"/>
      <c r="BV205" s="797"/>
      <c r="BW205" s="797"/>
      <c r="BX205" s="797"/>
      <c r="BY205" s="797"/>
      <c r="BZ205" s="797"/>
      <c r="CA205" s="797"/>
      <c r="CB205" s="797"/>
      <c r="CC205" s="797"/>
      <c r="CD205" s="797"/>
      <c r="CE205" s="797"/>
      <c r="CF205" s="797"/>
      <c r="CG205" s="797"/>
      <c r="CH205" s="797"/>
      <c r="CI205" s="794"/>
      <c r="CJ205" s="794"/>
      <c r="CK205" s="794"/>
      <c r="CL205" s="794"/>
      <c r="CM205" s="794"/>
      <c r="CN205" s="794"/>
      <c r="CO205" s="794"/>
      <c r="CP205" s="794"/>
      <c r="CQ205" s="794"/>
      <c r="CR205" s="794"/>
      <c r="CS205" s="794"/>
      <c r="CT205" s="794"/>
      <c r="CU205" s="794"/>
      <c r="CV205" s="797"/>
      <c r="CW205" s="794"/>
      <c r="CX205" s="794"/>
      <c r="CY205" s="794"/>
      <c r="CZ205" s="794"/>
      <c r="DA205" s="794"/>
      <c r="DB205" s="794"/>
      <c r="DC205" s="794"/>
      <c r="DD205" s="794"/>
      <c r="DE205" s="794"/>
      <c r="DF205" s="794"/>
      <c r="DG205" s="794"/>
      <c r="DH205" s="794"/>
      <c r="DI205" s="794"/>
      <c r="DJ205" s="794"/>
      <c r="DK205" s="794"/>
      <c r="DL205" s="794"/>
      <c r="DM205" s="794"/>
      <c r="DN205" s="794"/>
      <c r="DO205" s="794"/>
      <c r="DP205" s="794"/>
      <c r="DQ205" s="794"/>
      <c r="DR205" s="812" t="str">
        <f t="shared" si="49"/>
        <v/>
      </c>
      <c r="DS205" s="806" t="str">
        <f t="shared" si="50"/>
        <v/>
      </c>
      <c r="DT205" s="807" t="str">
        <f t="shared" si="51"/>
        <v/>
      </c>
      <c r="DU205" s="807" t="str">
        <f t="shared" si="52"/>
        <v/>
      </c>
      <c r="DV205" s="808" t="str">
        <f t="shared" si="53"/>
        <v/>
      </c>
      <c r="DW205" s="793"/>
      <c r="DX205" s="794"/>
      <c r="DY205" s="794"/>
      <c r="DZ205" s="797"/>
      <c r="EA205" s="797"/>
      <c r="EB205" s="797"/>
      <c r="EC205" s="797"/>
      <c r="ED205" s="797"/>
      <c r="EE205" s="797"/>
      <c r="EF205" s="797"/>
      <c r="EG205" s="797"/>
      <c r="EH205" s="797"/>
      <c r="EI205" s="797"/>
      <c r="EJ205" s="797"/>
      <c r="EK205" s="797"/>
      <c r="EL205" s="797"/>
      <c r="EM205" s="794"/>
      <c r="EN205" s="794"/>
      <c r="EO205" s="794"/>
      <c r="EP205" s="794"/>
      <c r="EQ205" s="794"/>
      <c r="ER205" s="794"/>
      <c r="ES205" s="794"/>
      <c r="ET205" s="794"/>
      <c r="EU205" s="794"/>
      <c r="EV205" s="794"/>
      <c r="EW205" s="794"/>
      <c r="EX205" s="794"/>
      <c r="EY205" s="794"/>
      <c r="EZ205" s="797"/>
      <c r="FA205" s="794"/>
      <c r="FB205" s="794"/>
      <c r="FC205" s="794"/>
      <c r="FD205" s="794"/>
      <c r="FE205" s="794"/>
      <c r="FF205" s="794"/>
      <c r="FG205" s="794"/>
      <c r="FH205" s="794"/>
      <c r="FI205" s="794"/>
      <c r="FJ205" s="794"/>
      <c r="FK205" s="794"/>
      <c r="FL205" s="794"/>
      <c r="FM205" s="794"/>
      <c r="FN205" s="794"/>
      <c r="FO205" s="794"/>
      <c r="FP205" s="794"/>
      <c r="FQ205" s="794"/>
      <c r="FR205" s="794"/>
      <c r="FS205" s="794"/>
      <c r="FT205" s="794"/>
      <c r="FU205" s="794"/>
      <c r="FV205" s="812" t="str">
        <f t="shared" si="59"/>
        <v/>
      </c>
      <c r="FW205" s="806" t="str">
        <f t="shared" si="60"/>
        <v/>
      </c>
      <c r="FX205" s="807" t="str">
        <f t="shared" si="61"/>
        <v/>
      </c>
      <c r="FY205" s="807" t="str">
        <f t="shared" si="62"/>
        <v/>
      </c>
      <c r="FZ205" s="808" t="str">
        <f t="shared" si="63"/>
        <v/>
      </c>
    </row>
    <row r="206" spans="14:182" x14ac:dyDescent="0.2">
      <c r="N206" s="804">
        <f>SUM(AirVision!A205)</f>
        <v>0</v>
      </c>
      <c r="O206" s="793"/>
      <c r="P206" s="794"/>
      <c r="Q206" s="794"/>
      <c r="R206" s="797"/>
      <c r="S206" s="797"/>
      <c r="T206" s="797"/>
      <c r="U206" s="797"/>
      <c r="V206" s="797"/>
      <c r="W206" s="797"/>
      <c r="X206" s="797"/>
      <c r="Y206" s="797"/>
      <c r="Z206" s="797"/>
      <c r="AA206" s="797"/>
      <c r="AB206" s="797"/>
      <c r="AC206" s="797"/>
      <c r="AD206" s="797"/>
      <c r="AE206" s="794"/>
      <c r="AF206" s="794"/>
      <c r="AG206" s="794"/>
      <c r="AH206" s="794"/>
      <c r="AI206" s="794"/>
      <c r="AJ206" s="794"/>
      <c r="AK206" s="794"/>
      <c r="AL206" s="794"/>
      <c r="AM206" s="794"/>
      <c r="AN206" s="794"/>
      <c r="AO206" s="794"/>
      <c r="AP206" s="794"/>
      <c r="AQ206" s="794"/>
      <c r="AR206" s="794"/>
      <c r="AS206" s="794"/>
      <c r="AT206" s="794"/>
      <c r="AU206" s="794"/>
      <c r="AV206" s="794"/>
      <c r="AW206" s="794"/>
      <c r="AX206" s="794"/>
      <c r="AY206" s="794"/>
      <c r="AZ206" s="794"/>
      <c r="BA206" s="794"/>
      <c r="BB206" s="794"/>
      <c r="BC206" s="794"/>
      <c r="BD206" s="794"/>
      <c r="BE206" s="794"/>
      <c r="BF206" s="794"/>
      <c r="BG206" s="794"/>
      <c r="BH206" s="794"/>
      <c r="BI206" s="794"/>
      <c r="BJ206" s="794"/>
      <c r="BK206" s="794"/>
      <c r="BL206" s="794"/>
      <c r="BM206" s="794"/>
      <c r="BN206" s="812" t="str">
        <f t="shared" si="54"/>
        <v/>
      </c>
      <c r="BO206" s="806" t="str">
        <f t="shared" si="55"/>
        <v/>
      </c>
      <c r="BP206" s="807" t="str">
        <f t="shared" si="56"/>
        <v/>
      </c>
      <c r="BQ206" s="807" t="str">
        <f t="shared" si="57"/>
        <v/>
      </c>
      <c r="BR206" s="808" t="str">
        <f t="shared" si="58"/>
        <v/>
      </c>
      <c r="BS206" s="793"/>
      <c r="BT206" s="794"/>
      <c r="BU206" s="794"/>
      <c r="BV206" s="797"/>
      <c r="BW206" s="797"/>
      <c r="BX206" s="797"/>
      <c r="BY206" s="797"/>
      <c r="BZ206" s="797"/>
      <c r="CA206" s="797"/>
      <c r="CB206" s="797"/>
      <c r="CC206" s="797"/>
      <c r="CD206" s="797"/>
      <c r="CE206" s="797"/>
      <c r="CF206" s="797"/>
      <c r="CG206" s="797"/>
      <c r="CH206" s="797"/>
      <c r="CI206" s="794"/>
      <c r="CJ206" s="794"/>
      <c r="CK206" s="794"/>
      <c r="CL206" s="794"/>
      <c r="CM206" s="794"/>
      <c r="CN206" s="794"/>
      <c r="CO206" s="794"/>
      <c r="CP206" s="794"/>
      <c r="CQ206" s="794"/>
      <c r="CR206" s="794"/>
      <c r="CS206" s="794"/>
      <c r="CT206" s="794"/>
      <c r="CU206" s="794"/>
      <c r="CV206" s="797"/>
      <c r="CW206" s="794"/>
      <c r="CX206" s="794"/>
      <c r="CY206" s="794"/>
      <c r="CZ206" s="794"/>
      <c r="DA206" s="794"/>
      <c r="DB206" s="794"/>
      <c r="DC206" s="794"/>
      <c r="DD206" s="794"/>
      <c r="DE206" s="794"/>
      <c r="DF206" s="794"/>
      <c r="DG206" s="794"/>
      <c r="DH206" s="794"/>
      <c r="DI206" s="794"/>
      <c r="DJ206" s="794"/>
      <c r="DK206" s="794"/>
      <c r="DL206" s="794"/>
      <c r="DM206" s="794"/>
      <c r="DN206" s="794"/>
      <c r="DO206" s="794"/>
      <c r="DP206" s="794"/>
      <c r="DQ206" s="794"/>
      <c r="DR206" s="812" t="str">
        <f t="shared" si="49"/>
        <v/>
      </c>
      <c r="DS206" s="806" t="str">
        <f t="shared" si="50"/>
        <v/>
      </c>
      <c r="DT206" s="807" t="str">
        <f t="shared" si="51"/>
        <v/>
      </c>
      <c r="DU206" s="807" t="str">
        <f t="shared" si="52"/>
        <v/>
      </c>
      <c r="DV206" s="808" t="str">
        <f t="shared" si="53"/>
        <v/>
      </c>
      <c r="DW206" s="793"/>
      <c r="DX206" s="794"/>
      <c r="DY206" s="794"/>
      <c r="DZ206" s="797"/>
      <c r="EA206" s="797"/>
      <c r="EB206" s="797"/>
      <c r="EC206" s="797"/>
      <c r="ED206" s="797"/>
      <c r="EE206" s="797"/>
      <c r="EF206" s="797"/>
      <c r="EG206" s="797"/>
      <c r="EH206" s="797"/>
      <c r="EI206" s="797"/>
      <c r="EJ206" s="797"/>
      <c r="EK206" s="797"/>
      <c r="EL206" s="797"/>
      <c r="EM206" s="794"/>
      <c r="EN206" s="794"/>
      <c r="EO206" s="794"/>
      <c r="EP206" s="794"/>
      <c r="EQ206" s="794"/>
      <c r="ER206" s="794"/>
      <c r="ES206" s="794"/>
      <c r="ET206" s="794"/>
      <c r="EU206" s="794"/>
      <c r="EV206" s="794"/>
      <c r="EW206" s="794"/>
      <c r="EX206" s="794"/>
      <c r="EY206" s="794"/>
      <c r="EZ206" s="797"/>
      <c r="FA206" s="794"/>
      <c r="FB206" s="794"/>
      <c r="FC206" s="794"/>
      <c r="FD206" s="794"/>
      <c r="FE206" s="794"/>
      <c r="FF206" s="794"/>
      <c r="FG206" s="794"/>
      <c r="FH206" s="794"/>
      <c r="FI206" s="794"/>
      <c r="FJ206" s="794"/>
      <c r="FK206" s="794"/>
      <c r="FL206" s="794"/>
      <c r="FM206" s="794"/>
      <c r="FN206" s="794"/>
      <c r="FO206" s="794"/>
      <c r="FP206" s="794"/>
      <c r="FQ206" s="794"/>
      <c r="FR206" s="794"/>
      <c r="FS206" s="794"/>
      <c r="FT206" s="794"/>
      <c r="FU206" s="794"/>
      <c r="FV206" s="812" t="str">
        <f t="shared" si="59"/>
        <v/>
      </c>
      <c r="FW206" s="806" t="str">
        <f t="shared" si="60"/>
        <v/>
      </c>
      <c r="FX206" s="807" t="str">
        <f t="shared" si="61"/>
        <v/>
      </c>
      <c r="FY206" s="807" t="str">
        <f t="shared" si="62"/>
        <v/>
      </c>
      <c r="FZ206" s="808" t="str">
        <f t="shared" si="63"/>
        <v/>
      </c>
    </row>
    <row r="207" spans="14:182" x14ac:dyDescent="0.2">
      <c r="N207" s="804">
        <f>SUM(AirVision!A206)</f>
        <v>0</v>
      </c>
      <c r="O207" s="793"/>
      <c r="P207" s="794"/>
      <c r="Q207" s="794"/>
      <c r="R207" s="797"/>
      <c r="S207" s="797"/>
      <c r="T207" s="797"/>
      <c r="U207" s="797"/>
      <c r="V207" s="797"/>
      <c r="W207" s="797"/>
      <c r="X207" s="797"/>
      <c r="Y207" s="797"/>
      <c r="Z207" s="797"/>
      <c r="AA207" s="797"/>
      <c r="AB207" s="797"/>
      <c r="AC207" s="797"/>
      <c r="AD207" s="797"/>
      <c r="AE207" s="794"/>
      <c r="AF207" s="794"/>
      <c r="AG207" s="794"/>
      <c r="AH207" s="794"/>
      <c r="AI207" s="794"/>
      <c r="AJ207" s="794"/>
      <c r="AK207" s="794"/>
      <c r="AL207" s="794"/>
      <c r="AM207" s="794"/>
      <c r="AN207" s="794"/>
      <c r="AO207" s="794"/>
      <c r="AP207" s="794"/>
      <c r="AQ207" s="794"/>
      <c r="AR207" s="794"/>
      <c r="AS207" s="794"/>
      <c r="AT207" s="794"/>
      <c r="AU207" s="794"/>
      <c r="AV207" s="794"/>
      <c r="AW207" s="794"/>
      <c r="AX207" s="794"/>
      <c r="AY207" s="794"/>
      <c r="AZ207" s="794"/>
      <c r="BA207" s="794"/>
      <c r="BB207" s="794"/>
      <c r="BC207" s="794"/>
      <c r="BD207" s="794"/>
      <c r="BE207" s="794"/>
      <c r="BF207" s="794"/>
      <c r="BG207" s="794"/>
      <c r="BH207" s="794"/>
      <c r="BI207" s="794"/>
      <c r="BJ207" s="794"/>
      <c r="BK207" s="794"/>
      <c r="BL207" s="794"/>
      <c r="BM207" s="794"/>
      <c r="BN207" s="812" t="str">
        <f t="shared" si="54"/>
        <v/>
      </c>
      <c r="BO207" s="806" t="str">
        <f t="shared" si="55"/>
        <v/>
      </c>
      <c r="BP207" s="807" t="str">
        <f t="shared" si="56"/>
        <v/>
      </c>
      <c r="BQ207" s="807" t="str">
        <f t="shared" si="57"/>
        <v/>
      </c>
      <c r="BR207" s="808" t="str">
        <f t="shared" si="58"/>
        <v/>
      </c>
      <c r="BS207" s="793"/>
      <c r="BT207" s="794"/>
      <c r="BU207" s="794"/>
      <c r="BV207" s="797"/>
      <c r="BW207" s="797"/>
      <c r="BX207" s="797"/>
      <c r="BY207" s="797"/>
      <c r="BZ207" s="797"/>
      <c r="CA207" s="797"/>
      <c r="CB207" s="797"/>
      <c r="CC207" s="797"/>
      <c r="CD207" s="797"/>
      <c r="CE207" s="797"/>
      <c r="CF207" s="797"/>
      <c r="CG207" s="797"/>
      <c r="CH207" s="797"/>
      <c r="CI207" s="794"/>
      <c r="CJ207" s="794"/>
      <c r="CK207" s="794"/>
      <c r="CL207" s="794"/>
      <c r="CM207" s="794"/>
      <c r="CN207" s="794"/>
      <c r="CO207" s="794"/>
      <c r="CP207" s="794"/>
      <c r="CQ207" s="794"/>
      <c r="CR207" s="794"/>
      <c r="CS207" s="794"/>
      <c r="CT207" s="794"/>
      <c r="CU207" s="794"/>
      <c r="CV207" s="797"/>
      <c r="CW207" s="794"/>
      <c r="CX207" s="794"/>
      <c r="CY207" s="794"/>
      <c r="CZ207" s="794"/>
      <c r="DA207" s="794"/>
      <c r="DB207" s="794"/>
      <c r="DC207" s="794"/>
      <c r="DD207" s="794"/>
      <c r="DE207" s="794"/>
      <c r="DF207" s="794"/>
      <c r="DG207" s="794"/>
      <c r="DH207" s="794"/>
      <c r="DI207" s="794"/>
      <c r="DJ207" s="794"/>
      <c r="DK207" s="794"/>
      <c r="DL207" s="794"/>
      <c r="DM207" s="794"/>
      <c r="DN207" s="794"/>
      <c r="DO207" s="794"/>
      <c r="DP207" s="794"/>
      <c r="DQ207" s="794"/>
      <c r="DR207" s="812" t="str">
        <f t="shared" si="49"/>
        <v/>
      </c>
      <c r="DS207" s="806" t="str">
        <f t="shared" si="50"/>
        <v/>
      </c>
      <c r="DT207" s="807" t="str">
        <f t="shared" si="51"/>
        <v/>
      </c>
      <c r="DU207" s="807" t="str">
        <f t="shared" si="52"/>
        <v/>
      </c>
      <c r="DV207" s="808" t="str">
        <f t="shared" si="53"/>
        <v/>
      </c>
      <c r="DW207" s="793"/>
      <c r="DX207" s="794"/>
      <c r="DY207" s="794"/>
      <c r="DZ207" s="797"/>
      <c r="EA207" s="797"/>
      <c r="EB207" s="797"/>
      <c r="EC207" s="797"/>
      <c r="ED207" s="797"/>
      <c r="EE207" s="797"/>
      <c r="EF207" s="797"/>
      <c r="EG207" s="797"/>
      <c r="EH207" s="797"/>
      <c r="EI207" s="797"/>
      <c r="EJ207" s="797"/>
      <c r="EK207" s="797"/>
      <c r="EL207" s="797"/>
      <c r="EM207" s="794"/>
      <c r="EN207" s="794"/>
      <c r="EO207" s="794"/>
      <c r="EP207" s="794"/>
      <c r="EQ207" s="794"/>
      <c r="ER207" s="794"/>
      <c r="ES207" s="794"/>
      <c r="ET207" s="794"/>
      <c r="EU207" s="794"/>
      <c r="EV207" s="794"/>
      <c r="EW207" s="794"/>
      <c r="EX207" s="794"/>
      <c r="EY207" s="794"/>
      <c r="EZ207" s="797"/>
      <c r="FA207" s="794"/>
      <c r="FB207" s="794"/>
      <c r="FC207" s="794"/>
      <c r="FD207" s="794"/>
      <c r="FE207" s="794"/>
      <c r="FF207" s="794"/>
      <c r="FG207" s="794"/>
      <c r="FH207" s="794"/>
      <c r="FI207" s="794"/>
      <c r="FJ207" s="794"/>
      <c r="FK207" s="794"/>
      <c r="FL207" s="794"/>
      <c r="FM207" s="794"/>
      <c r="FN207" s="794"/>
      <c r="FO207" s="794"/>
      <c r="FP207" s="794"/>
      <c r="FQ207" s="794"/>
      <c r="FR207" s="794"/>
      <c r="FS207" s="794"/>
      <c r="FT207" s="794"/>
      <c r="FU207" s="794"/>
      <c r="FV207" s="812" t="str">
        <f t="shared" si="59"/>
        <v/>
      </c>
      <c r="FW207" s="806" t="str">
        <f t="shared" si="60"/>
        <v/>
      </c>
      <c r="FX207" s="807" t="str">
        <f t="shared" si="61"/>
        <v/>
      </c>
      <c r="FY207" s="807" t="str">
        <f t="shared" si="62"/>
        <v/>
      </c>
      <c r="FZ207" s="808" t="str">
        <f t="shared" si="63"/>
        <v/>
      </c>
    </row>
    <row r="208" spans="14:182" x14ac:dyDescent="0.2">
      <c r="N208" s="804">
        <f>SUM(AirVision!A207)</f>
        <v>0</v>
      </c>
      <c r="O208" s="793"/>
      <c r="P208" s="794"/>
      <c r="Q208" s="794"/>
      <c r="R208" s="797"/>
      <c r="S208" s="797"/>
      <c r="T208" s="797"/>
      <c r="U208" s="797"/>
      <c r="V208" s="797"/>
      <c r="W208" s="797"/>
      <c r="X208" s="797"/>
      <c r="Y208" s="797"/>
      <c r="Z208" s="797"/>
      <c r="AA208" s="797"/>
      <c r="AB208" s="797"/>
      <c r="AC208" s="797"/>
      <c r="AD208" s="797"/>
      <c r="AE208" s="794"/>
      <c r="AF208" s="794"/>
      <c r="AG208" s="794"/>
      <c r="AH208" s="794"/>
      <c r="AI208" s="794"/>
      <c r="AJ208" s="794"/>
      <c r="AK208" s="794"/>
      <c r="AL208" s="794"/>
      <c r="AM208" s="794"/>
      <c r="AN208" s="794"/>
      <c r="AO208" s="794"/>
      <c r="AP208" s="794"/>
      <c r="AQ208" s="794"/>
      <c r="AR208" s="794"/>
      <c r="AS208" s="794"/>
      <c r="AT208" s="794"/>
      <c r="AU208" s="794"/>
      <c r="AV208" s="794"/>
      <c r="AW208" s="794"/>
      <c r="AX208" s="794"/>
      <c r="AY208" s="794"/>
      <c r="AZ208" s="794"/>
      <c r="BA208" s="794"/>
      <c r="BB208" s="794"/>
      <c r="BC208" s="794"/>
      <c r="BD208" s="794"/>
      <c r="BE208" s="794"/>
      <c r="BF208" s="794"/>
      <c r="BG208" s="794"/>
      <c r="BH208" s="794"/>
      <c r="BI208" s="794"/>
      <c r="BJ208" s="794"/>
      <c r="BK208" s="794"/>
      <c r="BL208" s="794"/>
      <c r="BM208" s="794"/>
      <c r="BN208" s="812" t="str">
        <f t="shared" si="54"/>
        <v/>
      </c>
      <c r="BO208" s="806" t="str">
        <f t="shared" si="55"/>
        <v/>
      </c>
      <c r="BP208" s="807" t="str">
        <f t="shared" si="56"/>
        <v/>
      </c>
      <c r="BQ208" s="807" t="str">
        <f t="shared" si="57"/>
        <v/>
      </c>
      <c r="BR208" s="808" t="str">
        <f t="shared" si="58"/>
        <v/>
      </c>
      <c r="BS208" s="793"/>
      <c r="BT208" s="794"/>
      <c r="BU208" s="794"/>
      <c r="BV208" s="797"/>
      <c r="BW208" s="797"/>
      <c r="BX208" s="797"/>
      <c r="BY208" s="797"/>
      <c r="BZ208" s="797"/>
      <c r="CA208" s="797"/>
      <c r="CB208" s="797"/>
      <c r="CC208" s="797"/>
      <c r="CD208" s="797"/>
      <c r="CE208" s="797"/>
      <c r="CF208" s="797"/>
      <c r="CG208" s="797"/>
      <c r="CH208" s="797"/>
      <c r="CI208" s="794"/>
      <c r="CJ208" s="794"/>
      <c r="CK208" s="794"/>
      <c r="CL208" s="794"/>
      <c r="CM208" s="794"/>
      <c r="CN208" s="794"/>
      <c r="CO208" s="794"/>
      <c r="CP208" s="794"/>
      <c r="CQ208" s="794"/>
      <c r="CR208" s="794"/>
      <c r="CS208" s="794"/>
      <c r="CT208" s="794"/>
      <c r="CU208" s="794"/>
      <c r="CV208" s="797"/>
      <c r="CW208" s="794"/>
      <c r="CX208" s="794"/>
      <c r="CY208" s="794"/>
      <c r="CZ208" s="794"/>
      <c r="DA208" s="794"/>
      <c r="DB208" s="794"/>
      <c r="DC208" s="794"/>
      <c r="DD208" s="794"/>
      <c r="DE208" s="794"/>
      <c r="DF208" s="794"/>
      <c r="DG208" s="794"/>
      <c r="DH208" s="794"/>
      <c r="DI208" s="794"/>
      <c r="DJ208" s="794"/>
      <c r="DK208" s="794"/>
      <c r="DL208" s="794"/>
      <c r="DM208" s="794"/>
      <c r="DN208" s="794"/>
      <c r="DO208" s="794"/>
      <c r="DP208" s="794"/>
      <c r="DQ208" s="794"/>
      <c r="DR208" s="812" t="str">
        <f t="shared" si="49"/>
        <v/>
      </c>
      <c r="DS208" s="806" t="str">
        <f t="shared" si="50"/>
        <v/>
      </c>
      <c r="DT208" s="807" t="str">
        <f t="shared" si="51"/>
        <v/>
      </c>
      <c r="DU208" s="807" t="str">
        <f t="shared" si="52"/>
        <v/>
      </c>
      <c r="DV208" s="808" t="str">
        <f t="shared" si="53"/>
        <v/>
      </c>
      <c r="DW208" s="793"/>
      <c r="DX208" s="794"/>
      <c r="DY208" s="794"/>
      <c r="DZ208" s="797"/>
      <c r="EA208" s="797"/>
      <c r="EB208" s="797"/>
      <c r="EC208" s="797"/>
      <c r="ED208" s="797"/>
      <c r="EE208" s="797"/>
      <c r="EF208" s="797"/>
      <c r="EG208" s="797"/>
      <c r="EH208" s="797"/>
      <c r="EI208" s="797"/>
      <c r="EJ208" s="797"/>
      <c r="EK208" s="797"/>
      <c r="EL208" s="797"/>
      <c r="EM208" s="794"/>
      <c r="EN208" s="794"/>
      <c r="EO208" s="794"/>
      <c r="EP208" s="794"/>
      <c r="EQ208" s="794"/>
      <c r="ER208" s="794"/>
      <c r="ES208" s="794"/>
      <c r="ET208" s="794"/>
      <c r="EU208" s="794"/>
      <c r="EV208" s="794"/>
      <c r="EW208" s="794"/>
      <c r="EX208" s="794"/>
      <c r="EY208" s="794"/>
      <c r="EZ208" s="797"/>
      <c r="FA208" s="794"/>
      <c r="FB208" s="794"/>
      <c r="FC208" s="794"/>
      <c r="FD208" s="794"/>
      <c r="FE208" s="794"/>
      <c r="FF208" s="794"/>
      <c r="FG208" s="794"/>
      <c r="FH208" s="794"/>
      <c r="FI208" s="794"/>
      <c r="FJ208" s="794"/>
      <c r="FK208" s="794"/>
      <c r="FL208" s="794"/>
      <c r="FM208" s="794"/>
      <c r="FN208" s="794"/>
      <c r="FO208" s="794"/>
      <c r="FP208" s="794"/>
      <c r="FQ208" s="794"/>
      <c r="FR208" s="794"/>
      <c r="FS208" s="794"/>
      <c r="FT208" s="794"/>
      <c r="FU208" s="794"/>
      <c r="FV208" s="812" t="str">
        <f t="shared" si="59"/>
        <v/>
      </c>
      <c r="FW208" s="806" t="str">
        <f t="shared" si="60"/>
        <v/>
      </c>
      <c r="FX208" s="807" t="str">
        <f t="shared" si="61"/>
        <v/>
      </c>
      <c r="FY208" s="807" t="str">
        <f t="shared" si="62"/>
        <v/>
      </c>
      <c r="FZ208" s="808" t="str">
        <f t="shared" si="63"/>
        <v/>
      </c>
    </row>
    <row r="209" spans="14:182" x14ac:dyDescent="0.2">
      <c r="N209" s="804">
        <f>SUM(AirVision!A208)</f>
        <v>0</v>
      </c>
      <c r="O209" s="793"/>
      <c r="P209" s="794"/>
      <c r="Q209" s="794"/>
      <c r="R209" s="797"/>
      <c r="S209" s="797"/>
      <c r="T209" s="797"/>
      <c r="U209" s="797"/>
      <c r="V209" s="797"/>
      <c r="W209" s="797"/>
      <c r="X209" s="797"/>
      <c r="Y209" s="797"/>
      <c r="Z209" s="797"/>
      <c r="AA209" s="797"/>
      <c r="AB209" s="797"/>
      <c r="AC209" s="797"/>
      <c r="AD209" s="797"/>
      <c r="AE209" s="794"/>
      <c r="AF209" s="794"/>
      <c r="AG209" s="794"/>
      <c r="AH209" s="794"/>
      <c r="AI209" s="794"/>
      <c r="AJ209" s="794"/>
      <c r="AK209" s="794"/>
      <c r="AL209" s="794"/>
      <c r="AM209" s="794"/>
      <c r="AN209" s="794"/>
      <c r="AO209" s="794"/>
      <c r="AP209" s="794"/>
      <c r="AQ209" s="794"/>
      <c r="AR209" s="794"/>
      <c r="AS209" s="794"/>
      <c r="AT209" s="794"/>
      <c r="AU209" s="794"/>
      <c r="AV209" s="794"/>
      <c r="AW209" s="794"/>
      <c r="AX209" s="794"/>
      <c r="AY209" s="794"/>
      <c r="AZ209" s="794"/>
      <c r="BA209" s="794"/>
      <c r="BB209" s="794"/>
      <c r="BC209" s="794"/>
      <c r="BD209" s="794"/>
      <c r="BE209" s="794"/>
      <c r="BF209" s="794"/>
      <c r="BG209" s="794"/>
      <c r="BH209" s="794"/>
      <c r="BI209" s="794"/>
      <c r="BJ209" s="794"/>
      <c r="BK209" s="794"/>
      <c r="BL209" s="794"/>
      <c r="BM209" s="794"/>
      <c r="BN209" s="812" t="str">
        <f t="shared" si="54"/>
        <v/>
      </c>
      <c r="BO209" s="806" t="str">
        <f t="shared" si="55"/>
        <v/>
      </c>
      <c r="BP209" s="807" t="str">
        <f t="shared" si="56"/>
        <v/>
      </c>
      <c r="BQ209" s="807" t="str">
        <f t="shared" si="57"/>
        <v/>
      </c>
      <c r="BR209" s="808" t="str">
        <f t="shared" si="58"/>
        <v/>
      </c>
      <c r="BS209" s="793"/>
      <c r="BT209" s="794"/>
      <c r="BU209" s="794"/>
      <c r="BV209" s="797"/>
      <c r="BW209" s="797"/>
      <c r="BX209" s="797"/>
      <c r="BY209" s="797"/>
      <c r="BZ209" s="797"/>
      <c r="CA209" s="797"/>
      <c r="CB209" s="797"/>
      <c r="CC209" s="797"/>
      <c r="CD209" s="797"/>
      <c r="CE209" s="797"/>
      <c r="CF209" s="797"/>
      <c r="CG209" s="797"/>
      <c r="CH209" s="797"/>
      <c r="CI209" s="794"/>
      <c r="CJ209" s="794"/>
      <c r="CK209" s="794"/>
      <c r="CL209" s="794"/>
      <c r="CM209" s="794"/>
      <c r="CN209" s="794"/>
      <c r="CO209" s="794"/>
      <c r="CP209" s="794"/>
      <c r="CQ209" s="794"/>
      <c r="CR209" s="794"/>
      <c r="CS209" s="794"/>
      <c r="CT209" s="794"/>
      <c r="CU209" s="794"/>
      <c r="CV209" s="797"/>
      <c r="CW209" s="794"/>
      <c r="CX209" s="794"/>
      <c r="CY209" s="794"/>
      <c r="CZ209" s="794"/>
      <c r="DA209" s="794"/>
      <c r="DB209" s="794"/>
      <c r="DC209" s="794"/>
      <c r="DD209" s="794"/>
      <c r="DE209" s="794"/>
      <c r="DF209" s="794"/>
      <c r="DG209" s="794"/>
      <c r="DH209" s="794"/>
      <c r="DI209" s="794"/>
      <c r="DJ209" s="794"/>
      <c r="DK209" s="794"/>
      <c r="DL209" s="794"/>
      <c r="DM209" s="794"/>
      <c r="DN209" s="794"/>
      <c r="DO209" s="794"/>
      <c r="DP209" s="794"/>
      <c r="DQ209" s="794"/>
      <c r="DR209" s="812" t="str">
        <f t="shared" si="49"/>
        <v/>
      </c>
      <c r="DS209" s="806" t="str">
        <f t="shared" si="50"/>
        <v/>
      </c>
      <c r="DT209" s="807" t="str">
        <f t="shared" si="51"/>
        <v/>
      </c>
      <c r="DU209" s="807" t="str">
        <f t="shared" si="52"/>
        <v/>
      </c>
      <c r="DV209" s="808" t="str">
        <f t="shared" si="53"/>
        <v/>
      </c>
      <c r="DW209" s="793"/>
      <c r="DX209" s="794"/>
      <c r="DY209" s="794"/>
      <c r="DZ209" s="797"/>
      <c r="EA209" s="797"/>
      <c r="EB209" s="797"/>
      <c r="EC209" s="797"/>
      <c r="ED209" s="797"/>
      <c r="EE209" s="797"/>
      <c r="EF209" s="797"/>
      <c r="EG209" s="797"/>
      <c r="EH209" s="797"/>
      <c r="EI209" s="797"/>
      <c r="EJ209" s="797"/>
      <c r="EK209" s="797"/>
      <c r="EL209" s="797"/>
      <c r="EM209" s="794"/>
      <c r="EN209" s="794"/>
      <c r="EO209" s="794"/>
      <c r="EP209" s="794"/>
      <c r="EQ209" s="794"/>
      <c r="ER209" s="794"/>
      <c r="ES209" s="794"/>
      <c r="ET209" s="794"/>
      <c r="EU209" s="794"/>
      <c r="EV209" s="794"/>
      <c r="EW209" s="794"/>
      <c r="EX209" s="794"/>
      <c r="EY209" s="794"/>
      <c r="EZ209" s="797"/>
      <c r="FA209" s="794"/>
      <c r="FB209" s="794"/>
      <c r="FC209" s="794"/>
      <c r="FD209" s="794"/>
      <c r="FE209" s="794"/>
      <c r="FF209" s="794"/>
      <c r="FG209" s="794"/>
      <c r="FH209" s="794"/>
      <c r="FI209" s="794"/>
      <c r="FJ209" s="794"/>
      <c r="FK209" s="794"/>
      <c r="FL209" s="794"/>
      <c r="FM209" s="794"/>
      <c r="FN209" s="794"/>
      <c r="FO209" s="794"/>
      <c r="FP209" s="794"/>
      <c r="FQ209" s="794"/>
      <c r="FR209" s="794"/>
      <c r="FS209" s="794"/>
      <c r="FT209" s="794"/>
      <c r="FU209" s="794"/>
      <c r="FV209" s="812" t="str">
        <f t="shared" si="59"/>
        <v/>
      </c>
      <c r="FW209" s="806" t="str">
        <f t="shared" si="60"/>
        <v/>
      </c>
      <c r="FX209" s="807" t="str">
        <f t="shared" si="61"/>
        <v/>
      </c>
      <c r="FY209" s="807" t="str">
        <f t="shared" si="62"/>
        <v/>
      </c>
      <c r="FZ209" s="808" t="str">
        <f t="shared" si="63"/>
        <v/>
      </c>
    </row>
    <row r="210" spans="14:182" x14ac:dyDescent="0.2">
      <c r="N210" s="804">
        <f>SUM(AirVision!A209)</f>
        <v>0</v>
      </c>
      <c r="O210" s="793"/>
      <c r="P210" s="794"/>
      <c r="Q210" s="794"/>
      <c r="R210" s="797"/>
      <c r="S210" s="797"/>
      <c r="T210" s="797"/>
      <c r="U210" s="797"/>
      <c r="V210" s="797"/>
      <c r="W210" s="797"/>
      <c r="X210" s="797"/>
      <c r="Y210" s="797"/>
      <c r="Z210" s="797"/>
      <c r="AA210" s="797"/>
      <c r="AB210" s="797"/>
      <c r="AC210" s="797"/>
      <c r="AD210" s="797"/>
      <c r="AE210" s="794"/>
      <c r="AF210" s="794"/>
      <c r="AG210" s="794"/>
      <c r="AH210" s="794"/>
      <c r="AI210" s="794"/>
      <c r="AJ210" s="794"/>
      <c r="AK210" s="794"/>
      <c r="AL210" s="794"/>
      <c r="AM210" s="794"/>
      <c r="AN210" s="794"/>
      <c r="AO210" s="794"/>
      <c r="AP210" s="794"/>
      <c r="AQ210" s="794"/>
      <c r="AR210" s="794"/>
      <c r="AS210" s="794"/>
      <c r="AT210" s="794"/>
      <c r="AU210" s="794"/>
      <c r="AV210" s="794"/>
      <c r="AW210" s="794"/>
      <c r="AX210" s="794"/>
      <c r="AY210" s="794"/>
      <c r="AZ210" s="794"/>
      <c r="BA210" s="794"/>
      <c r="BB210" s="794"/>
      <c r="BC210" s="794"/>
      <c r="BD210" s="794"/>
      <c r="BE210" s="794"/>
      <c r="BF210" s="794"/>
      <c r="BG210" s="794"/>
      <c r="BH210" s="794"/>
      <c r="BI210" s="794"/>
      <c r="BJ210" s="794"/>
      <c r="BK210" s="794"/>
      <c r="BL210" s="794"/>
      <c r="BM210" s="794"/>
      <c r="BN210" s="812" t="str">
        <f t="shared" si="54"/>
        <v/>
      </c>
      <c r="BO210" s="806" t="str">
        <f t="shared" si="55"/>
        <v/>
      </c>
      <c r="BP210" s="807" t="str">
        <f t="shared" si="56"/>
        <v/>
      </c>
      <c r="BQ210" s="807" t="str">
        <f t="shared" si="57"/>
        <v/>
      </c>
      <c r="BR210" s="808" t="str">
        <f t="shared" si="58"/>
        <v/>
      </c>
      <c r="BS210" s="793"/>
      <c r="BT210" s="794"/>
      <c r="BU210" s="794"/>
      <c r="BV210" s="797"/>
      <c r="BW210" s="797"/>
      <c r="BX210" s="797"/>
      <c r="BY210" s="797"/>
      <c r="BZ210" s="797"/>
      <c r="CA210" s="797"/>
      <c r="CB210" s="797"/>
      <c r="CC210" s="797"/>
      <c r="CD210" s="797"/>
      <c r="CE210" s="797"/>
      <c r="CF210" s="797"/>
      <c r="CG210" s="797"/>
      <c r="CH210" s="797"/>
      <c r="CI210" s="794"/>
      <c r="CJ210" s="794"/>
      <c r="CK210" s="794"/>
      <c r="CL210" s="794"/>
      <c r="CM210" s="794"/>
      <c r="CN210" s="794"/>
      <c r="CO210" s="794"/>
      <c r="CP210" s="794"/>
      <c r="CQ210" s="794"/>
      <c r="CR210" s="794"/>
      <c r="CS210" s="794"/>
      <c r="CT210" s="794"/>
      <c r="CU210" s="794"/>
      <c r="CV210" s="797"/>
      <c r="CW210" s="794"/>
      <c r="CX210" s="794"/>
      <c r="CY210" s="794"/>
      <c r="CZ210" s="794"/>
      <c r="DA210" s="794"/>
      <c r="DB210" s="794"/>
      <c r="DC210" s="794"/>
      <c r="DD210" s="794"/>
      <c r="DE210" s="794"/>
      <c r="DF210" s="794"/>
      <c r="DG210" s="794"/>
      <c r="DH210" s="794"/>
      <c r="DI210" s="794"/>
      <c r="DJ210" s="794"/>
      <c r="DK210" s="794"/>
      <c r="DL210" s="794"/>
      <c r="DM210" s="794"/>
      <c r="DN210" s="794"/>
      <c r="DO210" s="794"/>
      <c r="DP210" s="794"/>
      <c r="DQ210" s="794"/>
      <c r="DR210" s="812" t="str">
        <f t="shared" si="49"/>
        <v/>
      </c>
      <c r="DS210" s="806" t="str">
        <f t="shared" si="50"/>
        <v/>
      </c>
      <c r="DT210" s="807" t="str">
        <f t="shared" si="51"/>
        <v/>
      </c>
      <c r="DU210" s="807" t="str">
        <f t="shared" si="52"/>
        <v/>
      </c>
      <c r="DV210" s="808" t="str">
        <f t="shared" si="53"/>
        <v/>
      </c>
      <c r="DW210" s="793"/>
      <c r="DX210" s="794"/>
      <c r="DY210" s="794"/>
      <c r="DZ210" s="797"/>
      <c r="EA210" s="797"/>
      <c r="EB210" s="797"/>
      <c r="EC210" s="797"/>
      <c r="ED210" s="797"/>
      <c r="EE210" s="797"/>
      <c r="EF210" s="797"/>
      <c r="EG210" s="797"/>
      <c r="EH210" s="797"/>
      <c r="EI210" s="797"/>
      <c r="EJ210" s="797"/>
      <c r="EK210" s="797"/>
      <c r="EL210" s="797"/>
      <c r="EM210" s="794"/>
      <c r="EN210" s="794"/>
      <c r="EO210" s="794"/>
      <c r="EP210" s="794"/>
      <c r="EQ210" s="794"/>
      <c r="ER210" s="794"/>
      <c r="ES210" s="794"/>
      <c r="ET210" s="794"/>
      <c r="EU210" s="794"/>
      <c r="EV210" s="794"/>
      <c r="EW210" s="794"/>
      <c r="EX210" s="794"/>
      <c r="EY210" s="794"/>
      <c r="EZ210" s="797"/>
      <c r="FA210" s="794"/>
      <c r="FB210" s="794"/>
      <c r="FC210" s="794"/>
      <c r="FD210" s="794"/>
      <c r="FE210" s="794"/>
      <c r="FF210" s="794"/>
      <c r="FG210" s="794"/>
      <c r="FH210" s="794"/>
      <c r="FI210" s="794"/>
      <c r="FJ210" s="794"/>
      <c r="FK210" s="794"/>
      <c r="FL210" s="794"/>
      <c r="FM210" s="794"/>
      <c r="FN210" s="794"/>
      <c r="FO210" s="794"/>
      <c r="FP210" s="794"/>
      <c r="FQ210" s="794"/>
      <c r="FR210" s="794"/>
      <c r="FS210" s="794"/>
      <c r="FT210" s="794"/>
      <c r="FU210" s="794"/>
      <c r="FV210" s="812" t="str">
        <f t="shared" si="59"/>
        <v/>
      </c>
      <c r="FW210" s="806" t="str">
        <f t="shared" si="60"/>
        <v/>
      </c>
      <c r="FX210" s="807" t="str">
        <f t="shared" si="61"/>
        <v/>
      </c>
      <c r="FY210" s="807" t="str">
        <f t="shared" si="62"/>
        <v/>
      </c>
      <c r="FZ210" s="808" t="str">
        <f t="shared" si="63"/>
        <v/>
      </c>
    </row>
    <row r="211" spans="14:182" x14ac:dyDescent="0.2">
      <c r="N211" s="804">
        <f>SUM(AirVision!A210)</f>
        <v>0</v>
      </c>
      <c r="O211" s="793"/>
      <c r="P211" s="794"/>
      <c r="Q211" s="794"/>
      <c r="R211" s="797"/>
      <c r="S211" s="797"/>
      <c r="T211" s="797"/>
      <c r="U211" s="797"/>
      <c r="V211" s="797"/>
      <c r="W211" s="797"/>
      <c r="X211" s="797"/>
      <c r="Y211" s="797"/>
      <c r="Z211" s="797"/>
      <c r="AA211" s="797"/>
      <c r="AB211" s="797"/>
      <c r="AC211" s="797"/>
      <c r="AD211" s="797"/>
      <c r="AE211" s="794"/>
      <c r="AF211" s="794"/>
      <c r="AG211" s="794"/>
      <c r="AH211" s="794"/>
      <c r="AI211" s="794"/>
      <c r="AJ211" s="794"/>
      <c r="AK211" s="794"/>
      <c r="AL211" s="794"/>
      <c r="AM211" s="794"/>
      <c r="AN211" s="794"/>
      <c r="AO211" s="794"/>
      <c r="AP211" s="794"/>
      <c r="AQ211" s="794"/>
      <c r="AR211" s="794"/>
      <c r="AS211" s="794"/>
      <c r="AT211" s="794"/>
      <c r="AU211" s="794"/>
      <c r="AV211" s="794"/>
      <c r="AW211" s="794"/>
      <c r="AX211" s="794"/>
      <c r="AY211" s="794"/>
      <c r="AZ211" s="794"/>
      <c r="BA211" s="794"/>
      <c r="BB211" s="794"/>
      <c r="BC211" s="794"/>
      <c r="BD211" s="794"/>
      <c r="BE211" s="794"/>
      <c r="BF211" s="794"/>
      <c r="BG211" s="794"/>
      <c r="BH211" s="794"/>
      <c r="BI211" s="794"/>
      <c r="BJ211" s="794"/>
      <c r="BK211" s="794"/>
      <c r="BL211" s="794"/>
      <c r="BM211" s="794"/>
      <c r="BN211" s="812" t="str">
        <f t="shared" si="54"/>
        <v/>
      </c>
      <c r="BO211" s="806" t="str">
        <f t="shared" si="55"/>
        <v/>
      </c>
      <c r="BP211" s="807" t="str">
        <f t="shared" si="56"/>
        <v/>
      </c>
      <c r="BQ211" s="807" t="str">
        <f t="shared" si="57"/>
        <v/>
      </c>
      <c r="BR211" s="808" t="str">
        <f t="shared" si="58"/>
        <v/>
      </c>
      <c r="BS211" s="793"/>
      <c r="BT211" s="794"/>
      <c r="BU211" s="794"/>
      <c r="BV211" s="797"/>
      <c r="BW211" s="797"/>
      <c r="BX211" s="797"/>
      <c r="BY211" s="797"/>
      <c r="BZ211" s="797"/>
      <c r="CA211" s="797"/>
      <c r="CB211" s="797"/>
      <c r="CC211" s="797"/>
      <c r="CD211" s="797"/>
      <c r="CE211" s="797"/>
      <c r="CF211" s="797"/>
      <c r="CG211" s="797"/>
      <c r="CH211" s="797"/>
      <c r="CI211" s="794"/>
      <c r="CJ211" s="794"/>
      <c r="CK211" s="794"/>
      <c r="CL211" s="794"/>
      <c r="CM211" s="794"/>
      <c r="CN211" s="794"/>
      <c r="CO211" s="794"/>
      <c r="CP211" s="794"/>
      <c r="CQ211" s="794"/>
      <c r="CR211" s="794"/>
      <c r="CS211" s="794"/>
      <c r="CT211" s="794"/>
      <c r="CU211" s="794"/>
      <c r="CV211" s="797"/>
      <c r="CW211" s="794"/>
      <c r="CX211" s="794"/>
      <c r="CY211" s="794"/>
      <c r="CZ211" s="794"/>
      <c r="DA211" s="794"/>
      <c r="DB211" s="794"/>
      <c r="DC211" s="794"/>
      <c r="DD211" s="794"/>
      <c r="DE211" s="794"/>
      <c r="DF211" s="794"/>
      <c r="DG211" s="794"/>
      <c r="DH211" s="794"/>
      <c r="DI211" s="794"/>
      <c r="DJ211" s="794"/>
      <c r="DK211" s="794"/>
      <c r="DL211" s="794"/>
      <c r="DM211" s="794"/>
      <c r="DN211" s="794"/>
      <c r="DO211" s="794"/>
      <c r="DP211" s="794"/>
      <c r="DQ211" s="794"/>
      <c r="DR211" s="812" t="str">
        <f t="shared" si="49"/>
        <v/>
      </c>
      <c r="DS211" s="806" t="str">
        <f t="shared" si="50"/>
        <v/>
      </c>
      <c r="DT211" s="807" t="str">
        <f t="shared" si="51"/>
        <v/>
      </c>
      <c r="DU211" s="807" t="str">
        <f t="shared" si="52"/>
        <v/>
      </c>
      <c r="DV211" s="808" t="str">
        <f t="shared" si="53"/>
        <v/>
      </c>
      <c r="DW211" s="793"/>
      <c r="DX211" s="794"/>
      <c r="DY211" s="794"/>
      <c r="DZ211" s="797"/>
      <c r="EA211" s="797"/>
      <c r="EB211" s="797"/>
      <c r="EC211" s="797"/>
      <c r="ED211" s="797"/>
      <c r="EE211" s="797"/>
      <c r="EF211" s="797"/>
      <c r="EG211" s="797"/>
      <c r="EH211" s="797"/>
      <c r="EI211" s="797"/>
      <c r="EJ211" s="797"/>
      <c r="EK211" s="797"/>
      <c r="EL211" s="797"/>
      <c r="EM211" s="794"/>
      <c r="EN211" s="794"/>
      <c r="EO211" s="794"/>
      <c r="EP211" s="794"/>
      <c r="EQ211" s="794"/>
      <c r="ER211" s="794"/>
      <c r="ES211" s="794"/>
      <c r="ET211" s="794"/>
      <c r="EU211" s="794"/>
      <c r="EV211" s="794"/>
      <c r="EW211" s="794"/>
      <c r="EX211" s="794"/>
      <c r="EY211" s="794"/>
      <c r="EZ211" s="797"/>
      <c r="FA211" s="794"/>
      <c r="FB211" s="794"/>
      <c r="FC211" s="794"/>
      <c r="FD211" s="794"/>
      <c r="FE211" s="794"/>
      <c r="FF211" s="794"/>
      <c r="FG211" s="794"/>
      <c r="FH211" s="794"/>
      <c r="FI211" s="794"/>
      <c r="FJ211" s="794"/>
      <c r="FK211" s="794"/>
      <c r="FL211" s="794"/>
      <c r="FM211" s="794"/>
      <c r="FN211" s="794"/>
      <c r="FO211" s="794"/>
      <c r="FP211" s="794"/>
      <c r="FQ211" s="794"/>
      <c r="FR211" s="794"/>
      <c r="FS211" s="794"/>
      <c r="FT211" s="794"/>
      <c r="FU211" s="794"/>
      <c r="FV211" s="812" t="str">
        <f t="shared" si="59"/>
        <v/>
      </c>
      <c r="FW211" s="806" t="str">
        <f t="shared" si="60"/>
        <v/>
      </c>
      <c r="FX211" s="807" t="str">
        <f t="shared" si="61"/>
        <v/>
      </c>
      <c r="FY211" s="807" t="str">
        <f t="shared" si="62"/>
        <v/>
      </c>
      <c r="FZ211" s="808" t="str">
        <f t="shared" si="63"/>
        <v/>
      </c>
    </row>
    <row r="212" spans="14:182" x14ac:dyDescent="0.2">
      <c r="N212" s="804">
        <f>SUM(AirVision!A211)</f>
        <v>0</v>
      </c>
      <c r="O212" s="793"/>
      <c r="P212" s="794"/>
      <c r="Q212" s="794"/>
      <c r="R212" s="797"/>
      <c r="S212" s="797"/>
      <c r="T212" s="797"/>
      <c r="U212" s="797"/>
      <c r="V212" s="797"/>
      <c r="W212" s="797"/>
      <c r="X212" s="797"/>
      <c r="Y212" s="797"/>
      <c r="Z212" s="797"/>
      <c r="AA212" s="797"/>
      <c r="AB212" s="797"/>
      <c r="AC212" s="797"/>
      <c r="AD212" s="797"/>
      <c r="AE212" s="794"/>
      <c r="AF212" s="794"/>
      <c r="AG212" s="794"/>
      <c r="AH212" s="794"/>
      <c r="AI212" s="794"/>
      <c r="AJ212" s="794"/>
      <c r="AK212" s="794"/>
      <c r="AL212" s="794"/>
      <c r="AM212" s="794"/>
      <c r="AN212" s="794"/>
      <c r="AO212" s="794"/>
      <c r="AP212" s="794"/>
      <c r="AQ212" s="794"/>
      <c r="AR212" s="794"/>
      <c r="AS212" s="794"/>
      <c r="AT212" s="794"/>
      <c r="AU212" s="794"/>
      <c r="AV212" s="794"/>
      <c r="AW212" s="794"/>
      <c r="AX212" s="794"/>
      <c r="AY212" s="794"/>
      <c r="AZ212" s="794"/>
      <c r="BA212" s="794"/>
      <c r="BB212" s="794"/>
      <c r="BC212" s="794"/>
      <c r="BD212" s="794"/>
      <c r="BE212" s="794"/>
      <c r="BF212" s="794"/>
      <c r="BG212" s="794"/>
      <c r="BH212" s="794"/>
      <c r="BI212" s="794"/>
      <c r="BJ212" s="794"/>
      <c r="BK212" s="794"/>
      <c r="BL212" s="794"/>
      <c r="BM212" s="794"/>
      <c r="BN212" s="812" t="str">
        <f t="shared" si="54"/>
        <v/>
      </c>
      <c r="BO212" s="806" t="str">
        <f t="shared" si="55"/>
        <v/>
      </c>
      <c r="BP212" s="807" t="str">
        <f t="shared" si="56"/>
        <v/>
      </c>
      <c r="BQ212" s="807" t="str">
        <f t="shared" si="57"/>
        <v/>
      </c>
      <c r="BR212" s="808" t="str">
        <f t="shared" si="58"/>
        <v/>
      </c>
      <c r="BS212" s="793"/>
      <c r="BT212" s="794"/>
      <c r="BU212" s="794"/>
      <c r="BV212" s="797"/>
      <c r="BW212" s="797"/>
      <c r="BX212" s="797"/>
      <c r="BY212" s="797"/>
      <c r="BZ212" s="797"/>
      <c r="CA212" s="797"/>
      <c r="CB212" s="797"/>
      <c r="CC212" s="797"/>
      <c r="CD212" s="797"/>
      <c r="CE212" s="797"/>
      <c r="CF212" s="797"/>
      <c r="CG212" s="797"/>
      <c r="CH212" s="797"/>
      <c r="CI212" s="794"/>
      <c r="CJ212" s="794"/>
      <c r="CK212" s="794"/>
      <c r="CL212" s="794"/>
      <c r="CM212" s="794"/>
      <c r="CN212" s="794"/>
      <c r="CO212" s="794"/>
      <c r="CP212" s="794"/>
      <c r="CQ212" s="794"/>
      <c r="CR212" s="794"/>
      <c r="CS212" s="794"/>
      <c r="CT212" s="794"/>
      <c r="CU212" s="794"/>
      <c r="CV212" s="797"/>
      <c r="CW212" s="794"/>
      <c r="CX212" s="794"/>
      <c r="CY212" s="794"/>
      <c r="CZ212" s="794"/>
      <c r="DA212" s="794"/>
      <c r="DB212" s="794"/>
      <c r="DC212" s="794"/>
      <c r="DD212" s="794"/>
      <c r="DE212" s="794"/>
      <c r="DF212" s="794"/>
      <c r="DG212" s="794"/>
      <c r="DH212" s="794"/>
      <c r="DI212" s="794"/>
      <c r="DJ212" s="794"/>
      <c r="DK212" s="794"/>
      <c r="DL212" s="794"/>
      <c r="DM212" s="794"/>
      <c r="DN212" s="794"/>
      <c r="DO212" s="794"/>
      <c r="DP212" s="794"/>
      <c r="DQ212" s="794"/>
      <c r="DR212" s="812" t="str">
        <f t="shared" si="49"/>
        <v/>
      </c>
      <c r="DS212" s="806" t="str">
        <f t="shared" si="50"/>
        <v/>
      </c>
      <c r="DT212" s="807" t="str">
        <f t="shared" si="51"/>
        <v/>
      </c>
      <c r="DU212" s="807" t="str">
        <f t="shared" si="52"/>
        <v/>
      </c>
      <c r="DV212" s="808" t="str">
        <f t="shared" si="53"/>
        <v/>
      </c>
      <c r="DW212" s="793"/>
      <c r="DX212" s="794"/>
      <c r="DY212" s="794"/>
      <c r="DZ212" s="797"/>
      <c r="EA212" s="797"/>
      <c r="EB212" s="797"/>
      <c r="EC212" s="797"/>
      <c r="ED212" s="797"/>
      <c r="EE212" s="797"/>
      <c r="EF212" s="797"/>
      <c r="EG212" s="797"/>
      <c r="EH212" s="797"/>
      <c r="EI212" s="797"/>
      <c r="EJ212" s="797"/>
      <c r="EK212" s="797"/>
      <c r="EL212" s="797"/>
      <c r="EM212" s="794"/>
      <c r="EN212" s="794"/>
      <c r="EO212" s="794"/>
      <c r="EP212" s="794"/>
      <c r="EQ212" s="794"/>
      <c r="ER212" s="794"/>
      <c r="ES212" s="794"/>
      <c r="ET212" s="794"/>
      <c r="EU212" s="794"/>
      <c r="EV212" s="794"/>
      <c r="EW212" s="794"/>
      <c r="EX212" s="794"/>
      <c r="EY212" s="794"/>
      <c r="EZ212" s="797"/>
      <c r="FA212" s="794"/>
      <c r="FB212" s="794"/>
      <c r="FC212" s="794"/>
      <c r="FD212" s="794"/>
      <c r="FE212" s="794"/>
      <c r="FF212" s="794"/>
      <c r="FG212" s="794"/>
      <c r="FH212" s="794"/>
      <c r="FI212" s="794"/>
      <c r="FJ212" s="794"/>
      <c r="FK212" s="794"/>
      <c r="FL212" s="794"/>
      <c r="FM212" s="794"/>
      <c r="FN212" s="794"/>
      <c r="FO212" s="794"/>
      <c r="FP212" s="794"/>
      <c r="FQ212" s="794"/>
      <c r="FR212" s="794"/>
      <c r="FS212" s="794"/>
      <c r="FT212" s="794"/>
      <c r="FU212" s="794"/>
      <c r="FV212" s="812" t="str">
        <f t="shared" si="59"/>
        <v/>
      </c>
      <c r="FW212" s="806" t="str">
        <f t="shared" si="60"/>
        <v/>
      </c>
      <c r="FX212" s="807" t="str">
        <f t="shared" si="61"/>
        <v/>
      </c>
      <c r="FY212" s="807" t="str">
        <f t="shared" si="62"/>
        <v/>
      </c>
      <c r="FZ212" s="808" t="str">
        <f t="shared" si="63"/>
        <v/>
      </c>
    </row>
    <row r="213" spans="14:182" x14ac:dyDescent="0.2">
      <c r="N213" s="804">
        <f>SUM(AirVision!A212)</f>
        <v>0</v>
      </c>
      <c r="O213" s="793"/>
      <c r="P213" s="794"/>
      <c r="Q213" s="794"/>
      <c r="R213" s="797"/>
      <c r="S213" s="797"/>
      <c r="T213" s="797"/>
      <c r="U213" s="797"/>
      <c r="V213" s="797"/>
      <c r="W213" s="797"/>
      <c r="X213" s="797"/>
      <c r="Y213" s="797"/>
      <c r="Z213" s="797"/>
      <c r="AA213" s="797"/>
      <c r="AB213" s="797"/>
      <c r="AC213" s="797"/>
      <c r="AD213" s="797"/>
      <c r="AE213" s="794"/>
      <c r="AF213" s="794"/>
      <c r="AG213" s="794"/>
      <c r="AH213" s="794"/>
      <c r="AI213" s="794"/>
      <c r="AJ213" s="794"/>
      <c r="AK213" s="794"/>
      <c r="AL213" s="794"/>
      <c r="AM213" s="794"/>
      <c r="AN213" s="794"/>
      <c r="AO213" s="794"/>
      <c r="AP213" s="794"/>
      <c r="AQ213" s="794"/>
      <c r="AR213" s="794"/>
      <c r="AS213" s="794"/>
      <c r="AT213" s="794"/>
      <c r="AU213" s="794"/>
      <c r="AV213" s="794"/>
      <c r="AW213" s="794"/>
      <c r="AX213" s="794"/>
      <c r="AY213" s="794"/>
      <c r="AZ213" s="794"/>
      <c r="BA213" s="794"/>
      <c r="BB213" s="794"/>
      <c r="BC213" s="794"/>
      <c r="BD213" s="794"/>
      <c r="BE213" s="794"/>
      <c r="BF213" s="794"/>
      <c r="BG213" s="794"/>
      <c r="BH213" s="794"/>
      <c r="BI213" s="794"/>
      <c r="BJ213" s="794"/>
      <c r="BK213" s="794"/>
      <c r="BL213" s="794"/>
      <c r="BM213" s="794"/>
      <c r="BN213" s="812" t="str">
        <f t="shared" si="54"/>
        <v/>
      </c>
      <c r="BO213" s="806" t="str">
        <f t="shared" si="55"/>
        <v/>
      </c>
      <c r="BP213" s="807" t="str">
        <f t="shared" si="56"/>
        <v/>
      </c>
      <c r="BQ213" s="807" t="str">
        <f t="shared" si="57"/>
        <v/>
      </c>
      <c r="BR213" s="808" t="str">
        <f t="shared" si="58"/>
        <v/>
      </c>
      <c r="BS213" s="793"/>
      <c r="BT213" s="794"/>
      <c r="BU213" s="794"/>
      <c r="BV213" s="797"/>
      <c r="BW213" s="797"/>
      <c r="BX213" s="797"/>
      <c r="BY213" s="797"/>
      <c r="BZ213" s="797"/>
      <c r="CA213" s="797"/>
      <c r="CB213" s="797"/>
      <c r="CC213" s="797"/>
      <c r="CD213" s="797"/>
      <c r="CE213" s="797"/>
      <c r="CF213" s="797"/>
      <c r="CG213" s="797"/>
      <c r="CH213" s="797"/>
      <c r="CI213" s="794"/>
      <c r="CJ213" s="794"/>
      <c r="CK213" s="794"/>
      <c r="CL213" s="794"/>
      <c r="CM213" s="794"/>
      <c r="CN213" s="794"/>
      <c r="CO213" s="794"/>
      <c r="CP213" s="794"/>
      <c r="CQ213" s="794"/>
      <c r="CR213" s="794"/>
      <c r="CS213" s="794"/>
      <c r="CT213" s="794"/>
      <c r="CU213" s="794"/>
      <c r="CV213" s="797"/>
      <c r="CW213" s="794"/>
      <c r="CX213" s="794"/>
      <c r="CY213" s="794"/>
      <c r="CZ213" s="794"/>
      <c r="DA213" s="794"/>
      <c r="DB213" s="794"/>
      <c r="DC213" s="794"/>
      <c r="DD213" s="794"/>
      <c r="DE213" s="794"/>
      <c r="DF213" s="794"/>
      <c r="DG213" s="794"/>
      <c r="DH213" s="794"/>
      <c r="DI213" s="794"/>
      <c r="DJ213" s="794"/>
      <c r="DK213" s="794"/>
      <c r="DL213" s="794"/>
      <c r="DM213" s="794"/>
      <c r="DN213" s="794"/>
      <c r="DO213" s="794"/>
      <c r="DP213" s="794"/>
      <c r="DQ213" s="794"/>
      <c r="DR213" s="812" t="str">
        <f t="shared" si="49"/>
        <v/>
      </c>
      <c r="DS213" s="806" t="str">
        <f t="shared" si="50"/>
        <v/>
      </c>
      <c r="DT213" s="807" t="str">
        <f t="shared" si="51"/>
        <v/>
      </c>
      <c r="DU213" s="807" t="str">
        <f t="shared" si="52"/>
        <v/>
      </c>
      <c r="DV213" s="808" t="str">
        <f t="shared" si="53"/>
        <v/>
      </c>
      <c r="DW213" s="793"/>
      <c r="DX213" s="794"/>
      <c r="DY213" s="794"/>
      <c r="DZ213" s="797"/>
      <c r="EA213" s="797"/>
      <c r="EB213" s="797"/>
      <c r="EC213" s="797"/>
      <c r="ED213" s="797"/>
      <c r="EE213" s="797"/>
      <c r="EF213" s="797"/>
      <c r="EG213" s="797"/>
      <c r="EH213" s="797"/>
      <c r="EI213" s="797"/>
      <c r="EJ213" s="797"/>
      <c r="EK213" s="797"/>
      <c r="EL213" s="797"/>
      <c r="EM213" s="794"/>
      <c r="EN213" s="794"/>
      <c r="EO213" s="794"/>
      <c r="EP213" s="794"/>
      <c r="EQ213" s="794"/>
      <c r="ER213" s="794"/>
      <c r="ES213" s="794"/>
      <c r="ET213" s="794"/>
      <c r="EU213" s="794"/>
      <c r="EV213" s="794"/>
      <c r="EW213" s="794"/>
      <c r="EX213" s="794"/>
      <c r="EY213" s="794"/>
      <c r="EZ213" s="797"/>
      <c r="FA213" s="794"/>
      <c r="FB213" s="794"/>
      <c r="FC213" s="794"/>
      <c r="FD213" s="794"/>
      <c r="FE213" s="794"/>
      <c r="FF213" s="794"/>
      <c r="FG213" s="794"/>
      <c r="FH213" s="794"/>
      <c r="FI213" s="794"/>
      <c r="FJ213" s="794"/>
      <c r="FK213" s="794"/>
      <c r="FL213" s="794"/>
      <c r="FM213" s="794"/>
      <c r="FN213" s="794"/>
      <c r="FO213" s="794"/>
      <c r="FP213" s="794"/>
      <c r="FQ213" s="794"/>
      <c r="FR213" s="794"/>
      <c r="FS213" s="794"/>
      <c r="FT213" s="794"/>
      <c r="FU213" s="794"/>
      <c r="FV213" s="812" t="str">
        <f t="shared" si="59"/>
        <v/>
      </c>
      <c r="FW213" s="806" t="str">
        <f t="shared" si="60"/>
        <v/>
      </c>
      <c r="FX213" s="807" t="str">
        <f t="shared" si="61"/>
        <v/>
      </c>
      <c r="FY213" s="807" t="str">
        <f t="shared" si="62"/>
        <v/>
      </c>
      <c r="FZ213" s="808" t="str">
        <f t="shared" si="63"/>
        <v/>
      </c>
    </row>
    <row r="214" spans="14:182" x14ac:dyDescent="0.2">
      <c r="N214" s="804">
        <f>SUM(AirVision!A213)</f>
        <v>0</v>
      </c>
      <c r="O214" s="793"/>
      <c r="P214" s="794"/>
      <c r="Q214" s="794"/>
      <c r="R214" s="797"/>
      <c r="S214" s="797"/>
      <c r="T214" s="797"/>
      <c r="U214" s="797"/>
      <c r="V214" s="797"/>
      <c r="W214" s="797"/>
      <c r="X214" s="797"/>
      <c r="Y214" s="797"/>
      <c r="Z214" s="797"/>
      <c r="AA214" s="797"/>
      <c r="AB214" s="797"/>
      <c r="AC214" s="797"/>
      <c r="AD214" s="797"/>
      <c r="AE214" s="794"/>
      <c r="AF214" s="794"/>
      <c r="AG214" s="794"/>
      <c r="AH214" s="794"/>
      <c r="AI214" s="794"/>
      <c r="AJ214" s="794"/>
      <c r="AK214" s="794"/>
      <c r="AL214" s="794"/>
      <c r="AM214" s="794"/>
      <c r="AN214" s="794"/>
      <c r="AO214" s="794"/>
      <c r="AP214" s="794"/>
      <c r="AQ214" s="794"/>
      <c r="AR214" s="794"/>
      <c r="AS214" s="794"/>
      <c r="AT214" s="794"/>
      <c r="AU214" s="794"/>
      <c r="AV214" s="794"/>
      <c r="AW214" s="794"/>
      <c r="AX214" s="794"/>
      <c r="AY214" s="794"/>
      <c r="AZ214" s="794"/>
      <c r="BA214" s="794"/>
      <c r="BB214" s="794"/>
      <c r="BC214" s="794"/>
      <c r="BD214" s="794"/>
      <c r="BE214" s="794"/>
      <c r="BF214" s="794"/>
      <c r="BG214" s="794"/>
      <c r="BH214" s="794"/>
      <c r="BI214" s="794"/>
      <c r="BJ214" s="794"/>
      <c r="BK214" s="794"/>
      <c r="BL214" s="794"/>
      <c r="BM214" s="794"/>
      <c r="BN214" s="812" t="str">
        <f t="shared" si="54"/>
        <v/>
      </c>
      <c r="BO214" s="806" t="str">
        <f t="shared" si="55"/>
        <v/>
      </c>
      <c r="BP214" s="807" t="str">
        <f t="shared" si="56"/>
        <v/>
      </c>
      <c r="BQ214" s="807" t="str">
        <f t="shared" si="57"/>
        <v/>
      </c>
      <c r="BR214" s="808" t="str">
        <f t="shared" si="58"/>
        <v/>
      </c>
      <c r="BS214" s="793"/>
      <c r="BT214" s="794"/>
      <c r="BU214" s="794"/>
      <c r="BV214" s="797"/>
      <c r="BW214" s="797"/>
      <c r="BX214" s="797"/>
      <c r="BY214" s="797"/>
      <c r="BZ214" s="797"/>
      <c r="CA214" s="797"/>
      <c r="CB214" s="797"/>
      <c r="CC214" s="797"/>
      <c r="CD214" s="797"/>
      <c r="CE214" s="797"/>
      <c r="CF214" s="797"/>
      <c r="CG214" s="797"/>
      <c r="CH214" s="797"/>
      <c r="CI214" s="794"/>
      <c r="CJ214" s="794"/>
      <c r="CK214" s="794"/>
      <c r="CL214" s="794"/>
      <c r="CM214" s="794"/>
      <c r="CN214" s="794"/>
      <c r="CO214" s="794"/>
      <c r="CP214" s="794"/>
      <c r="CQ214" s="794"/>
      <c r="CR214" s="794"/>
      <c r="CS214" s="794"/>
      <c r="CT214" s="794"/>
      <c r="CU214" s="794"/>
      <c r="CV214" s="797"/>
      <c r="CW214" s="794"/>
      <c r="CX214" s="794"/>
      <c r="CY214" s="794"/>
      <c r="CZ214" s="794"/>
      <c r="DA214" s="794"/>
      <c r="DB214" s="794"/>
      <c r="DC214" s="794"/>
      <c r="DD214" s="794"/>
      <c r="DE214" s="794"/>
      <c r="DF214" s="794"/>
      <c r="DG214" s="794"/>
      <c r="DH214" s="794"/>
      <c r="DI214" s="794"/>
      <c r="DJ214" s="794"/>
      <c r="DK214" s="794"/>
      <c r="DL214" s="794"/>
      <c r="DM214" s="794"/>
      <c r="DN214" s="794"/>
      <c r="DO214" s="794"/>
      <c r="DP214" s="794"/>
      <c r="DQ214" s="794"/>
      <c r="DR214" s="812" t="str">
        <f t="shared" si="49"/>
        <v/>
      </c>
      <c r="DS214" s="806" t="str">
        <f t="shared" si="50"/>
        <v/>
      </c>
      <c r="DT214" s="807" t="str">
        <f t="shared" si="51"/>
        <v/>
      </c>
      <c r="DU214" s="807" t="str">
        <f t="shared" si="52"/>
        <v/>
      </c>
      <c r="DV214" s="808" t="str">
        <f t="shared" si="53"/>
        <v/>
      </c>
      <c r="DW214" s="793"/>
      <c r="DX214" s="794"/>
      <c r="DY214" s="794"/>
      <c r="DZ214" s="797"/>
      <c r="EA214" s="797"/>
      <c r="EB214" s="797"/>
      <c r="EC214" s="797"/>
      <c r="ED214" s="797"/>
      <c r="EE214" s="797"/>
      <c r="EF214" s="797"/>
      <c r="EG214" s="797"/>
      <c r="EH214" s="797"/>
      <c r="EI214" s="797"/>
      <c r="EJ214" s="797"/>
      <c r="EK214" s="797"/>
      <c r="EL214" s="797"/>
      <c r="EM214" s="794"/>
      <c r="EN214" s="794"/>
      <c r="EO214" s="794"/>
      <c r="EP214" s="794"/>
      <c r="EQ214" s="794"/>
      <c r="ER214" s="794"/>
      <c r="ES214" s="794"/>
      <c r="ET214" s="794"/>
      <c r="EU214" s="794"/>
      <c r="EV214" s="794"/>
      <c r="EW214" s="794"/>
      <c r="EX214" s="794"/>
      <c r="EY214" s="794"/>
      <c r="EZ214" s="797"/>
      <c r="FA214" s="794"/>
      <c r="FB214" s="794"/>
      <c r="FC214" s="794"/>
      <c r="FD214" s="794"/>
      <c r="FE214" s="794"/>
      <c r="FF214" s="794"/>
      <c r="FG214" s="794"/>
      <c r="FH214" s="794"/>
      <c r="FI214" s="794"/>
      <c r="FJ214" s="794"/>
      <c r="FK214" s="794"/>
      <c r="FL214" s="794"/>
      <c r="FM214" s="794"/>
      <c r="FN214" s="794"/>
      <c r="FO214" s="794"/>
      <c r="FP214" s="794"/>
      <c r="FQ214" s="794"/>
      <c r="FR214" s="794"/>
      <c r="FS214" s="794"/>
      <c r="FT214" s="794"/>
      <c r="FU214" s="794"/>
      <c r="FV214" s="812" t="str">
        <f t="shared" si="59"/>
        <v/>
      </c>
      <c r="FW214" s="806" t="str">
        <f t="shared" si="60"/>
        <v/>
      </c>
      <c r="FX214" s="807" t="str">
        <f t="shared" si="61"/>
        <v/>
      </c>
      <c r="FY214" s="807" t="str">
        <f t="shared" si="62"/>
        <v/>
      </c>
      <c r="FZ214" s="808" t="str">
        <f t="shared" si="63"/>
        <v/>
      </c>
    </row>
    <row r="215" spans="14:182" x14ac:dyDescent="0.2">
      <c r="N215" s="804">
        <f>SUM(AirVision!A214)</f>
        <v>0</v>
      </c>
      <c r="O215" s="793"/>
      <c r="P215" s="794"/>
      <c r="Q215" s="794"/>
      <c r="R215" s="797"/>
      <c r="S215" s="797"/>
      <c r="T215" s="797"/>
      <c r="U215" s="797"/>
      <c r="V215" s="797"/>
      <c r="W215" s="797"/>
      <c r="X215" s="797"/>
      <c r="Y215" s="797"/>
      <c r="Z215" s="797"/>
      <c r="AA215" s="797"/>
      <c r="AB215" s="797"/>
      <c r="AC215" s="797"/>
      <c r="AD215" s="797"/>
      <c r="AE215" s="794"/>
      <c r="AF215" s="794"/>
      <c r="AG215" s="794"/>
      <c r="AH215" s="794"/>
      <c r="AI215" s="794"/>
      <c r="AJ215" s="794"/>
      <c r="AK215" s="794"/>
      <c r="AL215" s="794"/>
      <c r="AM215" s="794"/>
      <c r="AN215" s="794"/>
      <c r="AO215" s="794"/>
      <c r="AP215" s="794"/>
      <c r="AQ215" s="794"/>
      <c r="AR215" s="794"/>
      <c r="AS215" s="794"/>
      <c r="AT215" s="794"/>
      <c r="AU215" s="794"/>
      <c r="AV215" s="794"/>
      <c r="AW215" s="794"/>
      <c r="AX215" s="794"/>
      <c r="AY215" s="794"/>
      <c r="AZ215" s="794"/>
      <c r="BA215" s="794"/>
      <c r="BB215" s="794"/>
      <c r="BC215" s="794"/>
      <c r="BD215" s="794"/>
      <c r="BE215" s="794"/>
      <c r="BF215" s="794"/>
      <c r="BG215" s="794"/>
      <c r="BH215" s="794"/>
      <c r="BI215" s="794"/>
      <c r="BJ215" s="794"/>
      <c r="BK215" s="794"/>
      <c r="BL215" s="794"/>
      <c r="BM215" s="794"/>
      <c r="BN215" s="812" t="str">
        <f t="shared" si="54"/>
        <v/>
      </c>
      <c r="BO215" s="806" t="str">
        <f t="shared" si="55"/>
        <v/>
      </c>
      <c r="BP215" s="807" t="str">
        <f t="shared" si="56"/>
        <v/>
      </c>
      <c r="BQ215" s="807" t="str">
        <f t="shared" si="57"/>
        <v/>
      </c>
      <c r="BR215" s="808" t="str">
        <f t="shared" si="58"/>
        <v/>
      </c>
      <c r="BS215" s="793"/>
      <c r="BT215" s="794"/>
      <c r="BU215" s="794"/>
      <c r="BV215" s="797"/>
      <c r="BW215" s="797"/>
      <c r="BX215" s="797"/>
      <c r="BY215" s="797"/>
      <c r="BZ215" s="797"/>
      <c r="CA215" s="797"/>
      <c r="CB215" s="797"/>
      <c r="CC215" s="797"/>
      <c r="CD215" s="797"/>
      <c r="CE215" s="797"/>
      <c r="CF215" s="797"/>
      <c r="CG215" s="797"/>
      <c r="CH215" s="797"/>
      <c r="CI215" s="794"/>
      <c r="CJ215" s="794"/>
      <c r="CK215" s="794"/>
      <c r="CL215" s="794"/>
      <c r="CM215" s="794"/>
      <c r="CN215" s="794"/>
      <c r="CO215" s="794"/>
      <c r="CP215" s="794"/>
      <c r="CQ215" s="794"/>
      <c r="CR215" s="794"/>
      <c r="CS215" s="794"/>
      <c r="CT215" s="794"/>
      <c r="CU215" s="794"/>
      <c r="CV215" s="797"/>
      <c r="CW215" s="794"/>
      <c r="CX215" s="794"/>
      <c r="CY215" s="794"/>
      <c r="CZ215" s="794"/>
      <c r="DA215" s="794"/>
      <c r="DB215" s="794"/>
      <c r="DC215" s="794"/>
      <c r="DD215" s="794"/>
      <c r="DE215" s="794"/>
      <c r="DF215" s="794"/>
      <c r="DG215" s="794"/>
      <c r="DH215" s="794"/>
      <c r="DI215" s="794"/>
      <c r="DJ215" s="794"/>
      <c r="DK215" s="794"/>
      <c r="DL215" s="794"/>
      <c r="DM215" s="794"/>
      <c r="DN215" s="794"/>
      <c r="DO215" s="794"/>
      <c r="DP215" s="794"/>
      <c r="DQ215" s="794"/>
      <c r="DR215" s="812" t="str">
        <f t="shared" si="49"/>
        <v/>
      </c>
      <c r="DS215" s="806" t="str">
        <f t="shared" si="50"/>
        <v/>
      </c>
      <c r="DT215" s="807" t="str">
        <f t="shared" si="51"/>
        <v/>
      </c>
      <c r="DU215" s="807" t="str">
        <f t="shared" si="52"/>
        <v/>
      </c>
      <c r="DV215" s="808" t="str">
        <f t="shared" si="53"/>
        <v/>
      </c>
      <c r="DW215" s="793"/>
      <c r="DX215" s="794"/>
      <c r="DY215" s="794"/>
      <c r="DZ215" s="797"/>
      <c r="EA215" s="797"/>
      <c r="EB215" s="797"/>
      <c r="EC215" s="797"/>
      <c r="ED215" s="797"/>
      <c r="EE215" s="797"/>
      <c r="EF215" s="797"/>
      <c r="EG215" s="797"/>
      <c r="EH215" s="797"/>
      <c r="EI215" s="797"/>
      <c r="EJ215" s="797"/>
      <c r="EK215" s="797"/>
      <c r="EL215" s="797"/>
      <c r="EM215" s="794"/>
      <c r="EN215" s="794"/>
      <c r="EO215" s="794"/>
      <c r="EP215" s="794"/>
      <c r="EQ215" s="794"/>
      <c r="ER215" s="794"/>
      <c r="ES215" s="794"/>
      <c r="ET215" s="794"/>
      <c r="EU215" s="794"/>
      <c r="EV215" s="794"/>
      <c r="EW215" s="794"/>
      <c r="EX215" s="794"/>
      <c r="EY215" s="794"/>
      <c r="EZ215" s="797"/>
      <c r="FA215" s="794"/>
      <c r="FB215" s="794"/>
      <c r="FC215" s="794"/>
      <c r="FD215" s="794"/>
      <c r="FE215" s="794"/>
      <c r="FF215" s="794"/>
      <c r="FG215" s="794"/>
      <c r="FH215" s="794"/>
      <c r="FI215" s="794"/>
      <c r="FJ215" s="794"/>
      <c r="FK215" s="794"/>
      <c r="FL215" s="794"/>
      <c r="FM215" s="794"/>
      <c r="FN215" s="794"/>
      <c r="FO215" s="794"/>
      <c r="FP215" s="794"/>
      <c r="FQ215" s="794"/>
      <c r="FR215" s="794"/>
      <c r="FS215" s="794"/>
      <c r="FT215" s="794"/>
      <c r="FU215" s="794"/>
      <c r="FV215" s="812" t="str">
        <f t="shared" si="59"/>
        <v/>
      </c>
      <c r="FW215" s="806" t="str">
        <f t="shared" si="60"/>
        <v/>
      </c>
      <c r="FX215" s="807" t="str">
        <f t="shared" si="61"/>
        <v/>
      </c>
      <c r="FY215" s="807" t="str">
        <f t="shared" si="62"/>
        <v/>
      </c>
      <c r="FZ215" s="808" t="str">
        <f t="shared" si="63"/>
        <v/>
      </c>
    </row>
    <row r="216" spans="14:182" x14ac:dyDescent="0.2">
      <c r="N216" s="804">
        <f>SUM(AirVision!A215)</f>
        <v>0</v>
      </c>
      <c r="O216" s="793"/>
      <c r="P216" s="794"/>
      <c r="Q216" s="794"/>
      <c r="R216" s="797"/>
      <c r="S216" s="797"/>
      <c r="T216" s="797"/>
      <c r="U216" s="797"/>
      <c r="V216" s="797"/>
      <c r="W216" s="797"/>
      <c r="X216" s="797"/>
      <c r="Y216" s="797"/>
      <c r="Z216" s="797"/>
      <c r="AA216" s="797"/>
      <c r="AB216" s="797"/>
      <c r="AC216" s="797"/>
      <c r="AD216" s="797"/>
      <c r="AE216" s="794"/>
      <c r="AF216" s="794"/>
      <c r="AG216" s="794"/>
      <c r="AH216" s="794"/>
      <c r="AI216" s="794"/>
      <c r="AJ216" s="794"/>
      <c r="AK216" s="794"/>
      <c r="AL216" s="794"/>
      <c r="AM216" s="794"/>
      <c r="AN216" s="794"/>
      <c r="AO216" s="794"/>
      <c r="AP216" s="794"/>
      <c r="AQ216" s="794"/>
      <c r="AR216" s="794"/>
      <c r="AS216" s="794"/>
      <c r="AT216" s="794"/>
      <c r="AU216" s="794"/>
      <c r="AV216" s="794"/>
      <c r="AW216" s="794"/>
      <c r="AX216" s="794"/>
      <c r="AY216" s="794"/>
      <c r="AZ216" s="794"/>
      <c r="BA216" s="794"/>
      <c r="BB216" s="794"/>
      <c r="BC216" s="794"/>
      <c r="BD216" s="794"/>
      <c r="BE216" s="794"/>
      <c r="BF216" s="794"/>
      <c r="BG216" s="794"/>
      <c r="BH216" s="794"/>
      <c r="BI216" s="794"/>
      <c r="BJ216" s="794"/>
      <c r="BK216" s="794"/>
      <c r="BL216" s="794"/>
      <c r="BM216" s="794"/>
      <c r="BN216" s="812" t="str">
        <f t="shared" si="54"/>
        <v/>
      </c>
      <c r="BO216" s="806" t="str">
        <f t="shared" si="55"/>
        <v/>
      </c>
      <c r="BP216" s="807" t="str">
        <f t="shared" si="56"/>
        <v/>
      </c>
      <c r="BQ216" s="807" t="str">
        <f t="shared" si="57"/>
        <v/>
      </c>
      <c r="BR216" s="808" t="str">
        <f t="shared" si="58"/>
        <v/>
      </c>
      <c r="BS216" s="793"/>
      <c r="BT216" s="794"/>
      <c r="BU216" s="794"/>
      <c r="BV216" s="797"/>
      <c r="BW216" s="797"/>
      <c r="BX216" s="797"/>
      <c r="BY216" s="797"/>
      <c r="BZ216" s="797"/>
      <c r="CA216" s="797"/>
      <c r="CB216" s="797"/>
      <c r="CC216" s="797"/>
      <c r="CD216" s="797"/>
      <c r="CE216" s="797"/>
      <c r="CF216" s="797"/>
      <c r="CG216" s="797"/>
      <c r="CH216" s="797"/>
      <c r="CI216" s="794"/>
      <c r="CJ216" s="794"/>
      <c r="CK216" s="794"/>
      <c r="CL216" s="794"/>
      <c r="CM216" s="794"/>
      <c r="CN216" s="794"/>
      <c r="CO216" s="794"/>
      <c r="CP216" s="794"/>
      <c r="CQ216" s="794"/>
      <c r="CR216" s="794"/>
      <c r="CS216" s="794"/>
      <c r="CT216" s="794"/>
      <c r="CU216" s="794"/>
      <c r="CV216" s="797"/>
      <c r="CW216" s="794"/>
      <c r="CX216" s="794"/>
      <c r="CY216" s="794"/>
      <c r="CZ216" s="794"/>
      <c r="DA216" s="794"/>
      <c r="DB216" s="794"/>
      <c r="DC216" s="794"/>
      <c r="DD216" s="794"/>
      <c r="DE216" s="794"/>
      <c r="DF216" s="794"/>
      <c r="DG216" s="794"/>
      <c r="DH216" s="794"/>
      <c r="DI216" s="794"/>
      <c r="DJ216" s="794"/>
      <c r="DK216" s="794"/>
      <c r="DL216" s="794"/>
      <c r="DM216" s="794"/>
      <c r="DN216" s="794"/>
      <c r="DO216" s="794"/>
      <c r="DP216" s="794"/>
      <c r="DQ216" s="794"/>
      <c r="DR216" s="812" t="str">
        <f t="shared" si="49"/>
        <v/>
      </c>
      <c r="DS216" s="806" t="str">
        <f t="shared" si="50"/>
        <v/>
      </c>
      <c r="DT216" s="807" t="str">
        <f t="shared" si="51"/>
        <v/>
      </c>
      <c r="DU216" s="807" t="str">
        <f t="shared" si="52"/>
        <v/>
      </c>
      <c r="DV216" s="808" t="str">
        <f t="shared" si="53"/>
        <v/>
      </c>
      <c r="DW216" s="793"/>
      <c r="DX216" s="794"/>
      <c r="DY216" s="794"/>
      <c r="DZ216" s="797"/>
      <c r="EA216" s="797"/>
      <c r="EB216" s="797"/>
      <c r="EC216" s="797"/>
      <c r="ED216" s="797"/>
      <c r="EE216" s="797"/>
      <c r="EF216" s="797"/>
      <c r="EG216" s="797"/>
      <c r="EH216" s="797"/>
      <c r="EI216" s="797"/>
      <c r="EJ216" s="797"/>
      <c r="EK216" s="797"/>
      <c r="EL216" s="797"/>
      <c r="EM216" s="794"/>
      <c r="EN216" s="794"/>
      <c r="EO216" s="794"/>
      <c r="EP216" s="794"/>
      <c r="EQ216" s="794"/>
      <c r="ER216" s="794"/>
      <c r="ES216" s="794"/>
      <c r="ET216" s="794"/>
      <c r="EU216" s="794"/>
      <c r="EV216" s="794"/>
      <c r="EW216" s="794"/>
      <c r="EX216" s="794"/>
      <c r="EY216" s="794"/>
      <c r="EZ216" s="797"/>
      <c r="FA216" s="794"/>
      <c r="FB216" s="794"/>
      <c r="FC216" s="794"/>
      <c r="FD216" s="794"/>
      <c r="FE216" s="794"/>
      <c r="FF216" s="794"/>
      <c r="FG216" s="794"/>
      <c r="FH216" s="794"/>
      <c r="FI216" s="794"/>
      <c r="FJ216" s="794"/>
      <c r="FK216" s="794"/>
      <c r="FL216" s="794"/>
      <c r="FM216" s="794"/>
      <c r="FN216" s="794"/>
      <c r="FO216" s="794"/>
      <c r="FP216" s="794"/>
      <c r="FQ216" s="794"/>
      <c r="FR216" s="794"/>
      <c r="FS216" s="794"/>
      <c r="FT216" s="794"/>
      <c r="FU216" s="794"/>
      <c r="FV216" s="812" t="str">
        <f t="shared" si="59"/>
        <v/>
      </c>
      <c r="FW216" s="806" t="str">
        <f t="shared" si="60"/>
        <v/>
      </c>
      <c r="FX216" s="807" t="str">
        <f t="shared" si="61"/>
        <v/>
      </c>
      <c r="FY216" s="807" t="str">
        <f t="shared" si="62"/>
        <v/>
      </c>
      <c r="FZ216" s="808" t="str">
        <f t="shared" si="63"/>
        <v/>
      </c>
    </row>
    <row r="217" spans="14:182" x14ac:dyDescent="0.2">
      <c r="N217" s="804">
        <f>SUM(AirVision!A216)</f>
        <v>0</v>
      </c>
      <c r="O217" s="793"/>
      <c r="P217" s="794"/>
      <c r="Q217" s="794"/>
      <c r="R217" s="797"/>
      <c r="S217" s="797"/>
      <c r="T217" s="797"/>
      <c r="U217" s="797"/>
      <c r="V217" s="797"/>
      <c r="W217" s="797"/>
      <c r="X217" s="797"/>
      <c r="Y217" s="797"/>
      <c r="Z217" s="797"/>
      <c r="AA217" s="797"/>
      <c r="AB217" s="797"/>
      <c r="AC217" s="797"/>
      <c r="AD217" s="797"/>
      <c r="AE217" s="794"/>
      <c r="AF217" s="794"/>
      <c r="AG217" s="794"/>
      <c r="AH217" s="794"/>
      <c r="AI217" s="794"/>
      <c r="AJ217" s="794"/>
      <c r="AK217" s="794"/>
      <c r="AL217" s="794"/>
      <c r="AM217" s="794"/>
      <c r="AN217" s="794"/>
      <c r="AO217" s="794"/>
      <c r="AP217" s="794"/>
      <c r="AQ217" s="794"/>
      <c r="AR217" s="794"/>
      <c r="AS217" s="794"/>
      <c r="AT217" s="794"/>
      <c r="AU217" s="794"/>
      <c r="AV217" s="794"/>
      <c r="AW217" s="794"/>
      <c r="AX217" s="794"/>
      <c r="AY217" s="794"/>
      <c r="AZ217" s="794"/>
      <c r="BA217" s="794"/>
      <c r="BB217" s="794"/>
      <c r="BC217" s="794"/>
      <c r="BD217" s="794"/>
      <c r="BE217" s="794"/>
      <c r="BF217" s="794"/>
      <c r="BG217" s="794"/>
      <c r="BH217" s="794"/>
      <c r="BI217" s="794"/>
      <c r="BJ217" s="794"/>
      <c r="BK217" s="794"/>
      <c r="BL217" s="794"/>
      <c r="BM217" s="794"/>
      <c r="BN217" s="812" t="str">
        <f t="shared" si="54"/>
        <v/>
      </c>
      <c r="BO217" s="806" t="str">
        <f t="shared" si="55"/>
        <v/>
      </c>
      <c r="BP217" s="807" t="str">
        <f t="shared" si="56"/>
        <v/>
      </c>
      <c r="BQ217" s="807" t="str">
        <f t="shared" si="57"/>
        <v/>
      </c>
      <c r="BR217" s="808" t="str">
        <f t="shared" si="58"/>
        <v/>
      </c>
      <c r="BS217" s="793"/>
      <c r="BT217" s="794"/>
      <c r="BU217" s="794"/>
      <c r="BV217" s="797"/>
      <c r="BW217" s="797"/>
      <c r="BX217" s="797"/>
      <c r="BY217" s="797"/>
      <c r="BZ217" s="797"/>
      <c r="CA217" s="797"/>
      <c r="CB217" s="797"/>
      <c r="CC217" s="797"/>
      <c r="CD217" s="797"/>
      <c r="CE217" s="797"/>
      <c r="CF217" s="797"/>
      <c r="CG217" s="797"/>
      <c r="CH217" s="797"/>
      <c r="CI217" s="794"/>
      <c r="CJ217" s="794"/>
      <c r="CK217" s="794"/>
      <c r="CL217" s="794"/>
      <c r="CM217" s="794"/>
      <c r="CN217" s="794"/>
      <c r="CO217" s="794"/>
      <c r="CP217" s="794"/>
      <c r="CQ217" s="794"/>
      <c r="CR217" s="794"/>
      <c r="CS217" s="794"/>
      <c r="CT217" s="794"/>
      <c r="CU217" s="794"/>
      <c r="CV217" s="797"/>
      <c r="CW217" s="794"/>
      <c r="CX217" s="794"/>
      <c r="CY217" s="794"/>
      <c r="CZ217" s="794"/>
      <c r="DA217" s="794"/>
      <c r="DB217" s="794"/>
      <c r="DC217" s="794"/>
      <c r="DD217" s="794"/>
      <c r="DE217" s="794"/>
      <c r="DF217" s="794"/>
      <c r="DG217" s="794"/>
      <c r="DH217" s="794"/>
      <c r="DI217" s="794"/>
      <c r="DJ217" s="794"/>
      <c r="DK217" s="794"/>
      <c r="DL217" s="794"/>
      <c r="DM217" s="794"/>
      <c r="DN217" s="794"/>
      <c r="DO217" s="794"/>
      <c r="DP217" s="794"/>
      <c r="DQ217" s="794"/>
      <c r="DR217" s="812" t="str">
        <f t="shared" si="49"/>
        <v/>
      </c>
      <c r="DS217" s="806" t="str">
        <f t="shared" si="50"/>
        <v/>
      </c>
      <c r="DT217" s="807" t="str">
        <f t="shared" si="51"/>
        <v/>
      </c>
      <c r="DU217" s="807" t="str">
        <f t="shared" si="52"/>
        <v/>
      </c>
      <c r="DV217" s="808" t="str">
        <f t="shared" si="53"/>
        <v/>
      </c>
      <c r="DW217" s="793"/>
      <c r="DX217" s="794"/>
      <c r="DY217" s="794"/>
      <c r="DZ217" s="797"/>
      <c r="EA217" s="797"/>
      <c r="EB217" s="797"/>
      <c r="EC217" s="797"/>
      <c r="ED217" s="797"/>
      <c r="EE217" s="797"/>
      <c r="EF217" s="797"/>
      <c r="EG217" s="797"/>
      <c r="EH217" s="797"/>
      <c r="EI217" s="797"/>
      <c r="EJ217" s="797"/>
      <c r="EK217" s="797"/>
      <c r="EL217" s="797"/>
      <c r="EM217" s="794"/>
      <c r="EN217" s="794"/>
      <c r="EO217" s="794"/>
      <c r="EP217" s="794"/>
      <c r="EQ217" s="794"/>
      <c r="ER217" s="794"/>
      <c r="ES217" s="794"/>
      <c r="ET217" s="794"/>
      <c r="EU217" s="794"/>
      <c r="EV217" s="794"/>
      <c r="EW217" s="794"/>
      <c r="EX217" s="794"/>
      <c r="EY217" s="794"/>
      <c r="EZ217" s="797"/>
      <c r="FA217" s="794"/>
      <c r="FB217" s="794"/>
      <c r="FC217" s="794"/>
      <c r="FD217" s="794"/>
      <c r="FE217" s="794"/>
      <c r="FF217" s="794"/>
      <c r="FG217" s="794"/>
      <c r="FH217" s="794"/>
      <c r="FI217" s="794"/>
      <c r="FJ217" s="794"/>
      <c r="FK217" s="794"/>
      <c r="FL217" s="794"/>
      <c r="FM217" s="794"/>
      <c r="FN217" s="794"/>
      <c r="FO217" s="794"/>
      <c r="FP217" s="794"/>
      <c r="FQ217" s="794"/>
      <c r="FR217" s="794"/>
      <c r="FS217" s="794"/>
      <c r="FT217" s="794"/>
      <c r="FU217" s="794"/>
      <c r="FV217" s="812" t="str">
        <f t="shared" si="59"/>
        <v/>
      </c>
      <c r="FW217" s="806" t="str">
        <f t="shared" si="60"/>
        <v/>
      </c>
      <c r="FX217" s="807" t="str">
        <f t="shared" si="61"/>
        <v/>
      </c>
      <c r="FY217" s="807" t="str">
        <f t="shared" si="62"/>
        <v/>
      </c>
      <c r="FZ217" s="808" t="str">
        <f t="shared" si="63"/>
        <v/>
      </c>
    </row>
    <row r="218" spans="14:182" x14ac:dyDescent="0.2">
      <c r="N218" s="804">
        <f>SUM(AirVision!A217)</f>
        <v>0</v>
      </c>
      <c r="O218" s="793"/>
      <c r="P218" s="794"/>
      <c r="Q218" s="794"/>
      <c r="R218" s="797"/>
      <c r="S218" s="797"/>
      <c r="T218" s="797"/>
      <c r="U218" s="797"/>
      <c r="V218" s="797"/>
      <c r="W218" s="797"/>
      <c r="X218" s="797"/>
      <c r="Y218" s="797"/>
      <c r="Z218" s="797"/>
      <c r="AA218" s="797"/>
      <c r="AB218" s="797"/>
      <c r="AC218" s="797"/>
      <c r="AD218" s="797"/>
      <c r="AE218" s="794"/>
      <c r="AF218" s="794"/>
      <c r="AG218" s="794"/>
      <c r="AH218" s="794"/>
      <c r="AI218" s="794"/>
      <c r="AJ218" s="794"/>
      <c r="AK218" s="794"/>
      <c r="AL218" s="794"/>
      <c r="AM218" s="794"/>
      <c r="AN218" s="794"/>
      <c r="AO218" s="794"/>
      <c r="AP218" s="794"/>
      <c r="AQ218" s="794"/>
      <c r="AR218" s="794"/>
      <c r="AS218" s="794"/>
      <c r="AT218" s="794"/>
      <c r="AU218" s="794"/>
      <c r="AV218" s="794"/>
      <c r="AW218" s="794"/>
      <c r="AX218" s="794"/>
      <c r="AY218" s="794"/>
      <c r="AZ218" s="794"/>
      <c r="BA218" s="794"/>
      <c r="BB218" s="794"/>
      <c r="BC218" s="794"/>
      <c r="BD218" s="794"/>
      <c r="BE218" s="794"/>
      <c r="BF218" s="794"/>
      <c r="BG218" s="794"/>
      <c r="BH218" s="794"/>
      <c r="BI218" s="794"/>
      <c r="BJ218" s="794"/>
      <c r="BK218" s="794"/>
      <c r="BL218" s="794"/>
      <c r="BM218" s="794"/>
      <c r="BN218" s="812" t="str">
        <f t="shared" si="54"/>
        <v/>
      </c>
      <c r="BO218" s="806" t="str">
        <f t="shared" si="55"/>
        <v/>
      </c>
      <c r="BP218" s="807" t="str">
        <f t="shared" si="56"/>
        <v/>
      </c>
      <c r="BQ218" s="807" t="str">
        <f t="shared" si="57"/>
        <v/>
      </c>
      <c r="BR218" s="808" t="str">
        <f t="shared" si="58"/>
        <v/>
      </c>
      <c r="BS218" s="793"/>
      <c r="BT218" s="794"/>
      <c r="BU218" s="794"/>
      <c r="BV218" s="797"/>
      <c r="BW218" s="797"/>
      <c r="BX218" s="797"/>
      <c r="BY218" s="797"/>
      <c r="BZ218" s="797"/>
      <c r="CA218" s="797"/>
      <c r="CB218" s="797"/>
      <c r="CC218" s="797"/>
      <c r="CD218" s="797"/>
      <c r="CE218" s="797"/>
      <c r="CF218" s="797"/>
      <c r="CG218" s="797"/>
      <c r="CH218" s="797"/>
      <c r="CI218" s="794"/>
      <c r="CJ218" s="794"/>
      <c r="CK218" s="794"/>
      <c r="CL218" s="794"/>
      <c r="CM218" s="794"/>
      <c r="CN218" s="794"/>
      <c r="CO218" s="794"/>
      <c r="CP218" s="794"/>
      <c r="CQ218" s="794"/>
      <c r="CR218" s="794"/>
      <c r="CS218" s="794"/>
      <c r="CT218" s="794"/>
      <c r="CU218" s="794"/>
      <c r="CV218" s="797"/>
      <c r="CW218" s="794"/>
      <c r="CX218" s="794"/>
      <c r="CY218" s="794"/>
      <c r="CZ218" s="794"/>
      <c r="DA218" s="794"/>
      <c r="DB218" s="794"/>
      <c r="DC218" s="794"/>
      <c r="DD218" s="794"/>
      <c r="DE218" s="794"/>
      <c r="DF218" s="794"/>
      <c r="DG218" s="794"/>
      <c r="DH218" s="794"/>
      <c r="DI218" s="794"/>
      <c r="DJ218" s="794"/>
      <c r="DK218" s="794"/>
      <c r="DL218" s="794"/>
      <c r="DM218" s="794"/>
      <c r="DN218" s="794"/>
      <c r="DO218" s="794"/>
      <c r="DP218" s="794"/>
      <c r="DQ218" s="794"/>
      <c r="DR218" s="812" t="str">
        <f t="shared" si="49"/>
        <v/>
      </c>
      <c r="DS218" s="806" t="str">
        <f t="shared" si="50"/>
        <v/>
      </c>
      <c r="DT218" s="807" t="str">
        <f t="shared" si="51"/>
        <v/>
      </c>
      <c r="DU218" s="807" t="str">
        <f t="shared" si="52"/>
        <v/>
      </c>
      <c r="DV218" s="808" t="str">
        <f t="shared" si="53"/>
        <v/>
      </c>
      <c r="DW218" s="793"/>
      <c r="DX218" s="794"/>
      <c r="DY218" s="794"/>
      <c r="DZ218" s="797"/>
      <c r="EA218" s="797"/>
      <c r="EB218" s="797"/>
      <c r="EC218" s="797"/>
      <c r="ED218" s="797"/>
      <c r="EE218" s="797"/>
      <c r="EF218" s="797"/>
      <c r="EG218" s="797"/>
      <c r="EH218" s="797"/>
      <c r="EI218" s="797"/>
      <c r="EJ218" s="797"/>
      <c r="EK218" s="797"/>
      <c r="EL218" s="797"/>
      <c r="EM218" s="794"/>
      <c r="EN218" s="794"/>
      <c r="EO218" s="794"/>
      <c r="EP218" s="794"/>
      <c r="EQ218" s="794"/>
      <c r="ER218" s="794"/>
      <c r="ES218" s="794"/>
      <c r="ET218" s="794"/>
      <c r="EU218" s="794"/>
      <c r="EV218" s="794"/>
      <c r="EW218" s="794"/>
      <c r="EX218" s="794"/>
      <c r="EY218" s="794"/>
      <c r="EZ218" s="797"/>
      <c r="FA218" s="794"/>
      <c r="FB218" s="794"/>
      <c r="FC218" s="794"/>
      <c r="FD218" s="794"/>
      <c r="FE218" s="794"/>
      <c r="FF218" s="794"/>
      <c r="FG218" s="794"/>
      <c r="FH218" s="794"/>
      <c r="FI218" s="794"/>
      <c r="FJ218" s="794"/>
      <c r="FK218" s="794"/>
      <c r="FL218" s="794"/>
      <c r="FM218" s="794"/>
      <c r="FN218" s="794"/>
      <c r="FO218" s="794"/>
      <c r="FP218" s="794"/>
      <c r="FQ218" s="794"/>
      <c r="FR218" s="794"/>
      <c r="FS218" s="794"/>
      <c r="FT218" s="794"/>
      <c r="FU218" s="794"/>
      <c r="FV218" s="812" t="str">
        <f t="shared" si="59"/>
        <v/>
      </c>
      <c r="FW218" s="806" t="str">
        <f t="shared" si="60"/>
        <v/>
      </c>
      <c r="FX218" s="807" t="str">
        <f t="shared" si="61"/>
        <v/>
      </c>
      <c r="FY218" s="807" t="str">
        <f t="shared" si="62"/>
        <v/>
      </c>
      <c r="FZ218" s="808" t="str">
        <f t="shared" si="63"/>
        <v/>
      </c>
    </row>
    <row r="219" spans="14:182" x14ac:dyDescent="0.2">
      <c r="N219" s="804">
        <f>SUM(AirVision!A218)</f>
        <v>0</v>
      </c>
      <c r="O219" s="793"/>
      <c r="P219" s="794"/>
      <c r="Q219" s="794"/>
      <c r="R219" s="797"/>
      <c r="S219" s="797"/>
      <c r="T219" s="797"/>
      <c r="U219" s="797"/>
      <c r="V219" s="797"/>
      <c r="W219" s="797"/>
      <c r="X219" s="797"/>
      <c r="Y219" s="797"/>
      <c r="Z219" s="797"/>
      <c r="AA219" s="797"/>
      <c r="AB219" s="797"/>
      <c r="AC219" s="797"/>
      <c r="AD219" s="797"/>
      <c r="AE219" s="794"/>
      <c r="AF219" s="794"/>
      <c r="AG219" s="794"/>
      <c r="AH219" s="794"/>
      <c r="AI219" s="794"/>
      <c r="AJ219" s="794"/>
      <c r="AK219" s="794"/>
      <c r="AL219" s="794"/>
      <c r="AM219" s="794"/>
      <c r="AN219" s="794"/>
      <c r="AO219" s="794"/>
      <c r="AP219" s="794"/>
      <c r="AQ219" s="794"/>
      <c r="AR219" s="794"/>
      <c r="AS219" s="794"/>
      <c r="AT219" s="794"/>
      <c r="AU219" s="794"/>
      <c r="AV219" s="794"/>
      <c r="AW219" s="794"/>
      <c r="AX219" s="794"/>
      <c r="AY219" s="794"/>
      <c r="AZ219" s="794"/>
      <c r="BA219" s="794"/>
      <c r="BB219" s="794"/>
      <c r="BC219" s="794"/>
      <c r="BD219" s="794"/>
      <c r="BE219" s="794"/>
      <c r="BF219" s="794"/>
      <c r="BG219" s="794"/>
      <c r="BH219" s="794"/>
      <c r="BI219" s="794"/>
      <c r="BJ219" s="794"/>
      <c r="BK219" s="794"/>
      <c r="BL219" s="794"/>
      <c r="BM219" s="794"/>
      <c r="BN219" s="812" t="str">
        <f t="shared" si="54"/>
        <v/>
      </c>
      <c r="BO219" s="806" t="str">
        <f t="shared" si="55"/>
        <v/>
      </c>
      <c r="BP219" s="807" t="str">
        <f t="shared" si="56"/>
        <v/>
      </c>
      <c r="BQ219" s="807" t="str">
        <f t="shared" si="57"/>
        <v/>
      </c>
      <c r="BR219" s="808" t="str">
        <f t="shared" si="58"/>
        <v/>
      </c>
      <c r="BS219" s="793"/>
      <c r="BT219" s="794"/>
      <c r="BU219" s="794"/>
      <c r="BV219" s="797"/>
      <c r="BW219" s="797"/>
      <c r="BX219" s="797"/>
      <c r="BY219" s="797"/>
      <c r="BZ219" s="797"/>
      <c r="CA219" s="797"/>
      <c r="CB219" s="797"/>
      <c r="CC219" s="797"/>
      <c r="CD219" s="797"/>
      <c r="CE219" s="797"/>
      <c r="CF219" s="797"/>
      <c r="CG219" s="797"/>
      <c r="CH219" s="797"/>
      <c r="CI219" s="794"/>
      <c r="CJ219" s="794"/>
      <c r="CK219" s="794"/>
      <c r="CL219" s="794"/>
      <c r="CM219" s="794"/>
      <c r="CN219" s="794"/>
      <c r="CO219" s="794"/>
      <c r="CP219" s="794"/>
      <c r="CQ219" s="794"/>
      <c r="CR219" s="794"/>
      <c r="CS219" s="794"/>
      <c r="CT219" s="794"/>
      <c r="CU219" s="794"/>
      <c r="CV219" s="797"/>
      <c r="CW219" s="794"/>
      <c r="CX219" s="794"/>
      <c r="CY219" s="794"/>
      <c r="CZ219" s="794"/>
      <c r="DA219" s="794"/>
      <c r="DB219" s="794"/>
      <c r="DC219" s="794"/>
      <c r="DD219" s="794"/>
      <c r="DE219" s="794"/>
      <c r="DF219" s="794"/>
      <c r="DG219" s="794"/>
      <c r="DH219" s="794"/>
      <c r="DI219" s="794"/>
      <c r="DJ219" s="794"/>
      <c r="DK219" s="794"/>
      <c r="DL219" s="794"/>
      <c r="DM219" s="794"/>
      <c r="DN219" s="794"/>
      <c r="DO219" s="794"/>
      <c r="DP219" s="794"/>
      <c r="DQ219" s="794"/>
      <c r="DR219" s="812" t="str">
        <f t="shared" si="49"/>
        <v/>
      </c>
      <c r="DS219" s="806" t="str">
        <f t="shared" si="50"/>
        <v/>
      </c>
      <c r="DT219" s="807" t="str">
        <f t="shared" si="51"/>
        <v/>
      </c>
      <c r="DU219" s="807" t="str">
        <f t="shared" si="52"/>
        <v/>
      </c>
      <c r="DV219" s="808" t="str">
        <f t="shared" si="53"/>
        <v/>
      </c>
      <c r="DW219" s="793"/>
      <c r="DX219" s="794"/>
      <c r="DY219" s="794"/>
      <c r="DZ219" s="797"/>
      <c r="EA219" s="797"/>
      <c r="EB219" s="797"/>
      <c r="EC219" s="797"/>
      <c r="ED219" s="797"/>
      <c r="EE219" s="797"/>
      <c r="EF219" s="797"/>
      <c r="EG219" s="797"/>
      <c r="EH219" s="797"/>
      <c r="EI219" s="797"/>
      <c r="EJ219" s="797"/>
      <c r="EK219" s="797"/>
      <c r="EL219" s="797"/>
      <c r="EM219" s="794"/>
      <c r="EN219" s="794"/>
      <c r="EO219" s="794"/>
      <c r="EP219" s="794"/>
      <c r="EQ219" s="794"/>
      <c r="ER219" s="794"/>
      <c r="ES219" s="794"/>
      <c r="ET219" s="794"/>
      <c r="EU219" s="794"/>
      <c r="EV219" s="794"/>
      <c r="EW219" s="794"/>
      <c r="EX219" s="794"/>
      <c r="EY219" s="794"/>
      <c r="EZ219" s="797"/>
      <c r="FA219" s="794"/>
      <c r="FB219" s="794"/>
      <c r="FC219" s="794"/>
      <c r="FD219" s="794"/>
      <c r="FE219" s="794"/>
      <c r="FF219" s="794"/>
      <c r="FG219" s="794"/>
      <c r="FH219" s="794"/>
      <c r="FI219" s="794"/>
      <c r="FJ219" s="794"/>
      <c r="FK219" s="794"/>
      <c r="FL219" s="794"/>
      <c r="FM219" s="794"/>
      <c r="FN219" s="794"/>
      <c r="FO219" s="794"/>
      <c r="FP219" s="794"/>
      <c r="FQ219" s="794"/>
      <c r="FR219" s="794"/>
      <c r="FS219" s="794"/>
      <c r="FT219" s="794"/>
      <c r="FU219" s="794"/>
      <c r="FV219" s="812" t="str">
        <f t="shared" si="59"/>
        <v/>
      </c>
      <c r="FW219" s="806" t="str">
        <f t="shared" si="60"/>
        <v/>
      </c>
      <c r="FX219" s="807" t="str">
        <f t="shared" si="61"/>
        <v/>
      </c>
      <c r="FY219" s="807" t="str">
        <f t="shared" si="62"/>
        <v/>
      </c>
      <c r="FZ219" s="808" t="str">
        <f t="shared" si="63"/>
        <v/>
      </c>
    </row>
    <row r="220" spans="14:182" x14ac:dyDescent="0.2">
      <c r="N220" s="804">
        <f>SUM(AirVision!A219)</f>
        <v>0</v>
      </c>
      <c r="O220" s="793"/>
      <c r="P220" s="794"/>
      <c r="Q220" s="794"/>
      <c r="R220" s="797"/>
      <c r="S220" s="797"/>
      <c r="T220" s="797"/>
      <c r="U220" s="797"/>
      <c r="V220" s="797"/>
      <c r="W220" s="797"/>
      <c r="X220" s="797"/>
      <c r="Y220" s="797"/>
      <c r="Z220" s="797"/>
      <c r="AA220" s="797"/>
      <c r="AB220" s="797"/>
      <c r="AC220" s="797"/>
      <c r="AD220" s="797"/>
      <c r="AE220" s="794"/>
      <c r="AF220" s="794"/>
      <c r="AG220" s="794"/>
      <c r="AH220" s="794"/>
      <c r="AI220" s="794"/>
      <c r="AJ220" s="794"/>
      <c r="AK220" s="794"/>
      <c r="AL220" s="794"/>
      <c r="AM220" s="794"/>
      <c r="AN220" s="794"/>
      <c r="AO220" s="794"/>
      <c r="AP220" s="794"/>
      <c r="AQ220" s="794"/>
      <c r="AR220" s="794"/>
      <c r="AS220" s="794"/>
      <c r="AT220" s="794"/>
      <c r="AU220" s="794"/>
      <c r="AV220" s="794"/>
      <c r="AW220" s="794"/>
      <c r="AX220" s="794"/>
      <c r="AY220" s="794"/>
      <c r="AZ220" s="794"/>
      <c r="BA220" s="794"/>
      <c r="BB220" s="794"/>
      <c r="BC220" s="794"/>
      <c r="BD220" s="794"/>
      <c r="BE220" s="794"/>
      <c r="BF220" s="794"/>
      <c r="BG220" s="794"/>
      <c r="BH220" s="794"/>
      <c r="BI220" s="794"/>
      <c r="BJ220" s="794"/>
      <c r="BK220" s="794"/>
      <c r="BL220" s="794"/>
      <c r="BM220" s="794"/>
      <c r="BN220" s="812" t="str">
        <f t="shared" si="54"/>
        <v/>
      </c>
      <c r="BO220" s="806" t="str">
        <f t="shared" si="55"/>
        <v/>
      </c>
      <c r="BP220" s="807" t="str">
        <f t="shared" si="56"/>
        <v/>
      </c>
      <c r="BQ220" s="807" t="str">
        <f t="shared" si="57"/>
        <v/>
      </c>
      <c r="BR220" s="808" t="str">
        <f t="shared" si="58"/>
        <v/>
      </c>
      <c r="BS220" s="793"/>
      <c r="BT220" s="794"/>
      <c r="BU220" s="794"/>
      <c r="BV220" s="797"/>
      <c r="BW220" s="797"/>
      <c r="BX220" s="797"/>
      <c r="BY220" s="797"/>
      <c r="BZ220" s="797"/>
      <c r="CA220" s="797"/>
      <c r="CB220" s="797"/>
      <c r="CC220" s="797"/>
      <c r="CD220" s="797"/>
      <c r="CE220" s="797"/>
      <c r="CF220" s="797"/>
      <c r="CG220" s="797"/>
      <c r="CH220" s="797"/>
      <c r="CI220" s="794"/>
      <c r="CJ220" s="794"/>
      <c r="CK220" s="794"/>
      <c r="CL220" s="794"/>
      <c r="CM220" s="794"/>
      <c r="CN220" s="794"/>
      <c r="CO220" s="794"/>
      <c r="CP220" s="794"/>
      <c r="CQ220" s="794"/>
      <c r="CR220" s="794"/>
      <c r="CS220" s="794"/>
      <c r="CT220" s="794"/>
      <c r="CU220" s="794"/>
      <c r="CV220" s="797"/>
      <c r="CW220" s="794"/>
      <c r="CX220" s="794"/>
      <c r="CY220" s="794"/>
      <c r="CZ220" s="794"/>
      <c r="DA220" s="794"/>
      <c r="DB220" s="794"/>
      <c r="DC220" s="794"/>
      <c r="DD220" s="794"/>
      <c r="DE220" s="794"/>
      <c r="DF220" s="794"/>
      <c r="DG220" s="794"/>
      <c r="DH220" s="794"/>
      <c r="DI220" s="794"/>
      <c r="DJ220" s="794"/>
      <c r="DK220" s="794"/>
      <c r="DL220" s="794"/>
      <c r="DM220" s="794"/>
      <c r="DN220" s="794"/>
      <c r="DO220" s="794"/>
      <c r="DP220" s="794"/>
      <c r="DQ220" s="794"/>
      <c r="DR220" s="812" t="str">
        <f t="shared" si="49"/>
        <v/>
      </c>
      <c r="DS220" s="806" t="str">
        <f t="shared" si="50"/>
        <v/>
      </c>
      <c r="DT220" s="807" t="str">
        <f t="shared" si="51"/>
        <v/>
      </c>
      <c r="DU220" s="807" t="str">
        <f t="shared" si="52"/>
        <v/>
      </c>
      <c r="DV220" s="808" t="str">
        <f t="shared" si="53"/>
        <v/>
      </c>
      <c r="DW220" s="793"/>
      <c r="DX220" s="794"/>
      <c r="DY220" s="794"/>
      <c r="DZ220" s="797"/>
      <c r="EA220" s="797"/>
      <c r="EB220" s="797"/>
      <c r="EC220" s="797"/>
      <c r="ED220" s="797"/>
      <c r="EE220" s="797"/>
      <c r="EF220" s="797"/>
      <c r="EG220" s="797"/>
      <c r="EH220" s="797"/>
      <c r="EI220" s="797"/>
      <c r="EJ220" s="797"/>
      <c r="EK220" s="797"/>
      <c r="EL220" s="797"/>
      <c r="EM220" s="794"/>
      <c r="EN220" s="794"/>
      <c r="EO220" s="794"/>
      <c r="EP220" s="794"/>
      <c r="EQ220" s="794"/>
      <c r="ER220" s="794"/>
      <c r="ES220" s="794"/>
      <c r="ET220" s="794"/>
      <c r="EU220" s="794"/>
      <c r="EV220" s="794"/>
      <c r="EW220" s="794"/>
      <c r="EX220" s="794"/>
      <c r="EY220" s="794"/>
      <c r="EZ220" s="797"/>
      <c r="FA220" s="794"/>
      <c r="FB220" s="794"/>
      <c r="FC220" s="794"/>
      <c r="FD220" s="794"/>
      <c r="FE220" s="794"/>
      <c r="FF220" s="794"/>
      <c r="FG220" s="794"/>
      <c r="FH220" s="794"/>
      <c r="FI220" s="794"/>
      <c r="FJ220" s="794"/>
      <c r="FK220" s="794"/>
      <c r="FL220" s="794"/>
      <c r="FM220" s="794"/>
      <c r="FN220" s="794"/>
      <c r="FO220" s="794"/>
      <c r="FP220" s="794"/>
      <c r="FQ220" s="794"/>
      <c r="FR220" s="794"/>
      <c r="FS220" s="794"/>
      <c r="FT220" s="794"/>
      <c r="FU220" s="794"/>
      <c r="FV220" s="812" t="str">
        <f t="shared" si="59"/>
        <v/>
      </c>
      <c r="FW220" s="806" t="str">
        <f t="shared" si="60"/>
        <v/>
      </c>
      <c r="FX220" s="807" t="str">
        <f t="shared" si="61"/>
        <v/>
      </c>
      <c r="FY220" s="807" t="str">
        <f t="shared" si="62"/>
        <v/>
      </c>
      <c r="FZ220" s="808" t="str">
        <f t="shared" si="63"/>
        <v/>
      </c>
    </row>
    <row r="221" spans="14:182" x14ac:dyDescent="0.2">
      <c r="N221" s="804">
        <f>SUM(AirVision!A220)</f>
        <v>0</v>
      </c>
      <c r="O221" s="793"/>
      <c r="P221" s="794"/>
      <c r="Q221" s="794"/>
      <c r="R221" s="797"/>
      <c r="S221" s="797"/>
      <c r="T221" s="797"/>
      <c r="U221" s="797"/>
      <c r="V221" s="797"/>
      <c r="W221" s="797"/>
      <c r="X221" s="797"/>
      <c r="Y221" s="797"/>
      <c r="Z221" s="797"/>
      <c r="AA221" s="797"/>
      <c r="AB221" s="797"/>
      <c r="AC221" s="797"/>
      <c r="AD221" s="797"/>
      <c r="AE221" s="794"/>
      <c r="AF221" s="794"/>
      <c r="AG221" s="794"/>
      <c r="AH221" s="794"/>
      <c r="AI221" s="794"/>
      <c r="AJ221" s="794"/>
      <c r="AK221" s="794"/>
      <c r="AL221" s="794"/>
      <c r="AM221" s="794"/>
      <c r="AN221" s="794"/>
      <c r="AO221" s="794"/>
      <c r="AP221" s="794"/>
      <c r="AQ221" s="794"/>
      <c r="AR221" s="794"/>
      <c r="AS221" s="794"/>
      <c r="AT221" s="794"/>
      <c r="AU221" s="794"/>
      <c r="AV221" s="794"/>
      <c r="AW221" s="794"/>
      <c r="AX221" s="794"/>
      <c r="AY221" s="794"/>
      <c r="AZ221" s="794"/>
      <c r="BA221" s="794"/>
      <c r="BB221" s="794"/>
      <c r="BC221" s="794"/>
      <c r="BD221" s="794"/>
      <c r="BE221" s="794"/>
      <c r="BF221" s="794"/>
      <c r="BG221" s="794"/>
      <c r="BH221" s="794"/>
      <c r="BI221" s="794"/>
      <c r="BJ221" s="794"/>
      <c r="BK221" s="794"/>
      <c r="BL221" s="794"/>
      <c r="BM221" s="794"/>
      <c r="BN221" s="812" t="str">
        <f t="shared" si="54"/>
        <v/>
      </c>
      <c r="BO221" s="806" t="str">
        <f t="shared" si="55"/>
        <v/>
      </c>
      <c r="BP221" s="807" t="str">
        <f t="shared" si="56"/>
        <v/>
      </c>
      <c r="BQ221" s="807" t="str">
        <f t="shared" si="57"/>
        <v/>
      </c>
      <c r="BR221" s="808" t="str">
        <f t="shared" si="58"/>
        <v/>
      </c>
      <c r="BS221" s="793"/>
      <c r="BT221" s="794"/>
      <c r="BU221" s="794"/>
      <c r="BV221" s="797"/>
      <c r="BW221" s="797"/>
      <c r="BX221" s="797"/>
      <c r="BY221" s="797"/>
      <c r="BZ221" s="797"/>
      <c r="CA221" s="797"/>
      <c r="CB221" s="797"/>
      <c r="CC221" s="797"/>
      <c r="CD221" s="797"/>
      <c r="CE221" s="797"/>
      <c r="CF221" s="797"/>
      <c r="CG221" s="797"/>
      <c r="CH221" s="797"/>
      <c r="CI221" s="794"/>
      <c r="CJ221" s="794"/>
      <c r="CK221" s="794"/>
      <c r="CL221" s="794"/>
      <c r="CM221" s="794"/>
      <c r="CN221" s="794"/>
      <c r="CO221" s="794"/>
      <c r="CP221" s="794"/>
      <c r="CQ221" s="794"/>
      <c r="CR221" s="794"/>
      <c r="CS221" s="794"/>
      <c r="CT221" s="794"/>
      <c r="CU221" s="794"/>
      <c r="CV221" s="797"/>
      <c r="CW221" s="794"/>
      <c r="CX221" s="794"/>
      <c r="CY221" s="794"/>
      <c r="CZ221" s="794"/>
      <c r="DA221" s="794"/>
      <c r="DB221" s="794"/>
      <c r="DC221" s="794"/>
      <c r="DD221" s="794"/>
      <c r="DE221" s="794"/>
      <c r="DF221" s="794"/>
      <c r="DG221" s="794"/>
      <c r="DH221" s="794"/>
      <c r="DI221" s="794"/>
      <c r="DJ221" s="794"/>
      <c r="DK221" s="794"/>
      <c r="DL221" s="794"/>
      <c r="DM221" s="794"/>
      <c r="DN221" s="794"/>
      <c r="DO221" s="794"/>
      <c r="DP221" s="794"/>
      <c r="DQ221" s="794"/>
      <c r="DR221" s="812" t="str">
        <f t="shared" si="49"/>
        <v/>
      </c>
      <c r="DS221" s="806" t="str">
        <f t="shared" si="50"/>
        <v/>
      </c>
      <c r="DT221" s="807" t="str">
        <f t="shared" si="51"/>
        <v/>
      </c>
      <c r="DU221" s="807" t="str">
        <f t="shared" si="52"/>
        <v/>
      </c>
      <c r="DV221" s="808" t="str">
        <f t="shared" si="53"/>
        <v/>
      </c>
      <c r="DW221" s="793"/>
      <c r="DX221" s="794"/>
      <c r="DY221" s="794"/>
      <c r="DZ221" s="797"/>
      <c r="EA221" s="797"/>
      <c r="EB221" s="797"/>
      <c r="EC221" s="797"/>
      <c r="ED221" s="797"/>
      <c r="EE221" s="797"/>
      <c r="EF221" s="797"/>
      <c r="EG221" s="797"/>
      <c r="EH221" s="797"/>
      <c r="EI221" s="797"/>
      <c r="EJ221" s="797"/>
      <c r="EK221" s="797"/>
      <c r="EL221" s="797"/>
      <c r="EM221" s="794"/>
      <c r="EN221" s="794"/>
      <c r="EO221" s="794"/>
      <c r="EP221" s="794"/>
      <c r="EQ221" s="794"/>
      <c r="ER221" s="794"/>
      <c r="ES221" s="794"/>
      <c r="ET221" s="794"/>
      <c r="EU221" s="794"/>
      <c r="EV221" s="794"/>
      <c r="EW221" s="794"/>
      <c r="EX221" s="794"/>
      <c r="EY221" s="794"/>
      <c r="EZ221" s="797"/>
      <c r="FA221" s="794"/>
      <c r="FB221" s="794"/>
      <c r="FC221" s="794"/>
      <c r="FD221" s="794"/>
      <c r="FE221" s="794"/>
      <c r="FF221" s="794"/>
      <c r="FG221" s="794"/>
      <c r="FH221" s="794"/>
      <c r="FI221" s="794"/>
      <c r="FJ221" s="794"/>
      <c r="FK221" s="794"/>
      <c r="FL221" s="794"/>
      <c r="FM221" s="794"/>
      <c r="FN221" s="794"/>
      <c r="FO221" s="794"/>
      <c r="FP221" s="794"/>
      <c r="FQ221" s="794"/>
      <c r="FR221" s="794"/>
      <c r="FS221" s="794"/>
      <c r="FT221" s="794"/>
      <c r="FU221" s="794"/>
      <c r="FV221" s="812" t="str">
        <f t="shared" si="59"/>
        <v/>
      </c>
      <c r="FW221" s="806" t="str">
        <f t="shared" si="60"/>
        <v/>
      </c>
      <c r="FX221" s="807" t="str">
        <f t="shared" si="61"/>
        <v/>
      </c>
      <c r="FY221" s="807" t="str">
        <f t="shared" si="62"/>
        <v/>
      </c>
      <c r="FZ221" s="808" t="str">
        <f t="shared" si="63"/>
        <v/>
      </c>
    </row>
    <row r="222" spans="14:182" x14ac:dyDescent="0.2">
      <c r="N222" s="804">
        <f>SUM(AirVision!A221)</f>
        <v>0</v>
      </c>
      <c r="O222" s="793"/>
      <c r="P222" s="794"/>
      <c r="Q222" s="794"/>
      <c r="R222" s="797"/>
      <c r="S222" s="797"/>
      <c r="T222" s="797"/>
      <c r="U222" s="797"/>
      <c r="V222" s="797"/>
      <c r="W222" s="797"/>
      <c r="X222" s="797"/>
      <c r="Y222" s="797"/>
      <c r="Z222" s="797"/>
      <c r="AA222" s="797"/>
      <c r="AB222" s="797"/>
      <c r="AC222" s="797"/>
      <c r="AD222" s="797"/>
      <c r="AE222" s="794"/>
      <c r="AF222" s="794"/>
      <c r="AG222" s="794"/>
      <c r="AH222" s="794"/>
      <c r="AI222" s="794"/>
      <c r="AJ222" s="794"/>
      <c r="AK222" s="794"/>
      <c r="AL222" s="794"/>
      <c r="AM222" s="794"/>
      <c r="AN222" s="794"/>
      <c r="AO222" s="794"/>
      <c r="AP222" s="794"/>
      <c r="AQ222" s="794"/>
      <c r="AR222" s="794"/>
      <c r="AS222" s="794"/>
      <c r="AT222" s="794"/>
      <c r="AU222" s="794"/>
      <c r="AV222" s="794"/>
      <c r="AW222" s="794"/>
      <c r="AX222" s="794"/>
      <c r="AY222" s="794"/>
      <c r="AZ222" s="794"/>
      <c r="BA222" s="794"/>
      <c r="BB222" s="794"/>
      <c r="BC222" s="794"/>
      <c r="BD222" s="794"/>
      <c r="BE222" s="794"/>
      <c r="BF222" s="794"/>
      <c r="BG222" s="794"/>
      <c r="BH222" s="794"/>
      <c r="BI222" s="794"/>
      <c r="BJ222" s="794"/>
      <c r="BK222" s="794"/>
      <c r="BL222" s="794"/>
      <c r="BM222" s="794"/>
      <c r="BN222" s="812" t="str">
        <f t="shared" si="54"/>
        <v/>
      </c>
      <c r="BO222" s="806" t="str">
        <f t="shared" si="55"/>
        <v/>
      </c>
      <c r="BP222" s="807" t="str">
        <f t="shared" si="56"/>
        <v/>
      </c>
      <c r="BQ222" s="807" t="str">
        <f t="shared" si="57"/>
        <v/>
      </c>
      <c r="BR222" s="808" t="str">
        <f t="shared" si="58"/>
        <v/>
      </c>
      <c r="BS222" s="793"/>
      <c r="BT222" s="794"/>
      <c r="BU222" s="794"/>
      <c r="BV222" s="797"/>
      <c r="BW222" s="797"/>
      <c r="BX222" s="797"/>
      <c r="BY222" s="797"/>
      <c r="BZ222" s="797"/>
      <c r="CA222" s="797"/>
      <c r="CB222" s="797"/>
      <c r="CC222" s="797"/>
      <c r="CD222" s="797"/>
      <c r="CE222" s="797"/>
      <c r="CF222" s="797"/>
      <c r="CG222" s="797"/>
      <c r="CH222" s="797"/>
      <c r="CI222" s="794"/>
      <c r="CJ222" s="794"/>
      <c r="CK222" s="794"/>
      <c r="CL222" s="794"/>
      <c r="CM222" s="794"/>
      <c r="CN222" s="794"/>
      <c r="CO222" s="794"/>
      <c r="CP222" s="794"/>
      <c r="CQ222" s="794"/>
      <c r="CR222" s="794"/>
      <c r="CS222" s="794"/>
      <c r="CT222" s="794"/>
      <c r="CU222" s="794"/>
      <c r="CV222" s="797"/>
      <c r="CW222" s="794"/>
      <c r="CX222" s="794"/>
      <c r="CY222" s="794"/>
      <c r="CZ222" s="794"/>
      <c r="DA222" s="794"/>
      <c r="DB222" s="794"/>
      <c r="DC222" s="794"/>
      <c r="DD222" s="794"/>
      <c r="DE222" s="794"/>
      <c r="DF222" s="794"/>
      <c r="DG222" s="794"/>
      <c r="DH222" s="794"/>
      <c r="DI222" s="794"/>
      <c r="DJ222" s="794"/>
      <c r="DK222" s="794"/>
      <c r="DL222" s="794"/>
      <c r="DM222" s="794"/>
      <c r="DN222" s="794"/>
      <c r="DO222" s="794"/>
      <c r="DP222" s="794"/>
      <c r="DQ222" s="794"/>
      <c r="DR222" s="812" t="str">
        <f t="shared" si="49"/>
        <v/>
      </c>
      <c r="DS222" s="806" t="str">
        <f t="shared" si="50"/>
        <v/>
      </c>
      <c r="DT222" s="807" t="str">
        <f t="shared" si="51"/>
        <v/>
      </c>
      <c r="DU222" s="807" t="str">
        <f t="shared" si="52"/>
        <v/>
      </c>
      <c r="DV222" s="808" t="str">
        <f t="shared" si="53"/>
        <v/>
      </c>
      <c r="DW222" s="793"/>
      <c r="DX222" s="794"/>
      <c r="DY222" s="794"/>
      <c r="DZ222" s="797"/>
      <c r="EA222" s="797"/>
      <c r="EB222" s="797"/>
      <c r="EC222" s="797"/>
      <c r="ED222" s="797"/>
      <c r="EE222" s="797"/>
      <c r="EF222" s="797"/>
      <c r="EG222" s="797"/>
      <c r="EH222" s="797"/>
      <c r="EI222" s="797"/>
      <c r="EJ222" s="797"/>
      <c r="EK222" s="797"/>
      <c r="EL222" s="797"/>
      <c r="EM222" s="794"/>
      <c r="EN222" s="794"/>
      <c r="EO222" s="794"/>
      <c r="EP222" s="794"/>
      <c r="EQ222" s="794"/>
      <c r="ER222" s="794"/>
      <c r="ES222" s="794"/>
      <c r="ET222" s="794"/>
      <c r="EU222" s="794"/>
      <c r="EV222" s="794"/>
      <c r="EW222" s="794"/>
      <c r="EX222" s="794"/>
      <c r="EY222" s="794"/>
      <c r="EZ222" s="797"/>
      <c r="FA222" s="794"/>
      <c r="FB222" s="794"/>
      <c r="FC222" s="794"/>
      <c r="FD222" s="794"/>
      <c r="FE222" s="794"/>
      <c r="FF222" s="794"/>
      <c r="FG222" s="794"/>
      <c r="FH222" s="794"/>
      <c r="FI222" s="794"/>
      <c r="FJ222" s="794"/>
      <c r="FK222" s="794"/>
      <c r="FL222" s="794"/>
      <c r="FM222" s="794"/>
      <c r="FN222" s="794"/>
      <c r="FO222" s="794"/>
      <c r="FP222" s="794"/>
      <c r="FQ222" s="794"/>
      <c r="FR222" s="794"/>
      <c r="FS222" s="794"/>
      <c r="FT222" s="794"/>
      <c r="FU222" s="794"/>
      <c r="FV222" s="812" t="str">
        <f t="shared" si="59"/>
        <v/>
      </c>
      <c r="FW222" s="806" t="str">
        <f t="shared" si="60"/>
        <v/>
      </c>
      <c r="FX222" s="807" t="str">
        <f t="shared" si="61"/>
        <v/>
      </c>
      <c r="FY222" s="807" t="str">
        <f t="shared" si="62"/>
        <v/>
      </c>
      <c r="FZ222" s="808" t="str">
        <f t="shared" si="63"/>
        <v/>
      </c>
    </row>
    <row r="223" spans="14:182" x14ac:dyDescent="0.2">
      <c r="N223" s="804">
        <f>SUM(AirVision!A222)</f>
        <v>0</v>
      </c>
      <c r="O223" s="793"/>
      <c r="P223" s="794"/>
      <c r="Q223" s="794"/>
      <c r="R223" s="797"/>
      <c r="S223" s="797"/>
      <c r="T223" s="797"/>
      <c r="U223" s="797"/>
      <c r="V223" s="797"/>
      <c r="W223" s="797"/>
      <c r="X223" s="797"/>
      <c r="Y223" s="797"/>
      <c r="Z223" s="797"/>
      <c r="AA223" s="797"/>
      <c r="AB223" s="797"/>
      <c r="AC223" s="797"/>
      <c r="AD223" s="797"/>
      <c r="AE223" s="794"/>
      <c r="AF223" s="794"/>
      <c r="AG223" s="794"/>
      <c r="AH223" s="794"/>
      <c r="AI223" s="794"/>
      <c r="AJ223" s="794"/>
      <c r="AK223" s="794"/>
      <c r="AL223" s="794"/>
      <c r="AM223" s="794"/>
      <c r="AN223" s="794"/>
      <c r="AO223" s="794"/>
      <c r="AP223" s="794"/>
      <c r="AQ223" s="794"/>
      <c r="AR223" s="794"/>
      <c r="AS223" s="794"/>
      <c r="AT223" s="794"/>
      <c r="AU223" s="794"/>
      <c r="AV223" s="794"/>
      <c r="AW223" s="794"/>
      <c r="AX223" s="794"/>
      <c r="AY223" s="794"/>
      <c r="AZ223" s="794"/>
      <c r="BA223" s="794"/>
      <c r="BB223" s="794"/>
      <c r="BC223" s="794"/>
      <c r="BD223" s="794"/>
      <c r="BE223" s="794"/>
      <c r="BF223" s="794"/>
      <c r="BG223" s="794"/>
      <c r="BH223" s="794"/>
      <c r="BI223" s="794"/>
      <c r="BJ223" s="794"/>
      <c r="BK223" s="794"/>
      <c r="BL223" s="794"/>
      <c r="BM223" s="794"/>
      <c r="BN223" s="812" t="str">
        <f t="shared" si="54"/>
        <v/>
      </c>
      <c r="BO223" s="806" t="str">
        <f t="shared" si="55"/>
        <v/>
      </c>
      <c r="BP223" s="807" t="str">
        <f t="shared" si="56"/>
        <v/>
      </c>
      <c r="BQ223" s="807" t="str">
        <f t="shared" si="57"/>
        <v/>
      </c>
      <c r="BR223" s="808" t="str">
        <f t="shared" si="58"/>
        <v/>
      </c>
      <c r="BS223" s="793"/>
      <c r="BT223" s="794"/>
      <c r="BU223" s="794"/>
      <c r="BV223" s="797"/>
      <c r="BW223" s="797"/>
      <c r="BX223" s="797"/>
      <c r="BY223" s="797"/>
      <c r="BZ223" s="797"/>
      <c r="CA223" s="797"/>
      <c r="CB223" s="797"/>
      <c r="CC223" s="797"/>
      <c r="CD223" s="797"/>
      <c r="CE223" s="797"/>
      <c r="CF223" s="797"/>
      <c r="CG223" s="797"/>
      <c r="CH223" s="797"/>
      <c r="CI223" s="794"/>
      <c r="CJ223" s="794"/>
      <c r="CK223" s="794"/>
      <c r="CL223" s="794"/>
      <c r="CM223" s="794"/>
      <c r="CN223" s="794"/>
      <c r="CO223" s="794"/>
      <c r="CP223" s="794"/>
      <c r="CQ223" s="794"/>
      <c r="CR223" s="794"/>
      <c r="CS223" s="794"/>
      <c r="CT223" s="794"/>
      <c r="CU223" s="794"/>
      <c r="CV223" s="797"/>
      <c r="CW223" s="794"/>
      <c r="CX223" s="794"/>
      <c r="CY223" s="794"/>
      <c r="CZ223" s="794"/>
      <c r="DA223" s="794"/>
      <c r="DB223" s="794"/>
      <c r="DC223" s="794"/>
      <c r="DD223" s="794"/>
      <c r="DE223" s="794"/>
      <c r="DF223" s="794"/>
      <c r="DG223" s="794"/>
      <c r="DH223" s="794"/>
      <c r="DI223" s="794"/>
      <c r="DJ223" s="794"/>
      <c r="DK223" s="794"/>
      <c r="DL223" s="794"/>
      <c r="DM223" s="794"/>
      <c r="DN223" s="794"/>
      <c r="DO223" s="794"/>
      <c r="DP223" s="794"/>
      <c r="DQ223" s="794"/>
      <c r="DR223" s="812" t="str">
        <f t="shared" si="49"/>
        <v/>
      </c>
      <c r="DS223" s="806" t="str">
        <f t="shared" si="50"/>
        <v/>
      </c>
      <c r="DT223" s="807" t="str">
        <f t="shared" si="51"/>
        <v/>
      </c>
      <c r="DU223" s="807" t="str">
        <f t="shared" si="52"/>
        <v/>
      </c>
      <c r="DV223" s="808" t="str">
        <f t="shared" si="53"/>
        <v/>
      </c>
      <c r="DW223" s="793"/>
      <c r="DX223" s="794"/>
      <c r="DY223" s="794"/>
      <c r="DZ223" s="797"/>
      <c r="EA223" s="797"/>
      <c r="EB223" s="797"/>
      <c r="EC223" s="797"/>
      <c r="ED223" s="797"/>
      <c r="EE223" s="797"/>
      <c r="EF223" s="797"/>
      <c r="EG223" s="797"/>
      <c r="EH223" s="797"/>
      <c r="EI223" s="797"/>
      <c r="EJ223" s="797"/>
      <c r="EK223" s="797"/>
      <c r="EL223" s="797"/>
      <c r="EM223" s="794"/>
      <c r="EN223" s="794"/>
      <c r="EO223" s="794"/>
      <c r="EP223" s="794"/>
      <c r="EQ223" s="794"/>
      <c r="ER223" s="794"/>
      <c r="ES223" s="794"/>
      <c r="ET223" s="794"/>
      <c r="EU223" s="794"/>
      <c r="EV223" s="794"/>
      <c r="EW223" s="794"/>
      <c r="EX223" s="794"/>
      <c r="EY223" s="794"/>
      <c r="EZ223" s="797"/>
      <c r="FA223" s="794"/>
      <c r="FB223" s="794"/>
      <c r="FC223" s="794"/>
      <c r="FD223" s="794"/>
      <c r="FE223" s="794"/>
      <c r="FF223" s="794"/>
      <c r="FG223" s="794"/>
      <c r="FH223" s="794"/>
      <c r="FI223" s="794"/>
      <c r="FJ223" s="794"/>
      <c r="FK223" s="794"/>
      <c r="FL223" s="794"/>
      <c r="FM223" s="794"/>
      <c r="FN223" s="794"/>
      <c r="FO223" s="794"/>
      <c r="FP223" s="794"/>
      <c r="FQ223" s="794"/>
      <c r="FR223" s="794"/>
      <c r="FS223" s="794"/>
      <c r="FT223" s="794"/>
      <c r="FU223" s="794"/>
      <c r="FV223" s="812" t="str">
        <f t="shared" si="59"/>
        <v/>
      </c>
      <c r="FW223" s="806" t="str">
        <f t="shared" si="60"/>
        <v/>
      </c>
      <c r="FX223" s="807" t="str">
        <f t="shared" si="61"/>
        <v/>
      </c>
      <c r="FY223" s="807" t="str">
        <f t="shared" si="62"/>
        <v/>
      </c>
      <c r="FZ223" s="808" t="str">
        <f t="shared" si="63"/>
        <v/>
      </c>
    </row>
    <row r="224" spans="14:182" x14ac:dyDescent="0.2">
      <c r="N224" s="804">
        <f>SUM(AirVision!A223)</f>
        <v>0</v>
      </c>
      <c r="O224" s="793"/>
      <c r="P224" s="794"/>
      <c r="Q224" s="794"/>
      <c r="R224" s="797"/>
      <c r="S224" s="797"/>
      <c r="T224" s="797"/>
      <c r="U224" s="797"/>
      <c r="V224" s="797"/>
      <c r="W224" s="797"/>
      <c r="X224" s="797"/>
      <c r="Y224" s="797"/>
      <c r="Z224" s="797"/>
      <c r="AA224" s="797"/>
      <c r="AB224" s="797"/>
      <c r="AC224" s="797"/>
      <c r="AD224" s="797"/>
      <c r="AE224" s="794"/>
      <c r="AF224" s="794"/>
      <c r="AG224" s="794"/>
      <c r="AH224" s="794"/>
      <c r="AI224" s="794"/>
      <c r="AJ224" s="794"/>
      <c r="AK224" s="794"/>
      <c r="AL224" s="794"/>
      <c r="AM224" s="794"/>
      <c r="AN224" s="794"/>
      <c r="AO224" s="794"/>
      <c r="AP224" s="794"/>
      <c r="AQ224" s="794"/>
      <c r="AR224" s="794"/>
      <c r="AS224" s="794"/>
      <c r="AT224" s="794"/>
      <c r="AU224" s="794"/>
      <c r="AV224" s="794"/>
      <c r="AW224" s="794"/>
      <c r="AX224" s="794"/>
      <c r="AY224" s="794"/>
      <c r="AZ224" s="794"/>
      <c r="BA224" s="794"/>
      <c r="BB224" s="794"/>
      <c r="BC224" s="794"/>
      <c r="BD224" s="794"/>
      <c r="BE224" s="794"/>
      <c r="BF224" s="794"/>
      <c r="BG224" s="794"/>
      <c r="BH224" s="794"/>
      <c r="BI224" s="794"/>
      <c r="BJ224" s="794"/>
      <c r="BK224" s="794"/>
      <c r="BL224" s="794"/>
      <c r="BM224" s="794"/>
      <c r="BN224" s="812" t="str">
        <f t="shared" si="54"/>
        <v/>
      </c>
      <c r="BO224" s="806" t="str">
        <f t="shared" si="55"/>
        <v/>
      </c>
      <c r="BP224" s="807" t="str">
        <f t="shared" si="56"/>
        <v/>
      </c>
      <c r="BQ224" s="807" t="str">
        <f t="shared" si="57"/>
        <v/>
      </c>
      <c r="BR224" s="808" t="str">
        <f t="shared" si="58"/>
        <v/>
      </c>
      <c r="BS224" s="793"/>
      <c r="BT224" s="794"/>
      <c r="BU224" s="794"/>
      <c r="BV224" s="797"/>
      <c r="BW224" s="797"/>
      <c r="BX224" s="797"/>
      <c r="BY224" s="797"/>
      <c r="BZ224" s="797"/>
      <c r="CA224" s="797"/>
      <c r="CB224" s="797"/>
      <c r="CC224" s="797"/>
      <c r="CD224" s="797"/>
      <c r="CE224" s="797"/>
      <c r="CF224" s="797"/>
      <c r="CG224" s="797"/>
      <c r="CH224" s="797"/>
      <c r="CI224" s="794"/>
      <c r="CJ224" s="794"/>
      <c r="CK224" s="794"/>
      <c r="CL224" s="794"/>
      <c r="CM224" s="794"/>
      <c r="CN224" s="794"/>
      <c r="CO224" s="794"/>
      <c r="CP224" s="794"/>
      <c r="CQ224" s="794"/>
      <c r="CR224" s="794"/>
      <c r="CS224" s="794"/>
      <c r="CT224" s="794"/>
      <c r="CU224" s="794"/>
      <c r="CV224" s="797"/>
      <c r="CW224" s="794"/>
      <c r="CX224" s="794"/>
      <c r="CY224" s="794"/>
      <c r="CZ224" s="794"/>
      <c r="DA224" s="794"/>
      <c r="DB224" s="794"/>
      <c r="DC224" s="794"/>
      <c r="DD224" s="794"/>
      <c r="DE224" s="794"/>
      <c r="DF224" s="794"/>
      <c r="DG224" s="794"/>
      <c r="DH224" s="794"/>
      <c r="DI224" s="794"/>
      <c r="DJ224" s="794"/>
      <c r="DK224" s="794"/>
      <c r="DL224" s="794"/>
      <c r="DM224" s="794"/>
      <c r="DN224" s="794"/>
      <c r="DO224" s="794"/>
      <c r="DP224" s="794"/>
      <c r="DQ224" s="794"/>
      <c r="DR224" s="812" t="str">
        <f t="shared" ref="DR224:DR287" si="64">IF(ISNUMBER(BV224),BV224*2.237,"")</f>
        <v/>
      </c>
      <c r="DS224" s="806" t="str">
        <f t="shared" ref="DS224:DS287" si="65">IF(ISNUMBER(BW224),BW224*2.237,"")</f>
        <v/>
      </c>
      <c r="DT224" s="807" t="str">
        <f t="shared" ref="DT224:DT287" si="66">IF(ISNUMBER(CB224),CONVERT(CB224,"C","F"),"")</f>
        <v/>
      </c>
      <c r="DU224" s="807" t="str">
        <f t="shared" ref="DU224:DU287" si="67">IF(ISNUMBER(CC224),CONVERT(CC224,"C","F"),"")</f>
        <v/>
      </c>
      <c r="DV224" s="808" t="str">
        <f t="shared" ref="DV224:DV287" si="68">IF(ISNUMBER(CD224),CONVERT(CD224,"C","F"),"")</f>
        <v/>
      </c>
      <c r="DW224" s="793"/>
      <c r="DX224" s="794"/>
      <c r="DY224" s="794"/>
      <c r="DZ224" s="797"/>
      <c r="EA224" s="797"/>
      <c r="EB224" s="797"/>
      <c r="EC224" s="797"/>
      <c r="ED224" s="797"/>
      <c r="EE224" s="797"/>
      <c r="EF224" s="797"/>
      <c r="EG224" s="797"/>
      <c r="EH224" s="797"/>
      <c r="EI224" s="797"/>
      <c r="EJ224" s="797"/>
      <c r="EK224" s="797"/>
      <c r="EL224" s="797"/>
      <c r="EM224" s="794"/>
      <c r="EN224" s="794"/>
      <c r="EO224" s="794"/>
      <c r="EP224" s="794"/>
      <c r="EQ224" s="794"/>
      <c r="ER224" s="794"/>
      <c r="ES224" s="794"/>
      <c r="ET224" s="794"/>
      <c r="EU224" s="794"/>
      <c r="EV224" s="794"/>
      <c r="EW224" s="794"/>
      <c r="EX224" s="794"/>
      <c r="EY224" s="794"/>
      <c r="EZ224" s="797"/>
      <c r="FA224" s="794"/>
      <c r="FB224" s="794"/>
      <c r="FC224" s="794"/>
      <c r="FD224" s="794"/>
      <c r="FE224" s="794"/>
      <c r="FF224" s="794"/>
      <c r="FG224" s="794"/>
      <c r="FH224" s="794"/>
      <c r="FI224" s="794"/>
      <c r="FJ224" s="794"/>
      <c r="FK224" s="794"/>
      <c r="FL224" s="794"/>
      <c r="FM224" s="794"/>
      <c r="FN224" s="794"/>
      <c r="FO224" s="794"/>
      <c r="FP224" s="794"/>
      <c r="FQ224" s="794"/>
      <c r="FR224" s="794"/>
      <c r="FS224" s="794"/>
      <c r="FT224" s="794"/>
      <c r="FU224" s="794"/>
      <c r="FV224" s="812" t="str">
        <f t="shared" si="59"/>
        <v/>
      </c>
      <c r="FW224" s="806" t="str">
        <f t="shared" si="60"/>
        <v/>
      </c>
      <c r="FX224" s="807" t="str">
        <f t="shared" si="61"/>
        <v/>
      </c>
      <c r="FY224" s="807" t="str">
        <f t="shared" si="62"/>
        <v/>
      </c>
      <c r="FZ224" s="808" t="str">
        <f t="shared" si="63"/>
        <v/>
      </c>
    </row>
    <row r="225" spans="14:182" x14ac:dyDescent="0.2">
      <c r="N225" s="804">
        <f>SUM(AirVision!A224)</f>
        <v>0</v>
      </c>
      <c r="O225" s="793"/>
      <c r="P225" s="794"/>
      <c r="Q225" s="794"/>
      <c r="R225" s="797"/>
      <c r="S225" s="797"/>
      <c r="T225" s="797"/>
      <c r="U225" s="797"/>
      <c r="V225" s="797"/>
      <c r="W225" s="797"/>
      <c r="X225" s="797"/>
      <c r="Y225" s="797"/>
      <c r="Z225" s="797"/>
      <c r="AA225" s="797"/>
      <c r="AB225" s="797"/>
      <c r="AC225" s="797"/>
      <c r="AD225" s="797"/>
      <c r="AE225" s="794"/>
      <c r="AF225" s="794"/>
      <c r="AG225" s="794"/>
      <c r="AH225" s="794"/>
      <c r="AI225" s="794"/>
      <c r="AJ225" s="794"/>
      <c r="AK225" s="794"/>
      <c r="AL225" s="794"/>
      <c r="AM225" s="794"/>
      <c r="AN225" s="794"/>
      <c r="AO225" s="794"/>
      <c r="AP225" s="794"/>
      <c r="AQ225" s="794"/>
      <c r="AR225" s="794"/>
      <c r="AS225" s="794"/>
      <c r="AT225" s="794"/>
      <c r="AU225" s="794"/>
      <c r="AV225" s="794"/>
      <c r="AW225" s="794"/>
      <c r="AX225" s="794"/>
      <c r="AY225" s="794"/>
      <c r="AZ225" s="794"/>
      <c r="BA225" s="794"/>
      <c r="BB225" s="794"/>
      <c r="BC225" s="794"/>
      <c r="BD225" s="794"/>
      <c r="BE225" s="794"/>
      <c r="BF225" s="794"/>
      <c r="BG225" s="794"/>
      <c r="BH225" s="794"/>
      <c r="BI225" s="794"/>
      <c r="BJ225" s="794"/>
      <c r="BK225" s="794"/>
      <c r="BL225" s="794"/>
      <c r="BM225" s="794"/>
      <c r="BN225" s="812" t="str">
        <f t="shared" si="54"/>
        <v/>
      </c>
      <c r="BO225" s="806" t="str">
        <f t="shared" si="55"/>
        <v/>
      </c>
      <c r="BP225" s="807" t="str">
        <f t="shared" si="56"/>
        <v/>
      </c>
      <c r="BQ225" s="807" t="str">
        <f t="shared" si="57"/>
        <v/>
      </c>
      <c r="BR225" s="808" t="str">
        <f t="shared" si="58"/>
        <v/>
      </c>
      <c r="BS225" s="793"/>
      <c r="BT225" s="794"/>
      <c r="BU225" s="794"/>
      <c r="BV225" s="797"/>
      <c r="BW225" s="797"/>
      <c r="BX225" s="797"/>
      <c r="BY225" s="797"/>
      <c r="BZ225" s="797"/>
      <c r="CA225" s="797"/>
      <c r="CB225" s="797"/>
      <c r="CC225" s="797"/>
      <c r="CD225" s="797"/>
      <c r="CE225" s="797"/>
      <c r="CF225" s="797"/>
      <c r="CG225" s="797"/>
      <c r="CH225" s="797"/>
      <c r="CI225" s="794"/>
      <c r="CJ225" s="794"/>
      <c r="CK225" s="794"/>
      <c r="CL225" s="794"/>
      <c r="CM225" s="794"/>
      <c r="CN225" s="794"/>
      <c r="CO225" s="794"/>
      <c r="CP225" s="794"/>
      <c r="CQ225" s="794"/>
      <c r="CR225" s="794"/>
      <c r="CS225" s="794"/>
      <c r="CT225" s="794"/>
      <c r="CU225" s="794"/>
      <c r="CV225" s="797"/>
      <c r="CW225" s="794"/>
      <c r="CX225" s="794"/>
      <c r="CY225" s="794"/>
      <c r="CZ225" s="794"/>
      <c r="DA225" s="794"/>
      <c r="DB225" s="794"/>
      <c r="DC225" s="794"/>
      <c r="DD225" s="794"/>
      <c r="DE225" s="794"/>
      <c r="DF225" s="794"/>
      <c r="DG225" s="794"/>
      <c r="DH225" s="794"/>
      <c r="DI225" s="794"/>
      <c r="DJ225" s="794"/>
      <c r="DK225" s="794"/>
      <c r="DL225" s="794"/>
      <c r="DM225" s="794"/>
      <c r="DN225" s="794"/>
      <c r="DO225" s="794"/>
      <c r="DP225" s="794"/>
      <c r="DQ225" s="794"/>
      <c r="DR225" s="812" t="str">
        <f t="shared" si="64"/>
        <v/>
      </c>
      <c r="DS225" s="806" t="str">
        <f t="shared" si="65"/>
        <v/>
      </c>
      <c r="DT225" s="807" t="str">
        <f t="shared" si="66"/>
        <v/>
      </c>
      <c r="DU225" s="807" t="str">
        <f t="shared" si="67"/>
        <v/>
      </c>
      <c r="DV225" s="808" t="str">
        <f t="shared" si="68"/>
        <v/>
      </c>
      <c r="DW225" s="793"/>
      <c r="DX225" s="794"/>
      <c r="DY225" s="794"/>
      <c r="DZ225" s="797"/>
      <c r="EA225" s="797"/>
      <c r="EB225" s="797"/>
      <c r="EC225" s="797"/>
      <c r="ED225" s="797"/>
      <c r="EE225" s="797"/>
      <c r="EF225" s="797"/>
      <c r="EG225" s="797"/>
      <c r="EH225" s="797"/>
      <c r="EI225" s="797"/>
      <c r="EJ225" s="797"/>
      <c r="EK225" s="797"/>
      <c r="EL225" s="797"/>
      <c r="EM225" s="794"/>
      <c r="EN225" s="794"/>
      <c r="EO225" s="794"/>
      <c r="EP225" s="794"/>
      <c r="EQ225" s="794"/>
      <c r="ER225" s="794"/>
      <c r="ES225" s="794"/>
      <c r="ET225" s="794"/>
      <c r="EU225" s="794"/>
      <c r="EV225" s="794"/>
      <c r="EW225" s="794"/>
      <c r="EX225" s="794"/>
      <c r="EY225" s="794"/>
      <c r="EZ225" s="797"/>
      <c r="FA225" s="794"/>
      <c r="FB225" s="794"/>
      <c r="FC225" s="794"/>
      <c r="FD225" s="794"/>
      <c r="FE225" s="794"/>
      <c r="FF225" s="794"/>
      <c r="FG225" s="794"/>
      <c r="FH225" s="794"/>
      <c r="FI225" s="794"/>
      <c r="FJ225" s="794"/>
      <c r="FK225" s="794"/>
      <c r="FL225" s="794"/>
      <c r="FM225" s="794"/>
      <c r="FN225" s="794"/>
      <c r="FO225" s="794"/>
      <c r="FP225" s="794"/>
      <c r="FQ225" s="794"/>
      <c r="FR225" s="794"/>
      <c r="FS225" s="794"/>
      <c r="FT225" s="794"/>
      <c r="FU225" s="794"/>
      <c r="FV225" s="812" t="str">
        <f t="shared" si="59"/>
        <v/>
      </c>
      <c r="FW225" s="806" t="str">
        <f t="shared" si="60"/>
        <v/>
      </c>
      <c r="FX225" s="807" t="str">
        <f t="shared" si="61"/>
        <v/>
      </c>
      <c r="FY225" s="807" t="str">
        <f t="shared" si="62"/>
        <v/>
      </c>
      <c r="FZ225" s="808" t="str">
        <f t="shared" si="63"/>
        <v/>
      </c>
    </row>
    <row r="226" spans="14:182" x14ac:dyDescent="0.2">
      <c r="N226" s="804">
        <f>SUM(AirVision!A225)</f>
        <v>0</v>
      </c>
      <c r="O226" s="793"/>
      <c r="P226" s="794"/>
      <c r="Q226" s="794"/>
      <c r="R226" s="797"/>
      <c r="S226" s="797"/>
      <c r="T226" s="797"/>
      <c r="U226" s="797"/>
      <c r="V226" s="797"/>
      <c r="W226" s="797"/>
      <c r="X226" s="797"/>
      <c r="Y226" s="797"/>
      <c r="Z226" s="797"/>
      <c r="AA226" s="797"/>
      <c r="AB226" s="797"/>
      <c r="AC226" s="797"/>
      <c r="AD226" s="797"/>
      <c r="AE226" s="794"/>
      <c r="AF226" s="794"/>
      <c r="AG226" s="794"/>
      <c r="AH226" s="794"/>
      <c r="AI226" s="794"/>
      <c r="AJ226" s="794"/>
      <c r="AK226" s="794"/>
      <c r="AL226" s="794"/>
      <c r="AM226" s="794"/>
      <c r="AN226" s="794"/>
      <c r="AO226" s="794"/>
      <c r="AP226" s="794"/>
      <c r="AQ226" s="794"/>
      <c r="AR226" s="794"/>
      <c r="AS226" s="794"/>
      <c r="AT226" s="794"/>
      <c r="AU226" s="794"/>
      <c r="AV226" s="794"/>
      <c r="AW226" s="794"/>
      <c r="AX226" s="794"/>
      <c r="AY226" s="794"/>
      <c r="AZ226" s="794"/>
      <c r="BA226" s="794"/>
      <c r="BB226" s="794"/>
      <c r="BC226" s="794"/>
      <c r="BD226" s="794"/>
      <c r="BE226" s="794"/>
      <c r="BF226" s="794"/>
      <c r="BG226" s="794"/>
      <c r="BH226" s="794"/>
      <c r="BI226" s="794"/>
      <c r="BJ226" s="794"/>
      <c r="BK226" s="794"/>
      <c r="BL226" s="794"/>
      <c r="BM226" s="794"/>
      <c r="BN226" s="812" t="str">
        <f t="shared" si="54"/>
        <v/>
      </c>
      <c r="BO226" s="806" t="str">
        <f t="shared" si="55"/>
        <v/>
      </c>
      <c r="BP226" s="807" t="str">
        <f t="shared" si="56"/>
        <v/>
      </c>
      <c r="BQ226" s="807" t="str">
        <f t="shared" si="57"/>
        <v/>
      </c>
      <c r="BR226" s="808" t="str">
        <f t="shared" si="58"/>
        <v/>
      </c>
      <c r="BS226" s="793"/>
      <c r="BT226" s="794"/>
      <c r="BU226" s="794"/>
      <c r="BV226" s="797"/>
      <c r="BW226" s="797"/>
      <c r="BX226" s="797"/>
      <c r="BY226" s="797"/>
      <c r="BZ226" s="797"/>
      <c r="CA226" s="797"/>
      <c r="CB226" s="797"/>
      <c r="CC226" s="797"/>
      <c r="CD226" s="797"/>
      <c r="CE226" s="797"/>
      <c r="CF226" s="797"/>
      <c r="CG226" s="797"/>
      <c r="CH226" s="797"/>
      <c r="CI226" s="794"/>
      <c r="CJ226" s="794"/>
      <c r="CK226" s="794"/>
      <c r="CL226" s="794"/>
      <c r="CM226" s="794"/>
      <c r="CN226" s="794"/>
      <c r="CO226" s="794"/>
      <c r="CP226" s="794"/>
      <c r="CQ226" s="794"/>
      <c r="CR226" s="794"/>
      <c r="CS226" s="794"/>
      <c r="CT226" s="794"/>
      <c r="CU226" s="794"/>
      <c r="CV226" s="797"/>
      <c r="CW226" s="794"/>
      <c r="CX226" s="794"/>
      <c r="CY226" s="794"/>
      <c r="CZ226" s="794"/>
      <c r="DA226" s="794"/>
      <c r="DB226" s="794"/>
      <c r="DC226" s="794"/>
      <c r="DD226" s="794"/>
      <c r="DE226" s="794"/>
      <c r="DF226" s="794"/>
      <c r="DG226" s="794"/>
      <c r="DH226" s="794"/>
      <c r="DI226" s="794"/>
      <c r="DJ226" s="794"/>
      <c r="DK226" s="794"/>
      <c r="DL226" s="794"/>
      <c r="DM226" s="794"/>
      <c r="DN226" s="794"/>
      <c r="DO226" s="794"/>
      <c r="DP226" s="794"/>
      <c r="DQ226" s="794"/>
      <c r="DR226" s="812" t="str">
        <f t="shared" si="64"/>
        <v/>
      </c>
      <c r="DS226" s="806" t="str">
        <f t="shared" si="65"/>
        <v/>
      </c>
      <c r="DT226" s="807" t="str">
        <f t="shared" si="66"/>
        <v/>
      </c>
      <c r="DU226" s="807" t="str">
        <f t="shared" si="67"/>
        <v/>
      </c>
      <c r="DV226" s="808" t="str">
        <f t="shared" si="68"/>
        <v/>
      </c>
      <c r="DW226" s="793"/>
      <c r="DX226" s="794"/>
      <c r="DY226" s="794"/>
      <c r="DZ226" s="797"/>
      <c r="EA226" s="797"/>
      <c r="EB226" s="797"/>
      <c r="EC226" s="797"/>
      <c r="ED226" s="797"/>
      <c r="EE226" s="797"/>
      <c r="EF226" s="797"/>
      <c r="EG226" s="797"/>
      <c r="EH226" s="797"/>
      <c r="EI226" s="797"/>
      <c r="EJ226" s="797"/>
      <c r="EK226" s="797"/>
      <c r="EL226" s="797"/>
      <c r="EM226" s="794"/>
      <c r="EN226" s="794"/>
      <c r="EO226" s="794"/>
      <c r="EP226" s="794"/>
      <c r="EQ226" s="794"/>
      <c r="ER226" s="794"/>
      <c r="ES226" s="794"/>
      <c r="ET226" s="794"/>
      <c r="EU226" s="794"/>
      <c r="EV226" s="794"/>
      <c r="EW226" s="794"/>
      <c r="EX226" s="794"/>
      <c r="EY226" s="794"/>
      <c r="EZ226" s="797"/>
      <c r="FA226" s="794"/>
      <c r="FB226" s="794"/>
      <c r="FC226" s="794"/>
      <c r="FD226" s="794"/>
      <c r="FE226" s="794"/>
      <c r="FF226" s="794"/>
      <c r="FG226" s="794"/>
      <c r="FH226" s="794"/>
      <c r="FI226" s="794"/>
      <c r="FJ226" s="794"/>
      <c r="FK226" s="794"/>
      <c r="FL226" s="794"/>
      <c r="FM226" s="794"/>
      <c r="FN226" s="794"/>
      <c r="FO226" s="794"/>
      <c r="FP226" s="794"/>
      <c r="FQ226" s="794"/>
      <c r="FR226" s="794"/>
      <c r="FS226" s="794"/>
      <c r="FT226" s="794"/>
      <c r="FU226" s="794"/>
      <c r="FV226" s="812" t="str">
        <f t="shared" si="59"/>
        <v/>
      </c>
      <c r="FW226" s="806" t="str">
        <f t="shared" si="60"/>
        <v/>
      </c>
      <c r="FX226" s="807" t="str">
        <f t="shared" si="61"/>
        <v/>
      </c>
      <c r="FY226" s="807" t="str">
        <f t="shared" si="62"/>
        <v/>
      </c>
      <c r="FZ226" s="808" t="str">
        <f t="shared" si="63"/>
        <v/>
      </c>
    </row>
    <row r="227" spans="14:182" x14ac:dyDescent="0.2">
      <c r="N227" s="804">
        <f>SUM(AirVision!A226)</f>
        <v>0</v>
      </c>
      <c r="O227" s="793"/>
      <c r="P227" s="794"/>
      <c r="Q227" s="794"/>
      <c r="R227" s="797"/>
      <c r="S227" s="797"/>
      <c r="T227" s="797"/>
      <c r="U227" s="797"/>
      <c r="V227" s="797"/>
      <c r="W227" s="797"/>
      <c r="X227" s="797"/>
      <c r="Y227" s="797"/>
      <c r="Z227" s="797"/>
      <c r="AA227" s="797"/>
      <c r="AB227" s="797"/>
      <c r="AC227" s="797"/>
      <c r="AD227" s="797"/>
      <c r="AE227" s="794"/>
      <c r="AF227" s="794"/>
      <c r="AG227" s="794"/>
      <c r="AH227" s="794"/>
      <c r="AI227" s="794"/>
      <c r="AJ227" s="794"/>
      <c r="AK227" s="794"/>
      <c r="AL227" s="794"/>
      <c r="AM227" s="794"/>
      <c r="AN227" s="794"/>
      <c r="AO227" s="794"/>
      <c r="AP227" s="794"/>
      <c r="AQ227" s="794"/>
      <c r="AR227" s="794"/>
      <c r="AS227" s="794"/>
      <c r="AT227" s="794"/>
      <c r="AU227" s="794"/>
      <c r="AV227" s="794"/>
      <c r="AW227" s="794"/>
      <c r="AX227" s="794"/>
      <c r="AY227" s="794"/>
      <c r="AZ227" s="794"/>
      <c r="BA227" s="794"/>
      <c r="BB227" s="794"/>
      <c r="BC227" s="794"/>
      <c r="BD227" s="794"/>
      <c r="BE227" s="794"/>
      <c r="BF227" s="794"/>
      <c r="BG227" s="794"/>
      <c r="BH227" s="794"/>
      <c r="BI227" s="794"/>
      <c r="BJ227" s="794"/>
      <c r="BK227" s="794"/>
      <c r="BL227" s="794"/>
      <c r="BM227" s="794"/>
      <c r="BN227" s="812" t="str">
        <f t="shared" si="54"/>
        <v/>
      </c>
      <c r="BO227" s="806" t="str">
        <f t="shared" si="55"/>
        <v/>
      </c>
      <c r="BP227" s="807" t="str">
        <f t="shared" si="56"/>
        <v/>
      </c>
      <c r="BQ227" s="807" t="str">
        <f t="shared" si="57"/>
        <v/>
      </c>
      <c r="BR227" s="808" t="str">
        <f t="shared" si="58"/>
        <v/>
      </c>
      <c r="BS227" s="793"/>
      <c r="BT227" s="794"/>
      <c r="BU227" s="794"/>
      <c r="BV227" s="797"/>
      <c r="BW227" s="797"/>
      <c r="BX227" s="797"/>
      <c r="BY227" s="797"/>
      <c r="BZ227" s="797"/>
      <c r="CA227" s="797"/>
      <c r="CB227" s="797"/>
      <c r="CC227" s="797"/>
      <c r="CD227" s="797"/>
      <c r="CE227" s="797"/>
      <c r="CF227" s="797"/>
      <c r="CG227" s="797"/>
      <c r="CH227" s="797"/>
      <c r="CI227" s="794"/>
      <c r="CJ227" s="794"/>
      <c r="CK227" s="794"/>
      <c r="CL227" s="794"/>
      <c r="CM227" s="794"/>
      <c r="CN227" s="794"/>
      <c r="CO227" s="794"/>
      <c r="CP227" s="794"/>
      <c r="CQ227" s="794"/>
      <c r="CR227" s="794"/>
      <c r="CS227" s="794"/>
      <c r="CT227" s="794"/>
      <c r="CU227" s="794"/>
      <c r="CV227" s="797"/>
      <c r="CW227" s="794"/>
      <c r="CX227" s="794"/>
      <c r="CY227" s="794"/>
      <c r="CZ227" s="794"/>
      <c r="DA227" s="794"/>
      <c r="DB227" s="794"/>
      <c r="DC227" s="794"/>
      <c r="DD227" s="794"/>
      <c r="DE227" s="794"/>
      <c r="DF227" s="794"/>
      <c r="DG227" s="794"/>
      <c r="DH227" s="794"/>
      <c r="DI227" s="794"/>
      <c r="DJ227" s="794"/>
      <c r="DK227" s="794"/>
      <c r="DL227" s="794"/>
      <c r="DM227" s="794"/>
      <c r="DN227" s="794"/>
      <c r="DO227" s="794"/>
      <c r="DP227" s="794"/>
      <c r="DQ227" s="794"/>
      <c r="DR227" s="812" t="str">
        <f t="shared" si="64"/>
        <v/>
      </c>
      <c r="DS227" s="806" t="str">
        <f t="shared" si="65"/>
        <v/>
      </c>
      <c r="DT227" s="807" t="str">
        <f t="shared" si="66"/>
        <v/>
      </c>
      <c r="DU227" s="807" t="str">
        <f t="shared" si="67"/>
        <v/>
      </c>
      <c r="DV227" s="808" t="str">
        <f t="shared" si="68"/>
        <v/>
      </c>
      <c r="DW227" s="793"/>
      <c r="DX227" s="794"/>
      <c r="DY227" s="794"/>
      <c r="DZ227" s="797"/>
      <c r="EA227" s="797"/>
      <c r="EB227" s="797"/>
      <c r="EC227" s="797"/>
      <c r="ED227" s="797"/>
      <c r="EE227" s="797"/>
      <c r="EF227" s="797"/>
      <c r="EG227" s="797"/>
      <c r="EH227" s="797"/>
      <c r="EI227" s="797"/>
      <c r="EJ227" s="797"/>
      <c r="EK227" s="797"/>
      <c r="EL227" s="797"/>
      <c r="EM227" s="794"/>
      <c r="EN227" s="794"/>
      <c r="EO227" s="794"/>
      <c r="EP227" s="794"/>
      <c r="EQ227" s="794"/>
      <c r="ER227" s="794"/>
      <c r="ES227" s="794"/>
      <c r="ET227" s="794"/>
      <c r="EU227" s="794"/>
      <c r="EV227" s="794"/>
      <c r="EW227" s="794"/>
      <c r="EX227" s="794"/>
      <c r="EY227" s="794"/>
      <c r="EZ227" s="797"/>
      <c r="FA227" s="794"/>
      <c r="FB227" s="794"/>
      <c r="FC227" s="794"/>
      <c r="FD227" s="794"/>
      <c r="FE227" s="794"/>
      <c r="FF227" s="794"/>
      <c r="FG227" s="794"/>
      <c r="FH227" s="794"/>
      <c r="FI227" s="794"/>
      <c r="FJ227" s="794"/>
      <c r="FK227" s="794"/>
      <c r="FL227" s="794"/>
      <c r="FM227" s="794"/>
      <c r="FN227" s="794"/>
      <c r="FO227" s="794"/>
      <c r="FP227" s="794"/>
      <c r="FQ227" s="794"/>
      <c r="FR227" s="794"/>
      <c r="FS227" s="794"/>
      <c r="FT227" s="794"/>
      <c r="FU227" s="794"/>
      <c r="FV227" s="812" t="str">
        <f t="shared" si="59"/>
        <v/>
      </c>
      <c r="FW227" s="806" t="str">
        <f t="shared" si="60"/>
        <v/>
      </c>
      <c r="FX227" s="807" t="str">
        <f t="shared" si="61"/>
        <v/>
      </c>
      <c r="FY227" s="807" t="str">
        <f t="shared" si="62"/>
        <v/>
      </c>
      <c r="FZ227" s="808" t="str">
        <f t="shared" si="63"/>
        <v/>
      </c>
    </row>
    <row r="228" spans="14:182" x14ac:dyDescent="0.2">
      <c r="N228" s="804">
        <f>SUM(AirVision!A227)</f>
        <v>0</v>
      </c>
      <c r="O228" s="793"/>
      <c r="P228" s="794"/>
      <c r="Q228" s="794"/>
      <c r="R228" s="797"/>
      <c r="S228" s="797"/>
      <c r="T228" s="797"/>
      <c r="U228" s="797"/>
      <c r="V228" s="797"/>
      <c r="W228" s="797"/>
      <c r="X228" s="797"/>
      <c r="Y228" s="797"/>
      <c r="Z228" s="797"/>
      <c r="AA228" s="797"/>
      <c r="AB228" s="797"/>
      <c r="AC228" s="797"/>
      <c r="AD228" s="797"/>
      <c r="AE228" s="794"/>
      <c r="AF228" s="794"/>
      <c r="AG228" s="794"/>
      <c r="AH228" s="794"/>
      <c r="AI228" s="794"/>
      <c r="AJ228" s="794"/>
      <c r="AK228" s="794"/>
      <c r="AL228" s="794"/>
      <c r="AM228" s="794"/>
      <c r="AN228" s="794"/>
      <c r="AO228" s="794"/>
      <c r="AP228" s="794"/>
      <c r="AQ228" s="794"/>
      <c r="AR228" s="794"/>
      <c r="AS228" s="794"/>
      <c r="AT228" s="794"/>
      <c r="AU228" s="794"/>
      <c r="AV228" s="794"/>
      <c r="AW228" s="794"/>
      <c r="AX228" s="794"/>
      <c r="AY228" s="794"/>
      <c r="AZ228" s="794"/>
      <c r="BA228" s="794"/>
      <c r="BB228" s="794"/>
      <c r="BC228" s="794"/>
      <c r="BD228" s="794"/>
      <c r="BE228" s="794"/>
      <c r="BF228" s="794"/>
      <c r="BG228" s="794"/>
      <c r="BH228" s="794"/>
      <c r="BI228" s="794"/>
      <c r="BJ228" s="794"/>
      <c r="BK228" s="794"/>
      <c r="BL228" s="794"/>
      <c r="BM228" s="794"/>
      <c r="BN228" s="812" t="str">
        <f t="shared" si="54"/>
        <v/>
      </c>
      <c r="BO228" s="806" t="str">
        <f t="shared" si="55"/>
        <v/>
      </c>
      <c r="BP228" s="807" t="str">
        <f t="shared" si="56"/>
        <v/>
      </c>
      <c r="BQ228" s="807" t="str">
        <f t="shared" si="57"/>
        <v/>
      </c>
      <c r="BR228" s="808" t="str">
        <f t="shared" si="58"/>
        <v/>
      </c>
      <c r="BS228" s="793"/>
      <c r="BT228" s="794"/>
      <c r="BU228" s="794"/>
      <c r="BV228" s="797"/>
      <c r="BW228" s="797"/>
      <c r="BX228" s="797"/>
      <c r="BY228" s="797"/>
      <c r="BZ228" s="797"/>
      <c r="CA228" s="797"/>
      <c r="CB228" s="797"/>
      <c r="CC228" s="797"/>
      <c r="CD228" s="797"/>
      <c r="CE228" s="797"/>
      <c r="CF228" s="797"/>
      <c r="CG228" s="797"/>
      <c r="CH228" s="797"/>
      <c r="CI228" s="794"/>
      <c r="CJ228" s="794"/>
      <c r="CK228" s="794"/>
      <c r="CL228" s="794"/>
      <c r="CM228" s="794"/>
      <c r="CN228" s="794"/>
      <c r="CO228" s="794"/>
      <c r="CP228" s="794"/>
      <c r="CQ228" s="794"/>
      <c r="CR228" s="794"/>
      <c r="CS228" s="794"/>
      <c r="CT228" s="794"/>
      <c r="CU228" s="794"/>
      <c r="CV228" s="797"/>
      <c r="CW228" s="794"/>
      <c r="CX228" s="794"/>
      <c r="CY228" s="794"/>
      <c r="CZ228" s="794"/>
      <c r="DA228" s="794"/>
      <c r="DB228" s="794"/>
      <c r="DC228" s="794"/>
      <c r="DD228" s="794"/>
      <c r="DE228" s="794"/>
      <c r="DF228" s="794"/>
      <c r="DG228" s="794"/>
      <c r="DH228" s="794"/>
      <c r="DI228" s="794"/>
      <c r="DJ228" s="794"/>
      <c r="DK228" s="794"/>
      <c r="DL228" s="794"/>
      <c r="DM228" s="794"/>
      <c r="DN228" s="794"/>
      <c r="DO228" s="794"/>
      <c r="DP228" s="794"/>
      <c r="DQ228" s="794"/>
      <c r="DR228" s="812" t="str">
        <f t="shared" si="64"/>
        <v/>
      </c>
      <c r="DS228" s="806" t="str">
        <f t="shared" si="65"/>
        <v/>
      </c>
      <c r="DT228" s="807" t="str">
        <f t="shared" si="66"/>
        <v/>
      </c>
      <c r="DU228" s="807" t="str">
        <f t="shared" si="67"/>
        <v/>
      </c>
      <c r="DV228" s="808" t="str">
        <f t="shared" si="68"/>
        <v/>
      </c>
      <c r="DW228" s="793"/>
      <c r="DX228" s="794"/>
      <c r="DY228" s="794"/>
      <c r="DZ228" s="797"/>
      <c r="EA228" s="797"/>
      <c r="EB228" s="797"/>
      <c r="EC228" s="797"/>
      <c r="ED228" s="797"/>
      <c r="EE228" s="797"/>
      <c r="EF228" s="797"/>
      <c r="EG228" s="797"/>
      <c r="EH228" s="797"/>
      <c r="EI228" s="797"/>
      <c r="EJ228" s="797"/>
      <c r="EK228" s="797"/>
      <c r="EL228" s="797"/>
      <c r="EM228" s="794"/>
      <c r="EN228" s="794"/>
      <c r="EO228" s="794"/>
      <c r="EP228" s="794"/>
      <c r="EQ228" s="794"/>
      <c r="ER228" s="794"/>
      <c r="ES228" s="794"/>
      <c r="ET228" s="794"/>
      <c r="EU228" s="794"/>
      <c r="EV228" s="794"/>
      <c r="EW228" s="794"/>
      <c r="EX228" s="794"/>
      <c r="EY228" s="794"/>
      <c r="EZ228" s="797"/>
      <c r="FA228" s="794"/>
      <c r="FB228" s="794"/>
      <c r="FC228" s="794"/>
      <c r="FD228" s="794"/>
      <c r="FE228" s="794"/>
      <c r="FF228" s="794"/>
      <c r="FG228" s="794"/>
      <c r="FH228" s="794"/>
      <c r="FI228" s="794"/>
      <c r="FJ228" s="794"/>
      <c r="FK228" s="794"/>
      <c r="FL228" s="794"/>
      <c r="FM228" s="794"/>
      <c r="FN228" s="794"/>
      <c r="FO228" s="794"/>
      <c r="FP228" s="794"/>
      <c r="FQ228" s="794"/>
      <c r="FR228" s="794"/>
      <c r="FS228" s="794"/>
      <c r="FT228" s="794"/>
      <c r="FU228" s="794"/>
      <c r="FV228" s="812" t="str">
        <f t="shared" si="59"/>
        <v/>
      </c>
      <c r="FW228" s="806" t="str">
        <f t="shared" si="60"/>
        <v/>
      </c>
      <c r="FX228" s="807" t="str">
        <f t="shared" si="61"/>
        <v/>
      </c>
      <c r="FY228" s="807" t="str">
        <f t="shared" si="62"/>
        <v/>
      </c>
      <c r="FZ228" s="808" t="str">
        <f t="shared" si="63"/>
        <v/>
      </c>
    </row>
    <row r="229" spans="14:182" x14ac:dyDescent="0.2">
      <c r="N229" s="804">
        <f>SUM(AirVision!A228)</f>
        <v>0</v>
      </c>
      <c r="O229" s="793"/>
      <c r="P229" s="794"/>
      <c r="Q229" s="794"/>
      <c r="R229" s="797"/>
      <c r="S229" s="797"/>
      <c r="T229" s="797"/>
      <c r="U229" s="797"/>
      <c r="V229" s="797"/>
      <c r="W229" s="797"/>
      <c r="X229" s="797"/>
      <c r="Y229" s="797"/>
      <c r="Z229" s="797"/>
      <c r="AA229" s="797"/>
      <c r="AB229" s="797"/>
      <c r="AC229" s="797"/>
      <c r="AD229" s="797"/>
      <c r="AE229" s="794"/>
      <c r="AF229" s="794"/>
      <c r="AG229" s="794"/>
      <c r="AH229" s="794"/>
      <c r="AI229" s="794"/>
      <c r="AJ229" s="794"/>
      <c r="AK229" s="794"/>
      <c r="AL229" s="794"/>
      <c r="AM229" s="794"/>
      <c r="AN229" s="794"/>
      <c r="AO229" s="794"/>
      <c r="AP229" s="794"/>
      <c r="AQ229" s="794"/>
      <c r="AR229" s="794"/>
      <c r="AS229" s="794"/>
      <c r="AT229" s="794"/>
      <c r="AU229" s="794"/>
      <c r="AV229" s="794"/>
      <c r="AW229" s="794"/>
      <c r="AX229" s="794"/>
      <c r="AY229" s="794"/>
      <c r="AZ229" s="794"/>
      <c r="BA229" s="794"/>
      <c r="BB229" s="794"/>
      <c r="BC229" s="794"/>
      <c r="BD229" s="794"/>
      <c r="BE229" s="794"/>
      <c r="BF229" s="794"/>
      <c r="BG229" s="794"/>
      <c r="BH229" s="794"/>
      <c r="BI229" s="794"/>
      <c r="BJ229" s="794"/>
      <c r="BK229" s="794"/>
      <c r="BL229" s="794"/>
      <c r="BM229" s="794"/>
      <c r="BN229" s="812" t="str">
        <f t="shared" si="54"/>
        <v/>
      </c>
      <c r="BO229" s="806" t="str">
        <f t="shared" si="55"/>
        <v/>
      </c>
      <c r="BP229" s="807" t="str">
        <f t="shared" si="56"/>
        <v/>
      </c>
      <c r="BQ229" s="807" t="str">
        <f t="shared" si="57"/>
        <v/>
      </c>
      <c r="BR229" s="808" t="str">
        <f t="shared" si="58"/>
        <v/>
      </c>
      <c r="BS229" s="793"/>
      <c r="BT229" s="794"/>
      <c r="BU229" s="794"/>
      <c r="BV229" s="797"/>
      <c r="BW229" s="797"/>
      <c r="BX229" s="797"/>
      <c r="BY229" s="797"/>
      <c r="BZ229" s="797"/>
      <c r="CA229" s="797"/>
      <c r="CB229" s="797"/>
      <c r="CC229" s="797"/>
      <c r="CD229" s="797"/>
      <c r="CE229" s="797"/>
      <c r="CF229" s="797"/>
      <c r="CG229" s="797"/>
      <c r="CH229" s="797"/>
      <c r="CI229" s="794"/>
      <c r="CJ229" s="794"/>
      <c r="CK229" s="794"/>
      <c r="CL229" s="794"/>
      <c r="CM229" s="794"/>
      <c r="CN229" s="794"/>
      <c r="CO229" s="794"/>
      <c r="CP229" s="794"/>
      <c r="CQ229" s="794"/>
      <c r="CR229" s="794"/>
      <c r="CS229" s="794"/>
      <c r="CT229" s="794"/>
      <c r="CU229" s="794"/>
      <c r="CV229" s="797"/>
      <c r="CW229" s="794"/>
      <c r="CX229" s="794"/>
      <c r="CY229" s="794"/>
      <c r="CZ229" s="794"/>
      <c r="DA229" s="794"/>
      <c r="DB229" s="794"/>
      <c r="DC229" s="794"/>
      <c r="DD229" s="794"/>
      <c r="DE229" s="794"/>
      <c r="DF229" s="794"/>
      <c r="DG229" s="794"/>
      <c r="DH229" s="794"/>
      <c r="DI229" s="794"/>
      <c r="DJ229" s="794"/>
      <c r="DK229" s="794"/>
      <c r="DL229" s="794"/>
      <c r="DM229" s="794"/>
      <c r="DN229" s="794"/>
      <c r="DO229" s="794"/>
      <c r="DP229" s="794"/>
      <c r="DQ229" s="794"/>
      <c r="DR229" s="812" t="str">
        <f t="shared" si="64"/>
        <v/>
      </c>
      <c r="DS229" s="806" t="str">
        <f t="shared" si="65"/>
        <v/>
      </c>
      <c r="DT229" s="807" t="str">
        <f t="shared" si="66"/>
        <v/>
      </c>
      <c r="DU229" s="807" t="str">
        <f t="shared" si="67"/>
        <v/>
      </c>
      <c r="DV229" s="808" t="str">
        <f t="shared" si="68"/>
        <v/>
      </c>
      <c r="DW229" s="793"/>
      <c r="DX229" s="794"/>
      <c r="DY229" s="794"/>
      <c r="DZ229" s="797"/>
      <c r="EA229" s="797"/>
      <c r="EB229" s="797"/>
      <c r="EC229" s="797"/>
      <c r="ED229" s="797"/>
      <c r="EE229" s="797"/>
      <c r="EF229" s="797"/>
      <c r="EG229" s="797"/>
      <c r="EH229" s="797"/>
      <c r="EI229" s="797"/>
      <c r="EJ229" s="797"/>
      <c r="EK229" s="797"/>
      <c r="EL229" s="797"/>
      <c r="EM229" s="794"/>
      <c r="EN229" s="794"/>
      <c r="EO229" s="794"/>
      <c r="EP229" s="794"/>
      <c r="EQ229" s="794"/>
      <c r="ER229" s="794"/>
      <c r="ES229" s="794"/>
      <c r="ET229" s="794"/>
      <c r="EU229" s="794"/>
      <c r="EV229" s="794"/>
      <c r="EW229" s="794"/>
      <c r="EX229" s="794"/>
      <c r="EY229" s="794"/>
      <c r="EZ229" s="797"/>
      <c r="FA229" s="794"/>
      <c r="FB229" s="794"/>
      <c r="FC229" s="794"/>
      <c r="FD229" s="794"/>
      <c r="FE229" s="794"/>
      <c r="FF229" s="794"/>
      <c r="FG229" s="794"/>
      <c r="FH229" s="794"/>
      <c r="FI229" s="794"/>
      <c r="FJ229" s="794"/>
      <c r="FK229" s="794"/>
      <c r="FL229" s="794"/>
      <c r="FM229" s="794"/>
      <c r="FN229" s="794"/>
      <c r="FO229" s="794"/>
      <c r="FP229" s="794"/>
      <c r="FQ229" s="794"/>
      <c r="FR229" s="794"/>
      <c r="FS229" s="794"/>
      <c r="FT229" s="794"/>
      <c r="FU229" s="794"/>
      <c r="FV229" s="812" t="str">
        <f t="shared" si="59"/>
        <v/>
      </c>
      <c r="FW229" s="806" t="str">
        <f t="shared" si="60"/>
        <v/>
      </c>
      <c r="FX229" s="807" t="str">
        <f t="shared" si="61"/>
        <v/>
      </c>
      <c r="FY229" s="807" t="str">
        <f t="shared" si="62"/>
        <v/>
      </c>
      <c r="FZ229" s="808" t="str">
        <f t="shared" si="63"/>
        <v/>
      </c>
    </row>
    <row r="230" spans="14:182" x14ac:dyDescent="0.2">
      <c r="N230" s="804">
        <f>SUM(AirVision!A229)</f>
        <v>0</v>
      </c>
      <c r="O230" s="793"/>
      <c r="P230" s="794"/>
      <c r="Q230" s="794"/>
      <c r="R230" s="797"/>
      <c r="S230" s="797"/>
      <c r="T230" s="797"/>
      <c r="U230" s="797"/>
      <c r="V230" s="797"/>
      <c r="W230" s="797"/>
      <c r="X230" s="797"/>
      <c r="Y230" s="797"/>
      <c r="Z230" s="797"/>
      <c r="AA230" s="797"/>
      <c r="AB230" s="797"/>
      <c r="AC230" s="797"/>
      <c r="AD230" s="797"/>
      <c r="AE230" s="794"/>
      <c r="AF230" s="794"/>
      <c r="AG230" s="794"/>
      <c r="AH230" s="794"/>
      <c r="AI230" s="794"/>
      <c r="AJ230" s="794"/>
      <c r="AK230" s="794"/>
      <c r="AL230" s="794"/>
      <c r="AM230" s="794"/>
      <c r="AN230" s="794"/>
      <c r="AO230" s="794"/>
      <c r="AP230" s="794"/>
      <c r="AQ230" s="794"/>
      <c r="AR230" s="794"/>
      <c r="AS230" s="794"/>
      <c r="AT230" s="794"/>
      <c r="AU230" s="794"/>
      <c r="AV230" s="794"/>
      <c r="AW230" s="794"/>
      <c r="AX230" s="794"/>
      <c r="AY230" s="794"/>
      <c r="AZ230" s="794"/>
      <c r="BA230" s="794"/>
      <c r="BB230" s="794"/>
      <c r="BC230" s="794"/>
      <c r="BD230" s="794"/>
      <c r="BE230" s="794"/>
      <c r="BF230" s="794"/>
      <c r="BG230" s="794"/>
      <c r="BH230" s="794"/>
      <c r="BI230" s="794"/>
      <c r="BJ230" s="794"/>
      <c r="BK230" s="794"/>
      <c r="BL230" s="794"/>
      <c r="BM230" s="794"/>
      <c r="BN230" s="812" t="str">
        <f t="shared" si="54"/>
        <v/>
      </c>
      <c r="BO230" s="806" t="str">
        <f t="shared" si="55"/>
        <v/>
      </c>
      <c r="BP230" s="807" t="str">
        <f t="shared" si="56"/>
        <v/>
      </c>
      <c r="BQ230" s="807" t="str">
        <f t="shared" si="57"/>
        <v/>
      </c>
      <c r="BR230" s="808" t="str">
        <f t="shared" si="58"/>
        <v/>
      </c>
      <c r="BS230" s="793"/>
      <c r="BT230" s="794"/>
      <c r="BU230" s="794"/>
      <c r="BV230" s="797"/>
      <c r="BW230" s="797"/>
      <c r="BX230" s="797"/>
      <c r="BY230" s="797"/>
      <c r="BZ230" s="797"/>
      <c r="CA230" s="797"/>
      <c r="CB230" s="797"/>
      <c r="CC230" s="797"/>
      <c r="CD230" s="797"/>
      <c r="CE230" s="797"/>
      <c r="CF230" s="797"/>
      <c r="CG230" s="797"/>
      <c r="CH230" s="797"/>
      <c r="CI230" s="794"/>
      <c r="CJ230" s="794"/>
      <c r="CK230" s="794"/>
      <c r="CL230" s="794"/>
      <c r="CM230" s="794"/>
      <c r="CN230" s="794"/>
      <c r="CO230" s="794"/>
      <c r="CP230" s="794"/>
      <c r="CQ230" s="794"/>
      <c r="CR230" s="794"/>
      <c r="CS230" s="794"/>
      <c r="CT230" s="794"/>
      <c r="CU230" s="794"/>
      <c r="CV230" s="797"/>
      <c r="CW230" s="794"/>
      <c r="CX230" s="794"/>
      <c r="CY230" s="794"/>
      <c r="CZ230" s="794"/>
      <c r="DA230" s="794"/>
      <c r="DB230" s="794"/>
      <c r="DC230" s="794"/>
      <c r="DD230" s="794"/>
      <c r="DE230" s="794"/>
      <c r="DF230" s="794"/>
      <c r="DG230" s="794"/>
      <c r="DH230" s="794"/>
      <c r="DI230" s="794"/>
      <c r="DJ230" s="794"/>
      <c r="DK230" s="794"/>
      <c r="DL230" s="794"/>
      <c r="DM230" s="794"/>
      <c r="DN230" s="794"/>
      <c r="DO230" s="794"/>
      <c r="DP230" s="794"/>
      <c r="DQ230" s="794"/>
      <c r="DR230" s="812" t="str">
        <f t="shared" si="64"/>
        <v/>
      </c>
      <c r="DS230" s="806" t="str">
        <f t="shared" si="65"/>
        <v/>
      </c>
      <c r="DT230" s="807" t="str">
        <f t="shared" si="66"/>
        <v/>
      </c>
      <c r="DU230" s="807" t="str">
        <f t="shared" si="67"/>
        <v/>
      </c>
      <c r="DV230" s="808" t="str">
        <f t="shared" si="68"/>
        <v/>
      </c>
      <c r="DW230" s="793"/>
      <c r="DX230" s="794"/>
      <c r="DY230" s="794"/>
      <c r="DZ230" s="797"/>
      <c r="EA230" s="797"/>
      <c r="EB230" s="797"/>
      <c r="EC230" s="797"/>
      <c r="ED230" s="797"/>
      <c r="EE230" s="797"/>
      <c r="EF230" s="797"/>
      <c r="EG230" s="797"/>
      <c r="EH230" s="797"/>
      <c r="EI230" s="797"/>
      <c r="EJ230" s="797"/>
      <c r="EK230" s="797"/>
      <c r="EL230" s="797"/>
      <c r="EM230" s="794"/>
      <c r="EN230" s="794"/>
      <c r="EO230" s="794"/>
      <c r="EP230" s="794"/>
      <c r="EQ230" s="794"/>
      <c r="ER230" s="794"/>
      <c r="ES230" s="794"/>
      <c r="ET230" s="794"/>
      <c r="EU230" s="794"/>
      <c r="EV230" s="794"/>
      <c r="EW230" s="794"/>
      <c r="EX230" s="794"/>
      <c r="EY230" s="794"/>
      <c r="EZ230" s="797"/>
      <c r="FA230" s="794"/>
      <c r="FB230" s="794"/>
      <c r="FC230" s="794"/>
      <c r="FD230" s="794"/>
      <c r="FE230" s="794"/>
      <c r="FF230" s="794"/>
      <c r="FG230" s="794"/>
      <c r="FH230" s="794"/>
      <c r="FI230" s="794"/>
      <c r="FJ230" s="794"/>
      <c r="FK230" s="794"/>
      <c r="FL230" s="794"/>
      <c r="FM230" s="794"/>
      <c r="FN230" s="794"/>
      <c r="FO230" s="794"/>
      <c r="FP230" s="794"/>
      <c r="FQ230" s="794"/>
      <c r="FR230" s="794"/>
      <c r="FS230" s="794"/>
      <c r="FT230" s="794"/>
      <c r="FU230" s="794"/>
      <c r="FV230" s="812" t="str">
        <f t="shared" si="59"/>
        <v/>
      </c>
      <c r="FW230" s="806" t="str">
        <f t="shared" si="60"/>
        <v/>
      </c>
      <c r="FX230" s="807" t="str">
        <f t="shared" si="61"/>
        <v/>
      </c>
      <c r="FY230" s="807" t="str">
        <f t="shared" si="62"/>
        <v/>
      </c>
      <c r="FZ230" s="808" t="str">
        <f t="shared" si="63"/>
        <v/>
      </c>
    </row>
    <row r="231" spans="14:182" x14ac:dyDescent="0.2">
      <c r="N231" s="804">
        <f>SUM(AirVision!A230)</f>
        <v>0</v>
      </c>
      <c r="O231" s="793"/>
      <c r="P231" s="794"/>
      <c r="Q231" s="794"/>
      <c r="R231" s="797"/>
      <c r="S231" s="797"/>
      <c r="T231" s="797"/>
      <c r="U231" s="797"/>
      <c r="V231" s="797"/>
      <c r="W231" s="797"/>
      <c r="X231" s="797"/>
      <c r="Y231" s="797"/>
      <c r="Z231" s="797"/>
      <c r="AA231" s="797"/>
      <c r="AB231" s="797"/>
      <c r="AC231" s="797"/>
      <c r="AD231" s="797"/>
      <c r="AE231" s="794"/>
      <c r="AF231" s="794"/>
      <c r="AG231" s="794"/>
      <c r="AH231" s="794"/>
      <c r="AI231" s="794"/>
      <c r="AJ231" s="794"/>
      <c r="AK231" s="794"/>
      <c r="AL231" s="794"/>
      <c r="AM231" s="794"/>
      <c r="AN231" s="794"/>
      <c r="AO231" s="794"/>
      <c r="AP231" s="794"/>
      <c r="AQ231" s="794"/>
      <c r="AR231" s="794"/>
      <c r="AS231" s="794"/>
      <c r="AT231" s="794"/>
      <c r="AU231" s="794"/>
      <c r="AV231" s="794"/>
      <c r="AW231" s="794"/>
      <c r="AX231" s="794"/>
      <c r="AY231" s="794"/>
      <c r="AZ231" s="794"/>
      <c r="BA231" s="794"/>
      <c r="BB231" s="794"/>
      <c r="BC231" s="794"/>
      <c r="BD231" s="794"/>
      <c r="BE231" s="794"/>
      <c r="BF231" s="794"/>
      <c r="BG231" s="794"/>
      <c r="BH231" s="794"/>
      <c r="BI231" s="794"/>
      <c r="BJ231" s="794"/>
      <c r="BK231" s="794"/>
      <c r="BL231" s="794"/>
      <c r="BM231" s="794"/>
      <c r="BN231" s="812" t="str">
        <f t="shared" si="54"/>
        <v/>
      </c>
      <c r="BO231" s="806" t="str">
        <f t="shared" si="55"/>
        <v/>
      </c>
      <c r="BP231" s="807" t="str">
        <f t="shared" si="56"/>
        <v/>
      </c>
      <c r="BQ231" s="807" t="str">
        <f t="shared" si="57"/>
        <v/>
      </c>
      <c r="BR231" s="808" t="str">
        <f t="shared" si="58"/>
        <v/>
      </c>
      <c r="BS231" s="793"/>
      <c r="BT231" s="794"/>
      <c r="BU231" s="794"/>
      <c r="BV231" s="797"/>
      <c r="BW231" s="797"/>
      <c r="BX231" s="797"/>
      <c r="BY231" s="797"/>
      <c r="BZ231" s="797"/>
      <c r="CA231" s="797"/>
      <c r="CB231" s="797"/>
      <c r="CC231" s="797"/>
      <c r="CD231" s="797"/>
      <c r="CE231" s="797"/>
      <c r="CF231" s="797"/>
      <c r="CG231" s="797"/>
      <c r="CH231" s="797"/>
      <c r="CI231" s="794"/>
      <c r="CJ231" s="794"/>
      <c r="CK231" s="794"/>
      <c r="CL231" s="794"/>
      <c r="CM231" s="794"/>
      <c r="CN231" s="794"/>
      <c r="CO231" s="794"/>
      <c r="CP231" s="794"/>
      <c r="CQ231" s="794"/>
      <c r="CR231" s="794"/>
      <c r="CS231" s="794"/>
      <c r="CT231" s="794"/>
      <c r="CU231" s="794"/>
      <c r="CV231" s="797"/>
      <c r="CW231" s="794"/>
      <c r="CX231" s="794"/>
      <c r="CY231" s="794"/>
      <c r="CZ231" s="794"/>
      <c r="DA231" s="794"/>
      <c r="DB231" s="794"/>
      <c r="DC231" s="794"/>
      <c r="DD231" s="794"/>
      <c r="DE231" s="794"/>
      <c r="DF231" s="794"/>
      <c r="DG231" s="794"/>
      <c r="DH231" s="794"/>
      <c r="DI231" s="794"/>
      <c r="DJ231" s="794"/>
      <c r="DK231" s="794"/>
      <c r="DL231" s="794"/>
      <c r="DM231" s="794"/>
      <c r="DN231" s="794"/>
      <c r="DO231" s="794"/>
      <c r="DP231" s="794"/>
      <c r="DQ231" s="794"/>
      <c r="DR231" s="812" t="str">
        <f t="shared" si="64"/>
        <v/>
      </c>
      <c r="DS231" s="806" t="str">
        <f t="shared" si="65"/>
        <v/>
      </c>
      <c r="DT231" s="807" t="str">
        <f t="shared" si="66"/>
        <v/>
      </c>
      <c r="DU231" s="807" t="str">
        <f t="shared" si="67"/>
        <v/>
      </c>
      <c r="DV231" s="808" t="str">
        <f t="shared" si="68"/>
        <v/>
      </c>
      <c r="DW231" s="793"/>
      <c r="DX231" s="794"/>
      <c r="DY231" s="794"/>
      <c r="DZ231" s="797"/>
      <c r="EA231" s="797"/>
      <c r="EB231" s="797"/>
      <c r="EC231" s="797"/>
      <c r="ED231" s="797"/>
      <c r="EE231" s="797"/>
      <c r="EF231" s="797"/>
      <c r="EG231" s="797"/>
      <c r="EH231" s="797"/>
      <c r="EI231" s="797"/>
      <c r="EJ231" s="797"/>
      <c r="EK231" s="797"/>
      <c r="EL231" s="797"/>
      <c r="EM231" s="794"/>
      <c r="EN231" s="794"/>
      <c r="EO231" s="794"/>
      <c r="EP231" s="794"/>
      <c r="EQ231" s="794"/>
      <c r="ER231" s="794"/>
      <c r="ES231" s="794"/>
      <c r="ET231" s="794"/>
      <c r="EU231" s="794"/>
      <c r="EV231" s="794"/>
      <c r="EW231" s="794"/>
      <c r="EX231" s="794"/>
      <c r="EY231" s="794"/>
      <c r="EZ231" s="797"/>
      <c r="FA231" s="794"/>
      <c r="FB231" s="794"/>
      <c r="FC231" s="794"/>
      <c r="FD231" s="794"/>
      <c r="FE231" s="794"/>
      <c r="FF231" s="794"/>
      <c r="FG231" s="794"/>
      <c r="FH231" s="794"/>
      <c r="FI231" s="794"/>
      <c r="FJ231" s="794"/>
      <c r="FK231" s="794"/>
      <c r="FL231" s="794"/>
      <c r="FM231" s="794"/>
      <c r="FN231" s="794"/>
      <c r="FO231" s="794"/>
      <c r="FP231" s="794"/>
      <c r="FQ231" s="794"/>
      <c r="FR231" s="794"/>
      <c r="FS231" s="794"/>
      <c r="FT231" s="794"/>
      <c r="FU231" s="794"/>
      <c r="FV231" s="812" t="str">
        <f t="shared" si="59"/>
        <v/>
      </c>
      <c r="FW231" s="806" t="str">
        <f t="shared" si="60"/>
        <v/>
      </c>
      <c r="FX231" s="807" t="str">
        <f t="shared" si="61"/>
        <v/>
      </c>
      <c r="FY231" s="807" t="str">
        <f t="shared" si="62"/>
        <v/>
      </c>
      <c r="FZ231" s="808" t="str">
        <f t="shared" si="63"/>
        <v/>
      </c>
    </row>
    <row r="232" spans="14:182" x14ac:dyDescent="0.2">
      <c r="N232" s="804">
        <f>SUM(AirVision!A231)</f>
        <v>0</v>
      </c>
      <c r="O232" s="793"/>
      <c r="P232" s="794"/>
      <c r="Q232" s="794"/>
      <c r="R232" s="797"/>
      <c r="S232" s="797"/>
      <c r="T232" s="797"/>
      <c r="U232" s="797"/>
      <c r="V232" s="797"/>
      <c r="W232" s="797"/>
      <c r="X232" s="797"/>
      <c r="Y232" s="797"/>
      <c r="Z232" s="797"/>
      <c r="AA232" s="797"/>
      <c r="AB232" s="797"/>
      <c r="AC232" s="797"/>
      <c r="AD232" s="797"/>
      <c r="AE232" s="794"/>
      <c r="AF232" s="794"/>
      <c r="AG232" s="794"/>
      <c r="AH232" s="794"/>
      <c r="AI232" s="794"/>
      <c r="AJ232" s="794"/>
      <c r="AK232" s="794"/>
      <c r="AL232" s="794"/>
      <c r="AM232" s="794"/>
      <c r="AN232" s="794"/>
      <c r="AO232" s="794"/>
      <c r="AP232" s="794"/>
      <c r="AQ232" s="794"/>
      <c r="AR232" s="794"/>
      <c r="AS232" s="794"/>
      <c r="AT232" s="794"/>
      <c r="AU232" s="794"/>
      <c r="AV232" s="794"/>
      <c r="AW232" s="794"/>
      <c r="AX232" s="794"/>
      <c r="AY232" s="794"/>
      <c r="AZ232" s="794"/>
      <c r="BA232" s="794"/>
      <c r="BB232" s="794"/>
      <c r="BC232" s="794"/>
      <c r="BD232" s="794"/>
      <c r="BE232" s="794"/>
      <c r="BF232" s="794"/>
      <c r="BG232" s="794"/>
      <c r="BH232" s="794"/>
      <c r="BI232" s="794"/>
      <c r="BJ232" s="794"/>
      <c r="BK232" s="794"/>
      <c r="BL232" s="794"/>
      <c r="BM232" s="794"/>
      <c r="BN232" s="812" t="str">
        <f t="shared" si="54"/>
        <v/>
      </c>
      <c r="BO232" s="806" t="str">
        <f t="shared" si="55"/>
        <v/>
      </c>
      <c r="BP232" s="807" t="str">
        <f t="shared" si="56"/>
        <v/>
      </c>
      <c r="BQ232" s="807" t="str">
        <f t="shared" si="57"/>
        <v/>
      </c>
      <c r="BR232" s="808" t="str">
        <f t="shared" si="58"/>
        <v/>
      </c>
      <c r="BS232" s="793"/>
      <c r="BT232" s="794"/>
      <c r="BU232" s="794"/>
      <c r="BV232" s="797"/>
      <c r="BW232" s="797"/>
      <c r="BX232" s="797"/>
      <c r="BY232" s="797"/>
      <c r="BZ232" s="797"/>
      <c r="CA232" s="797"/>
      <c r="CB232" s="797"/>
      <c r="CC232" s="797"/>
      <c r="CD232" s="797"/>
      <c r="CE232" s="797"/>
      <c r="CF232" s="797"/>
      <c r="CG232" s="797"/>
      <c r="CH232" s="797"/>
      <c r="CI232" s="794"/>
      <c r="CJ232" s="794"/>
      <c r="CK232" s="794"/>
      <c r="CL232" s="794"/>
      <c r="CM232" s="794"/>
      <c r="CN232" s="794"/>
      <c r="CO232" s="794"/>
      <c r="CP232" s="794"/>
      <c r="CQ232" s="794"/>
      <c r="CR232" s="794"/>
      <c r="CS232" s="794"/>
      <c r="CT232" s="794"/>
      <c r="CU232" s="794"/>
      <c r="CV232" s="797"/>
      <c r="CW232" s="794"/>
      <c r="CX232" s="794"/>
      <c r="CY232" s="794"/>
      <c r="CZ232" s="794"/>
      <c r="DA232" s="794"/>
      <c r="DB232" s="794"/>
      <c r="DC232" s="794"/>
      <c r="DD232" s="794"/>
      <c r="DE232" s="794"/>
      <c r="DF232" s="794"/>
      <c r="DG232" s="794"/>
      <c r="DH232" s="794"/>
      <c r="DI232" s="794"/>
      <c r="DJ232" s="794"/>
      <c r="DK232" s="794"/>
      <c r="DL232" s="794"/>
      <c r="DM232" s="794"/>
      <c r="DN232" s="794"/>
      <c r="DO232" s="794"/>
      <c r="DP232" s="794"/>
      <c r="DQ232" s="794"/>
      <c r="DR232" s="812" t="str">
        <f t="shared" si="64"/>
        <v/>
      </c>
      <c r="DS232" s="806" t="str">
        <f t="shared" si="65"/>
        <v/>
      </c>
      <c r="DT232" s="807" t="str">
        <f t="shared" si="66"/>
        <v/>
      </c>
      <c r="DU232" s="807" t="str">
        <f t="shared" si="67"/>
        <v/>
      </c>
      <c r="DV232" s="808" t="str">
        <f t="shared" si="68"/>
        <v/>
      </c>
      <c r="DW232" s="793"/>
      <c r="DX232" s="794"/>
      <c r="DY232" s="794"/>
      <c r="DZ232" s="797"/>
      <c r="EA232" s="797"/>
      <c r="EB232" s="797"/>
      <c r="EC232" s="797"/>
      <c r="ED232" s="797"/>
      <c r="EE232" s="797"/>
      <c r="EF232" s="797"/>
      <c r="EG232" s="797"/>
      <c r="EH232" s="797"/>
      <c r="EI232" s="797"/>
      <c r="EJ232" s="797"/>
      <c r="EK232" s="797"/>
      <c r="EL232" s="797"/>
      <c r="EM232" s="794"/>
      <c r="EN232" s="794"/>
      <c r="EO232" s="794"/>
      <c r="EP232" s="794"/>
      <c r="EQ232" s="794"/>
      <c r="ER232" s="794"/>
      <c r="ES232" s="794"/>
      <c r="ET232" s="794"/>
      <c r="EU232" s="794"/>
      <c r="EV232" s="794"/>
      <c r="EW232" s="794"/>
      <c r="EX232" s="794"/>
      <c r="EY232" s="794"/>
      <c r="EZ232" s="797"/>
      <c r="FA232" s="794"/>
      <c r="FB232" s="794"/>
      <c r="FC232" s="794"/>
      <c r="FD232" s="794"/>
      <c r="FE232" s="794"/>
      <c r="FF232" s="794"/>
      <c r="FG232" s="794"/>
      <c r="FH232" s="794"/>
      <c r="FI232" s="794"/>
      <c r="FJ232" s="794"/>
      <c r="FK232" s="794"/>
      <c r="FL232" s="794"/>
      <c r="FM232" s="794"/>
      <c r="FN232" s="794"/>
      <c r="FO232" s="794"/>
      <c r="FP232" s="794"/>
      <c r="FQ232" s="794"/>
      <c r="FR232" s="794"/>
      <c r="FS232" s="794"/>
      <c r="FT232" s="794"/>
      <c r="FU232" s="794"/>
      <c r="FV232" s="812" t="str">
        <f t="shared" si="59"/>
        <v/>
      </c>
      <c r="FW232" s="806" t="str">
        <f t="shared" si="60"/>
        <v/>
      </c>
      <c r="FX232" s="807" t="str">
        <f t="shared" si="61"/>
        <v/>
      </c>
      <c r="FY232" s="807" t="str">
        <f t="shared" si="62"/>
        <v/>
      </c>
      <c r="FZ232" s="808" t="str">
        <f t="shared" si="63"/>
        <v/>
      </c>
    </row>
    <row r="233" spans="14:182" x14ac:dyDescent="0.2">
      <c r="N233" s="804">
        <f>SUM(AirVision!A232)</f>
        <v>0</v>
      </c>
      <c r="O233" s="793"/>
      <c r="P233" s="794"/>
      <c r="Q233" s="794"/>
      <c r="R233" s="797"/>
      <c r="S233" s="797"/>
      <c r="T233" s="797"/>
      <c r="U233" s="797"/>
      <c r="V233" s="797"/>
      <c r="W233" s="797"/>
      <c r="X233" s="797"/>
      <c r="Y233" s="797"/>
      <c r="Z233" s="797"/>
      <c r="AA233" s="797"/>
      <c r="AB233" s="797"/>
      <c r="AC233" s="797"/>
      <c r="AD233" s="797"/>
      <c r="AE233" s="794"/>
      <c r="AF233" s="794"/>
      <c r="AG233" s="794"/>
      <c r="AH233" s="794"/>
      <c r="AI233" s="794"/>
      <c r="AJ233" s="794"/>
      <c r="AK233" s="794"/>
      <c r="AL233" s="794"/>
      <c r="AM233" s="794"/>
      <c r="AN233" s="794"/>
      <c r="AO233" s="794"/>
      <c r="AP233" s="794"/>
      <c r="AQ233" s="794"/>
      <c r="AR233" s="794"/>
      <c r="AS233" s="794"/>
      <c r="AT233" s="794"/>
      <c r="AU233" s="794"/>
      <c r="AV233" s="794"/>
      <c r="AW233" s="794"/>
      <c r="AX233" s="794"/>
      <c r="AY233" s="794"/>
      <c r="AZ233" s="794"/>
      <c r="BA233" s="794"/>
      <c r="BB233" s="794"/>
      <c r="BC233" s="794"/>
      <c r="BD233" s="794"/>
      <c r="BE233" s="794"/>
      <c r="BF233" s="794"/>
      <c r="BG233" s="794"/>
      <c r="BH233" s="794"/>
      <c r="BI233" s="794"/>
      <c r="BJ233" s="794"/>
      <c r="BK233" s="794"/>
      <c r="BL233" s="794"/>
      <c r="BM233" s="794"/>
      <c r="BN233" s="812" t="str">
        <f t="shared" si="54"/>
        <v/>
      </c>
      <c r="BO233" s="806" t="str">
        <f t="shared" si="55"/>
        <v/>
      </c>
      <c r="BP233" s="807" t="str">
        <f t="shared" si="56"/>
        <v/>
      </c>
      <c r="BQ233" s="807" t="str">
        <f t="shared" si="57"/>
        <v/>
      </c>
      <c r="BR233" s="808" t="str">
        <f t="shared" si="58"/>
        <v/>
      </c>
      <c r="BS233" s="793"/>
      <c r="BT233" s="794"/>
      <c r="BU233" s="794"/>
      <c r="BV233" s="797"/>
      <c r="BW233" s="797"/>
      <c r="BX233" s="797"/>
      <c r="BY233" s="797"/>
      <c r="BZ233" s="797"/>
      <c r="CA233" s="797"/>
      <c r="CB233" s="797"/>
      <c r="CC233" s="797"/>
      <c r="CD233" s="797"/>
      <c r="CE233" s="797"/>
      <c r="CF233" s="797"/>
      <c r="CG233" s="797"/>
      <c r="CH233" s="797"/>
      <c r="CI233" s="794"/>
      <c r="CJ233" s="794"/>
      <c r="CK233" s="794"/>
      <c r="CL233" s="794"/>
      <c r="CM233" s="794"/>
      <c r="CN233" s="794"/>
      <c r="CO233" s="794"/>
      <c r="CP233" s="794"/>
      <c r="CQ233" s="794"/>
      <c r="CR233" s="794"/>
      <c r="CS233" s="794"/>
      <c r="CT233" s="794"/>
      <c r="CU233" s="794"/>
      <c r="CV233" s="797"/>
      <c r="CW233" s="794"/>
      <c r="CX233" s="794"/>
      <c r="CY233" s="794"/>
      <c r="CZ233" s="794"/>
      <c r="DA233" s="794"/>
      <c r="DB233" s="794"/>
      <c r="DC233" s="794"/>
      <c r="DD233" s="794"/>
      <c r="DE233" s="794"/>
      <c r="DF233" s="794"/>
      <c r="DG233" s="794"/>
      <c r="DH233" s="794"/>
      <c r="DI233" s="794"/>
      <c r="DJ233" s="794"/>
      <c r="DK233" s="794"/>
      <c r="DL233" s="794"/>
      <c r="DM233" s="794"/>
      <c r="DN233" s="794"/>
      <c r="DO233" s="794"/>
      <c r="DP233" s="794"/>
      <c r="DQ233" s="794"/>
      <c r="DR233" s="812" t="str">
        <f t="shared" si="64"/>
        <v/>
      </c>
      <c r="DS233" s="806" t="str">
        <f t="shared" si="65"/>
        <v/>
      </c>
      <c r="DT233" s="807" t="str">
        <f t="shared" si="66"/>
        <v/>
      </c>
      <c r="DU233" s="807" t="str">
        <f t="shared" si="67"/>
        <v/>
      </c>
      <c r="DV233" s="808" t="str">
        <f t="shared" si="68"/>
        <v/>
      </c>
      <c r="DW233" s="793"/>
      <c r="DX233" s="794"/>
      <c r="DY233" s="794"/>
      <c r="DZ233" s="797"/>
      <c r="EA233" s="797"/>
      <c r="EB233" s="797"/>
      <c r="EC233" s="797"/>
      <c r="ED233" s="797"/>
      <c r="EE233" s="797"/>
      <c r="EF233" s="797"/>
      <c r="EG233" s="797"/>
      <c r="EH233" s="797"/>
      <c r="EI233" s="797"/>
      <c r="EJ233" s="797"/>
      <c r="EK233" s="797"/>
      <c r="EL233" s="797"/>
      <c r="EM233" s="794"/>
      <c r="EN233" s="794"/>
      <c r="EO233" s="794"/>
      <c r="EP233" s="794"/>
      <c r="EQ233" s="794"/>
      <c r="ER233" s="794"/>
      <c r="ES233" s="794"/>
      <c r="ET233" s="794"/>
      <c r="EU233" s="794"/>
      <c r="EV233" s="794"/>
      <c r="EW233" s="794"/>
      <c r="EX233" s="794"/>
      <c r="EY233" s="794"/>
      <c r="EZ233" s="797"/>
      <c r="FA233" s="794"/>
      <c r="FB233" s="794"/>
      <c r="FC233" s="794"/>
      <c r="FD233" s="794"/>
      <c r="FE233" s="794"/>
      <c r="FF233" s="794"/>
      <c r="FG233" s="794"/>
      <c r="FH233" s="794"/>
      <c r="FI233" s="794"/>
      <c r="FJ233" s="794"/>
      <c r="FK233" s="794"/>
      <c r="FL233" s="794"/>
      <c r="FM233" s="794"/>
      <c r="FN233" s="794"/>
      <c r="FO233" s="794"/>
      <c r="FP233" s="794"/>
      <c r="FQ233" s="794"/>
      <c r="FR233" s="794"/>
      <c r="FS233" s="794"/>
      <c r="FT233" s="794"/>
      <c r="FU233" s="794"/>
      <c r="FV233" s="812" t="str">
        <f t="shared" si="59"/>
        <v/>
      </c>
      <c r="FW233" s="806" t="str">
        <f t="shared" si="60"/>
        <v/>
      </c>
      <c r="FX233" s="807" t="str">
        <f t="shared" si="61"/>
        <v/>
      </c>
      <c r="FY233" s="807" t="str">
        <f t="shared" si="62"/>
        <v/>
      </c>
      <c r="FZ233" s="808" t="str">
        <f t="shared" si="63"/>
        <v/>
      </c>
    </row>
    <row r="234" spans="14:182" x14ac:dyDescent="0.2">
      <c r="N234" s="804">
        <f>SUM(AirVision!A233)</f>
        <v>0</v>
      </c>
      <c r="O234" s="793"/>
      <c r="P234" s="794"/>
      <c r="Q234" s="794"/>
      <c r="R234" s="797"/>
      <c r="S234" s="797"/>
      <c r="T234" s="797"/>
      <c r="U234" s="797"/>
      <c r="V234" s="797"/>
      <c r="W234" s="797"/>
      <c r="X234" s="797"/>
      <c r="Y234" s="797"/>
      <c r="Z234" s="797"/>
      <c r="AA234" s="797"/>
      <c r="AB234" s="797"/>
      <c r="AC234" s="797"/>
      <c r="AD234" s="797"/>
      <c r="AE234" s="794"/>
      <c r="AF234" s="794"/>
      <c r="AG234" s="794"/>
      <c r="AH234" s="794"/>
      <c r="AI234" s="794"/>
      <c r="AJ234" s="794"/>
      <c r="AK234" s="794"/>
      <c r="AL234" s="794"/>
      <c r="AM234" s="794"/>
      <c r="AN234" s="794"/>
      <c r="AO234" s="794"/>
      <c r="AP234" s="794"/>
      <c r="AQ234" s="794"/>
      <c r="AR234" s="794"/>
      <c r="AS234" s="794"/>
      <c r="AT234" s="794"/>
      <c r="AU234" s="794"/>
      <c r="AV234" s="794"/>
      <c r="AW234" s="794"/>
      <c r="AX234" s="794"/>
      <c r="AY234" s="794"/>
      <c r="AZ234" s="794"/>
      <c r="BA234" s="794"/>
      <c r="BB234" s="794"/>
      <c r="BC234" s="794"/>
      <c r="BD234" s="794"/>
      <c r="BE234" s="794"/>
      <c r="BF234" s="794"/>
      <c r="BG234" s="794"/>
      <c r="BH234" s="794"/>
      <c r="BI234" s="794"/>
      <c r="BJ234" s="794"/>
      <c r="BK234" s="794"/>
      <c r="BL234" s="794"/>
      <c r="BM234" s="794"/>
      <c r="BN234" s="812" t="str">
        <f t="shared" si="54"/>
        <v/>
      </c>
      <c r="BO234" s="806" t="str">
        <f t="shared" si="55"/>
        <v/>
      </c>
      <c r="BP234" s="807" t="str">
        <f t="shared" si="56"/>
        <v/>
      </c>
      <c r="BQ234" s="807" t="str">
        <f t="shared" si="57"/>
        <v/>
      </c>
      <c r="BR234" s="808" t="str">
        <f t="shared" si="58"/>
        <v/>
      </c>
      <c r="BS234" s="793"/>
      <c r="BT234" s="794"/>
      <c r="BU234" s="794"/>
      <c r="BV234" s="797"/>
      <c r="BW234" s="797"/>
      <c r="BX234" s="797"/>
      <c r="BY234" s="797"/>
      <c r="BZ234" s="797"/>
      <c r="CA234" s="797"/>
      <c r="CB234" s="797"/>
      <c r="CC234" s="797"/>
      <c r="CD234" s="797"/>
      <c r="CE234" s="797"/>
      <c r="CF234" s="797"/>
      <c r="CG234" s="797"/>
      <c r="CH234" s="797"/>
      <c r="CI234" s="794"/>
      <c r="CJ234" s="794"/>
      <c r="CK234" s="794"/>
      <c r="CL234" s="794"/>
      <c r="CM234" s="794"/>
      <c r="CN234" s="794"/>
      <c r="CO234" s="794"/>
      <c r="CP234" s="794"/>
      <c r="CQ234" s="794"/>
      <c r="CR234" s="794"/>
      <c r="CS234" s="794"/>
      <c r="CT234" s="794"/>
      <c r="CU234" s="794"/>
      <c r="CV234" s="797"/>
      <c r="CW234" s="794"/>
      <c r="CX234" s="794"/>
      <c r="CY234" s="794"/>
      <c r="CZ234" s="794"/>
      <c r="DA234" s="794"/>
      <c r="DB234" s="794"/>
      <c r="DC234" s="794"/>
      <c r="DD234" s="794"/>
      <c r="DE234" s="794"/>
      <c r="DF234" s="794"/>
      <c r="DG234" s="794"/>
      <c r="DH234" s="794"/>
      <c r="DI234" s="794"/>
      <c r="DJ234" s="794"/>
      <c r="DK234" s="794"/>
      <c r="DL234" s="794"/>
      <c r="DM234" s="794"/>
      <c r="DN234" s="794"/>
      <c r="DO234" s="794"/>
      <c r="DP234" s="794"/>
      <c r="DQ234" s="794"/>
      <c r="DR234" s="812" t="str">
        <f t="shared" si="64"/>
        <v/>
      </c>
      <c r="DS234" s="806" t="str">
        <f t="shared" si="65"/>
        <v/>
      </c>
      <c r="DT234" s="807" t="str">
        <f t="shared" si="66"/>
        <v/>
      </c>
      <c r="DU234" s="807" t="str">
        <f t="shared" si="67"/>
        <v/>
      </c>
      <c r="DV234" s="808" t="str">
        <f t="shared" si="68"/>
        <v/>
      </c>
      <c r="DW234" s="793"/>
      <c r="DX234" s="794"/>
      <c r="DY234" s="794"/>
      <c r="DZ234" s="797"/>
      <c r="EA234" s="797"/>
      <c r="EB234" s="797"/>
      <c r="EC234" s="797"/>
      <c r="ED234" s="797"/>
      <c r="EE234" s="797"/>
      <c r="EF234" s="797"/>
      <c r="EG234" s="797"/>
      <c r="EH234" s="797"/>
      <c r="EI234" s="797"/>
      <c r="EJ234" s="797"/>
      <c r="EK234" s="797"/>
      <c r="EL234" s="797"/>
      <c r="EM234" s="794"/>
      <c r="EN234" s="794"/>
      <c r="EO234" s="794"/>
      <c r="EP234" s="794"/>
      <c r="EQ234" s="794"/>
      <c r="ER234" s="794"/>
      <c r="ES234" s="794"/>
      <c r="ET234" s="794"/>
      <c r="EU234" s="794"/>
      <c r="EV234" s="794"/>
      <c r="EW234" s="794"/>
      <c r="EX234" s="794"/>
      <c r="EY234" s="794"/>
      <c r="EZ234" s="797"/>
      <c r="FA234" s="794"/>
      <c r="FB234" s="794"/>
      <c r="FC234" s="794"/>
      <c r="FD234" s="794"/>
      <c r="FE234" s="794"/>
      <c r="FF234" s="794"/>
      <c r="FG234" s="794"/>
      <c r="FH234" s="794"/>
      <c r="FI234" s="794"/>
      <c r="FJ234" s="794"/>
      <c r="FK234" s="794"/>
      <c r="FL234" s="794"/>
      <c r="FM234" s="794"/>
      <c r="FN234" s="794"/>
      <c r="FO234" s="794"/>
      <c r="FP234" s="794"/>
      <c r="FQ234" s="794"/>
      <c r="FR234" s="794"/>
      <c r="FS234" s="794"/>
      <c r="FT234" s="794"/>
      <c r="FU234" s="794"/>
      <c r="FV234" s="812" t="str">
        <f t="shared" si="59"/>
        <v/>
      </c>
      <c r="FW234" s="806" t="str">
        <f t="shared" si="60"/>
        <v/>
      </c>
      <c r="FX234" s="807" t="str">
        <f t="shared" si="61"/>
        <v/>
      </c>
      <c r="FY234" s="807" t="str">
        <f t="shared" si="62"/>
        <v/>
      </c>
      <c r="FZ234" s="808" t="str">
        <f t="shared" si="63"/>
        <v/>
      </c>
    </row>
    <row r="235" spans="14:182" x14ac:dyDescent="0.2">
      <c r="N235" s="804">
        <f>SUM(AirVision!A234)</f>
        <v>0</v>
      </c>
      <c r="O235" s="793"/>
      <c r="P235" s="794"/>
      <c r="Q235" s="794"/>
      <c r="R235" s="797"/>
      <c r="S235" s="797"/>
      <c r="T235" s="797"/>
      <c r="U235" s="797"/>
      <c r="V235" s="797"/>
      <c r="W235" s="797"/>
      <c r="X235" s="797"/>
      <c r="Y235" s="797"/>
      <c r="Z235" s="797"/>
      <c r="AA235" s="797"/>
      <c r="AB235" s="797"/>
      <c r="AC235" s="797"/>
      <c r="AD235" s="797"/>
      <c r="AE235" s="794"/>
      <c r="AF235" s="794"/>
      <c r="AG235" s="794"/>
      <c r="AH235" s="794"/>
      <c r="AI235" s="794"/>
      <c r="AJ235" s="794"/>
      <c r="AK235" s="794"/>
      <c r="AL235" s="794"/>
      <c r="AM235" s="794"/>
      <c r="AN235" s="794"/>
      <c r="AO235" s="794"/>
      <c r="AP235" s="794"/>
      <c r="AQ235" s="794"/>
      <c r="AR235" s="794"/>
      <c r="AS235" s="794"/>
      <c r="AT235" s="794"/>
      <c r="AU235" s="794"/>
      <c r="AV235" s="794"/>
      <c r="AW235" s="794"/>
      <c r="AX235" s="794"/>
      <c r="AY235" s="794"/>
      <c r="AZ235" s="794"/>
      <c r="BA235" s="794"/>
      <c r="BB235" s="794"/>
      <c r="BC235" s="794"/>
      <c r="BD235" s="794"/>
      <c r="BE235" s="794"/>
      <c r="BF235" s="794"/>
      <c r="BG235" s="794"/>
      <c r="BH235" s="794"/>
      <c r="BI235" s="794"/>
      <c r="BJ235" s="794"/>
      <c r="BK235" s="794"/>
      <c r="BL235" s="794"/>
      <c r="BM235" s="794"/>
      <c r="BN235" s="812" t="str">
        <f t="shared" si="54"/>
        <v/>
      </c>
      <c r="BO235" s="806" t="str">
        <f t="shared" si="55"/>
        <v/>
      </c>
      <c r="BP235" s="807" t="str">
        <f t="shared" si="56"/>
        <v/>
      </c>
      <c r="BQ235" s="807" t="str">
        <f t="shared" si="57"/>
        <v/>
      </c>
      <c r="BR235" s="808" t="str">
        <f t="shared" si="58"/>
        <v/>
      </c>
      <c r="BS235" s="793"/>
      <c r="BT235" s="794"/>
      <c r="BU235" s="794"/>
      <c r="BV235" s="797"/>
      <c r="BW235" s="797"/>
      <c r="BX235" s="797"/>
      <c r="BY235" s="797"/>
      <c r="BZ235" s="797"/>
      <c r="CA235" s="797"/>
      <c r="CB235" s="797"/>
      <c r="CC235" s="797"/>
      <c r="CD235" s="797"/>
      <c r="CE235" s="797"/>
      <c r="CF235" s="797"/>
      <c r="CG235" s="797"/>
      <c r="CH235" s="797"/>
      <c r="CI235" s="794"/>
      <c r="CJ235" s="794"/>
      <c r="CK235" s="794"/>
      <c r="CL235" s="794"/>
      <c r="CM235" s="794"/>
      <c r="CN235" s="794"/>
      <c r="CO235" s="794"/>
      <c r="CP235" s="794"/>
      <c r="CQ235" s="794"/>
      <c r="CR235" s="794"/>
      <c r="CS235" s="794"/>
      <c r="CT235" s="794"/>
      <c r="CU235" s="794"/>
      <c r="CV235" s="797"/>
      <c r="CW235" s="794"/>
      <c r="CX235" s="794"/>
      <c r="CY235" s="794"/>
      <c r="CZ235" s="794"/>
      <c r="DA235" s="794"/>
      <c r="DB235" s="794"/>
      <c r="DC235" s="794"/>
      <c r="DD235" s="794"/>
      <c r="DE235" s="794"/>
      <c r="DF235" s="794"/>
      <c r="DG235" s="794"/>
      <c r="DH235" s="794"/>
      <c r="DI235" s="794"/>
      <c r="DJ235" s="794"/>
      <c r="DK235" s="794"/>
      <c r="DL235" s="794"/>
      <c r="DM235" s="794"/>
      <c r="DN235" s="794"/>
      <c r="DO235" s="794"/>
      <c r="DP235" s="794"/>
      <c r="DQ235" s="794"/>
      <c r="DR235" s="812" t="str">
        <f t="shared" si="64"/>
        <v/>
      </c>
      <c r="DS235" s="806" t="str">
        <f t="shared" si="65"/>
        <v/>
      </c>
      <c r="DT235" s="807" t="str">
        <f t="shared" si="66"/>
        <v/>
      </c>
      <c r="DU235" s="807" t="str">
        <f t="shared" si="67"/>
        <v/>
      </c>
      <c r="DV235" s="808" t="str">
        <f t="shared" si="68"/>
        <v/>
      </c>
      <c r="DW235" s="793"/>
      <c r="DX235" s="794"/>
      <c r="DY235" s="794"/>
      <c r="DZ235" s="797"/>
      <c r="EA235" s="797"/>
      <c r="EB235" s="797"/>
      <c r="EC235" s="797"/>
      <c r="ED235" s="797"/>
      <c r="EE235" s="797"/>
      <c r="EF235" s="797"/>
      <c r="EG235" s="797"/>
      <c r="EH235" s="797"/>
      <c r="EI235" s="797"/>
      <c r="EJ235" s="797"/>
      <c r="EK235" s="797"/>
      <c r="EL235" s="797"/>
      <c r="EM235" s="794"/>
      <c r="EN235" s="794"/>
      <c r="EO235" s="794"/>
      <c r="EP235" s="794"/>
      <c r="EQ235" s="794"/>
      <c r="ER235" s="794"/>
      <c r="ES235" s="794"/>
      <c r="ET235" s="794"/>
      <c r="EU235" s="794"/>
      <c r="EV235" s="794"/>
      <c r="EW235" s="794"/>
      <c r="EX235" s="794"/>
      <c r="EY235" s="794"/>
      <c r="EZ235" s="797"/>
      <c r="FA235" s="794"/>
      <c r="FB235" s="794"/>
      <c r="FC235" s="794"/>
      <c r="FD235" s="794"/>
      <c r="FE235" s="794"/>
      <c r="FF235" s="794"/>
      <c r="FG235" s="794"/>
      <c r="FH235" s="794"/>
      <c r="FI235" s="794"/>
      <c r="FJ235" s="794"/>
      <c r="FK235" s="794"/>
      <c r="FL235" s="794"/>
      <c r="FM235" s="794"/>
      <c r="FN235" s="794"/>
      <c r="FO235" s="794"/>
      <c r="FP235" s="794"/>
      <c r="FQ235" s="794"/>
      <c r="FR235" s="794"/>
      <c r="FS235" s="794"/>
      <c r="FT235" s="794"/>
      <c r="FU235" s="794"/>
      <c r="FV235" s="812" t="str">
        <f t="shared" si="59"/>
        <v/>
      </c>
      <c r="FW235" s="806" t="str">
        <f t="shared" si="60"/>
        <v/>
      </c>
      <c r="FX235" s="807" t="str">
        <f t="shared" si="61"/>
        <v/>
      </c>
      <c r="FY235" s="807" t="str">
        <f t="shared" si="62"/>
        <v/>
      </c>
      <c r="FZ235" s="808" t="str">
        <f t="shared" si="63"/>
        <v/>
      </c>
    </row>
    <row r="236" spans="14:182" x14ac:dyDescent="0.2">
      <c r="N236" s="804">
        <f>SUM(AirVision!A235)</f>
        <v>0</v>
      </c>
      <c r="O236" s="793"/>
      <c r="P236" s="794"/>
      <c r="Q236" s="794"/>
      <c r="R236" s="797"/>
      <c r="S236" s="797"/>
      <c r="T236" s="797"/>
      <c r="U236" s="797"/>
      <c r="V236" s="797"/>
      <c r="W236" s="797"/>
      <c r="X236" s="797"/>
      <c r="Y236" s="797"/>
      <c r="Z236" s="797"/>
      <c r="AA236" s="797"/>
      <c r="AB236" s="797"/>
      <c r="AC236" s="797"/>
      <c r="AD236" s="797"/>
      <c r="AE236" s="794"/>
      <c r="AF236" s="794"/>
      <c r="AG236" s="794"/>
      <c r="AH236" s="794"/>
      <c r="AI236" s="794"/>
      <c r="AJ236" s="794"/>
      <c r="AK236" s="794"/>
      <c r="AL236" s="794"/>
      <c r="AM236" s="794"/>
      <c r="AN236" s="794"/>
      <c r="AO236" s="794"/>
      <c r="AP236" s="794"/>
      <c r="AQ236" s="794"/>
      <c r="AR236" s="794"/>
      <c r="AS236" s="794"/>
      <c r="AT236" s="794"/>
      <c r="AU236" s="794"/>
      <c r="AV236" s="794"/>
      <c r="AW236" s="794"/>
      <c r="AX236" s="794"/>
      <c r="AY236" s="794"/>
      <c r="AZ236" s="794"/>
      <c r="BA236" s="794"/>
      <c r="BB236" s="794"/>
      <c r="BC236" s="794"/>
      <c r="BD236" s="794"/>
      <c r="BE236" s="794"/>
      <c r="BF236" s="794"/>
      <c r="BG236" s="794"/>
      <c r="BH236" s="794"/>
      <c r="BI236" s="794"/>
      <c r="BJ236" s="794"/>
      <c r="BK236" s="794"/>
      <c r="BL236" s="794"/>
      <c r="BM236" s="794"/>
      <c r="BN236" s="812" t="str">
        <f t="shared" si="54"/>
        <v/>
      </c>
      <c r="BO236" s="806" t="str">
        <f t="shared" si="55"/>
        <v/>
      </c>
      <c r="BP236" s="807" t="str">
        <f t="shared" si="56"/>
        <v/>
      </c>
      <c r="BQ236" s="807" t="str">
        <f t="shared" si="57"/>
        <v/>
      </c>
      <c r="BR236" s="808" t="str">
        <f t="shared" si="58"/>
        <v/>
      </c>
      <c r="BS236" s="793"/>
      <c r="BT236" s="794"/>
      <c r="BU236" s="794"/>
      <c r="BV236" s="797"/>
      <c r="BW236" s="797"/>
      <c r="BX236" s="797"/>
      <c r="BY236" s="797"/>
      <c r="BZ236" s="797"/>
      <c r="CA236" s="797"/>
      <c r="CB236" s="797"/>
      <c r="CC236" s="797"/>
      <c r="CD236" s="797"/>
      <c r="CE236" s="797"/>
      <c r="CF236" s="797"/>
      <c r="CG236" s="797"/>
      <c r="CH236" s="797"/>
      <c r="CI236" s="794"/>
      <c r="CJ236" s="794"/>
      <c r="CK236" s="794"/>
      <c r="CL236" s="794"/>
      <c r="CM236" s="794"/>
      <c r="CN236" s="794"/>
      <c r="CO236" s="794"/>
      <c r="CP236" s="794"/>
      <c r="CQ236" s="794"/>
      <c r="CR236" s="794"/>
      <c r="CS236" s="794"/>
      <c r="CT236" s="794"/>
      <c r="CU236" s="794"/>
      <c r="CV236" s="797"/>
      <c r="CW236" s="794"/>
      <c r="CX236" s="794"/>
      <c r="CY236" s="794"/>
      <c r="CZ236" s="794"/>
      <c r="DA236" s="794"/>
      <c r="DB236" s="794"/>
      <c r="DC236" s="794"/>
      <c r="DD236" s="794"/>
      <c r="DE236" s="794"/>
      <c r="DF236" s="794"/>
      <c r="DG236" s="794"/>
      <c r="DH236" s="794"/>
      <c r="DI236" s="794"/>
      <c r="DJ236" s="794"/>
      <c r="DK236" s="794"/>
      <c r="DL236" s="794"/>
      <c r="DM236" s="794"/>
      <c r="DN236" s="794"/>
      <c r="DO236" s="794"/>
      <c r="DP236" s="794"/>
      <c r="DQ236" s="794"/>
      <c r="DR236" s="812" t="str">
        <f t="shared" si="64"/>
        <v/>
      </c>
      <c r="DS236" s="806" t="str">
        <f t="shared" si="65"/>
        <v/>
      </c>
      <c r="DT236" s="807" t="str">
        <f t="shared" si="66"/>
        <v/>
      </c>
      <c r="DU236" s="807" t="str">
        <f t="shared" si="67"/>
        <v/>
      </c>
      <c r="DV236" s="808" t="str">
        <f t="shared" si="68"/>
        <v/>
      </c>
      <c r="DW236" s="793"/>
      <c r="DX236" s="794"/>
      <c r="DY236" s="794"/>
      <c r="DZ236" s="797"/>
      <c r="EA236" s="797"/>
      <c r="EB236" s="797"/>
      <c r="EC236" s="797"/>
      <c r="ED236" s="797"/>
      <c r="EE236" s="797"/>
      <c r="EF236" s="797"/>
      <c r="EG236" s="797"/>
      <c r="EH236" s="797"/>
      <c r="EI236" s="797"/>
      <c r="EJ236" s="797"/>
      <c r="EK236" s="797"/>
      <c r="EL236" s="797"/>
      <c r="EM236" s="794"/>
      <c r="EN236" s="794"/>
      <c r="EO236" s="794"/>
      <c r="EP236" s="794"/>
      <c r="EQ236" s="794"/>
      <c r="ER236" s="794"/>
      <c r="ES236" s="794"/>
      <c r="ET236" s="794"/>
      <c r="EU236" s="794"/>
      <c r="EV236" s="794"/>
      <c r="EW236" s="794"/>
      <c r="EX236" s="794"/>
      <c r="EY236" s="794"/>
      <c r="EZ236" s="797"/>
      <c r="FA236" s="794"/>
      <c r="FB236" s="794"/>
      <c r="FC236" s="794"/>
      <c r="FD236" s="794"/>
      <c r="FE236" s="794"/>
      <c r="FF236" s="794"/>
      <c r="FG236" s="794"/>
      <c r="FH236" s="794"/>
      <c r="FI236" s="794"/>
      <c r="FJ236" s="794"/>
      <c r="FK236" s="794"/>
      <c r="FL236" s="794"/>
      <c r="FM236" s="794"/>
      <c r="FN236" s="794"/>
      <c r="FO236" s="794"/>
      <c r="FP236" s="794"/>
      <c r="FQ236" s="794"/>
      <c r="FR236" s="794"/>
      <c r="FS236" s="794"/>
      <c r="FT236" s="794"/>
      <c r="FU236" s="794"/>
      <c r="FV236" s="812" t="str">
        <f t="shared" si="59"/>
        <v/>
      </c>
      <c r="FW236" s="806" t="str">
        <f t="shared" si="60"/>
        <v/>
      </c>
      <c r="FX236" s="807" t="str">
        <f t="shared" si="61"/>
        <v/>
      </c>
      <c r="FY236" s="807" t="str">
        <f t="shared" si="62"/>
        <v/>
      </c>
      <c r="FZ236" s="808" t="str">
        <f t="shared" si="63"/>
        <v/>
      </c>
    </row>
    <row r="237" spans="14:182" x14ac:dyDescent="0.2">
      <c r="N237" s="804">
        <f>SUM(AirVision!A236)</f>
        <v>0</v>
      </c>
      <c r="O237" s="793"/>
      <c r="P237" s="794"/>
      <c r="Q237" s="794"/>
      <c r="R237" s="797"/>
      <c r="S237" s="797"/>
      <c r="T237" s="797"/>
      <c r="U237" s="797"/>
      <c r="V237" s="797"/>
      <c r="W237" s="797"/>
      <c r="X237" s="797"/>
      <c r="Y237" s="797"/>
      <c r="Z237" s="797"/>
      <c r="AA237" s="797"/>
      <c r="AB237" s="797"/>
      <c r="AC237" s="797"/>
      <c r="AD237" s="797"/>
      <c r="AE237" s="794"/>
      <c r="AF237" s="794"/>
      <c r="AG237" s="794"/>
      <c r="AH237" s="794"/>
      <c r="AI237" s="794"/>
      <c r="AJ237" s="794"/>
      <c r="AK237" s="794"/>
      <c r="AL237" s="794"/>
      <c r="AM237" s="794"/>
      <c r="AN237" s="794"/>
      <c r="AO237" s="794"/>
      <c r="AP237" s="794"/>
      <c r="AQ237" s="794"/>
      <c r="AR237" s="794"/>
      <c r="AS237" s="794"/>
      <c r="AT237" s="794"/>
      <c r="AU237" s="794"/>
      <c r="AV237" s="794"/>
      <c r="AW237" s="794"/>
      <c r="AX237" s="794"/>
      <c r="AY237" s="794"/>
      <c r="AZ237" s="794"/>
      <c r="BA237" s="794"/>
      <c r="BB237" s="794"/>
      <c r="BC237" s="794"/>
      <c r="BD237" s="794"/>
      <c r="BE237" s="794"/>
      <c r="BF237" s="794"/>
      <c r="BG237" s="794"/>
      <c r="BH237" s="794"/>
      <c r="BI237" s="794"/>
      <c r="BJ237" s="794"/>
      <c r="BK237" s="794"/>
      <c r="BL237" s="794"/>
      <c r="BM237" s="794"/>
      <c r="BN237" s="812" t="str">
        <f t="shared" si="54"/>
        <v/>
      </c>
      <c r="BO237" s="806" t="str">
        <f t="shared" si="55"/>
        <v/>
      </c>
      <c r="BP237" s="807" t="str">
        <f t="shared" si="56"/>
        <v/>
      </c>
      <c r="BQ237" s="807" t="str">
        <f t="shared" si="57"/>
        <v/>
      </c>
      <c r="BR237" s="808" t="str">
        <f t="shared" si="58"/>
        <v/>
      </c>
      <c r="BS237" s="793"/>
      <c r="BT237" s="794"/>
      <c r="BU237" s="794"/>
      <c r="BV237" s="797"/>
      <c r="BW237" s="797"/>
      <c r="BX237" s="797"/>
      <c r="BY237" s="797"/>
      <c r="BZ237" s="797"/>
      <c r="CA237" s="797"/>
      <c r="CB237" s="797"/>
      <c r="CC237" s="797"/>
      <c r="CD237" s="797"/>
      <c r="CE237" s="797"/>
      <c r="CF237" s="797"/>
      <c r="CG237" s="797"/>
      <c r="CH237" s="797"/>
      <c r="CI237" s="794"/>
      <c r="CJ237" s="794"/>
      <c r="CK237" s="794"/>
      <c r="CL237" s="794"/>
      <c r="CM237" s="794"/>
      <c r="CN237" s="794"/>
      <c r="CO237" s="794"/>
      <c r="CP237" s="794"/>
      <c r="CQ237" s="794"/>
      <c r="CR237" s="794"/>
      <c r="CS237" s="794"/>
      <c r="CT237" s="794"/>
      <c r="CU237" s="794"/>
      <c r="CV237" s="797"/>
      <c r="CW237" s="794"/>
      <c r="CX237" s="794"/>
      <c r="CY237" s="794"/>
      <c r="CZ237" s="794"/>
      <c r="DA237" s="794"/>
      <c r="DB237" s="794"/>
      <c r="DC237" s="794"/>
      <c r="DD237" s="794"/>
      <c r="DE237" s="794"/>
      <c r="DF237" s="794"/>
      <c r="DG237" s="794"/>
      <c r="DH237" s="794"/>
      <c r="DI237" s="794"/>
      <c r="DJ237" s="794"/>
      <c r="DK237" s="794"/>
      <c r="DL237" s="794"/>
      <c r="DM237" s="794"/>
      <c r="DN237" s="794"/>
      <c r="DO237" s="794"/>
      <c r="DP237" s="794"/>
      <c r="DQ237" s="794"/>
      <c r="DR237" s="812" t="str">
        <f t="shared" si="64"/>
        <v/>
      </c>
      <c r="DS237" s="806" t="str">
        <f t="shared" si="65"/>
        <v/>
      </c>
      <c r="DT237" s="807" t="str">
        <f t="shared" si="66"/>
        <v/>
      </c>
      <c r="DU237" s="807" t="str">
        <f t="shared" si="67"/>
        <v/>
      </c>
      <c r="DV237" s="808" t="str">
        <f t="shared" si="68"/>
        <v/>
      </c>
      <c r="DW237" s="793"/>
      <c r="DX237" s="794"/>
      <c r="DY237" s="794"/>
      <c r="DZ237" s="797"/>
      <c r="EA237" s="797"/>
      <c r="EB237" s="797"/>
      <c r="EC237" s="797"/>
      <c r="ED237" s="797"/>
      <c r="EE237" s="797"/>
      <c r="EF237" s="797"/>
      <c r="EG237" s="797"/>
      <c r="EH237" s="797"/>
      <c r="EI237" s="797"/>
      <c r="EJ237" s="797"/>
      <c r="EK237" s="797"/>
      <c r="EL237" s="797"/>
      <c r="EM237" s="794"/>
      <c r="EN237" s="794"/>
      <c r="EO237" s="794"/>
      <c r="EP237" s="794"/>
      <c r="EQ237" s="794"/>
      <c r="ER237" s="794"/>
      <c r="ES237" s="794"/>
      <c r="ET237" s="794"/>
      <c r="EU237" s="794"/>
      <c r="EV237" s="794"/>
      <c r="EW237" s="794"/>
      <c r="EX237" s="794"/>
      <c r="EY237" s="794"/>
      <c r="EZ237" s="797"/>
      <c r="FA237" s="794"/>
      <c r="FB237" s="794"/>
      <c r="FC237" s="794"/>
      <c r="FD237" s="794"/>
      <c r="FE237" s="794"/>
      <c r="FF237" s="794"/>
      <c r="FG237" s="794"/>
      <c r="FH237" s="794"/>
      <c r="FI237" s="794"/>
      <c r="FJ237" s="794"/>
      <c r="FK237" s="794"/>
      <c r="FL237" s="794"/>
      <c r="FM237" s="794"/>
      <c r="FN237" s="794"/>
      <c r="FO237" s="794"/>
      <c r="FP237" s="794"/>
      <c r="FQ237" s="794"/>
      <c r="FR237" s="794"/>
      <c r="FS237" s="794"/>
      <c r="FT237" s="794"/>
      <c r="FU237" s="794"/>
      <c r="FV237" s="812" t="str">
        <f t="shared" si="59"/>
        <v/>
      </c>
      <c r="FW237" s="806" t="str">
        <f t="shared" si="60"/>
        <v/>
      </c>
      <c r="FX237" s="807" t="str">
        <f t="shared" si="61"/>
        <v/>
      </c>
      <c r="FY237" s="807" t="str">
        <f t="shared" si="62"/>
        <v/>
      </c>
      <c r="FZ237" s="808" t="str">
        <f t="shared" si="63"/>
        <v/>
      </c>
    </row>
    <row r="238" spans="14:182" x14ac:dyDescent="0.2">
      <c r="N238" s="804">
        <f>SUM(AirVision!A237)</f>
        <v>0</v>
      </c>
      <c r="O238" s="793"/>
      <c r="P238" s="794"/>
      <c r="Q238" s="794"/>
      <c r="R238" s="797"/>
      <c r="S238" s="797"/>
      <c r="T238" s="797"/>
      <c r="U238" s="797"/>
      <c r="V238" s="797"/>
      <c r="W238" s="797"/>
      <c r="X238" s="797"/>
      <c r="Y238" s="797"/>
      <c r="Z238" s="797"/>
      <c r="AA238" s="797"/>
      <c r="AB238" s="797"/>
      <c r="AC238" s="797"/>
      <c r="AD238" s="797"/>
      <c r="AE238" s="794"/>
      <c r="AF238" s="794"/>
      <c r="AG238" s="794"/>
      <c r="AH238" s="794"/>
      <c r="AI238" s="794"/>
      <c r="AJ238" s="794"/>
      <c r="AK238" s="794"/>
      <c r="AL238" s="794"/>
      <c r="AM238" s="794"/>
      <c r="AN238" s="794"/>
      <c r="AO238" s="794"/>
      <c r="AP238" s="794"/>
      <c r="AQ238" s="794"/>
      <c r="AR238" s="794"/>
      <c r="AS238" s="794"/>
      <c r="AT238" s="794"/>
      <c r="AU238" s="794"/>
      <c r="AV238" s="794"/>
      <c r="AW238" s="794"/>
      <c r="AX238" s="794"/>
      <c r="AY238" s="794"/>
      <c r="AZ238" s="794"/>
      <c r="BA238" s="794"/>
      <c r="BB238" s="794"/>
      <c r="BC238" s="794"/>
      <c r="BD238" s="794"/>
      <c r="BE238" s="794"/>
      <c r="BF238" s="794"/>
      <c r="BG238" s="794"/>
      <c r="BH238" s="794"/>
      <c r="BI238" s="794"/>
      <c r="BJ238" s="794"/>
      <c r="BK238" s="794"/>
      <c r="BL238" s="794"/>
      <c r="BM238" s="794"/>
      <c r="BN238" s="812" t="str">
        <f t="shared" si="54"/>
        <v/>
      </c>
      <c r="BO238" s="806" t="str">
        <f t="shared" si="55"/>
        <v/>
      </c>
      <c r="BP238" s="807" t="str">
        <f t="shared" si="56"/>
        <v/>
      </c>
      <c r="BQ238" s="807" t="str">
        <f t="shared" si="57"/>
        <v/>
      </c>
      <c r="BR238" s="808" t="str">
        <f t="shared" si="58"/>
        <v/>
      </c>
      <c r="BS238" s="793"/>
      <c r="BT238" s="794"/>
      <c r="BU238" s="794"/>
      <c r="BV238" s="797"/>
      <c r="BW238" s="797"/>
      <c r="BX238" s="797"/>
      <c r="BY238" s="797"/>
      <c r="BZ238" s="797"/>
      <c r="CA238" s="797"/>
      <c r="CB238" s="797"/>
      <c r="CC238" s="797"/>
      <c r="CD238" s="797"/>
      <c r="CE238" s="797"/>
      <c r="CF238" s="797"/>
      <c r="CG238" s="797"/>
      <c r="CH238" s="797"/>
      <c r="CI238" s="794"/>
      <c r="CJ238" s="794"/>
      <c r="CK238" s="794"/>
      <c r="CL238" s="794"/>
      <c r="CM238" s="794"/>
      <c r="CN238" s="794"/>
      <c r="CO238" s="794"/>
      <c r="CP238" s="794"/>
      <c r="CQ238" s="794"/>
      <c r="CR238" s="794"/>
      <c r="CS238" s="794"/>
      <c r="CT238" s="794"/>
      <c r="CU238" s="794"/>
      <c r="CV238" s="797"/>
      <c r="CW238" s="794"/>
      <c r="CX238" s="794"/>
      <c r="CY238" s="794"/>
      <c r="CZ238" s="794"/>
      <c r="DA238" s="794"/>
      <c r="DB238" s="794"/>
      <c r="DC238" s="794"/>
      <c r="DD238" s="794"/>
      <c r="DE238" s="794"/>
      <c r="DF238" s="794"/>
      <c r="DG238" s="794"/>
      <c r="DH238" s="794"/>
      <c r="DI238" s="794"/>
      <c r="DJ238" s="794"/>
      <c r="DK238" s="794"/>
      <c r="DL238" s="794"/>
      <c r="DM238" s="794"/>
      <c r="DN238" s="794"/>
      <c r="DO238" s="794"/>
      <c r="DP238" s="794"/>
      <c r="DQ238" s="794"/>
      <c r="DR238" s="812" t="str">
        <f t="shared" si="64"/>
        <v/>
      </c>
      <c r="DS238" s="806" t="str">
        <f t="shared" si="65"/>
        <v/>
      </c>
      <c r="DT238" s="807" t="str">
        <f t="shared" si="66"/>
        <v/>
      </c>
      <c r="DU238" s="807" t="str">
        <f t="shared" si="67"/>
        <v/>
      </c>
      <c r="DV238" s="808" t="str">
        <f t="shared" si="68"/>
        <v/>
      </c>
      <c r="DW238" s="793"/>
      <c r="DX238" s="794"/>
      <c r="DY238" s="794"/>
      <c r="DZ238" s="797"/>
      <c r="EA238" s="797"/>
      <c r="EB238" s="797"/>
      <c r="EC238" s="797"/>
      <c r="ED238" s="797"/>
      <c r="EE238" s="797"/>
      <c r="EF238" s="797"/>
      <c r="EG238" s="797"/>
      <c r="EH238" s="797"/>
      <c r="EI238" s="797"/>
      <c r="EJ238" s="797"/>
      <c r="EK238" s="797"/>
      <c r="EL238" s="797"/>
      <c r="EM238" s="794"/>
      <c r="EN238" s="794"/>
      <c r="EO238" s="794"/>
      <c r="EP238" s="794"/>
      <c r="EQ238" s="794"/>
      <c r="ER238" s="794"/>
      <c r="ES238" s="794"/>
      <c r="ET238" s="794"/>
      <c r="EU238" s="794"/>
      <c r="EV238" s="794"/>
      <c r="EW238" s="794"/>
      <c r="EX238" s="794"/>
      <c r="EY238" s="794"/>
      <c r="EZ238" s="797"/>
      <c r="FA238" s="794"/>
      <c r="FB238" s="794"/>
      <c r="FC238" s="794"/>
      <c r="FD238" s="794"/>
      <c r="FE238" s="794"/>
      <c r="FF238" s="794"/>
      <c r="FG238" s="794"/>
      <c r="FH238" s="794"/>
      <c r="FI238" s="794"/>
      <c r="FJ238" s="794"/>
      <c r="FK238" s="794"/>
      <c r="FL238" s="794"/>
      <c r="FM238" s="794"/>
      <c r="FN238" s="794"/>
      <c r="FO238" s="794"/>
      <c r="FP238" s="794"/>
      <c r="FQ238" s="794"/>
      <c r="FR238" s="794"/>
      <c r="FS238" s="794"/>
      <c r="FT238" s="794"/>
      <c r="FU238" s="794"/>
      <c r="FV238" s="812" t="str">
        <f t="shared" si="59"/>
        <v/>
      </c>
      <c r="FW238" s="806" t="str">
        <f t="shared" si="60"/>
        <v/>
      </c>
      <c r="FX238" s="807" t="str">
        <f t="shared" si="61"/>
        <v/>
      </c>
      <c r="FY238" s="807" t="str">
        <f t="shared" si="62"/>
        <v/>
      </c>
      <c r="FZ238" s="808" t="str">
        <f t="shared" si="63"/>
        <v/>
      </c>
    </row>
    <row r="239" spans="14:182" x14ac:dyDescent="0.2">
      <c r="N239" s="804">
        <f>SUM(AirVision!A238)</f>
        <v>0</v>
      </c>
      <c r="O239" s="793"/>
      <c r="P239" s="794"/>
      <c r="Q239" s="794"/>
      <c r="R239" s="797"/>
      <c r="S239" s="797"/>
      <c r="T239" s="797"/>
      <c r="U239" s="797"/>
      <c r="V239" s="797"/>
      <c r="W239" s="797"/>
      <c r="X239" s="797"/>
      <c r="Y239" s="797"/>
      <c r="Z239" s="797"/>
      <c r="AA239" s="797"/>
      <c r="AB239" s="797"/>
      <c r="AC239" s="797"/>
      <c r="AD239" s="797"/>
      <c r="AE239" s="794"/>
      <c r="AF239" s="794"/>
      <c r="AG239" s="794"/>
      <c r="AH239" s="794"/>
      <c r="AI239" s="794"/>
      <c r="AJ239" s="794"/>
      <c r="AK239" s="794"/>
      <c r="AL239" s="794"/>
      <c r="AM239" s="794"/>
      <c r="AN239" s="794"/>
      <c r="AO239" s="794"/>
      <c r="AP239" s="794"/>
      <c r="AQ239" s="794"/>
      <c r="AR239" s="794"/>
      <c r="AS239" s="794"/>
      <c r="AT239" s="794"/>
      <c r="AU239" s="794"/>
      <c r="AV239" s="794"/>
      <c r="AW239" s="794"/>
      <c r="AX239" s="794"/>
      <c r="AY239" s="794"/>
      <c r="AZ239" s="794"/>
      <c r="BA239" s="794"/>
      <c r="BB239" s="794"/>
      <c r="BC239" s="794"/>
      <c r="BD239" s="794"/>
      <c r="BE239" s="794"/>
      <c r="BF239" s="794"/>
      <c r="BG239" s="794"/>
      <c r="BH239" s="794"/>
      <c r="BI239" s="794"/>
      <c r="BJ239" s="794"/>
      <c r="BK239" s="794"/>
      <c r="BL239" s="794"/>
      <c r="BM239" s="794"/>
      <c r="BN239" s="812" t="str">
        <f t="shared" si="54"/>
        <v/>
      </c>
      <c r="BO239" s="806" t="str">
        <f t="shared" si="55"/>
        <v/>
      </c>
      <c r="BP239" s="807" t="str">
        <f t="shared" si="56"/>
        <v/>
      </c>
      <c r="BQ239" s="807" t="str">
        <f t="shared" si="57"/>
        <v/>
      </c>
      <c r="BR239" s="808" t="str">
        <f t="shared" si="58"/>
        <v/>
      </c>
      <c r="BS239" s="793"/>
      <c r="BT239" s="794"/>
      <c r="BU239" s="794"/>
      <c r="BV239" s="797"/>
      <c r="BW239" s="797"/>
      <c r="BX239" s="797"/>
      <c r="BY239" s="797"/>
      <c r="BZ239" s="797"/>
      <c r="CA239" s="797"/>
      <c r="CB239" s="797"/>
      <c r="CC239" s="797"/>
      <c r="CD239" s="797"/>
      <c r="CE239" s="797"/>
      <c r="CF239" s="797"/>
      <c r="CG239" s="797"/>
      <c r="CH239" s="797"/>
      <c r="CI239" s="794"/>
      <c r="CJ239" s="794"/>
      <c r="CK239" s="794"/>
      <c r="CL239" s="794"/>
      <c r="CM239" s="794"/>
      <c r="CN239" s="794"/>
      <c r="CO239" s="794"/>
      <c r="CP239" s="794"/>
      <c r="CQ239" s="794"/>
      <c r="CR239" s="794"/>
      <c r="CS239" s="794"/>
      <c r="CT239" s="794"/>
      <c r="CU239" s="794"/>
      <c r="CV239" s="797"/>
      <c r="CW239" s="794"/>
      <c r="CX239" s="794"/>
      <c r="CY239" s="794"/>
      <c r="CZ239" s="794"/>
      <c r="DA239" s="794"/>
      <c r="DB239" s="794"/>
      <c r="DC239" s="794"/>
      <c r="DD239" s="794"/>
      <c r="DE239" s="794"/>
      <c r="DF239" s="794"/>
      <c r="DG239" s="794"/>
      <c r="DH239" s="794"/>
      <c r="DI239" s="794"/>
      <c r="DJ239" s="794"/>
      <c r="DK239" s="794"/>
      <c r="DL239" s="794"/>
      <c r="DM239" s="794"/>
      <c r="DN239" s="794"/>
      <c r="DO239" s="794"/>
      <c r="DP239" s="794"/>
      <c r="DQ239" s="794"/>
      <c r="DR239" s="812" t="str">
        <f t="shared" si="64"/>
        <v/>
      </c>
      <c r="DS239" s="806" t="str">
        <f t="shared" si="65"/>
        <v/>
      </c>
      <c r="DT239" s="807" t="str">
        <f t="shared" si="66"/>
        <v/>
      </c>
      <c r="DU239" s="807" t="str">
        <f t="shared" si="67"/>
        <v/>
      </c>
      <c r="DV239" s="808" t="str">
        <f t="shared" si="68"/>
        <v/>
      </c>
      <c r="DW239" s="793"/>
      <c r="DX239" s="794"/>
      <c r="DY239" s="794"/>
      <c r="DZ239" s="797"/>
      <c r="EA239" s="797"/>
      <c r="EB239" s="797"/>
      <c r="EC239" s="797"/>
      <c r="ED239" s="797"/>
      <c r="EE239" s="797"/>
      <c r="EF239" s="797"/>
      <c r="EG239" s="797"/>
      <c r="EH239" s="797"/>
      <c r="EI239" s="797"/>
      <c r="EJ239" s="797"/>
      <c r="EK239" s="797"/>
      <c r="EL239" s="797"/>
      <c r="EM239" s="794"/>
      <c r="EN239" s="794"/>
      <c r="EO239" s="794"/>
      <c r="EP239" s="794"/>
      <c r="EQ239" s="794"/>
      <c r="ER239" s="794"/>
      <c r="ES239" s="794"/>
      <c r="ET239" s="794"/>
      <c r="EU239" s="794"/>
      <c r="EV239" s="794"/>
      <c r="EW239" s="794"/>
      <c r="EX239" s="794"/>
      <c r="EY239" s="794"/>
      <c r="EZ239" s="797"/>
      <c r="FA239" s="794"/>
      <c r="FB239" s="794"/>
      <c r="FC239" s="794"/>
      <c r="FD239" s="794"/>
      <c r="FE239" s="794"/>
      <c r="FF239" s="794"/>
      <c r="FG239" s="794"/>
      <c r="FH239" s="794"/>
      <c r="FI239" s="794"/>
      <c r="FJ239" s="794"/>
      <c r="FK239" s="794"/>
      <c r="FL239" s="794"/>
      <c r="FM239" s="794"/>
      <c r="FN239" s="794"/>
      <c r="FO239" s="794"/>
      <c r="FP239" s="794"/>
      <c r="FQ239" s="794"/>
      <c r="FR239" s="794"/>
      <c r="FS239" s="794"/>
      <c r="FT239" s="794"/>
      <c r="FU239" s="794"/>
      <c r="FV239" s="812" t="str">
        <f t="shared" si="59"/>
        <v/>
      </c>
      <c r="FW239" s="806" t="str">
        <f t="shared" si="60"/>
        <v/>
      </c>
      <c r="FX239" s="807" t="str">
        <f t="shared" si="61"/>
        <v/>
      </c>
      <c r="FY239" s="807" t="str">
        <f t="shared" si="62"/>
        <v/>
      </c>
      <c r="FZ239" s="808" t="str">
        <f t="shared" si="63"/>
        <v/>
      </c>
    </row>
    <row r="240" spans="14:182" x14ac:dyDescent="0.2">
      <c r="N240" s="804">
        <f>SUM(AirVision!A239)</f>
        <v>0</v>
      </c>
      <c r="O240" s="793"/>
      <c r="P240" s="794"/>
      <c r="Q240" s="794"/>
      <c r="R240" s="797"/>
      <c r="S240" s="797"/>
      <c r="T240" s="797"/>
      <c r="U240" s="797"/>
      <c r="V240" s="797"/>
      <c r="W240" s="797"/>
      <c r="X240" s="797"/>
      <c r="Y240" s="797"/>
      <c r="Z240" s="797"/>
      <c r="AA240" s="797"/>
      <c r="AB240" s="797"/>
      <c r="AC240" s="797"/>
      <c r="AD240" s="797"/>
      <c r="AE240" s="794"/>
      <c r="AF240" s="794"/>
      <c r="AG240" s="794"/>
      <c r="AH240" s="794"/>
      <c r="AI240" s="794"/>
      <c r="AJ240" s="794"/>
      <c r="AK240" s="794"/>
      <c r="AL240" s="794"/>
      <c r="AM240" s="794"/>
      <c r="AN240" s="794"/>
      <c r="AO240" s="794"/>
      <c r="AP240" s="794"/>
      <c r="AQ240" s="794"/>
      <c r="AR240" s="794"/>
      <c r="AS240" s="794"/>
      <c r="AT240" s="794"/>
      <c r="AU240" s="794"/>
      <c r="AV240" s="794"/>
      <c r="AW240" s="794"/>
      <c r="AX240" s="794"/>
      <c r="AY240" s="794"/>
      <c r="AZ240" s="794"/>
      <c r="BA240" s="794"/>
      <c r="BB240" s="794"/>
      <c r="BC240" s="794"/>
      <c r="BD240" s="794"/>
      <c r="BE240" s="794"/>
      <c r="BF240" s="794"/>
      <c r="BG240" s="794"/>
      <c r="BH240" s="794"/>
      <c r="BI240" s="794"/>
      <c r="BJ240" s="794"/>
      <c r="BK240" s="794"/>
      <c r="BL240" s="794"/>
      <c r="BM240" s="794"/>
      <c r="BN240" s="812" t="str">
        <f t="shared" si="54"/>
        <v/>
      </c>
      <c r="BO240" s="806" t="str">
        <f t="shared" si="55"/>
        <v/>
      </c>
      <c r="BP240" s="807" t="str">
        <f t="shared" si="56"/>
        <v/>
      </c>
      <c r="BQ240" s="807" t="str">
        <f t="shared" si="57"/>
        <v/>
      </c>
      <c r="BR240" s="808" t="str">
        <f t="shared" si="58"/>
        <v/>
      </c>
      <c r="BS240" s="793"/>
      <c r="BT240" s="794"/>
      <c r="BU240" s="794"/>
      <c r="BV240" s="797"/>
      <c r="BW240" s="797"/>
      <c r="BX240" s="797"/>
      <c r="BY240" s="797"/>
      <c r="BZ240" s="797"/>
      <c r="CA240" s="797"/>
      <c r="CB240" s="797"/>
      <c r="CC240" s="797"/>
      <c r="CD240" s="797"/>
      <c r="CE240" s="797"/>
      <c r="CF240" s="797"/>
      <c r="CG240" s="797"/>
      <c r="CH240" s="797"/>
      <c r="CI240" s="794"/>
      <c r="CJ240" s="794"/>
      <c r="CK240" s="794"/>
      <c r="CL240" s="794"/>
      <c r="CM240" s="794"/>
      <c r="CN240" s="794"/>
      <c r="CO240" s="794"/>
      <c r="CP240" s="794"/>
      <c r="CQ240" s="794"/>
      <c r="CR240" s="794"/>
      <c r="CS240" s="794"/>
      <c r="CT240" s="794"/>
      <c r="CU240" s="794"/>
      <c r="CV240" s="797"/>
      <c r="CW240" s="794"/>
      <c r="CX240" s="794"/>
      <c r="CY240" s="794"/>
      <c r="CZ240" s="794"/>
      <c r="DA240" s="794"/>
      <c r="DB240" s="794"/>
      <c r="DC240" s="794"/>
      <c r="DD240" s="794"/>
      <c r="DE240" s="794"/>
      <c r="DF240" s="794"/>
      <c r="DG240" s="794"/>
      <c r="DH240" s="794"/>
      <c r="DI240" s="794"/>
      <c r="DJ240" s="794"/>
      <c r="DK240" s="794"/>
      <c r="DL240" s="794"/>
      <c r="DM240" s="794"/>
      <c r="DN240" s="794"/>
      <c r="DO240" s="794"/>
      <c r="DP240" s="794"/>
      <c r="DQ240" s="794"/>
      <c r="DR240" s="812" t="str">
        <f t="shared" si="64"/>
        <v/>
      </c>
      <c r="DS240" s="806" t="str">
        <f t="shared" si="65"/>
        <v/>
      </c>
      <c r="DT240" s="807" t="str">
        <f t="shared" si="66"/>
        <v/>
      </c>
      <c r="DU240" s="807" t="str">
        <f t="shared" si="67"/>
        <v/>
      </c>
      <c r="DV240" s="808" t="str">
        <f t="shared" si="68"/>
        <v/>
      </c>
      <c r="DW240" s="793"/>
      <c r="DX240" s="794"/>
      <c r="DY240" s="794"/>
      <c r="DZ240" s="797"/>
      <c r="EA240" s="797"/>
      <c r="EB240" s="797"/>
      <c r="EC240" s="797"/>
      <c r="ED240" s="797"/>
      <c r="EE240" s="797"/>
      <c r="EF240" s="797"/>
      <c r="EG240" s="797"/>
      <c r="EH240" s="797"/>
      <c r="EI240" s="797"/>
      <c r="EJ240" s="797"/>
      <c r="EK240" s="797"/>
      <c r="EL240" s="797"/>
      <c r="EM240" s="794"/>
      <c r="EN240" s="794"/>
      <c r="EO240" s="794"/>
      <c r="EP240" s="794"/>
      <c r="EQ240" s="794"/>
      <c r="ER240" s="794"/>
      <c r="ES240" s="794"/>
      <c r="ET240" s="794"/>
      <c r="EU240" s="794"/>
      <c r="EV240" s="794"/>
      <c r="EW240" s="794"/>
      <c r="EX240" s="794"/>
      <c r="EY240" s="794"/>
      <c r="EZ240" s="797"/>
      <c r="FA240" s="794"/>
      <c r="FB240" s="794"/>
      <c r="FC240" s="794"/>
      <c r="FD240" s="794"/>
      <c r="FE240" s="794"/>
      <c r="FF240" s="794"/>
      <c r="FG240" s="794"/>
      <c r="FH240" s="794"/>
      <c r="FI240" s="794"/>
      <c r="FJ240" s="794"/>
      <c r="FK240" s="794"/>
      <c r="FL240" s="794"/>
      <c r="FM240" s="794"/>
      <c r="FN240" s="794"/>
      <c r="FO240" s="794"/>
      <c r="FP240" s="794"/>
      <c r="FQ240" s="794"/>
      <c r="FR240" s="794"/>
      <c r="FS240" s="794"/>
      <c r="FT240" s="794"/>
      <c r="FU240" s="794"/>
      <c r="FV240" s="812" t="str">
        <f t="shared" si="59"/>
        <v/>
      </c>
      <c r="FW240" s="806" t="str">
        <f t="shared" si="60"/>
        <v/>
      </c>
      <c r="FX240" s="807" t="str">
        <f t="shared" si="61"/>
        <v/>
      </c>
      <c r="FY240" s="807" t="str">
        <f t="shared" si="62"/>
        <v/>
      </c>
      <c r="FZ240" s="808" t="str">
        <f t="shared" si="63"/>
        <v/>
      </c>
    </row>
    <row r="241" spans="14:182" x14ac:dyDescent="0.2">
      <c r="N241" s="804">
        <f>SUM(AirVision!A240)</f>
        <v>0</v>
      </c>
      <c r="O241" s="793"/>
      <c r="P241" s="794"/>
      <c r="Q241" s="794"/>
      <c r="R241" s="797"/>
      <c r="S241" s="797"/>
      <c r="T241" s="797"/>
      <c r="U241" s="797"/>
      <c r="V241" s="797"/>
      <c r="W241" s="797"/>
      <c r="X241" s="797"/>
      <c r="Y241" s="797"/>
      <c r="Z241" s="797"/>
      <c r="AA241" s="797"/>
      <c r="AB241" s="797"/>
      <c r="AC241" s="797"/>
      <c r="AD241" s="797"/>
      <c r="AE241" s="794"/>
      <c r="AF241" s="794"/>
      <c r="AG241" s="794"/>
      <c r="AH241" s="794"/>
      <c r="AI241" s="794"/>
      <c r="AJ241" s="794"/>
      <c r="AK241" s="794"/>
      <c r="AL241" s="794"/>
      <c r="AM241" s="794"/>
      <c r="AN241" s="794"/>
      <c r="AO241" s="794"/>
      <c r="AP241" s="794"/>
      <c r="AQ241" s="794"/>
      <c r="AR241" s="794"/>
      <c r="AS241" s="794"/>
      <c r="AT241" s="794"/>
      <c r="AU241" s="794"/>
      <c r="AV241" s="794"/>
      <c r="AW241" s="794"/>
      <c r="AX241" s="794"/>
      <c r="AY241" s="794"/>
      <c r="AZ241" s="794"/>
      <c r="BA241" s="794"/>
      <c r="BB241" s="794"/>
      <c r="BC241" s="794"/>
      <c r="BD241" s="794"/>
      <c r="BE241" s="794"/>
      <c r="BF241" s="794"/>
      <c r="BG241" s="794"/>
      <c r="BH241" s="794"/>
      <c r="BI241" s="794"/>
      <c r="BJ241" s="794"/>
      <c r="BK241" s="794"/>
      <c r="BL241" s="794"/>
      <c r="BM241" s="794"/>
      <c r="BN241" s="812" t="str">
        <f t="shared" si="54"/>
        <v/>
      </c>
      <c r="BO241" s="806" t="str">
        <f t="shared" si="55"/>
        <v/>
      </c>
      <c r="BP241" s="807" t="str">
        <f t="shared" si="56"/>
        <v/>
      </c>
      <c r="BQ241" s="807" t="str">
        <f t="shared" si="57"/>
        <v/>
      </c>
      <c r="BR241" s="808" t="str">
        <f t="shared" si="58"/>
        <v/>
      </c>
      <c r="BS241" s="793"/>
      <c r="BT241" s="794"/>
      <c r="BU241" s="794"/>
      <c r="BV241" s="797"/>
      <c r="BW241" s="797"/>
      <c r="BX241" s="797"/>
      <c r="BY241" s="797"/>
      <c r="BZ241" s="797"/>
      <c r="CA241" s="797"/>
      <c r="CB241" s="797"/>
      <c r="CC241" s="797"/>
      <c r="CD241" s="797"/>
      <c r="CE241" s="797"/>
      <c r="CF241" s="797"/>
      <c r="CG241" s="797"/>
      <c r="CH241" s="797"/>
      <c r="CI241" s="794"/>
      <c r="CJ241" s="794"/>
      <c r="CK241" s="794"/>
      <c r="CL241" s="794"/>
      <c r="CM241" s="794"/>
      <c r="CN241" s="794"/>
      <c r="CO241" s="794"/>
      <c r="CP241" s="794"/>
      <c r="CQ241" s="794"/>
      <c r="CR241" s="794"/>
      <c r="CS241" s="794"/>
      <c r="CT241" s="794"/>
      <c r="CU241" s="794"/>
      <c r="CV241" s="797"/>
      <c r="CW241" s="794"/>
      <c r="CX241" s="794"/>
      <c r="CY241" s="794"/>
      <c r="CZ241" s="794"/>
      <c r="DA241" s="794"/>
      <c r="DB241" s="794"/>
      <c r="DC241" s="794"/>
      <c r="DD241" s="794"/>
      <c r="DE241" s="794"/>
      <c r="DF241" s="794"/>
      <c r="DG241" s="794"/>
      <c r="DH241" s="794"/>
      <c r="DI241" s="794"/>
      <c r="DJ241" s="794"/>
      <c r="DK241" s="794"/>
      <c r="DL241" s="794"/>
      <c r="DM241" s="794"/>
      <c r="DN241" s="794"/>
      <c r="DO241" s="794"/>
      <c r="DP241" s="794"/>
      <c r="DQ241" s="794"/>
      <c r="DR241" s="812" t="str">
        <f t="shared" si="64"/>
        <v/>
      </c>
      <c r="DS241" s="806" t="str">
        <f t="shared" si="65"/>
        <v/>
      </c>
      <c r="DT241" s="807" t="str">
        <f t="shared" si="66"/>
        <v/>
      </c>
      <c r="DU241" s="807" t="str">
        <f t="shared" si="67"/>
        <v/>
      </c>
      <c r="DV241" s="808" t="str">
        <f t="shared" si="68"/>
        <v/>
      </c>
      <c r="DW241" s="793"/>
      <c r="DX241" s="794"/>
      <c r="DY241" s="794"/>
      <c r="DZ241" s="797"/>
      <c r="EA241" s="797"/>
      <c r="EB241" s="797"/>
      <c r="EC241" s="797"/>
      <c r="ED241" s="797"/>
      <c r="EE241" s="797"/>
      <c r="EF241" s="797"/>
      <c r="EG241" s="797"/>
      <c r="EH241" s="797"/>
      <c r="EI241" s="797"/>
      <c r="EJ241" s="797"/>
      <c r="EK241" s="797"/>
      <c r="EL241" s="797"/>
      <c r="EM241" s="794"/>
      <c r="EN241" s="794"/>
      <c r="EO241" s="794"/>
      <c r="EP241" s="794"/>
      <c r="EQ241" s="794"/>
      <c r="ER241" s="794"/>
      <c r="ES241" s="794"/>
      <c r="ET241" s="794"/>
      <c r="EU241" s="794"/>
      <c r="EV241" s="794"/>
      <c r="EW241" s="794"/>
      <c r="EX241" s="794"/>
      <c r="EY241" s="794"/>
      <c r="EZ241" s="797"/>
      <c r="FA241" s="794"/>
      <c r="FB241" s="794"/>
      <c r="FC241" s="794"/>
      <c r="FD241" s="794"/>
      <c r="FE241" s="794"/>
      <c r="FF241" s="794"/>
      <c r="FG241" s="794"/>
      <c r="FH241" s="794"/>
      <c r="FI241" s="794"/>
      <c r="FJ241" s="794"/>
      <c r="FK241" s="794"/>
      <c r="FL241" s="794"/>
      <c r="FM241" s="794"/>
      <c r="FN241" s="794"/>
      <c r="FO241" s="794"/>
      <c r="FP241" s="794"/>
      <c r="FQ241" s="794"/>
      <c r="FR241" s="794"/>
      <c r="FS241" s="794"/>
      <c r="FT241" s="794"/>
      <c r="FU241" s="794"/>
      <c r="FV241" s="812" t="str">
        <f t="shared" si="59"/>
        <v/>
      </c>
      <c r="FW241" s="806" t="str">
        <f t="shared" si="60"/>
        <v/>
      </c>
      <c r="FX241" s="807" t="str">
        <f t="shared" si="61"/>
        <v/>
      </c>
      <c r="FY241" s="807" t="str">
        <f t="shared" si="62"/>
        <v/>
      </c>
      <c r="FZ241" s="808" t="str">
        <f t="shared" si="63"/>
        <v/>
      </c>
    </row>
    <row r="242" spans="14:182" x14ac:dyDescent="0.2">
      <c r="N242" s="804">
        <f>SUM(AirVision!A241)</f>
        <v>0</v>
      </c>
      <c r="O242" s="793"/>
      <c r="P242" s="794"/>
      <c r="Q242" s="794"/>
      <c r="R242" s="797"/>
      <c r="S242" s="797"/>
      <c r="T242" s="797"/>
      <c r="U242" s="797"/>
      <c r="V242" s="797"/>
      <c r="W242" s="797"/>
      <c r="X242" s="797"/>
      <c r="Y242" s="797"/>
      <c r="Z242" s="797"/>
      <c r="AA242" s="797"/>
      <c r="AB242" s="797"/>
      <c r="AC242" s="797"/>
      <c r="AD242" s="797"/>
      <c r="AE242" s="794"/>
      <c r="AF242" s="794"/>
      <c r="AG242" s="794"/>
      <c r="AH242" s="794"/>
      <c r="AI242" s="794"/>
      <c r="AJ242" s="794"/>
      <c r="AK242" s="794"/>
      <c r="AL242" s="794"/>
      <c r="AM242" s="794"/>
      <c r="AN242" s="794"/>
      <c r="AO242" s="794"/>
      <c r="AP242" s="794"/>
      <c r="AQ242" s="794"/>
      <c r="AR242" s="794"/>
      <c r="AS242" s="794"/>
      <c r="AT242" s="794"/>
      <c r="AU242" s="794"/>
      <c r="AV242" s="794"/>
      <c r="AW242" s="794"/>
      <c r="AX242" s="794"/>
      <c r="AY242" s="794"/>
      <c r="AZ242" s="794"/>
      <c r="BA242" s="794"/>
      <c r="BB242" s="794"/>
      <c r="BC242" s="794"/>
      <c r="BD242" s="794"/>
      <c r="BE242" s="794"/>
      <c r="BF242" s="794"/>
      <c r="BG242" s="794"/>
      <c r="BH242" s="794"/>
      <c r="BI242" s="794"/>
      <c r="BJ242" s="794"/>
      <c r="BK242" s="794"/>
      <c r="BL242" s="794"/>
      <c r="BM242" s="794"/>
      <c r="BN242" s="812" t="str">
        <f t="shared" si="54"/>
        <v/>
      </c>
      <c r="BO242" s="806" t="str">
        <f t="shared" si="55"/>
        <v/>
      </c>
      <c r="BP242" s="807" t="str">
        <f t="shared" si="56"/>
        <v/>
      </c>
      <c r="BQ242" s="807" t="str">
        <f t="shared" si="57"/>
        <v/>
      </c>
      <c r="BR242" s="808" t="str">
        <f t="shared" si="58"/>
        <v/>
      </c>
      <c r="BS242" s="793"/>
      <c r="BT242" s="794"/>
      <c r="BU242" s="794"/>
      <c r="BV242" s="797"/>
      <c r="BW242" s="797"/>
      <c r="BX242" s="797"/>
      <c r="BY242" s="797"/>
      <c r="BZ242" s="797"/>
      <c r="CA242" s="797"/>
      <c r="CB242" s="797"/>
      <c r="CC242" s="797"/>
      <c r="CD242" s="797"/>
      <c r="CE242" s="797"/>
      <c r="CF242" s="797"/>
      <c r="CG242" s="797"/>
      <c r="CH242" s="797"/>
      <c r="CI242" s="794"/>
      <c r="CJ242" s="794"/>
      <c r="CK242" s="794"/>
      <c r="CL242" s="794"/>
      <c r="CM242" s="794"/>
      <c r="CN242" s="794"/>
      <c r="CO242" s="794"/>
      <c r="CP242" s="794"/>
      <c r="CQ242" s="794"/>
      <c r="CR242" s="794"/>
      <c r="CS242" s="794"/>
      <c r="CT242" s="794"/>
      <c r="CU242" s="794"/>
      <c r="CV242" s="797"/>
      <c r="CW242" s="794"/>
      <c r="CX242" s="794"/>
      <c r="CY242" s="794"/>
      <c r="CZ242" s="794"/>
      <c r="DA242" s="794"/>
      <c r="DB242" s="794"/>
      <c r="DC242" s="794"/>
      <c r="DD242" s="794"/>
      <c r="DE242" s="794"/>
      <c r="DF242" s="794"/>
      <c r="DG242" s="794"/>
      <c r="DH242" s="794"/>
      <c r="DI242" s="794"/>
      <c r="DJ242" s="794"/>
      <c r="DK242" s="794"/>
      <c r="DL242" s="794"/>
      <c r="DM242" s="794"/>
      <c r="DN242" s="794"/>
      <c r="DO242" s="794"/>
      <c r="DP242" s="794"/>
      <c r="DQ242" s="794"/>
      <c r="DR242" s="812" t="str">
        <f t="shared" si="64"/>
        <v/>
      </c>
      <c r="DS242" s="806" t="str">
        <f t="shared" si="65"/>
        <v/>
      </c>
      <c r="DT242" s="807" t="str">
        <f t="shared" si="66"/>
        <v/>
      </c>
      <c r="DU242" s="807" t="str">
        <f t="shared" si="67"/>
        <v/>
      </c>
      <c r="DV242" s="808" t="str">
        <f t="shared" si="68"/>
        <v/>
      </c>
      <c r="DW242" s="793"/>
      <c r="DX242" s="794"/>
      <c r="DY242" s="794"/>
      <c r="DZ242" s="797"/>
      <c r="EA242" s="797"/>
      <c r="EB242" s="797"/>
      <c r="EC242" s="797"/>
      <c r="ED242" s="797"/>
      <c r="EE242" s="797"/>
      <c r="EF242" s="797"/>
      <c r="EG242" s="797"/>
      <c r="EH242" s="797"/>
      <c r="EI242" s="797"/>
      <c r="EJ242" s="797"/>
      <c r="EK242" s="797"/>
      <c r="EL242" s="797"/>
      <c r="EM242" s="794"/>
      <c r="EN242" s="794"/>
      <c r="EO242" s="794"/>
      <c r="EP242" s="794"/>
      <c r="EQ242" s="794"/>
      <c r="ER242" s="794"/>
      <c r="ES242" s="794"/>
      <c r="ET242" s="794"/>
      <c r="EU242" s="794"/>
      <c r="EV242" s="794"/>
      <c r="EW242" s="794"/>
      <c r="EX242" s="794"/>
      <c r="EY242" s="794"/>
      <c r="EZ242" s="797"/>
      <c r="FA242" s="794"/>
      <c r="FB242" s="794"/>
      <c r="FC242" s="794"/>
      <c r="FD242" s="794"/>
      <c r="FE242" s="794"/>
      <c r="FF242" s="794"/>
      <c r="FG242" s="794"/>
      <c r="FH242" s="794"/>
      <c r="FI242" s="794"/>
      <c r="FJ242" s="794"/>
      <c r="FK242" s="794"/>
      <c r="FL242" s="794"/>
      <c r="FM242" s="794"/>
      <c r="FN242" s="794"/>
      <c r="FO242" s="794"/>
      <c r="FP242" s="794"/>
      <c r="FQ242" s="794"/>
      <c r="FR242" s="794"/>
      <c r="FS242" s="794"/>
      <c r="FT242" s="794"/>
      <c r="FU242" s="794"/>
      <c r="FV242" s="812" t="str">
        <f t="shared" si="59"/>
        <v/>
      </c>
      <c r="FW242" s="806" t="str">
        <f t="shared" si="60"/>
        <v/>
      </c>
      <c r="FX242" s="807" t="str">
        <f t="shared" si="61"/>
        <v/>
      </c>
      <c r="FY242" s="807" t="str">
        <f t="shared" si="62"/>
        <v/>
      </c>
      <c r="FZ242" s="808" t="str">
        <f t="shared" si="63"/>
        <v/>
      </c>
    </row>
    <row r="243" spans="14:182" x14ac:dyDescent="0.2">
      <c r="N243" s="804">
        <f>SUM(AirVision!A242)</f>
        <v>0</v>
      </c>
      <c r="O243" s="793"/>
      <c r="P243" s="794"/>
      <c r="Q243" s="794"/>
      <c r="R243" s="797"/>
      <c r="S243" s="797"/>
      <c r="T243" s="797"/>
      <c r="U243" s="797"/>
      <c r="V243" s="797"/>
      <c r="W243" s="797"/>
      <c r="X243" s="797"/>
      <c r="Y243" s="797"/>
      <c r="Z243" s="797"/>
      <c r="AA243" s="797"/>
      <c r="AB243" s="797"/>
      <c r="AC243" s="797"/>
      <c r="AD243" s="797"/>
      <c r="AE243" s="794"/>
      <c r="AF243" s="794"/>
      <c r="AG243" s="794"/>
      <c r="AH243" s="794"/>
      <c r="AI243" s="794"/>
      <c r="AJ243" s="794"/>
      <c r="AK243" s="794"/>
      <c r="AL243" s="794"/>
      <c r="AM243" s="794"/>
      <c r="AN243" s="794"/>
      <c r="AO243" s="794"/>
      <c r="AP243" s="794"/>
      <c r="AQ243" s="794"/>
      <c r="AR243" s="794"/>
      <c r="AS243" s="794"/>
      <c r="AT243" s="794"/>
      <c r="AU243" s="794"/>
      <c r="AV243" s="794"/>
      <c r="AW243" s="794"/>
      <c r="AX243" s="794"/>
      <c r="AY243" s="794"/>
      <c r="AZ243" s="794"/>
      <c r="BA243" s="794"/>
      <c r="BB243" s="794"/>
      <c r="BC243" s="794"/>
      <c r="BD243" s="794"/>
      <c r="BE243" s="794"/>
      <c r="BF243" s="794"/>
      <c r="BG243" s="794"/>
      <c r="BH243" s="794"/>
      <c r="BI243" s="794"/>
      <c r="BJ243" s="794"/>
      <c r="BK243" s="794"/>
      <c r="BL243" s="794"/>
      <c r="BM243" s="794"/>
      <c r="BN243" s="812" t="str">
        <f t="shared" si="54"/>
        <v/>
      </c>
      <c r="BO243" s="806" t="str">
        <f t="shared" si="55"/>
        <v/>
      </c>
      <c r="BP243" s="807" t="str">
        <f t="shared" si="56"/>
        <v/>
      </c>
      <c r="BQ243" s="807" t="str">
        <f t="shared" si="57"/>
        <v/>
      </c>
      <c r="BR243" s="808" t="str">
        <f t="shared" si="58"/>
        <v/>
      </c>
      <c r="BS243" s="793"/>
      <c r="BT243" s="794"/>
      <c r="BU243" s="794"/>
      <c r="BV243" s="797"/>
      <c r="BW243" s="797"/>
      <c r="BX243" s="797"/>
      <c r="BY243" s="797"/>
      <c r="BZ243" s="797"/>
      <c r="CA243" s="797"/>
      <c r="CB243" s="797"/>
      <c r="CC243" s="797"/>
      <c r="CD243" s="797"/>
      <c r="CE243" s="797"/>
      <c r="CF243" s="797"/>
      <c r="CG243" s="797"/>
      <c r="CH243" s="797"/>
      <c r="CI243" s="794"/>
      <c r="CJ243" s="794"/>
      <c r="CK243" s="794"/>
      <c r="CL243" s="794"/>
      <c r="CM243" s="794"/>
      <c r="CN243" s="794"/>
      <c r="CO243" s="794"/>
      <c r="CP243" s="794"/>
      <c r="CQ243" s="794"/>
      <c r="CR243" s="794"/>
      <c r="CS243" s="794"/>
      <c r="CT243" s="794"/>
      <c r="CU243" s="794"/>
      <c r="CV243" s="797"/>
      <c r="CW243" s="794"/>
      <c r="CX243" s="794"/>
      <c r="CY243" s="794"/>
      <c r="CZ243" s="794"/>
      <c r="DA243" s="794"/>
      <c r="DB243" s="794"/>
      <c r="DC243" s="794"/>
      <c r="DD243" s="794"/>
      <c r="DE243" s="794"/>
      <c r="DF243" s="794"/>
      <c r="DG243" s="794"/>
      <c r="DH243" s="794"/>
      <c r="DI243" s="794"/>
      <c r="DJ243" s="794"/>
      <c r="DK243" s="794"/>
      <c r="DL243" s="794"/>
      <c r="DM243" s="794"/>
      <c r="DN243" s="794"/>
      <c r="DO243" s="794"/>
      <c r="DP243" s="794"/>
      <c r="DQ243" s="794"/>
      <c r="DR243" s="812" t="str">
        <f t="shared" si="64"/>
        <v/>
      </c>
      <c r="DS243" s="806" t="str">
        <f t="shared" si="65"/>
        <v/>
      </c>
      <c r="DT243" s="807" t="str">
        <f t="shared" si="66"/>
        <v/>
      </c>
      <c r="DU243" s="807" t="str">
        <f t="shared" si="67"/>
        <v/>
      </c>
      <c r="DV243" s="808" t="str">
        <f t="shared" si="68"/>
        <v/>
      </c>
      <c r="DW243" s="793"/>
      <c r="DX243" s="794"/>
      <c r="DY243" s="794"/>
      <c r="DZ243" s="797"/>
      <c r="EA243" s="797"/>
      <c r="EB243" s="797"/>
      <c r="EC243" s="797"/>
      <c r="ED243" s="797"/>
      <c r="EE243" s="797"/>
      <c r="EF243" s="797"/>
      <c r="EG243" s="797"/>
      <c r="EH243" s="797"/>
      <c r="EI243" s="797"/>
      <c r="EJ243" s="797"/>
      <c r="EK243" s="797"/>
      <c r="EL243" s="797"/>
      <c r="EM243" s="794"/>
      <c r="EN243" s="794"/>
      <c r="EO243" s="794"/>
      <c r="EP243" s="794"/>
      <c r="EQ243" s="794"/>
      <c r="ER243" s="794"/>
      <c r="ES243" s="794"/>
      <c r="ET243" s="794"/>
      <c r="EU243" s="794"/>
      <c r="EV243" s="794"/>
      <c r="EW243" s="794"/>
      <c r="EX243" s="794"/>
      <c r="EY243" s="794"/>
      <c r="EZ243" s="797"/>
      <c r="FA243" s="794"/>
      <c r="FB243" s="794"/>
      <c r="FC243" s="794"/>
      <c r="FD243" s="794"/>
      <c r="FE243" s="794"/>
      <c r="FF243" s="794"/>
      <c r="FG243" s="794"/>
      <c r="FH243" s="794"/>
      <c r="FI243" s="794"/>
      <c r="FJ243" s="794"/>
      <c r="FK243" s="794"/>
      <c r="FL243" s="794"/>
      <c r="FM243" s="794"/>
      <c r="FN243" s="794"/>
      <c r="FO243" s="794"/>
      <c r="FP243" s="794"/>
      <c r="FQ243" s="794"/>
      <c r="FR243" s="794"/>
      <c r="FS243" s="794"/>
      <c r="FT243" s="794"/>
      <c r="FU243" s="794"/>
      <c r="FV243" s="812" t="str">
        <f t="shared" si="59"/>
        <v/>
      </c>
      <c r="FW243" s="806" t="str">
        <f t="shared" si="60"/>
        <v/>
      </c>
      <c r="FX243" s="807" t="str">
        <f t="shared" si="61"/>
        <v/>
      </c>
      <c r="FY243" s="807" t="str">
        <f t="shared" si="62"/>
        <v/>
      </c>
      <c r="FZ243" s="808" t="str">
        <f t="shared" si="63"/>
        <v/>
      </c>
    </row>
    <row r="244" spans="14:182" x14ac:dyDescent="0.2">
      <c r="N244" s="804">
        <f>SUM(AirVision!A243)</f>
        <v>0</v>
      </c>
      <c r="O244" s="793"/>
      <c r="P244" s="794"/>
      <c r="Q244" s="794"/>
      <c r="R244" s="797"/>
      <c r="S244" s="797"/>
      <c r="T244" s="797"/>
      <c r="U244" s="797"/>
      <c r="V244" s="797"/>
      <c r="W244" s="797"/>
      <c r="X244" s="797"/>
      <c r="Y244" s="797"/>
      <c r="Z244" s="797"/>
      <c r="AA244" s="797"/>
      <c r="AB244" s="797"/>
      <c r="AC244" s="797"/>
      <c r="AD244" s="797"/>
      <c r="AE244" s="794"/>
      <c r="AF244" s="794"/>
      <c r="AG244" s="794"/>
      <c r="AH244" s="794"/>
      <c r="AI244" s="794"/>
      <c r="AJ244" s="794"/>
      <c r="AK244" s="794"/>
      <c r="AL244" s="794"/>
      <c r="AM244" s="794"/>
      <c r="AN244" s="794"/>
      <c r="AO244" s="794"/>
      <c r="AP244" s="794"/>
      <c r="AQ244" s="794"/>
      <c r="AR244" s="794"/>
      <c r="AS244" s="794"/>
      <c r="AT244" s="794"/>
      <c r="AU244" s="794"/>
      <c r="AV244" s="794"/>
      <c r="AW244" s="794"/>
      <c r="AX244" s="794"/>
      <c r="AY244" s="794"/>
      <c r="AZ244" s="794"/>
      <c r="BA244" s="794"/>
      <c r="BB244" s="794"/>
      <c r="BC244" s="794"/>
      <c r="BD244" s="794"/>
      <c r="BE244" s="794"/>
      <c r="BF244" s="794"/>
      <c r="BG244" s="794"/>
      <c r="BH244" s="794"/>
      <c r="BI244" s="794"/>
      <c r="BJ244" s="794"/>
      <c r="BK244" s="794"/>
      <c r="BL244" s="794"/>
      <c r="BM244" s="794"/>
      <c r="BN244" s="812" t="str">
        <f t="shared" si="54"/>
        <v/>
      </c>
      <c r="BO244" s="806" t="str">
        <f t="shared" si="55"/>
        <v/>
      </c>
      <c r="BP244" s="807" t="str">
        <f t="shared" si="56"/>
        <v/>
      </c>
      <c r="BQ244" s="807" t="str">
        <f t="shared" si="57"/>
        <v/>
      </c>
      <c r="BR244" s="808" t="str">
        <f t="shared" si="58"/>
        <v/>
      </c>
      <c r="BS244" s="793"/>
      <c r="BT244" s="794"/>
      <c r="BU244" s="794"/>
      <c r="BV244" s="797"/>
      <c r="BW244" s="797"/>
      <c r="BX244" s="797"/>
      <c r="BY244" s="797"/>
      <c r="BZ244" s="797"/>
      <c r="CA244" s="797"/>
      <c r="CB244" s="797"/>
      <c r="CC244" s="797"/>
      <c r="CD244" s="797"/>
      <c r="CE244" s="797"/>
      <c r="CF244" s="797"/>
      <c r="CG244" s="797"/>
      <c r="CH244" s="797"/>
      <c r="CI244" s="794"/>
      <c r="CJ244" s="794"/>
      <c r="CK244" s="794"/>
      <c r="CL244" s="794"/>
      <c r="CM244" s="794"/>
      <c r="CN244" s="794"/>
      <c r="CO244" s="794"/>
      <c r="CP244" s="794"/>
      <c r="CQ244" s="794"/>
      <c r="CR244" s="794"/>
      <c r="CS244" s="794"/>
      <c r="CT244" s="794"/>
      <c r="CU244" s="794"/>
      <c r="CV244" s="797"/>
      <c r="CW244" s="794"/>
      <c r="CX244" s="794"/>
      <c r="CY244" s="794"/>
      <c r="CZ244" s="794"/>
      <c r="DA244" s="794"/>
      <c r="DB244" s="794"/>
      <c r="DC244" s="794"/>
      <c r="DD244" s="794"/>
      <c r="DE244" s="794"/>
      <c r="DF244" s="794"/>
      <c r="DG244" s="794"/>
      <c r="DH244" s="794"/>
      <c r="DI244" s="794"/>
      <c r="DJ244" s="794"/>
      <c r="DK244" s="794"/>
      <c r="DL244" s="794"/>
      <c r="DM244" s="794"/>
      <c r="DN244" s="794"/>
      <c r="DO244" s="794"/>
      <c r="DP244" s="794"/>
      <c r="DQ244" s="794"/>
      <c r="DR244" s="812" t="str">
        <f t="shared" si="64"/>
        <v/>
      </c>
      <c r="DS244" s="806" t="str">
        <f t="shared" si="65"/>
        <v/>
      </c>
      <c r="DT244" s="807" t="str">
        <f t="shared" si="66"/>
        <v/>
      </c>
      <c r="DU244" s="807" t="str">
        <f t="shared" si="67"/>
        <v/>
      </c>
      <c r="DV244" s="808" t="str">
        <f t="shared" si="68"/>
        <v/>
      </c>
      <c r="DW244" s="793"/>
      <c r="DX244" s="794"/>
      <c r="DY244" s="794"/>
      <c r="DZ244" s="797"/>
      <c r="EA244" s="797"/>
      <c r="EB244" s="797"/>
      <c r="EC244" s="797"/>
      <c r="ED244" s="797"/>
      <c r="EE244" s="797"/>
      <c r="EF244" s="797"/>
      <c r="EG244" s="797"/>
      <c r="EH244" s="797"/>
      <c r="EI244" s="797"/>
      <c r="EJ244" s="797"/>
      <c r="EK244" s="797"/>
      <c r="EL244" s="797"/>
      <c r="EM244" s="794"/>
      <c r="EN244" s="794"/>
      <c r="EO244" s="794"/>
      <c r="EP244" s="794"/>
      <c r="EQ244" s="794"/>
      <c r="ER244" s="794"/>
      <c r="ES244" s="794"/>
      <c r="ET244" s="794"/>
      <c r="EU244" s="794"/>
      <c r="EV244" s="794"/>
      <c r="EW244" s="794"/>
      <c r="EX244" s="794"/>
      <c r="EY244" s="794"/>
      <c r="EZ244" s="797"/>
      <c r="FA244" s="794"/>
      <c r="FB244" s="794"/>
      <c r="FC244" s="794"/>
      <c r="FD244" s="794"/>
      <c r="FE244" s="794"/>
      <c r="FF244" s="794"/>
      <c r="FG244" s="794"/>
      <c r="FH244" s="794"/>
      <c r="FI244" s="794"/>
      <c r="FJ244" s="794"/>
      <c r="FK244" s="794"/>
      <c r="FL244" s="794"/>
      <c r="FM244" s="794"/>
      <c r="FN244" s="794"/>
      <c r="FO244" s="794"/>
      <c r="FP244" s="794"/>
      <c r="FQ244" s="794"/>
      <c r="FR244" s="794"/>
      <c r="FS244" s="794"/>
      <c r="FT244" s="794"/>
      <c r="FU244" s="794"/>
      <c r="FV244" s="812" t="str">
        <f t="shared" si="59"/>
        <v/>
      </c>
      <c r="FW244" s="806" t="str">
        <f t="shared" si="60"/>
        <v/>
      </c>
      <c r="FX244" s="807" t="str">
        <f t="shared" si="61"/>
        <v/>
      </c>
      <c r="FY244" s="807" t="str">
        <f t="shared" si="62"/>
        <v/>
      </c>
      <c r="FZ244" s="808" t="str">
        <f t="shared" si="63"/>
        <v/>
      </c>
    </row>
    <row r="245" spans="14:182" x14ac:dyDescent="0.2">
      <c r="N245" s="804">
        <f>SUM(AirVision!A244)</f>
        <v>0</v>
      </c>
      <c r="O245" s="793"/>
      <c r="P245" s="794"/>
      <c r="Q245" s="794"/>
      <c r="R245" s="797"/>
      <c r="S245" s="797"/>
      <c r="T245" s="797"/>
      <c r="U245" s="797"/>
      <c r="V245" s="797"/>
      <c r="W245" s="797"/>
      <c r="X245" s="797"/>
      <c r="Y245" s="797"/>
      <c r="Z245" s="797"/>
      <c r="AA245" s="797"/>
      <c r="AB245" s="797"/>
      <c r="AC245" s="797"/>
      <c r="AD245" s="797"/>
      <c r="AE245" s="794"/>
      <c r="AF245" s="794"/>
      <c r="AG245" s="794"/>
      <c r="AH245" s="794"/>
      <c r="AI245" s="794"/>
      <c r="AJ245" s="794"/>
      <c r="AK245" s="794"/>
      <c r="AL245" s="794"/>
      <c r="AM245" s="794"/>
      <c r="AN245" s="794"/>
      <c r="AO245" s="794"/>
      <c r="AP245" s="794"/>
      <c r="AQ245" s="794"/>
      <c r="AR245" s="794"/>
      <c r="AS245" s="794"/>
      <c r="AT245" s="794"/>
      <c r="AU245" s="794"/>
      <c r="AV245" s="794"/>
      <c r="AW245" s="794"/>
      <c r="AX245" s="794"/>
      <c r="AY245" s="794"/>
      <c r="AZ245" s="794"/>
      <c r="BA245" s="794"/>
      <c r="BB245" s="794"/>
      <c r="BC245" s="794"/>
      <c r="BD245" s="794"/>
      <c r="BE245" s="794"/>
      <c r="BF245" s="794"/>
      <c r="BG245" s="794"/>
      <c r="BH245" s="794"/>
      <c r="BI245" s="794"/>
      <c r="BJ245" s="794"/>
      <c r="BK245" s="794"/>
      <c r="BL245" s="794"/>
      <c r="BM245" s="794"/>
      <c r="BN245" s="812" t="str">
        <f t="shared" si="54"/>
        <v/>
      </c>
      <c r="BO245" s="806" t="str">
        <f t="shared" si="55"/>
        <v/>
      </c>
      <c r="BP245" s="807" t="str">
        <f t="shared" si="56"/>
        <v/>
      </c>
      <c r="BQ245" s="807" t="str">
        <f t="shared" si="57"/>
        <v/>
      </c>
      <c r="BR245" s="808" t="str">
        <f t="shared" si="58"/>
        <v/>
      </c>
      <c r="BS245" s="793"/>
      <c r="BT245" s="794"/>
      <c r="BU245" s="794"/>
      <c r="BV245" s="797"/>
      <c r="BW245" s="797"/>
      <c r="BX245" s="797"/>
      <c r="BY245" s="797"/>
      <c r="BZ245" s="797"/>
      <c r="CA245" s="797"/>
      <c r="CB245" s="797"/>
      <c r="CC245" s="797"/>
      <c r="CD245" s="797"/>
      <c r="CE245" s="797"/>
      <c r="CF245" s="797"/>
      <c r="CG245" s="797"/>
      <c r="CH245" s="797"/>
      <c r="CI245" s="794"/>
      <c r="CJ245" s="794"/>
      <c r="CK245" s="794"/>
      <c r="CL245" s="794"/>
      <c r="CM245" s="794"/>
      <c r="CN245" s="794"/>
      <c r="CO245" s="794"/>
      <c r="CP245" s="794"/>
      <c r="CQ245" s="794"/>
      <c r="CR245" s="794"/>
      <c r="CS245" s="794"/>
      <c r="CT245" s="794"/>
      <c r="CU245" s="794"/>
      <c r="CV245" s="797"/>
      <c r="CW245" s="794"/>
      <c r="CX245" s="794"/>
      <c r="CY245" s="794"/>
      <c r="CZ245" s="794"/>
      <c r="DA245" s="794"/>
      <c r="DB245" s="794"/>
      <c r="DC245" s="794"/>
      <c r="DD245" s="794"/>
      <c r="DE245" s="794"/>
      <c r="DF245" s="794"/>
      <c r="DG245" s="794"/>
      <c r="DH245" s="794"/>
      <c r="DI245" s="794"/>
      <c r="DJ245" s="794"/>
      <c r="DK245" s="794"/>
      <c r="DL245" s="794"/>
      <c r="DM245" s="794"/>
      <c r="DN245" s="794"/>
      <c r="DO245" s="794"/>
      <c r="DP245" s="794"/>
      <c r="DQ245" s="794"/>
      <c r="DR245" s="812" t="str">
        <f t="shared" si="64"/>
        <v/>
      </c>
      <c r="DS245" s="806" t="str">
        <f t="shared" si="65"/>
        <v/>
      </c>
      <c r="DT245" s="807" t="str">
        <f t="shared" si="66"/>
        <v/>
      </c>
      <c r="DU245" s="807" t="str">
        <f t="shared" si="67"/>
        <v/>
      </c>
      <c r="DV245" s="808" t="str">
        <f t="shared" si="68"/>
        <v/>
      </c>
      <c r="DW245" s="793"/>
      <c r="DX245" s="794"/>
      <c r="DY245" s="794"/>
      <c r="DZ245" s="797"/>
      <c r="EA245" s="797"/>
      <c r="EB245" s="797"/>
      <c r="EC245" s="797"/>
      <c r="ED245" s="797"/>
      <c r="EE245" s="797"/>
      <c r="EF245" s="797"/>
      <c r="EG245" s="797"/>
      <c r="EH245" s="797"/>
      <c r="EI245" s="797"/>
      <c r="EJ245" s="797"/>
      <c r="EK245" s="797"/>
      <c r="EL245" s="797"/>
      <c r="EM245" s="794"/>
      <c r="EN245" s="794"/>
      <c r="EO245" s="794"/>
      <c r="EP245" s="794"/>
      <c r="EQ245" s="794"/>
      <c r="ER245" s="794"/>
      <c r="ES245" s="794"/>
      <c r="ET245" s="794"/>
      <c r="EU245" s="794"/>
      <c r="EV245" s="794"/>
      <c r="EW245" s="794"/>
      <c r="EX245" s="794"/>
      <c r="EY245" s="794"/>
      <c r="EZ245" s="797"/>
      <c r="FA245" s="794"/>
      <c r="FB245" s="794"/>
      <c r="FC245" s="794"/>
      <c r="FD245" s="794"/>
      <c r="FE245" s="794"/>
      <c r="FF245" s="794"/>
      <c r="FG245" s="794"/>
      <c r="FH245" s="794"/>
      <c r="FI245" s="794"/>
      <c r="FJ245" s="794"/>
      <c r="FK245" s="794"/>
      <c r="FL245" s="794"/>
      <c r="FM245" s="794"/>
      <c r="FN245" s="794"/>
      <c r="FO245" s="794"/>
      <c r="FP245" s="794"/>
      <c r="FQ245" s="794"/>
      <c r="FR245" s="794"/>
      <c r="FS245" s="794"/>
      <c r="FT245" s="794"/>
      <c r="FU245" s="794"/>
      <c r="FV245" s="812" t="str">
        <f t="shared" si="59"/>
        <v/>
      </c>
      <c r="FW245" s="806" t="str">
        <f t="shared" si="60"/>
        <v/>
      </c>
      <c r="FX245" s="807" t="str">
        <f t="shared" si="61"/>
        <v/>
      </c>
      <c r="FY245" s="807" t="str">
        <f t="shared" si="62"/>
        <v/>
      </c>
      <c r="FZ245" s="808" t="str">
        <f t="shared" si="63"/>
        <v/>
      </c>
    </row>
    <row r="246" spans="14:182" x14ac:dyDescent="0.2">
      <c r="N246" s="804">
        <f>SUM(AirVision!A245)</f>
        <v>0</v>
      </c>
      <c r="O246" s="793"/>
      <c r="P246" s="794"/>
      <c r="Q246" s="794"/>
      <c r="R246" s="797"/>
      <c r="S246" s="797"/>
      <c r="T246" s="797"/>
      <c r="U246" s="797"/>
      <c r="V246" s="797"/>
      <c r="W246" s="797"/>
      <c r="X246" s="797"/>
      <c r="Y246" s="797"/>
      <c r="Z246" s="797"/>
      <c r="AA246" s="797"/>
      <c r="AB246" s="797"/>
      <c r="AC246" s="797"/>
      <c r="AD246" s="797"/>
      <c r="AE246" s="794"/>
      <c r="AF246" s="794"/>
      <c r="AG246" s="794"/>
      <c r="AH246" s="794"/>
      <c r="AI246" s="794"/>
      <c r="AJ246" s="794"/>
      <c r="AK246" s="794"/>
      <c r="AL246" s="794"/>
      <c r="AM246" s="794"/>
      <c r="AN246" s="794"/>
      <c r="AO246" s="794"/>
      <c r="AP246" s="794"/>
      <c r="AQ246" s="794"/>
      <c r="AR246" s="794"/>
      <c r="AS246" s="794"/>
      <c r="AT246" s="794"/>
      <c r="AU246" s="794"/>
      <c r="AV246" s="794"/>
      <c r="AW246" s="794"/>
      <c r="AX246" s="794"/>
      <c r="AY246" s="794"/>
      <c r="AZ246" s="794"/>
      <c r="BA246" s="794"/>
      <c r="BB246" s="794"/>
      <c r="BC246" s="794"/>
      <c r="BD246" s="794"/>
      <c r="BE246" s="794"/>
      <c r="BF246" s="794"/>
      <c r="BG246" s="794"/>
      <c r="BH246" s="794"/>
      <c r="BI246" s="794"/>
      <c r="BJ246" s="794"/>
      <c r="BK246" s="794"/>
      <c r="BL246" s="794"/>
      <c r="BM246" s="794"/>
      <c r="BN246" s="812" t="str">
        <f t="shared" si="54"/>
        <v/>
      </c>
      <c r="BO246" s="806" t="str">
        <f t="shared" si="55"/>
        <v/>
      </c>
      <c r="BP246" s="807" t="str">
        <f t="shared" si="56"/>
        <v/>
      </c>
      <c r="BQ246" s="807" t="str">
        <f t="shared" si="57"/>
        <v/>
      </c>
      <c r="BR246" s="808" t="str">
        <f t="shared" si="58"/>
        <v/>
      </c>
      <c r="BS246" s="793"/>
      <c r="BT246" s="794"/>
      <c r="BU246" s="794"/>
      <c r="BV246" s="797"/>
      <c r="BW246" s="797"/>
      <c r="BX246" s="797"/>
      <c r="BY246" s="797"/>
      <c r="BZ246" s="797"/>
      <c r="CA246" s="797"/>
      <c r="CB246" s="797"/>
      <c r="CC246" s="797"/>
      <c r="CD246" s="797"/>
      <c r="CE246" s="797"/>
      <c r="CF246" s="797"/>
      <c r="CG246" s="797"/>
      <c r="CH246" s="797"/>
      <c r="CI246" s="794"/>
      <c r="CJ246" s="794"/>
      <c r="CK246" s="794"/>
      <c r="CL246" s="794"/>
      <c r="CM246" s="794"/>
      <c r="CN246" s="794"/>
      <c r="CO246" s="794"/>
      <c r="CP246" s="794"/>
      <c r="CQ246" s="794"/>
      <c r="CR246" s="794"/>
      <c r="CS246" s="794"/>
      <c r="CT246" s="794"/>
      <c r="CU246" s="794"/>
      <c r="CV246" s="797"/>
      <c r="CW246" s="794"/>
      <c r="CX246" s="794"/>
      <c r="CY246" s="794"/>
      <c r="CZ246" s="794"/>
      <c r="DA246" s="794"/>
      <c r="DB246" s="794"/>
      <c r="DC246" s="794"/>
      <c r="DD246" s="794"/>
      <c r="DE246" s="794"/>
      <c r="DF246" s="794"/>
      <c r="DG246" s="794"/>
      <c r="DH246" s="794"/>
      <c r="DI246" s="794"/>
      <c r="DJ246" s="794"/>
      <c r="DK246" s="794"/>
      <c r="DL246" s="794"/>
      <c r="DM246" s="794"/>
      <c r="DN246" s="794"/>
      <c r="DO246" s="794"/>
      <c r="DP246" s="794"/>
      <c r="DQ246" s="794"/>
      <c r="DR246" s="812" t="str">
        <f t="shared" si="64"/>
        <v/>
      </c>
      <c r="DS246" s="806" t="str">
        <f t="shared" si="65"/>
        <v/>
      </c>
      <c r="DT246" s="807" t="str">
        <f t="shared" si="66"/>
        <v/>
      </c>
      <c r="DU246" s="807" t="str">
        <f t="shared" si="67"/>
        <v/>
      </c>
      <c r="DV246" s="808" t="str">
        <f t="shared" si="68"/>
        <v/>
      </c>
      <c r="DW246" s="793"/>
      <c r="DX246" s="794"/>
      <c r="DY246" s="794"/>
      <c r="DZ246" s="797"/>
      <c r="EA246" s="797"/>
      <c r="EB246" s="797"/>
      <c r="EC246" s="797"/>
      <c r="ED246" s="797"/>
      <c r="EE246" s="797"/>
      <c r="EF246" s="797"/>
      <c r="EG246" s="797"/>
      <c r="EH246" s="797"/>
      <c r="EI246" s="797"/>
      <c r="EJ246" s="797"/>
      <c r="EK246" s="797"/>
      <c r="EL246" s="797"/>
      <c r="EM246" s="794"/>
      <c r="EN246" s="794"/>
      <c r="EO246" s="794"/>
      <c r="EP246" s="794"/>
      <c r="EQ246" s="794"/>
      <c r="ER246" s="794"/>
      <c r="ES246" s="794"/>
      <c r="ET246" s="794"/>
      <c r="EU246" s="794"/>
      <c r="EV246" s="794"/>
      <c r="EW246" s="794"/>
      <c r="EX246" s="794"/>
      <c r="EY246" s="794"/>
      <c r="EZ246" s="797"/>
      <c r="FA246" s="794"/>
      <c r="FB246" s="794"/>
      <c r="FC246" s="794"/>
      <c r="FD246" s="794"/>
      <c r="FE246" s="794"/>
      <c r="FF246" s="794"/>
      <c r="FG246" s="794"/>
      <c r="FH246" s="794"/>
      <c r="FI246" s="794"/>
      <c r="FJ246" s="794"/>
      <c r="FK246" s="794"/>
      <c r="FL246" s="794"/>
      <c r="FM246" s="794"/>
      <c r="FN246" s="794"/>
      <c r="FO246" s="794"/>
      <c r="FP246" s="794"/>
      <c r="FQ246" s="794"/>
      <c r="FR246" s="794"/>
      <c r="FS246" s="794"/>
      <c r="FT246" s="794"/>
      <c r="FU246" s="794"/>
      <c r="FV246" s="812" t="str">
        <f t="shared" si="59"/>
        <v/>
      </c>
      <c r="FW246" s="806" t="str">
        <f t="shared" si="60"/>
        <v/>
      </c>
      <c r="FX246" s="807" t="str">
        <f t="shared" si="61"/>
        <v/>
      </c>
      <c r="FY246" s="807" t="str">
        <f t="shared" si="62"/>
        <v/>
      </c>
      <c r="FZ246" s="808" t="str">
        <f t="shared" si="63"/>
        <v/>
      </c>
    </row>
    <row r="247" spans="14:182" x14ac:dyDescent="0.2">
      <c r="N247" s="804">
        <f>SUM(AirVision!A246)</f>
        <v>0</v>
      </c>
      <c r="O247" s="793"/>
      <c r="P247" s="794"/>
      <c r="Q247" s="794"/>
      <c r="R247" s="797"/>
      <c r="S247" s="797"/>
      <c r="T247" s="797"/>
      <c r="U247" s="797"/>
      <c r="V247" s="797"/>
      <c r="W247" s="797"/>
      <c r="X247" s="797"/>
      <c r="Y247" s="797"/>
      <c r="Z247" s="797"/>
      <c r="AA247" s="797"/>
      <c r="AB247" s="797"/>
      <c r="AC247" s="797"/>
      <c r="AD247" s="797"/>
      <c r="AE247" s="794"/>
      <c r="AF247" s="794"/>
      <c r="AG247" s="794"/>
      <c r="AH247" s="794"/>
      <c r="AI247" s="794"/>
      <c r="AJ247" s="794"/>
      <c r="AK247" s="794"/>
      <c r="AL247" s="794"/>
      <c r="AM247" s="794"/>
      <c r="AN247" s="794"/>
      <c r="AO247" s="794"/>
      <c r="AP247" s="794"/>
      <c r="AQ247" s="794"/>
      <c r="AR247" s="794"/>
      <c r="AS247" s="794"/>
      <c r="AT247" s="794"/>
      <c r="AU247" s="794"/>
      <c r="AV247" s="794"/>
      <c r="AW247" s="794"/>
      <c r="AX247" s="794"/>
      <c r="AY247" s="794"/>
      <c r="AZ247" s="794"/>
      <c r="BA247" s="794"/>
      <c r="BB247" s="794"/>
      <c r="BC247" s="794"/>
      <c r="BD247" s="794"/>
      <c r="BE247" s="794"/>
      <c r="BF247" s="794"/>
      <c r="BG247" s="794"/>
      <c r="BH247" s="794"/>
      <c r="BI247" s="794"/>
      <c r="BJ247" s="794"/>
      <c r="BK247" s="794"/>
      <c r="BL247" s="794"/>
      <c r="BM247" s="794"/>
      <c r="BN247" s="812" t="str">
        <f t="shared" si="54"/>
        <v/>
      </c>
      <c r="BO247" s="806" t="str">
        <f t="shared" si="55"/>
        <v/>
      </c>
      <c r="BP247" s="807" t="str">
        <f t="shared" si="56"/>
        <v/>
      </c>
      <c r="BQ247" s="807" t="str">
        <f t="shared" si="57"/>
        <v/>
      </c>
      <c r="BR247" s="808" t="str">
        <f t="shared" si="58"/>
        <v/>
      </c>
      <c r="BS247" s="793"/>
      <c r="BT247" s="794"/>
      <c r="BU247" s="794"/>
      <c r="BV247" s="797"/>
      <c r="BW247" s="797"/>
      <c r="BX247" s="797"/>
      <c r="BY247" s="797"/>
      <c r="BZ247" s="797"/>
      <c r="CA247" s="797"/>
      <c r="CB247" s="797"/>
      <c r="CC247" s="797"/>
      <c r="CD247" s="797"/>
      <c r="CE247" s="797"/>
      <c r="CF247" s="797"/>
      <c r="CG247" s="797"/>
      <c r="CH247" s="797"/>
      <c r="CI247" s="794"/>
      <c r="CJ247" s="794"/>
      <c r="CK247" s="794"/>
      <c r="CL247" s="794"/>
      <c r="CM247" s="794"/>
      <c r="CN247" s="794"/>
      <c r="CO247" s="794"/>
      <c r="CP247" s="794"/>
      <c r="CQ247" s="794"/>
      <c r="CR247" s="794"/>
      <c r="CS247" s="794"/>
      <c r="CT247" s="794"/>
      <c r="CU247" s="794"/>
      <c r="CV247" s="797"/>
      <c r="CW247" s="794"/>
      <c r="CX247" s="794"/>
      <c r="CY247" s="794"/>
      <c r="CZ247" s="794"/>
      <c r="DA247" s="794"/>
      <c r="DB247" s="794"/>
      <c r="DC247" s="794"/>
      <c r="DD247" s="794"/>
      <c r="DE247" s="794"/>
      <c r="DF247" s="794"/>
      <c r="DG247" s="794"/>
      <c r="DH247" s="794"/>
      <c r="DI247" s="794"/>
      <c r="DJ247" s="794"/>
      <c r="DK247" s="794"/>
      <c r="DL247" s="794"/>
      <c r="DM247" s="794"/>
      <c r="DN247" s="794"/>
      <c r="DO247" s="794"/>
      <c r="DP247" s="794"/>
      <c r="DQ247" s="794"/>
      <c r="DR247" s="812" t="str">
        <f t="shared" si="64"/>
        <v/>
      </c>
      <c r="DS247" s="806" t="str">
        <f t="shared" si="65"/>
        <v/>
      </c>
      <c r="DT247" s="807" t="str">
        <f t="shared" si="66"/>
        <v/>
      </c>
      <c r="DU247" s="807" t="str">
        <f t="shared" si="67"/>
        <v/>
      </c>
      <c r="DV247" s="808" t="str">
        <f t="shared" si="68"/>
        <v/>
      </c>
      <c r="DW247" s="793"/>
      <c r="DX247" s="794"/>
      <c r="DY247" s="794"/>
      <c r="DZ247" s="797"/>
      <c r="EA247" s="797"/>
      <c r="EB247" s="797"/>
      <c r="EC247" s="797"/>
      <c r="ED247" s="797"/>
      <c r="EE247" s="797"/>
      <c r="EF247" s="797"/>
      <c r="EG247" s="797"/>
      <c r="EH247" s="797"/>
      <c r="EI247" s="797"/>
      <c r="EJ247" s="797"/>
      <c r="EK247" s="797"/>
      <c r="EL247" s="797"/>
      <c r="EM247" s="794"/>
      <c r="EN247" s="794"/>
      <c r="EO247" s="794"/>
      <c r="EP247" s="794"/>
      <c r="EQ247" s="794"/>
      <c r="ER247" s="794"/>
      <c r="ES247" s="794"/>
      <c r="ET247" s="794"/>
      <c r="EU247" s="794"/>
      <c r="EV247" s="794"/>
      <c r="EW247" s="794"/>
      <c r="EX247" s="794"/>
      <c r="EY247" s="794"/>
      <c r="EZ247" s="797"/>
      <c r="FA247" s="794"/>
      <c r="FB247" s="794"/>
      <c r="FC247" s="794"/>
      <c r="FD247" s="794"/>
      <c r="FE247" s="794"/>
      <c r="FF247" s="794"/>
      <c r="FG247" s="794"/>
      <c r="FH247" s="794"/>
      <c r="FI247" s="794"/>
      <c r="FJ247" s="794"/>
      <c r="FK247" s="794"/>
      <c r="FL247" s="794"/>
      <c r="FM247" s="794"/>
      <c r="FN247" s="794"/>
      <c r="FO247" s="794"/>
      <c r="FP247" s="794"/>
      <c r="FQ247" s="794"/>
      <c r="FR247" s="794"/>
      <c r="FS247" s="794"/>
      <c r="FT247" s="794"/>
      <c r="FU247" s="794"/>
      <c r="FV247" s="812" t="str">
        <f t="shared" si="59"/>
        <v/>
      </c>
      <c r="FW247" s="806" t="str">
        <f t="shared" si="60"/>
        <v/>
      </c>
      <c r="FX247" s="807" t="str">
        <f t="shared" si="61"/>
        <v/>
      </c>
      <c r="FY247" s="807" t="str">
        <f t="shared" si="62"/>
        <v/>
      </c>
      <c r="FZ247" s="808" t="str">
        <f t="shared" si="63"/>
        <v/>
      </c>
    </row>
    <row r="248" spans="14:182" x14ac:dyDescent="0.2">
      <c r="N248" s="804">
        <f>SUM(AirVision!A247)</f>
        <v>0</v>
      </c>
      <c r="O248" s="793"/>
      <c r="P248" s="794"/>
      <c r="Q248" s="794"/>
      <c r="R248" s="797"/>
      <c r="S248" s="797"/>
      <c r="T248" s="797"/>
      <c r="U248" s="797"/>
      <c r="V248" s="797"/>
      <c r="W248" s="797"/>
      <c r="X248" s="797"/>
      <c r="Y248" s="797"/>
      <c r="Z248" s="797"/>
      <c r="AA248" s="797"/>
      <c r="AB248" s="797"/>
      <c r="AC248" s="797"/>
      <c r="AD248" s="797"/>
      <c r="AE248" s="794"/>
      <c r="AF248" s="794"/>
      <c r="AG248" s="794"/>
      <c r="AH248" s="794"/>
      <c r="AI248" s="794"/>
      <c r="AJ248" s="794"/>
      <c r="AK248" s="794"/>
      <c r="AL248" s="794"/>
      <c r="AM248" s="794"/>
      <c r="AN248" s="794"/>
      <c r="AO248" s="794"/>
      <c r="AP248" s="794"/>
      <c r="AQ248" s="794"/>
      <c r="AR248" s="794"/>
      <c r="AS248" s="794"/>
      <c r="AT248" s="794"/>
      <c r="AU248" s="794"/>
      <c r="AV248" s="794"/>
      <c r="AW248" s="794"/>
      <c r="AX248" s="794"/>
      <c r="AY248" s="794"/>
      <c r="AZ248" s="794"/>
      <c r="BA248" s="794"/>
      <c r="BB248" s="794"/>
      <c r="BC248" s="794"/>
      <c r="BD248" s="794"/>
      <c r="BE248" s="794"/>
      <c r="BF248" s="794"/>
      <c r="BG248" s="794"/>
      <c r="BH248" s="794"/>
      <c r="BI248" s="794"/>
      <c r="BJ248" s="794"/>
      <c r="BK248" s="794"/>
      <c r="BL248" s="794"/>
      <c r="BM248" s="794"/>
      <c r="BN248" s="812" t="str">
        <f t="shared" si="54"/>
        <v/>
      </c>
      <c r="BO248" s="806" t="str">
        <f t="shared" si="55"/>
        <v/>
      </c>
      <c r="BP248" s="807" t="str">
        <f t="shared" si="56"/>
        <v/>
      </c>
      <c r="BQ248" s="807" t="str">
        <f t="shared" si="57"/>
        <v/>
      </c>
      <c r="BR248" s="808" t="str">
        <f t="shared" si="58"/>
        <v/>
      </c>
      <c r="BS248" s="793"/>
      <c r="BT248" s="794"/>
      <c r="BU248" s="794"/>
      <c r="BV248" s="797"/>
      <c r="BW248" s="797"/>
      <c r="BX248" s="797"/>
      <c r="BY248" s="797"/>
      <c r="BZ248" s="797"/>
      <c r="CA248" s="797"/>
      <c r="CB248" s="797"/>
      <c r="CC248" s="797"/>
      <c r="CD248" s="797"/>
      <c r="CE248" s="797"/>
      <c r="CF248" s="797"/>
      <c r="CG248" s="797"/>
      <c r="CH248" s="797"/>
      <c r="CI248" s="794"/>
      <c r="CJ248" s="794"/>
      <c r="CK248" s="794"/>
      <c r="CL248" s="794"/>
      <c r="CM248" s="794"/>
      <c r="CN248" s="794"/>
      <c r="CO248" s="794"/>
      <c r="CP248" s="794"/>
      <c r="CQ248" s="794"/>
      <c r="CR248" s="794"/>
      <c r="CS248" s="794"/>
      <c r="CT248" s="794"/>
      <c r="CU248" s="794"/>
      <c r="CV248" s="797"/>
      <c r="CW248" s="794"/>
      <c r="CX248" s="794"/>
      <c r="CY248" s="794"/>
      <c r="CZ248" s="794"/>
      <c r="DA248" s="794"/>
      <c r="DB248" s="794"/>
      <c r="DC248" s="794"/>
      <c r="DD248" s="794"/>
      <c r="DE248" s="794"/>
      <c r="DF248" s="794"/>
      <c r="DG248" s="794"/>
      <c r="DH248" s="794"/>
      <c r="DI248" s="794"/>
      <c r="DJ248" s="794"/>
      <c r="DK248" s="794"/>
      <c r="DL248" s="794"/>
      <c r="DM248" s="794"/>
      <c r="DN248" s="794"/>
      <c r="DO248" s="794"/>
      <c r="DP248" s="794"/>
      <c r="DQ248" s="794"/>
      <c r="DR248" s="812" t="str">
        <f t="shared" si="64"/>
        <v/>
      </c>
      <c r="DS248" s="806" t="str">
        <f t="shared" si="65"/>
        <v/>
      </c>
      <c r="DT248" s="807" t="str">
        <f t="shared" si="66"/>
        <v/>
      </c>
      <c r="DU248" s="807" t="str">
        <f t="shared" si="67"/>
        <v/>
      </c>
      <c r="DV248" s="808" t="str">
        <f t="shared" si="68"/>
        <v/>
      </c>
      <c r="DW248" s="793"/>
      <c r="DX248" s="794"/>
      <c r="DY248" s="794"/>
      <c r="DZ248" s="797"/>
      <c r="EA248" s="797"/>
      <c r="EB248" s="797"/>
      <c r="EC248" s="797"/>
      <c r="ED248" s="797"/>
      <c r="EE248" s="797"/>
      <c r="EF248" s="797"/>
      <c r="EG248" s="797"/>
      <c r="EH248" s="797"/>
      <c r="EI248" s="797"/>
      <c r="EJ248" s="797"/>
      <c r="EK248" s="797"/>
      <c r="EL248" s="797"/>
      <c r="EM248" s="794"/>
      <c r="EN248" s="794"/>
      <c r="EO248" s="794"/>
      <c r="EP248" s="794"/>
      <c r="EQ248" s="794"/>
      <c r="ER248" s="794"/>
      <c r="ES248" s="794"/>
      <c r="ET248" s="794"/>
      <c r="EU248" s="794"/>
      <c r="EV248" s="794"/>
      <c r="EW248" s="794"/>
      <c r="EX248" s="794"/>
      <c r="EY248" s="794"/>
      <c r="EZ248" s="797"/>
      <c r="FA248" s="794"/>
      <c r="FB248" s="794"/>
      <c r="FC248" s="794"/>
      <c r="FD248" s="794"/>
      <c r="FE248" s="794"/>
      <c r="FF248" s="794"/>
      <c r="FG248" s="794"/>
      <c r="FH248" s="794"/>
      <c r="FI248" s="794"/>
      <c r="FJ248" s="794"/>
      <c r="FK248" s="794"/>
      <c r="FL248" s="794"/>
      <c r="FM248" s="794"/>
      <c r="FN248" s="794"/>
      <c r="FO248" s="794"/>
      <c r="FP248" s="794"/>
      <c r="FQ248" s="794"/>
      <c r="FR248" s="794"/>
      <c r="FS248" s="794"/>
      <c r="FT248" s="794"/>
      <c r="FU248" s="794"/>
      <c r="FV248" s="812" t="str">
        <f t="shared" si="59"/>
        <v/>
      </c>
      <c r="FW248" s="806" t="str">
        <f t="shared" si="60"/>
        <v/>
      </c>
      <c r="FX248" s="807" t="str">
        <f t="shared" si="61"/>
        <v/>
      </c>
      <c r="FY248" s="807" t="str">
        <f t="shared" si="62"/>
        <v/>
      </c>
      <c r="FZ248" s="808" t="str">
        <f t="shared" si="63"/>
        <v/>
      </c>
    </row>
    <row r="249" spans="14:182" x14ac:dyDescent="0.2">
      <c r="N249" s="804">
        <f>SUM(AirVision!A248)</f>
        <v>0</v>
      </c>
      <c r="O249" s="793"/>
      <c r="P249" s="794"/>
      <c r="Q249" s="794"/>
      <c r="R249" s="797"/>
      <c r="S249" s="797"/>
      <c r="T249" s="797"/>
      <c r="U249" s="797"/>
      <c r="V249" s="797"/>
      <c r="W249" s="797"/>
      <c r="X249" s="797"/>
      <c r="Y249" s="797"/>
      <c r="Z249" s="797"/>
      <c r="AA249" s="797"/>
      <c r="AB249" s="797"/>
      <c r="AC249" s="797"/>
      <c r="AD249" s="797"/>
      <c r="AE249" s="794"/>
      <c r="AF249" s="794"/>
      <c r="AG249" s="794"/>
      <c r="AH249" s="794"/>
      <c r="AI249" s="794"/>
      <c r="AJ249" s="794"/>
      <c r="AK249" s="794"/>
      <c r="AL249" s="794"/>
      <c r="AM249" s="794"/>
      <c r="AN249" s="794"/>
      <c r="AO249" s="794"/>
      <c r="AP249" s="794"/>
      <c r="AQ249" s="794"/>
      <c r="AR249" s="794"/>
      <c r="AS249" s="794"/>
      <c r="AT249" s="794"/>
      <c r="AU249" s="794"/>
      <c r="AV249" s="794"/>
      <c r="AW249" s="794"/>
      <c r="AX249" s="794"/>
      <c r="AY249" s="794"/>
      <c r="AZ249" s="794"/>
      <c r="BA249" s="794"/>
      <c r="BB249" s="794"/>
      <c r="BC249" s="794"/>
      <c r="BD249" s="794"/>
      <c r="BE249" s="794"/>
      <c r="BF249" s="794"/>
      <c r="BG249" s="794"/>
      <c r="BH249" s="794"/>
      <c r="BI249" s="794"/>
      <c r="BJ249" s="794"/>
      <c r="BK249" s="794"/>
      <c r="BL249" s="794"/>
      <c r="BM249" s="794"/>
      <c r="BN249" s="812" t="str">
        <f t="shared" si="54"/>
        <v/>
      </c>
      <c r="BO249" s="806" t="str">
        <f t="shared" si="55"/>
        <v/>
      </c>
      <c r="BP249" s="807" t="str">
        <f t="shared" si="56"/>
        <v/>
      </c>
      <c r="BQ249" s="807" t="str">
        <f t="shared" si="57"/>
        <v/>
      </c>
      <c r="BR249" s="808" t="str">
        <f t="shared" si="58"/>
        <v/>
      </c>
      <c r="BS249" s="793"/>
      <c r="BT249" s="794"/>
      <c r="BU249" s="794"/>
      <c r="BV249" s="797"/>
      <c r="BW249" s="797"/>
      <c r="BX249" s="797"/>
      <c r="BY249" s="797"/>
      <c r="BZ249" s="797"/>
      <c r="CA249" s="797"/>
      <c r="CB249" s="797"/>
      <c r="CC249" s="797"/>
      <c r="CD249" s="797"/>
      <c r="CE249" s="797"/>
      <c r="CF249" s="797"/>
      <c r="CG249" s="797"/>
      <c r="CH249" s="797"/>
      <c r="CI249" s="794"/>
      <c r="CJ249" s="794"/>
      <c r="CK249" s="794"/>
      <c r="CL249" s="794"/>
      <c r="CM249" s="794"/>
      <c r="CN249" s="794"/>
      <c r="CO249" s="794"/>
      <c r="CP249" s="794"/>
      <c r="CQ249" s="794"/>
      <c r="CR249" s="794"/>
      <c r="CS249" s="794"/>
      <c r="CT249" s="794"/>
      <c r="CU249" s="794"/>
      <c r="CV249" s="797"/>
      <c r="CW249" s="794"/>
      <c r="CX249" s="794"/>
      <c r="CY249" s="794"/>
      <c r="CZ249" s="794"/>
      <c r="DA249" s="794"/>
      <c r="DB249" s="794"/>
      <c r="DC249" s="794"/>
      <c r="DD249" s="794"/>
      <c r="DE249" s="794"/>
      <c r="DF249" s="794"/>
      <c r="DG249" s="794"/>
      <c r="DH249" s="794"/>
      <c r="DI249" s="794"/>
      <c r="DJ249" s="794"/>
      <c r="DK249" s="794"/>
      <c r="DL249" s="794"/>
      <c r="DM249" s="794"/>
      <c r="DN249" s="794"/>
      <c r="DO249" s="794"/>
      <c r="DP249" s="794"/>
      <c r="DQ249" s="794"/>
      <c r="DR249" s="812" t="str">
        <f t="shared" si="64"/>
        <v/>
      </c>
      <c r="DS249" s="806" t="str">
        <f t="shared" si="65"/>
        <v/>
      </c>
      <c r="DT249" s="807" t="str">
        <f t="shared" si="66"/>
        <v/>
      </c>
      <c r="DU249" s="807" t="str">
        <f t="shared" si="67"/>
        <v/>
      </c>
      <c r="DV249" s="808" t="str">
        <f t="shared" si="68"/>
        <v/>
      </c>
      <c r="DW249" s="793"/>
      <c r="DX249" s="794"/>
      <c r="DY249" s="794"/>
      <c r="DZ249" s="797"/>
      <c r="EA249" s="797"/>
      <c r="EB249" s="797"/>
      <c r="EC249" s="797"/>
      <c r="ED249" s="797"/>
      <c r="EE249" s="797"/>
      <c r="EF249" s="797"/>
      <c r="EG249" s="797"/>
      <c r="EH249" s="797"/>
      <c r="EI249" s="797"/>
      <c r="EJ249" s="797"/>
      <c r="EK249" s="797"/>
      <c r="EL249" s="797"/>
      <c r="EM249" s="794"/>
      <c r="EN249" s="794"/>
      <c r="EO249" s="794"/>
      <c r="EP249" s="794"/>
      <c r="EQ249" s="794"/>
      <c r="ER249" s="794"/>
      <c r="ES249" s="794"/>
      <c r="ET249" s="794"/>
      <c r="EU249" s="794"/>
      <c r="EV249" s="794"/>
      <c r="EW249" s="794"/>
      <c r="EX249" s="794"/>
      <c r="EY249" s="794"/>
      <c r="EZ249" s="797"/>
      <c r="FA249" s="794"/>
      <c r="FB249" s="794"/>
      <c r="FC249" s="794"/>
      <c r="FD249" s="794"/>
      <c r="FE249" s="794"/>
      <c r="FF249" s="794"/>
      <c r="FG249" s="794"/>
      <c r="FH249" s="794"/>
      <c r="FI249" s="794"/>
      <c r="FJ249" s="794"/>
      <c r="FK249" s="794"/>
      <c r="FL249" s="794"/>
      <c r="FM249" s="794"/>
      <c r="FN249" s="794"/>
      <c r="FO249" s="794"/>
      <c r="FP249" s="794"/>
      <c r="FQ249" s="794"/>
      <c r="FR249" s="794"/>
      <c r="FS249" s="794"/>
      <c r="FT249" s="794"/>
      <c r="FU249" s="794"/>
      <c r="FV249" s="812" t="str">
        <f t="shared" si="59"/>
        <v/>
      </c>
      <c r="FW249" s="806" t="str">
        <f t="shared" si="60"/>
        <v/>
      </c>
      <c r="FX249" s="807" t="str">
        <f t="shared" si="61"/>
        <v/>
      </c>
      <c r="FY249" s="807" t="str">
        <f t="shared" si="62"/>
        <v/>
      </c>
      <c r="FZ249" s="808" t="str">
        <f t="shared" si="63"/>
        <v/>
      </c>
    </row>
    <row r="250" spans="14:182" x14ac:dyDescent="0.2">
      <c r="N250" s="804">
        <f>SUM(AirVision!A249)</f>
        <v>0</v>
      </c>
      <c r="O250" s="793"/>
      <c r="P250" s="794"/>
      <c r="Q250" s="794"/>
      <c r="R250" s="797"/>
      <c r="S250" s="797"/>
      <c r="T250" s="797"/>
      <c r="U250" s="797"/>
      <c r="V250" s="797"/>
      <c r="W250" s="797"/>
      <c r="X250" s="797"/>
      <c r="Y250" s="797"/>
      <c r="Z250" s="797"/>
      <c r="AA250" s="797"/>
      <c r="AB250" s="797"/>
      <c r="AC250" s="797"/>
      <c r="AD250" s="797"/>
      <c r="AE250" s="794"/>
      <c r="AF250" s="794"/>
      <c r="AG250" s="794"/>
      <c r="AH250" s="794"/>
      <c r="AI250" s="794"/>
      <c r="AJ250" s="794"/>
      <c r="AK250" s="794"/>
      <c r="AL250" s="794"/>
      <c r="AM250" s="794"/>
      <c r="AN250" s="794"/>
      <c r="AO250" s="794"/>
      <c r="AP250" s="794"/>
      <c r="AQ250" s="794"/>
      <c r="AR250" s="794"/>
      <c r="AS250" s="794"/>
      <c r="AT250" s="794"/>
      <c r="AU250" s="794"/>
      <c r="AV250" s="794"/>
      <c r="AW250" s="794"/>
      <c r="AX250" s="794"/>
      <c r="AY250" s="794"/>
      <c r="AZ250" s="794"/>
      <c r="BA250" s="794"/>
      <c r="BB250" s="794"/>
      <c r="BC250" s="794"/>
      <c r="BD250" s="794"/>
      <c r="BE250" s="794"/>
      <c r="BF250" s="794"/>
      <c r="BG250" s="794"/>
      <c r="BH250" s="794"/>
      <c r="BI250" s="794"/>
      <c r="BJ250" s="794"/>
      <c r="BK250" s="794"/>
      <c r="BL250" s="794"/>
      <c r="BM250" s="794"/>
      <c r="BN250" s="812" t="str">
        <f t="shared" si="54"/>
        <v/>
      </c>
      <c r="BO250" s="806" t="str">
        <f t="shared" si="55"/>
        <v/>
      </c>
      <c r="BP250" s="807" t="str">
        <f t="shared" si="56"/>
        <v/>
      </c>
      <c r="BQ250" s="807" t="str">
        <f t="shared" si="57"/>
        <v/>
      </c>
      <c r="BR250" s="808" t="str">
        <f t="shared" si="58"/>
        <v/>
      </c>
      <c r="BS250" s="793"/>
      <c r="BT250" s="794"/>
      <c r="BU250" s="794"/>
      <c r="BV250" s="797"/>
      <c r="BW250" s="797"/>
      <c r="BX250" s="797"/>
      <c r="BY250" s="797"/>
      <c r="BZ250" s="797"/>
      <c r="CA250" s="797"/>
      <c r="CB250" s="797"/>
      <c r="CC250" s="797"/>
      <c r="CD250" s="797"/>
      <c r="CE250" s="797"/>
      <c r="CF250" s="797"/>
      <c r="CG250" s="797"/>
      <c r="CH250" s="797"/>
      <c r="CI250" s="794"/>
      <c r="CJ250" s="794"/>
      <c r="CK250" s="794"/>
      <c r="CL250" s="794"/>
      <c r="CM250" s="794"/>
      <c r="CN250" s="794"/>
      <c r="CO250" s="794"/>
      <c r="CP250" s="794"/>
      <c r="CQ250" s="794"/>
      <c r="CR250" s="794"/>
      <c r="CS250" s="794"/>
      <c r="CT250" s="794"/>
      <c r="CU250" s="794"/>
      <c r="CV250" s="797"/>
      <c r="CW250" s="794"/>
      <c r="CX250" s="794"/>
      <c r="CY250" s="794"/>
      <c r="CZ250" s="794"/>
      <c r="DA250" s="794"/>
      <c r="DB250" s="794"/>
      <c r="DC250" s="794"/>
      <c r="DD250" s="794"/>
      <c r="DE250" s="794"/>
      <c r="DF250" s="794"/>
      <c r="DG250" s="794"/>
      <c r="DH250" s="794"/>
      <c r="DI250" s="794"/>
      <c r="DJ250" s="794"/>
      <c r="DK250" s="794"/>
      <c r="DL250" s="794"/>
      <c r="DM250" s="794"/>
      <c r="DN250" s="794"/>
      <c r="DO250" s="794"/>
      <c r="DP250" s="794"/>
      <c r="DQ250" s="794"/>
      <c r="DR250" s="812" t="str">
        <f t="shared" si="64"/>
        <v/>
      </c>
      <c r="DS250" s="806" t="str">
        <f t="shared" si="65"/>
        <v/>
      </c>
      <c r="DT250" s="807" t="str">
        <f t="shared" si="66"/>
        <v/>
      </c>
      <c r="DU250" s="807" t="str">
        <f t="shared" si="67"/>
        <v/>
      </c>
      <c r="DV250" s="808" t="str">
        <f t="shared" si="68"/>
        <v/>
      </c>
      <c r="DW250" s="793"/>
      <c r="DX250" s="794"/>
      <c r="DY250" s="794"/>
      <c r="DZ250" s="797"/>
      <c r="EA250" s="797"/>
      <c r="EB250" s="797"/>
      <c r="EC250" s="797"/>
      <c r="ED250" s="797"/>
      <c r="EE250" s="797"/>
      <c r="EF250" s="797"/>
      <c r="EG250" s="797"/>
      <c r="EH250" s="797"/>
      <c r="EI250" s="797"/>
      <c r="EJ250" s="797"/>
      <c r="EK250" s="797"/>
      <c r="EL250" s="797"/>
      <c r="EM250" s="794"/>
      <c r="EN250" s="794"/>
      <c r="EO250" s="794"/>
      <c r="EP250" s="794"/>
      <c r="EQ250" s="794"/>
      <c r="ER250" s="794"/>
      <c r="ES250" s="794"/>
      <c r="ET250" s="794"/>
      <c r="EU250" s="794"/>
      <c r="EV250" s="794"/>
      <c r="EW250" s="794"/>
      <c r="EX250" s="794"/>
      <c r="EY250" s="794"/>
      <c r="EZ250" s="797"/>
      <c r="FA250" s="794"/>
      <c r="FB250" s="794"/>
      <c r="FC250" s="794"/>
      <c r="FD250" s="794"/>
      <c r="FE250" s="794"/>
      <c r="FF250" s="794"/>
      <c r="FG250" s="794"/>
      <c r="FH250" s="794"/>
      <c r="FI250" s="794"/>
      <c r="FJ250" s="794"/>
      <c r="FK250" s="794"/>
      <c r="FL250" s="794"/>
      <c r="FM250" s="794"/>
      <c r="FN250" s="794"/>
      <c r="FO250" s="794"/>
      <c r="FP250" s="794"/>
      <c r="FQ250" s="794"/>
      <c r="FR250" s="794"/>
      <c r="FS250" s="794"/>
      <c r="FT250" s="794"/>
      <c r="FU250" s="794"/>
      <c r="FV250" s="812" t="str">
        <f t="shared" si="59"/>
        <v/>
      </c>
      <c r="FW250" s="806" t="str">
        <f t="shared" si="60"/>
        <v/>
      </c>
      <c r="FX250" s="807" t="str">
        <f t="shared" si="61"/>
        <v/>
      </c>
      <c r="FY250" s="807" t="str">
        <f t="shared" si="62"/>
        <v/>
      </c>
      <c r="FZ250" s="808" t="str">
        <f t="shared" si="63"/>
        <v/>
      </c>
    </row>
    <row r="251" spans="14:182" x14ac:dyDescent="0.2">
      <c r="N251" s="804">
        <f>SUM(AirVision!A250)</f>
        <v>0</v>
      </c>
      <c r="O251" s="793"/>
      <c r="P251" s="794"/>
      <c r="Q251" s="794"/>
      <c r="R251" s="797"/>
      <c r="S251" s="797"/>
      <c r="T251" s="797"/>
      <c r="U251" s="797"/>
      <c r="V251" s="797"/>
      <c r="W251" s="797"/>
      <c r="X251" s="797"/>
      <c r="Y251" s="797"/>
      <c r="Z251" s="797"/>
      <c r="AA251" s="797"/>
      <c r="AB251" s="797"/>
      <c r="AC251" s="797"/>
      <c r="AD251" s="797"/>
      <c r="AE251" s="794"/>
      <c r="AF251" s="794"/>
      <c r="AG251" s="794"/>
      <c r="AH251" s="794"/>
      <c r="AI251" s="794"/>
      <c r="AJ251" s="794"/>
      <c r="AK251" s="794"/>
      <c r="AL251" s="794"/>
      <c r="AM251" s="794"/>
      <c r="AN251" s="794"/>
      <c r="AO251" s="794"/>
      <c r="AP251" s="794"/>
      <c r="AQ251" s="794"/>
      <c r="AR251" s="794"/>
      <c r="AS251" s="794"/>
      <c r="AT251" s="794"/>
      <c r="AU251" s="794"/>
      <c r="AV251" s="794"/>
      <c r="AW251" s="794"/>
      <c r="AX251" s="794"/>
      <c r="AY251" s="794"/>
      <c r="AZ251" s="794"/>
      <c r="BA251" s="794"/>
      <c r="BB251" s="794"/>
      <c r="BC251" s="794"/>
      <c r="BD251" s="794"/>
      <c r="BE251" s="794"/>
      <c r="BF251" s="794"/>
      <c r="BG251" s="794"/>
      <c r="BH251" s="794"/>
      <c r="BI251" s="794"/>
      <c r="BJ251" s="794"/>
      <c r="BK251" s="794"/>
      <c r="BL251" s="794"/>
      <c r="BM251" s="794"/>
      <c r="BN251" s="812" t="str">
        <f t="shared" si="54"/>
        <v/>
      </c>
      <c r="BO251" s="806" t="str">
        <f t="shared" si="55"/>
        <v/>
      </c>
      <c r="BP251" s="807" t="str">
        <f t="shared" si="56"/>
        <v/>
      </c>
      <c r="BQ251" s="807" t="str">
        <f t="shared" si="57"/>
        <v/>
      </c>
      <c r="BR251" s="808" t="str">
        <f t="shared" si="58"/>
        <v/>
      </c>
      <c r="BS251" s="793"/>
      <c r="BT251" s="794"/>
      <c r="BU251" s="794"/>
      <c r="BV251" s="797"/>
      <c r="BW251" s="797"/>
      <c r="BX251" s="797"/>
      <c r="BY251" s="797"/>
      <c r="BZ251" s="797"/>
      <c r="CA251" s="797"/>
      <c r="CB251" s="797"/>
      <c r="CC251" s="797"/>
      <c r="CD251" s="797"/>
      <c r="CE251" s="797"/>
      <c r="CF251" s="797"/>
      <c r="CG251" s="797"/>
      <c r="CH251" s="797"/>
      <c r="CI251" s="794"/>
      <c r="CJ251" s="794"/>
      <c r="CK251" s="794"/>
      <c r="CL251" s="794"/>
      <c r="CM251" s="794"/>
      <c r="CN251" s="794"/>
      <c r="CO251" s="794"/>
      <c r="CP251" s="794"/>
      <c r="CQ251" s="794"/>
      <c r="CR251" s="794"/>
      <c r="CS251" s="794"/>
      <c r="CT251" s="794"/>
      <c r="CU251" s="794"/>
      <c r="CV251" s="797"/>
      <c r="CW251" s="794"/>
      <c r="CX251" s="794"/>
      <c r="CY251" s="794"/>
      <c r="CZ251" s="794"/>
      <c r="DA251" s="794"/>
      <c r="DB251" s="794"/>
      <c r="DC251" s="794"/>
      <c r="DD251" s="794"/>
      <c r="DE251" s="794"/>
      <c r="DF251" s="794"/>
      <c r="DG251" s="794"/>
      <c r="DH251" s="794"/>
      <c r="DI251" s="794"/>
      <c r="DJ251" s="794"/>
      <c r="DK251" s="794"/>
      <c r="DL251" s="794"/>
      <c r="DM251" s="794"/>
      <c r="DN251" s="794"/>
      <c r="DO251" s="794"/>
      <c r="DP251" s="794"/>
      <c r="DQ251" s="794"/>
      <c r="DR251" s="812" t="str">
        <f t="shared" si="64"/>
        <v/>
      </c>
      <c r="DS251" s="806" t="str">
        <f t="shared" si="65"/>
        <v/>
      </c>
      <c r="DT251" s="807" t="str">
        <f t="shared" si="66"/>
        <v/>
      </c>
      <c r="DU251" s="807" t="str">
        <f t="shared" si="67"/>
        <v/>
      </c>
      <c r="DV251" s="808" t="str">
        <f t="shared" si="68"/>
        <v/>
      </c>
      <c r="DW251" s="793"/>
      <c r="DX251" s="794"/>
      <c r="DY251" s="794"/>
      <c r="DZ251" s="797"/>
      <c r="EA251" s="797"/>
      <c r="EB251" s="797"/>
      <c r="EC251" s="797"/>
      <c r="ED251" s="797"/>
      <c r="EE251" s="797"/>
      <c r="EF251" s="797"/>
      <c r="EG251" s="797"/>
      <c r="EH251" s="797"/>
      <c r="EI251" s="797"/>
      <c r="EJ251" s="797"/>
      <c r="EK251" s="797"/>
      <c r="EL251" s="797"/>
      <c r="EM251" s="794"/>
      <c r="EN251" s="794"/>
      <c r="EO251" s="794"/>
      <c r="EP251" s="794"/>
      <c r="EQ251" s="794"/>
      <c r="ER251" s="794"/>
      <c r="ES251" s="794"/>
      <c r="ET251" s="794"/>
      <c r="EU251" s="794"/>
      <c r="EV251" s="794"/>
      <c r="EW251" s="794"/>
      <c r="EX251" s="794"/>
      <c r="EY251" s="794"/>
      <c r="EZ251" s="797"/>
      <c r="FA251" s="794"/>
      <c r="FB251" s="794"/>
      <c r="FC251" s="794"/>
      <c r="FD251" s="794"/>
      <c r="FE251" s="794"/>
      <c r="FF251" s="794"/>
      <c r="FG251" s="794"/>
      <c r="FH251" s="794"/>
      <c r="FI251" s="794"/>
      <c r="FJ251" s="794"/>
      <c r="FK251" s="794"/>
      <c r="FL251" s="794"/>
      <c r="FM251" s="794"/>
      <c r="FN251" s="794"/>
      <c r="FO251" s="794"/>
      <c r="FP251" s="794"/>
      <c r="FQ251" s="794"/>
      <c r="FR251" s="794"/>
      <c r="FS251" s="794"/>
      <c r="FT251" s="794"/>
      <c r="FU251" s="794"/>
      <c r="FV251" s="812" t="str">
        <f t="shared" si="59"/>
        <v/>
      </c>
      <c r="FW251" s="806" t="str">
        <f t="shared" si="60"/>
        <v/>
      </c>
      <c r="FX251" s="807" t="str">
        <f t="shared" si="61"/>
        <v/>
      </c>
      <c r="FY251" s="807" t="str">
        <f t="shared" si="62"/>
        <v/>
      </c>
      <c r="FZ251" s="808" t="str">
        <f t="shared" si="63"/>
        <v/>
      </c>
    </row>
    <row r="252" spans="14:182" x14ac:dyDescent="0.2">
      <c r="N252" s="804">
        <f>SUM(AirVision!A251)</f>
        <v>0</v>
      </c>
      <c r="O252" s="793"/>
      <c r="P252" s="794"/>
      <c r="Q252" s="794"/>
      <c r="R252" s="797"/>
      <c r="S252" s="797"/>
      <c r="T252" s="797"/>
      <c r="U252" s="797"/>
      <c r="V252" s="797"/>
      <c r="W252" s="797"/>
      <c r="X252" s="797"/>
      <c r="Y252" s="797"/>
      <c r="Z252" s="797"/>
      <c r="AA252" s="797"/>
      <c r="AB252" s="797"/>
      <c r="AC252" s="797"/>
      <c r="AD252" s="797"/>
      <c r="AE252" s="794"/>
      <c r="AF252" s="794"/>
      <c r="AG252" s="794"/>
      <c r="AH252" s="794"/>
      <c r="AI252" s="794"/>
      <c r="AJ252" s="794"/>
      <c r="AK252" s="794"/>
      <c r="AL252" s="794"/>
      <c r="AM252" s="794"/>
      <c r="AN252" s="794"/>
      <c r="AO252" s="794"/>
      <c r="AP252" s="794"/>
      <c r="AQ252" s="794"/>
      <c r="AR252" s="794"/>
      <c r="AS252" s="794"/>
      <c r="AT252" s="794"/>
      <c r="AU252" s="794"/>
      <c r="AV252" s="794"/>
      <c r="AW252" s="794"/>
      <c r="AX252" s="794"/>
      <c r="AY252" s="794"/>
      <c r="AZ252" s="794"/>
      <c r="BA252" s="794"/>
      <c r="BB252" s="794"/>
      <c r="BC252" s="794"/>
      <c r="BD252" s="794"/>
      <c r="BE252" s="794"/>
      <c r="BF252" s="794"/>
      <c r="BG252" s="794"/>
      <c r="BH252" s="794"/>
      <c r="BI252" s="794"/>
      <c r="BJ252" s="794"/>
      <c r="BK252" s="794"/>
      <c r="BL252" s="794"/>
      <c r="BM252" s="794"/>
      <c r="BN252" s="812" t="str">
        <f t="shared" si="54"/>
        <v/>
      </c>
      <c r="BO252" s="806" t="str">
        <f t="shared" si="55"/>
        <v/>
      </c>
      <c r="BP252" s="807" t="str">
        <f t="shared" si="56"/>
        <v/>
      </c>
      <c r="BQ252" s="807" t="str">
        <f t="shared" si="57"/>
        <v/>
      </c>
      <c r="BR252" s="808" t="str">
        <f t="shared" si="58"/>
        <v/>
      </c>
      <c r="BS252" s="793"/>
      <c r="BT252" s="794"/>
      <c r="BU252" s="794"/>
      <c r="BV252" s="797"/>
      <c r="BW252" s="797"/>
      <c r="BX252" s="797"/>
      <c r="BY252" s="797"/>
      <c r="BZ252" s="797"/>
      <c r="CA252" s="797"/>
      <c r="CB252" s="797"/>
      <c r="CC252" s="797"/>
      <c r="CD252" s="797"/>
      <c r="CE252" s="797"/>
      <c r="CF252" s="797"/>
      <c r="CG252" s="797"/>
      <c r="CH252" s="797"/>
      <c r="CI252" s="794"/>
      <c r="CJ252" s="794"/>
      <c r="CK252" s="794"/>
      <c r="CL252" s="794"/>
      <c r="CM252" s="794"/>
      <c r="CN252" s="794"/>
      <c r="CO252" s="794"/>
      <c r="CP252" s="794"/>
      <c r="CQ252" s="794"/>
      <c r="CR252" s="794"/>
      <c r="CS252" s="794"/>
      <c r="CT252" s="794"/>
      <c r="CU252" s="794"/>
      <c r="CV252" s="797"/>
      <c r="CW252" s="794"/>
      <c r="CX252" s="794"/>
      <c r="CY252" s="794"/>
      <c r="CZ252" s="794"/>
      <c r="DA252" s="794"/>
      <c r="DB252" s="794"/>
      <c r="DC252" s="794"/>
      <c r="DD252" s="794"/>
      <c r="DE252" s="794"/>
      <c r="DF252" s="794"/>
      <c r="DG252" s="794"/>
      <c r="DH252" s="794"/>
      <c r="DI252" s="794"/>
      <c r="DJ252" s="794"/>
      <c r="DK252" s="794"/>
      <c r="DL252" s="794"/>
      <c r="DM252" s="794"/>
      <c r="DN252" s="794"/>
      <c r="DO252" s="794"/>
      <c r="DP252" s="794"/>
      <c r="DQ252" s="794"/>
      <c r="DR252" s="812" t="str">
        <f t="shared" si="64"/>
        <v/>
      </c>
      <c r="DS252" s="806" t="str">
        <f t="shared" si="65"/>
        <v/>
      </c>
      <c r="DT252" s="807" t="str">
        <f t="shared" si="66"/>
        <v/>
      </c>
      <c r="DU252" s="807" t="str">
        <f t="shared" si="67"/>
        <v/>
      </c>
      <c r="DV252" s="808" t="str">
        <f t="shared" si="68"/>
        <v/>
      </c>
      <c r="DW252" s="793"/>
      <c r="DX252" s="794"/>
      <c r="DY252" s="794"/>
      <c r="DZ252" s="797"/>
      <c r="EA252" s="797"/>
      <c r="EB252" s="797"/>
      <c r="EC252" s="797"/>
      <c r="ED252" s="797"/>
      <c r="EE252" s="797"/>
      <c r="EF252" s="797"/>
      <c r="EG252" s="797"/>
      <c r="EH252" s="797"/>
      <c r="EI252" s="797"/>
      <c r="EJ252" s="797"/>
      <c r="EK252" s="797"/>
      <c r="EL252" s="797"/>
      <c r="EM252" s="794"/>
      <c r="EN252" s="794"/>
      <c r="EO252" s="794"/>
      <c r="EP252" s="794"/>
      <c r="EQ252" s="794"/>
      <c r="ER252" s="794"/>
      <c r="ES252" s="794"/>
      <c r="ET252" s="794"/>
      <c r="EU252" s="794"/>
      <c r="EV252" s="794"/>
      <c r="EW252" s="794"/>
      <c r="EX252" s="794"/>
      <c r="EY252" s="794"/>
      <c r="EZ252" s="797"/>
      <c r="FA252" s="794"/>
      <c r="FB252" s="794"/>
      <c r="FC252" s="794"/>
      <c r="FD252" s="794"/>
      <c r="FE252" s="794"/>
      <c r="FF252" s="794"/>
      <c r="FG252" s="794"/>
      <c r="FH252" s="794"/>
      <c r="FI252" s="794"/>
      <c r="FJ252" s="794"/>
      <c r="FK252" s="794"/>
      <c r="FL252" s="794"/>
      <c r="FM252" s="794"/>
      <c r="FN252" s="794"/>
      <c r="FO252" s="794"/>
      <c r="FP252" s="794"/>
      <c r="FQ252" s="794"/>
      <c r="FR252" s="794"/>
      <c r="FS252" s="794"/>
      <c r="FT252" s="794"/>
      <c r="FU252" s="794"/>
      <c r="FV252" s="812" t="str">
        <f t="shared" si="59"/>
        <v/>
      </c>
      <c r="FW252" s="806" t="str">
        <f t="shared" si="60"/>
        <v/>
      </c>
      <c r="FX252" s="807" t="str">
        <f t="shared" si="61"/>
        <v/>
      </c>
      <c r="FY252" s="807" t="str">
        <f t="shared" si="62"/>
        <v/>
      </c>
      <c r="FZ252" s="808" t="str">
        <f t="shared" si="63"/>
        <v/>
      </c>
    </row>
    <row r="253" spans="14:182" x14ac:dyDescent="0.2">
      <c r="N253" s="804">
        <f>SUM(AirVision!A252)</f>
        <v>0</v>
      </c>
      <c r="O253" s="793"/>
      <c r="P253" s="794"/>
      <c r="Q253" s="794"/>
      <c r="R253" s="797"/>
      <c r="S253" s="797"/>
      <c r="T253" s="797"/>
      <c r="U253" s="797"/>
      <c r="V253" s="797"/>
      <c r="W253" s="797"/>
      <c r="X253" s="797"/>
      <c r="Y253" s="797"/>
      <c r="Z253" s="797"/>
      <c r="AA253" s="797"/>
      <c r="AB253" s="797"/>
      <c r="AC253" s="797"/>
      <c r="AD253" s="797"/>
      <c r="AE253" s="794"/>
      <c r="AF253" s="794"/>
      <c r="AG253" s="794"/>
      <c r="AH253" s="794"/>
      <c r="AI253" s="794"/>
      <c r="AJ253" s="794"/>
      <c r="AK253" s="794"/>
      <c r="AL253" s="794"/>
      <c r="AM253" s="794"/>
      <c r="AN253" s="794"/>
      <c r="AO253" s="794"/>
      <c r="AP253" s="794"/>
      <c r="AQ253" s="794"/>
      <c r="AR253" s="794"/>
      <c r="AS253" s="794"/>
      <c r="AT253" s="794"/>
      <c r="AU253" s="794"/>
      <c r="AV253" s="794"/>
      <c r="AW253" s="794"/>
      <c r="AX253" s="794"/>
      <c r="AY253" s="794"/>
      <c r="AZ253" s="794"/>
      <c r="BA253" s="794"/>
      <c r="BB253" s="794"/>
      <c r="BC253" s="794"/>
      <c r="BD253" s="794"/>
      <c r="BE253" s="794"/>
      <c r="BF253" s="794"/>
      <c r="BG253" s="794"/>
      <c r="BH253" s="794"/>
      <c r="BI253" s="794"/>
      <c r="BJ253" s="794"/>
      <c r="BK253" s="794"/>
      <c r="BL253" s="794"/>
      <c r="BM253" s="794"/>
      <c r="BN253" s="812" t="str">
        <f t="shared" si="54"/>
        <v/>
      </c>
      <c r="BO253" s="806" t="str">
        <f t="shared" si="55"/>
        <v/>
      </c>
      <c r="BP253" s="807" t="str">
        <f t="shared" si="56"/>
        <v/>
      </c>
      <c r="BQ253" s="807" t="str">
        <f t="shared" si="57"/>
        <v/>
      </c>
      <c r="BR253" s="808" t="str">
        <f t="shared" si="58"/>
        <v/>
      </c>
      <c r="BS253" s="793"/>
      <c r="BT253" s="794"/>
      <c r="BU253" s="794"/>
      <c r="BV253" s="797"/>
      <c r="BW253" s="797"/>
      <c r="BX253" s="797"/>
      <c r="BY253" s="797"/>
      <c r="BZ253" s="797"/>
      <c r="CA253" s="797"/>
      <c r="CB253" s="797"/>
      <c r="CC253" s="797"/>
      <c r="CD253" s="797"/>
      <c r="CE253" s="797"/>
      <c r="CF253" s="797"/>
      <c r="CG253" s="797"/>
      <c r="CH253" s="797"/>
      <c r="CI253" s="794"/>
      <c r="CJ253" s="794"/>
      <c r="CK253" s="794"/>
      <c r="CL253" s="794"/>
      <c r="CM253" s="794"/>
      <c r="CN253" s="794"/>
      <c r="CO253" s="794"/>
      <c r="CP253" s="794"/>
      <c r="CQ253" s="794"/>
      <c r="CR253" s="794"/>
      <c r="CS253" s="794"/>
      <c r="CT253" s="794"/>
      <c r="CU253" s="794"/>
      <c r="CV253" s="797"/>
      <c r="CW253" s="794"/>
      <c r="CX253" s="794"/>
      <c r="CY253" s="794"/>
      <c r="CZ253" s="794"/>
      <c r="DA253" s="794"/>
      <c r="DB253" s="794"/>
      <c r="DC253" s="794"/>
      <c r="DD253" s="794"/>
      <c r="DE253" s="794"/>
      <c r="DF253" s="794"/>
      <c r="DG253" s="794"/>
      <c r="DH253" s="794"/>
      <c r="DI253" s="794"/>
      <c r="DJ253" s="794"/>
      <c r="DK253" s="794"/>
      <c r="DL253" s="794"/>
      <c r="DM253" s="794"/>
      <c r="DN253" s="794"/>
      <c r="DO253" s="794"/>
      <c r="DP253" s="794"/>
      <c r="DQ253" s="794"/>
      <c r="DR253" s="812" t="str">
        <f t="shared" si="64"/>
        <v/>
      </c>
      <c r="DS253" s="806" t="str">
        <f t="shared" si="65"/>
        <v/>
      </c>
      <c r="DT253" s="807" t="str">
        <f t="shared" si="66"/>
        <v/>
      </c>
      <c r="DU253" s="807" t="str">
        <f t="shared" si="67"/>
        <v/>
      </c>
      <c r="DV253" s="808" t="str">
        <f t="shared" si="68"/>
        <v/>
      </c>
      <c r="DW253" s="793"/>
      <c r="DX253" s="794"/>
      <c r="DY253" s="794"/>
      <c r="DZ253" s="797"/>
      <c r="EA253" s="797"/>
      <c r="EB253" s="797"/>
      <c r="EC253" s="797"/>
      <c r="ED253" s="797"/>
      <c r="EE253" s="797"/>
      <c r="EF253" s="797"/>
      <c r="EG253" s="797"/>
      <c r="EH253" s="797"/>
      <c r="EI253" s="797"/>
      <c r="EJ253" s="797"/>
      <c r="EK253" s="797"/>
      <c r="EL253" s="797"/>
      <c r="EM253" s="794"/>
      <c r="EN253" s="794"/>
      <c r="EO253" s="794"/>
      <c r="EP253" s="794"/>
      <c r="EQ253" s="794"/>
      <c r="ER253" s="794"/>
      <c r="ES253" s="794"/>
      <c r="ET253" s="794"/>
      <c r="EU253" s="794"/>
      <c r="EV253" s="794"/>
      <c r="EW253" s="794"/>
      <c r="EX253" s="794"/>
      <c r="EY253" s="794"/>
      <c r="EZ253" s="797"/>
      <c r="FA253" s="794"/>
      <c r="FB253" s="794"/>
      <c r="FC253" s="794"/>
      <c r="FD253" s="794"/>
      <c r="FE253" s="794"/>
      <c r="FF253" s="794"/>
      <c r="FG253" s="794"/>
      <c r="FH253" s="794"/>
      <c r="FI253" s="794"/>
      <c r="FJ253" s="794"/>
      <c r="FK253" s="794"/>
      <c r="FL253" s="794"/>
      <c r="FM253" s="794"/>
      <c r="FN253" s="794"/>
      <c r="FO253" s="794"/>
      <c r="FP253" s="794"/>
      <c r="FQ253" s="794"/>
      <c r="FR253" s="794"/>
      <c r="FS253" s="794"/>
      <c r="FT253" s="794"/>
      <c r="FU253" s="794"/>
      <c r="FV253" s="812" t="str">
        <f t="shared" si="59"/>
        <v/>
      </c>
      <c r="FW253" s="806" t="str">
        <f t="shared" si="60"/>
        <v/>
      </c>
      <c r="FX253" s="807" t="str">
        <f t="shared" si="61"/>
        <v/>
      </c>
      <c r="FY253" s="807" t="str">
        <f t="shared" si="62"/>
        <v/>
      </c>
      <c r="FZ253" s="808" t="str">
        <f t="shared" si="63"/>
        <v/>
      </c>
    </row>
    <row r="254" spans="14:182" x14ac:dyDescent="0.2">
      <c r="N254" s="804">
        <f>SUM(AirVision!A253)</f>
        <v>0</v>
      </c>
      <c r="O254" s="793"/>
      <c r="P254" s="794"/>
      <c r="Q254" s="794"/>
      <c r="R254" s="797"/>
      <c r="S254" s="797"/>
      <c r="T254" s="797"/>
      <c r="U254" s="797"/>
      <c r="V254" s="797"/>
      <c r="W254" s="797"/>
      <c r="X254" s="797"/>
      <c r="Y254" s="797"/>
      <c r="Z254" s="797"/>
      <c r="AA254" s="797"/>
      <c r="AB254" s="797"/>
      <c r="AC254" s="797"/>
      <c r="AD254" s="797"/>
      <c r="AE254" s="794"/>
      <c r="AF254" s="794"/>
      <c r="AG254" s="794"/>
      <c r="AH254" s="794"/>
      <c r="AI254" s="794"/>
      <c r="AJ254" s="794"/>
      <c r="AK254" s="794"/>
      <c r="AL254" s="794"/>
      <c r="AM254" s="794"/>
      <c r="AN254" s="794"/>
      <c r="AO254" s="794"/>
      <c r="AP254" s="794"/>
      <c r="AQ254" s="794"/>
      <c r="AR254" s="794"/>
      <c r="AS254" s="794"/>
      <c r="AT254" s="794"/>
      <c r="AU254" s="794"/>
      <c r="AV254" s="794"/>
      <c r="AW254" s="794"/>
      <c r="AX254" s="794"/>
      <c r="AY254" s="794"/>
      <c r="AZ254" s="794"/>
      <c r="BA254" s="794"/>
      <c r="BB254" s="794"/>
      <c r="BC254" s="794"/>
      <c r="BD254" s="794"/>
      <c r="BE254" s="794"/>
      <c r="BF254" s="794"/>
      <c r="BG254" s="794"/>
      <c r="BH254" s="794"/>
      <c r="BI254" s="794"/>
      <c r="BJ254" s="794"/>
      <c r="BK254" s="794"/>
      <c r="BL254" s="794"/>
      <c r="BM254" s="794"/>
      <c r="BN254" s="812" t="str">
        <f t="shared" si="54"/>
        <v/>
      </c>
      <c r="BO254" s="806" t="str">
        <f t="shared" si="55"/>
        <v/>
      </c>
      <c r="BP254" s="807" t="str">
        <f t="shared" si="56"/>
        <v/>
      </c>
      <c r="BQ254" s="807" t="str">
        <f t="shared" si="57"/>
        <v/>
      </c>
      <c r="BR254" s="808" t="str">
        <f t="shared" si="58"/>
        <v/>
      </c>
      <c r="BS254" s="793"/>
      <c r="BT254" s="794"/>
      <c r="BU254" s="794"/>
      <c r="BV254" s="797"/>
      <c r="BW254" s="797"/>
      <c r="BX254" s="797"/>
      <c r="BY254" s="797"/>
      <c r="BZ254" s="797"/>
      <c r="CA254" s="797"/>
      <c r="CB254" s="797"/>
      <c r="CC254" s="797"/>
      <c r="CD254" s="797"/>
      <c r="CE254" s="797"/>
      <c r="CF254" s="797"/>
      <c r="CG254" s="797"/>
      <c r="CH254" s="797"/>
      <c r="CI254" s="794"/>
      <c r="CJ254" s="794"/>
      <c r="CK254" s="794"/>
      <c r="CL254" s="794"/>
      <c r="CM254" s="794"/>
      <c r="CN254" s="794"/>
      <c r="CO254" s="794"/>
      <c r="CP254" s="794"/>
      <c r="CQ254" s="794"/>
      <c r="CR254" s="794"/>
      <c r="CS254" s="794"/>
      <c r="CT254" s="794"/>
      <c r="CU254" s="794"/>
      <c r="CV254" s="797"/>
      <c r="CW254" s="794"/>
      <c r="CX254" s="794"/>
      <c r="CY254" s="794"/>
      <c r="CZ254" s="794"/>
      <c r="DA254" s="794"/>
      <c r="DB254" s="794"/>
      <c r="DC254" s="794"/>
      <c r="DD254" s="794"/>
      <c r="DE254" s="794"/>
      <c r="DF254" s="794"/>
      <c r="DG254" s="794"/>
      <c r="DH254" s="794"/>
      <c r="DI254" s="794"/>
      <c r="DJ254" s="794"/>
      <c r="DK254" s="794"/>
      <c r="DL254" s="794"/>
      <c r="DM254" s="794"/>
      <c r="DN254" s="794"/>
      <c r="DO254" s="794"/>
      <c r="DP254" s="794"/>
      <c r="DQ254" s="794"/>
      <c r="DR254" s="812" t="str">
        <f t="shared" si="64"/>
        <v/>
      </c>
      <c r="DS254" s="806" t="str">
        <f t="shared" si="65"/>
        <v/>
      </c>
      <c r="DT254" s="807" t="str">
        <f t="shared" si="66"/>
        <v/>
      </c>
      <c r="DU254" s="807" t="str">
        <f t="shared" si="67"/>
        <v/>
      </c>
      <c r="DV254" s="808" t="str">
        <f t="shared" si="68"/>
        <v/>
      </c>
      <c r="DW254" s="793"/>
      <c r="DX254" s="794"/>
      <c r="DY254" s="794"/>
      <c r="DZ254" s="797"/>
      <c r="EA254" s="797"/>
      <c r="EB254" s="797"/>
      <c r="EC254" s="797"/>
      <c r="ED254" s="797"/>
      <c r="EE254" s="797"/>
      <c r="EF254" s="797"/>
      <c r="EG254" s="797"/>
      <c r="EH254" s="797"/>
      <c r="EI254" s="797"/>
      <c r="EJ254" s="797"/>
      <c r="EK254" s="797"/>
      <c r="EL254" s="797"/>
      <c r="EM254" s="794"/>
      <c r="EN254" s="794"/>
      <c r="EO254" s="794"/>
      <c r="EP254" s="794"/>
      <c r="EQ254" s="794"/>
      <c r="ER254" s="794"/>
      <c r="ES254" s="794"/>
      <c r="ET254" s="794"/>
      <c r="EU254" s="794"/>
      <c r="EV254" s="794"/>
      <c r="EW254" s="794"/>
      <c r="EX254" s="794"/>
      <c r="EY254" s="794"/>
      <c r="EZ254" s="797"/>
      <c r="FA254" s="794"/>
      <c r="FB254" s="794"/>
      <c r="FC254" s="794"/>
      <c r="FD254" s="794"/>
      <c r="FE254" s="794"/>
      <c r="FF254" s="794"/>
      <c r="FG254" s="794"/>
      <c r="FH254" s="794"/>
      <c r="FI254" s="794"/>
      <c r="FJ254" s="794"/>
      <c r="FK254" s="794"/>
      <c r="FL254" s="794"/>
      <c r="FM254" s="794"/>
      <c r="FN254" s="794"/>
      <c r="FO254" s="794"/>
      <c r="FP254" s="794"/>
      <c r="FQ254" s="794"/>
      <c r="FR254" s="794"/>
      <c r="FS254" s="794"/>
      <c r="FT254" s="794"/>
      <c r="FU254" s="794"/>
      <c r="FV254" s="812" t="str">
        <f t="shared" si="59"/>
        <v/>
      </c>
      <c r="FW254" s="806" t="str">
        <f t="shared" si="60"/>
        <v/>
      </c>
      <c r="FX254" s="807" t="str">
        <f t="shared" si="61"/>
        <v/>
      </c>
      <c r="FY254" s="807" t="str">
        <f t="shared" si="62"/>
        <v/>
      </c>
      <c r="FZ254" s="808" t="str">
        <f t="shared" si="63"/>
        <v/>
      </c>
    </row>
    <row r="255" spans="14:182" x14ac:dyDescent="0.2">
      <c r="N255" s="804">
        <f>SUM(AirVision!A254)</f>
        <v>0</v>
      </c>
      <c r="O255" s="793"/>
      <c r="P255" s="794"/>
      <c r="Q255" s="794"/>
      <c r="R255" s="797"/>
      <c r="S255" s="797"/>
      <c r="T255" s="797"/>
      <c r="U255" s="797"/>
      <c r="V255" s="797"/>
      <c r="W255" s="797"/>
      <c r="X255" s="797"/>
      <c r="Y255" s="797"/>
      <c r="Z255" s="797"/>
      <c r="AA255" s="797"/>
      <c r="AB255" s="797"/>
      <c r="AC255" s="797"/>
      <c r="AD255" s="797"/>
      <c r="AE255" s="794"/>
      <c r="AF255" s="794"/>
      <c r="AG255" s="794"/>
      <c r="AH255" s="794"/>
      <c r="AI255" s="794"/>
      <c r="AJ255" s="794"/>
      <c r="AK255" s="794"/>
      <c r="AL255" s="794"/>
      <c r="AM255" s="794"/>
      <c r="AN255" s="794"/>
      <c r="AO255" s="794"/>
      <c r="AP255" s="794"/>
      <c r="AQ255" s="794"/>
      <c r="AR255" s="794"/>
      <c r="AS255" s="794"/>
      <c r="AT255" s="794"/>
      <c r="AU255" s="794"/>
      <c r="AV255" s="794"/>
      <c r="AW255" s="794"/>
      <c r="AX255" s="794"/>
      <c r="AY255" s="794"/>
      <c r="AZ255" s="794"/>
      <c r="BA255" s="794"/>
      <c r="BB255" s="794"/>
      <c r="BC255" s="794"/>
      <c r="BD255" s="794"/>
      <c r="BE255" s="794"/>
      <c r="BF255" s="794"/>
      <c r="BG255" s="794"/>
      <c r="BH255" s="794"/>
      <c r="BI255" s="794"/>
      <c r="BJ255" s="794"/>
      <c r="BK255" s="794"/>
      <c r="BL255" s="794"/>
      <c r="BM255" s="794"/>
      <c r="BN255" s="812" t="str">
        <f t="shared" si="54"/>
        <v/>
      </c>
      <c r="BO255" s="806" t="str">
        <f t="shared" si="55"/>
        <v/>
      </c>
      <c r="BP255" s="807" t="str">
        <f t="shared" si="56"/>
        <v/>
      </c>
      <c r="BQ255" s="807" t="str">
        <f t="shared" si="57"/>
        <v/>
      </c>
      <c r="BR255" s="808" t="str">
        <f t="shared" si="58"/>
        <v/>
      </c>
      <c r="BS255" s="793"/>
      <c r="BT255" s="794"/>
      <c r="BU255" s="794"/>
      <c r="BV255" s="797"/>
      <c r="BW255" s="797"/>
      <c r="BX255" s="797"/>
      <c r="BY255" s="797"/>
      <c r="BZ255" s="797"/>
      <c r="CA255" s="797"/>
      <c r="CB255" s="797"/>
      <c r="CC255" s="797"/>
      <c r="CD255" s="797"/>
      <c r="CE255" s="797"/>
      <c r="CF255" s="797"/>
      <c r="CG255" s="797"/>
      <c r="CH255" s="797"/>
      <c r="CI255" s="794"/>
      <c r="CJ255" s="794"/>
      <c r="CK255" s="794"/>
      <c r="CL255" s="794"/>
      <c r="CM255" s="794"/>
      <c r="CN255" s="794"/>
      <c r="CO255" s="794"/>
      <c r="CP255" s="794"/>
      <c r="CQ255" s="794"/>
      <c r="CR255" s="794"/>
      <c r="CS255" s="794"/>
      <c r="CT255" s="794"/>
      <c r="CU255" s="794"/>
      <c r="CV255" s="797"/>
      <c r="CW255" s="794"/>
      <c r="CX255" s="794"/>
      <c r="CY255" s="794"/>
      <c r="CZ255" s="794"/>
      <c r="DA255" s="794"/>
      <c r="DB255" s="794"/>
      <c r="DC255" s="794"/>
      <c r="DD255" s="794"/>
      <c r="DE255" s="794"/>
      <c r="DF255" s="794"/>
      <c r="DG255" s="794"/>
      <c r="DH255" s="794"/>
      <c r="DI255" s="794"/>
      <c r="DJ255" s="794"/>
      <c r="DK255" s="794"/>
      <c r="DL255" s="794"/>
      <c r="DM255" s="794"/>
      <c r="DN255" s="794"/>
      <c r="DO255" s="794"/>
      <c r="DP255" s="794"/>
      <c r="DQ255" s="794"/>
      <c r="DR255" s="812" t="str">
        <f t="shared" si="64"/>
        <v/>
      </c>
      <c r="DS255" s="806" t="str">
        <f t="shared" si="65"/>
        <v/>
      </c>
      <c r="DT255" s="807" t="str">
        <f t="shared" si="66"/>
        <v/>
      </c>
      <c r="DU255" s="807" t="str">
        <f t="shared" si="67"/>
        <v/>
      </c>
      <c r="DV255" s="808" t="str">
        <f t="shared" si="68"/>
        <v/>
      </c>
      <c r="DW255" s="793"/>
      <c r="DX255" s="794"/>
      <c r="DY255" s="794"/>
      <c r="DZ255" s="797"/>
      <c r="EA255" s="797"/>
      <c r="EB255" s="797"/>
      <c r="EC255" s="797"/>
      <c r="ED255" s="797"/>
      <c r="EE255" s="797"/>
      <c r="EF255" s="797"/>
      <c r="EG255" s="797"/>
      <c r="EH255" s="797"/>
      <c r="EI255" s="797"/>
      <c r="EJ255" s="797"/>
      <c r="EK255" s="797"/>
      <c r="EL255" s="797"/>
      <c r="EM255" s="794"/>
      <c r="EN255" s="794"/>
      <c r="EO255" s="794"/>
      <c r="EP255" s="794"/>
      <c r="EQ255" s="794"/>
      <c r="ER255" s="794"/>
      <c r="ES255" s="794"/>
      <c r="ET255" s="794"/>
      <c r="EU255" s="794"/>
      <c r="EV255" s="794"/>
      <c r="EW255" s="794"/>
      <c r="EX255" s="794"/>
      <c r="EY255" s="794"/>
      <c r="EZ255" s="797"/>
      <c r="FA255" s="794"/>
      <c r="FB255" s="794"/>
      <c r="FC255" s="794"/>
      <c r="FD255" s="794"/>
      <c r="FE255" s="794"/>
      <c r="FF255" s="794"/>
      <c r="FG255" s="794"/>
      <c r="FH255" s="794"/>
      <c r="FI255" s="794"/>
      <c r="FJ255" s="794"/>
      <c r="FK255" s="794"/>
      <c r="FL255" s="794"/>
      <c r="FM255" s="794"/>
      <c r="FN255" s="794"/>
      <c r="FO255" s="794"/>
      <c r="FP255" s="794"/>
      <c r="FQ255" s="794"/>
      <c r="FR255" s="794"/>
      <c r="FS255" s="794"/>
      <c r="FT255" s="794"/>
      <c r="FU255" s="794"/>
      <c r="FV255" s="812" t="str">
        <f t="shared" si="59"/>
        <v/>
      </c>
      <c r="FW255" s="806" t="str">
        <f t="shared" si="60"/>
        <v/>
      </c>
      <c r="FX255" s="807" t="str">
        <f t="shared" si="61"/>
        <v/>
      </c>
      <c r="FY255" s="807" t="str">
        <f t="shared" si="62"/>
        <v/>
      </c>
      <c r="FZ255" s="808" t="str">
        <f t="shared" si="63"/>
        <v/>
      </c>
    </row>
    <row r="256" spans="14:182" x14ac:dyDescent="0.2">
      <c r="N256" s="804">
        <f>SUM(AirVision!A255)</f>
        <v>0</v>
      </c>
      <c r="O256" s="793"/>
      <c r="P256" s="794"/>
      <c r="Q256" s="794"/>
      <c r="R256" s="797"/>
      <c r="S256" s="797"/>
      <c r="T256" s="797"/>
      <c r="U256" s="797"/>
      <c r="V256" s="797"/>
      <c r="W256" s="797"/>
      <c r="X256" s="797"/>
      <c r="Y256" s="797"/>
      <c r="Z256" s="797"/>
      <c r="AA256" s="797"/>
      <c r="AB256" s="797"/>
      <c r="AC256" s="797"/>
      <c r="AD256" s="797"/>
      <c r="AE256" s="794"/>
      <c r="AF256" s="794"/>
      <c r="AG256" s="794"/>
      <c r="AH256" s="794"/>
      <c r="AI256" s="794"/>
      <c r="AJ256" s="794"/>
      <c r="AK256" s="794"/>
      <c r="AL256" s="794"/>
      <c r="AM256" s="794"/>
      <c r="AN256" s="794"/>
      <c r="AO256" s="794"/>
      <c r="AP256" s="794"/>
      <c r="AQ256" s="794"/>
      <c r="AR256" s="794"/>
      <c r="AS256" s="794"/>
      <c r="AT256" s="794"/>
      <c r="AU256" s="794"/>
      <c r="AV256" s="794"/>
      <c r="AW256" s="794"/>
      <c r="AX256" s="794"/>
      <c r="AY256" s="794"/>
      <c r="AZ256" s="794"/>
      <c r="BA256" s="794"/>
      <c r="BB256" s="794"/>
      <c r="BC256" s="794"/>
      <c r="BD256" s="794"/>
      <c r="BE256" s="794"/>
      <c r="BF256" s="794"/>
      <c r="BG256" s="794"/>
      <c r="BH256" s="794"/>
      <c r="BI256" s="794"/>
      <c r="BJ256" s="794"/>
      <c r="BK256" s="794"/>
      <c r="BL256" s="794"/>
      <c r="BM256" s="794"/>
      <c r="BN256" s="812" t="str">
        <f t="shared" si="54"/>
        <v/>
      </c>
      <c r="BO256" s="806" t="str">
        <f t="shared" si="55"/>
        <v/>
      </c>
      <c r="BP256" s="807" t="str">
        <f t="shared" si="56"/>
        <v/>
      </c>
      <c r="BQ256" s="807" t="str">
        <f t="shared" si="57"/>
        <v/>
      </c>
      <c r="BR256" s="808" t="str">
        <f t="shared" si="58"/>
        <v/>
      </c>
      <c r="BS256" s="793"/>
      <c r="BT256" s="794"/>
      <c r="BU256" s="794"/>
      <c r="BV256" s="797"/>
      <c r="BW256" s="797"/>
      <c r="BX256" s="797"/>
      <c r="BY256" s="797"/>
      <c r="BZ256" s="797"/>
      <c r="CA256" s="797"/>
      <c r="CB256" s="797"/>
      <c r="CC256" s="797"/>
      <c r="CD256" s="797"/>
      <c r="CE256" s="797"/>
      <c r="CF256" s="797"/>
      <c r="CG256" s="797"/>
      <c r="CH256" s="797"/>
      <c r="CI256" s="794"/>
      <c r="CJ256" s="794"/>
      <c r="CK256" s="794"/>
      <c r="CL256" s="794"/>
      <c r="CM256" s="794"/>
      <c r="CN256" s="794"/>
      <c r="CO256" s="794"/>
      <c r="CP256" s="794"/>
      <c r="CQ256" s="794"/>
      <c r="CR256" s="794"/>
      <c r="CS256" s="794"/>
      <c r="CT256" s="794"/>
      <c r="CU256" s="794"/>
      <c r="CV256" s="797"/>
      <c r="CW256" s="794"/>
      <c r="CX256" s="794"/>
      <c r="CY256" s="794"/>
      <c r="CZ256" s="794"/>
      <c r="DA256" s="794"/>
      <c r="DB256" s="794"/>
      <c r="DC256" s="794"/>
      <c r="DD256" s="794"/>
      <c r="DE256" s="794"/>
      <c r="DF256" s="794"/>
      <c r="DG256" s="794"/>
      <c r="DH256" s="794"/>
      <c r="DI256" s="794"/>
      <c r="DJ256" s="794"/>
      <c r="DK256" s="794"/>
      <c r="DL256" s="794"/>
      <c r="DM256" s="794"/>
      <c r="DN256" s="794"/>
      <c r="DO256" s="794"/>
      <c r="DP256" s="794"/>
      <c r="DQ256" s="794"/>
      <c r="DR256" s="812" t="str">
        <f t="shared" si="64"/>
        <v/>
      </c>
      <c r="DS256" s="806" t="str">
        <f t="shared" si="65"/>
        <v/>
      </c>
      <c r="DT256" s="807" t="str">
        <f t="shared" si="66"/>
        <v/>
      </c>
      <c r="DU256" s="807" t="str">
        <f t="shared" si="67"/>
        <v/>
      </c>
      <c r="DV256" s="808" t="str">
        <f t="shared" si="68"/>
        <v/>
      </c>
      <c r="DW256" s="793"/>
      <c r="DX256" s="794"/>
      <c r="DY256" s="794"/>
      <c r="DZ256" s="797"/>
      <c r="EA256" s="797"/>
      <c r="EB256" s="797"/>
      <c r="EC256" s="797"/>
      <c r="ED256" s="797"/>
      <c r="EE256" s="797"/>
      <c r="EF256" s="797"/>
      <c r="EG256" s="797"/>
      <c r="EH256" s="797"/>
      <c r="EI256" s="797"/>
      <c r="EJ256" s="797"/>
      <c r="EK256" s="797"/>
      <c r="EL256" s="797"/>
      <c r="EM256" s="794"/>
      <c r="EN256" s="794"/>
      <c r="EO256" s="794"/>
      <c r="EP256" s="794"/>
      <c r="EQ256" s="794"/>
      <c r="ER256" s="794"/>
      <c r="ES256" s="794"/>
      <c r="ET256" s="794"/>
      <c r="EU256" s="794"/>
      <c r="EV256" s="794"/>
      <c r="EW256" s="794"/>
      <c r="EX256" s="794"/>
      <c r="EY256" s="794"/>
      <c r="EZ256" s="797"/>
      <c r="FA256" s="794"/>
      <c r="FB256" s="794"/>
      <c r="FC256" s="794"/>
      <c r="FD256" s="794"/>
      <c r="FE256" s="794"/>
      <c r="FF256" s="794"/>
      <c r="FG256" s="794"/>
      <c r="FH256" s="794"/>
      <c r="FI256" s="794"/>
      <c r="FJ256" s="794"/>
      <c r="FK256" s="794"/>
      <c r="FL256" s="794"/>
      <c r="FM256" s="794"/>
      <c r="FN256" s="794"/>
      <c r="FO256" s="794"/>
      <c r="FP256" s="794"/>
      <c r="FQ256" s="794"/>
      <c r="FR256" s="794"/>
      <c r="FS256" s="794"/>
      <c r="FT256" s="794"/>
      <c r="FU256" s="794"/>
      <c r="FV256" s="812" t="str">
        <f t="shared" si="59"/>
        <v/>
      </c>
      <c r="FW256" s="806" t="str">
        <f t="shared" si="60"/>
        <v/>
      </c>
      <c r="FX256" s="807" t="str">
        <f t="shared" si="61"/>
        <v/>
      </c>
      <c r="FY256" s="807" t="str">
        <f t="shared" si="62"/>
        <v/>
      </c>
      <c r="FZ256" s="808" t="str">
        <f t="shared" si="63"/>
        <v/>
      </c>
    </row>
    <row r="257" spans="14:182" x14ac:dyDescent="0.2">
      <c r="N257" s="804">
        <f>SUM(AirVision!A256)</f>
        <v>0</v>
      </c>
      <c r="O257" s="793"/>
      <c r="P257" s="794"/>
      <c r="Q257" s="794"/>
      <c r="R257" s="797"/>
      <c r="S257" s="797"/>
      <c r="T257" s="797"/>
      <c r="U257" s="797"/>
      <c r="V257" s="797"/>
      <c r="W257" s="797"/>
      <c r="X257" s="797"/>
      <c r="Y257" s="797"/>
      <c r="Z257" s="797"/>
      <c r="AA257" s="797"/>
      <c r="AB257" s="797"/>
      <c r="AC257" s="797"/>
      <c r="AD257" s="797"/>
      <c r="AE257" s="794"/>
      <c r="AF257" s="794"/>
      <c r="AG257" s="794"/>
      <c r="AH257" s="794"/>
      <c r="AI257" s="794"/>
      <c r="AJ257" s="794"/>
      <c r="AK257" s="794"/>
      <c r="AL257" s="794"/>
      <c r="AM257" s="794"/>
      <c r="AN257" s="794"/>
      <c r="AO257" s="794"/>
      <c r="AP257" s="794"/>
      <c r="AQ257" s="794"/>
      <c r="AR257" s="794"/>
      <c r="AS257" s="794"/>
      <c r="AT257" s="794"/>
      <c r="AU257" s="794"/>
      <c r="AV257" s="794"/>
      <c r="AW257" s="794"/>
      <c r="AX257" s="794"/>
      <c r="AY257" s="794"/>
      <c r="AZ257" s="794"/>
      <c r="BA257" s="794"/>
      <c r="BB257" s="794"/>
      <c r="BC257" s="794"/>
      <c r="BD257" s="794"/>
      <c r="BE257" s="794"/>
      <c r="BF257" s="794"/>
      <c r="BG257" s="794"/>
      <c r="BH257" s="794"/>
      <c r="BI257" s="794"/>
      <c r="BJ257" s="794"/>
      <c r="BK257" s="794"/>
      <c r="BL257" s="794"/>
      <c r="BM257" s="794"/>
      <c r="BN257" s="812" t="str">
        <f t="shared" si="54"/>
        <v/>
      </c>
      <c r="BO257" s="806" t="str">
        <f t="shared" si="55"/>
        <v/>
      </c>
      <c r="BP257" s="807" t="str">
        <f t="shared" si="56"/>
        <v/>
      </c>
      <c r="BQ257" s="807" t="str">
        <f t="shared" si="57"/>
        <v/>
      </c>
      <c r="BR257" s="808" t="str">
        <f t="shared" si="58"/>
        <v/>
      </c>
      <c r="BS257" s="793"/>
      <c r="BT257" s="794"/>
      <c r="BU257" s="794"/>
      <c r="BV257" s="797"/>
      <c r="BW257" s="797"/>
      <c r="BX257" s="797"/>
      <c r="BY257" s="797"/>
      <c r="BZ257" s="797"/>
      <c r="CA257" s="797"/>
      <c r="CB257" s="797"/>
      <c r="CC257" s="797"/>
      <c r="CD257" s="797"/>
      <c r="CE257" s="797"/>
      <c r="CF257" s="797"/>
      <c r="CG257" s="797"/>
      <c r="CH257" s="797"/>
      <c r="CI257" s="794"/>
      <c r="CJ257" s="794"/>
      <c r="CK257" s="794"/>
      <c r="CL257" s="794"/>
      <c r="CM257" s="794"/>
      <c r="CN257" s="794"/>
      <c r="CO257" s="794"/>
      <c r="CP257" s="794"/>
      <c r="CQ257" s="794"/>
      <c r="CR257" s="794"/>
      <c r="CS257" s="794"/>
      <c r="CT257" s="794"/>
      <c r="CU257" s="794"/>
      <c r="CV257" s="797"/>
      <c r="CW257" s="794"/>
      <c r="CX257" s="794"/>
      <c r="CY257" s="794"/>
      <c r="CZ257" s="794"/>
      <c r="DA257" s="794"/>
      <c r="DB257" s="794"/>
      <c r="DC257" s="794"/>
      <c r="DD257" s="794"/>
      <c r="DE257" s="794"/>
      <c r="DF257" s="794"/>
      <c r="DG257" s="794"/>
      <c r="DH257" s="794"/>
      <c r="DI257" s="794"/>
      <c r="DJ257" s="794"/>
      <c r="DK257" s="794"/>
      <c r="DL257" s="794"/>
      <c r="DM257" s="794"/>
      <c r="DN257" s="794"/>
      <c r="DO257" s="794"/>
      <c r="DP257" s="794"/>
      <c r="DQ257" s="794"/>
      <c r="DR257" s="812" t="str">
        <f t="shared" si="64"/>
        <v/>
      </c>
      <c r="DS257" s="806" t="str">
        <f t="shared" si="65"/>
        <v/>
      </c>
      <c r="DT257" s="807" t="str">
        <f t="shared" si="66"/>
        <v/>
      </c>
      <c r="DU257" s="807" t="str">
        <f t="shared" si="67"/>
        <v/>
      </c>
      <c r="DV257" s="808" t="str">
        <f t="shared" si="68"/>
        <v/>
      </c>
      <c r="DW257" s="793"/>
      <c r="DX257" s="794"/>
      <c r="DY257" s="794"/>
      <c r="DZ257" s="797"/>
      <c r="EA257" s="797"/>
      <c r="EB257" s="797"/>
      <c r="EC257" s="797"/>
      <c r="ED257" s="797"/>
      <c r="EE257" s="797"/>
      <c r="EF257" s="797"/>
      <c r="EG257" s="797"/>
      <c r="EH257" s="797"/>
      <c r="EI257" s="797"/>
      <c r="EJ257" s="797"/>
      <c r="EK257" s="797"/>
      <c r="EL257" s="797"/>
      <c r="EM257" s="794"/>
      <c r="EN257" s="794"/>
      <c r="EO257" s="794"/>
      <c r="EP257" s="794"/>
      <c r="EQ257" s="794"/>
      <c r="ER257" s="794"/>
      <c r="ES257" s="794"/>
      <c r="ET257" s="794"/>
      <c r="EU257" s="794"/>
      <c r="EV257" s="794"/>
      <c r="EW257" s="794"/>
      <c r="EX257" s="794"/>
      <c r="EY257" s="794"/>
      <c r="EZ257" s="797"/>
      <c r="FA257" s="794"/>
      <c r="FB257" s="794"/>
      <c r="FC257" s="794"/>
      <c r="FD257" s="794"/>
      <c r="FE257" s="794"/>
      <c r="FF257" s="794"/>
      <c r="FG257" s="794"/>
      <c r="FH257" s="794"/>
      <c r="FI257" s="794"/>
      <c r="FJ257" s="794"/>
      <c r="FK257" s="794"/>
      <c r="FL257" s="794"/>
      <c r="FM257" s="794"/>
      <c r="FN257" s="794"/>
      <c r="FO257" s="794"/>
      <c r="FP257" s="794"/>
      <c r="FQ257" s="794"/>
      <c r="FR257" s="794"/>
      <c r="FS257" s="794"/>
      <c r="FT257" s="794"/>
      <c r="FU257" s="794"/>
      <c r="FV257" s="812" t="str">
        <f t="shared" si="59"/>
        <v/>
      </c>
      <c r="FW257" s="806" t="str">
        <f t="shared" si="60"/>
        <v/>
      </c>
      <c r="FX257" s="807" t="str">
        <f t="shared" si="61"/>
        <v/>
      </c>
      <c r="FY257" s="807" t="str">
        <f t="shared" si="62"/>
        <v/>
      </c>
      <c r="FZ257" s="808" t="str">
        <f t="shared" si="63"/>
        <v/>
      </c>
    </row>
    <row r="258" spans="14:182" x14ac:dyDescent="0.2">
      <c r="N258" s="804">
        <f>SUM(AirVision!A257)</f>
        <v>0</v>
      </c>
      <c r="O258" s="793"/>
      <c r="P258" s="794"/>
      <c r="Q258" s="794"/>
      <c r="R258" s="797"/>
      <c r="S258" s="797"/>
      <c r="T258" s="797"/>
      <c r="U258" s="797"/>
      <c r="V258" s="797"/>
      <c r="W258" s="797"/>
      <c r="X258" s="797"/>
      <c r="Y258" s="797"/>
      <c r="Z258" s="797"/>
      <c r="AA258" s="797"/>
      <c r="AB258" s="797"/>
      <c r="AC258" s="797"/>
      <c r="AD258" s="797"/>
      <c r="AE258" s="794"/>
      <c r="AF258" s="794"/>
      <c r="AG258" s="794"/>
      <c r="AH258" s="794"/>
      <c r="AI258" s="794"/>
      <c r="AJ258" s="794"/>
      <c r="AK258" s="794"/>
      <c r="AL258" s="794"/>
      <c r="AM258" s="794"/>
      <c r="AN258" s="794"/>
      <c r="AO258" s="794"/>
      <c r="AP258" s="794"/>
      <c r="AQ258" s="794"/>
      <c r="AR258" s="794"/>
      <c r="AS258" s="794"/>
      <c r="AT258" s="794"/>
      <c r="AU258" s="794"/>
      <c r="AV258" s="794"/>
      <c r="AW258" s="794"/>
      <c r="AX258" s="794"/>
      <c r="AY258" s="794"/>
      <c r="AZ258" s="794"/>
      <c r="BA258" s="794"/>
      <c r="BB258" s="794"/>
      <c r="BC258" s="794"/>
      <c r="BD258" s="794"/>
      <c r="BE258" s="794"/>
      <c r="BF258" s="794"/>
      <c r="BG258" s="794"/>
      <c r="BH258" s="794"/>
      <c r="BI258" s="794"/>
      <c r="BJ258" s="794"/>
      <c r="BK258" s="794"/>
      <c r="BL258" s="794"/>
      <c r="BM258" s="794"/>
      <c r="BN258" s="812" t="str">
        <f t="shared" si="54"/>
        <v/>
      </c>
      <c r="BO258" s="806" t="str">
        <f t="shared" si="55"/>
        <v/>
      </c>
      <c r="BP258" s="807" t="str">
        <f t="shared" si="56"/>
        <v/>
      </c>
      <c r="BQ258" s="807" t="str">
        <f t="shared" si="57"/>
        <v/>
      </c>
      <c r="BR258" s="808" t="str">
        <f t="shared" si="58"/>
        <v/>
      </c>
      <c r="BS258" s="793"/>
      <c r="BT258" s="794"/>
      <c r="BU258" s="794"/>
      <c r="BV258" s="797"/>
      <c r="BW258" s="797"/>
      <c r="BX258" s="797"/>
      <c r="BY258" s="797"/>
      <c r="BZ258" s="797"/>
      <c r="CA258" s="797"/>
      <c r="CB258" s="797"/>
      <c r="CC258" s="797"/>
      <c r="CD258" s="797"/>
      <c r="CE258" s="797"/>
      <c r="CF258" s="797"/>
      <c r="CG258" s="797"/>
      <c r="CH258" s="797"/>
      <c r="CI258" s="794"/>
      <c r="CJ258" s="794"/>
      <c r="CK258" s="794"/>
      <c r="CL258" s="794"/>
      <c r="CM258" s="794"/>
      <c r="CN258" s="794"/>
      <c r="CO258" s="794"/>
      <c r="CP258" s="794"/>
      <c r="CQ258" s="794"/>
      <c r="CR258" s="794"/>
      <c r="CS258" s="794"/>
      <c r="CT258" s="794"/>
      <c r="CU258" s="794"/>
      <c r="CV258" s="797"/>
      <c r="CW258" s="794"/>
      <c r="CX258" s="794"/>
      <c r="CY258" s="794"/>
      <c r="CZ258" s="794"/>
      <c r="DA258" s="794"/>
      <c r="DB258" s="794"/>
      <c r="DC258" s="794"/>
      <c r="DD258" s="794"/>
      <c r="DE258" s="794"/>
      <c r="DF258" s="794"/>
      <c r="DG258" s="794"/>
      <c r="DH258" s="794"/>
      <c r="DI258" s="794"/>
      <c r="DJ258" s="794"/>
      <c r="DK258" s="794"/>
      <c r="DL258" s="794"/>
      <c r="DM258" s="794"/>
      <c r="DN258" s="794"/>
      <c r="DO258" s="794"/>
      <c r="DP258" s="794"/>
      <c r="DQ258" s="794"/>
      <c r="DR258" s="812" t="str">
        <f t="shared" si="64"/>
        <v/>
      </c>
      <c r="DS258" s="806" t="str">
        <f t="shared" si="65"/>
        <v/>
      </c>
      <c r="DT258" s="807" t="str">
        <f t="shared" si="66"/>
        <v/>
      </c>
      <c r="DU258" s="807" t="str">
        <f t="shared" si="67"/>
        <v/>
      </c>
      <c r="DV258" s="808" t="str">
        <f t="shared" si="68"/>
        <v/>
      </c>
      <c r="DW258" s="793"/>
      <c r="DX258" s="794"/>
      <c r="DY258" s="794"/>
      <c r="DZ258" s="797"/>
      <c r="EA258" s="797"/>
      <c r="EB258" s="797"/>
      <c r="EC258" s="797"/>
      <c r="ED258" s="797"/>
      <c r="EE258" s="797"/>
      <c r="EF258" s="797"/>
      <c r="EG258" s="797"/>
      <c r="EH258" s="797"/>
      <c r="EI258" s="797"/>
      <c r="EJ258" s="797"/>
      <c r="EK258" s="797"/>
      <c r="EL258" s="797"/>
      <c r="EM258" s="794"/>
      <c r="EN258" s="794"/>
      <c r="EO258" s="794"/>
      <c r="EP258" s="794"/>
      <c r="EQ258" s="794"/>
      <c r="ER258" s="794"/>
      <c r="ES258" s="794"/>
      <c r="ET258" s="794"/>
      <c r="EU258" s="794"/>
      <c r="EV258" s="794"/>
      <c r="EW258" s="794"/>
      <c r="EX258" s="794"/>
      <c r="EY258" s="794"/>
      <c r="EZ258" s="797"/>
      <c r="FA258" s="794"/>
      <c r="FB258" s="794"/>
      <c r="FC258" s="794"/>
      <c r="FD258" s="794"/>
      <c r="FE258" s="794"/>
      <c r="FF258" s="794"/>
      <c r="FG258" s="794"/>
      <c r="FH258" s="794"/>
      <c r="FI258" s="794"/>
      <c r="FJ258" s="794"/>
      <c r="FK258" s="794"/>
      <c r="FL258" s="794"/>
      <c r="FM258" s="794"/>
      <c r="FN258" s="794"/>
      <c r="FO258" s="794"/>
      <c r="FP258" s="794"/>
      <c r="FQ258" s="794"/>
      <c r="FR258" s="794"/>
      <c r="FS258" s="794"/>
      <c r="FT258" s="794"/>
      <c r="FU258" s="794"/>
      <c r="FV258" s="812" t="str">
        <f t="shared" si="59"/>
        <v/>
      </c>
      <c r="FW258" s="806" t="str">
        <f t="shared" si="60"/>
        <v/>
      </c>
      <c r="FX258" s="807" t="str">
        <f t="shared" si="61"/>
        <v/>
      </c>
      <c r="FY258" s="807" t="str">
        <f t="shared" si="62"/>
        <v/>
      </c>
      <c r="FZ258" s="808" t="str">
        <f t="shared" si="63"/>
        <v/>
      </c>
    </row>
    <row r="259" spans="14:182" x14ac:dyDescent="0.2">
      <c r="N259" s="804">
        <f>SUM(AirVision!A258)</f>
        <v>0</v>
      </c>
      <c r="O259" s="793"/>
      <c r="P259" s="794"/>
      <c r="Q259" s="794"/>
      <c r="R259" s="797"/>
      <c r="S259" s="797"/>
      <c r="T259" s="797"/>
      <c r="U259" s="797"/>
      <c r="V259" s="797"/>
      <c r="W259" s="797"/>
      <c r="X259" s="797"/>
      <c r="Y259" s="797"/>
      <c r="Z259" s="797"/>
      <c r="AA259" s="797"/>
      <c r="AB259" s="797"/>
      <c r="AC259" s="797"/>
      <c r="AD259" s="797"/>
      <c r="AE259" s="794"/>
      <c r="AF259" s="794"/>
      <c r="AG259" s="794"/>
      <c r="AH259" s="794"/>
      <c r="AI259" s="794"/>
      <c r="AJ259" s="794"/>
      <c r="AK259" s="794"/>
      <c r="AL259" s="794"/>
      <c r="AM259" s="794"/>
      <c r="AN259" s="794"/>
      <c r="AO259" s="794"/>
      <c r="AP259" s="794"/>
      <c r="AQ259" s="794"/>
      <c r="AR259" s="794"/>
      <c r="AS259" s="794"/>
      <c r="AT259" s="794"/>
      <c r="AU259" s="794"/>
      <c r="AV259" s="794"/>
      <c r="AW259" s="794"/>
      <c r="AX259" s="794"/>
      <c r="AY259" s="794"/>
      <c r="AZ259" s="794"/>
      <c r="BA259" s="794"/>
      <c r="BB259" s="794"/>
      <c r="BC259" s="794"/>
      <c r="BD259" s="794"/>
      <c r="BE259" s="794"/>
      <c r="BF259" s="794"/>
      <c r="BG259" s="794"/>
      <c r="BH259" s="794"/>
      <c r="BI259" s="794"/>
      <c r="BJ259" s="794"/>
      <c r="BK259" s="794"/>
      <c r="BL259" s="794"/>
      <c r="BM259" s="794"/>
      <c r="BN259" s="812" t="str">
        <f t="shared" si="54"/>
        <v/>
      </c>
      <c r="BO259" s="806" t="str">
        <f t="shared" si="55"/>
        <v/>
      </c>
      <c r="BP259" s="807" t="str">
        <f t="shared" si="56"/>
        <v/>
      </c>
      <c r="BQ259" s="807" t="str">
        <f t="shared" si="57"/>
        <v/>
      </c>
      <c r="BR259" s="808" t="str">
        <f t="shared" si="58"/>
        <v/>
      </c>
      <c r="BS259" s="793"/>
      <c r="BT259" s="794"/>
      <c r="BU259" s="794"/>
      <c r="BV259" s="797"/>
      <c r="BW259" s="797"/>
      <c r="BX259" s="797"/>
      <c r="BY259" s="797"/>
      <c r="BZ259" s="797"/>
      <c r="CA259" s="797"/>
      <c r="CB259" s="797"/>
      <c r="CC259" s="797"/>
      <c r="CD259" s="797"/>
      <c r="CE259" s="797"/>
      <c r="CF259" s="797"/>
      <c r="CG259" s="797"/>
      <c r="CH259" s="797"/>
      <c r="CI259" s="794"/>
      <c r="CJ259" s="794"/>
      <c r="CK259" s="794"/>
      <c r="CL259" s="794"/>
      <c r="CM259" s="794"/>
      <c r="CN259" s="794"/>
      <c r="CO259" s="794"/>
      <c r="CP259" s="794"/>
      <c r="CQ259" s="794"/>
      <c r="CR259" s="794"/>
      <c r="CS259" s="794"/>
      <c r="CT259" s="794"/>
      <c r="CU259" s="794"/>
      <c r="CV259" s="797"/>
      <c r="CW259" s="794"/>
      <c r="CX259" s="794"/>
      <c r="CY259" s="794"/>
      <c r="CZ259" s="794"/>
      <c r="DA259" s="794"/>
      <c r="DB259" s="794"/>
      <c r="DC259" s="794"/>
      <c r="DD259" s="794"/>
      <c r="DE259" s="794"/>
      <c r="DF259" s="794"/>
      <c r="DG259" s="794"/>
      <c r="DH259" s="794"/>
      <c r="DI259" s="794"/>
      <c r="DJ259" s="794"/>
      <c r="DK259" s="794"/>
      <c r="DL259" s="794"/>
      <c r="DM259" s="794"/>
      <c r="DN259" s="794"/>
      <c r="DO259" s="794"/>
      <c r="DP259" s="794"/>
      <c r="DQ259" s="794"/>
      <c r="DR259" s="812" t="str">
        <f t="shared" si="64"/>
        <v/>
      </c>
      <c r="DS259" s="806" t="str">
        <f t="shared" si="65"/>
        <v/>
      </c>
      <c r="DT259" s="807" t="str">
        <f t="shared" si="66"/>
        <v/>
      </c>
      <c r="DU259" s="807" t="str">
        <f t="shared" si="67"/>
        <v/>
      </c>
      <c r="DV259" s="808" t="str">
        <f t="shared" si="68"/>
        <v/>
      </c>
      <c r="DW259" s="793"/>
      <c r="DX259" s="794"/>
      <c r="DY259" s="794"/>
      <c r="DZ259" s="797"/>
      <c r="EA259" s="797"/>
      <c r="EB259" s="797"/>
      <c r="EC259" s="797"/>
      <c r="ED259" s="797"/>
      <c r="EE259" s="797"/>
      <c r="EF259" s="797"/>
      <c r="EG259" s="797"/>
      <c r="EH259" s="797"/>
      <c r="EI259" s="797"/>
      <c r="EJ259" s="797"/>
      <c r="EK259" s="797"/>
      <c r="EL259" s="797"/>
      <c r="EM259" s="794"/>
      <c r="EN259" s="794"/>
      <c r="EO259" s="794"/>
      <c r="EP259" s="794"/>
      <c r="EQ259" s="794"/>
      <c r="ER259" s="794"/>
      <c r="ES259" s="794"/>
      <c r="ET259" s="794"/>
      <c r="EU259" s="794"/>
      <c r="EV259" s="794"/>
      <c r="EW259" s="794"/>
      <c r="EX259" s="794"/>
      <c r="EY259" s="794"/>
      <c r="EZ259" s="797"/>
      <c r="FA259" s="794"/>
      <c r="FB259" s="794"/>
      <c r="FC259" s="794"/>
      <c r="FD259" s="794"/>
      <c r="FE259" s="794"/>
      <c r="FF259" s="794"/>
      <c r="FG259" s="794"/>
      <c r="FH259" s="794"/>
      <c r="FI259" s="794"/>
      <c r="FJ259" s="794"/>
      <c r="FK259" s="794"/>
      <c r="FL259" s="794"/>
      <c r="FM259" s="794"/>
      <c r="FN259" s="794"/>
      <c r="FO259" s="794"/>
      <c r="FP259" s="794"/>
      <c r="FQ259" s="794"/>
      <c r="FR259" s="794"/>
      <c r="FS259" s="794"/>
      <c r="FT259" s="794"/>
      <c r="FU259" s="794"/>
      <c r="FV259" s="812" t="str">
        <f t="shared" si="59"/>
        <v/>
      </c>
      <c r="FW259" s="806" t="str">
        <f t="shared" si="60"/>
        <v/>
      </c>
      <c r="FX259" s="807" t="str">
        <f t="shared" si="61"/>
        <v/>
      </c>
      <c r="FY259" s="807" t="str">
        <f t="shared" si="62"/>
        <v/>
      </c>
      <c r="FZ259" s="808" t="str">
        <f t="shared" si="63"/>
        <v/>
      </c>
    </row>
    <row r="260" spans="14:182" x14ac:dyDescent="0.2">
      <c r="N260" s="804">
        <f>SUM(AirVision!A259)</f>
        <v>0</v>
      </c>
      <c r="O260" s="793"/>
      <c r="P260" s="794"/>
      <c r="Q260" s="794"/>
      <c r="R260" s="797"/>
      <c r="S260" s="797"/>
      <c r="T260" s="797"/>
      <c r="U260" s="797"/>
      <c r="V260" s="797"/>
      <c r="W260" s="797"/>
      <c r="X260" s="797"/>
      <c r="Y260" s="797"/>
      <c r="Z260" s="797"/>
      <c r="AA260" s="797"/>
      <c r="AB260" s="797"/>
      <c r="AC260" s="797"/>
      <c r="AD260" s="797"/>
      <c r="AE260" s="794"/>
      <c r="AF260" s="794"/>
      <c r="AG260" s="794"/>
      <c r="AH260" s="794"/>
      <c r="AI260" s="794"/>
      <c r="AJ260" s="794"/>
      <c r="AK260" s="794"/>
      <c r="AL260" s="794"/>
      <c r="AM260" s="794"/>
      <c r="AN260" s="794"/>
      <c r="AO260" s="794"/>
      <c r="AP260" s="794"/>
      <c r="AQ260" s="794"/>
      <c r="AR260" s="794"/>
      <c r="AS260" s="794"/>
      <c r="AT260" s="794"/>
      <c r="AU260" s="794"/>
      <c r="AV260" s="794"/>
      <c r="AW260" s="794"/>
      <c r="AX260" s="794"/>
      <c r="AY260" s="794"/>
      <c r="AZ260" s="794"/>
      <c r="BA260" s="794"/>
      <c r="BB260" s="794"/>
      <c r="BC260" s="794"/>
      <c r="BD260" s="794"/>
      <c r="BE260" s="794"/>
      <c r="BF260" s="794"/>
      <c r="BG260" s="794"/>
      <c r="BH260" s="794"/>
      <c r="BI260" s="794"/>
      <c r="BJ260" s="794"/>
      <c r="BK260" s="794"/>
      <c r="BL260" s="794"/>
      <c r="BM260" s="794"/>
      <c r="BN260" s="812" t="str">
        <f t="shared" si="54"/>
        <v/>
      </c>
      <c r="BO260" s="806" t="str">
        <f t="shared" si="55"/>
        <v/>
      </c>
      <c r="BP260" s="807" t="str">
        <f t="shared" si="56"/>
        <v/>
      </c>
      <c r="BQ260" s="807" t="str">
        <f t="shared" si="57"/>
        <v/>
      </c>
      <c r="BR260" s="808" t="str">
        <f t="shared" si="58"/>
        <v/>
      </c>
      <c r="BS260" s="793"/>
      <c r="BT260" s="794"/>
      <c r="BU260" s="794"/>
      <c r="BV260" s="797"/>
      <c r="BW260" s="797"/>
      <c r="BX260" s="797"/>
      <c r="BY260" s="797"/>
      <c r="BZ260" s="797"/>
      <c r="CA260" s="797"/>
      <c r="CB260" s="797"/>
      <c r="CC260" s="797"/>
      <c r="CD260" s="797"/>
      <c r="CE260" s="797"/>
      <c r="CF260" s="797"/>
      <c r="CG260" s="797"/>
      <c r="CH260" s="797"/>
      <c r="CI260" s="794"/>
      <c r="CJ260" s="794"/>
      <c r="CK260" s="794"/>
      <c r="CL260" s="794"/>
      <c r="CM260" s="794"/>
      <c r="CN260" s="794"/>
      <c r="CO260" s="794"/>
      <c r="CP260" s="794"/>
      <c r="CQ260" s="794"/>
      <c r="CR260" s="794"/>
      <c r="CS260" s="794"/>
      <c r="CT260" s="794"/>
      <c r="CU260" s="794"/>
      <c r="CV260" s="797"/>
      <c r="CW260" s="794"/>
      <c r="CX260" s="794"/>
      <c r="CY260" s="794"/>
      <c r="CZ260" s="794"/>
      <c r="DA260" s="794"/>
      <c r="DB260" s="794"/>
      <c r="DC260" s="794"/>
      <c r="DD260" s="794"/>
      <c r="DE260" s="794"/>
      <c r="DF260" s="794"/>
      <c r="DG260" s="794"/>
      <c r="DH260" s="794"/>
      <c r="DI260" s="794"/>
      <c r="DJ260" s="794"/>
      <c r="DK260" s="794"/>
      <c r="DL260" s="794"/>
      <c r="DM260" s="794"/>
      <c r="DN260" s="794"/>
      <c r="DO260" s="794"/>
      <c r="DP260" s="794"/>
      <c r="DQ260" s="794"/>
      <c r="DR260" s="812" t="str">
        <f t="shared" si="64"/>
        <v/>
      </c>
      <c r="DS260" s="806" t="str">
        <f t="shared" si="65"/>
        <v/>
      </c>
      <c r="DT260" s="807" t="str">
        <f t="shared" si="66"/>
        <v/>
      </c>
      <c r="DU260" s="807" t="str">
        <f t="shared" si="67"/>
        <v/>
      </c>
      <c r="DV260" s="808" t="str">
        <f t="shared" si="68"/>
        <v/>
      </c>
      <c r="DW260" s="793"/>
      <c r="DX260" s="794"/>
      <c r="DY260" s="794"/>
      <c r="DZ260" s="797"/>
      <c r="EA260" s="797"/>
      <c r="EB260" s="797"/>
      <c r="EC260" s="797"/>
      <c r="ED260" s="797"/>
      <c r="EE260" s="797"/>
      <c r="EF260" s="797"/>
      <c r="EG260" s="797"/>
      <c r="EH260" s="797"/>
      <c r="EI260" s="797"/>
      <c r="EJ260" s="797"/>
      <c r="EK260" s="797"/>
      <c r="EL260" s="797"/>
      <c r="EM260" s="794"/>
      <c r="EN260" s="794"/>
      <c r="EO260" s="794"/>
      <c r="EP260" s="794"/>
      <c r="EQ260" s="794"/>
      <c r="ER260" s="794"/>
      <c r="ES260" s="794"/>
      <c r="ET260" s="794"/>
      <c r="EU260" s="794"/>
      <c r="EV260" s="794"/>
      <c r="EW260" s="794"/>
      <c r="EX260" s="794"/>
      <c r="EY260" s="794"/>
      <c r="EZ260" s="797"/>
      <c r="FA260" s="794"/>
      <c r="FB260" s="794"/>
      <c r="FC260" s="794"/>
      <c r="FD260" s="794"/>
      <c r="FE260" s="794"/>
      <c r="FF260" s="794"/>
      <c r="FG260" s="794"/>
      <c r="FH260" s="794"/>
      <c r="FI260" s="794"/>
      <c r="FJ260" s="794"/>
      <c r="FK260" s="794"/>
      <c r="FL260" s="794"/>
      <c r="FM260" s="794"/>
      <c r="FN260" s="794"/>
      <c r="FO260" s="794"/>
      <c r="FP260" s="794"/>
      <c r="FQ260" s="794"/>
      <c r="FR260" s="794"/>
      <c r="FS260" s="794"/>
      <c r="FT260" s="794"/>
      <c r="FU260" s="794"/>
      <c r="FV260" s="812" t="str">
        <f t="shared" si="59"/>
        <v/>
      </c>
      <c r="FW260" s="806" t="str">
        <f t="shared" si="60"/>
        <v/>
      </c>
      <c r="FX260" s="807" t="str">
        <f t="shared" si="61"/>
        <v/>
      </c>
      <c r="FY260" s="807" t="str">
        <f t="shared" si="62"/>
        <v/>
      </c>
      <c r="FZ260" s="808" t="str">
        <f t="shared" si="63"/>
        <v/>
      </c>
    </row>
    <row r="261" spans="14:182" x14ac:dyDescent="0.2">
      <c r="N261" s="804">
        <f>SUM(AirVision!A260)</f>
        <v>0</v>
      </c>
      <c r="O261" s="793"/>
      <c r="P261" s="794"/>
      <c r="Q261" s="794"/>
      <c r="R261" s="797"/>
      <c r="S261" s="797"/>
      <c r="T261" s="797"/>
      <c r="U261" s="797"/>
      <c r="V261" s="797"/>
      <c r="W261" s="797"/>
      <c r="X261" s="797"/>
      <c r="Y261" s="797"/>
      <c r="Z261" s="797"/>
      <c r="AA261" s="797"/>
      <c r="AB261" s="797"/>
      <c r="AC261" s="797"/>
      <c r="AD261" s="797"/>
      <c r="AE261" s="794"/>
      <c r="AF261" s="794"/>
      <c r="AG261" s="794"/>
      <c r="AH261" s="794"/>
      <c r="AI261" s="794"/>
      <c r="AJ261" s="794"/>
      <c r="AK261" s="794"/>
      <c r="AL261" s="794"/>
      <c r="AM261" s="794"/>
      <c r="AN261" s="794"/>
      <c r="AO261" s="794"/>
      <c r="AP261" s="794"/>
      <c r="AQ261" s="794"/>
      <c r="AR261" s="794"/>
      <c r="AS261" s="794"/>
      <c r="AT261" s="794"/>
      <c r="AU261" s="794"/>
      <c r="AV261" s="794"/>
      <c r="AW261" s="794"/>
      <c r="AX261" s="794"/>
      <c r="AY261" s="794"/>
      <c r="AZ261" s="794"/>
      <c r="BA261" s="794"/>
      <c r="BB261" s="794"/>
      <c r="BC261" s="794"/>
      <c r="BD261" s="794"/>
      <c r="BE261" s="794"/>
      <c r="BF261" s="794"/>
      <c r="BG261" s="794"/>
      <c r="BH261" s="794"/>
      <c r="BI261" s="794"/>
      <c r="BJ261" s="794"/>
      <c r="BK261" s="794"/>
      <c r="BL261" s="794"/>
      <c r="BM261" s="794"/>
      <c r="BN261" s="812" t="str">
        <f t="shared" si="54"/>
        <v/>
      </c>
      <c r="BO261" s="806" t="str">
        <f t="shared" si="55"/>
        <v/>
      </c>
      <c r="BP261" s="807" t="str">
        <f t="shared" si="56"/>
        <v/>
      </c>
      <c r="BQ261" s="807" t="str">
        <f t="shared" si="57"/>
        <v/>
      </c>
      <c r="BR261" s="808" t="str">
        <f t="shared" si="58"/>
        <v/>
      </c>
      <c r="BS261" s="793"/>
      <c r="BT261" s="794"/>
      <c r="BU261" s="794"/>
      <c r="BV261" s="797"/>
      <c r="BW261" s="797"/>
      <c r="BX261" s="797"/>
      <c r="BY261" s="797"/>
      <c r="BZ261" s="797"/>
      <c r="CA261" s="797"/>
      <c r="CB261" s="797"/>
      <c r="CC261" s="797"/>
      <c r="CD261" s="797"/>
      <c r="CE261" s="797"/>
      <c r="CF261" s="797"/>
      <c r="CG261" s="797"/>
      <c r="CH261" s="797"/>
      <c r="CI261" s="794"/>
      <c r="CJ261" s="794"/>
      <c r="CK261" s="794"/>
      <c r="CL261" s="794"/>
      <c r="CM261" s="794"/>
      <c r="CN261" s="794"/>
      <c r="CO261" s="794"/>
      <c r="CP261" s="794"/>
      <c r="CQ261" s="794"/>
      <c r="CR261" s="794"/>
      <c r="CS261" s="794"/>
      <c r="CT261" s="794"/>
      <c r="CU261" s="794"/>
      <c r="CV261" s="797"/>
      <c r="CW261" s="794"/>
      <c r="CX261" s="794"/>
      <c r="CY261" s="794"/>
      <c r="CZ261" s="794"/>
      <c r="DA261" s="794"/>
      <c r="DB261" s="794"/>
      <c r="DC261" s="794"/>
      <c r="DD261" s="794"/>
      <c r="DE261" s="794"/>
      <c r="DF261" s="794"/>
      <c r="DG261" s="794"/>
      <c r="DH261" s="794"/>
      <c r="DI261" s="794"/>
      <c r="DJ261" s="794"/>
      <c r="DK261" s="794"/>
      <c r="DL261" s="794"/>
      <c r="DM261" s="794"/>
      <c r="DN261" s="794"/>
      <c r="DO261" s="794"/>
      <c r="DP261" s="794"/>
      <c r="DQ261" s="794"/>
      <c r="DR261" s="812" t="str">
        <f t="shared" si="64"/>
        <v/>
      </c>
      <c r="DS261" s="806" t="str">
        <f t="shared" si="65"/>
        <v/>
      </c>
      <c r="DT261" s="807" t="str">
        <f t="shared" si="66"/>
        <v/>
      </c>
      <c r="DU261" s="807" t="str">
        <f t="shared" si="67"/>
        <v/>
      </c>
      <c r="DV261" s="808" t="str">
        <f t="shared" si="68"/>
        <v/>
      </c>
      <c r="DW261" s="793"/>
      <c r="DX261" s="794"/>
      <c r="DY261" s="794"/>
      <c r="DZ261" s="797"/>
      <c r="EA261" s="797"/>
      <c r="EB261" s="797"/>
      <c r="EC261" s="797"/>
      <c r="ED261" s="797"/>
      <c r="EE261" s="797"/>
      <c r="EF261" s="797"/>
      <c r="EG261" s="797"/>
      <c r="EH261" s="797"/>
      <c r="EI261" s="797"/>
      <c r="EJ261" s="797"/>
      <c r="EK261" s="797"/>
      <c r="EL261" s="797"/>
      <c r="EM261" s="794"/>
      <c r="EN261" s="794"/>
      <c r="EO261" s="794"/>
      <c r="EP261" s="794"/>
      <c r="EQ261" s="794"/>
      <c r="ER261" s="794"/>
      <c r="ES261" s="794"/>
      <c r="ET261" s="794"/>
      <c r="EU261" s="794"/>
      <c r="EV261" s="794"/>
      <c r="EW261" s="794"/>
      <c r="EX261" s="794"/>
      <c r="EY261" s="794"/>
      <c r="EZ261" s="797"/>
      <c r="FA261" s="794"/>
      <c r="FB261" s="794"/>
      <c r="FC261" s="794"/>
      <c r="FD261" s="794"/>
      <c r="FE261" s="794"/>
      <c r="FF261" s="794"/>
      <c r="FG261" s="794"/>
      <c r="FH261" s="794"/>
      <c r="FI261" s="794"/>
      <c r="FJ261" s="794"/>
      <c r="FK261" s="794"/>
      <c r="FL261" s="794"/>
      <c r="FM261" s="794"/>
      <c r="FN261" s="794"/>
      <c r="FO261" s="794"/>
      <c r="FP261" s="794"/>
      <c r="FQ261" s="794"/>
      <c r="FR261" s="794"/>
      <c r="FS261" s="794"/>
      <c r="FT261" s="794"/>
      <c r="FU261" s="794"/>
      <c r="FV261" s="812" t="str">
        <f t="shared" si="59"/>
        <v/>
      </c>
      <c r="FW261" s="806" t="str">
        <f t="shared" si="60"/>
        <v/>
      </c>
      <c r="FX261" s="807" t="str">
        <f t="shared" si="61"/>
        <v/>
      </c>
      <c r="FY261" s="807" t="str">
        <f t="shared" si="62"/>
        <v/>
      </c>
      <c r="FZ261" s="808" t="str">
        <f t="shared" si="63"/>
        <v/>
      </c>
    </row>
    <row r="262" spans="14:182" x14ac:dyDescent="0.2">
      <c r="N262" s="804">
        <f>SUM(AirVision!A261)</f>
        <v>0</v>
      </c>
      <c r="O262" s="793"/>
      <c r="P262" s="794"/>
      <c r="Q262" s="794"/>
      <c r="R262" s="797"/>
      <c r="S262" s="797"/>
      <c r="T262" s="797"/>
      <c r="U262" s="797"/>
      <c r="V262" s="797"/>
      <c r="W262" s="797"/>
      <c r="X262" s="797"/>
      <c r="Y262" s="797"/>
      <c r="Z262" s="797"/>
      <c r="AA262" s="797"/>
      <c r="AB262" s="797"/>
      <c r="AC262" s="797"/>
      <c r="AD262" s="797"/>
      <c r="AE262" s="794"/>
      <c r="AF262" s="794"/>
      <c r="AG262" s="794"/>
      <c r="AH262" s="794"/>
      <c r="AI262" s="794"/>
      <c r="AJ262" s="794"/>
      <c r="AK262" s="794"/>
      <c r="AL262" s="794"/>
      <c r="AM262" s="794"/>
      <c r="AN262" s="794"/>
      <c r="AO262" s="794"/>
      <c r="AP262" s="794"/>
      <c r="AQ262" s="794"/>
      <c r="AR262" s="794"/>
      <c r="AS262" s="794"/>
      <c r="AT262" s="794"/>
      <c r="AU262" s="794"/>
      <c r="AV262" s="794"/>
      <c r="AW262" s="794"/>
      <c r="AX262" s="794"/>
      <c r="AY262" s="794"/>
      <c r="AZ262" s="794"/>
      <c r="BA262" s="794"/>
      <c r="BB262" s="794"/>
      <c r="BC262" s="794"/>
      <c r="BD262" s="794"/>
      <c r="BE262" s="794"/>
      <c r="BF262" s="794"/>
      <c r="BG262" s="794"/>
      <c r="BH262" s="794"/>
      <c r="BI262" s="794"/>
      <c r="BJ262" s="794"/>
      <c r="BK262" s="794"/>
      <c r="BL262" s="794"/>
      <c r="BM262" s="794"/>
      <c r="BN262" s="812" t="str">
        <f t="shared" ref="BN262:BN325" si="69">IF(ISNUMBER(R262),R262*2.237,"")</f>
        <v/>
      </c>
      <c r="BO262" s="806" t="str">
        <f t="shared" ref="BO262:BO325" si="70">IF(ISNUMBER(S262),S262*2.237,"")</f>
        <v/>
      </c>
      <c r="BP262" s="807" t="str">
        <f t="shared" ref="BP262:BP325" si="71">IF(ISNUMBER(X262),CONVERT(X262,"C","F"),"")</f>
        <v/>
      </c>
      <c r="BQ262" s="807" t="str">
        <f t="shared" ref="BQ262:BQ325" si="72">IF(ISNUMBER(Y262),CONVERT(Y262,"C","F"),"")</f>
        <v/>
      </c>
      <c r="BR262" s="808" t="str">
        <f t="shared" ref="BR262:BR325" si="73">IF(ISNUMBER(Z262),CONVERT(Z262,"C","F"),"")</f>
        <v/>
      </c>
      <c r="BS262" s="793"/>
      <c r="BT262" s="794"/>
      <c r="BU262" s="794"/>
      <c r="BV262" s="797"/>
      <c r="BW262" s="797"/>
      <c r="BX262" s="797"/>
      <c r="BY262" s="797"/>
      <c r="BZ262" s="797"/>
      <c r="CA262" s="797"/>
      <c r="CB262" s="797"/>
      <c r="CC262" s="797"/>
      <c r="CD262" s="797"/>
      <c r="CE262" s="797"/>
      <c r="CF262" s="797"/>
      <c r="CG262" s="797"/>
      <c r="CH262" s="797"/>
      <c r="CI262" s="794"/>
      <c r="CJ262" s="794"/>
      <c r="CK262" s="794"/>
      <c r="CL262" s="794"/>
      <c r="CM262" s="794"/>
      <c r="CN262" s="794"/>
      <c r="CO262" s="794"/>
      <c r="CP262" s="794"/>
      <c r="CQ262" s="794"/>
      <c r="CR262" s="794"/>
      <c r="CS262" s="794"/>
      <c r="CT262" s="794"/>
      <c r="CU262" s="794"/>
      <c r="CV262" s="797"/>
      <c r="CW262" s="794"/>
      <c r="CX262" s="794"/>
      <c r="CY262" s="794"/>
      <c r="CZ262" s="794"/>
      <c r="DA262" s="794"/>
      <c r="DB262" s="794"/>
      <c r="DC262" s="794"/>
      <c r="DD262" s="794"/>
      <c r="DE262" s="794"/>
      <c r="DF262" s="794"/>
      <c r="DG262" s="794"/>
      <c r="DH262" s="794"/>
      <c r="DI262" s="794"/>
      <c r="DJ262" s="794"/>
      <c r="DK262" s="794"/>
      <c r="DL262" s="794"/>
      <c r="DM262" s="794"/>
      <c r="DN262" s="794"/>
      <c r="DO262" s="794"/>
      <c r="DP262" s="794"/>
      <c r="DQ262" s="794"/>
      <c r="DR262" s="812" t="str">
        <f t="shared" si="64"/>
        <v/>
      </c>
      <c r="DS262" s="806" t="str">
        <f t="shared" si="65"/>
        <v/>
      </c>
      <c r="DT262" s="807" t="str">
        <f t="shared" si="66"/>
        <v/>
      </c>
      <c r="DU262" s="807" t="str">
        <f t="shared" si="67"/>
        <v/>
      </c>
      <c r="DV262" s="808" t="str">
        <f t="shared" si="68"/>
        <v/>
      </c>
      <c r="DW262" s="793"/>
      <c r="DX262" s="794"/>
      <c r="DY262" s="794"/>
      <c r="DZ262" s="797"/>
      <c r="EA262" s="797"/>
      <c r="EB262" s="797"/>
      <c r="EC262" s="797"/>
      <c r="ED262" s="797"/>
      <c r="EE262" s="797"/>
      <c r="EF262" s="797"/>
      <c r="EG262" s="797"/>
      <c r="EH262" s="797"/>
      <c r="EI262" s="797"/>
      <c r="EJ262" s="797"/>
      <c r="EK262" s="797"/>
      <c r="EL262" s="797"/>
      <c r="EM262" s="794"/>
      <c r="EN262" s="794"/>
      <c r="EO262" s="794"/>
      <c r="EP262" s="794"/>
      <c r="EQ262" s="794"/>
      <c r="ER262" s="794"/>
      <c r="ES262" s="794"/>
      <c r="ET262" s="794"/>
      <c r="EU262" s="794"/>
      <c r="EV262" s="794"/>
      <c r="EW262" s="794"/>
      <c r="EX262" s="794"/>
      <c r="EY262" s="794"/>
      <c r="EZ262" s="797"/>
      <c r="FA262" s="794"/>
      <c r="FB262" s="794"/>
      <c r="FC262" s="794"/>
      <c r="FD262" s="794"/>
      <c r="FE262" s="794"/>
      <c r="FF262" s="794"/>
      <c r="FG262" s="794"/>
      <c r="FH262" s="794"/>
      <c r="FI262" s="794"/>
      <c r="FJ262" s="794"/>
      <c r="FK262" s="794"/>
      <c r="FL262" s="794"/>
      <c r="FM262" s="794"/>
      <c r="FN262" s="794"/>
      <c r="FO262" s="794"/>
      <c r="FP262" s="794"/>
      <c r="FQ262" s="794"/>
      <c r="FR262" s="794"/>
      <c r="FS262" s="794"/>
      <c r="FT262" s="794"/>
      <c r="FU262" s="794"/>
      <c r="FV262" s="812" t="str">
        <f t="shared" ref="FV262:FV325" si="74">IF(ISNUMBER(DZ262),DZ262*2.237,"")</f>
        <v/>
      </c>
      <c r="FW262" s="806" t="str">
        <f t="shared" ref="FW262:FW325" si="75">IF(ISNUMBER(EA262),EA262*2.237,"")</f>
        <v/>
      </c>
      <c r="FX262" s="807" t="str">
        <f t="shared" ref="FX262:FX325" si="76">IF(ISNUMBER(EF262),CONVERT(EF262,"C","F"),"")</f>
        <v/>
      </c>
      <c r="FY262" s="807" t="str">
        <f t="shared" ref="FY262:FY325" si="77">IF(ISNUMBER(EG262),CONVERT(EG262,"C","F"),"")</f>
        <v/>
      </c>
      <c r="FZ262" s="808" t="str">
        <f t="shared" ref="FZ262:FZ325" si="78">IF(ISNUMBER(EH262),CONVERT(EH262,"C","F"),"")</f>
        <v/>
      </c>
    </row>
    <row r="263" spans="14:182" x14ac:dyDescent="0.2">
      <c r="N263" s="804">
        <f>SUM(AirVision!A262)</f>
        <v>0</v>
      </c>
      <c r="O263" s="793"/>
      <c r="P263" s="794"/>
      <c r="Q263" s="794"/>
      <c r="R263" s="797"/>
      <c r="S263" s="797"/>
      <c r="T263" s="797"/>
      <c r="U263" s="797"/>
      <c r="V263" s="797"/>
      <c r="W263" s="797"/>
      <c r="X263" s="797"/>
      <c r="Y263" s="797"/>
      <c r="Z263" s="797"/>
      <c r="AA263" s="797"/>
      <c r="AB263" s="797"/>
      <c r="AC263" s="797"/>
      <c r="AD263" s="797"/>
      <c r="AE263" s="794"/>
      <c r="AF263" s="794"/>
      <c r="AG263" s="794"/>
      <c r="AH263" s="794"/>
      <c r="AI263" s="794"/>
      <c r="AJ263" s="794"/>
      <c r="AK263" s="794"/>
      <c r="AL263" s="794"/>
      <c r="AM263" s="794"/>
      <c r="AN263" s="794"/>
      <c r="AO263" s="794"/>
      <c r="AP263" s="794"/>
      <c r="AQ263" s="794"/>
      <c r="AR263" s="794"/>
      <c r="AS263" s="794"/>
      <c r="AT263" s="794"/>
      <c r="AU263" s="794"/>
      <c r="AV263" s="794"/>
      <c r="AW263" s="794"/>
      <c r="AX263" s="794"/>
      <c r="AY263" s="794"/>
      <c r="AZ263" s="794"/>
      <c r="BA263" s="794"/>
      <c r="BB263" s="794"/>
      <c r="BC263" s="794"/>
      <c r="BD263" s="794"/>
      <c r="BE263" s="794"/>
      <c r="BF263" s="794"/>
      <c r="BG263" s="794"/>
      <c r="BH263" s="794"/>
      <c r="BI263" s="794"/>
      <c r="BJ263" s="794"/>
      <c r="BK263" s="794"/>
      <c r="BL263" s="794"/>
      <c r="BM263" s="794"/>
      <c r="BN263" s="812" t="str">
        <f t="shared" si="69"/>
        <v/>
      </c>
      <c r="BO263" s="806" t="str">
        <f t="shared" si="70"/>
        <v/>
      </c>
      <c r="BP263" s="807" t="str">
        <f t="shared" si="71"/>
        <v/>
      </c>
      <c r="BQ263" s="807" t="str">
        <f t="shared" si="72"/>
        <v/>
      </c>
      <c r="BR263" s="808" t="str">
        <f t="shared" si="73"/>
        <v/>
      </c>
      <c r="BS263" s="793"/>
      <c r="BT263" s="794"/>
      <c r="BU263" s="794"/>
      <c r="BV263" s="797"/>
      <c r="BW263" s="797"/>
      <c r="BX263" s="797"/>
      <c r="BY263" s="797"/>
      <c r="BZ263" s="797"/>
      <c r="CA263" s="797"/>
      <c r="CB263" s="797"/>
      <c r="CC263" s="797"/>
      <c r="CD263" s="797"/>
      <c r="CE263" s="797"/>
      <c r="CF263" s="797"/>
      <c r="CG263" s="797"/>
      <c r="CH263" s="797"/>
      <c r="CI263" s="794"/>
      <c r="CJ263" s="794"/>
      <c r="CK263" s="794"/>
      <c r="CL263" s="794"/>
      <c r="CM263" s="794"/>
      <c r="CN263" s="794"/>
      <c r="CO263" s="794"/>
      <c r="CP263" s="794"/>
      <c r="CQ263" s="794"/>
      <c r="CR263" s="794"/>
      <c r="CS263" s="794"/>
      <c r="CT263" s="794"/>
      <c r="CU263" s="794"/>
      <c r="CV263" s="797"/>
      <c r="CW263" s="794"/>
      <c r="CX263" s="794"/>
      <c r="CY263" s="794"/>
      <c r="CZ263" s="794"/>
      <c r="DA263" s="794"/>
      <c r="DB263" s="794"/>
      <c r="DC263" s="794"/>
      <c r="DD263" s="794"/>
      <c r="DE263" s="794"/>
      <c r="DF263" s="794"/>
      <c r="DG263" s="794"/>
      <c r="DH263" s="794"/>
      <c r="DI263" s="794"/>
      <c r="DJ263" s="794"/>
      <c r="DK263" s="794"/>
      <c r="DL263" s="794"/>
      <c r="DM263" s="794"/>
      <c r="DN263" s="794"/>
      <c r="DO263" s="794"/>
      <c r="DP263" s="794"/>
      <c r="DQ263" s="794"/>
      <c r="DR263" s="812" t="str">
        <f t="shared" si="64"/>
        <v/>
      </c>
      <c r="DS263" s="806" t="str">
        <f t="shared" si="65"/>
        <v/>
      </c>
      <c r="DT263" s="807" t="str">
        <f t="shared" si="66"/>
        <v/>
      </c>
      <c r="DU263" s="807" t="str">
        <f t="shared" si="67"/>
        <v/>
      </c>
      <c r="DV263" s="808" t="str">
        <f t="shared" si="68"/>
        <v/>
      </c>
      <c r="DW263" s="793"/>
      <c r="DX263" s="794"/>
      <c r="DY263" s="794"/>
      <c r="DZ263" s="797"/>
      <c r="EA263" s="797"/>
      <c r="EB263" s="797"/>
      <c r="EC263" s="797"/>
      <c r="ED263" s="797"/>
      <c r="EE263" s="797"/>
      <c r="EF263" s="797"/>
      <c r="EG263" s="797"/>
      <c r="EH263" s="797"/>
      <c r="EI263" s="797"/>
      <c r="EJ263" s="797"/>
      <c r="EK263" s="797"/>
      <c r="EL263" s="797"/>
      <c r="EM263" s="794"/>
      <c r="EN263" s="794"/>
      <c r="EO263" s="794"/>
      <c r="EP263" s="794"/>
      <c r="EQ263" s="794"/>
      <c r="ER263" s="794"/>
      <c r="ES263" s="794"/>
      <c r="ET263" s="794"/>
      <c r="EU263" s="794"/>
      <c r="EV263" s="794"/>
      <c r="EW263" s="794"/>
      <c r="EX263" s="794"/>
      <c r="EY263" s="794"/>
      <c r="EZ263" s="797"/>
      <c r="FA263" s="794"/>
      <c r="FB263" s="794"/>
      <c r="FC263" s="794"/>
      <c r="FD263" s="794"/>
      <c r="FE263" s="794"/>
      <c r="FF263" s="794"/>
      <c r="FG263" s="794"/>
      <c r="FH263" s="794"/>
      <c r="FI263" s="794"/>
      <c r="FJ263" s="794"/>
      <c r="FK263" s="794"/>
      <c r="FL263" s="794"/>
      <c r="FM263" s="794"/>
      <c r="FN263" s="794"/>
      <c r="FO263" s="794"/>
      <c r="FP263" s="794"/>
      <c r="FQ263" s="794"/>
      <c r="FR263" s="794"/>
      <c r="FS263" s="794"/>
      <c r="FT263" s="794"/>
      <c r="FU263" s="794"/>
      <c r="FV263" s="812" t="str">
        <f t="shared" si="74"/>
        <v/>
      </c>
      <c r="FW263" s="806" t="str">
        <f t="shared" si="75"/>
        <v/>
      </c>
      <c r="FX263" s="807" t="str">
        <f t="shared" si="76"/>
        <v/>
      </c>
      <c r="FY263" s="807" t="str">
        <f t="shared" si="77"/>
        <v/>
      </c>
      <c r="FZ263" s="808" t="str">
        <f t="shared" si="78"/>
        <v/>
      </c>
    </row>
    <row r="264" spans="14:182" x14ac:dyDescent="0.2">
      <c r="N264" s="804">
        <f>SUM(AirVision!A263)</f>
        <v>0</v>
      </c>
      <c r="O264" s="793"/>
      <c r="P264" s="794"/>
      <c r="Q264" s="794"/>
      <c r="R264" s="797"/>
      <c r="S264" s="797"/>
      <c r="T264" s="797"/>
      <c r="U264" s="797"/>
      <c r="V264" s="797"/>
      <c r="W264" s="797"/>
      <c r="X264" s="797"/>
      <c r="Y264" s="797"/>
      <c r="Z264" s="797"/>
      <c r="AA264" s="797"/>
      <c r="AB264" s="797"/>
      <c r="AC264" s="797"/>
      <c r="AD264" s="797"/>
      <c r="AE264" s="794"/>
      <c r="AF264" s="794"/>
      <c r="AG264" s="794"/>
      <c r="AH264" s="794"/>
      <c r="AI264" s="794"/>
      <c r="AJ264" s="794"/>
      <c r="AK264" s="794"/>
      <c r="AL264" s="794"/>
      <c r="AM264" s="794"/>
      <c r="AN264" s="794"/>
      <c r="AO264" s="794"/>
      <c r="AP264" s="794"/>
      <c r="AQ264" s="794"/>
      <c r="AR264" s="794"/>
      <c r="AS264" s="794"/>
      <c r="AT264" s="794"/>
      <c r="AU264" s="794"/>
      <c r="AV264" s="794"/>
      <c r="AW264" s="794"/>
      <c r="AX264" s="794"/>
      <c r="AY264" s="794"/>
      <c r="AZ264" s="794"/>
      <c r="BA264" s="794"/>
      <c r="BB264" s="794"/>
      <c r="BC264" s="794"/>
      <c r="BD264" s="794"/>
      <c r="BE264" s="794"/>
      <c r="BF264" s="794"/>
      <c r="BG264" s="794"/>
      <c r="BH264" s="794"/>
      <c r="BI264" s="794"/>
      <c r="BJ264" s="794"/>
      <c r="BK264" s="794"/>
      <c r="BL264" s="794"/>
      <c r="BM264" s="794"/>
      <c r="BN264" s="812" t="str">
        <f t="shared" si="69"/>
        <v/>
      </c>
      <c r="BO264" s="806" t="str">
        <f t="shared" si="70"/>
        <v/>
      </c>
      <c r="BP264" s="807" t="str">
        <f t="shared" si="71"/>
        <v/>
      </c>
      <c r="BQ264" s="807" t="str">
        <f t="shared" si="72"/>
        <v/>
      </c>
      <c r="BR264" s="808" t="str">
        <f t="shared" si="73"/>
        <v/>
      </c>
      <c r="BS264" s="793"/>
      <c r="BT264" s="794"/>
      <c r="BU264" s="794"/>
      <c r="BV264" s="797"/>
      <c r="BW264" s="797"/>
      <c r="BX264" s="797"/>
      <c r="BY264" s="797"/>
      <c r="BZ264" s="797"/>
      <c r="CA264" s="797"/>
      <c r="CB264" s="797"/>
      <c r="CC264" s="797"/>
      <c r="CD264" s="797"/>
      <c r="CE264" s="797"/>
      <c r="CF264" s="797"/>
      <c r="CG264" s="797"/>
      <c r="CH264" s="797"/>
      <c r="CI264" s="794"/>
      <c r="CJ264" s="794"/>
      <c r="CK264" s="794"/>
      <c r="CL264" s="794"/>
      <c r="CM264" s="794"/>
      <c r="CN264" s="794"/>
      <c r="CO264" s="794"/>
      <c r="CP264" s="794"/>
      <c r="CQ264" s="794"/>
      <c r="CR264" s="794"/>
      <c r="CS264" s="794"/>
      <c r="CT264" s="794"/>
      <c r="CU264" s="794"/>
      <c r="CV264" s="797"/>
      <c r="CW264" s="794"/>
      <c r="CX264" s="794"/>
      <c r="CY264" s="794"/>
      <c r="CZ264" s="794"/>
      <c r="DA264" s="794"/>
      <c r="DB264" s="794"/>
      <c r="DC264" s="794"/>
      <c r="DD264" s="794"/>
      <c r="DE264" s="794"/>
      <c r="DF264" s="794"/>
      <c r="DG264" s="794"/>
      <c r="DH264" s="794"/>
      <c r="DI264" s="794"/>
      <c r="DJ264" s="794"/>
      <c r="DK264" s="794"/>
      <c r="DL264" s="794"/>
      <c r="DM264" s="794"/>
      <c r="DN264" s="794"/>
      <c r="DO264" s="794"/>
      <c r="DP264" s="794"/>
      <c r="DQ264" s="794"/>
      <c r="DR264" s="812" t="str">
        <f t="shared" si="64"/>
        <v/>
      </c>
      <c r="DS264" s="806" t="str">
        <f t="shared" si="65"/>
        <v/>
      </c>
      <c r="DT264" s="807" t="str">
        <f t="shared" si="66"/>
        <v/>
      </c>
      <c r="DU264" s="807" t="str">
        <f t="shared" si="67"/>
        <v/>
      </c>
      <c r="DV264" s="808" t="str">
        <f t="shared" si="68"/>
        <v/>
      </c>
      <c r="DW264" s="793"/>
      <c r="DX264" s="794"/>
      <c r="DY264" s="794"/>
      <c r="DZ264" s="797"/>
      <c r="EA264" s="797"/>
      <c r="EB264" s="797"/>
      <c r="EC264" s="797"/>
      <c r="ED264" s="797"/>
      <c r="EE264" s="797"/>
      <c r="EF264" s="797"/>
      <c r="EG264" s="797"/>
      <c r="EH264" s="797"/>
      <c r="EI264" s="797"/>
      <c r="EJ264" s="797"/>
      <c r="EK264" s="797"/>
      <c r="EL264" s="797"/>
      <c r="EM264" s="794"/>
      <c r="EN264" s="794"/>
      <c r="EO264" s="794"/>
      <c r="EP264" s="794"/>
      <c r="EQ264" s="794"/>
      <c r="ER264" s="794"/>
      <c r="ES264" s="794"/>
      <c r="ET264" s="794"/>
      <c r="EU264" s="794"/>
      <c r="EV264" s="794"/>
      <c r="EW264" s="794"/>
      <c r="EX264" s="794"/>
      <c r="EY264" s="794"/>
      <c r="EZ264" s="797"/>
      <c r="FA264" s="794"/>
      <c r="FB264" s="794"/>
      <c r="FC264" s="794"/>
      <c r="FD264" s="794"/>
      <c r="FE264" s="794"/>
      <c r="FF264" s="794"/>
      <c r="FG264" s="794"/>
      <c r="FH264" s="794"/>
      <c r="FI264" s="794"/>
      <c r="FJ264" s="794"/>
      <c r="FK264" s="794"/>
      <c r="FL264" s="794"/>
      <c r="FM264" s="794"/>
      <c r="FN264" s="794"/>
      <c r="FO264" s="794"/>
      <c r="FP264" s="794"/>
      <c r="FQ264" s="794"/>
      <c r="FR264" s="794"/>
      <c r="FS264" s="794"/>
      <c r="FT264" s="794"/>
      <c r="FU264" s="794"/>
      <c r="FV264" s="812" t="str">
        <f t="shared" si="74"/>
        <v/>
      </c>
      <c r="FW264" s="806" t="str">
        <f t="shared" si="75"/>
        <v/>
      </c>
      <c r="FX264" s="807" t="str">
        <f t="shared" si="76"/>
        <v/>
      </c>
      <c r="FY264" s="807" t="str">
        <f t="shared" si="77"/>
        <v/>
      </c>
      <c r="FZ264" s="808" t="str">
        <f t="shared" si="78"/>
        <v/>
      </c>
    </row>
    <row r="265" spans="14:182" x14ac:dyDescent="0.2">
      <c r="N265" s="804">
        <f>SUM(AirVision!A264)</f>
        <v>0</v>
      </c>
      <c r="O265" s="793"/>
      <c r="P265" s="794"/>
      <c r="Q265" s="794"/>
      <c r="R265" s="797"/>
      <c r="S265" s="797"/>
      <c r="T265" s="797"/>
      <c r="U265" s="797"/>
      <c r="V265" s="797"/>
      <c r="W265" s="797"/>
      <c r="X265" s="797"/>
      <c r="Y265" s="797"/>
      <c r="Z265" s="797"/>
      <c r="AA265" s="797"/>
      <c r="AB265" s="797"/>
      <c r="AC265" s="797"/>
      <c r="AD265" s="797"/>
      <c r="AE265" s="794"/>
      <c r="AF265" s="794"/>
      <c r="AG265" s="794"/>
      <c r="AH265" s="794"/>
      <c r="AI265" s="794"/>
      <c r="AJ265" s="794"/>
      <c r="AK265" s="794"/>
      <c r="AL265" s="794"/>
      <c r="AM265" s="794"/>
      <c r="AN265" s="794"/>
      <c r="AO265" s="794"/>
      <c r="AP265" s="794"/>
      <c r="AQ265" s="794"/>
      <c r="AR265" s="794"/>
      <c r="AS265" s="794"/>
      <c r="AT265" s="794"/>
      <c r="AU265" s="794"/>
      <c r="AV265" s="794"/>
      <c r="AW265" s="794"/>
      <c r="AX265" s="794"/>
      <c r="AY265" s="794"/>
      <c r="AZ265" s="794"/>
      <c r="BA265" s="794"/>
      <c r="BB265" s="794"/>
      <c r="BC265" s="794"/>
      <c r="BD265" s="794"/>
      <c r="BE265" s="794"/>
      <c r="BF265" s="794"/>
      <c r="BG265" s="794"/>
      <c r="BH265" s="794"/>
      <c r="BI265" s="794"/>
      <c r="BJ265" s="794"/>
      <c r="BK265" s="794"/>
      <c r="BL265" s="794"/>
      <c r="BM265" s="794"/>
      <c r="BN265" s="812" t="str">
        <f t="shared" si="69"/>
        <v/>
      </c>
      <c r="BO265" s="806" t="str">
        <f t="shared" si="70"/>
        <v/>
      </c>
      <c r="BP265" s="807" t="str">
        <f t="shared" si="71"/>
        <v/>
      </c>
      <c r="BQ265" s="807" t="str">
        <f t="shared" si="72"/>
        <v/>
      </c>
      <c r="BR265" s="808" t="str">
        <f t="shared" si="73"/>
        <v/>
      </c>
      <c r="BS265" s="793"/>
      <c r="BT265" s="794"/>
      <c r="BU265" s="794"/>
      <c r="BV265" s="797"/>
      <c r="BW265" s="797"/>
      <c r="BX265" s="797"/>
      <c r="BY265" s="797"/>
      <c r="BZ265" s="797"/>
      <c r="CA265" s="797"/>
      <c r="CB265" s="797"/>
      <c r="CC265" s="797"/>
      <c r="CD265" s="797"/>
      <c r="CE265" s="797"/>
      <c r="CF265" s="797"/>
      <c r="CG265" s="797"/>
      <c r="CH265" s="797"/>
      <c r="CI265" s="794"/>
      <c r="CJ265" s="794"/>
      <c r="CK265" s="794"/>
      <c r="CL265" s="794"/>
      <c r="CM265" s="794"/>
      <c r="CN265" s="794"/>
      <c r="CO265" s="794"/>
      <c r="CP265" s="794"/>
      <c r="CQ265" s="794"/>
      <c r="CR265" s="794"/>
      <c r="CS265" s="794"/>
      <c r="CT265" s="794"/>
      <c r="CU265" s="794"/>
      <c r="CV265" s="797"/>
      <c r="CW265" s="794"/>
      <c r="CX265" s="794"/>
      <c r="CY265" s="794"/>
      <c r="CZ265" s="794"/>
      <c r="DA265" s="794"/>
      <c r="DB265" s="794"/>
      <c r="DC265" s="794"/>
      <c r="DD265" s="794"/>
      <c r="DE265" s="794"/>
      <c r="DF265" s="794"/>
      <c r="DG265" s="794"/>
      <c r="DH265" s="794"/>
      <c r="DI265" s="794"/>
      <c r="DJ265" s="794"/>
      <c r="DK265" s="794"/>
      <c r="DL265" s="794"/>
      <c r="DM265" s="794"/>
      <c r="DN265" s="794"/>
      <c r="DO265" s="794"/>
      <c r="DP265" s="794"/>
      <c r="DQ265" s="794"/>
      <c r="DR265" s="812" t="str">
        <f t="shared" si="64"/>
        <v/>
      </c>
      <c r="DS265" s="806" t="str">
        <f t="shared" si="65"/>
        <v/>
      </c>
      <c r="DT265" s="807" t="str">
        <f t="shared" si="66"/>
        <v/>
      </c>
      <c r="DU265" s="807" t="str">
        <f t="shared" si="67"/>
        <v/>
      </c>
      <c r="DV265" s="808" t="str">
        <f t="shared" si="68"/>
        <v/>
      </c>
      <c r="DW265" s="793"/>
      <c r="DX265" s="794"/>
      <c r="DY265" s="794"/>
      <c r="DZ265" s="797"/>
      <c r="EA265" s="797"/>
      <c r="EB265" s="797"/>
      <c r="EC265" s="797"/>
      <c r="ED265" s="797"/>
      <c r="EE265" s="797"/>
      <c r="EF265" s="797"/>
      <c r="EG265" s="797"/>
      <c r="EH265" s="797"/>
      <c r="EI265" s="797"/>
      <c r="EJ265" s="797"/>
      <c r="EK265" s="797"/>
      <c r="EL265" s="797"/>
      <c r="EM265" s="794"/>
      <c r="EN265" s="794"/>
      <c r="EO265" s="794"/>
      <c r="EP265" s="794"/>
      <c r="EQ265" s="794"/>
      <c r="ER265" s="794"/>
      <c r="ES265" s="794"/>
      <c r="ET265" s="794"/>
      <c r="EU265" s="794"/>
      <c r="EV265" s="794"/>
      <c r="EW265" s="794"/>
      <c r="EX265" s="794"/>
      <c r="EY265" s="794"/>
      <c r="EZ265" s="797"/>
      <c r="FA265" s="794"/>
      <c r="FB265" s="794"/>
      <c r="FC265" s="794"/>
      <c r="FD265" s="794"/>
      <c r="FE265" s="794"/>
      <c r="FF265" s="794"/>
      <c r="FG265" s="794"/>
      <c r="FH265" s="794"/>
      <c r="FI265" s="794"/>
      <c r="FJ265" s="794"/>
      <c r="FK265" s="794"/>
      <c r="FL265" s="794"/>
      <c r="FM265" s="794"/>
      <c r="FN265" s="794"/>
      <c r="FO265" s="794"/>
      <c r="FP265" s="794"/>
      <c r="FQ265" s="794"/>
      <c r="FR265" s="794"/>
      <c r="FS265" s="794"/>
      <c r="FT265" s="794"/>
      <c r="FU265" s="794"/>
      <c r="FV265" s="812" t="str">
        <f t="shared" si="74"/>
        <v/>
      </c>
      <c r="FW265" s="806" t="str">
        <f t="shared" si="75"/>
        <v/>
      </c>
      <c r="FX265" s="807" t="str">
        <f t="shared" si="76"/>
        <v/>
      </c>
      <c r="FY265" s="807" t="str">
        <f t="shared" si="77"/>
        <v/>
      </c>
      <c r="FZ265" s="808" t="str">
        <f t="shared" si="78"/>
        <v/>
      </c>
    </row>
    <row r="266" spans="14:182" x14ac:dyDescent="0.2">
      <c r="N266" s="804">
        <f>SUM(AirVision!A265)</f>
        <v>0</v>
      </c>
      <c r="O266" s="793"/>
      <c r="P266" s="794"/>
      <c r="Q266" s="794"/>
      <c r="R266" s="797"/>
      <c r="S266" s="797"/>
      <c r="T266" s="797"/>
      <c r="U266" s="797"/>
      <c r="V266" s="797"/>
      <c r="W266" s="797"/>
      <c r="X266" s="797"/>
      <c r="Y266" s="797"/>
      <c r="Z266" s="797"/>
      <c r="AA266" s="797"/>
      <c r="AB266" s="797"/>
      <c r="AC266" s="797"/>
      <c r="AD266" s="797"/>
      <c r="AE266" s="794"/>
      <c r="AF266" s="794"/>
      <c r="AG266" s="794"/>
      <c r="AH266" s="794"/>
      <c r="AI266" s="794"/>
      <c r="AJ266" s="794"/>
      <c r="AK266" s="794"/>
      <c r="AL266" s="794"/>
      <c r="AM266" s="794"/>
      <c r="AN266" s="794"/>
      <c r="AO266" s="794"/>
      <c r="AP266" s="794"/>
      <c r="AQ266" s="794"/>
      <c r="AR266" s="794"/>
      <c r="AS266" s="794"/>
      <c r="AT266" s="794"/>
      <c r="AU266" s="794"/>
      <c r="AV266" s="794"/>
      <c r="AW266" s="794"/>
      <c r="AX266" s="794"/>
      <c r="AY266" s="794"/>
      <c r="AZ266" s="794"/>
      <c r="BA266" s="794"/>
      <c r="BB266" s="794"/>
      <c r="BC266" s="794"/>
      <c r="BD266" s="794"/>
      <c r="BE266" s="794"/>
      <c r="BF266" s="794"/>
      <c r="BG266" s="794"/>
      <c r="BH266" s="794"/>
      <c r="BI266" s="794"/>
      <c r="BJ266" s="794"/>
      <c r="BK266" s="794"/>
      <c r="BL266" s="794"/>
      <c r="BM266" s="794"/>
      <c r="BN266" s="812" t="str">
        <f t="shared" si="69"/>
        <v/>
      </c>
      <c r="BO266" s="806" t="str">
        <f t="shared" si="70"/>
        <v/>
      </c>
      <c r="BP266" s="807" t="str">
        <f t="shared" si="71"/>
        <v/>
      </c>
      <c r="BQ266" s="807" t="str">
        <f t="shared" si="72"/>
        <v/>
      </c>
      <c r="BR266" s="808" t="str">
        <f t="shared" si="73"/>
        <v/>
      </c>
      <c r="BS266" s="793"/>
      <c r="BT266" s="794"/>
      <c r="BU266" s="794"/>
      <c r="BV266" s="797"/>
      <c r="BW266" s="797"/>
      <c r="BX266" s="797"/>
      <c r="BY266" s="797"/>
      <c r="BZ266" s="797"/>
      <c r="CA266" s="797"/>
      <c r="CB266" s="797"/>
      <c r="CC266" s="797"/>
      <c r="CD266" s="797"/>
      <c r="CE266" s="797"/>
      <c r="CF266" s="797"/>
      <c r="CG266" s="797"/>
      <c r="CH266" s="797"/>
      <c r="CI266" s="794"/>
      <c r="CJ266" s="794"/>
      <c r="CK266" s="794"/>
      <c r="CL266" s="794"/>
      <c r="CM266" s="794"/>
      <c r="CN266" s="794"/>
      <c r="CO266" s="794"/>
      <c r="CP266" s="794"/>
      <c r="CQ266" s="794"/>
      <c r="CR266" s="794"/>
      <c r="CS266" s="794"/>
      <c r="CT266" s="794"/>
      <c r="CU266" s="794"/>
      <c r="CV266" s="797"/>
      <c r="CW266" s="794"/>
      <c r="CX266" s="794"/>
      <c r="CY266" s="794"/>
      <c r="CZ266" s="794"/>
      <c r="DA266" s="794"/>
      <c r="DB266" s="794"/>
      <c r="DC266" s="794"/>
      <c r="DD266" s="794"/>
      <c r="DE266" s="794"/>
      <c r="DF266" s="794"/>
      <c r="DG266" s="794"/>
      <c r="DH266" s="794"/>
      <c r="DI266" s="794"/>
      <c r="DJ266" s="794"/>
      <c r="DK266" s="794"/>
      <c r="DL266" s="794"/>
      <c r="DM266" s="794"/>
      <c r="DN266" s="794"/>
      <c r="DO266" s="794"/>
      <c r="DP266" s="794"/>
      <c r="DQ266" s="794"/>
      <c r="DR266" s="812" t="str">
        <f t="shared" si="64"/>
        <v/>
      </c>
      <c r="DS266" s="806" t="str">
        <f t="shared" si="65"/>
        <v/>
      </c>
      <c r="DT266" s="807" t="str">
        <f t="shared" si="66"/>
        <v/>
      </c>
      <c r="DU266" s="807" t="str">
        <f t="shared" si="67"/>
        <v/>
      </c>
      <c r="DV266" s="808" t="str">
        <f t="shared" si="68"/>
        <v/>
      </c>
      <c r="DW266" s="793"/>
      <c r="DX266" s="794"/>
      <c r="DY266" s="794"/>
      <c r="DZ266" s="797"/>
      <c r="EA266" s="797"/>
      <c r="EB266" s="797"/>
      <c r="EC266" s="797"/>
      <c r="ED266" s="797"/>
      <c r="EE266" s="797"/>
      <c r="EF266" s="797"/>
      <c r="EG266" s="797"/>
      <c r="EH266" s="797"/>
      <c r="EI266" s="797"/>
      <c r="EJ266" s="797"/>
      <c r="EK266" s="797"/>
      <c r="EL266" s="797"/>
      <c r="EM266" s="794"/>
      <c r="EN266" s="794"/>
      <c r="EO266" s="794"/>
      <c r="EP266" s="794"/>
      <c r="EQ266" s="794"/>
      <c r="ER266" s="794"/>
      <c r="ES266" s="794"/>
      <c r="ET266" s="794"/>
      <c r="EU266" s="794"/>
      <c r="EV266" s="794"/>
      <c r="EW266" s="794"/>
      <c r="EX266" s="794"/>
      <c r="EY266" s="794"/>
      <c r="EZ266" s="797"/>
      <c r="FA266" s="794"/>
      <c r="FB266" s="794"/>
      <c r="FC266" s="794"/>
      <c r="FD266" s="794"/>
      <c r="FE266" s="794"/>
      <c r="FF266" s="794"/>
      <c r="FG266" s="794"/>
      <c r="FH266" s="794"/>
      <c r="FI266" s="794"/>
      <c r="FJ266" s="794"/>
      <c r="FK266" s="794"/>
      <c r="FL266" s="794"/>
      <c r="FM266" s="794"/>
      <c r="FN266" s="794"/>
      <c r="FO266" s="794"/>
      <c r="FP266" s="794"/>
      <c r="FQ266" s="794"/>
      <c r="FR266" s="794"/>
      <c r="FS266" s="794"/>
      <c r="FT266" s="794"/>
      <c r="FU266" s="794"/>
      <c r="FV266" s="812" t="str">
        <f t="shared" si="74"/>
        <v/>
      </c>
      <c r="FW266" s="806" t="str">
        <f t="shared" si="75"/>
        <v/>
      </c>
      <c r="FX266" s="807" t="str">
        <f t="shared" si="76"/>
        <v/>
      </c>
      <c r="FY266" s="807" t="str">
        <f t="shared" si="77"/>
        <v/>
      </c>
      <c r="FZ266" s="808" t="str">
        <f t="shared" si="78"/>
        <v/>
      </c>
    </row>
    <row r="267" spans="14:182" x14ac:dyDescent="0.2">
      <c r="N267" s="804">
        <f>SUM(AirVision!A266)</f>
        <v>0</v>
      </c>
      <c r="O267" s="793"/>
      <c r="P267" s="794"/>
      <c r="Q267" s="794"/>
      <c r="R267" s="797"/>
      <c r="S267" s="797"/>
      <c r="T267" s="797"/>
      <c r="U267" s="797"/>
      <c r="V267" s="797"/>
      <c r="W267" s="797"/>
      <c r="X267" s="797"/>
      <c r="Y267" s="797"/>
      <c r="Z267" s="797"/>
      <c r="AA267" s="797"/>
      <c r="AB267" s="797"/>
      <c r="AC267" s="797"/>
      <c r="AD267" s="797"/>
      <c r="AE267" s="794"/>
      <c r="AF267" s="794"/>
      <c r="AG267" s="794"/>
      <c r="AH267" s="794"/>
      <c r="AI267" s="794"/>
      <c r="AJ267" s="794"/>
      <c r="AK267" s="794"/>
      <c r="AL267" s="794"/>
      <c r="AM267" s="794"/>
      <c r="AN267" s="794"/>
      <c r="AO267" s="794"/>
      <c r="AP267" s="794"/>
      <c r="AQ267" s="794"/>
      <c r="AR267" s="794"/>
      <c r="AS267" s="794"/>
      <c r="AT267" s="794"/>
      <c r="AU267" s="794"/>
      <c r="AV267" s="794"/>
      <c r="AW267" s="794"/>
      <c r="AX267" s="794"/>
      <c r="AY267" s="794"/>
      <c r="AZ267" s="794"/>
      <c r="BA267" s="794"/>
      <c r="BB267" s="794"/>
      <c r="BC267" s="794"/>
      <c r="BD267" s="794"/>
      <c r="BE267" s="794"/>
      <c r="BF267" s="794"/>
      <c r="BG267" s="794"/>
      <c r="BH267" s="794"/>
      <c r="BI267" s="794"/>
      <c r="BJ267" s="794"/>
      <c r="BK267" s="794"/>
      <c r="BL267" s="794"/>
      <c r="BM267" s="794"/>
      <c r="BN267" s="812" t="str">
        <f t="shared" si="69"/>
        <v/>
      </c>
      <c r="BO267" s="806" t="str">
        <f t="shared" si="70"/>
        <v/>
      </c>
      <c r="BP267" s="807" t="str">
        <f t="shared" si="71"/>
        <v/>
      </c>
      <c r="BQ267" s="807" t="str">
        <f t="shared" si="72"/>
        <v/>
      </c>
      <c r="BR267" s="808" t="str">
        <f t="shared" si="73"/>
        <v/>
      </c>
      <c r="BS267" s="793"/>
      <c r="BT267" s="794"/>
      <c r="BU267" s="794"/>
      <c r="BV267" s="797"/>
      <c r="BW267" s="797"/>
      <c r="BX267" s="797"/>
      <c r="BY267" s="797"/>
      <c r="BZ267" s="797"/>
      <c r="CA267" s="797"/>
      <c r="CB267" s="797"/>
      <c r="CC267" s="797"/>
      <c r="CD267" s="797"/>
      <c r="CE267" s="797"/>
      <c r="CF267" s="797"/>
      <c r="CG267" s="797"/>
      <c r="CH267" s="797"/>
      <c r="CI267" s="794"/>
      <c r="CJ267" s="794"/>
      <c r="CK267" s="794"/>
      <c r="CL267" s="794"/>
      <c r="CM267" s="794"/>
      <c r="CN267" s="794"/>
      <c r="CO267" s="794"/>
      <c r="CP267" s="794"/>
      <c r="CQ267" s="794"/>
      <c r="CR267" s="794"/>
      <c r="CS267" s="794"/>
      <c r="CT267" s="794"/>
      <c r="CU267" s="794"/>
      <c r="CV267" s="797"/>
      <c r="CW267" s="794"/>
      <c r="CX267" s="794"/>
      <c r="CY267" s="794"/>
      <c r="CZ267" s="794"/>
      <c r="DA267" s="794"/>
      <c r="DB267" s="794"/>
      <c r="DC267" s="794"/>
      <c r="DD267" s="794"/>
      <c r="DE267" s="794"/>
      <c r="DF267" s="794"/>
      <c r="DG267" s="794"/>
      <c r="DH267" s="794"/>
      <c r="DI267" s="794"/>
      <c r="DJ267" s="794"/>
      <c r="DK267" s="794"/>
      <c r="DL267" s="794"/>
      <c r="DM267" s="794"/>
      <c r="DN267" s="794"/>
      <c r="DO267" s="794"/>
      <c r="DP267" s="794"/>
      <c r="DQ267" s="794"/>
      <c r="DR267" s="812" t="str">
        <f t="shared" si="64"/>
        <v/>
      </c>
      <c r="DS267" s="806" t="str">
        <f t="shared" si="65"/>
        <v/>
      </c>
      <c r="DT267" s="807" t="str">
        <f t="shared" si="66"/>
        <v/>
      </c>
      <c r="DU267" s="807" t="str">
        <f t="shared" si="67"/>
        <v/>
      </c>
      <c r="DV267" s="808" t="str">
        <f t="shared" si="68"/>
        <v/>
      </c>
      <c r="DW267" s="793"/>
      <c r="DX267" s="794"/>
      <c r="DY267" s="794"/>
      <c r="DZ267" s="797"/>
      <c r="EA267" s="797"/>
      <c r="EB267" s="797"/>
      <c r="EC267" s="797"/>
      <c r="ED267" s="797"/>
      <c r="EE267" s="797"/>
      <c r="EF267" s="797"/>
      <c r="EG267" s="797"/>
      <c r="EH267" s="797"/>
      <c r="EI267" s="797"/>
      <c r="EJ267" s="797"/>
      <c r="EK267" s="797"/>
      <c r="EL267" s="797"/>
      <c r="EM267" s="794"/>
      <c r="EN267" s="794"/>
      <c r="EO267" s="794"/>
      <c r="EP267" s="794"/>
      <c r="EQ267" s="794"/>
      <c r="ER267" s="794"/>
      <c r="ES267" s="794"/>
      <c r="ET267" s="794"/>
      <c r="EU267" s="794"/>
      <c r="EV267" s="794"/>
      <c r="EW267" s="794"/>
      <c r="EX267" s="794"/>
      <c r="EY267" s="794"/>
      <c r="EZ267" s="797"/>
      <c r="FA267" s="794"/>
      <c r="FB267" s="794"/>
      <c r="FC267" s="794"/>
      <c r="FD267" s="794"/>
      <c r="FE267" s="794"/>
      <c r="FF267" s="794"/>
      <c r="FG267" s="794"/>
      <c r="FH267" s="794"/>
      <c r="FI267" s="794"/>
      <c r="FJ267" s="794"/>
      <c r="FK267" s="794"/>
      <c r="FL267" s="794"/>
      <c r="FM267" s="794"/>
      <c r="FN267" s="794"/>
      <c r="FO267" s="794"/>
      <c r="FP267" s="794"/>
      <c r="FQ267" s="794"/>
      <c r="FR267" s="794"/>
      <c r="FS267" s="794"/>
      <c r="FT267" s="794"/>
      <c r="FU267" s="794"/>
      <c r="FV267" s="812" t="str">
        <f t="shared" si="74"/>
        <v/>
      </c>
      <c r="FW267" s="806" t="str">
        <f t="shared" si="75"/>
        <v/>
      </c>
      <c r="FX267" s="807" t="str">
        <f t="shared" si="76"/>
        <v/>
      </c>
      <c r="FY267" s="807" t="str">
        <f t="shared" si="77"/>
        <v/>
      </c>
      <c r="FZ267" s="808" t="str">
        <f t="shared" si="78"/>
        <v/>
      </c>
    </row>
    <row r="268" spans="14:182" x14ac:dyDescent="0.2">
      <c r="N268" s="804">
        <f>SUM(AirVision!A267)</f>
        <v>0</v>
      </c>
      <c r="O268" s="793"/>
      <c r="P268" s="794"/>
      <c r="Q268" s="794"/>
      <c r="R268" s="797"/>
      <c r="S268" s="797"/>
      <c r="T268" s="797"/>
      <c r="U268" s="797"/>
      <c r="V268" s="797"/>
      <c r="W268" s="797"/>
      <c r="X268" s="797"/>
      <c r="Y268" s="797"/>
      <c r="Z268" s="797"/>
      <c r="AA268" s="797"/>
      <c r="AB268" s="797"/>
      <c r="AC268" s="797"/>
      <c r="AD268" s="797"/>
      <c r="AE268" s="794"/>
      <c r="AF268" s="794"/>
      <c r="AG268" s="794"/>
      <c r="AH268" s="794"/>
      <c r="AI268" s="794"/>
      <c r="AJ268" s="794"/>
      <c r="AK268" s="794"/>
      <c r="AL268" s="794"/>
      <c r="AM268" s="794"/>
      <c r="AN268" s="794"/>
      <c r="AO268" s="794"/>
      <c r="AP268" s="794"/>
      <c r="AQ268" s="794"/>
      <c r="AR268" s="794"/>
      <c r="AS268" s="794"/>
      <c r="AT268" s="794"/>
      <c r="AU268" s="794"/>
      <c r="AV268" s="794"/>
      <c r="AW268" s="794"/>
      <c r="AX268" s="794"/>
      <c r="AY268" s="794"/>
      <c r="AZ268" s="794"/>
      <c r="BA268" s="794"/>
      <c r="BB268" s="794"/>
      <c r="BC268" s="794"/>
      <c r="BD268" s="794"/>
      <c r="BE268" s="794"/>
      <c r="BF268" s="794"/>
      <c r="BG268" s="794"/>
      <c r="BH268" s="794"/>
      <c r="BI268" s="794"/>
      <c r="BJ268" s="794"/>
      <c r="BK268" s="794"/>
      <c r="BL268" s="794"/>
      <c r="BM268" s="794"/>
      <c r="BN268" s="812" t="str">
        <f t="shared" si="69"/>
        <v/>
      </c>
      <c r="BO268" s="806" t="str">
        <f t="shared" si="70"/>
        <v/>
      </c>
      <c r="BP268" s="807" t="str">
        <f t="shared" si="71"/>
        <v/>
      </c>
      <c r="BQ268" s="807" t="str">
        <f t="shared" si="72"/>
        <v/>
      </c>
      <c r="BR268" s="808" t="str">
        <f t="shared" si="73"/>
        <v/>
      </c>
      <c r="BS268" s="793"/>
      <c r="BT268" s="794"/>
      <c r="BU268" s="794"/>
      <c r="BV268" s="797"/>
      <c r="BW268" s="797"/>
      <c r="BX268" s="797"/>
      <c r="BY268" s="797"/>
      <c r="BZ268" s="797"/>
      <c r="CA268" s="797"/>
      <c r="CB268" s="797"/>
      <c r="CC268" s="797"/>
      <c r="CD268" s="797"/>
      <c r="CE268" s="797"/>
      <c r="CF268" s="797"/>
      <c r="CG268" s="797"/>
      <c r="CH268" s="797"/>
      <c r="CI268" s="794"/>
      <c r="CJ268" s="794"/>
      <c r="CK268" s="794"/>
      <c r="CL268" s="794"/>
      <c r="CM268" s="794"/>
      <c r="CN268" s="794"/>
      <c r="CO268" s="794"/>
      <c r="CP268" s="794"/>
      <c r="CQ268" s="794"/>
      <c r="CR268" s="794"/>
      <c r="CS268" s="794"/>
      <c r="CT268" s="794"/>
      <c r="CU268" s="794"/>
      <c r="CV268" s="797"/>
      <c r="CW268" s="794"/>
      <c r="CX268" s="794"/>
      <c r="CY268" s="794"/>
      <c r="CZ268" s="794"/>
      <c r="DA268" s="794"/>
      <c r="DB268" s="794"/>
      <c r="DC268" s="794"/>
      <c r="DD268" s="794"/>
      <c r="DE268" s="794"/>
      <c r="DF268" s="794"/>
      <c r="DG268" s="794"/>
      <c r="DH268" s="794"/>
      <c r="DI268" s="794"/>
      <c r="DJ268" s="794"/>
      <c r="DK268" s="794"/>
      <c r="DL268" s="794"/>
      <c r="DM268" s="794"/>
      <c r="DN268" s="794"/>
      <c r="DO268" s="794"/>
      <c r="DP268" s="794"/>
      <c r="DQ268" s="794"/>
      <c r="DR268" s="812" t="str">
        <f t="shared" si="64"/>
        <v/>
      </c>
      <c r="DS268" s="806" t="str">
        <f t="shared" si="65"/>
        <v/>
      </c>
      <c r="DT268" s="807" t="str">
        <f t="shared" si="66"/>
        <v/>
      </c>
      <c r="DU268" s="807" t="str">
        <f t="shared" si="67"/>
        <v/>
      </c>
      <c r="DV268" s="808" t="str">
        <f t="shared" si="68"/>
        <v/>
      </c>
      <c r="DW268" s="793"/>
      <c r="DX268" s="794"/>
      <c r="DY268" s="794"/>
      <c r="DZ268" s="797"/>
      <c r="EA268" s="797"/>
      <c r="EB268" s="797"/>
      <c r="EC268" s="797"/>
      <c r="ED268" s="797"/>
      <c r="EE268" s="797"/>
      <c r="EF268" s="797"/>
      <c r="EG268" s="797"/>
      <c r="EH268" s="797"/>
      <c r="EI268" s="797"/>
      <c r="EJ268" s="797"/>
      <c r="EK268" s="797"/>
      <c r="EL268" s="797"/>
      <c r="EM268" s="794"/>
      <c r="EN268" s="794"/>
      <c r="EO268" s="794"/>
      <c r="EP268" s="794"/>
      <c r="EQ268" s="794"/>
      <c r="ER268" s="794"/>
      <c r="ES268" s="794"/>
      <c r="ET268" s="794"/>
      <c r="EU268" s="794"/>
      <c r="EV268" s="794"/>
      <c r="EW268" s="794"/>
      <c r="EX268" s="794"/>
      <c r="EY268" s="794"/>
      <c r="EZ268" s="797"/>
      <c r="FA268" s="794"/>
      <c r="FB268" s="794"/>
      <c r="FC268" s="794"/>
      <c r="FD268" s="794"/>
      <c r="FE268" s="794"/>
      <c r="FF268" s="794"/>
      <c r="FG268" s="794"/>
      <c r="FH268" s="794"/>
      <c r="FI268" s="794"/>
      <c r="FJ268" s="794"/>
      <c r="FK268" s="794"/>
      <c r="FL268" s="794"/>
      <c r="FM268" s="794"/>
      <c r="FN268" s="794"/>
      <c r="FO268" s="794"/>
      <c r="FP268" s="794"/>
      <c r="FQ268" s="794"/>
      <c r="FR268" s="794"/>
      <c r="FS268" s="794"/>
      <c r="FT268" s="794"/>
      <c r="FU268" s="794"/>
      <c r="FV268" s="812" t="str">
        <f t="shared" si="74"/>
        <v/>
      </c>
      <c r="FW268" s="806" t="str">
        <f t="shared" si="75"/>
        <v/>
      </c>
      <c r="FX268" s="807" t="str">
        <f t="shared" si="76"/>
        <v/>
      </c>
      <c r="FY268" s="807" t="str">
        <f t="shared" si="77"/>
        <v/>
      </c>
      <c r="FZ268" s="808" t="str">
        <f t="shared" si="78"/>
        <v/>
      </c>
    </row>
    <row r="269" spans="14:182" x14ac:dyDescent="0.2">
      <c r="N269" s="804">
        <f>SUM(AirVision!A268)</f>
        <v>0</v>
      </c>
      <c r="O269" s="793"/>
      <c r="P269" s="794"/>
      <c r="Q269" s="794"/>
      <c r="R269" s="797"/>
      <c r="S269" s="797"/>
      <c r="T269" s="797"/>
      <c r="U269" s="797"/>
      <c r="V269" s="797"/>
      <c r="W269" s="797"/>
      <c r="X269" s="797"/>
      <c r="Y269" s="797"/>
      <c r="Z269" s="797"/>
      <c r="AA269" s="797"/>
      <c r="AB269" s="797"/>
      <c r="AC269" s="797"/>
      <c r="AD269" s="797"/>
      <c r="AE269" s="794"/>
      <c r="AF269" s="794"/>
      <c r="AG269" s="794"/>
      <c r="AH269" s="794"/>
      <c r="AI269" s="794"/>
      <c r="AJ269" s="794"/>
      <c r="AK269" s="794"/>
      <c r="AL269" s="794"/>
      <c r="AM269" s="794"/>
      <c r="AN269" s="794"/>
      <c r="AO269" s="794"/>
      <c r="AP269" s="794"/>
      <c r="AQ269" s="794"/>
      <c r="AR269" s="794"/>
      <c r="AS269" s="794"/>
      <c r="AT269" s="794"/>
      <c r="AU269" s="794"/>
      <c r="AV269" s="794"/>
      <c r="AW269" s="794"/>
      <c r="AX269" s="794"/>
      <c r="AY269" s="794"/>
      <c r="AZ269" s="794"/>
      <c r="BA269" s="794"/>
      <c r="BB269" s="794"/>
      <c r="BC269" s="794"/>
      <c r="BD269" s="794"/>
      <c r="BE269" s="794"/>
      <c r="BF269" s="794"/>
      <c r="BG269" s="794"/>
      <c r="BH269" s="794"/>
      <c r="BI269" s="794"/>
      <c r="BJ269" s="794"/>
      <c r="BK269" s="794"/>
      <c r="BL269" s="794"/>
      <c r="BM269" s="794"/>
      <c r="BN269" s="812" t="str">
        <f t="shared" si="69"/>
        <v/>
      </c>
      <c r="BO269" s="806" t="str">
        <f t="shared" si="70"/>
        <v/>
      </c>
      <c r="BP269" s="807" t="str">
        <f t="shared" si="71"/>
        <v/>
      </c>
      <c r="BQ269" s="807" t="str">
        <f t="shared" si="72"/>
        <v/>
      </c>
      <c r="BR269" s="808" t="str">
        <f t="shared" si="73"/>
        <v/>
      </c>
      <c r="BS269" s="793"/>
      <c r="BT269" s="794"/>
      <c r="BU269" s="794"/>
      <c r="BV269" s="797"/>
      <c r="BW269" s="797"/>
      <c r="BX269" s="797"/>
      <c r="BY269" s="797"/>
      <c r="BZ269" s="797"/>
      <c r="CA269" s="797"/>
      <c r="CB269" s="797"/>
      <c r="CC269" s="797"/>
      <c r="CD269" s="797"/>
      <c r="CE269" s="797"/>
      <c r="CF269" s="797"/>
      <c r="CG269" s="797"/>
      <c r="CH269" s="797"/>
      <c r="CI269" s="794"/>
      <c r="CJ269" s="794"/>
      <c r="CK269" s="794"/>
      <c r="CL269" s="794"/>
      <c r="CM269" s="794"/>
      <c r="CN269" s="794"/>
      <c r="CO269" s="794"/>
      <c r="CP269" s="794"/>
      <c r="CQ269" s="794"/>
      <c r="CR269" s="794"/>
      <c r="CS269" s="794"/>
      <c r="CT269" s="794"/>
      <c r="CU269" s="794"/>
      <c r="CV269" s="797"/>
      <c r="CW269" s="794"/>
      <c r="CX269" s="794"/>
      <c r="CY269" s="794"/>
      <c r="CZ269" s="794"/>
      <c r="DA269" s="794"/>
      <c r="DB269" s="794"/>
      <c r="DC269" s="794"/>
      <c r="DD269" s="794"/>
      <c r="DE269" s="794"/>
      <c r="DF269" s="794"/>
      <c r="DG269" s="794"/>
      <c r="DH269" s="794"/>
      <c r="DI269" s="794"/>
      <c r="DJ269" s="794"/>
      <c r="DK269" s="794"/>
      <c r="DL269" s="794"/>
      <c r="DM269" s="794"/>
      <c r="DN269" s="794"/>
      <c r="DO269" s="794"/>
      <c r="DP269" s="794"/>
      <c r="DQ269" s="794"/>
      <c r="DR269" s="812" t="str">
        <f t="shared" si="64"/>
        <v/>
      </c>
      <c r="DS269" s="806" t="str">
        <f t="shared" si="65"/>
        <v/>
      </c>
      <c r="DT269" s="807" t="str">
        <f t="shared" si="66"/>
        <v/>
      </c>
      <c r="DU269" s="807" t="str">
        <f t="shared" si="67"/>
        <v/>
      </c>
      <c r="DV269" s="808" t="str">
        <f t="shared" si="68"/>
        <v/>
      </c>
      <c r="DW269" s="793"/>
      <c r="DX269" s="794"/>
      <c r="DY269" s="794"/>
      <c r="DZ269" s="797"/>
      <c r="EA269" s="797"/>
      <c r="EB269" s="797"/>
      <c r="EC269" s="797"/>
      <c r="ED269" s="797"/>
      <c r="EE269" s="797"/>
      <c r="EF269" s="797"/>
      <c r="EG269" s="797"/>
      <c r="EH269" s="797"/>
      <c r="EI269" s="797"/>
      <c r="EJ269" s="797"/>
      <c r="EK269" s="797"/>
      <c r="EL269" s="797"/>
      <c r="EM269" s="794"/>
      <c r="EN269" s="794"/>
      <c r="EO269" s="794"/>
      <c r="EP269" s="794"/>
      <c r="EQ269" s="794"/>
      <c r="ER269" s="794"/>
      <c r="ES269" s="794"/>
      <c r="ET269" s="794"/>
      <c r="EU269" s="794"/>
      <c r="EV269" s="794"/>
      <c r="EW269" s="794"/>
      <c r="EX269" s="794"/>
      <c r="EY269" s="794"/>
      <c r="EZ269" s="797"/>
      <c r="FA269" s="794"/>
      <c r="FB269" s="794"/>
      <c r="FC269" s="794"/>
      <c r="FD269" s="794"/>
      <c r="FE269" s="794"/>
      <c r="FF269" s="794"/>
      <c r="FG269" s="794"/>
      <c r="FH269" s="794"/>
      <c r="FI269" s="794"/>
      <c r="FJ269" s="794"/>
      <c r="FK269" s="794"/>
      <c r="FL269" s="794"/>
      <c r="FM269" s="794"/>
      <c r="FN269" s="794"/>
      <c r="FO269" s="794"/>
      <c r="FP269" s="794"/>
      <c r="FQ269" s="794"/>
      <c r="FR269" s="794"/>
      <c r="FS269" s="794"/>
      <c r="FT269" s="794"/>
      <c r="FU269" s="794"/>
      <c r="FV269" s="812" t="str">
        <f t="shared" si="74"/>
        <v/>
      </c>
      <c r="FW269" s="806" t="str">
        <f t="shared" si="75"/>
        <v/>
      </c>
      <c r="FX269" s="807" t="str">
        <f t="shared" si="76"/>
        <v/>
      </c>
      <c r="FY269" s="807" t="str">
        <f t="shared" si="77"/>
        <v/>
      </c>
      <c r="FZ269" s="808" t="str">
        <f t="shared" si="78"/>
        <v/>
      </c>
    </row>
    <row r="270" spans="14:182" x14ac:dyDescent="0.2">
      <c r="N270" s="804">
        <f>SUM(AirVision!A269)</f>
        <v>0</v>
      </c>
      <c r="O270" s="793"/>
      <c r="P270" s="794"/>
      <c r="Q270" s="794"/>
      <c r="R270" s="797"/>
      <c r="S270" s="797"/>
      <c r="T270" s="797"/>
      <c r="U270" s="797"/>
      <c r="V270" s="797"/>
      <c r="W270" s="797"/>
      <c r="X270" s="797"/>
      <c r="Y270" s="797"/>
      <c r="Z270" s="797"/>
      <c r="AA270" s="797"/>
      <c r="AB270" s="797"/>
      <c r="AC270" s="797"/>
      <c r="AD270" s="797"/>
      <c r="AE270" s="794"/>
      <c r="AF270" s="794"/>
      <c r="AG270" s="794"/>
      <c r="AH270" s="794"/>
      <c r="AI270" s="794"/>
      <c r="AJ270" s="794"/>
      <c r="AK270" s="794"/>
      <c r="AL270" s="794"/>
      <c r="AM270" s="794"/>
      <c r="AN270" s="794"/>
      <c r="AO270" s="794"/>
      <c r="AP270" s="794"/>
      <c r="AQ270" s="794"/>
      <c r="AR270" s="794"/>
      <c r="AS270" s="794"/>
      <c r="AT270" s="794"/>
      <c r="AU270" s="794"/>
      <c r="AV270" s="794"/>
      <c r="AW270" s="794"/>
      <c r="AX270" s="794"/>
      <c r="AY270" s="794"/>
      <c r="AZ270" s="794"/>
      <c r="BA270" s="794"/>
      <c r="BB270" s="794"/>
      <c r="BC270" s="794"/>
      <c r="BD270" s="794"/>
      <c r="BE270" s="794"/>
      <c r="BF270" s="794"/>
      <c r="BG270" s="794"/>
      <c r="BH270" s="794"/>
      <c r="BI270" s="794"/>
      <c r="BJ270" s="794"/>
      <c r="BK270" s="794"/>
      <c r="BL270" s="794"/>
      <c r="BM270" s="794"/>
      <c r="BN270" s="812" t="str">
        <f t="shared" si="69"/>
        <v/>
      </c>
      <c r="BO270" s="806" t="str">
        <f t="shared" si="70"/>
        <v/>
      </c>
      <c r="BP270" s="807" t="str">
        <f t="shared" si="71"/>
        <v/>
      </c>
      <c r="BQ270" s="807" t="str">
        <f t="shared" si="72"/>
        <v/>
      </c>
      <c r="BR270" s="808" t="str">
        <f t="shared" si="73"/>
        <v/>
      </c>
      <c r="BS270" s="793"/>
      <c r="BT270" s="794"/>
      <c r="BU270" s="794"/>
      <c r="BV270" s="797"/>
      <c r="BW270" s="797"/>
      <c r="BX270" s="797"/>
      <c r="BY270" s="797"/>
      <c r="BZ270" s="797"/>
      <c r="CA270" s="797"/>
      <c r="CB270" s="797"/>
      <c r="CC270" s="797"/>
      <c r="CD270" s="797"/>
      <c r="CE270" s="797"/>
      <c r="CF270" s="797"/>
      <c r="CG270" s="797"/>
      <c r="CH270" s="797"/>
      <c r="CI270" s="794"/>
      <c r="CJ270" s="794"/>
      <c r="CK270" s="794"/>
      <c r="CL270" s="794"/>
      <c r="CM270" s="794"/>
      <c r="CN270" s="794"/>
      <c r="CO270" s="794"/>
      <c r="CP270" s="794"/>
      <c r="CQ270" s="794"/>
      <c r="CR270" s="794"/>
      <c r="CS270" s="794"/>
      <c r="CT270" s="794"/>
      <c r="CU270" s="794"/>
      <c r="CV270" s="797"/>
      <c r="CW270" s="794"/>
      <c r="CX270" s="794"/>
      <c r="CY270" s="794"/>
      <c r="CZ270" s="794"/>
      <c r="DA270" s="794"/>
      <c r="DB270" s="794"/>
      <c r="DC270" s="794"/>
      <c r="DD270" s="794"/>
      <c r="DE270" s="794"/>
      <c r="DF270" s="794"/>
      <c r="DG270" s="794"/>
      <c r="DH270" s="794"/>
      <c r="DI270" s="794"/>
      <c r="DJ270" s="794"/>
      <c r="DK270" s="794"/>
      <c r="DL270" s="794"/>
      <c r="DM270" s="794"/>
      <c r="DN270" s="794"/>
      <c r="DO270" s="794"/>
      <c r="DP270" s="794"/>
      <c r="DQ270" s="794"/>
      <c r="DR270" s="812" t="str">
        <f t="shared" si="64"/>
        <v/>
      </c>
      <c r="DS270" s="806" t="str">
        <f t="shared" si="65"/>
        <v/>
      </c>
      <c r="DT270" s="807" t="str">
        <f t="shared" si="66"/>
        <v/>
      </c>
      <c r="DU270" s="807" t="str">
        <f t="shared" si="67"/>
        <v/>
      </c>
      <c r="DV270" s="808" t="str">
        <f t="shared" si="68"/>
        <v/>
      </c>
      <c r="DW270" s="793"/>
      <c r="DX270" s="794"/>
      <c r="DY270" s="794"/>
      <c r="DZ270" s="797"/>
      <c r="EA270" s="797"/>
      <c r="EB270" s="797"/>
      <c r="EC270" s="797"/>
      <c r="ED270" s="797"/>
      <c r="EE270" s="797"/>
      <c r="EF270" s="797"/>
      <c r="EG270" s="797"/>
      <c r="EH270" s="797"/>
      <c r="EI270" s="797"/>
      <c r="EJ270" s="797"/>
      <c r="EK270" s="797"/>
      <c r="EL270" s="797"/>
      <c r="EM270" s="794"/>
      <c r="EN270" s="794"/>
      <c r="EO270" s="794"/>
      <c r="EP270" s="794"/>
      <c r="EQ270" s="794"/>
      <c r="ER270" s="794"/>
      <c r="ES270" s="794"/>
      <c r="ET270" s="794"/>
      <c r="EU270" s="794"/>
      <c r="EV270" s="794"/>
      <c r="EW270" s="794"/>
      <c r="EX270" s="794"/>
      <c r="EY270" s="794"/>
      <c r="EZ270" s="797"/>
      <c r="FA270" s="794"/>
      <c r="FB270" s="794"/>
      <c r="FC270" s="794"/>
      <c r="FD270" s="794"/>
      <c r="FE270" s="794"/>
      <c r="FF270" s="794"/>
      <c r="FG270" s="794"/>
      <c r="FH270" s="794"/>
      <c r="FI270" s="794"/>
      <c r="FJ270" s="794"/>
      <c r="FK270" s="794"/>
      <c r="FL270" s="794"/>
      <c r="FM270" s="794"/>
      <c r="FN270" s="794"/>
      <c r="FO270" s="794"/>
      <c r="FP270" s="794"/>
      <c r="FQ270" s="794"/>
      <c r="FR270" s="794"/>
      <c r="FS270" s="794"/>
      <c r="FT270" s="794"/>
      <c r="FU270" s="794"/>
      <c r="FV270" s="812" t="str">
        <f t="shared" si="74"/>
        <v/>
      </c>
      <c r="FW270" s="806" t="str">
        <f t="shared" si="75"/>
        <v/>
      </c>
      <c r="FX270" s="807" t="str">
        <f t="shared" si="76"/>
        <v/>
      </c>
      <c r="FY270" s="807" t="str">
        <f t="shared" si="77"/>
        <v/>
      </c>
      <c r="FZ270" s="808" t="str">
        <f t="shared" si="78"/>
        <v/>
      </c>
    </row>
    <row r="271" spans="14:182" x14ac:dyDescent="0.2">
      <c r="N271" s="804">
        <f>SUM(AirVision!A270)</f>
        <v>0</v>
      </c>
      <c r="O271" s="793"/>
      <c r="P271" s="794"/>
      <c r="Q271" s="794"/>
      <c r="R271" s="797"/>
      <c r="S271" s="797"/>
      <c r="T271" s="797"/>
      <c r="U271" s="797"/>
      <c r="V271" s="797"/>
      <c r="W271" s="797"/>
      <c r="X271" s="797"/>
      <c r="Y271" s="797"/>
      <c r="Z271" s="797"/>
      <c r="AA271" s="797"/>
      <c r="AB271" s="797"/>
      <c r="AC271" s="797"/>
      <c r="AD271" s="797"/>
      <c r="AE271" s="794"/>
      <c r="AF271" s="794"/>
      <c r="AG271" s="794"/>
      <c r="AH271" s="794"/>
      <c r="AI271" s="794"/>
      <c r="AJ271" s="794"/>
      <c r="AK271" s="794"/>
      <c r="AL271" s="794"/>
      <c r="AM271" s="794"/>
      <c r="AN271" s="794"/>
      <c r="AO271" s="794"/>
      <c r="AP271" s="794"/>
      <c r="AQ271" s="794"/>
      <c r="AR271" s="794"/>
      <c r="AS271" s="794"/>
      <c r="AT271" s="794"/>
      <c r="AU271" s="794"/>
      <c r="AV271" s="794"/>
      <c r="AW271" s="794"/>
      <c r="AX271" s="794"/>
      <c r="AY271" s="794"/>
      <c r="AZ271" s="794"/>
      <c r="BA271" s="794"/>
      <c r="BB271" s="794"/>
      <c r="BC271" s="794"/>
      <c r="BD271" s="794"/>
      <c r="BE271" s="794"/>
      <c r="BF271" s="794"/>
      <c r="BG271" s="794"/>
      <c r="BH271" s="794"/>
      <c r="BI271" s="794"/>
      <c r="BJ271" s="794"/>
      <c r="BK271" s="794"/>
      <c r="BL271" s="794"/>
      <c r="BM271" s="794"/>
      <c r="BN271" s="812" t="str">
        <f t="shared" si="69"/>
        <v/>
      </c>
      <c r="BO271" s="806" t="str">
        <f t="shared" si="70"/>
        <v/>
      </c>
      <c r="BP271" s="807" t="str">
        <f t="shared" si="71"/>
        <v/>
      </c>
      <c r="BQ271" s="807" t="str">
        <f t="shared" si="72"/>
        <v/>
      </c>
      <c r="BR271" s="808" t="str">
        <f t="shared" si="73"/>
        <v/>
      </c>
      <c r="BS271" s="793"/>
      <c r="BT271" s="794"/>
      <c r="BU271" s="794"/>
      <c r="BV271" s="797"/>
      <c r="BW271" s="797"/>
      <c r="BX271" s="797"/>
      <c r="BY271" s="797"/>
      <c r="BZ271" s="797"/>
      <c r="CA271" s="797"/>
      <c r="CB271" s="797"/>
      <c r="CC271" s="797"/>
      <c r="CD271" s="797"/>
      <c r="CE271" s="797"/>
      <c r="CF271" s="797"/>
      <c r="CG271" s="797"/>
      <c r="CH271" s="797"/>
      <c r="CI271" s="794"/>
      <c r="CJ271" s="794"/>
      <c r="CK271" s="794"/>
      <c r="CL271" s="794"/>
      <c r="CM271" s="794"/>
      <c r="CN271" s="794"/>
      <c r="CO271" s="794"/>
      <c r="CP271" s="794"/>
      <c r="CQ271" s="794"/>
      <c r="CR271" s="794"/>
      <c r="CS271" s="794"/>
      <c r="CT271" s="794"/>
      <c r="CU271" s="794"/>
      <c r="CV271" s="797"/>
      <c r="CW271" s="794"/>
      <c r="CX271" s="794"/>
      <c r="CY271" s="794"/>
      <c r="CZ271" s="794"/>
      <c r="DA271" s="794"/>
      <c r="DB271" s="794"/>
      <c r="DC271" s="794"/>
      <c r="DD271" s="794"/>
      <c r="DE271" s="794"/>
      <c r="DF271" s="794"/>
      <c r="DG271" s="794"/>
      <c r="DH271" s="794"/>
      <c r="DI271" s="794"/>
      <c r="DJ271" s="794"/>
      <c r="DK271" s="794"/>
      <c r="DL271" s="794"/>
      <c r="DM271" s="794"/>
      <c r="DN271" s="794"/>
      <c r="DO271" s="794"/>
      <c r="DP271" s="794"/>
      <c r="DQ271" s="794"/>
      <c r="DR271" s="812" t="str">
        <f t="shared" si="64"/>
        <v/>
      </c>
      <c r="DS271" s="806" t="str">
        <f t="shared" si="65"/>
        <v/>
      </c>
      <c r="DT271" s="807" t="str">
        <f t="shared" si="66"/>
        <v/>
      </c>
      <c r="DU271" s="807" t="str">
        <f t="shared" si="67"/>
        <v/>
      </c>
      <c r="DV271" s="808" t="str">
        <f t="shared" si="68"/>
        <v/>
      </c>
      <c r="DW271" s="793"/>
      <c r="DX271" s="794"/>
      <c r="DY271" s="794"/>
      <c r="DZ271" s="797"/>
      <c r="EA271" s="797"/>
      <c r="EB271" s="797"/>
      <c r="EC271" s="797"/>
      <c r="ED271" s="797"/>
      <c r="EE271" s="797"/>
      <c r="EF271" s="797"/>
      <c r="EG271" s="797"/>
      <c r="EH271" s="797"/>
      <c r="EI271" s="797"/>
      <c r="EJ271" s="797"/>
      <c r="EK271" s="797"/>
      <c r="EL271" s="797"/>
      <c r="EM271" s="794"/>
      <c r="EN271" s="794"/>
      <c r="EO271" s="794"/>
      <c r="EP271" s="794"/>
      <c r="EQ271" s="794"/>
      <c r="ER271" s="794"/>
      <c r="ES271" s="794"/>
      <c r="ET271" s="794"/>
      <c r="EU271" s="794"/>
      <c r="EV271" s="794"/>
      <c r="EW271" s="794"/>
      <c r="EX271" s="794"/>
      <c r="EY271" s="794"/>
      <c r="EZ271" s="797"/>
      <c r="FA271" s="794"/>
      <c r="FB271" s="794"/>
      <c r="FC271" s="794"/>
      <c r="FD271" s="794"/>
      <c r="FE271" s="794"/>
      <c r="FF271" s="794"/>
      <c r="FG271" s="794"/>
      <c r="FH271" s="794"/>
      <c r="FI271" s="794"/>
      <c r="FJ271" s="794"/>
      <c r="FK271" s="794"/>
      <c r="FL271" s="794"/>
      <c r="FM271" s="794"/>
      <c r="FN271" s="794"/>
      <c r="FO271" s="794"/>
      <c r="FP271" s="794"/>
      <c r="FQ271" s="794"/>
      <c r="FR271" s="794"/>
      <c r="FS271" s="794"/>
      <c r="FT271" s="794"/>
      <c r="FU271" s="794"/>
      <c r="FV271" s="812" t="str">
        <f t="shared" si="74"/>
        <v/>
      </c>
      <c r="FW271" s="806" t="str">
        <f t="shared" si="75"/>
        <v/>
      </c>
      <c r="FX271" s="807" t="str">
        <f t="shared" si="76"/>
        <v/>
      </c>
      <c r="FY271" s="807" t="str">
        <f t="shared" si="77"/>
        <v/>
      </c>
      <c r="FZ271" s="808" t="str">
        <f t="shared" si="78"/>
        <v/>
      </c>
    </row>
    <row r="272" spans="14:182" x14ac:dyDescent="0.2">
      <c r="N272" s="804">
        <f>SUM(AirVision!A271)</f>
        <v>0</v>
      </c>
      <c r="O272" s="793"/>
      <c r="P272" s="794"/>
      <c r="Q272" s="794"/>
      <c r="R272" s="797"/>
      <c r="S272" s="797"/>
      <c r="T272" s="797"/>
      <c r="U272" s="797"/>
      <c r="V272" s="797"/>
      <c r="W272" s="797"/>
      <c r="X272" s="797"/>
      <c r="Y272" s="797"/>
      <c r="Z272" s="797"/>
      <c r="AA272" s="797"/>
      <c r="AB272" s="797"/>
      <c r="AC272" s="797"/>
      <c r="AD272" s="797"/>
      <c r="AE272" s="794"/>
      <c r="AF272" s="794"/>
      <c r="AG272" s="794"/>
      <c r="AH272" s="794"/>
      <c r="AI272" s="794"/>
      <c r="AJ272" s="794"/>
      <c r="AK272" s="794"/>
      <c r="AL272" s="794"/>
      <c r="AM272" s="794"/>
      <c r="AN272" s="794"/>
      <c r="AO272" s="794"/>
      <c r="AP272" s="794"/>
      <c r="AQ272" s="794"/>
      <c r="AR272" s="794"/>
      <c r="AS272" s="794"/>
      <c r="AT272" s="794"/>
      <c r="AU272" s="794"/>
      <c r="AV272" s="794"/>
      <c r="AW272" s="794"/>
      <c r="AX272" s="794"/>
      <c r="AY272" s="794"/>
      <c r="AZ272" s="794"/>
      <c r="BA272" s="794"/>
      <c r="BB272" s="794"/>
      <c r="BC272" s="794"/>
      <c r="BD272" s="794"/>
      <c r="BE272" s="794"/>
      <c r="BF272" s="794"/>
      <c r="BG272" s="794"/>
      <c r="BH272" s="794"/>
      <c r="BI272" s="794"/>
      <c r="BJ272" s="794"/>
      <c r="BK272" s="794"/>
      <c r="BL272" s="794"/>
      <c r="BM272" s="794"/>
      <c r="BN272" s="812" t="str">
        <f t="shared" si="69"/>
        <v/>
      </c>
      <c r="BO272" s="806" t="str">
        <f t="shared" si="70"/>
        <v/>
      </c>
      <c r="BP272" s="807" t="str">
        <f t="shared" si="71"/>
        <v/>
      </c>
      <c r="BQ272" s="807" t="str">
        <f t="shared" si="72"/>
        <v/>
      </c>
      <c r="BR272" s="808" t="str">
        <f t="shared" si="73"/>
        <v/>
      </c>
      <c r="BS272" s="793"/>
      <c r="BT272" s="794"/>
      <c r="BU272" s="794"/>
      <c r="BV272" s="797"/>
      <c r="BW272" s="797"/>
      <c r="BX272" s="797"/>
      <c r="BY272" s="797"/>
      <c r="BZ272" s="797"/>
      <c r="CA272" s="797"/>
      <c r="CB272" s="797"/>
      <c r="CC272" s="797"/>
      <c r="CD272" s="797"/>
      <c r="CE272" s="797"/>
      <c r="CF272" s="797"/>
      <c r="CG272" s="797"/>
      <c r="CH272" s="797"/>
      <c r="CI272" s="794"/>
      <c r="CJ272" s="794"/>
      <c r="CK272" s="794"/>
      <c r="CL272" s="794"/>
      <c r="CM272" s="794"/>
      <c r="CN272" s="794"/>
      <c r="CO272" s="794"/>
      <c r="CP272" s="794"/>
      <c r="CQ272" s="794"/>
      <c r="CR272" s="794"/>
      <c r="CS272" s="794"/>
      <c r="CT272" s="794"/>
      <c r="CU272" s="794"/>
      <c r="CV272" s="797"/>
      <c r="CW272" s="794"/>
      <c r="CX272" s="794"/>
      <c r="CY272" s="794"/>
      <c r="CZ272" s="794"/>
      <c r="DA272" s="794"/>
      <c r="DB272" s="794"/>
      <c r="DC272" s="794"/>
      <c r="DD272" s="794"/>
      <c r="DE272" s="794"/>
      <c r="DF272" s="794"/>
      <c r="DG272" s="794"/>
      <c r="DH272" s="794"/>
      <c r="DI272" s="794"/>
      <c r="DJ272" s="794"/>
      <c r="DK272" s="794"/>
      <c r="DL272" s="794"/>
      <c r="DM272" s="794"/>
      <c r="DN272" s="794"/>
      <c r="DO272" s="794"/>
      <c r="DP272" s="794"/>
      <c r="DQ272" s="794"/>
      <c r="DR272" s="812" t="str">
        <f t="shared" si="64"/>
        <v/>
      </c>
      <c r="DS272" s="806" t="str">
        <f t="shared" si="65"/>
        <v/>
      </c>
      <c r="DT272" s="807" t="str">
        <f t="shared" si="66"/>
        <v/>
      </c>
      <c r="DU272" s="807" t="str">
        <f t="shared" si="67"/>
        <v/>
      </c>
      <c r="DV272" s="808" t="str">
        <f t="shared" si="68"/>
        <v/>
      </c>
      <c r="DW272" s="793"/>
      <c r="DX272" s="794"/>
      <c r="DY272" s="794"/>
      <c r="DZ272" s="797"/>
      <c r="EA272" s="797"/>
      <c r="EB272" s="797"/>
      <c r="EC272" s="797"/>
      <c r="ED272" s="797"/>
      <c r="EE272" s="797"/>
      <c r="EF272" s="797"/>
      <c r="EG272" s="797"/>
      <c r="EH272" s="797"/>
      <c r="EI272" s="797"/>
      <c r="EJ272" s="797"/>
      <c r="EK272" s="797"/>
      <c r="EL272" s="797"/>
      <c r="EM272" s="794"/>
      <c r="EN272" s="794"/>
      <c r="EO272" s="794"/>
      <c r="EP272" s="794"/>
      <c r="EQ272" s="794"/>
      <c r="ER272" s="794"/>
      <c r="ES272" s="794"/>
      <c r="ET272" s="794"/>
      <c r="EU272" s="794"/>
      <c r="EV272" s="794"/>
      <c r="EW272" s="794"/>
      <c r="EX272" s="794"/>
      <c r="EY272" s="794"/>
      <c r="EZ272" s="797"/>
      <c r="FA272" s="794"/>
      <c r="FB272" s="794"/>
      <c r="FC272" s="794"/>
      <c r="FD272" s="794"/>
      <c r="FE272" s="794"/>
      <c r="FF272" s="794"/>
      <c r="FG272" s="794"/>
      <c r="FH272" s="794"/>
      <c r="FI272" s="794"/>
      <c r="FJ272" s="794"/>
      <c r="FK272" s="794"/>
      <c r="FL272" s="794"/>
      <c r="FM272" s="794"/>
      <c r="FN272" s="794"/>
      <c r="FO272" s="794"/>
      <c r="FP272" s="794"/>
      <c r="FQ272" s="794"/>
      <c r="FR272" s="794"/>
      <c r="FS272" s="794"/>
      <c r="FT272" s="794"/>
      <c r="FU272" s="794"/>
      <c r="FV272" s="812" t="str">
        <f t="shared" si="74"/>
        <v/>
      </c>
      <c r="FW272" s="806" t="str">
        <f t="shared" si="75"/>
        <v/>
      </c>
      <c r="FX272" s="807" t="str">
        <f t="shared" si="76"/>
        <v/>
      </c>
      <c r="FY272" s="807" t="str">
        <f t="shared" si="77"/>
        <v/>
      </c>
      <c r="FZ272" s="808" t="str">
        <f t="shared" si="78"/>
        <v/>
      </c>
    </row>
    <row r="273" spans="14:182" x14ac:dyDescent="0.2">
      <c r="N273" s="804">
        <f>SUM(AirVision!A272)</f>
        <v>0</v>
      </c>
      <c r="O273" s="793"/>
      <c r="P273" s="794"/>
      <c r="Q273" s="794"/>
      <c r="R273" s="797"/>
      <c r="S273" s="797"/>
      <c r="T273" s="797"/>
      <c r="U273" s="797"/>
      <c r="V273" s="797"/>
      <c r="W273" s="797"/>
      <c r="X273" s="797"/>
      <c r="Y273" s="797"/>
      <c r="Z273" s="797"/>
      <c r="AA273" s="797"/>
      <c r="AB273" s="797"/>
      <c r="AC273" s="797"/>
      <c r="AD273" s="797"/>
      <c r="AE273" s="794"/>
      <c r="AF273" s="794"/>
      <c r="AG273" s="794"/>
      <c r="AH273" s="794"/>
      <c r="AI273" s="794"/>
      <c r="AJ273" s="794"/>
      <c r="AK273" s="794"/>
      <c r="AL273" s="794"/>
      <c r="AM273" s="794"/>
      <c r="AN273" s="794"/>
      <c r="AO273" s="794"/>
      <c r="AP273" s="794"/>
      <c r="AQ273" s="794"/>
      <c r="AR273" s="794"/>
      <c r="AS273" s="794"/>
      <c r="AT273" s="794"/>
      <c r="AU273" s="794"/>
      <c r="AV273" s="794"/>
      <c r="AW273" s="794"/>
      <c r="AX273" s="794"/>
      <c r="AY273" s="794"/>
      <c r="AZ273" s="794"/>
      <c r="BA273" s="794"/>
      <c r="BB273" s="794"/>
      <c r="BC273" s="794"/>
      <c r="BD273" s="794"/>
      <c r="BE273" s="794"/>
      <c r="BF273" s="794"/>
      <c r="BG273" s="794"/>
      <c r="BH273" s="794"/>
      <c r="BI273" s="794"/>
      <c r="BJ273" s="794"/>
      <c r="BK273" s="794"/>
      <c r="BL273" s="794"/>
      <c r="BM273" s="794"/>
      <c r="BN273" s="812" t="str">
        <f t="shared" si="69"/>
        <v/>
      </c>
      <c r="BO273" s="806" t="str">
        <f t="shared" si="70"/>
        <v/>
      </c>
      <c r="BP273" s="807" t="str">
        <f t="shared" si="71"/>
        <v/>
      </c>
      <c r="BQ273" s="807" t="str">
        <f t="shared" si="72"/>
        <v/>
      </c>
      <c r="BR273" s="808" t="str">
        <f t="shared" si="73"/>
        <v/>
      </c>
      <c r="BS273" s="793"/>
      <c r="BT273" s="794"/>
      <c r="BU273" s="794"/>
      <c r="BV273" s="797"/>
      <c r="BW273" s="797"/>
      <c r="BX273" s="797"/>
      <c r="BY273" s="797"/>
      <c r="BZ273" s="797"/>
      <c r="CA273" s="797"/>
      <c r="CB273" s="797"/>
      <c r="CC273" s="797"/>
      <c r="CD273" s="797"/>
      <c r="CE273" s="797"/>
      <c r="CF273" s="797"/>
      <c r="CG273" s="797"/>
      <c r="CH273" s="797"/>
      <c r="CI273" s="794"/>
      <c r="CJ273" s="794"/>
      <c r="CK273" s="794"/>
      <c r="CL273" s="794"/>
      <c r="CM273" s="794"/>
      <c r="CN273" s="794"/>
      <c r="CO273" s="794"/>
      <c r="CP273" s="794"/>
      <c r="CQ273" s="794"/>
      <c r="CR273" s="794"/>
      <c r="CS273" s="794"/>
      <c r="CT273" s="794"/>
      <c r="CU273" s="794"/>
      <c r="CV273" s="797"/>
      <c r="CW273" s="794"/>
      <c r="CX273" s="794"/>
      <c r="CY273" s="794"/>
      <c r="CZ273" s="794"/>
      <c r="DA273" s="794"/>
      <c r="DB273" s="794"/>
      <c r="DC273" s="794"/>
      <c r="DD273" s="794"/>
      <c r="DE273" s="794"/>
      <c r="DF273" s="794"/>
      <c r="DG273" s="794"/>
      <c r="DH273" s="794"/>
      <c r="DI273" s="794"/>
      <c r="DJ273" s="794"/>
      <c r="DK273" s="794"/>
      <c r="DL273" s="794"/>
      <c r="DM273" s="794"/>
      <c r="DN273" s="794"/>
      <c r="DO273" s="794"/>
      <c r="DP273" s="794"/>
      <c r="DQ273" s="794"/>
      <c r="DR273" s="812" t="str">
        <f t="shared" si="64"/>
        <v/>
      </c>
      <c r="DS273" s="806" t="str">
        <f t="shared" si="65"/>
        <v/>
      </c>
      <c r="DT273" s="807" t="str">
        <f t="shared" si="66"/>
        <v/>
      </c>
      <c r="DU273" s="807" t="str">
        <f t="shared" si="67"/>
        <v/>
      </c>
      <c r="DV273" s="808" t="str">
        <f t="shared" si="68"/>
        <v/>
      </c>
      <c r="DW273" s="793"/>
      <c r="DX273" s="794"/>
      <c r="DY273" s="794"/>
      <c r="DZ273" s="797"/>
      <c r="EA273" s="797"/>
      <c r="EB273" s="797"/>
      <c r="EC273" s="797"/>
      <c r="ED273" s="797"/>
      <c r="EE273" s="797"/>
      <c r="EF273" s="797"/>
      <c r="EG273" s="797"/>
      <c r="EH273" s="797"/>
      <c r="EI273" s="797"/>
      <c r="EJ273" s="797"/>
      <c r="EK273" s="797"/>
      <c r="EL273" s="797"/>
      <c r="EM273" s="794"/>
      <c r="EN273" s="794"/>
      <c r="EO273" s="794"/>
      <c r="EP273" s="794"/>
      <c r="EQ273" s="794"/>
      <c r="ER273" s="794"/>
      <c r="ES273" s="794"/>
      <c r="ET273" s="794"/>
      <c r="EU273" s="794"/>
      <c r="EV273" s="794"/>
      <c r="EW273" s="794"/>
      <c r="EX273" s="794"/>
      <c r="EY273" s="794"/>
      <c r="EZ273" s="797"/>
      <c r="FA273" s="794"/>
      <c r="FB273" s="794"/>
      <c r="FC273" s="794"/>
      <c r="FD273" s="794"/>
      <c r="FE273" s="794"/>
      <c r="FF273" s="794"/>
      <c r="FG273" s="794"/>
      <c r="FH273" s="794"/>
      <c r="FI273" s="794"/>
      <c r="FJ273" s="794"/>
      <c r="FK273" s="794"/>
      <c r="FL273" s="794"/>
      <c r="FM273" s="794"/>
      <c r="FN273" s="794"/>
      <c r="FO273" s="794"/>
      <c r="FP273" s="794"/>
      <c r="FQ273" s="794"/>
      <c r="FR273" s="794"/>
      <c r="FS273" s="794"/>
      <c r="FT273" s="794"/>
      <c r="FU273" s="794"/>
      <c r="FV273" s="812" t="str">
        <f t="shared" si="74"/>
        <v/>
      </c>
      <c r="FW273" s="806" t="str">
        <f t="shared" si="75"/>
        <v/>
      </c>
      <c r="FX273" s="807" t="str">
        <f t="shared" si="76"/>
        <v/>
      </c>
      <c r="FY273" s="807" t="str">
        <f t="shared" si="77"/>
        <v/>
      </c>
      <c r="FZ273" s="808" t="str">
        <f t="shared" si="78"/>
        <v/>
      </c>
    </row>
    <row r="274" spans="14:182" x14ac:dyDescent="0.2">
      <c r="N274" s="804">
        <f>SUM(AirVision!A273)</f>
        <v>0</v>
      </c>
      <c r="O274" s="793"/>
      <c r="P274" s="794"/>
      <c r="Q274" s="794"/>
      <c r="R274" s="797"/>
      <c r="S274" s="797"/>
      <c r="T274" s="797"/>
      <c r="U274" s="797"/>
      <c r="V274" s="797"/>
      <c r="W274" s="797"/>
      <c r="X274" s="797"/>
      <c r="Y274" s="797"/>
      <c r="Z274" s="797"/>
      <c r="AA274" s="797"/>
      <c r="AB274" s="797"/>
      <c r="AC274" s="797"/>
      <c r="AD274" s="797"/>
      <c r="AE274" s="794"/>
      <c r="AF274" s="794"/>
      <c r="AG274" s="794"/>
      <c r="AH274" s="794"/>
      <c r="AI274" s="794"/>
      <c r="AJ274" s="794"/>
      <c r="AK274" s="794"/>
      <c r="AL274" s="794"/>
      <c r="AM274" s="794"/>
      <c r="AN274" s="794"/>
      <c r="AO274" s="794"/>
      <c r="AP274" s="794"/>
      <c r="AQ274" s="794"/>
      <c r="AR274" s="794"/>
      <c r="AS274" s="794"/>
      <c r="AT274" s="794"/>
      <c r="AU274" s="794"/>
      <c r="AV274" s="794"/>
      <c r="AW274" s="794"/>
      <c r="AX274" s="794"/>
      <c r="AY274" s="794"/>
      <c r="AZ274" s="794"/>
      <c r="BA274" s="794"/>
      <c r="BB274" s="794"/>
      <c r="BC274" s="794"/>
      <c r="BD274" s="794"/>
      <c r="BE274" s="794"/>
      <c r="BF274" s="794"/>
      <c r="BG274" s="794"/>
      <c r="BH274" s="794"/>
      <c r="BI274" s="794"/>
      <c r="BJ274" s="794"/>
      <c r="BK274" s="794"/>
      <c r="BL274" s="794"/>
      <c r="BM274" s="794"/>
      <c r="BN274" s="812" t="str">
        <f t="shared" si="69"/>
        <v/>
      </c>
      <c r="BO274" s="806" t="str">
        <f t="shared" si="70"/>
        <v/>
      </c>
      <c r="BP274" s="807" t="str">
        <f t="shared" si="71"/>
        <v/>
      </c>
      <c r="BQ274" s="807" t="str">
        <f t="shared" si="72"/>
        <v/>
      </c>
      <c r="BR274" s="808" t="str">
        <f t="shared" si="73"/>
        <v/>
      </c>
      <c r="BS274" s="793"/>
      <c r="BT274" s="794"/>
      <c r="BU274" s="794"/>
      <c r="BV274" s="797"/>
      <c r="BW274" s="797"/>
      <c r="BX274" s="797"/>
      <c r="BY274" s="797"/>
      <c r="BZ274" s="797"/>
      <c r="CA274" s="797"/>
      <c r="CB274" s="797"/>
      <c r="CC274" s="797"/>
      <c r="CD274" s="797"/>
      <c r="CE274" s="797"/>
      <c r="CF274" s="797"/>
      <c r="CG274" s="797"/>
      <c r="CH274" s="797"/>
      <c r="CI274" s="794"/>
      <c r="CJ274" s="794"/>
      <c r="CK274" s="794"/>
      <c r="CL274" s="794"/>
      <c r="CM274" s="794"/>
      <c r="CN274" s="794"/>
      <c r="CO274" s="794"/>
      <c r="CP274" s="794"/>
      <c r="CQ274" s="794"/>
      <c r="CR274" s="794"/>
      <c r="CS274" s="794"/>
      <c r="CT274" s="794"/>
      <c r="CU274" s="794"/>
      <c r="CV274" s="797"/>
      <c r="CW274" s="794"/>
      <c r="CX274" s="794"/>
      <c r="CY274" s="794"/>
      <c r="CZ274" s="794"/>
      <c r="DA274" s="794"/>
      <c r="DB274" s="794"/>
      <c r="DC274" s="794"/>
      <c r="DD274" s="794"/>
      <c r="DE274" s="794"/>
      <c r="DF274" s="794"/>
      <c r="DG274" s="794"/>
      <c r="DH274" s="794"/>
      <c r="DI274" s="794"/>
      <c r="DJ274" s="794"/>
      <c r="DK274" s="794"/>
      <c r="DL274" s="794"/>
      <c r="DM274" s="794"/>
      <c r="DN274" s="794"/>
      <c r="DO274" s="794"/>
      <c r="DP274" s="794"/>
      <c r="DQ274" s="794"/>
      <c r="DR274" s="812" t="str">
        <f t="shared" si="64"/>
        <v/>
      </c>
      <c r="DS274" s="806" t="str">
        <f t="shared" si="65"/>
        <v/>
      </c>
      <c r="DT274" s="807" t="str">
        <f t="shared" si="66"/>
        <v/>
      </c>
      <c r="DU274" s="807" t="str">
        <f t="shared" si="67"/>
        <v/>
      </c>
      <c r="DV274" s="808" t="str">
        <f t="shared" si="68"/>
        <v/>
      </c>
      <c r="DW274" s="793"/>
      <c r="DX274" s="794"/>
      <c r="DY274" s="794"/>
      <c r="DZ274" s="797"/>
      <c r="EA274" s="797"/>
      <c r="EB274" s="797"/>
      <c r="EC274" s="797"/>
      <c r="ED274" s="797"/>
      <c r="EE274" s="797"/>
      <c r="EF274" s="797"/>
      <c r="EG274" s="797"/>
      <c r="EH274" s="797"/>
      <c r="EI274" s="797"/>
      <c r="EJ274" s="797"/>
      <c r="EK274" s="797"/>
      <c r="EL274" s="797"/>
      <c r="EM274" s="794"/>
      <c r="EN274" s="794"/>
      <c r="EO274" s="794"/>
      <c r="EP274" s="794"/>
      <c r="EQ274" s="794"/>
      <c r="ER274" s="794"/>
      <c r="ES274" s="794"/>
      <c r="ET274" s="794"/>
      <c r="EU274" s="794"/>
      <c r="EV274" s="794"/>
      <c r="EW274" s="794"/>
      <c r="EX274" s="794"/>
      <c r="EY274" s="794"/>
      <c r="EZ274" s="797"/>
      <c r="FA274" s="794"/>
      <c r="FB274" s="794"/>
      <c r="FC274" s="794"/>
      <c r="FD274" s="794"/>
      <c r="FE274" s="794"/>
      <c r="FF274" s="794"/>
      <c r="FG274" s="794"/>
      <c r="FH274" s="794"/>
      <c r="FI274" s="794"/>
      <c r="FJ274" s="794"/>
      <c r="FK274" s="794"/>
      <c r="FL274" s="794"/>
      <c r="FM274" s="794"/>
      <c r="FN274" s="794"/>
      <c r="FO274" s="794"/>
      <c r="FP274" s="794"/>
      <c r="FQ274" s="794"/>
      <c r="FR274" s="794"/>
      <c r="FS274" s="794"/>
      <c r="FT274" s="794"/>
      <c r="FU274" s="794"/>
      <c r="FV274" s="812" t="str">
        <f t="shared" si="74"/>
        <v/>
      </c>
      <c r="FW274" s="806" t="str">
        <f t="shared" si="75"/>
        <v/>
      </c>
      <c r="FX274" s="807" t="str">
        <f t="shared" si="76"/>
        <v/>
      </c>
      <c r="FY274" s="807" t="str">
        <f t="shared" si="77"/>
        <v/>
      </c>
      <c r="FZ274" s="808" t="str">
        <f t="shared" si="78"/>
        <v/>
      </c>
    </row>
    <row r="275" spans="14:182" x14ac:dyDescent="0.2">
      <c r="N275" s="804">
        <f>SUM(AirVision!A274)</f>
        <v>0</v>
      </c>
      <c r="O275" s="793"/>
      <c r="P275" s="794"/>
      <c r="Q275" s="794"/>
      <c r="R275" s="797"/>
      <c r="S275" s="797"/>
      <c r="T275" s="797"/>
      <c r="U275" s="797"/>
      <c r="V275" s="797"/>
      <c r="W275" s="797"/>
      <c r="X275" s="797"/>
      <c r="Y275" s="797"/>
      <c r="Z275" s="797"/>
      <c r="AA275" s="797"/>
      <c r="AB275" s="797"/>
      <c r="AC275" s="797"/>
      <c r="AD275" s="797"/>
      <c r="AE275" s="794"/>
      <c r="AF275" s="794"/>
      <c r="AG275" s="794"/>
      <c r="AH275" s="794"/>
      <c r="AI275" s="794"/>
      <c r="AJ275" s="794"/>
      <c r="AK275" s="794"/>
      <c r="AL275" s="794"/>
      <c r="AM275" s="794"/>
      <c r="AN275" s="794"/>
      <c r="AO275" s="794"/>
      <c r="AP275" s="794"/>
      <c r="AQ275" s="794"/>
      <c r="AR275" s="794"/>
      <c r="AS275" s="794"/>
      <c r="AT275" s="794"/>
      <c r="AU275" s="794"/>
      <c r="AV275" s="794"/>
      <c r="AW275" s="794"/>
      <c r="AX275" s="794"/>
      <c r="AY275" s="794"/>
      <c r="AZ275" s="794"/>
      <c r="BA275" s="794"/>
      <c r="BB275" s="794"/>
      <c r="BC275" s="794"/>
      <c r="BD275" s="794"/>
      <c r="BE275" s="794"/>
      <c r="BF275" s="794"/>
      <c r="BG275" s="794"/>
      <c r="BH275" s="794"/>
      <c r="BI275" s="794"/>
      <c r="BJ275" s="794"/>
      <c r="BK275" s="794"/>
      <c r="BL275" s="794"/>
      <c r="BM275" s="794"/>
      <c r="BN275" s="812" t="str">
        <f t="shared" si="69"/>
        <v/>
      </c>
      <c r="BO275" s="806" t="str">
        <f t="shared" si="70"/>
        <v/>
      </c>
      <c r="BP275" s="807" t="str">
        <f t="shared" si="71"/>
        <v/>
      </c>
      <c r="BQ275" s="807" t="str">
        <f t="shared" si="72"/>
        <v/>
      </c>
      <c r="BR275" s="808" t="str">
        <f t="shared" si="73"/>
        <v/>
      </c>
      <c r="BS275" s="793"/>
      <c r="BT275" s="794"/>
      <c r="BU275" s="794"/>
      <c r="BV275" s="797"/>
      <c r="BW275" s="797"/>
      <c r="BX275" s="797"/>
      <c r="BY275" s="797"/>
      <c r="BZ275" s="797"/>
      <c r="CA275" s="797"/>
      <c r="CB275" s="797"/>
      <c r="CC275" s="797"/>
      <c r="CD275" s="797"/>
      <c r="CE275" s="797"/>
      <c r="CF275" s="797"/>
      <c r="CG275" s="797"/>
      <c r="CH275" s="797"/>
      <c r="CI275" s="794"/>
      <c r="CJ275" s="794"/>
      <c r="CK275" s="794"/>
      <c r="CL275" s="794"/>
      <c r="CM275" s="794"/>
      <c r="CN275" s="794"/>
      <c r="CO275" s="794"/>
      <c r="CP275" s="794"/>
      <c r="CQ275" s="794"/>
      <c r="CR275" s="794"/>
      <c r="CS275" s="794"/>
      <c r="CT275" s="794"/>
      <c r="CU275" s="794"/>
      <c r="CV275" s="797"/>
      <c r="CW275" s="794"/>
      <c r="CX275" s="794"/>
      <c r="CY275" s="794"/>
      <c r="CZ275" s="794"/>
      <c r="DA275" s="794"/>
      <c r="DB275" s="794"/>
      <c r="DC275" s="794"/>
      <c r="DD275" s="794"/>
      <c r="DE275" s="794"/>
      <c r="DF275" s="794"/>
      <c r="DG275" s="794"/>
      <c r="DH275" s="794"/>
      <c r="DI275" s="794"/>
      <c r="DJ275" s="794"/>
      <c r="DK275" s="794"/>
      <c r="DL275" s="794"/>
      <c r="DM275" s="794"/>
      <c r="DN275" s="794"/>
      <c r="DO275" s="794"/>
      <c r="DP275" s="794"/>
      <c r="DQ275" s="794"/>
      <c r="DR275" s="812" t="str">
        <f t="shared" si="64"/>
        <v/>
      </c>
      <c r="DS275" s="806" t="str">
        <f t="shared" si="65"/>
        <v/>
      </c>
      <c r="DT275" s="807" t="str">
        <f t="shared" si="66"/>
        <v/>
      </c>
      <c r="DU275" s="807" t="str">
        <f t="shared" si="67"/>
        <v/>
      </c>
      <c r="DV275" s="808" t="str">
        <f t="shared" si="68"/>
        <v/>
      </c>
      <c r="DW275" s="793"/>
      <c r="DX275" s="794"/>
      <c r="DY275" s="794"/>
      <c r="DZ275" s="797"/>
      <c r="EA275" s="797"/>
      <c r="EB275" s="797"/>
      <c r="EC275" s="797"/>
      <c r="ED275" s="797"/>
      <c r="EE275" s="797"/>
      <c r="EF275" s="797"/>
      <c r="EG275" s="797"/>
      <c r="EH275" s="797"/>
      <c r="EI275" s="797"/>
      <c r="EJ275" s="797"/>
      <c r="EK275" s="797"/>
      <c r="EL275" s="797"/>
      <c r="EM275" s="794"/>
      <c r="EN275" s="794"/>
      <c r="EO275" s="794"/>
      <c r="EP275" s="794"/>
      <c r="EQ275" s="794"/>
      <c r="ER275" s="794"/>
      <c r="ES275" s="794"/>
      <c r="ET275" s="794"/>
      <c r="EU275" s="794"/>
      <c r="EV275" s="794"/>
      <c r="EW275" s="794"/>
      <c r="EX275" s="794"/>
      <c r="EY275" s="794"/>
      <c r="EZ275" s="797"/>
      <c r="FA275" s="794"/>
      <c r="FB275" s="794"/>
      <c r="FC275" s="794"/>
      <c r="FD275" s="794"/>
      <c r="FE275" s="794"/>
      <c r="FF275" s="794"/>
      <c r="FG275" s="794"/>
      <c r="FH275" s="794"/>
      <c r="FI275" s="794"/>
      <c r="FJ275" s="794"/>
      <c r="FK275" s="794"/>
      <c r="FL275" s="794"/>
      <c r="FM275" s="794"/>
      <c r="FN275" s="794"/>
      <c r="FO275" s="794"/>
      <c r="FP275" s="794"/>
      <c r="FQ275" s="794"/>
      <c r="FR275" s="794"/>
      <c r="FS275" s="794"/>
      <c r="FT275" s="794"/>
      <c r="FU275" s="794"/>
      <c r="FV275" s="812" t="str">
        <f t="shared" si="74"/>
        <v/>
      </c>
      <c r="FW275" s="806" t="str">
        <f t="shared" si="75"/>
        <v/>
      </c>
      <c r="FX275" s="807" t="str">
        <f t="shared" si="76"/>
        <v/>
      </c>
      <c r="FY275" s="807" t="str">
        <f t="shared" si="77"/>
        <v/>
      </c>
      <c r="FZ275" s="808" t="str">
        <f t="shared" si="78"/>
        <v/>
      </c>
    </row>
    <row r="276" spans="14:182" x14ac:dyDescent="0.2">
      <c r="N276" s="804">
        <f>SUM(AirVision!A275)</f>
        <v>0</v>
      </c>
      <c r="O276" s="793"/>
      <c r="P276" s="794"/>
      <c r="Q276" s="794"/>
      <c r="R276" s="797"/>
      <c r="S276" s="797"/>
      <c r="T276" s="797"/>
      <c r="U276" s="797"/>
      <c r="V276" s="797"/>
      <c r="W276" s="797"/>
      <c r="X276" s="797"/>
      <c r="Y276" s="797"/>
      <c r="Z276" s="797"/>
      <c r="AA276" s="797"/>
      <c r="AB276" s="797"/>
      <c r="AC276" s="797"/>
      <c r="AD276" s="797"/>
      <c r="AE276" s="794"/>
      <c r="AF276" s="794"/>
      <c r="AG276" s="794"/>
      <c r="AH276" s="794"/>
      <c r="AI276" s="794"/>
      <c r="AJ276" s="794"/>
      <c r="AK276" s="794"/>
      <c r="AL276" s="794"/>
      <c r="AM276" s="794"/>
      <c r="AN276" s="794"/>
      <c r="AO276" s="794"/>
      <c r="AP276" s="794"/>
      <c r="AQ276" s="794"/>
      <c r="AR276" s="794"/>
      <c r="AS276" s="794"/>
      <c r="AT276" s="794"/>
      <c r="AU276" s="794"/>
      <c r="AV276" s="794"/>
      <c r="AW276" s="794"/>
      <c r="AX276" s="794"/>
      <c r="AY276" s="794"/>
      <c r="AZ276" s="794"/>
      <c r="BA276" s="794"/>
      <c r="BB276" s="794"/>
      <c r="BC276" s="794"/>
      <c r="BD276" s="794"/>
      <c r="BE276" s="794"/>
      <c r="BF276" s="794"/>
      <c r="BG276" s="794"/>
      <c r="BH276" s="794"/>
      <c r="BI276" s="794"/>
      <c r="BJ276" s="794"/>
      <c r="BK276" s="794"/>
      <c r="BL276" s="794"/>
      <c r="BM276" s="794"/>
      <c r="BN276" s="812" t="str">
        <f t="shared" si="69"/>
        <v/>
      </c>
      <c r="BO276" s="806" t="str">
        <f t="shared" si="70"/>
        <v/>
      </c>
      <c r="BP276" s="807" t="str">
        <f t="shared" si="71"/>
        <v/>
      </c>
      <c r="BQ276" s="807" t="str">
        <f t="shared" si="72"/>
        <v/>
      </c>
      <c r="BR276" s="808" t="str">
        <f t="shared" si="73"/>
        <v/>
      </c>
      <c r="BS276" s="793"/>
      <c r="BT276" s="794"/>
      <c r="BU276" s="794"/>
      <c r="BV276" s="797"/>
      <c r="BW276" s="797"/>
      <c r="BX276" s="797"/>
      <c r="BY276" s="797"/>
      <c r="BZ276" s="797"/>
      <c r="CA276" s="797"/>
      <c r="CB276" s="797"/>
      <c r="CC276" s="797"/>
      <c r="CD276" s="797"/>
      <c r="CE276" s="797"/>
      <c r="CF276" s="797"/>
      <c r="CG276" s="797"/>
      <c r="CH276" s="797"/>
      <c r="CI276" s="794"/>
      <c r="CJ276" s="794"/>
      <c r="CK276" s="794"/>
      <c r="CL276" s="794"/>
      <c r="CM276" s="794"/>
      <c r="CN276" s="794"/>
      <c r="CO276" s="794"/>
      <c r="CP276" s="794"/>
      <c r="CQ276" s="794"/>
      <c r="CR276" s="794"/>
      <c r="CS276" s="794"/>
      <c r="CT276" s="794"/>
      <c r="CU276" s="794"/>
      <c r="CV276" s="797"/>
      <c r="CW276" s="794"/>
      <c r="CX276" s="794"/>
      <c r="CY276" s="794"/>
      <c r="CZ276" s="794"/>
      <c r="DA276" s="794"/>
      <c r="DB276" s="794"/>
      <c r="DC276" s="794"/>
      <c r="DD276" s="794"/>
      <c r="DE276" s="794"/>
      <c r="DF276" s="794"/>
      <c r="DG276" s="794"/>
      <c r="DH276" s="794"/>
      <c r="DI276" s="794"/>
      <c r="DJ276" s="794"/>
      <c r="DK276" s="794"/>
      <c r="DL276" s="794"/>
      <c r="DM276" s="794"/>
      <c r="DN276" s="794"/>
      <c r="DO276" s="794"/>
      <c r="DP276" s="794"/>
      <c r="DQ276" s="794"/>
      <c r="DR276" s="812" t="str">
        <f t="shared" si="64"/>
        <v/>
      </c>
      <c r="DS276" s="806" t="str">
        <f t="shared" si="65"/>
        <v/>
      </c>
      <c r="DT276" s="807" t="str">
        <f t="shared" si="66"/>
        <v/>
      </c>
      <c r="DU276" s="807" t="str">
        <f t="shared" si="67"/>
        <v/>
      </c>
      <c r="DV276" s="808" t="str">
        <f t="shared" si="68"/>
        <v/>
      </c>
      <c r="DW276" s="793"/>
      <c r="DX276" s="794"/>
      <c r="DY276" s="794"/>
      <c r="DZ276" s="797"/>
      <c r="EA276" s="797"/>
      <c r="EB276" s="797"/>
      <c r="EC276" s="797"/>
      <c r="ED276" s="797"/>
      <c r="EE276" s="797"/>
      <c r="EF276" s="797"/>
      <c r="EG276" s="797"/>
      <c r="EH276" s="797"/>
      <c r="EI276" s="797"/>
      <c r="EJ276" s="797"/>
      <c r="EK276" s="797"/>
      <c r="EL276" s="797"/>
      <c r="EM276" s="794"/>
      <c r="EN276" s="794"/>
      <c r="EO276" s="794"/>
      <c r="EP276" s="794"/>
      <c r="EQ276" s="794"/>
      <c r="ER276" s="794"/>
      <c r="ES276" s="794"/>
      <c r="ET276" s="794"/>
      <c r="EU276" s="794"/>
      <c r="EV276" s="794"/>
      <c r="EW276" s="794"/>
      <c r="EX276" s="794"/>
      <c r="EY276" s="794"/>
      <c r="EZ276" s="797"/>
      <c r="FA276" s="794"/>
      <c r="FB276" s="794"/>
      <c r="FC276" s="794"/>
      <c r="FD276" s="794"/>
      <c r="FE276" s="794"/>
      <c r="FF276" s="794"/>
      <c r="FG276" s="794"/>
      <c r="FH276" s="794"/>
      <c r="FI276" s="794"/>
      <c r="FJ276" s="794"/>
      <c r="FK276" s="794"/>
      <c r="FL276" s="794"/>
      <c r="FM276" s="794"/>
      <c r="FN276" s="794"/>
      <c r="FO276" s="794"/>
      <c r="FP276" s="794"/>
      <c r="FQ276" s="794"/>
      <c r="FR276" s="794"/>
      <c r="FS276" s="794"/>
      <c r="FT276" s="794"/>
      <c r="FU276" s="794"/>
      <c r="FV276" s="812" t="str">
        <f t="shared" si="74"/>
        <v/>
      </c>
      <c r="FW276" s="806" t="str">
        <f t="shared" si="75"/>
        <v/>
      </c>
      <c r="FX276" s="807" t="str">
        <f t="shared" si="76"/>
        <v/>
      </c>
      <c r="FY276" s="807" t="str">
        <f t="shared" si="77"/>
        <v/>
      </c>
      <c r="FZ276" s="808" t="str">
        <f t="shared" si="78"/>
        <v/>
      </c>
    </row>
    <row r="277" spans="14:182" x14ac:dyDescent="0.2">
      <c r="N277" s="804">
        <f>SUM(AirVision!A276)</f>
        <v>0</v>
      </c>
      <c r="O277" s="793"/>
      <c r="P277" s="794"/>
      <c r="Q277" s="794"/>
      <c r="R277" s="797"/>
      <c r="S277" s="797"/>
      <c r="T277" s="797"/>
      <c r="U277" s="797"/>
      <c r="V277" s="797"/>
      <c r="W277" s="797"/>
      <c r="X277" s="797"/>
      <c r="Y277" s="797"/>
      <c r="Z277" s="797"/>
      <c r="AA277" s="797"/>
      <c r="AB277" s="797"/>
      <c r="AC277" s="797"/>
      <c r="AD277" s="797"/>
      <c r="AE277" s="794"/>
      <c r="AF277" s="794"/>
      <c r="AG277" s="794"/>
      <c r="AH277" s="794"/>
      <c r="AI277" s="794"/>
      <c r="AJ277" s="794"/>
      <c r="AK277" s="794"/>
      <c r="AL277" s="794"/>
      <c r="AM277" s="794"/>
      <c r="AN277" s="794"/>
      <c r="AO277" s="794"/>
      <c r="AP277" s="794"/>
      <c r="AQ277" s="794"/>
      <c r="AR277" s="794"/>
      <c r="AS277" s="794"/>
      <c r="AT277" s="794"/>
      <c r="AU277" s="794"/>
      <c r="AV277" s="794"/>
      <c r="AW277" s="794"/>
      <c r="AX277" s="794"/>
      <c r="AY277" s="794"/>
      <c r="AZ277" s="794"/>
      <c r="BA277" s="794"/>
      <c r="BB277" s="794"/>
      <c r="BC277" s="794"/>
      <c r="BD277" s="794"/>
      <c r="BE277" s="794"/>
      <c r="BF277" s="794"/>
      <c r="BG277" s="794"/>
      <c r="BH277" s="794"/>
      <c r="BI277" s="794"/>
      <c r="BJ277" s="794"/>
      <c r="BK277" s="794"/>
      <c r="BL277" s="794"/>
      <c r="BM277" s="794"/>
      <c r="BN277" s="812" t="str">
        <f t="shared" si="69"/>
        <v/>
      </c>
      <c r="BO277" s="806" t="str">
        <f t="shared" si="70"/>
        <v/>
      </c>
      <c r="BP277" s="807" t="str">
        <f t="shared" si="71"/>
        <v/>
      </c>
      <c r="BQ277" s="807" t="str">
        <f t="shared" si="72"/>
        <v/>
      </c>
      <c r="BR277" s="808" t="str">
        <f t="shared" si="73"/>
        <v/>
      </c>
      <c r="BS277" s="793"/>
      <c r="BT277" s="794"/>
      <c r="BU277" s="794"/>
      <c r="BV277" s="797"/>
      <c r="BW277" s="797"/>
      <c r="BX277" s="797"/>
      <c r="BY277" s="797"/>
      <c r="BZ277" s="797"/>
      <c r="CA277" s="797"/>
      <c r="CB277" s="797"/>
      <c r="CC277" s="797"/>
      <c r="CD277" s="797"/>
      <c r="CE277" s="797"/>
      <c r="CF277" s="797"/>
      <c r="CG277" s="797"/>
      <c r="CH277" s="797"/>
      <c r="CI277" s="794"/>
      <c r="CJ277" s="794"/>
      <c r="CK277" s="794"/>
      <c r="CL277" s="794"/>
      <c r="CM277" s="794"/>
      <c r="CN277" s="794"/>
      <c r="CO277" s="794"/>
      <c r="CP277" s="794"/>
      <c r="CQ277" s="794"/>
      <c r="CR277" s="794"/>
      <c r="CS277" s="794"/>
      <c r="CT277" s="794"/>
      <c r="CU277" s="794"/>
      <c r="CV277" s="797"/>
      <c r="CW277" s="794"/>
      <c r="CX277" s="794"/>
      <c r="CY277" s="794"/>
      <c r="CZ277" s="794"/>
      <c r="DA277" s="794"/>
      <c r="DB277" s="794"/>
      <c r="DC277" s="794"/>
      <c r="DD277" s="794"/>
      <c r="DE277" s="794"/>
      <c r="DF277" s="794"/>
      <c r="DG277" s="794"/>
      <c r="DH277" s="794"/>
      <c r="DI277" s="794"/>
      <c r="DJ277" s="794"/>
      <c r="DK277" s="794"/>
      <c r="DL277" s="794"/>
      <c r="DM277" s="794"/>
      <c r="DN277" s="794"/>
      <c r="DO277" s="794"/>
      <c r="DP277" s="794"/>
      <c r="DQ277" s="794"/>
      <c r="DR277" s="812" t="str">
        <f t="shared" si="64"/>
        <v/>
      </c>
      <c r="DS277" s="806" t="str">
        <f t="shared" si="65"/>
        <v/>
      </c>
      <c r="DT277" s="807" t="str">
        <f t="shared" si="66"/>
        <v/>
      </c>
      <c r="DU277" s="807" t="str">
        <f t="shared" si="67"/>
        <v/>
      </c>
      <c r="DV277" s="808" t="str">
        <f t="shared" si="68"/>
        <v/>
      </c>
      <c r="DW277" s="793"/>
      <c r="DX277" s="794"/>
      <c r="DY277" s="794"/>
      <c r="DZ277" s="797"/>
      <c r="EA277" s="797"/>
      <c r="EB277" s="797"/>
      <c r="EC277" s="797"/>
      <c r="ED277" s="797"/>
      <c r="EE277" s="797"/>
      <c r="EF277" s="797"/>
      <c r="EG277" s="797"/>
      <c r="EH277" s="797"/>
      <c r="EI277" s="797"/>
      <c r="EJ277" s="797"/>
      <c r="EK277" s="797"/>
      <c r="EL277" s="797"/>
      <c r="EM277" s="794"/>
      <c r="EN277" s="794"/>
      <c r="EO277" s="794"/>
      <c r="EP277" s="794"/>
      <c r="EQ277" s="794"/>
      <c r="ER277" s="794"/>
      <c r="ES277" s="794"/>
      <c r="ET277" s="794"/>
      <c r="EU277" s="794"/>
      <c r="EV277" s="794"/>
      <c r="EW277" s="794"/>
      <c r="EX277" s="794"/>
      <c r="EY277" s="794"/>
      <c r="EZ277" s="797"/>
      <c r="FA277" s="794"/>
      <c r="FB277" s="794"/>
      <c r="FC277" s="794"/>
      <c r="FD277" s="794"/>
      <c r="FE277" s="794"/>
      <c r="FF277" s="794"/>
      <c r="FG277" s="794"/>
      <c r="FH277" s="794"/>
      <c r="FI277" s="794"/>
      <c r="FJ277" s="794"/>
      <c r="FK277" s="794"/>
      <c r="FL277" s="794"/>
      <c r="FM277" s="794"/>
      <c r="FN277" s="794"/>
      <c r="FO277" s="794"/>
      <c r="FP277" s="794"/>
      <c r="FQ277" s="794"/>
      <c r="FR277" s="794"/>
      <c r="FS277" s="794"/>
      <c r="FT277" s="794"/>
      <c r="FU277" s="794"/>
      <c r="FV277" s="812" t="str">
        <f t="shared" si="74"/>
        <v/>
      </c>
      <c r="FW277" s="806" t="str">
        <f t="shared" si="75"/>
        <v/>
      </c>
      <c r="FX277" s="807" t="str">
        <f t="shared" si="76"/>
        <v/>
      </c>
      <c r="FY277" s="807" t="str">
        <f t="shared" si="77"/>
        <v/>
      </c>
      <c r="FZ277" s="808" t="str">
        <f t="shared" si="78"/>
        <v/>
      </c>
    </row>
    <row r="278" spans="14:182" x14ac:dyDescent="0.2">
      <c r="N278" s="804">
        <f>SUM(AirVision!A277)</f>
        <v>0</v>
      </c>
      <c r="O278" s="793"/>
      <c r="P278" s="794"/>
      <c r="Q278" s="794"/>
      <c r="R278" s="797"/>
      <c r="S278" s="797"/>
      <c r="T278" s="797"/>
      <c r="U278" s="797"/>
      <c r="V278" s="797"/>
      <c r="W278" s="797"/>
      <c r="X278" s="797"/>
      <c r="Y278" s="797"/>
      <c r="Z278" s="797"/>
      <c r="AA278" s="797"/>
      <c r="AB278" s="797"/>
      <c r="AC278" s="797"/>
      <c r="AD278" s="797"/>
      <c r="AE278" s="794"/>
      <c r="AF278" s="794"/>
      <c r="AG278" s="794"/>
      <c r="AH278" s="794"/>
      <c r="AI278" s="794"/>
      <c r="AJ278" s="794"/>
      <c r="AK278" s="794"/>
      <c r="AL278" s="794"/>
      <c r="AM278" s="794"/>
      <c r="AN278" s="794"/>
      <c r="AO278" s="794"/>
      <c r="AP278" s="794"/>
      <c r="AQ278" s="794"/>
      <c r="AR278" s="794"/>
      <c r="AS278" s="794"/>
      <c r="AT278" s="794"/>
      <c r="AU278" s="794"/>
      <c r="AV278" s="794"/>
      <c r="AW278" s="794"/>
      <c r="AX278" s="794"/>
      <c r="AY278" s="794"/>
      <c r="AZ278" s="794"/>
      <c r="BA278" s="794"/>
      <c r="BB278" s="794"/>
      <c r="BC278" s="794"/>
      <c r="BD278" s="794"/>
      <c r="BE278" s="794"/>
      <c r="BF278" s="794"/>
      <c r="BG278" s="794"/>
      <c r="BH278" s="794"/>
      <c r="BI278" s="794"/>
      <c r="BJ278" s="794"/>
      <c r="BK278" s="794"/>
      <c r="BL278" s="794"/>
      <c r="BM278" s="794"/>
      <c r="BN278" s="812" t="str">
        <f t="shared" si="69"/>
        <v/>
      </c>
      <c r="BO278" s="806" t="str">
        <f t="shared" si="70"/>
        <v/>
      </c>
      <c r="BP278" s="807" t="str">
        <f t="shared" si="71"/>
        <v/>
      </c>
      <c r="BQ278" s="807" t="str">
        <f t="shared" si="72"/>
        <v/>
      </c>
      <c r="BR278" s="808" t="str">
        <f t="shared" si="73"/>
        <v/>
      </c>
      <c r="BS278" s="793"/>
      <c r="BT278" s="794"/>
      <c r="BU278" s="794"/>
      <c r="BV278" s="797"/>
      <c r="BW278" s="797"/>
      <c r="BX278" s="797"/>
      <c r="BY278" s="797"/>
      <c r="BZ278" s="797"/>
      <c r="CA278" s="797"/>
      <c r="CB278" s="797"/>
      <c r="CC278" s="797"/>
      <c r="CD278" s="797"/>
      <c r="CE278" s="797"/>
      <c r="CF278" s="797"/>
      <c r="CG278" s="797"/>
      <c r="CH278" s="797"/>
      <c r="CI278" s="794"/>
      <c r="CJ278" s="794"/>
      <c r="CK278" s="794"/>
      <c r="CL278" s="794"/>
      <c r="CM278" s="794"/>
      <c r="CN278" s="794"/>
      <c r="CO278" s="794"/>
      <c r="CP278" s="794"/>
      <c r="CQ278" s="794"/>
      <c r="CR278" s="794"/>
      <c r="CS278" s="794"/>
      <c r="CT278" s="794"/>
      <c r="CU278" s="794"/>
      <c r="CV278" s="797"/>
      <c r="CW278" s="794"/>
      <c r="CX278" s="794"/>
      <c r="CY278" s="794"/>
      <c r="CZ278" s="794"/>
      <c r="DA278" s="794"/>
      <c r="DB278" s="794"/>
      <c r="DC278" s="794"/>
      <c r="DD278" s="794"/>
      <c r="DE278" s="794"/>
      <c r="DF278" s="794"/>
      <c r="DG278" s="794"/>
      <c r="DH278" s="794"/>
      <c r="DI278" s="794"/>
      <c r="DJ278" s="794"/>
      <c r="DK278" s="794"/>
      <c r="DL278" s="794"/>
      <c r="DM278" s="794"/>
      <c r="DN278" s="794"/>
      <c r="DO278" s="794"/>
      <c r="DP278" s="794"/>
      <c r="DQ278" s="794"/>
      <c r="DR278" s="812" t="str">
        <f t="shared" si="64"/>
        <v/>
      </c>
      <c r="DS278" s="806" t="str">
        <f t="shared" si="65"/>
        <v/>
      </c>
      <c r="DT278" s="807" t="str">
        <f t="shared" si="66"/>
        <v/>
      </c>
      <c r="DU278" s="807" t="str">
        <f t="shared" si="67"/>
        <v/>
      </c>
      <c r="DV278" s="808" t="str">
        <f t="shared" si="68"/>
        <v/>
      </c>
      <c r="DW278" s="793"/>
      <c r="DX278" s="794"/>
      <c r="DY278" s="794"/>
      <c r="DZ278" s="797"/>
      <c r="EA278" s="797"/>
      <c r="EB278" s="797"/>
      <c r="EC278" s="797"/>
      <c r="ED278" s="797"/>
      <c r="EE278" s="797"/>
      <c r="EF278" s="797"/>
      <c r="EG278" s="797"/>
      <c r="EH278" s="797"/>
      <c r="EI278" s="797"/>
      <c r="EJ278" s="797"/>
      <c r="EK278" s="797"/>
      <c r="EL278" s="797"/>
      <c r="EM278" s="794"/>
      <c r="EN278" s="794"/>
      <c r="EO278" s="794"/>
      <c r="EP278" s="794"/>
      <c r="EQ278" s="794"/>
      <c r="ER278" s="794"/>
      <c r="ES278" s="794"/>
      <c r="ET278" s="794"/>
      <c r="EU278" s="794"/>
      <c r="EV278" s="794"/>
      <c r="EW278" s="794"/>
      <c r="EX278" s="794"/>
      <c r="EY278" s="794"/>
      <c r="EZ278" s="797"/>
      <c r="FA278" s="794"/>
      <c r="FB278" s="794"/>
      <c r="FC278" s="794"/>
      <c r="FD278" s="794"/>
      <c r="FE278" s="794"/>
      <c r="FF278" s="794"/>
      <c r="FG278" s="794"/>
      <c r="FH278" s="794"/>
      <c r="FI278" s="794"/>
      <c r="FJ278" s="794"/>
      <c r="FK278" s="794"/>
      <c r="FL278" s="794"/>
      <c r="FM278" s="794"/>
      <c r="FN278" s="794"/>
      <c r="FO278" s="794"/>
      <c r="FP278" s="794"/>
      <c r="FQ278" s="794"/>
      <c r="FR278" s="794"/>
      <c r="FS278" s="794"/>
      <c r="FT278" s="794"/>
      <c r="FU278" s="794"/>
      <c r="FV278" s="812" t="str">
        <f t="shared" si="74"/>
        <v/>
      </c>
      <c r="FW278" s="806" t="str">
        <f t="shared" si="75"/>
        <v/>
      </c>
      <c r="FX278" s="807" t="str">
        <f t="shared" si="76"/>
        <v/>
      </c>
      <c r="FY278" s="807" t="str">
        <f t="shared" si="77"/>
        <v/>
      </c>
      <c r="FZ278" s="808" t="str">
        <f t="shared" si="78"/>
        <v/>
      </c>
    </row>
    <row r="279" spans="14:182" x14ac:dyDescent="0.2">
      <c r="N279" s="804">
        <f>SUM(AirVision!A278)</f>
        <v>0</v>
      </c>
      <c r="O279" s="793"/>
      <c r="P279" s="794"/>
      <c r="Q279" s="794"/>
      <c r="R279" s="797"/>
      <c r="S279" s="797"/>
      <c r="T279" s="797"/>
      <c r="U279" s="797"/>
      <c r="V279" s="797"/>
      <c r="W279" s="797"/>
      <c r="X279" s="797"/>
      <c r="Y279" s="797"/>
      <c r="Z279" s="797"/>
      <c r="AA279" s="797"/>
      <c r="AB279" s="797"/>
      <c r="AC279" s="797"/>
      <c r="AD279" s="797"/>
      <c r="AE279" s="794"/>
      <c r="AF279" s="794"/>
      <c r="AG279" s="794"/>
      <c r="AH279" s="794"/>
      <c r="AI279" s="794"/>
      <c r="AJ279" s="794"/>
      <c r="AK279" s="794"/>
      <c r="AL279" s="794"/>
      <c r="AM279" s="794"/>
      <c r="AN279" s="794"/>
      <c r="AO279" s="794"/>
      <c r="AP279" s="794"/>
      <c r="AQ279" s="794"/>
      <c r="AR279" s="794"/>
      <c r="AS279" s="794"/>
      <c r="AT279" s="794"/>
      <c r="AU279" s="794"/>
      <c r="AV279" s="794"/>
      <c r="AW279" s="794"/>
      <c r="AX279" s="794"/>
      <c r="AY279" s="794"/>
      <c r="AZ279" s="794"/>
      <c r="BA279" s="794"/>
      <c r="BB279" s="794"/>
      <c r="BC279" s="794"/>
      <c r="BD279" s="794"/>
      <c r="BE279" s="794"/>
      <c r="BF279" s="794"/>
      <c r="BG279" s="794"/>
      <c r="BH279" s="794"/>
      <c r="BI279" s="794"/>
      <c r="BJ279" s="794"/>
      <c r="BK279" s="794"/>
      <c r="BL279" s="794"/>
      <c r="BM279" s="794"/>
      <c r="BN279" s="812" t="str">
        <f t="shared" si="69"/>
        <v/>
      </c>
      <c r="BO279" s="806" t="str">
        <f t="shared" si="70"/>
        <v/>
      </c>
      <c r="BP279" s="807" t="str">
        <f t="shared" si="71"/>
        <v/>
      </c>
      <c r="BQ279" s="807" t="str">
        <f t="shared" si="72"/>
        <v/>
      </c>
      <c r="BR279" s="808" t="str">
        <f t="shared" si="73"/>
        <v/>
      </c>
      <c r="BS279" s="793"/>
      <c r="BT279" s="794"/>
      <c r="BU279" s="794"/>
      <c r="BV279" s="797"/>
      <c r="BW279" s="797"/>
      <c r="BX279" s="797"/>
      <c r="BY279" s="797"/>
      <c r="BZ279" s="797"/>
      <c r="CA279" s="797"/>
      <c r="CB279" s="797"/>
      <c r="CC279" s="797"/>
      <c r="CD279" s="797"/>
      <c r="CE279" s="797"/>
      <c r="CF279" s="797"/>
      <c r="CG279" s="797"/>
      <c r="CH279" s="797"/>
      <c r="CI279" s="794"/>
      <c r="CJ279" s="794"/>
      <c r="CK279" s="794"/>
      <c r="CL279" s="794"/>
      <c r="CM279" s="794"/>
      <c r="CN279" s="794"/>
      <c r="CO279" s="794"/>
      <c r="CP279" s="794"/>
      <c r="CQ279" s="794"/>
      <c r="CR279" s="794"/>
      <c r="CS279" s="794"/>
      <c r="CT279" s="794"/>
      <c r="CU279" s="794"/>
      <c r="CV279" s="797"/>
      <c r="CW279" s="794"/>
      <c r="CX279" s="794"/>
      <c r="CY279" s="794"/>
      <c r="CZ279" s="794"/>
      <c r="DA279" s="794"/>
      <c r="DB279" s="794"/>
      <c r="DC279" s="794"/>
      <c r="DD279" s="794"/>
      <c r="DE279" s="794"/>
      <c r="DF279" s="794"/>
      <c r="DG279" s="794"/>
      <c r="DH279" s="794"/>
      <c r="DI279" s="794"/>
      <c r="DJ279" s="794"/>
      <c r="DK279" s="794"/>
      <c r="DL279" s="794"/>
      <c r="DM279" s="794"/>
      <c r="DN279" s="794"/>
      <c r="DO279" s="794"/>
      <c r="DP279" s="794"/>
      <c r="DQ279" s="794"/>
      <c r="DR279" s="812" t="str">
        <f t="shared" si="64"/>
        <v/>
      </c>
      <c r="DS279" s="806" t="str">
        <f t="shared" si="65"/>
        <v/>
      </c>
      <c r="DT279" s="807" t="str">
        <f t="shared" si="66"/>
        <v/>
      </c>
      <c r="DU279" s="807" t="str">
        <f t="shared" si="67"/>
        <v/>
      </c>
      <c r="DV279" s="808" t="str">
        <f t="shared" si="68"/>
        <v/>
      </c>
      <c r="DW279" s="793"/>
      <c r="DX279" s="794"/>
      <c r="DY279" s="794"/>
      <c r="DZ279" s="797"/>
      <c r="EA279" s="797"/>
      <c r="EB279" s="797"/>
      <c r="EC279" s="797"/>
      <c r="ED279" s="797"/>
      <c r="EE279" s="797"/>
      <c r="EF279" s="797"/>
      <c r="EG279" s="797"/>
      <c r="EH279" s="797"/>
      <c r="EI279" s="797"/>
      <c r="EJ279" s="797"/>
      <c r="EK279" s="797"/>
      <c r="EL279" s="797"/>
      <c r="EM279" s="794"/>
      <c r="EN279" s="794"/>
      <c r="EO279" s="794"/>
      <c r="EP279" s="794"/>
      <c r="EQ279" s="794"/>
      <c r="ER279" s="794"/>
      <c r="ES279" s="794"/>
      <c r="ET279" s="794"/>
      <c r="EU279" s="794"/>
      <c r="EV279" s="794"/>
      <c r="EW279" s="794"/>
      <c r="EX279" s="794"/>
      <c r="EY279" s="794"/>
      <c r="EZ279" s="797"/>
      <c r="FA279" s="794"/>
      <c r="FB279" s="794"/>
      <c r="FC279" s="794"/>
      <c r="FD279" s="794"/>
      <c r="FE279" s="794"/>
      <c r="FF279" s="794"/>
      <c r="FG279" s="794"/>
      <c r="FH279" s="794"/>
      <c r="FI279" s="794"/>
      <c r="FJ279" s="794"/>
      <c r="FK279" s="794"/>
      <c r="FL279" s="794"/>
      <c r="FM279" s="794"/>
      <c r="FN279" s="794"/>
      <c r="FO279" s="794"/>
      <c r="FP279" s="794"/>
      <c r="FQ279" s="794"/>
      <c r="FR279" s="794"/>
      <c r="FS279" s="794"/>
      <c r="FT279" s="794"/>
      <c r="FU279" s="794"/>
      <c r="FV279" s="812" t="str">
        <f t="shared" si="74"/>
        <v/>
      </c>
      <c r="FW279" s="806" t="str">
        <f t="shared" si="75"/>
        <v/>
      </c>
      <c r="FX279" s="807" t="str">
        <f t="shared" si="76"/>
        <v/>
      </c>
      <c r="FY279" s="807" t="str">
        <f t="shared" si="77"/>
        <v/>
      </c>
      <c r="FZ279" s="808" t="str">
        <f t="shared" si="78"/>
        <v/>
      </c>
    </row>
    <row r="280" spans="14:182" x14ac:dyDescent="0.2">
      <c r="N280" s="804">
        <f>SUM(AirVision!A279)</f>
        <v>0</v>
      </c>
      <c r="O280" s="793"/>
      <c r="P280" s="794"/>
      <c r="Q280" s="794"/>
      <c r="R280" s="797"/>
      <c r="S280" s="797"/>
      <c r="T280" s="797"/>
      <c r="U280" s="797"/>
      <c r="V280" s="797"/>
      <c r="W280" s="797"/>
      <c r="X280" s="797"/>
      <c r="Y280" s="797"/>
      <c r="Z280" s="797"/>
      <c r="AA280" s="797"/>
      <c r="AB280" s="797"/>
      <c r="AC280" s="797"/>
      <c r="AD280" s="797"/>
      <c r="AE280" s="794"/>
      <c r="AF280" s="794"/>
      <c r="AG280" s="794"/>
      <c r="AH280" s="794"/>
      <c r="AI280" s="794"/>
      <c r="AJ280" s="794"/>
      <c r="AK280" s="794"/>
      <c r="AL280" s="794"/>
      <c r="AM280" s="794"/>
      <c r="AN280" s="794"/>
      <c r="AO280" s="794"/>
      <c r="AP280" s="794"/>
      <c r="AQ280" s="794"/>
      <c r="AR280" s="794"/>
      <c r="AS280" s="794"/>
      <c r="AT280" s="794"/>
      <c r="AU280" s="794"/>
      <c r="AV280" s="794"/>
      <c r="AW280" s="794"/>
      <c r="AX280" s="794"/>
      <c r="AY280" s="794"/>
      <c r="AZ280" s="794"/>
      <c r="BA280" s="794"/>
      <c r="BB280" s="794"/>
      <c r="BC280" s="794"/>
      <c r="BD280" s="794"/>
      <c r="BE280" s="794"/>
      <c r="BF280" s="794"/>
      <c r="BG280" s="794"/>
      <c r="BH280" s="794"/>
      <c r="BI280" s="794"/>
      <c r="BJ280" s="794"/>
      <c r="BK280" s="794"/>
      <c r="BL280" s="794"/>
      <c r="BM280" s="794"/>
      <c r="BN280" s="812" t="str">
        <f t="shared" si="69"/>
        <v/>
      </c>
      <c r="BO280" s="806" t="str">
        <f t="shared" si="70"/>
        <v/>
      </c>
      <c r="BP280" s="807" t="str">
        <f t="shared" si="71"/>
        <v/>
      </c>
      <c r="BQ280" s="807" t="str">
        <f t="shared" si="72"/>
        <v/>
      </c>
      <c r="BR280" s="808" t="str">
        <f t="shared" si="73"/>
        <v/>
      </c>
      <c r="BS280" s="793"/>
      <c r="BT280" s="794"/>
      <c r="BU280" s="794"/>
      <c r="BV280" s="797"/>
      <c r="BW280" s="797"/>
      <c r="BX280" s="797"/>
      <c r="BY280" s="797"/>
      <c r="BZ280" s="797"/>
      <c r="CA280" s="797"/>
      <c r="CB280" s="797"/>
      <c r="CC280" s="797"/>
      <c r="CD280" s="797"/>
      <c r="CE280" s="797"/>
      <c r="CF280" s="797"/>
      <c r="CG280" s="797"/>
      <c r="CH280" s="797"/>
      <c r="CI280" s="794"/>
      <c r="CJ280" s="794"/>
      <c r="CK280" s="794"/>
      <c r="CL280" s="794"/>
      <c r="CM280" s="794"/>
      <c r="CN280" s="794"/>
      <c r="CO280" s="794"/>
      <c r="CP280" s="794"/>
      <c r="CQ280" s="794"/>
      <c r="CR280" s="794"/>
      <c r="CS280" s="794"/>
      <c r="CT280" s="794"/>
      <c r="CU280" s="794"/>
      <c r="CV280" s="797"/>
      <c r="CW280" s="794"/>
      <c r="CX280" s="794"/>
      <c r="CY280" s="794"/>
      <c r="CZ280" s="794"/>
      <c r="DA280" s="794"/>
      <c r="DB280" s="794"/>
      <c r="DC280" s="794"/>
      <c r="DD280" s="794"/>
      <c r="DE280" s="794"/>
      <c r="DF280" s="794"/>
      <c r="DG280" s="794"/>
      <c r="DH280" s="794"/>
      <c r="DI280" s="794"/>
      <c r="DJ280" s="794"/>
      <c r="DK280" s="794"/>
      <c r="DL280" s="794"/>
      <c r="DM280" s="794"/>
      <c r="DN280" s="794"/>
      <c r="DO280" s="794"/>
      <c r="DP280" s="794"/>
      <c r="DQ280" s="794"/>
      <c r="DR280" s="812" t="str">
        <f t="shared" si="64"/>
        <v/>
      </c>
      <c r="DS280" s="806" t="str">
        <f t="shared" si="65"/>
        <v/>
      </c>
      <c r="DT280" s="807" t="str">
        <f t="shared" si="66"/>
        <v/>
      </c>
      <c r="DU280" s="807" t="str">
        <f t="shared" si="67"/>
        <v/>
      </c>
      <c r="DV280" s="808" t="str">
        <f t="shared" si="68"/>
        <v/>
      </c>
      <c r="DW280" s="793"/>
      <c r="DX280" s="794"/>
      <c r="DY280" s="794"/>
      <c r="DZ280" s="797"/>
      <c r="EA280" s="797"/>
      <c r="EB280" s="797"/>
      <c r="EC280" s="797"/>
      <c r="ED280" s="797"/>
      <c r="EE280" s="797"/>
      <c r="EF280" s="797"/>
      <c r="EG280" s="797"/>
      <c r="EH280" s="797"/>
      <c r="EI280" s="797"/>
      <c r="EJ280" s="797"/>
      <c r="EK280" s="797"/>
      <c r="EL280" s="797"/>
      <c r="EM280" s="794"/>
      <c r="EN280" s="794"/>
      <c r="EO280" s="794"/>
      <c r="EP280" s="794"/>
      <c r="EQ280" s="794"/>
      <c r="ER280" s="794"/>
      <c r="ES280" s="794"/>
      <c r="ET280" s="794"/>
      <c r="EU280" s="794"/>
      <c r="EV280" s="794"/>
      <c r="EW280" s="794"/>
      <c r="EX280" s="794"/>
      <c r="EY280" s="794"/>
      <c r="EZ280" s="797"/>
      <c r="FA280" s="794"/>
      <c r="FB280" s="794"/>
      <c r="FC280" s="794"/>
      <c r="FD280" s="794"/>
      <c r="FE280" s="794"/>
      <c r="FF280" s="794"/>
      <c r="FG280" s="794"/>
      <c r="FH280" s="794"/>
      <c r="FI280" s="794"/>
      <c r="FJ280" s="794"/>
      <c r="FK280" s="794"/>
      <c r="FL280" s="794"/>
      <c r="FM280" s="794"/>
      <c r="FN280" s="794"/>
      <c r="FO280" s="794"/>
      <c r="FP280" s="794"/>
      <c r="FQ280" s="794"/>
      <c r="FR280" s="794"/>
      <c r="FS280" s="794"/>
      <c r="FT280" s="794"/>
      <c r="FU280" s="794"/>
      <c r="FV280" s="812" t="str">
        <f t="shared" si="74"/>
        <v/>
      </c>
      <c r="FW280" s="806" t="str">
        <f t="shared" si="75"/>
        <v/>
      </c>
      <c r="FX280" s="807" t="str">
        <f t="shared" si="76"/>
        <v/>
      </c>
      <c r="FY280" s="807" t="str">
        <f t="shared" si="77"/>
        <v/>
      </c>
      <c r="FZ280" s="808" t="str">
        <f t="shared" si="78"/>
        <v/>
      </c>
    </row>
    <row r="281" spans="14:182" x14ac:dyDescent="0.2">
      <c r="N281" s="804">
        <f>SUM(AirVision!A280)</f>
        <v>0</v>
      </c>
      <c r="O281" s="793"/>
      <c r="P281" s="794"/>
      <c r="Q281" s="794"/>
      <c r="R281" s="797"/>
      <c r="S281" s="797"/>
      <c r="T281" s="797"/>
      <c r="U281" s="797"/>
      <c r="V281" s="797"/>
      <c r="W281" s="797"/>
      <c r="X281" s="797"/>
      <c r="Y281" s="797"/>
      <c r="Z281" s="797"/>
      <c r="AA281" s="797"/>
      <c r="AB281" s="797"/>
      <c r="AC281" s="797"/>
      <c r="AD281" s="797"/>
      <c r="AE281" s="794"/>
      <c r="AF281" s="794"/>
      <c r="AG281" s="794"/>
      <c r="AH281" s="794"/>
      <c r="AI281" s="794"/>
      <c r="AJ281" s="794"/>
      <c r="AK281" s="794"/>
      <c r="AL281" s="794"/>
      <c r="AM281" s="794"/>
      <c r="AN281" s="794"/>
      <c r="AO281" s="794"/>
      <c r="AP281" s="794"/>
      <c r="AQ281" s="794"/>
      <c r="AR281" s="794"/>
      <c r="AS281" s="794"/>
      <c r="AT281" s="794"/>
      <c r="AU281" s="794"/>
      <c r="AV281" s="794"/>
      <c r="AW281" s="794"/>
      <c r="AX281" s="794"/>
      <c r="AY281" s="794"/>
      <c r="AZ281" s="794"/>
      <c r="BA281" s="794"/>
      <c r="BB281" s="794"/>
      <c r="BC281" s="794"/>
      <c r="BD281" s="794"/>
      <c r="BE281" s="794"/>
      <c r="BF281" s="794"/>
      <c r="BG281" s="794"/>
      <c r="BH281" s="794"/>
      <c r="BI281" s="794"/>
      <c r="BJ281" s="794"/>
      <c r="BK281" s="794"/>
      <c r="BL281" s="794"/>
      <c r="BM281" s="794"/>
      <c r="BN281" s="812" t="str">
        <f t="shared" si="69"/>
        <v/>
      </c>
      <c r="BO281" s="806" t="str">
        <f t="shared" si="70"/>
        <v/>
      </c>
      <c r="BP281" s="807" t="str">
        <f t="shared" si="71"/>
        <v/>
      </c>
      <c r="BQ281" s="807" t="str">
        <f t="shared" si="72"/>
        <v/>
      </c>
      <c r="BR281" s="808" t="str">
        <f t="shared" si="73"/>
        <v/>
      </c>
      <c r="BS281" s="793"/>
      <c r="BT281" s="794"/>
      <c r="BU281" s="794"/>
      <c r="BV281" s="797"/>
      <c r="BW281" s="797"/>
      <c r="BX281" s="797"/>
      <c r="BY281" s="797"/>
      <c r="BZ281" s="797"/>
      <c r="CA281" s="797"/>
      <c r="CB281" s="797"/>
      <c r="CC281" s="797"/>
      <c r="CD281" s="797"/>
      <c r="CE281" s="797"/>
      <c r="CF281" s="797"/>
      <c r="CG281" s="797"/>
      <c r="CH281" s="797"/>
      <c r="CI281" s="794"/>
      <c r="CJ281" s="794"/>
      <c r="CK281" s="794"/>
      <c r="CL281" s="794"/>
      <c r="CM281" s="794"/>
      <c r="CN281" s="794"/>
      <c r="CO281" s="794"/>
      <c r="CP281" s="794"/>
      <c r="CQ281" s="794"/>
      <c r="CR281" s="794"/>
      <c r="CS281" s="794"/>
      <c r="CT281" s="794"/>
      <c r="CU281" s="794"/>
      <c r="CV281" s="797"/>
      <c r="CW281" s="794"/>
      <c r="CX281" s="794"/>
      <c r="CY281" s="794"/>
      <c r="CZ281" s="794"/>
      <c r="DA281" s="794"/>
      <c r="DB281" s="794"/>
      <c r="DC281" s="794"/>
      <c r="DD281" s="794"/>
      <c r="DE281" s="794"/>
      <c r="DF281" s="794"/>
      <c r="DG281" s="794"/>
      <c r="DH281" s="794"/>
      <c r="DI281" s="794"/>
      <c r="DJ281" s="794"/>
      <c r="DK281" s="794"/>
      <c r="DL281" s="794"/>
      <c r="DM281" s="794"/>
      <c r="DN281" s="794"/>
      <c r="DO281" s="794"/>
      <c r="DP281" s="794"/>
      <c r="DQ281" s="794"/>
      <c r="DR281" s="812" t="str">
        <f t="shared" si="64"/>
        <v/>
      </c>
      <c r="DS281" s="806" t="str">
        <f t="shared" si="65"/>
        <v/>
      </c>
      <c r="DT281" s="807" t="str">
        <f t="shared" si="66"/>
        <v/>
      </c>
      <c r="DU281" s="807" t="str">
        <f t="shared" si="67"/>
        <v/>
      </c>
      <c r="DV281" s="808" t="str">
        <f t="shared" si="68"/>
        <v/>
      </c>
      <c r="DW281" s="793"/>
      <c r="DX281" s="794"/>
      <c r="DY281" s="794"/>
      <c r="DZ281" s="797"/>
      <c r="EA281" s="797"/>
      <c r="EB281" s="797"/>
      <c r="EC281" s="797"/>
      <c r="ED281" s="797"/>
      <c r="EE281" s="797"/>
      <c r="EF281" s="797"/>
      <c r="EG281" s="797"/>
      <c r="EH281" s="797"/>
      <c r="EI281" s="797"/>
      <c r="EJ281" s="797"/>
      <c r="EK281" s="797"/>
      <c r="EL281" s="797"/>
      <c r="EM281" s="794"/>
      <c r="EN281" s="794"/>
      <c r="EO281" s="794"/>
      <c r="EP281" s="794"/>
      <c r="EQ281" s="794"/>
      <c r="ER281" s="794"/>
      <c r="ES281" s="794"/>
      <c r="ET281" s="794"/>
      <c r="EU281" s="794"/>
      <c r="EV281" s="794"/>
      <c r="EW281" s="794"/>
      <c r="EX281" s="794"/>
      <c r="EY281" s="794"/>
      <c r="EZ281" s="797"/>
      <c r="FA281" s="794"/>
      <c r="FB281" s="794"/>
      <c r="FC281" s="794"/>
      <c r="FD281" s="794"/>
      <c r="FE281" s="794"/>
      <c r="FF281" s="794"/>
      <c r="FG281" s="794"/>
      <c r="FH281" s="794"/>
      <c r="FI281" s="794"/>
      <c r="FJ281" s="794"/>
      <c r="FK281" s="794"/>
      <c r="FL281" s="794"/>
      <c r="FM281" s="794"/>
      <c r="FN281" s="794"/>
      <c r="FO281" s="794"/>
      <c r="FP281" s="794"/>
      <c r="FQ281" s="794"/>
      <c r="FR281" s="794"/>
      <c r="FS281" s="794"/>
      <c r="FT281" s="794"/>
      <c r="FU281" s="794"/>
      <c r="FV281" s="812" t="str">
        <f t="shared" si="74"/>
        <v/>
      </c>
      <c r="FW281" s="806" t="str">
        <f t="shared" si="75"/>
        <v/>
      </c>
      <c r="FX281" s="807" t="str">
        <f t="shared" si="76"/>
        <v/>
      </c>
      <c r="FY281" s="807" t="str">
        <f t="shared" si="77"/>
        <v/>
      </c>
      <c r="FZ281" s="808" t="str">
        <f t="shared" si="78"/>
        <v/>
      </c>
    </row>
    <row r="282" spans="14:182" x14ac:dyDescent="0.2">
      <c r="N282" s="804">
        <f>SUM(AirVision!A281)</f>
        <v>0</v>
      </c>
      <c r="O282" s="793"/>
      <c r="P282" s="794"/>
      <c r="Q282" s="794"/>
      <c r="R282" s="797"/>
      <c r="S282" s="797"/>
      <c r="T282" s="797"/>
      <c r="U282" s="797"/>
      <c r="V282" s="797"/>
      <c r="W282" s="797"/>
      <c r="X282" s="797"/>
      <c r="Y282" s="797"/>
      <c r="Z282" s="797"/>
      <c r="AA282" s="797"/>
      <c r="AB282" s="797"/>
      <c r="AC282" s="797"/>
      <c r="AD282" s="797"/>
      <c r="AE282" s="794"/>
      <c r="AF282" s="794"/>
      <c r="AG282" s="794"/>
      <c r="AH282" s="794"/>
      <c r="AI282" s="794"/>
      <c r="AJ282" s="794"/>
      <c r="AK282" s="794"/>
      <c r="AL282" s="794"/>
      <c r="AM282" s="794"/>
      <c r="AN282" s="794"/>
      <c r="AO282" s="794"/>
      <c r="AP282" s="794"/>
      <c r="AQ282" s="794"/>
      <c r="AR282" s="794"/>
      <c r="AS282" s="794"/>
      <c r="AT282" s="794"/>
      <c r="AU282" s="794"/>
      <c r="AV282" s="794"/>
      <c r="AW282" s="794"/>
      <c r="AX282" s="794"/>
      <c r="AY282" s="794"/>
      <c r="AZ282" s="794"/>
      <c r="BA282" s="794"/>
      <c r="BB282" s="794"/>
      <c r="BC282" s="794"/>
      <c r="BD282" s="794"/>
      <c r="BE282" s="794"/>
      <c r="BF282" s="794"/>
      <c r="BG282" s="794"/>
      <c r="BH282" s="794"/>
      <c r="BI282" s="794"/>
      <c r="BJ282" s="794"/>
      <c r="BK282" s="794"/>
      <c r="BL282" s="794"/>
      <c r="BM282" s="794"/>
      <c r="BN282" s="812" t="str">
        <f t="shared" si="69"/>
        <v/>
      </c>
      <c r="BO282" s="806" t="str">
        <f t="shared" si="70"/>
        <v/>
      </c>
      <c r="BP282" s="807" t="str">
        <f t="shared" si="71"/>
        <v/>
      </c>
      <c r="BQ282" s="807" t="str">
        <f t="shared" si="72"/>
        <v/>
      </c>
      <c r="BR282" s="808" t="str">
        <f t="shared" si="73"/>
        <v/>
      </c>
      <c r="BS282" s="793"/>
      <c r="BT282" s="794"/>
      <c r="BU282" s="794"/>
      <c r="BV282" s="797"/>
      <c r="BW282" s="797"/>
      <c r="BX282" s="797"/>
      <c r="BY282" s="797"/>
      <c r="BZ282" s="797"/>
      <c r="CA282" s="797"/>
      <c r="CB282" s="797"/>
      <c r="CC282" s="797"/>
      <c r="CD282" s="797"/>
      <c r="CE282" s="797"/>
      <c r="CF282" s="797"/>
      <c r="CG282" s="797"/>
      <c r="CH282" s="797"/>
      <c r="CI282" s="794"/>
      <c r="CJ282" s="794"/>
      <c r="CK282" s="794"/>
      <c r="CL282" s="794"/>
      <c r="CM282" s="794"/>
      <c r="CN282" s="794"/>
      <c r="CO282" s="794"/>
      <c r="CP282" s="794"/>
      <c r="CQ282" s="794"/>
      <c r="CR282" s="794"/>
      <c r="CS282" s="794"/>
      <c r="CT282" s="794"/>
      <c r="CU282" s="794"/>
      <c r="CV282" s="797"/>
      <c r="CW282" s="794"/>
      <c r="CX282" s="794"/>
      <c r="CY282" s="794"/>
      <c r="CZ282" s="794"/>
      <c r="DA282" s="794"/>
      <c r="DB282" s="794"/>
      <c r="DC282" s="794"/>
      <c r="DD282" s="794"/>
      <c r="DE282" s="794"/>
      <c r="DF282" s="794"/>
      <c r="DG282" s="794"/>
      <c r="DH282" s="794"/>
      <c r="DI282" s="794"/>
      <c r="DJ282" s="794"/>
      <c r="DK282" s="794"/>
      <c r="DL282" s="794"/>
      <c r="DM282" s="794"/>
      <c r="DN282" s="794"/>
      <c r="DO282" s="794"/>
      <c r="DP282" s="794"/>
      <c r="DQ282" s="794"/>
      <c r="DR282" s="812" t="str">
        <f t="shared" si="64"/>
        <v/>
      </c>
      <c r="DS282" s="806" t="str">
        <f t="shared" si="65"/>
        <v/>
      </c>
      <c r="DT282" s="807" t="str">
        <f t="shared" si="66"/>
        <v/>
      </c>
      <c r="DU282" s="807" t="str">
        <f t="shared" si="67"/>
        <v/>
      </c>
      <c r="DV282" s="808" t="str">
        <f t="shared" si="68"/>
        <v/>
      </c>
      <c r="DW282" s="793"/>
      <c r="DX282" s="794"/>
      <c r="DY282" s="794"/>
      <c r="DZ282" s="797"/>
      <c r="EA282" s="797"/>
      <c r="EB282" s="797"/>
      <c r="EC282" s="797"/>
      <c r="ED282" s="797"/>
      <c r="EE282" s="797"/>
      <c r="EF282" s="797"/>
      <c r="EG282" s="797"/>
      <c r="EH282" s="797"/>
      <c r="EI282" s="797"/>
      <c r="EJ282" s="797"/>
      <c r="EK282" s="797"/>
      <c r="EL282" s="797"/>
      <c r="EM282" s="794"/>
      <c r="EN282" s="794"/>
      <c r="EO282" s="794"/>
      <c r="EP282" s="794"/>
      <c r="EQ282" s="794"/>
      <c r="ER282" s="794"/>
      <c r="ES282" s="794"/>
      <c r="ET282" s="794"/>
      <c r="EU282" s="794"/>
      <c r="EV282" s="794"/>
      <c r="EW282" s="794"/>
      <c r="EX282" s="794"/>
      <c r="EY282" s="794"/>
      <c r="EZ282" s="797"/>
      <c r="FA282" s="794"/>
      <c r="FB282" s="794"/>
      <c r="FC282" s="794"/>
      <c r="FD282" s="794"/>
      <c r="FE282" s="794"/>
      <c r="FF282" s="794"/>
      <c r="FG282" s="794"/>
      <c r="FH282" s="794"/>
      <c r="FI282" s="794"/>
      <c r="FJ282" s="794"/>
      <c r="FK282" s="794"/>
      <c r="FL282" s="794"/>
      <c r="FM282" s="794"/>
      <c r="FN282" s="794"/>
      <c r="FO282" s="794"/>
      <c r="FP282" s="794"/>
      <c r="FQ282" s="794"/>
      <c r="FR282" s="794"/>
      <c r="FS282" s="794"/>
      <c r="FT282" s="794"/>
      <c r="FU282" s="794"/>
      <c r="FV282" s="812" t="str">
        <f t="shared" si="74"/>
        <v/>
      </c>
      <c r="FW282" s="806" t="str">
        <f t="shared" si="75"/>
        <v/>
      </c>
      <c r="FX282" s="807" t="str">
        <f t="shared" si="76"/>
        <v/>
      </c>
      <c r="FY282" s="807" t="str">
        <f t="shared" si="77"/>
        <v/>
      </c>
      <c r="FZ282" s="808" t="str">
        <f t="shared" si="78"/>
        <v/>
      </c>
    </row>
    <row r="283" spans="14:182" x14ac:dyDescent="0.2">
      <c r="N283" s="804">
        <f>SUM(AirVision!A282)</f>
        <v>0</v>
      </c>
      <c r="O283" s="793"/>
      <c r="P283" s="794"/>
      <c r="Q283" s="794"/>
      <c r="R283" s="797"/>
      <c r="S283" s="797"/>
      <c r="T283" s="797"/>
      <c r="U283" s="797"/>
      <c r="V283" s="797"/>
      <c r="W283" s="797"/>
      <c r="X283" s="797"/>
      <c r="Y283" s="797"/>
      <c r="Z283" s="797"/>
      <c r="AA283" s="797"/>
      <c r="AB283" s="797"/>
      <c r="AC283" s="797"/>
      <c r="AD283" s="797"/>
      <c r="AE283" s="794"/>
      <c r="AF283" s="794"/>
      <c r="AG283" s="794"/>
      <c r="AH283" s="794"/>
      <c r="AI283" s="794"/>
      <c r="AJ283" s="794"/>
      <c r="AK283" s="794"/>
      <c r="AL283" s="794"/>
      <c r="AM283" s="794"/>
      <c r="AN283" s="794"/>
      <c r="AO283" s="794"/>
      <c r="AP283" s="794"/>
      <c r="AQ283" s="794"/>
      <c r="AR283" s="794"/>
      <c r="AS283" s="794"/>
      <c r="AT283" s="794"/>
      <c r="AU283" s="794"/>
      <c r="AV283" s="794"/>
      <c r="AW283" s="794"/>
      <c r="AX283" s="794"/>
      <c r="AY283" s="794"/>
      <c r="AZ283" s="794"/>
      <c r="BA283" s="794"/>
      <c r="BB283" s="794"/>
      <c r="BC283" s="794"/>
      <c r="BD283" s="794"/>
      <c r="BE283" s="794"/>
      <c r="BF283" s="794"/>
      <c r="BG283" s="794"/>
      <c r="BH283" s="794"/>
      <c r="BI283" s="794"/>
      <c r="BJ283" s="794"/>
      <c r="BK283" s="794"/>
      <c r="BL283" s="794"/>
      <c r="BM283" s="794"/>
      <c r="BN283" s="812" t="str">
        <f t="shared" si="69"/>
        <v/>
      </c>
      <c r="BO283" s="806" t="str">
        <f t="shared" si="70"/>
        <v/>
      </c>
      <c r="BP283" s="807" t="str">
        <f t="shared" si="71"/>
        <v/>
      </c>
      <c r="BQ283" s="807" t="str">
        <f t="shared" si="72"/>
        <v/>
      </c>
      <c r="BR283" s="808" t="str">
        <f t="shared" si="73"/>
        <v/>
      </c>
      <c r="BS283" s="793"/>
      <c r="BT283" s="794"/>
      <c r="BU283" s="794"/>
      <c r="BV283" s="797"/>
      <c r="BW283" s="797"/>
      <c r="BX283" s="797"/>
      <c r="BY283" s="797"/>
      <c r="BZ283" s="797"/>
      <c r="CA283" s="797"/>
      <c r="CB283" s="797"/>
      <c r="CC283" s="797"/>
      <c r="CD283" s="797"/>
      <c r="CE283" s="797"/>
      <c r="CF283" s="797"/>
      <c r="CG283" s="797"/>
      <c r="CH283" s="797"/>
      <c r="CI283" s="794"/>
      <c r="CJ283" s="794"/>
      <c r="CK283" s="794"/>
      <c r="CL283" s="794"/>
      <c r="CM283" s="794"/>
      <c r="CN283" s="794"/>
      <c r="CO283" s="794"/>
      <c r="CP283" s="794"/>
      <c r="CQ283" s="794"/>
      <c r="CR283" s="794"/>
      <c r="CS283" s="794"/>
      <c r="CT283" s="794"/>
      <c r="CU283" s="794"/>
      <c r="CV283" s="797"/>
      <c r="CW283" s="794"/>
      <c r="CX283" s="794"/>
      <c r="CY283" s="794"/>
      <c r="CZ283" s="794"/>
      <c r="DA283" s="794"/>
      <c r="DB283" s="794"/>
      <c r="DC283" s="794"/>
      <c r="DD283" s="794"/>
      <c r="DE283" s="794"/>
      <c r="DF283" s="794"/>
      <c r="DG283" s="794"/>
      <c r="DH283" s="794"/>
      <c r="DI283" s="794"/>
      <c r="DJ283" s="794"/>
      <c r="DK283" s="794"/>
      <c r="DL283" s="794"/>
      <c r="DM283" s="794"/>
      <c r="DN283" s="794"/>
      <c r="DO283" s="794"/>
      <c r="DP283" s="794"/>
      <c r="DQ283" s="794"/>
      <c r="DR283" s="812" t="str">
        <f t="shared" si="64"/>
        <v/>
      </c>
      <c r="DS283" s="806" t="str">
        <f t="shared" si="65"/>
        <v/>
      </c>
      <c r="DT283" s="807" t="str">
        <f t="shared" si="66"/>
        <v/>
      </c>
      <c r="DU283" s="807" t="str">
        <f t="shared" si="67"/>
        <v/>
      </c>
      <c r="DV283" s="808" t="str">
        <f t="shared" si="68"/>
        <v/>
      </c>
      <c r="DW283" s="793"/>
      <c r="DX283" s="794"/>
      <c r="DY283" s="794"/>
      <c r="DZ283" s="797"/>
      <c r="EA283" s="797"/>
      <c r="EB283" s="797"/>
      <c r="EC283" s="797"/>
      <c r="ED283" s="797"/>
      <c r="EE283" s="797"/>
      <c r="EF283" s="797"/>
      <c r="EG283" s="797"/>
      <c r="EH283" s="797"/>
      <c r="EI283" s="797"/>
      <c r="EJ283" s="797"/>
      <c r="EK283" s="797"/>
      <c r="EL283" s="797"/>
      <c r="EM283" s="794"/>
      <c r="EN283" s="794"/>
      <c r="EO283" s="794"/>
      <c r="EP283" s="794"/>
      <c r="EQ283" s="794"/>
      <c r="ER283" s="794"/>
      <c r="ES283" s="794"/>
      <c r="ET283" s="794"/>
      <c r="EU283" s="794"/>
      <c r="EV283" s="794"/>
      <c r="EW283" s="794"/>
      <c r="EX283" s="794"/>
      <c r="EY283" s="794"/>
      <c r="EZ283" s="797"/>
      <c r="FA283" s="794"/>
      <c r="FB283" s="794"/>
      <c r="FC283" s="794"/>
      <c r="FD283" s="794"/>
      <c r="FE283" s="794"/>
      <c r="FF283" s="794"/>
      <c r="FG283" s="794"/>
      <c r="FH283" s="794"/>
      <c r="FI283" s="794"/>
      <c r="FJ283" s="794"/>
      <c r="FK283" s="794"/>
      <c r="FL283" s="794"/>
      <c r="FM283" s="794"/>
      <c r="FN283" s="794"/>
      <c r="FO283" s="794"/>
      <c r="FP283" s="794"/>
      <c r="FQ283" s="794"/>
      <c r="FR283" s="794"/>
      <c r="FS283" s="794"/>
      <c r="FT283" s="794"/>
      <c r="FU283" s="794"/>
      <c r="FV283" s="812" t="str">
        <f t="shared" si="74"/>
        <v/>
      </c>
      <c r="FW283" s="806" t="str">
        <f t="shared" si="75"/>
        <v/>
      </c>
      <c r="FX283" s="807" t="str">
        <f t="shared" si="76"/>
        <v/>
      </c>
      <c r="FY283" s="807" t="str">
        <f t="shared" si="77"/>
        <v/>
      </c>
      <c r="FZ283" s="808" t="str">
        <f t="shared" si="78"/>
        <v/>
      </c>
    </row>
    <row r="284" spans="14:182" x14ac:dyDescent="0.2">
      <c r="N284" s="804">
        <f>SUM(AirVision!A283)</f>
        <v>0</v>
      </c>
      <c r="O284" s="793"/>
      <c r="P284" s="794"/>
      <c r="Q284" s="794"/>
      <c r="R284" s="797"/>
      <c r="S284" s="797"/>
      <c r="T284" s="797"/>
      <c r="U284" s="797"/>
      <c r="V284" s="797"/>
      <c r="W284" s="797"/>
      <c r="X284" s="797"/>
      <c r="Y284" s="797"/>
      <c r="Z284" s="797"/>
      <c r="AA284" s="797"/>
      <c r="AB284" s="797"/>
      <c r="AC284" s="797"/>
      <c r="AD284" s="797"/>
      <c r="AE284" s="794"/>
      <c r="AF284" s="794"/>
      <c r="AG284" s="794"/>
      <c r="AH284" s="794"/>
      <c r="AI284" s="794"/>
      <c r="AJ284" s="794"/>
      <c r="AK284" s="794"/>
      <c r="AL284" s="794"/>
      <c r="AM284" s="794"/>
      <c r="AN284" s="794"/>
      <c r="AO284" s="794"/>
      <c r="AP284" s="794"/>
      <c r="AQ284" s="794"/>
      <c r="AR284" s="794"/>
      <c r="AS284" s="794"/>
      <c r="AT284" s="794"/>
      <c r="AU284" s="794"/>
      <c r="AV284" s="794"/>
      <c r="AW284" s="794"/>
      <c r="AX284" s="794"/>
      <c r="AY284" s="794"/>
      <c r="AZ284" s="794"/>
      <c r="BA284" s="794"/>
      <c r="BB284" s="794"/>
      <c r="BC284" s="794"/>
      <c r="BD284" s="794"/>
      <c r="BE284" s="794"/>
      <c r="BF284" s="794"/>
      <c r="BG284" s="794"/>
      <c r="BH284" s="794"/>
      <c r="BI284" s="794"/>
      <c r="BJ284" s="794"/>
      <c r="BK284" s="794"/>
      <c r="BL284" s="794"/>
      <c r="BM284" s="794"/>
      <c r="BN284" s="812" t="str">
        <f t="shared" si="69"/>
        <v/>
      </c>
      <c r="BO284" s="806" t="str">
        <f t="shared" si="70"/>
        <v/>
      </c>
      <c r="BP284" s="807" t="str">
        <f t="shared" si="71"/>
        <v/>
      </c>
      <c r="BQ284" s="807" t="str">
        <f t="shared" si="72"/>
        <v/>
      </c>
      <c r="BR284" s="808" t="str">
        <f t="shared" si="73"/>
        <v/>
      </c>
      <c r="BS284" s="793"/>
      <c r="BT284" s="794"/>
      <c r="BU284" s="794"/>
      <c r="BV284" s="797"/>
      <c r="BW284" s="797"/>
      <c r="BX284" s="797"/>
      <c r="BY284" s="797"/>
      <c r="BZ284" s="797"/>
      <c r="CA284" s="797"/>
      <c r="CB284" s="797"/>
      <c r="CC284" s="797"/>
      <c r="CD284" s="797"/>
      <c r="CE284" s="797"/>
      <c r="CF284" s="797"/>
      <c r="CG284" s="797"/>
      <c r="CH284" s="797"/>
      <c r="CI284" s="794"/>
      <c r="CJ284" s="794"/>
      <c r="CK284" s="794"/>
      <c r="CL284" s="794"/>
      <c r="CM284" s="794"/>
      <c r="CN284" s="794"/>
      <c r="CO284" s="794"/>
      <c r="CP284" s="794"/>
      <c r="CQ284" s="794"/>
      <c r="CR284" s="794"/>
      <c r="CS284" s="794"/>
      <c r="CT284" s="794"/>
      <c r="CU284" s="794"/>
      <c r="CV284" s="797"/>
      <c r="CW284" s="794"/>
      <c r="CX284" s="794"/>
      <c r="CY284" s="794"/>
      <c r="CZ284" s="794"/>
      <c r="DA284" s="794"/>
      <c r="DB284" s="794"/>
      <c r="DC284" s="794"/>
      <c r="DD284" s="794"/>
      <c r="DE284" s="794"/>
      <c r="DF284" s="794"/>
      <c r="DG284" s="794"/>
      <c r="DH284" s="794"/>
      <c r="DI284" s="794"/>
      <c r="DJ284" s="794"/>
      <c r="DK284" s="794"/>
      <c r="DL284" s="794"/>
      <c r="DM284" s="794"/>
      <c r="DN284" s="794"/>
      <c r="DO284" s="794"/>
      <c r="DP284" s="794"/>
      <c r="DQ284" s="794"/>
      <c r="DR284" s="812" t="str">
        <f t="shared" si="64"/>
        <v/>
      </c>
      <c r="DS284" s="806" t="str">
        <f t="shared" si="65"/>
        <v/>
      </c>
      <c r="DT284" s="807" t="str">
        <f t="shared" si="66"/>
        <v/>
      </c>
      <c r="DU284" s="807" t="str">
        <f t="shared" si="67"/>
        <v/>
      </c>
      <c r="DV284" s="808" t="str">
        <f t="shared" si="68"/>
        <v/>
      </c>
      <c r="DW284" s="793"/>
      <c r="DX284" s="794"/>
      <c r="DY284" s="794"/>
      <c r="DZ284" s="797"/>
      <c r="EA284" s="797"/>
      <c r="EB284" s="797"/>
      <c r="EC284" s="797"/>
      <c r="ED284" s="797"/>
      <c r="EE284" s="797"/>
      <c r="EF284" s="797"/>
      <c r="EG284" s="797"/>
      <c r="EH284" s="797"/>
      <c r="EI284" s="797"/>
      <c r="EJ284" s="797"/>
      <c r="EK284" s="797"/>
      <c r="EL284" s="797"/>
      <c r="EM284" s="794"/>
      <c r="EN284" s="794"/>
      <c r="EO284" s="794"/>
      <c r="EP284" s="794"/>
      <c r="EQ284" s="794"/>
      <c r="ER284" s="794"/>
      <c r="ES284" s="794"/>
      <c r="ET284" s="794"/>
      <c r="EU284" s="794"/>
      <c r="EV284" s="794"/>
      <c r="EW284" s="794"/>
      <c r="EX284" s="794"/>
      <c r="EY284" s="794"/>
      <c r="EZ284" s="797"/>
      <c r="FA284" s="794"/>
      <c r="FB284" s="794"/>
      <c r="FC284" s="794"/>
      <c r="FD284" s="794"/>
      <c r="FE284" s="794"/>
      <c r="FF284" s="794"/>
      <c r="FG284" s="794"/>
      <c r="FH284" s="794"/>
      <c r="FI284" s="794"/>
      <c r="FJ284" s="794"/>
      <c r="FK284" s="794"/>
      <c r="FL284" s="794"/>
      <c r="FM284" s="794"/>
      <c r="FN284" s="794"/>
      <c r="FO284" s="794"/>
      <c r="FP284" s="794"/>
      <c r="FQ284" s="794"/>
      <c r="FR284" s="794"/>
      <c r="FS284" s="794"/>
      <c r="FT284" s="794"/>
      <c r="FU284" s="794"/>
      <c r="FV284" s="812" t="str">
        <f t="shared" si="74"/>
        <v/>
      </c>
      <c r="FW284" s="806" t="str">
        <f t="shared" si="75"/>
        <v/>
      </c>
      <c r="FX284" s="807" t="str">
        <f t="shared" si="76"/>
        <v/>
      </c>
      <c r="FY284" s="807" t="str">
        <f t="shared" si="77"/>
        <v/>
      </c>
      <c r="FZ284" s="808" t="str">
        <f t="shared" si="78"/>
        <v/>
      </c>
    </row>
    <row r="285" spans="14:182" x14ac:dyDescent="0.2">
      <c r="N285" s="804">
        <f>SUM(AirVision!A284)</f>
        <v>0</v>
      </c>
      <c r="O285" s="793"/>
      <c r="P285" s="794"/>
      <c r="Q285" s="794"/>
      <c r="R285" s="797"/>
      <c r="S285" s="797"/>
      <c r="T285" s="797"/>
      <c r="U285" s="797"/>
      <c r="V285" s="797"/>
      <c r="W285" s="797"/>
      <c r="X285" s="797"/>
      <c r="Y285" s="797"/>
      <c r="Z285" s="797"/>
      <c r="AA285" s="797"/>
      <c r="AB285" s="797"/>
      <c r="AC285" s="797"/>
      <c r="AD285" s="797"/>
      <c r="AE285" s="794"/>
      <c r="AF285" s="794"/>
      <c r="AG285" s="794"/>
      <c r="AH285" s="794"/>
      <c r="AI285" s="794"/>
      <c r="AJ285" s="794"/>
      <c r="AK285" s="794"/>
      <c r="AL285" s="794"/>
      <c r="AM285" s="794"/>
      <c r="AN285" s="794"/>
      <c r="AO285" s="794"/>
      <c r="AP285" s="794"/>
      <c r="AQ285" s="794"/>
      <c r="AR285" s="794"/>
      <c r="AS285" s="794"/>
      <c r="AT285" s="794"/>
      <c r="AU285" s="794"/>
      <c r="AV285" s="794"/>
      <c r="AW285" s="794"/>
      <c r="AX285" s="794"/>
      <c r="AY285" s="794"/>
      <c r="AZ285" s="794"/>
      <c r="BA285" s="794"/>
      <c r="BB285" s="794"/>
      <c r="BC285" s="794"/>
      <c r="BD285" s="794"/>
      <c r="BE285" s="794"/>
      <c r="BF285" s="794"/>
      <c r="BG285" s="794"/>
      <c r="BH285" s="794"/>
      <c r="BI285" s="794"/>
      <c r="BJ285" s="794"/>
      <c r="BK285" s="794"/>
      <c r="BL285" s="794"/>
      <c r="BM285" s="794"/>
      <c r="BN285" s="812" t="str">
        <f t="shared" si="69"/>
        <v/>
      </c>
      <c r="BO285" s="806" t="str">
        <f t="shared" si="70"/>
        <v/>
      </c>
      <c r="BP285" s="807" t="str">
        <f t="shared" si="71"/>
        <v/>
      </c>
      <c r="BQ285" s="807" t="str">
        <f t="shared" si="72"/>
        <v/>
      </c>
      <c r="BR285" s="808" t="str">
        <f t="shared" si="73"/>
        <v/>
      </c>
      <c r="BS285" s="793"/>
      <c r="BT285" s="794"/>
      <c r="BU285" s="794"/>
      <c r="BV285" s="797"/>
      <c r="BW285" s="797"/>
      <c r="BX285" s="797"/>
      <c r="BY285" s="797"/>
      <c r="BZ285" s="797"/>
      <c r="CA285" s="797"/>
      <c r="CB285" s="797"/>
      <c r="CC285" s="797"/>
      <c r="CD285" s="797"/>
      <c r="CE285" s="797"/>
      <c r="CF285" s="797"/>
      <c r="CG285" s="797"/>
      <c r="CH285" s="797"/>
      <c r="CI285" s="794"/>
      <c r="CJ285" s="794"/>
      <c r="CK285" s="794"/>
      <c r="CL285" s="794"/>
      <c r="CM285" s="794"/>
      <c r="CN285" s="794"/>
      <c r="CO285" s="794"/>
      <c r="CP285" s="794"/>
      <c r="CQ285" s="794"/>
      <c r="CR285" s="794"/>
      <c r="CS285" s="794"/>
      <c r="CT285" s="794"/>
      <c r="CU285" s="794"/>
      <c r="CV285" s="797"/>
      <c r="CW285" s="794"/>
      <c r="CX285" s="794"/>
      <c r="CY285" s="794"/>
      <c r="CZ285" s="794"/>
      <c r="DA285" s="794"/>
      <c r="DB285" s="794"/>
      <c r="DC285" s="794"/>
      <c r="DD285" s="794"/>
      <c r="DE285" s="794"/>
      <c r="DF285" s="794"/>
      <c r="DG285" s="794"/>
      <c r="DH285" s="794"/>
      <c r="DI285" s="794"/>
      <c r="DJ285" s="794"/>
      <c r="DK285" s="794"/>
      <c r="DL285" s="794"/>
      <c r="DM285" s="794"/>
      <c r="DN285" s="794"/>
      <c r="DO285" s="794"/>
      <c r="DP285" s="794"/>
      <c r="DQ285" s="794"/>
      <c r="DR285" s="812" t="str">
        <f t="shared" si="64"/>
        <v/>
      </c>
      <c r="DS285" s="806" t="str">
        <f t="shared" si="65"/>
        <v/>
      </c>
      <c r="DT285" s="807" t="str">
        <f t="shared" si="66"/>
        <v/>
      </c>
      <c r="DU285" s="807" t="str">
        <f t="shared" si="67"/>
        <v/>
      </c>
      <c r="DV285" s="808" t="str">
        <f t="shared" si="68"/>
        <v/>
      </c>
      <c r="DW285" s="793"/>
      <c r="DX285" s="794"/>
      <c r="DY285" s="794"/>
      <c r="DZ285" s="797"/>
      <c r="EA285" s="797"/>
      <c r="EB285" s="797"/>
      <c r="EC285" s="797"/>
      <c r="ED285" s="797"/>
      <c r="EE285" s="797"/>
      <c r="EF285" s="797"/>
      <c r="EG285" s="797"/>
      <c r="EH285" s="797"/>
      <c r="EI285" s="797"/>
      <c r="EJ285" s="797"/>
      <c r="EK285" s="797"/>
      <c r="EL285" s="797"/>
      <c r="EM285" s="794"/>
      <c r="EN285" s="794"/>
      <c r="EO285" s="794"/>
      <c r="EP285" s="794"/>
      <c r="EQ285" s="794"/>
      <c r="ER285" s="794"/>
      <c r="ES285" s="794"/>
      <c r="ET285" s="794"/>
      <c r="EU285" s="794"/>
      <c r="EV285" s="794"/>
      <c r="EW285" s="794"/>
      <c r="EX285" s="794"/>
      <c r="EY285" s="794"/>
      <c r="EZ285" s="797"/>
      <c r="FA285" s="794"/>
      <c r="FB285" s="794"/>
      <c r="FC285" s="794"/>
      <c r="FD285" s="794"/>
      <c r="FE285" s="794"/>
      <c r="FF285" s="794"/>
      <c r="FG285" s="794"/>
      <c r="FH285" s="794"/>
      <c r="FI285" s="794"/>
      <c r="FJ285" s="794"/>
      <c r="FK285" s="794"/>
      <c r="FL285" s="794"/>
      <c r="FM285" s="794"/>
      <c r="FN285" s="794"/>
      <c r="FO285" s="794"/>
      <c r="FP285" s="794"/>
      <c r="FQ285" s="794"/>
      <c r="FR285" s="794"/>
      <c r="FS285" s="794"/>
      <c r="FT285" s="794"/>
      <c r="FU285" s="794"/>
      <c r="FV285" s="812" t="str">
        <f t="shared" si="74"/>
        <v/>
      </c>
      <c r="FW285" s="806" t="str">
        <f t="shared" si="75"/>
        <v/>
      </c>
      <c r="FX285" s="807" t="str">
        <f t="shared" si="76"/>
        <v/>
      </c>
      <c r="FY285" s="807" t="str">
        <f t="shared" si="77"/>
        <v/>
      </c>
      <c r="FZ285" s="808" t="str">
        <f t="shared" si="78"/>
        <v/>
      </c>
    </row>
    <row r="286" spans="14:182" x14ac:dyDescent="0.2">
      <c r="N286" s="804">
        <f>SUM(AirVision!A285)</f>
        <v>0</v>
      </c>
      <c r="O286" s="793"/>
      <c r="P286" s="794"/>
      <c r="Q286" s="794"/>
      <c r="R286" s="797"/>
      <c r="S286" s="797"/>
      <c r="T286" s="797"/>
      <c r="U286" s="797"/>
      <c r="V286" s="797"/>
      <c r="W286" s="797"/>
      <c r="X286" s="797"/>
      <c r="Y286" s="797"/>
      <c r="Z286" s="797"/>
      <c r="AA286" s="797"/>
      <c r="AB286" s="797"/>
      <c r="AC286" s="797"/>
      <c r="AD286" s="797"/>
      <c r="AE286" s="794"/>
      <c r="AF286" s="794"/>
      <c r="AG286" s="794"/>
      <c r="AH286" s="794"/>
      <c r="AI286" s="794"/>
      <c r="AJ286" s="794"/>
      <c r="AK286" s="794"/>
      <c r="AL286" s="794"/>
      <c r="AM286" s="794"/>
      <c r="AN286" s="794"/>
      <c r="AO286" s="794"/>
      <c r="AP286" s="794"/>
      <c r="AQ286" s="794"/>
      <c r="AR286" s="794"/>
      <c r="AS286" s="794"/>
      <c r="AT286" s="794"/>
      <c r="AU286" s="794"/>
      <c r="AV286" s="794"/>
      <c r="AW286" s="794"/>
      <c r="AX286" s="794"/>
      <c r="AY286" s="794"/>
      <c r="AZ286" s="794"/>
      <c r="BA286" s="794"/>
      <c r="BB286" s="794"/>
      <c r="BC286" s="794"/>
      <c r="BD286" s="794"/>
      <c r="BE286" s="794"/>
      <c r="BF286" s="794"/>
      <c r="BG286" s="794"/>
      <c r="BH286" s="794"/>
      <c r="BI286" s="794"/>
      <c r="BJ286" s="794"/>
      <c r="BK286" s="794"/>
      <c r="BL286" s="794"/>
      <c r="BM286" s="794"/>
      <c r="BN286" s="812" t="str">
        <f t="shared" si="69"/>
        <v/>
      </c>
      <c r="BO286" s="806" t="str">
        <f t="shared" si="70"/>
        <v/>
      </c>
      <c r="BP286" s="807" t="str">
        <f t="shared" si="71"/>
        <v/>
      </c>
      <c r="BQ286" s="807" t="str">
        <f t="shared" si="72"/>
        <v/>
      </c>
      <c r="BR286" s="808" t="str">
        <f t="shared" si="73"/>
        <v/>
      </c>
      <c r="BS286" s="793"/>
      <c r="BT286" s="794"/>
      <c r="BU286" s="794"/>
      <c r="BV286" s="797"/>
      <c r="BW286" s="797"/>
      <c r="BX286" s="797"/>
      <c r="BY286" s="797"/>
      <c r="BZ286" s="797"/>
      <c r="CA286" s="797"/>
      <c r="CB286" s="797"/>
      <c r="CC286" s="797"/>
      <c r="CD286" s="797"/>
      <c r="CE286" s="797"/>
      <c r="CF286" s="797"/>
      <c r="CG286" s="797"/>
      <c r="CH286" s="797"/>
      <c r="CI286" s="794"/>
      <c r="CJ286" s="794"/>
      <c r="CK286" s="794"/>
      <c r="CL286" s="794"/>
      <c r="CM286" s="794"/>
      <c r="CN286" s="794"/>
      <c r="CO286" s="794"/>
      <c r="CP286" s="794"/>
      <c r="CQ286" s="794"/>
      <c r="CR286" s="794"/>
      <c r="CS286" s="794"/>
      <c r="CT286" s="794"/>
      <c r="CU286" s="794"/>
      <c r="CV286" s="797"/>
      <c r="CW286" s="794"/>
      <c r="CX286" s="794"/>
      <c r="CY286" s="794"/>
      <c r="CZ286" s="794"/>
      <c r="DA286" s="794"/>
      <c r="DB286" s="794"/>
      <c r="DC286" s="794"/>
      <c r="DD286" s="794"/>
      <c r="DE286" s="794"/>
      <c r="DF286" s="794"/>
      <c r="DG286" s="794"/>
      <c r="DH286" s="794"/>
      <c r="DI286" s="794"/>
      <c r="DJ286" s="794"/>
      <c r="DK286" s="794"/>
      <c r="DL286" s="794"/>
      <c r="DM286" s="794"/>
      <c r="DN286" s="794"/>
      <c r="DO286" s="794"/>
      <c r="DP286" s="794"/>
      <c r="DQ286" s="794"/>
      <c r="DR286" s="812" t="str">
        <f t="shared" si="64"/>
        <v/>
      </c>
      <c r="DS286" s="806" t="str">
        <f t="shared" si="65"/>
        <v/>
      </c>
      <c r="DT286" s="807" t="str">
        <f t="shared" si="66"/>
        <v/>
      </c>
      <c r="DU286" s="807" t="str">
        <f t="shared" si="67"/>
        <v/>
      </c>
      <c r="DV286" s="808" t="str">
        <f t="shared" si="68"/>
        <v/>
      </c>
      <c r="DW286" s="793"/>
      <c r="DX286" s="794"/>
      <c r="DY286" s="794"/>
      <c r="DZ286" s="797"/>
      <c r="EA286" s="797"/>
      <c r="EB286" s="797"/>
      <c r="EC286" s="797"/>
      <c r="ED286" s="797"/>
      <c r="EE286" s="797"/>
      <c r="EF286" s="797"/>
      <c r="EG286" s="797"/>
      <c r="EH286" s="797"/>
      <c r="EI286" s="797"/>
      <c r="EJ286" s="797"/>
      <c r="EK286" s="797"/>
      <c r="EL286" s="797"/>
      <c r="EM286" s="794"/>
      <c r="EN286" s="794"/>
      <c r="EO286" s="794"/>
      <c r="EP286" s="794"/>
      <c r="EQ286" s="794"/>
      <c r="ER286" s="794"/>
      <c r="ES286" s="794"/>
      <c r="ET286" s="794"/>
      <c r="EU286" s="794"/>
      <c r="EV286" s="794"/>
      <c r="EW286" s="794"/>
      <c r="EX286" s="794"/>
      <c r="EY286" s="794"/>
      <c r="EZ286" s="797"/>
      <c r="FA286" s="794"/>
      <c r="FB286" s="794"/>
      <c r="FC286" s="794"/>
      <c r="FD286" s="794"/>
      <c r="FE286" s="794"/>
      <c r="FF286" s="794"/>
      <c r="FG286" s="794"/>
      <c r="FH286" s="794"/>
      <c r="FI286" s="794"/>
      <c r="FJ286" s="794"/>
      <c r="FK286" s="794"/>
      <c r="FL286" s="794"/>
      <c r="FM286" s="794"/>
      <c r="FN286" s="794"/>
      <c r="FO286" s="794"/>
      <c r="FP286" s="794"/>
      <c r="FQ286" s="794"/>
      <c r="FR286" s="794"/>
      <c r="FS286" s="794"/>
      <c r="FT286" s="794"/>
      <c r="FU286" s="794"/>
      <c r="FV286" s="812" t="str">
        <f t="shared" si="74"/>
        <v/>
      </c>
      <c r="FW286" s="806" t="str">
        <f t="shared" si="75"/>
        <v/>
      </c>
      <c r="FX286" s="807" t="str">
        <f t="shared" si="76"/>
        <v/>
      </c>
      <c r="FY286" s="807" t="str">
        <f t="shared" si="77"/>
        <v/>
      </c>
      <c r="FZ286" s="808" t="str">
        <f t="shared" si="78"/>
        <v/>
      </c>
    </row>
    <row r="287" spans="14:182" x14ac:dyDescent="0.2">
      <c r="N287" s="804">
        <f>SUM(AirVision!A286)</f>
        <v>0</v>
      </c>
      <c r="O287" s="793"/>
      <c r="P287" s="794"/>
      <c r="Q287" s="794"/>
      <c r="R287" s="797"/>
      <c r="S287" s="797"/>
      <c r="T287" s="797"/>
      <c r="U287" s="797"/>
      <c r="V287" s="797"/>
      <c r="W287" s="797"/>
      <c r="X287" s="797"/>
      <c r="Y287" s="797"/>
      <c r="Z287" s="797"/>
      <c r="AA287" s="797"/>
      <c r="AB287" s="797"/>
      <c r="AC287" s="797"/>
      <c r="AD287" s="797"/>
      <c r="AE287" s="794"/>
      <c r="AF287" s="794"/>
      <c r="AG287" s="794"/>
      <c r="AH287" s="794"/>
      <c r="AI287" s="794"/>
      <c r="AJ287" s="794"/>
      <c r="AK287" s="794"/>
      <c r="AL287" s="794"/>
      <c r="AM287" s="794"/>
      <c r="AN287" s="794"/>
      <c r="AO287" s="794"/>
      <c r="AP287" s="794"/>
      <c r="AQ287" s="794"/>
      <c r="AR287" s="794"/>
      <c r="AS287" s="794"/>
      <c r="AT287" s="794"/>
      <c r="AU287" s="794"/>
      <c r="AV287" s="794"/>
      <c r="AW287" s="794"/>
      <c r="AX287" s="794"/>
      <c r="AY287" s="794"/>
      <c r="AZ287" s="794"/>
      <c r="BA287" s="794"/>
      <c r="BB287" s="794"/>
      <c r="BC287" s="794"/>
      <c r="BD287" s="794"/>
      <c r="BE287" s="794"/>
      <c r="BF287" s="794"/>
      <c r="BG287" s="794"/>
      <c r="BH287" s="794"/>
      <c r="BI287" s="794"/>
      <c r="BJ287" s="794"/>
      <c r="BK287" s="794"/>
      <c r="BL287" s="794"/>
      <c r="BM287" s="794"/>
      <c r="BN287" s="812" t="str">
        <f t="shared" si="69"/>
        <v/>
      </c>
      <c r="BO287" s="806" t="str">
        <f t="shared" si="70"/>
        <v/>
      </c>
      <c r="BP287" s="807" t="str">
        <f t="shared" si="71"/>
        <v/>
      </c>
      <c r="BQ287" s="807" t="str">
        <f t="shared" si="72"/>
        <v/>
      </c>
      <c r="BR287" s="808" t="str">
        <f t="shared" si="73"/>
        <v/>
      </c>
      <c r="BS287" s="793"/>
      <c r="BT287" s="794"/>
      <c r="BU287" s="794"/>
      <c r="BV287" s="797"/>
      <c r="BW287" s="797"/>
      <c r="BX287" s="797"/>
      <c r="BY287" s="797"/>
      <c r="BZ287" s="797"/>
      <c r="CA287" s="797"/>
      <c r="CB287" s="797"/>
      <c r="CC287" s="797"/>
      <c r="CD287" s="797"/>
      <c r="CE287" s="797"/>
      <c r="CF287" s="797"/>
      <c r="CG287" s="797"/>
      <c r="CH287" s="797"/>
      <c r="CI287" s="794"/>
      <c r="CJ287" s="794"/>
      <c r="CK287" s="794"/>
      <c r="CL287" s="794"/>
      <c r="CM287" s="794"/>
      <c r="CN287" s="794"/>
      <c r="CO287" s="794"/>
      <c r="CP287" s="794"/>
      <c r="CQ287" s="794"/>
      <c r="CR287" s="794"/>
      <c r="CS287" s="794"/>
      <c r="CT287" s="794"/>
      <c r="CU287" s="794"/>
      <c r="CV287" s="797"/>
      <c r="CW287" s="794"/>
      <c r="CX287" s="794"/>
      <c r="CY287" s="794"/>
      <c r="CZ287" s="794"/>
      <c r="DA287" s="794"/>
      <c r="DB287" s="794"/>
      <c r="DC287" s="794"/>
      <c r="DD287" s="794"/>
      <c r="DE287" s="794"/>
      <c r="DF287" s="794"/>
      <c r="DG287" s="794"/>
      <c r="DH287" s="794"/>
      <c r="DI287" s="794"/>
      <c r="DJ287" s="794"/>
      <c r="DK287" s="794"/>
      <c r="DL287" s="794"/>
      <c r="DM287" s="794"/>
      <c r="DN287" s="794"/>
      <c r="DO287" s="794"/>
      <c r="DP287" s="794"/>
      <c r="DQ287" s="794"/>
      <c r="DR287" s="812" t="str">
        <f t="shared" si="64"/>
        <v/>
      </c>
      <c r="DS287" s="806" t="str">
        <f t="shared" si="65"/>
        <v/>
      </c>
      <c r="DT287" s="807" t="str">
        <f t="shared" si="66"/>
        <v/>
      </c>
      <c r="DU287" s="807" t="str">
        <f t="shared" si="67"/>
        <v/>
      </c>
      <c r="DV287" s="808" t="str">
        <f t="shared" si="68"/>
        <v/>
      </c>
      <c r="DW287" s="793"/>
      <c r="DX287" s="794"/>
      <c r="DY287" s="794"/>
      <c r="DZ287" s="797"/>
      <c r="EA287" s="797"/>
      <c r="EB287" s="797"/>
      <c r="EC287" s="797"/>
      <c r="ED287" s="797"/>
      <c r="EE287" s="797"/>
      <c r="EF287" s="797"/>
      <c r="EG287" s="797"/>
      <c r="EH287" s="797"/>
      <c r="EI287" s="797"/>
      <c r="EJ287" s="797"/>
      <c r="EK287" s="797"/>
      <c r="EL287" s="797"/>
      <c r="EM287" s="794"/>
      <c r="EN287" s="794"/>
      <c r="EO287" s="794"/>
      <c r="EP287" s="794"/>
      <c r="EQ287" s="794"/>
      <c r="ER287" s="794"/>
      <c r="ES287" s="794"/>
      <c r="ET287" s="794"/>
      <c r="EU287" s="794"/>
      <c r="EV287" s="794"/>
      <c r="EW287" s="794"/>
      <c r="EX287" s="794"/>
      <c r="EY287" s="794"/>
      <c r="EZ287" s="797"/>
      <c r="FA287" s="794"/>
      <c r="FB287" s="794"/>
      <c r="FC287" s="794"/>
      <c r="FD287" s="794"/>
      <c r="FE287" s="794"/>
      <c r="FF287" s="794"/>
      <c r="FG287" s="794"/>
      <c r="FH287" s="794"/>
      <c r="FI287" s="794"/>
      <c r="FJ287" s="794"/>
      <c r="FK287" s="794"/>
      <c r="FL287" s="794"/>
      <c r="FM287" s="794"/>
      <c r="FN287" s="794"/>
      <c r="FO287" s="794"/>
      <c r="FP287" s="794"/>
      <c r="FQ287" s="794"/>
      <c r="FR287" s="794"/>
      <c r="FS287" s="794"/>
      <c r="FT287" s="794"/>
      <c r="FU287" s="794"/>
      <c r="FV287" s="812" t="str">
        <f t="shared" si="74"/>
        <v/>
      </c>
      <c r="FW287" s="806" t="str">
        <f t="shared" si="75"/>
        <v/>
      </c>
      <c r="FX287" s="807" t="str">
        <f t="shared" si="76"/>
        <v/>
      </c>
      <c r="FY287" s="807" t="str">
        <f t="shared" si="77"/>
        <v/>
      </c>
      <c r="FZ287" s="808" t="str">
        <f t="shared" si="78"/>
        <v/>
      </c>
    </row>
    <row r="288" spans="14:182" x14ac:dyDescent="0.2">
      <c r="N288" s="804">
        <f>SUM(AirVision!A287)</f>
        <v>0</v>
      </c>
      <c r="O288" s="793"/>
      <c r="P288" s="794"/>
      <c r="Q288" s="794"/>
      <c r="R288" s="797"/>
      <c r="S288" s="797"/>
      <c r="T288" s="797"/>
      <c r="U288" s="797"/>
      <c r="V288" s="797"/>
      <c r="W288" s="797"/>
      <c r="X288" s="797"/>
      <c r="Y288" s="797"/>
      <c r="Z288" s="797"/>
      <c r="AA288" s="797"/>
      <c r="AB288" s="797"/>
      <c r="AC288" s="797"/>
      <c r="AD288" s="797"/>
      <c r="AE288" s="794"/>
      <c r="AF288" s="794"/>
      <c r="AG288" s="794"/>
      <c r="AH288" s="794"/>
      <c r="AI288" s="794"/>
      <c r="AJ288" s="794"/>
      <c r="AK288" s="794"/>
      <c r="AL288" s="794"/>
      <c r="AM288" s="794"/>
      <c r="AN288" s="794"/>
      <c r="AO288" s="794"/>
      <c r="AP288" s="794"/>
      <c r="AQ288" s="794"/>
      <c r="AR288" s="794"/>
      <c r="AS288" s="794"/>
      <c r="AT288" s="794"/>
      <c r="AU288" s="794"/>
      <c r="AV288" s="794"/>
      <c r="AW288" s="794"/>
      <c r="AX288" s="794"/>
      <c r="AY288" s="794"/>
      <c r="AZ288" s="794"/>
      <c r="BA288" s="794"/>
      <c r="BB288" s="794"/>
      <c r="BC288" s="794"/>
      <c r="BD288" s="794"/>
      <c r="BE288" s="794"/>
      <c r="BF288" s="794"/>
      <c r="BG288" s="794"/>
      <c r="BH288" s="794"/>
      <c r="BI288" s="794"/>
      <c r="BJ288" s="794"/>
      <c r="BK288" s="794"/>
      <c r="BL288" s="794"/>
      <c r="BM288" s="794"/>
      <c r="BN288" s="812" t="str">
        <f t="shared" si="69"/>
        <v/>
      </c>
      <c r="BO288" s="806" t="str">
        <f t="shared" si="70"/>
        <v/>
      </c>
      <c r="BP288" s="807" t="str">
        <f t="shared" si="71"/>
        <v/>
      </c>
      <c r="BQ288" s="807" t="str">
        <f t="shared" si="72"/>
        <v/>
      </c>
      <c r="BR288" s="808" t="str">
        <f t="shared" si="73"/>
        <v/>
      </c>
      <c r="BS288" s="793"/>
      <c r="BT288" s="794"/>
      <c r="BU288" s="794"/>
      <c r="BV288" s="797"/>
      <c r="BW288" s="797"/>
      <c r="BX288" s="797"/>
      <c r="BY288" s="797"/>
      <c r="BZ288" s="797"/>
      <c r="CA288" s="797"/>
      <c r="CB288" s="797"/>
      <c r="CC288" s="797"/>
      <c r="CD288" s="797"/>
      <c r="CE288" s="797"/>
      <c r="CF288" s="797"/>
      <c r="CG288" s="797"/>
      <c r="CH288" s="797"/>
      <c r="CI288" s="794"/>
      <c r="CJ288" s="794"/>
      <c r="CK288" s="794"/>
      <c r="CL288" s="794"/>
      <c r="CM288" s="794"/>
      <c r="CN288" s="794"/>
      <c r="CO288" s="794"/>
      <c r="CP288" s="794"/>
      <c r="CQ288" s="794"/>
      <c r="CR288" s="794"/>
      <c r="CS288" s="794"/>
      <c r="CT288" s="794"/>
      <c r="CU288" s="794"/>
      <c r="CV288" s="797"/>
      <c r="CW288" s="794"/>
      <c r="CX288" s="794"/>
      <c r="CY288" s="794"/>
      <c r="CZ288" s="794"/>
      <c r="DA288" s="794"/>
      <c r="DB288" s="794"/>
      <c r="DC288" s="794"/>
      <c r="DD288" s="794"/>
      <c r="DE288" s="794"/>
      <c r="DF288" s="794"/>
      <c r="DG288" s="794"/>
      <c r="DH288" s="794"/>
      <c r="DI288" s="794"/>
      <c r="DJ288" s="794"/>
      <c r="DK288" s="794"/>
      <c r="DL288" s="794"/>
      <c r="DM288" s="794"/>
      <c r="DN288" s="794"/>
      <c r="DO288" s="794"/>
      <c r="DP288" s="794"/>
      <c r="DQ288" s="794"/>
      <c r="DR288" s="812" t="str">
        <f t="shared" ref="DR288:DR351" si="79">IF(ISNUMBER(BV288),BV288*2.237,"")</f>
        <v/>
      </c>
      <c r="DS288" s="806" t="str">
        <f t="shared" ref="DS288:DS351" si="80">IF(ISNUMBER(BW288),BW288*2.237,"")</f>
        <v/>
      </c>
      <c r="DT288" s="807" t="str">
        <f t="shared" ref="DT288:DT351" si="81">IF(ISNUMBER(CB288),CONVERT(CB288,"C","F"),"")</f>
        <v/>
      </c>
      <c r="DU288" s="807" t="str">
        <f t="shared" ref="DU288:DU351" si="82">IF(ISNUMBER(CC288),CONVERT(CC288,"C","F"),"")</f>
        <v/>
      </c>
      <c r="DV288" s="808" t="str">
        <f t="shared" ref="DV288:DV351" si="83">IF(ISNUMBER(CD288),CONVERT(CD288,"C","F"),"")</f>
        <v/>
      </c>
      <c r="DW288" s="793"/>
      <c r="DX288" s="794"/>
      <c r="DY288" s="794"/>
      <c r="DZ288" s="797"/>
      <c r="EA288" s="797"/>
      <c r="EB288" s="797"/>
      <c r="EC288" s="797"/>
      <c r="ED288" s="797"/>
      <c r="EE288" s="797"/>
      <c r="EF288" s="797"/>
      <c r="EG288" s="797"/>
      <c r="EH288" s="797"/>
      <c r="EI288" s="797"/>
      <c r="EJ288" s="797"/>
      <c r="EK288" s="797"/>
      <c r="EL288" s="797"/>
      <c r="EM288" s="794"/>
      <c r="EN288" s="794"/>
      <c r="EO288" s="794"/>
      <c r="EP288" s="794"/>
      <c r="EQ288" s="794"/>
      <c r="ER288" s="794"/>
      <c r="ES288" s="794"/>
      <c r="ET288" s="794"/>
      <c r="EU288" s="794"/>
      <c r="EV288" s="794"/>
      <c r="EW288" s="794"/>
      <c r="EX288" s="794"/>
      <c r="EY288" s="794"/>
      <c r="EZ288" s="797"/>
      <c r="FA288" s="794"/>
      <c r="FB288" s="794"/>
      <c r="FC288" s="794"/>
      <c r="FD288" s="794"/>
      <c r="FE288" s="794"/>
      <c r="FF288" s="794"/>
      <c r="FG288" s="794"/>
      <c r="FH288" s="794"/>
      <c r="FI288" s="794"/>
      <c r="FJ288" s="794"/>
      <c r="FK288" s="794"/>
      <c r="FL288" s="794"/>
      <c r="FM288" s="794"/>
      <c r="FN288" s="794"/>
      <c r="FO288" s="794"/>
      <c r="FP288" s="794"/>
      <c r="FQ288" s="794"/>
      <c r="FR288" s="794"/>
      <c r="FS288" s="794"/>
      <c r="FT288" s="794"/>
      <c r="FU288" s="794"/>
      <c r="FV288" s="812" t="str">
        <f t="shared" si="74"/>
        <v/>
      </c>
      <c r="FW288" s="806" t="str">
        <f t="shared" si="75"/>
        <v/>
      </c>
      <c r="FX288" s="807" t="str">
        <f t="shared" si="76"/>
        <v/>
      </c>
      <c r="FY288" s="807" t="str">
        <f t="shared" si="77"/>
        <v/>
      </c>
      <c r="FZ288" s="808" t="str">
        <f t="shared" si="78"/>
        <v/>
      </c>
    </row>
    <row r="289" spans="14:182" x14ac:dyDescent="0.2">
      <c r="N289" s="804">
        <f>SUM(AirVision!A288)</f>
        <v>0</v>
      </c>
      <c r="O289" s="793"/>
      <c r="P289" s="794"/>
      <c r="Q289" s="794"/>
      <c r="R289" s="797"/>
      <c r="S289" s="797"/>
      <c r="T289" s="797"/>
      <c r="U289" s="797"/>
      <c r="V289" s="797"/>
      <c r="W289" s="797"/>
      <c r="X289" s="797"/>
      <c r="Y289" s="797"/>
      <c r="Z289" s="797"/>
      <c r="AA289" s="797"/>
      <c r="AB289" s="797"/>
      <c r="AC289" s="797"/>
      <c r="AD289" s="797"/>
      <c r="AE289" s="794"/>
      <c r="AF289" s="794"/>
      <c r="AG289" s="794"/>
      <c r="AH289" s="794"/>
      <c r="AI289" s="794"/>
      <c r="AJ289" s="794"/>
      <c r="AK289" s="794"/>
      <c r="AL289" s="794"/>
      <c r="AM289" s="794"/>
      <c r="AN289" s="794"/>
      <c r="AO289" s="794"/>
      <c r="AP289" s="794"/>
      <c r="AQ289" s="794"/>
      <c r="AR289" s="794"/>
      <c r="AS289" s="794"/>
      <c r="AT289" s="794"/>
      <c r="AU289" s="794"/>
      <c r="AV289" s="794"/>
      <c r="AW289" s="794"/>
      <c r="AX289" s="794"/>
      <c r="AY289" s="794"/>
      <c r="AZ289" s="794"/>
      <c r="BA289" s="794"/>
      <c r="BB289" s="794"/>
      <c r="BC289" s="794"/>
      <c r="BD289" s="794"/>
      <c r="BE289" s="794"/>
      <c r="BF289" s="794"/>
      <c r="BG289" s="794"/>
      <c r="BH289" s="794"/>
      <c r="BI289" s="794"/>
      <c r="BJ289" s="794"/>
      <c r="BK289" s="794"/>
      <c r="BL289" s="794"/>
      <c r="BM289" s="794"/>
      <c r="BN289" s="812" t="str">
        <f t="shared" si="69"/>
        <v/>
      </c>
      <c r="BO289" s="806" t="str">
        <f t="shared" si="70"/>
        <v/>
      </c>
      <c r="BP289" s="807" t="str">
        <f t="shared" si="71"/>
        <v/>
      </c>
      <c r="BQ289" s="807" t="str">
        <f t="shared" si="72"/>
        <v/>
      </c>
      <c r="BR289" s="808" t="str">
        <f t="shared" si="73"/>
        <v/>
      </c>
      <c r="BS289" s="793"/>
      <c r="BT289" s="794"/>
      <c r="BU289" s="794"/>
      <c r="BV289" s="797"/>
      <c r="BW289" s="797"/>
      <c r="BX289" s="797"/>
      <c r="BY289" s="797"/>
      <c r="BZ289" s="797"/>
      <c r="CA289" s="797"/>
      <c r="CB289" s="797"/>
      <c r="CC289" s="797"/>
      <c r="CD289" s="797"/>
      <c r="CE289" s="797"/>
      <c r="CF289" s="797"/>
      <c r="CG289" s="797"/>
      <c r="CH289" s="797"/>
      <c r="CI289" s="794"/>
      <c r="CJ289" s="794"/>
      <c r="CK289" s="794"/>
      <c r="CL289" s="794"/>
      <c r="CM289" s="794"/>
      <c r="CN289" s="794"/>
      <c r="CO289" s="794"/>
      <c r="CP289" s="794"/>
      <c r="CQ289" s="794"/>
      <c r="CR289" s="794"/>
      <c r="CS289" s="794"/>
      <c r="CT289" s="794"/>
      <c r="CU289" s="794"/>
      <c r="CV289" s="797"/>
      <c r="CW289" s="794"/>
      <c r="CX289" s="794"/>
      <c r="CY289" s="794"/>
      <c r="CZ289" s="794"/>
      <c r="DA289" s="794"/>
      <c r="DB289" s="794"/>
      <c r="DC289" s="794"/>
      <c r="DD289" s="794"/>
      <c r="DE289" s="794"/>
      <c r="DF289" s="794"/>
      <c r="DG289" s="794"/>
      <c r="DH289" s="794"/>
      <c r="DI289" s="794"/>
      <c r="DJ289" s="794"/>
      <c r="DK289" s="794"/>
      <c r="DL289" s="794"/>
      <c r="DM289" s="794"/>
      <c r="DN289" s="794"/>
      <c r="DO289" s="794"/>
      <c r="DP289" s="794"/>
      <c r="DQ289" s="794"/>
      <c r="DR289" s="812" t="str">
        <f t="shared" si="79"/>
        <v/>
      </c>
      <c r="DS289" s="806" t="str">
        <f t="shared" si="80"/>
        <v/>
      </c>
      <c r="DT289" s="807" t="str">
        <f t="shared" si="81"/>
        <v/>
      </c>
      <c r="DU289" s="807" t="str">
        <f t="shared" si="82"/>
        <v/>
      </c>
      <c r="DV289" s="808" t="str">
        <f t="shared" si="83"/>
        <v/>
      </c>
      <c r="DW289" s="793"/>
      <c r="DX289" s="794"/>
      <c r="DY289" s="794"/>
      <c r="DZ289" s="797"/>
      <c r="EA289" s="797"/>
      <c r="EB289" s="797"/>
      <c r="EC289" s="797"/>
      <c r="ED289" s="797"/>
      <c r="EE289" s="797"/>
      <c r="EF289" s="797"/>
      <c r="EG289" s="797"/>
      <c r="EH289" s="797"/>
      <c r="EI289" s="797"/>
      <c r="EJ289" s="797"/>
      <c r="EK289" s="797"/>
      <c r="EL289" s="797"/>
      <c r="EM289" s="794"/>
      <c r="EN289" s="794"/>
      <c r="EO289" s="794"/>
      <c r="EP289" s="794"/>
      <c r="EQ289" s="794"/>
      <c r="ER289" s="794"/>
      <c r="ES289" s="794"/>
      <c r="ET289" s="794"/>
      <c r="EU289" s="794"/>
      <c r="EV289" s="794"/>
      <c r="EW289" s="794"/>
      <c r="EX289" s="794"/>
      <c r="EY289" s="794"/>
      <c r="EZ289" s="797"/>
      <c r="FA289" s="794"/>
      <c r="FB289" s="794"/>
      <c r="FC289" s="794"/>
      <c r="FD289" s="794"/>
      <c r="FE289" s="794"/>
      <c r="FF289" s="794"/>
      <c r="FG289" s="794"/>
      <c r="FH289" s="794"/>
      <c r="FI289" s="794"/>
      <c r="FJ289" s="794"/>
      <c r="FK289" s="794"/>
      <c r="FL289" s="794"/>
      <c r="FM289" s="794"/>
      <c r="FN289" s="794"/>
      <c r="FO289" s="794"/>
      <c r="FP289" s="794"/>
      <c r="FQ289" s="794"/>
      <c r="FR289" s="794"/>
      <c r="FS289" s="794"/>
      <c r="FT289" s="794"/>
      <c r="FU289" s="794"/>
      <c r="FV289" s="812" t="str">
        <f t="shared" si="74"/>
        <v/>
      </c>
      <c r="FW289" s="806" t="str">
        <f t="shared" si="75"/>
        <v/>
      </c>
      <c r="FX289" s="807" t="str">
        <f t="shared" si="76"/>
        <v/>
      </c>
      <c r="FY289" s="807" t="str">
        <f t="shared" si="77"/>
        <v/>
      </c>
      <c r="FZ289" s="808" t="str">
        <f t="shared" si="78"/>
        <v/>
      </c>
    </row>
    <row r="290" spans="14:182" x14ac:dyDescent="0.2">
      <c r="N290" s="804">
        <f>SUM(AirVision!A289)</f>
        <v>0</v>
      </c>
      <c r="O290" s="793"/>
      <c r="P290" s="794"/>
      <c r="Q290" s="794"/>
      <c r="R290" s="797"/>
      <c r="S290" s="797"/>
      <c r="T290" s="797"/>
      <c r="U290" s="797"/>
      <c r="V290" s="797"/>
      <c r="W290" s="797"/>
      <c r="X290" s="797"/>
      <c r="Y290" s="797"/>
      <c r="Z290" s="797"/>
      <c r="AA290" s="797"/>
      <c r="AB290" s="797"/>
      <c r="AC290" s="797"/>
      <c r="AD290" s="797"/>
      <c r="AE290" s="794"/>
      <c r="AF290" s="794"/>
      <c r="AG290" s="794"/>
      <c r="AH290" s="794"/>
      <c r="AI290" s="794"/>
      <c r="AJ290" s="794"/>
      <c r="AK290" s="794"/>
      <c r="AL290" s="794"/>
      <c r="AM290" s="794"/>
      <c r="AN290" s="794"/>
      <c r="AO290" s="794"/>
      <c r="AP290" s="794"/>
      <c r="AQ290" s="794"/>
      <c r="AR290" s="794"/>
      <c r="AS290" s="794"/>
      <c r="AT290" s="794"/>
      <c r="AU290" s="794"/>
      <c r="AV290" s="794"/>
      <c r="AW290" s="794"/>
      <c r="AX290" s="794"/>
      <c r="AY290" s="794"/>
      <c r="AZ290" s="794"/>
      <c r="BA290" s="794"/>
      <c r="BB290" s="794"/>
      <c r="BC290" s="794"/>
      <c r="BD290" s="794"/>
      <c r="BE290" s="794"/>
      <c r="BF290" s="794"/>
      <c r="BG290" s="794"/>
      <c r="BH290" s="794"/>
      <c r="BI290" s="794"/>
      <c r="BJ290" s="794"/>
      <c r="BK290" s="794"/>
      <c r="BL290" s="794"/>
      <c r="BM290" s="794"/>
      <c r="BN290" s="812" t="str">
        <f t="shared" si="69"/>
        <v/>
      </c>
      <c r="BO290" s="806" t="str">
        <f t="shared" si="70"/>
        <v/>
      </c>
      <c r="BP290" s="807" t="str">
        <f t="shared" si="71"/>
        <v/>
      </c>
      <c r="BQ290" s="807" t="str">
        <f t="shared" si="72"/>
        <v/>
      </c>
      <c r="BR290" s="808" t="str">
        <f t="shared" si="73"/>
        <v/>
      </c>
      <c r="BS290" s="793"/>
      <c r="BT290" s="794"/>
      <c r="BU290" s="794"/>
      <c r="BV290" s="797"/>
      <c r="BW290" s="797"/>
      <c r="BX290" s="797"/>
      <c r="BY290" s="797"/>
      <c r="BZ290" s="797"/>
      <c r="CA290" s="797"/>
      <c r="CB290" s="797"/>
      <c r="CC290" s="797"/>
      <c r="CD290" s="797"/>
      <c r="CE290" s="797"/>
      <c r="CF290" s="797"/>
      <c r="CG290" s="797"/>
      <c r="CH290" s="797"/>
      <c r="CI290" s="794"/>
      <c r="CJ290" s="794"/>
      <c r="CK290" s="794"/>
      <c r="CL290" s="794"/>
      <c r="CM290" s="794"/>
      <c r="CN290" s="794"/>
      <c r="CO290" s="794"/>
      <c r="CP290" s="794"/>
      <c r="CQ290" s="794"/>
      <c r="CR290" s="794"/>
      <c r="CS290" s="794"/>
      <c r="CT290" s="794"/>
      <c r="CU290" s="794"/>
      <c r="CV290" s="797"/>
      <c r="CW290" s="794"/>
      <c r="CX290" s="794"/>
      <c r="CY290" s="794"/>
      <c r="CZ290" s="794"/>
      <c r="DA290" s="794"/>
      <c r="DB290" s="794"/>
      <c r="DC290" s="794"/>
      <c r="DD290" s="794"/>
      <c r="DE290" s="794"/>
      <c r="DF290" s="794"/>
      <c r="DG290" s="794"/>
      <c r="DH290" s="794"/>
      <c r="DI290" s="794"/>
      <c r="DJ290" s="794"/>
      <c r="DK290" s="794"/>
      <c r="DL290" s="794"/>
      <c r="DM290" s="794"/>
      <c r="DN290" s="794"/>
      <c r="DO290" s="794"/>
      <c r="DP290" s="794"/>
      <c r="DQ290" s="794"/>
      <c r="DR290" s="812" t="str">
        <f t="shared" si="79"/>
        <v/>
      </c>
      <c r="DS290" s="806" t="str">
        <f t="shared" si="80"/>
        <v/>
      </c>
      <c r="DT290" s="807" t="str">
        <f t="shared" si="81"/>
        <v/>
      </c>
      <c r="DU290" s="807" t="str">
        <f t="shared" si="82"/>
        <v/>
      </c>
      <c r="DV290" s="808" t="str">
        <f t="shared" si="83"/>
        <v/>
      </c>
      <c r="DW290" s="793"/>
      <c r="DX290" s="794"/>
      <c r="DY290" s="794"/>
      <c r="DZ290" s="797"/>
      <c r="EA290" s="797"/>
      <c r="EB290" s="797"/>
      <c r="EC290" s="797"/>
      <c r="ED290" s="797"/>
      <c r="EE290" s="797"/>
      <c r="EF290" s="797"/>
      <c r="EG290" s="797"/>
      <c r="EH290" s="797"/>
      <c r="EI290" s="797"/>
      <c r="EJ290" s="797"/>
      <c r="EK290" s="797"/>
      <c r="EL290" s="797"/>
      <c r="EM290" s="794"/>
      <c r="EN290" s="794"/>
      <c r="EO290" s="794"/>
      <c r="EP290" s="794"/>
      <c r="EQ290" s="794"/>
      <c r="ER290" s="794"/>
      <c r="ES290" s="794"/>
      <c r="ET290" s="794"/>
      <c r="EU290" s="794"/>
      <c r="EV290" s="794"/>
      <c r="EW290" s="794"/>
      <c r="EX290" s="794"/>
      <c r="EY290" s="794"/>
      <c r="EZ290" s="797"/>
      <c r="FA290" s="794"/>
      <c r="FB290" s="794"/>
      <c r="FC290" s="794"/>
      <c r="FD290" s="794"/>
      <c r="FE290" s="794"/>
      <c r="FF290" s="794"/>
      <c r="FG290" s="794"/>
      <c r="FH290" s="794"/>
      <c r="FI290" s="794"/>
      <c r="FJ290" s="794"/>
      <c r="FK290" s="794"/>
      <c r="FL290" s="794"/>
      <c r="FM290" s="794"/>
      <c r="FN290" s="794"/>
      <c r="FO290" s="794"/>
      <c r="FP290" s="794"/>
      <c r="FQ290" s="794"/>
      <c r="FR290" s="794"/>
      <c r="FS290" s="794"/>
      <c r="FT290" s="794"/>
      <c r="FU290" s="794"/>
      <c r="FV290" s="812" t="str">
        <f t="shared" si="74"/>
        <v/>
      </c>
      <c r="FW290" s="806" t="str">
        <f t="shared" si="75"/>
        <v/>
      </c>
      <c r="FX290" s="807" t="str">
        <f t="shared" si="76"/>
        <v/>
      </c>
      <c r="FY290" s="807" t="str">
        <f t="shared" si="77"/>
        <v/>
      </c>
      <c r="FZ290" s="808" t="str">
        <f t="shared" si="78"/>
        <v/>
      </c>
    </row>
    <row r="291" spans="14:182" x14ac:dyDescent="0.2">
      <c r="N291" s="804">
        <f>SUM(AirVision!A290)</f>
        <v>0</v>
      </c>
      <c r="O291" s="793"/>
      <c r="P291" s="794"/>
      <c r="Q291" s="794"/>
      <c r="R291" s="797"/>
      <c r="S291" s="797"/>
      <c r="T291" s="797"/>
      <c r="U291" s="797"/>
      <c r="V291" s="797"/>
      <c r="W291" s="797"/>
      <c r="X291" s="797"/>
      <c r="Y291" s="797"/>
      <c r="Z291" s="797"/>
      <c r="AA291" s="797"/>
      <c r="AB291" s="797"/>
      <c r="AC291" s="797"/>
      <c r="AD291" s="797"/>
      <c r="AE291" s="794"/>
      <c r="AF291" s="794"/>
      <c r="AG291" s="794"/>
      <c r="AH291" s="794"/>
      <c r="AI291" s="794"/>
      <c r="AJ291" s="794"/>
      <c r="AK291" s="794"/>
      <c r="AL291" s="794"/>
      <c r="AM291" s="794"/>
      <c r="AN291" s="794"/>
      <c r="AO291" s="794"/>
      <c r="AP291" s="794"/>
      <c r="AQ291" s="794"/>
      <c r="AR291" s="794"/>
      <c r="AS291" s="794"/>
      <c r="AT291" s="794"/>
      <c r="AU291" s="794"/>
      <c r="AV291" s="794"/>
      <c r="AW291" s="794"/>
      <c r="AX291" s="794"/>
      <c r="AY291" s="794"/>
      <c r="AZ291" s="794"/>
      <c r="BA291" s="794"/>
      <c r="BB291" s="794"/>
      <c r="BC291" s="794"/>
      <c r="BD291" s="794"/>
      <c r="BE291" s="794"/>
      <c r="BF291" s="794"/>
      <c r="BG291" s="794"/>
      <c r="BH291" s="794"/>
      <c r="BI291" s="794"/>
      <c r="BJ291" s="794"/>
      <c r="BK291" s="794"/>
      <c r="BL291" s="794"/>
      <c r="BM291" s="794"/>
      <c r="BN291" s="812" t="str">
        <f t="shared" si="69"/>
        <v/>
      </c>
      <c r="BO291" s="806" t="str">
        <f t="shared" si="70"/>
        <v/>
      </c>
      <c r="BP291" s="807" t="str">
        <f t="shared" si="71"/>
        <v/>
      </c>
      <c r="BQ291" s="807" t="str">
        <f t="shared" si="72"/>
        <v/>
      </c>
      <c r="BR291" s="808" t="str">
        <f t="shared" si="73"/>
        <v/>
      </c>
      <c r="BS291" s="793"/>
      <c r="BT291" s="794"/>
      <c r="BU291" s="794"/>
      <c r="BV291" s="797"/>
      <c r="BW291" s="797"/>
      <c r="BX291" s="797"/>
      <c r="BY291" s="797"/>
      <c r="BZ291" s="797"/>
      <c r="CA291" s="797"/>
      <c r="CB291" s="797"/>
      <c r="CC291" s="797"/>
      <c r="CD291" s="797"/>
      <c r="CE291" s="797"/>
      <c r="CF291" s="797"/>
      <c r="CG291" s="797"/>
      <c r="CH291" s="797"/>
      <c r="CI291" s="794"/>
      <c r="CJ291" s="794"/>
      <c r="CK291" s="794"/>
      <c r="CL291" s="794"/>
      <c r="CM291" s="794"/>
      <c r="CN291" s="794"/>
      <c r="CO291" s="794"/>
      <c r="CP291" s="794"/>
      <c r="CQ291" s="794"/>
      <c r="CR291" s="794"/>
      <c r="CS291" s="794"/>
      <c r="CT291" s="794"/>
      <c r="CU291" s="794"/>
      <c r="CV291" s="797"/>
      <c r="CW291" s="794"/>
      <c r="CX291" s="794"/>
      <c r="CY291" s="794"/>
      <c r="CZ291" s="794"/>
      <c r="DA291" s="794"/>
      <c r="DB291" s="794"/>
      <c r="DC291" s="794"/>
      <c r="DD291" s="794"/>
      <c r="DE291" s="794"/>
      <c r="DF291" s="794"/>
      <c r="DG291" s="794"/>
      <c r="DH291" s="794"/>
      <c r="DI291" s="794"/>
      <c r="DJ291" s="794"/>
      <c r="DK291" s="794"/>
      <c r="DL291" s="794"/>
      <c r="DM291" s="794"/>
      <c r="DN291" s="794"/>
      <c r="DO291" s="794"/>
      <c r="DP291" s="794"/>
      <c r="DQ291" s="794"/>
      <c r="DR291" s="812" t="str">
        <f t="shared" si="79"/>
        <v/>
      </c>
      <c r="DS291" s="806" t="str">
        <f t="shared" si="80"/>
        <v/>
      </c>
      <c r="DT291" s="807" t="str">
        <f t="shared" si="81"/>
        <v/>
      </c>
      <c r="DU291" s="807" t="str">
        <f t="shared" si="82"/>
        <v/>
      </c>
      <c r="DV291" s="808" t="str">
        <f t="shared" si="83"/>
        <v/>
      </c>
      <c r="DW291" s="793"/>
      <c r="DX291" s="794"/>
      <c r="DY291" s="794"/>
      <c r="DZ291" s="797"/>
      <c r="EA291" s="797"/>
      <c r="EB291" s="797"/>
      <c r="EC291" s="797"/>
      <c r="ED291" s="797"/>
      <c r="EE291" s="797"/>
      <c r="EF291" s="797"/>
      <c r="EG291" s="797"/>
      <c r="EH291" s="797"/>
      <c r="EI291" s="797"/>
      <c r="EJ291" s="797"/>
      <c r="EK291" s="797"/>
      <c r="EL291" s="797"/>
      <c r="EM291" s="794"/>
      <c r="EN291" s="794"/>
      <c r="EO291" s="794"/>
      <c r="EP291" s="794"/>
      <c r="EQ291" s="794"/>
      <c r="ER291" s="794"/>
      <c r="ES291" s="794"/>
      <c r="ET291" s="794"/>
      <c r="EU291" s="794"/>
      <c r="EV291" s="794"/>
      <c r="EW291" s="794"/>
      <c r="EX291" s="794"/>
      <c r="EY291" s="794"/>
      <c r="EZ291" s="797"/>
      <c r="FA291" s="794"/>
      <c r="FB291" s="794"/>
      <c r="FC291" s="794"/>
      <c r="FD291" s="794"/>
      <c r="FE291" s="794"/>
      <c r="FF291" s="794"/>
      <c r="FG291" s="794"/>
      <c r="FH291" s="794"/>
      <c r="FI291" s="794"/>
      <c r="FJ291" s="794"/>
      <c r="FK291" s="794"/>
      <c r="FL291" s="794"/>
      <c r="FM291" s="794"/>
      <c r="FN291" s="794"/>
      <c r="FO291" s="794"/>
      <c r="FP291" s="794"/>
      <c r="FQ291" s="794"/>
      <c r="FR291" s="794"/>
      <c r="FS291" s="794"/>
      <c r="FT291" s="794"/>
      <c r="FU291" s="794"/>
      <c r="FV291" s="812" t="str">
        <f t="shared" si="74"/>
        <v/>
      </c>
      <c r="FW291" s="806" t="str">
        <f t="shared" si="75"/>
        <v/>
      </c>
      <c r="FX291" s="807" t="str">
        <f t="shared" si="76"/>
        <v/>
      </c>
      <c r="FY291" s="807" t="str">
        <f t="shared" si="77"/>
        <v/>
      </c>
      <c r="FZ291" s="808" t="str">
        <f t="shared" si="78"/>
        <v/>
      </c>
    </row>
    <row r="292" spans="14:182" x14ac:dyDescent="0.2">
      <c r="N292" s="804">
        <f>SUM(AirVision!A291)</f>
        <v>0</v>
      </c>
      <c r="O292" s="793"/>
      <c r="P292" s="794"/>
      <c r="Q292" s="794"/>
      <c r="R292" s="797"/>
      <c r="S292" s="797"/>
      <c r="T292" s="797"/>
      <c r="U292" s="797"/>
      <c r="V292" s="797"/>
      <c r="W292" s="797"/>
      <c r="X292" s="797"/>
      <c r="Y292" s="797"/>
      <c r="Z292" s="797"/>
      <c r="AA292" s="797"/>
      <c r="AB292" s="797"/>
      <c r="AC292" s="797"/>
      <c r="AD292" s="797"/>
      <c r="AE292" s="794"/>
      <c r="AF292" s="794"/>
      <c r="AG292" s="794"/>
      <c r="AH292" s="794"/>
      <c r="AI292" s="794"/>
      <c r="AJ292" s="794"/>
      <c r="AK292" s="794"/>
      <c r="AL292" s="794"/>
      <c r="AM292" s="794"/>
      <c r="AN292" s="794"/>
      <c r="AO292" s="794"/>
      <c r="AP292" s="794"/>
      <c r="AQ292" s="794"/>
      <c r="AR292" s="794"/>
      <c r="AS292" s="794"/>
      <c r="AT292" s="794"/>
      <c r="AU292" s="794"/>
      <c r="AV292" s="794"/>
      <c r="AW292" s="794"/>
      <c r="AX292" s="794"/>
      <c r="AY292" s="794"/>
      <c r="AZ292" s="794"/>
      <c r="BA292" s="794"/>
      <c r="BB292" s="794"/>
      <c r="BC292" s="794"/>
      <c r="BD292" s="794"/>
      <c r="BE292" s="794"/>
      <c r="BF292" s="794"/>
      <c r="BG292" s="794"/>
      <c r="BH292" s="794"/>
      <c r="BI292" s="794"/>
      <c r="BJ292" s="794"/>
      <c r="BK292" s="794"/>
      <c r="BL292" s="794"/>
      <c r="BM292" s="794"/>
      <c r="BN292" s="812" t="str">
        <f t="shared" si="69"/>
        <v/>
      </c>
      <c r="BO292" s="806" t="str">
        <f t="shared" si="70"/>
        <v/>
      </c>
      <c r="BP292" s="807" t="str">
        <f t="shared" si="71"/>
        <v/>
      </c>
      <c r="BQ292" s="807" t="str">
        <f t="shared" si="72"/>
        <v/>
      </c>
      <c r="BR292" s="808" t="str">
        <f t="shared" si="73"/>
        <v/>
      </c>
      <c r="BS292" s="793"/>
      <c r="BT292" s="794"/>
      <c r="BU292" s="794"/>
      <c r="BV292" s="797"/>
      <c r="BW292" s="797"/>
      <c r="BX292" s="797"/>
      <c r="BY292" s="797"/>
      <c r="BZ292" s="797"/>
      <c r="CA292" s="797"/>
      <c r="CB292" s="797"/>
      <c r="CC292" s="797"/>
      <c r="CD292" s="797"/>
      <c r="CE292" s="797"/>
      <c r="CF292" s="797"/>
      <c r="CG292" s="797"/>
      <c r="CH292" s="797"/>
      <c r="CI292" s="794"/>
      <c r="CJ292" s="794"/>
      <c r="CK292" s="794"/>
      <c r="CL292" s="794"/>
      <c r="CM292" s="794"/>
      <c r="CN292" s="794"/>
      <c r="CO292" s="794"/>
      <c r="CP292" s="794"/>
      <c r="CQ292" s="794"/>
      <c r="CR292" s="794"/>
      <c r="CS292" s="794"/>
      <c r="CT292" s="794"/>
      <c r="CU292" s="794"/>
      <c r="CV292" s="797"/>
      <c r="CW292" s="794"/>
      <c r="CX292" s="794"/>
      <c r="CY292" s="794"/>
      <c r="CZ292" s="794"/>
      <c r="DA292" s="794"/>
      <c r="DB292" s="794"/>
      <c r="DC292" s="794"/>
      <c r="DD292" s="794"/>
      <c r="DE292" s="794"/>
      <c r="DF292" s="794"/>
      <c r="DG292" s="794"/>
      <c r="DH292" s="794"/>
      <c r="DI292" s="794"/>
      <c r="DJ292" s="794"/>
      <c r="DK292" s="794"/>
      <c r="DL292" s="794"/>
      <c r="DM292" s="794"/>
      <c r="DN292" s="794"/>
      <c r="DO292" s="794"/>
      <c r="DP292" s="794"/>
      <c r="DQ292" s="794"/>
      <c r="DR292" s="812" t="str">
        <f t="shared" si="79"/>
        <v/>
      </c>
      <c r="DS292" s="806" t="str">
        <f t="shared" si="80"/>
        <v/>
      </c>
      <c r="DT292" s="807" t="str">
        <f t="shared" si="81"/>
        <v/>
      </c>
      <c r="DU292" s="807" t="str">
        <f t="shared" si="82"/>
        <v/>
      </c>
      <c r="DV292" s="808" t="str">
        <f t="shared" si="83"/>
        <v/>
      </c>
      <c r="DW292" s="793"/>
      <c r="DX292" s="794"/>
      <c r="DY292" s="794"/>
      <c r="DZ292" s="797"/>
      <c r="EA292" s="797"/>
      <c r="EB292" s="797"/>
      <c r="EC292" s="797"/>
      <c r="ED292" s="797"/>
      <c r="EE292" s="797"/>
      <c r="EF292" s="797"/>
      <c r="EG292" s="797"/>
      <c r="EH292" s="797"/>
      <c r="EI292" s="797"/>
      <c r="EJ292" s="797"/>
      <c r="EK292" s="797"/>
      <c r="EL292" s="797"/>
      <c r="EM292" s="794"/>
      <c r="EN292" s="794"/>
      <c r="EO292" s="794"/>
      <c r="EP292" s="794"/>
      <c r="EQ292" s="794"/>
      <c r="ER292" s="794"/>
      <c r="ES292" s="794"/>
      <c r="ET292" s="794"/>
      <c r="EU292" s="794"/>
      <c r="EV292" s="794"/>
      <c r="EW292" s="794"/>
      <c r="EX292" s="794"/>
      <c r="EY292" s="794"/>
      <c r="EZ292" s="797"/>
      <c r="FA292" s="794"/>
      <c r="FB292" s="794"/>
      <c r="FC292" s="794"/>
      <c r="FD292" s="794"/>
      <c r="FE292" s="794"/>
      <c r="FF292" s="794"/>
      <c r="FG292" s="794"/>
      <c r="FH292" s="794"/>
      <c r="FI292" s="794"/>
      <c r="FJ292" s="794"/>
      <c r="FK292" s="794"/>
      <c r="FL292" s="794"/>
      <c r="FM292" s="794"/>
      <c r="FN292" s="794"/>
      <c r="FO292" s="794"/>
      <c r="FP292" s="794"/>
      <c r="FQ292" s="794"/>
      <c r="FR292" s="794"/>
      <c r="FS292" s="794"/>
      <c r="FT292" s="794"/>
      <c r="FU292" s="794"/>
      <c r="FV292" s="812" t="str">
        <f t="shared" si="74"/>
        <v/>
      </c>
      <c r="FW292" s="806" t="str">
        <f t="shared" si="75"/>
        <v/>
      </c>
      <c r="FX292" s="807" t="str">
        <f t="shared" si="76"/>
        <v/>
      </c>
      <c r="FY292" s="807" t="str">
        <f t="shared" si="77"/>
        <v/>
      </c>
      <c r="FZ292" s="808" t="str">
        <f t="shared" si="78"/>
        <v/>
      </c>
    </row>
    <row r="293" spans="14:182" x14ac:dyDescent="0.2">
      <c r="N293" s="804">
        <f>SUM(AirVision!A292)</f>
        <v>0</v>
      </c>
      <c r="O293" s="793"/>
      <c r="P293" s="794"/>
      <c r="Q293" s="794"/>
      <c r="R293" s="797"/>
      <c r="S293" s="797"/>
      <c r="T293" s="797"/>
      <c r="U293" s="797"/>
      <c r="V293" s="797"/>
      <c r="W293" s="797"/>
      <c r="X293" s="797"/>
      <c r="Y293" s="797"/>
      <c r="Z293" s="797"/>
      <c r="AA293" s="797"/>
      <c r="AB293" s="797"/>
      <c r="AC293" s="797"/>
      <c r="AD293" s="797"/>
      <c r="AE293" s="794"/>
      <c r="AF293" s="794"/>
      <c r="AG293" s="794"/>
      <c r="AH293" s="794"/>
      <c r="AI293" s="794"/>
      <c r="AJ293" s="794"/>
      <c r="AK293" s="794"/>
      <c r="AL293" s="794"/>
      <c r="AM293" s="794"/>
      <c r="AN293" s="794"/>
      <c r="AO293" s="794"/>
      <c r="AP293" s="794"/>
      <c r="AQ293" s="794"/>
      <c r="AR293" s="794"/>
      <c r="AS293" s="794"/>
      <c r="AT293" s="794"/>
      <c r="AU293" s="794"/>
      <c r="AV293" s="794"/>
      <c r="AW293" s="794"/>
      <c r="AX293" s="794"/>
      <c r="AY293" s="794"/>
      <c r="AZ293" s="794"/>
      <c r="BA293" s="794"/>
      <c r="BB293" s="794"/>
      <c r="BC293" s="794"/>
      <c r="BD293" s="794"/>
      <c r="BE293" s="794"/>
      <c r="BF293" s="794"/>
      <c r="BG293" s="794"/>
      <c r="BH293" s="794"/>
      <c r="BI293" s="794"/>
      <c r="BJ293" s="794"/>
      <c r="BK293" s="794"/>
      <c r="BL293" s="794"/>
      <c r="BM293" s="794"/>
      <c r="BN293" s="812" t="str">
        <f t="shared" si="69"/>
        <v/>
      </c>
      <c r="BO293" s="806" t="str">
        <f t="shared" si="70"/>
        <v/>
      </c>
      <c r="BP293" s="807" t="str">
        <f t="shared" si="71"/>
        <v/>
      </c>
      <c r="BQ293" s="807" t="str">
        <f t="shared" si="72"/>
        <v/>
      </c>
      <c r="BR293" s="808" t="str">
        <f t="shared" si="73"/>
        <v/>
      </c>
      <c r="BS293" s="793"/>
      <c r="BT293" s="794"/>
      <c r="BU293" s="794"/>
      <c r="BV293" s="797"/>
      <c r="BW293" s="797"/>
      <c r="BX293" s="797"/>
      <c r="BY293" s="797"/>
      <c r="BZ293" s="797"/>
      <c r="CA293" s="797"/>
      <c r="CB293" s="797"/>
      <c r="CC293" s="797"/>
      <c r="CD293" s="797"/>
      <c r="CE293" s="797"/>
      <c r="CF293" s="797"/>
      <c r="CG293" s="797"/>
      <c r="CH293" s="797"/>
      <c r="CI293" s="794"/>
      <c r="CJ293" s="794"/>
      <c r="CK293" s="794"/>
      <c r="CL293" s="794"/>
      <c r="CM293" s="794"/>
      <c r="CN293" s="794"/>
      <c r="CO293" s="794"/>
      <c r="CP293" s="794"/>
      <c r="CQ293" s="794"/>
      <c r="CR293" s="794"/>
      <c r="CS293" s="794"/>
      <c r="CT293" s="794"/>
      <c r="CU293" s="794"/>
      <c r="CV293" s="797"/>
      <c r="CW293" s="794"/>
      <c r="CX293" s="794"/>
      <c r="CY293" s="794"/>
      <c r="CZ293" s="794"/>
      <c r="DA293" s="794"/>
      <c r="DB293" s="794"/>
      <c r="DC293" s="794"/>
      <c r="DD293" s="794"/>
      <c r="DE293" s="794"/>
      <c r="DF293" s="794"/>
      <c r="DG293" s="794"/>
      <c r="DH293" s="794"/>
      <c r="DI293" s="794"/>
      <c r="DJ293" s="794"/>
      <c r="DK293" s="794"/>
      <c r="DL293" s="794"/>
      <c r="DM293" s="794"/>
      <c r="DN293" s="794"/>
      <c r="DO293" s="794"/>
      <c r="DP293" s="794"/>
      <c r="DQ293" s="794"/>
      <c r="DR293" s="812" t="str">
        <f t="shared" si="79"/>
        <v/>
      </c>
      <c r="DS293" s="806" t="str">
        <f t="shared" si="80"/>
        <v/>
      </c>
      <c r="DT293" s="807" t="str">
        <f t="shared" si="81"/>
        <v/>
      </c>
      <c r="DU293" s="807" t="str">
        <f t="shared" si="82"/>
        <v/>
      </c>
      <c r="DV293" s="808" t="str">
        <f t="shared" si="83"/>
        <v/>
      </c>
      <c r="DW293" s="793"/>
      <c r="DX293" s="794"/>
      <c r="DY293" s="794"/>
      <c r="DZ293" s="797"/>
      <c r="EA293" s="797"/>
      <c r="EB293" s="797"/>
      <c r="EC293" s="797"/>
      <c r="ED293" s="797"/>
      <c r="EE293" s="797"/>
      <c r="EF293" s="797"/>
      <c r="EG293" s="797"/>
      <c r="EH293" s="797"/>
      <c r="EI293" s="797"/>
      <c r="EJ293" s="797"/>
      <c r="EK293" s="797"/>
      <c r="EL293" s="797"/>
      <c r="EM293" s="794"/>
      <c r="EN293" s="794"/>
      <c r="EO293" s="794"/>
      <c r="EP293" s="794"/>
      <c r="EQ293" s="794"/>
      <c r="ER293" s="794"/>
      <c r="ES293" s="794"/>
      <c r="ET293" s="794"/>
      <c r="EU293" s="794"/>
      <c r="EV293" s="794"/>
      <c r="EW293" s="794"/>
      <c r="EX293" s="794"/>
      <c r="EY293" s="794"/>
      <c r="EZ293" s="797"/>
      <c r="FA293" s="794"/>
      <c r="FB293" s="794"/>
      <c r="FC293" s="794"/>
      <c r="FD293" s="794"/>
      <c r="FE293" s="794"/>
      <c r="FF293" s="794"/>
      <c r="FG293" s="794"/>
      <c r="FH293" s="794"/>
      <c r="FI293" s="794"/>
      <c r="FJ293" s="794"/>
      <c r="FK293" s="794"/>
      <c r="FL293" s="794"/>
      <c r="FM293" s="794"/>
      <c r="FN293" s="794"/>
      <c r="FO293" s="794"/>
      <c r="FP293" s="794"/>
      <c r="FQ293" s="794"/>
      <c r="FR293" s="794"/>
      <c r="FS293" s="794"/>
      <c r="FT293" s="794"/>
      <c r="FU293" s="794"/>
      <c r="FV293" s="812" t="str">
        <f t="shared" si="74"/>
        <v/>
      </c>
      <c r="FW293" s="806" t="str">
        <f t="shared" si="75"/>
        <v/>
      </c>
      <c r="FX293" s="807" t="str">
        <f t="shared" si="76"/>
        <v/>
      </c>
      <c r="FY293" s="807" t="str">
        <f t="shared" si="77"/>
        <v/>
      </c>
      <c r="FZ293" s="808" t="str">
        <f t="shared" si="78"/>
        <v/>
      </c>
    </row>
    <row r="294" spans="14:182" x14ac:dyDescent="0.2">
      <c r="N294" s="804">
        <f>SUM(AirVision!A293)</f>
        <v>0</v>
      </c>
      <c r="O294" s="793"/>
      <c r="P294" s="794"/>
      <c r="Q294" s="794"/>
      <c r="R294" s="797"/>
      <c r="S294" s="797"/>
      <c r="T294" s="797"/>
      <c r="U294" s="797"/>
      <c r="V294" s="797"/>
      <c r="W294" s="797"/>
      <c r="X294" s="797"/>
      <c r="Y294" s="797"/>
      <c r="Z294" s="797"/>
      <c r="AA294" s="797"/>
      <c r="AB294" s="797"/>
      <c r="AC294" s="797"/>
      <c r="AD294" s="797"/>
      <c r="AE294" s="794"/>
      <c r="AF294" s="794"/>
      <c r="AG294" s="794"/>
      <c r="AH294" s="794"/>
      <c r="AI294" s="794"/>
      <c r="AJ294" s="794"/>
      <c r="AK294" s="794"/>
      <c r="AL294" s="794"/>
      <c r="AM294" s="794"/>
      <c r="AN294" s="794"/>
      <c r="AO294" s="794"/>
      <c r="AP294" s="794"/>
      <c r="AQ294" s="794"/>
      <c r="AR294" s="794"/>
      <c r="AS294" s="794"/>
      <c r="AT294" s="794"/>
      <c r="AU294" s="794"/>
      <c r="AV294" s="794"/>
      <c r="AW294" s="794"/>
      <c r="AX294" s="794"/>
      <c r="AY294" s="794"/>
      <c r="AZ294" s="794"/>
      <c r="BA294" s="794"/>
      <c r="BB294" s="794"/>
      <c r="BC294" s="794"/>
      <c r="BD294" s="794"/>
      <c r="BE294" s="794"/>
      <c r="BF294" s="794"/>
      <c r="BG294" s="794"/>
      <c r="BH294" s="794"/>
      <c r="BI294" s="794"/>
      <c r="BJ294" s="794"/>
      <c r="BK294" s="794"/>
      <c r="BL294" s="794"/>
      <c r="BM294" s="794"/>
      <c r="BN294" s="812" t="str">
        <f t="shared" si="69"/>
        <v/>
      </c>
      <c r="BO294" s="806" t="str">
        <f t="shared" si="70"/>
        <v/>
      </c>
      <c r="BP294" s="807" t="str">
        <f t="shared" si="71"/>
        <v/>
      </c>
      <c r="BQ294" s="807" t="str">
        <f t="shared" si="72"/>
        <v/>
      </c>
      <c r="BR294" s="808" t="str">
        <f t="shared" si="73"/>
        <v/>
      </c>
      <c r="BS294" s="793"/>
      <c r="BT294" s="794"/>
      <c r="BU294" s="794"/>
      <c r="BV294" s="797"/>
      <c r="BW294" s="797"/>
      <c r="BX294" s="797"/>
      <c r="BY294" s="797"/>
      <c r="BZ294" s="797"/>
      <c r="CA294" s="797"/>
      <c r="CB294" s="797"/>
      <c r="CC294" s="797"/>
      <c r="CD294" s="797"/>
      <c r="CE294" s="797"/>
      <c r="CF294" s="797"/>
      <c r="CG294" s="797"/>
      <c r="CH294" s="797"/>
      <c r="CI294" s="794"/>
      <c r="CJ294" s="794"/>
      <c r="CK294" s="794"/>
      <c r="CL294" s="794"/>
      <c r="CM294" s="794"/>
      <c r="CN294" s="794"/>
      <c r="CO294" s="794"/>
      <c r="CP294" s="794"/>
      <c r="CQ294" s="794"/>
      <c r="CR294" s="794"/>
      <c r="CS294" s="794"/>
      <c r="CT294" s="794"/>
      <c r="CU294" s="794"/>
      <c r="CV294" s="797"/>
      <c r="CW294" s="794"/>
      <c r="CX294" s="794"/>
      <c r="CY294" s="794"/>
      <c r="CZ294" s="794"/>
      <c r="DA294" s="794"/>
      <c r="DB294" s="794"/>
      <c r="DC294" s="794"/>
      <c r="DD294" s="794"/>
      <c r="DE294" s="794"/>
      <c r="DF294" s="794"/>
      <c r="DG294" s="794"/>
      <c r="DH294" s="794"/>
      <c r="DI294" s="794"/>
      <c r="DJ294" s="794"/>
      <c r="DK294" s="794"/>
      <c r="DL294" s="794"/>
      <c r="DM294" s="794"/>
      <c r="DN294" s="794"/>
      <c r="DO294" s="794"/>
      <c r="DP294" s="794"/>
      <c r="DQ294" s="794"/>
      <c r="DR294" s="812" t="str">
        <f t="shared" si="79"/>
        <v/>
      </c>
      <c r="DS294" s="806" t="str">
        <f t="shared" si="80"/>
        <v/>
      </c>
      <c r="DT294" s="807" t="str">
        <f t="shared" si="81"/>
        <v/>
      </c>
      <c r="DU294" s="807" t="str">
        <f t="shared" si="82"/>
        <v/>
      </c>
      <c r="DV294" s="808" t="str">
        <f t="shared" si="83"/>
        <v/>
      </c>
      <c r="DW294" s="793"/>
      <c r="DX294" s="794"/>
      <c r="DY294" s="794"/>
      <c r="DZ294" s="797"/>
      <c r="EA294" s="797"/>
      <c r="EB294" s="797"/>
      <c r="EC294" s="797"/>
      <c r="ED294" s="797"/>
      <c r="EE294" s="797"/>
      <c r="EF294" s="797"/>
      <c r="EG294" s="797"/>
      <c r="EH294" s="797"/>
      <c r="EI294" s="797"/>
      <c r="EJ294" s="797"/>
      <c r="EK294" s="797"/>
      <c r="EL294" s="797"/>
      <c r="EM294" s="794"/>
      <c r="EN294" s="794"/>
      <c r="EO294" s="794"/>
      <c r="EP294" s="794"/>
      <c r="EQ294" s="794"/>
      <c r="ER294" s="794"/>
      <c r="ES294" s="794"/>
      <c r="ET294" s="794"/>
      <c r="EU294" s="794"/>
      <c r="EV294" s="794"/>
      <c r="EW294" s="794"/>
      <c r="EX294" s="794"/>
      <c r="EY294" s="794"/>
      <c r="EZ294" s="797"/>
      <c r="FA294" s="794"/>
      <c r="FB294" s="794"/>
      <c r="FC294" s="794"/>
      <c r="FD294" s="794"/>
      <c r="FE294" s="794"/>
      <c r="FF294" s="794"/>
      <c r="FG294" s="794"/>
      <c r="FH294" s="794"/>
      <c r="FI294" s="794"/>
      <c r="FJ294" s="794"/>
      <c r="FK294" s="794"/>
      <c r="FL294" s="794"/>
      <c r="FM294" s="794"/>
      <c r="FN294" s="794"/>
      <c r="FO294" s="794"/>
      <c r="FP294" s="794"/>
      <c r="FQ294" s="794"/>
      <c r="FR294" s="794"/>
      <c r="FS294" s="794"/>
      <c r="FT294" s="794"/>
      <c r="FU294" s="794"/>
      <c r="FV294" s="812" t="str">
        <f t="shared" si="74"/>
        <v/>
      </c>
      <c r="FW294" s="806" t="str">
        <f t="shared" si="75"/>
        <v/>
      </c>
      <c r="FX294" s="807" t="str">
        <f t="shared" si="76"/>
        <v/>
      </c>
      <c r="FY294" s="807" t="str">
        <f t="shared" si="77"/>
        <v/>
      </c>
      <c r="FZ294" s="808" t="str">
        <f t="shared" si="78"/>
        <v/>
      </c>
    </row>
    <row r="295" spans="14:182" x14ac:dyDescent="0.2">
      <c r="N295" s="804">
        <f>SUM(AirVision!A294)</f>
        <v>0</v>
      </c>
      <c r="O295" s="793"/>
      <c r="P295" s="794"/>
      <c r="Q295" s="794"/>
      <c r="R295" s="797"/>
      <c r="S295" s="797"/>
      <c r="T295" s="797"/>
      <c r="U295" s="797"/>
      <c r="V295" s="797"/>
      <c r="W295" s="797"/>
      <c r="X295" s="797"/>
      <c r="Y295" s="797"/>
      <c r="Z295" s="797"/>
      <c r="AA295" s="797"/>
      <c r="AB295" s="797"/>
      <c r="AC295" s="797"/>
      <c r="AD295" s="797"/>
      <c r="AE295" s="794"/>
      <c r="AF295" s="794"/>
      <c r="AG295" s="794"/>
      <c r="AH295" s="794"/>
      <c r="AI295" s="794"/>
      <c r="AJ295" s="794"/>
      <c r="AK295" s="794"/>
      <c r="AL295" s="794"/>
      <c r="AM295" s="794"/>
      <c r="AN295" s="794"/>
      <c r="AO295" s="794"/>
      <c r="AP295" s="794"/>
      <c r="AQ295" s="794"/>
      <c r="AR295" s="794"/>
      <c r="AS295" s="794"/>
      <c r="AT295" s="794"/>
      <c r="AU295" s="794"/>
      <c r="AV295" s="794"/>
      <c r="AW295" s="794"/>
      <c r="AX295" s="794"/>
      <c r="AY295" s="794"/>
      <c r="AZ295" s="794"/>
      <c r="BA295" s="794"/>
      <c r="BB295" s="794"/>
      <c r="BC295" s="794"/>
      <c r="BD295" s="794"/>
      <c r="BE295" s="794"/>
      <c r="BF295" s="794"/>
      <c r="BG295" s="794"/>
      <c r="BH295" s="794"/>
      <c r="BI295" s="794"/>
      <c r="BJ295" s="794"/>
      <c r="BK295" s="794"/>
      <c r="BL295" s="794"/>
      <c r="BM295" s="794"/>
      <c r="BN295" s="812" t="str">
        <f t="shared" si="69"/>
        <v/>
      </c>
      <c r="BO295" s="806" t="str">
        <f t="shared" si="70"/>
        <v/>
      </c>
      <c r="BP295" s="807" t="str">
        <f t="shared" si="71"/>
        <v/>
      </c>
      <c r="BQ295" s="807" t="str">
        <f t="shared" si="72"/>
        <v/>
      </c>
      <c r="BR295" s="808" t="str">
        <f t="shared" si="73"/>
        <v/>
      </c>
      <c r="BS295" s="793"/>
      <c r="BT295" s="794"/>
      <c r="BU295" s="794"/>
      <c r="BV295" s="797"/>
      <c r="BW295" s="797"/>
      <c r="BX295" s="797"/>
      <c r="BY295" s="797"/>
      <c r="BZ295" s="797"/>
      <c r="CA295" s="797"/>
      <c r="CB295" s="797"/>
      <c r="CC295" s="797"/>
      <c r="CD295" s="797"/>
      <c r="CE295" s="797"/>
      <c r="CF295" s="797"/>
      <c r="CG295" s="797"/>
      <c r="CH295" s="797"/>
      <c r="CI295" s="794"/>
      <c r="CJ295" s="794"/>
      <c r="CK295" s="794"/>
      <c r="CL295" s="794"/>
      <c r="CM295" s="794"/>
      <c r="CN295" s="794"/>
      <c r="CO295" s="794"/>
      <c r="CP295" s="794"/>
      <c r="CQ295" s="794"/>
      <c r="CR295" s="794"/>
      <c r="CS295" s="794"/>
      <c r="CT295" s="794"/>
      <c r="CU295" s="794"/>
      <c r="CV295" s="797"/>
      <c r="CW295" s="794"/>
      <c r="CX295" s="794"/>
      <c r="CY295" s="794"/>
      <c r="CZ295" s="794"/>
      <c r="DA295" s="794"/>
      <c r="DB295" s="794"/>
      <c r="DC295" s="794"/>
      <c r="DD295" s="794"/>
      <c r="DE295" s="794"/>
      <c r="DF295" s="794"/>
      <c r="DG295" s="794"/>
      <c r="DH295" s="794"/>
      <c r="DI295" s="794"/>
      <c r="DJ295" s="794"/>
      <c r="DK295" s="794"/>
      <c r="DL295" s="794"/>
      <c r="DM295" s="794"/>
      <c r="DN295" s="794"/>
      <c r="DO295" s="794"/>
      <c r="DP295" s="794"/>
      <c r="DQ295" s="794"/>
      <c r="DR295" s="812" t="str">
        <f t="shared" si="79"/>
        <v/>
      </c>
      <c r="DS295" s="806" t="str">
        <f t="shared" si="80"/>
        <v/>
      </c>
      <c r="DT295" s="807" t="str">
        <f t="shared" si="81"/>
        <v/>
      </c>
      <c r="DU295" s="807" t="str">
        <f t="shared" si="82"/>
        <v/>
      </c>
      <c r="DV295" s="808" t="str">
        <f t="shared" si="83"/>
        <v/>
      </c>
      <c r="DW295" s="793"/>
      <c r="DX295" s="794"/>
      <c r="DY295" s="794"/>
      <c r="DZ295" s="797"/>
      <c r="EA295" s="797"/>
      <c r="EB295" s="797"/>
      <c r="EC295" s="797"/>
      <c r="ED295" s="797"/>
      <c r="EE295" s="797"/>
      <c r="EF295" s="797"/>
      <c r="EG295" s="797"/>
      <c r="EH295" s="797"/>
      <c r="EI295" s="797"/>
      <c r="EJ295" s="797"/>
      <c r="EK295" s="797"/>
      <c r="EL295" s="797"/>
      <c r="EM295" s="794"/>
      <c r="EN295" s="794"/>
      <c r="EO295" s="794"/>
      <c r="EP295" s="794"/>
      <c r="EQ295" s="794"/>
      <c r="ER295" s="794"/>
      <c r="ES295" s="794"/>
      <c r="ET295" s="794"/>
      <c r="EU295" s="794"/>
      <c r="EV295" s="794"/>
      <c r="EW295" s="794"/>
      <c r="EX295" s="794"/>
      <c r="EY295" s="794"/>
      <c r="EZ295" s="797"/>
      <c r="FA295" s="794"/>
      <c r="FB295" s="794"/>
      <c r="FC295" s="794"/>
      <c r="FD295" s="794"/>
      <c r="FE295" s="794"/>
      <c r="FF295" s="794"/>
      <c r="FG295" s="794"/>
      <c r="FH295" s="794"/>
      <c r="FI295" s="794"/>
      <c r="FJ295" s="794"/>
      <c r="FK295" s="794"/>
      <c r="FL295" s="794"/>
      <c r="FM295" s="794"/>
      <c r="FN295" s="794"/>
      <c r="FO295" s="794"/>
      <c r="FP295" s="794"/>
      <c r="FQ295" s="794"/>
      <c r="FR295" s="794"/>
      <c r="FS295" s="794"/>
      <c r="FT295" s="794"/>
      <c r="FU295" s="794"/>
      <c r="FV295" s="812" t="str">
        <f t="shared" si="74"/>
        <v/>
      </c>
      <c r="FW295" s="806" t="str">
        <f t="shared" si="75"/>
        <v/>
      </c>
      <c r="FX295" s="807" t="str">
        <f t="shared" si="76"/>
        <v/>
      </c>
      <c r="FY295" s="807" t="str">
        <f t="shared" si="77"/>
        <v/>
      </c>
      <c r="FZ295" s="808" t="str">
        <f t="shared" si="78"/>
        <v/>
      </c>
    </row>
    <row r="296" spans="14:182" x14ac:dyDescent="0.2">
      <c r="N296" s="804">
        <f>SUM(AirVision!A295)</f>
        <v>0</v>
      </c>
      <c r="O296" s="793"/>
      <c r="P296" s="794"/>
      <c r="Q296" s="794"/>
      <c r="R296" s="797"/>
      <c r="S296" s="797"/>
      <c r="T296" s="797"/>
      <c r="U296" s="797"/>
      <c r="V296" s="797"/>
      <c r="W296" s="797"/>
      <c r="X296" s="797"/>
      <c r="Y296" s="797"/>
      <c r="Z296" s="797"/>
      <c r="AA296" s="797"/>
      <c r="AB296" s="797"/>
      <c r="AC296" s="797"/>
      <c r="AD296" s="797"/>
      <c r="AE296" s="794"/>
      <c r="AF296" s="794"/>
      <c r="AG296" s="794"/>
      <c r="AH296" s="794"/>
      <c r="AI296" s="794"/>
      <c r="AJ296" s="794"/>
      <c r="AK296" s="794"/>
      <c r="AL296" s="794"/>
      <c r="AM296" s="794"/>
      <c r="AN296" s="794"/>
      <c r="AO296" s="794"/>
      <c r="AP296" s="794"/>
      <c r="AQ296" s="794"/>
      <c r="AR296" s="794"/>
      <c r="AS296" s="794"/>
      <c r="AT296" s="794"/>
      <c r="AU296" s="794"/>
      <c r="AV296" s="794"/>
      <c r="AW296" s="794"/>
      <c r="AX296" s="794"/>
      <c r="AY296" s="794"/>
      <c r="AZ296" s="794"/>
      <c r="BA296" s="794"/>
      <c r="BB296" s="794"/>
      <c r="BC296" s="794"/>
      <c r="BD296" s="794"/>
      <c r="BE296" s="794"/>
      <c r="BF296" s="794"/>
      <c r="BG296" s="794"/>
      <c r="BH296" s="794"/>
      <c r="BI296" s="794"/>
      <c r="BJ296" s="794"/>
      <c r="BK296" s="794"/>
      <c r="BL296" s="794"/>
      <c r="BM296" s="794"/>
      <c r="BN296" s="812" t="str">
        <f t="shared" si="69"/>
        <v/>
      </c>
      <c r="BO296" s="806" t="str">
        <f t="shared" si="70"/>
        <v/>
      </c>
      <c r="BP296" s="807" t="str">
        <f t="shared" si="71"/>
        <v/>
      </c>
      <c r="BQ296" s="807" t="str">
        <f t="shared" si="72"/>
        <v/>
      </c>
      <c r="BR296" s="808" t="str">
        <f t="shared" si="73"/>
        <v/>
      </c>
      <c r="BS296" s="793"/>
      <c r="BT296" s="794"/>
      <c r="BU296" s="794"/>
      <c r="BV296" s="797"/>
      <c r="BW296" s="797"/>
      <c r="BX296" s="797"/>
      <c r="BY296" s="797"/>
      <c r="BZ296" s="797"/>
      <c r="CA296" s="797"/>
      <c r="CB296" s="797"/>
      <c r="CC296" s="797"/>
      <c r="CD296" s="797"/>
      <c r="CE296" s="797"/>
      <c r="CF296" s="797"/>
      <c r="CG296" s="797"/>
      <c r="CH296" s="797"/>
      <c r="CI296" s="794"/>
      <c r="CJ296" s="794"/>
      <c r="CK296" s="794"/>
      <c r="CL296" s="794"/>
      <c r="CM296" s="794"/>
      <c r="CN296" s="794"/>
      <c r="CO296" s="794"/>
      <c r="CP296" s="794"/>
      <c r="CQ296" s="794"/>
      <c r="CR296" s="794"/>
      <c r="CS296" s="794"/>
      <c r="CT296" s="794"/>
      <c r="CU296" s="794"/>
      <c r="CV296" s="797"/>
      <c r="CW296" s="794"/>
      <c r="CX296" s="794"/>
      <c r="CY296" s="794"/>
      <c r="CZ296" s="794"/>
      <c r="DA296" s="794"/>
      <c r="DB296" s="794"/>
      <c r="DC296" s="794"/>
      <c r="DD296" s="794"/>
      <c r="DE296" s="794"/>
      <c r="DF296" s="794"/>
      <c r="DG296" s="794"/>
      <c r="DH296" s="794"/>
      <c r="DI296" s="794"/>
      <c r="DJ296" s="794"/>
      <c r="DK296" s="794"/>
      <c r="DL296" s="794"/>
      <c r="DM296" s="794"/>
      <c r="DN296" s="794"/>
      <c r="DO296" s="794"/>
      <c r="DP296" s="794"/>
      <c r="DQ296" s="794"/>
      <c r="DR296" s="812" t="str">
        <f t="shared" si="79"/>
        <v/>
      </c>
      <c r="DS296" s="806" t="str">
        <f t="shared" si="80"/>
        <v/>
      </c>
      <c r="DT296" s="807" t="str">
        <f t="shared" si="81"/>
        <v/>
      </c>
      <c r="DU296" s="807" t="str">
        <f t="shared" si="82"/>
        <v/>
      </c>
      <c r="DV296" s="808" t="str">
        <f t="shared" si="83"/>
        <v/>
      </c>
      <c r="DW296" s="793"/>
      <c r="DX296" s="794"/>
      <c r="DY296" s="794"/>
      <c r="DZ296" s="797"/>
      <c r="EA296" s="797"/>
      <c r="EB296" s="797"/>
      <c r="EC296" s="797"/>
      <c r="ED296" s="797"/>
      <c r="EE296" s="797"/>
      <c r="EF296" s="797"/>
      <c r="EG296" s="797"/>
      <c r="EH296" s="797"/>
      <c r="EI296" s="797"/>
      <c r="EJ296" s="797"/>
      <c r="EK296" s="797"/>
      <c r="EL296" s="797"/>
      <c r="EM296" s="794"/>
      <c r="EN296" s="794"/>
      <c r="EO296" s="794"/>
      <c r="EP296" s="794"/>
      <c r="EQ296" s="794"/>
      <c r="ER296" s="794"/>
      <c r="ES296" s="794"/>
      <c r="ET296" s="794"/>
      <c r="EU296" s="794"/>
      <c r="EV296" s="794"/>
      <c r="EW296" s="794"/>
      <c r="EX296" s="794"/>
      <c r="EY296" s="794"/>
      <c r="EZ296" s="797"/>
      <c r="FA296" s="794"/>
      <c r="FB296" s="794"/>
      <c r="FC296" s="794"/>
      <c r="FD296" s="794"/>
      <c r="FE296" s="794"/>
      <c r="FF296" s="794"/>
      <c r="FG296" s="794"/>
      <c r="FH296" s="794"/>
      <c r="FI296" s="794"/>
      <c r="FJ296" s="794"/>
      <c r="FK296" s="794"/>
      <c r="FL296" s="794"/>
      <c r="FM296" s="794"/>
      <c r="FN296" s="794"/>
      <c r="FO296" s="794"/>
      <c r="FP296" s="794"/>
      <c r="FQ296" s="794"/>
      <c r="FR296" s="794"/>
      <c r="FS296" s="794"/>
      <c r="FT296" s="794"/>
      <c r="FU296" s="794"/>
      <c r="FV296" s="812" t="str">
        <f t="shared" si="74"/>
        <v/>
      </c>
      <c r="FW296" s="806" t="str">
        <f t="shared" si="75"/>
        <v/>
      </c>
      <c r="FX296" s="807" t="str">
        <f t="shared" si="76"/>
        <v/>
      </c>
      <c r="FY296" s="807" t="str">
        <f t="shared" si="77"/>
        <v/>
      </c>
      <c r="FZ296" s="808" t="str">
        <f t="shared" si="78"/>
        <v/>
      </c>
    </row>
    <row r="297" spans="14:182" x14ac:dyDescent="0.2">
      <c r="N297" s="804">
        <f>SUM(AirVision!A296)</f>
        <v>0</v>
      </c>
      <c r="O297" s="793"/>
      <c r="P297" s="794"/>
      <c r="Q297" s="794"/>
      <c r="R297" s="797"/>
      <c r="S297" s="797"/>
      <c r="T297" s="797"/>
      <c r="U297" s="797"/>
      <c r="V297" s="797"/>
      <c r="W297" s="797"/>
      <c r="X297" s="797"/>
      <c r="Y297" s="797"/>
      <c r="Z297" s="797"/>
      <c r="AA297" s="797"/>
      <c r="AB297" s="797"/>
      <c r="AC297" s="797"/>
      <c r="AD297" s="797"/>
      <c r="AE297" s="794"/>
      <c r="AF297" s="794"/>
      <c r="AG297" s="794"/>
      <c r="AH297" s="794"/>
      <c r="AI297" s="794"/>
      <c r="AJ297" s="794"/>
      <c r="AK297" s="794"/>
      <c r="AL297" s="794"/>
      <c r="AM297" s="794"/>
      <c r="AN297" s="794"/>
      <c r="AO297" s="794"/>
      <c r="AP297" s="794"/>
      <c r="AQ297" s="794"/>
      <c r="AR297" s="794"/>
      <c r="AS297" s="794"/>
      <c r="AT297" s="794"/>
      <c r="AU297" s="794"/>
      <c r="AV297" s="794"/>
      <c r="AW297" s="794"/>
      <c r="AX297" s="794"/>
      <c r="AY297" s="794"/>
      <c r="AZ297" s="794"/>
      <c r="BA297" s="794"/>
      <c r="BB297" s="794"/>
      <c r="BC297" s="794"/>
      <c r="BD297" s="794"/>
      <c r="BE297" s="794"/>
      <c r="BF297" s="794"/>
      <c r="BG297" s="794"/>
      <c r="BH297" s="794"/>
      <c r="BI297" s="794"/>
      <c r="BJ297" s="794"/>
      <c r="BK297" s="794"/>
      <c r="BL297" s="794"/>
      <c r="BM297" s="794"/>
      <c r="BN297" s="812" t="str">
        <f t="shared" si="69"/>
        <v/>
      </c>
      <c r="BO297" s="806" t="str">
        <f t="shared" si="70"/>
        <v/>
      </c>
      <c r="BP297" s="807" t="str">
        <f t="shared" si="71"/>
        <v/>
      </c>
      <c r="BQ297" s="807" t="str">
        <f t="shared" si="72"/>
        <v/>
      </c>
      <c r="BR297" s="808" t="str">
        <f t="shared" si="73"/>
        <v/>
      </c>
      <c r="BS297" s="793"/>
      <c r="BT297" s="794"/>
      <c r="BU297" s="794"/>
      <c r="BV297" s="797"/>
      <c r="BW297" s="797"/>
      <c r="BX297" s="797"/>
      <c r="BY297" s="797"/>
      <c r="BZ297" s="797"/>
      <c r="CA297" s="797"/>
      <c r="CB297" s="797"/>
      <c r="CC297" s="797"/>
      <c r="CD297" s="797"/>
      <c r="CE297" s="797"/>
      <c r="CF297" s="797"/>
      <c r="CG297" s="797"/>
      <c r="CH297" s="797"/>
      <c r="CI297" s="794"/>
      <c r="CJ297" s="794"/>
      <c r="CK297" s="794"/>
      <c r="CL297" s="794"/>
      <c r="CM297" s="794"/>
      <c r="CN297" s="794"/>
      <c r="CO297" s="794"/>
      <c r="CP297" s="794"/>
      <c r="CQ297" s="794"/>
      <c r="CR297" s="794"/>
      <c r="CS297" s="794"/>
      <c r="CT297" s="794"/>
      <c r="CU297" s="794"/>
      <c r="CV297" s="797"/>
      <c r="CW297" s="794"/>
      <c r="CX297" s="794"/>
      <c r="CY297" s="794"/>
      <c r="CZ297" s="794"/>
      <c r="DA297" s="794"/>
      <c r="DB297" s="794"/>
      <c r="DC297" s="794"/>
      <c r="DD297" s="794"/>
      <c r="DE297" s="794"/>
      <c r="DF297" s="794"/>
      <c r="DG297" s="794"/>
      <c r="DH297" s="794"/>
      <c r="DI297" s="794"/>
      <c r="DJ297" s="794"/>
      <c r="DK297" s="794"/>
      <c r="DL297" s="794"/>
      <c r="DM297" s="794"/>
      <c r="DN297" s="794"/>
      <c r="DO297" s="794"/>
      <c r="DP297" s="794"/>
      <c r="DQ297" s="794"/>
      <c r="DR297" s="812" t="str">
        <f t="shared" si="79"/>
        <v/>
      </c>
      <c r="DS297" s="806" t="str">
        <f t="shared" si="80"/>
        <v/>
      </c>
      <c r="DT297" s="807" t="str">
        <f t="shared" si="81"/>
        <v/>
      </c>
      <c r="DU297" s="807" t="str">
        <f t="shared" si="82"/>
        <v/>
      </c>
      <c r="DV297" s="808" t="str">
        <f t="shared" si="83"/>
        <v/>
      </c>
      <c r="DW297" s="793"/>
      <c r="DX297" s="794"/>
      <c r="DY297" s="794"/>
      <c r="DZ297" s="797"/>
      <c r="EA297" s="797"/>
      <c r="EB297" s="797"/>
      <c r="EC297" s="797"/>
      <c r="ED297" s="797"/>
      <c r="EE297" s="797"/>
      <c r="EF297" s="797"/>
      <c r="EG297" s="797"/>
      <c r="EH297" s="797"/>
      <c r="EI297" s="797"/>
      <c r="EJ297" s="797"/>
      <c r="EK297" s="797"/>
      <c r="EL297" s="797"/>
      <c r="EM297" s="794"/>
      <c r="EN297" s="794"/>
      <c r="EO297" s="794"/>
      <c r="EP297" s="794"/>
      <c r="EQ297" s="794"/>
      <c r="ER297" s="794"/>
      <c r="ES297" s="794"/>
      <c r="ET297" s="794"/>
      <c r="EU297" s="794"/>
      <c r="EV297" s="794"/>
      <c r="EW297" s="794"/>
      <c r="EX297" s="794"/>
      <c r="EY297" s="794"/>
      <c r="EZ297" s="797"/>
      <c r="FA297" s="794"/>
      <c r="FB297" s="794"/>
      <c r="FC297" s="794"/>
      <c r="FD297" s="794"/>
      <c r="FE297" s="794"/>
      <c r="FF297" s="794"/>
      <c r="FG297" s="794"/>
      <c r="FH297" s="794"/>
      <c r="FI297" s="794"/>
      <c r="FJ297" s="794"/>
      <c r="FK297" s="794"/>
      <c r="FL297" s="794"/>
      <c r="FM297" s="794"/>
      <c r="FN297" s="794"/>
      <c r="FO297" s="794"/>
      <c r="FP297" s="794"/>
      <c r="FQ297" s="794"/>
      <c r="FR297" s="794"/>
      <c r="FS297" s="794"/>
      <c r="FT297" s="794"/>
      <c r="FU297" s="794"/>
      <c r="FV297" s="812" t="str">
        <f t="shared" si="74"/>
        <v/>
      </c>
      <c r="FW297" s="806" t="str">
        <f t="shared" si="75"/>
        <v/>
      </c>
      <c r="FX297" s="807" t="str">
        <f t="shared" si="76"/>
        <v/>
      </c>
      <c r="FY297" s="807" t="str">
        <f t="shared" si="77"/>
        <v/>
      </c>
      <c r="FZ297" s="808" t="str">
        <f t="shared" si="78"/>
        <v/>
      </c>
    </row>
    <row r="298" spans="14:182" x14ac:dyDescent="0.2">
      <c r="N298" s="804">
        <f>SUM(AirVision!A297)</f>
        <v>0</v>
      </c>
      <c r="O298" s="793"/>
      <c r="P298" s="794"/>
      <c r="Q298" s="794"/>
      <c r="R298" s="797"/>
      <c r="S298" s="797"/>
      <c r="T298" s="797"/>
      <c r="U298" s="797"/>
      <c r="V298" s="797"/>
      <c r="W298" s="797"/>
      <c r="X298" s="797"/>
      <c r="Y298" s="797"/>
      <c r="Z298" s="797"/>
      <c r="AA298" s="797"/>
      <c r="AB298" s="797"/>
      <c r="AC298" s="797"/>
      <c r="AD298" s="797"/>
      <c r="AE298" s="794"/>
      <c r="AF298" s="794"/>
      <c r="AG298" s="794"/>
      <c r="AH298" s="794"/>
      <c r="AI298" s="794"/>
      <c r="AJ298" s="794"/>
      <c r="AK298" s="794"/>
      <c r="AL298" s="794"/>
      <c r="AM298" s="794"/>
      <c r="AN298" s="794"/>
      <c r="AO298" s="794"/>
      <c r="AP298" s="794"/>
      <c r="AQ298" s="794"/>
      <c r="AR298" s="794"/>
      <c r="AS298" s="794"/>
      <c r="AT298" s="794"/>
      <c r="AU298" s="794"/>
      <c r="AV298" s="794"/>
      <c r="AW298" s="794"/>
      <c r="AX298" s="794"/>
      <c r="AY298" s="794"/>
      <c r="AZ298" s="794"/>
      <c r="BA298" s="794"/>
      <c r="BB298" s="794"/>
      <c r="BC298" s="794"/>
      <c r="BD298" s="794"/>
      <c r="BE298" s="794"/>
      <c r="BF298" s="794"/>
      <c r="BG298" s="794"/>
      <c r="BH298" s="794"/>
      <c r="BI298" s="794"/>
      <c r="BJ298" s="794"/>
      <c r="BK298" s="794"/>
      <c r="BL298" s="794"/>
      <c r="BM298" s="794"/>
      <c r="BN298" s="812" t="str">
        <f t="shared" si="69"/>
        <v/>
      </c>
      <c r="BO298" s="806" t="str">
        <f t="shared" si="70"/>
        <v/>
      </c>
      <c r="BP298" s="807" t="str">
        <f t="shared" si="71"/>
        <v/>
      </c>
      <c r="BQ298" s="807" t="str">
        <f t="shared" si="72"/>
        <v/>
      </c>
      <c r="BR298" s="808" t="str">
        <f t="shared" si="73"/>
        <v/>
      </c>
      <c r="BS298" s="793"/>
      <c r="BT298" s="794"/>
      <c r="BU298" s="794"/>
      <c r="BV298" s="797"/>
      <c r="BW298" s="797"/>
      <c r="BX298" s="797"/>
      <c r="BY298" s="797"/>
      <c r="BZ298" s="797"/>
      <c r="CA298" s="797"/>
      <c r="CB298" s="797"/>
      <c r="CC298" s="797"/>
      <c r="CD298" s="797"/>
      <c r="CE298" s="797"/>
      <c r="CF298" s="797"/>
      <c r="CG298" s="797"/>
      <c r="CH298" s="797"/>
      <c r="CI298" s="794"/>
      <c r="CJ298" s="794"/>
      <c r="CK298" s="794"/>
      <c r="CL298" s="794"/>
      <c r="CM298" s="794"/>
      <c r="CN298" s="794"/>
      <c r="CO298" s="794"/>
      <c r="CP298" s="794"/>
      <c r="CQ298" s="794"/>
      <c r="CR298" s="794"/>
      <c r="CS298" s="794"/>
      <c r="CT298" s="794"/>
      <c r="CU298" s="794"/>
      <c r="CV298" s="797"/>
      <c r="CW298" s="794"/>
      <c r="CX298" s="794"/>
      <c r="CY298" s="794"/>
      <c r="CZ298" s="794"/>
      <c r="DA298" s="794"/>
      <c r="DB298" s="794"/>
      <c r="DC298" s="794"/>
      <c r="DD298" s="794"/>
      <c r="DE298" s="794"/>
      <c r="DF298" s="794"/>
      <c r="DG298" s="794"/>
      <c r="DH298" s="794"/>
      <c r="DI298" s="794"/>
      <c r="DJ298" s="794"/>
      <c r="DK298" s="794"/>
      <c r="DL298" s="794"/>
      <c r="DM298" s="794"/>
      <c r="DN298" s="794"/>
      <c r="DO298" s="794"/>
      <c r="DP298" s="794"/>
      <c r="DQ298" s="794"/>
      <c r="DR298" s="812" t="str">
        <f t="shared" si="79"/>
        <v/>
      </c>
      <c r="DS298" s="806" t="str">
        <f t="shared" si="80"/>
        <v/>
      </c>
      <c r="DT298" s="807" t="str">
        <f t="shared" si="81"/>
        <v/>
      </c>
      <c r="DU298" s="807" t="str">
        <f t="shared" si="82"/>
        <v/>
      </c>
      <c r="DV298" s="808" t="str">
        <f t="shared" si="83"/>
        <v/>
      </c>
      <c r="DW298" s="793"/>
      <c r="DX298" s="794"/>
      <c r="DY298" s="794"/>
      <c r="DZ298" s="797"/>
      <c r="EA298" s="797"/>
      <c r="EB298" s="797"/>
      <c r="EC298" s="797"/>
      <c r="ED298" s="797"/>
      <c r="EE298" s="797"/>
      <c r="EF298" s="797"/>
      <c r="EG298" s="797"/>
      <c r="EH298" s="797"/>
      <c r="EI298" s="797"/>
      <c r="EJ298" s="797"/>
      <c r="EK298" s="797"/>
      <c r="EL298" s="797"/>
      <c r="EM298" s="794"/>
      <c r="EN298" s="794"/>
      <c r="EO298" s="794"/>
      <c r="EP298" s="794"/>
      <c r="EQ298" s="794"/>
      <c r="ER298" s="794"/>
      <c r="ES298" s="794"/>
      <c r="ET298" s="794"/>
      <c r="EU298" s="794"/>
      <c r="EV298" s="794"/>
      <c r="EW298" s="794"/>
      <c r="EX298" s="794"/>
      <c r="EY298" s="794"/>
      <c r="EZ298" s="797"/>
      <c r="FA298" s="794"/>
      <c r="FB298" s="794"/>
      <c r="FC298" s="794"/>
      <c r="FD298" s="794"/>
      <c r="FE298" s="794"/>
      <c r="FF298" s="794"/>
      <c r="FG298" s="794"/>
      <c r="FH298" s="794"/>
      <c r="FI298" s="794"/>
      <c r="FJ298" s="794"/>
      <c r="FK298" s="794"/>
      <c r="FL298" s="794"/>
      <c r="FM298" s="794"/>
      <c r="FN298" s="794"/>
      <c r="FO298" s="794"/>
      <c r="FP298" s="794"/>
      <c r="FQ298" s="794"/>
      <c r="FR298" s="794"/>
      <c r="FS298" s="794"/>
      <c r="FT298" s="794"/>
      <c r="FU298" s="794"/>
      <c r="FV298" s="812" t="str">
        <f t="shared" si="74"/>
        <v/>
      </c>
      <c r="FW298" s="806" t="str">
        <f t="shared" si="75"/>
        <v/>
      </c>
      <c r="FX298" s="807" t="str">
        <f t="shared" si="76"/>
        <v/>
      </c>
      <c r="FY298" s="807" t="str">
        <f t="shared" si="77"/>
        <v/>
      </c>
      <c r="FZ298" s="808" t="str">
        <f t="shared" si="78"/>
        <v/>
      </c>
    </row>
    <row r="299" spans="14:182" x14ac:dyDescent="0.2">
      <c r="N299" s="804">
        <f>SUM(AirVision!A298)</f>
        <v>0</v>
      </c>
      <c r="O299" s="793"/>
      <c r="P299" s="794"/>
      <c r="Q299" s="794"/>
      <c r="R299" s="797"/>
      <c r="S299" s="797"/>
      <c r="T299" s="797"/>
      <c r="U299" s="797"/>
      <c r="V299" s="797"/>
      <c r="W299" s="797"/>
      <c r="X299" s="797"/>
      <c r="Y299" s="797"/>
      <c r="Z299" s="797"/>
      <c r="AA299" s="797"/>
      <c r="AB299" s="797"/>
      <c r="AC299" s="797"/>
      <c r="AD299" s="797"/>
      <c r="AE299" s="794"/>
      <c r="AF299" s="794"/>
      <c r="AG299" s="794"/>
      <c r="AH299" s="794"/>
      <c r="AI299" s="794"/>
      <c r="AJ299" s="794"/>
      <c r="AK299" s="794"/>
      <c r="AL299" s="794"/>
      <c r="AM299" s="794"/>
      <c r="AN299" s="794"/>
      <c r="AO299" s="794"/>
      <c r="AP299" s="794"/>
      <c r="AQ299" s="794"/>
      <c r="AR299" s="794"/>
      <c r="AS299" s="794"/>
      <c r="AT299" s="794"/>
      <c r="AU299" s="794"/>
      <c r="AV299" s="794"/>
      <c r="AW299" s="794"/>
      <c r="AX299" s="794"/>
      <c r="AY299" s="794"/>
      <c r="AZ299" s="794"/>
      <c r="BA299" s="794"/>
      <c r="BB299" s="794"/>
      <c r="BC299" s="794"/>
      <c r="BD299" s="794"/>
      <c r="BE299" s="794"/>
      <c r="BF299" s="794"/>
      <c r="BG299" s="794"/>
      <c r="BH299" s="794"/>
      <c r="BI299" s="794"/>
      <c r="BJ299" s="794"/>
      <c r="BK299" s="794"/>
      <c r="BL299" s="794"/>
      <c r="BM299" s="794"/>
      <c r="BN299" s="812" t="str">
        <f t="shared" si="69"/>
        <v/>
      </c>
      <c r="BO299" s="806" t="str">
        <f t="shared" si="70"/>
        <v/>
      </c>
      <c r="BP299" s="807" t="str">
        <f t="shared" si="71"/>
        <v/>
      </c>
      <c r="BQ299" s="807" t="str">
        <f t="shared" si="72"/>
        <v/>
      </c>
      <c r="BR299" s="808" t="str">
        <f t="shared" si="73"/>
        <v/>
      </c>
      <c r="BS299" s="793"/>
      <c r="BT299" s="794"/>
      <c r="BU299" s="794"/>
      <c r="BV299" s="797"/>
      <c r="BW299" s="797"/>
      <c r="BX299" s="797"/>
      <c r="BY299" s="797"/>
      <c r="BZ299" s="797"/>
      <c r="CA299" s="797"/>
      <c r="CB299" s="797"/>
      <c r="CC299" s="797"/>
      <c r="CD299" s="797"/>
      <c r="CE299" s="797"/>
      <c r="CF299" s="797"/>
      <c r="CG299" s="797"/>
      <c r="CH299" s="797"/>
      <c r="CI299" s="794"/>
      <c r="CJ299" s="794"/>
      <c r="CK299" s="794"/>
      <c r="CL299" s="794"/>
      <c r="CM299" s="794"/>
      <c r="CN299" s="794"/>
      <c r="CO299" s="794"/>
      <c r="CP299" s="794"/>
      <c r="CQ299" s="794"/>
      <c r="CR299" s="794"/>
      <c r="CS299" s="794"/>
      <c r="CT299" s="794"/>
      <c r="CU299" s="794"/>
      <c r="CV299" s="797"/>
      <c r="CW299" s="794"/>
      <c r="CX299" s="794"/>
      <c r="CY299" s="794"/>
      <c r="CZ299" s="794"/>
      <c r="DA299" s="794"/>
      <c r="DB299" s="794"/>
      <c r="DC299" s="794"/>
      <c r="DD299" s="794"/>
      <c r="DE299" s="794"/>
      <c r="DF299" s="794"/>
      <c r="DG299" s="794"/>
      <c r="DH299" s="794"/>
      <c r="DI299" s="794"/>
      <c r="DJ299" s="794"/>
      <c r="DK299" s="794"/>
      <c r="DL299" s="794"/>
      <c r="DM299" s="794"/>
      <c r="DN299" s="794"/>
      <c r="DO299" s="794"/>
      <c r="DP299" s="794"/>
      <c r="DQ299" s="794"/>
      <c r="DR299" s="812" t="str">
        <f t="shared" si="79"/>
        <v/>
      </c>
      <c r="DS299" s="806" t="str">
        <f t="shared" si="80"/>
        <v/>
      </c>
      <c r="DT299" s="807" t="str">
        <f t="shared" si="81"/>
        <v/>
      </c>
      <c r="DU299" s="807" t="str">
        <f t="shared" si="82"/>
        <v/>
      </c>
      <c r="DV299" s="808" t="str">
        <f t="shared" si="83"/>
        <v/>
      </c>
      <c r="DW299" s="793"/>
      <c r="DX299" s="794"/>
      <c r="DY299" s="794"/>
      <c r="DZ299" s="797"/>
      <c r="EA299" s="797"/>
      <c r="EB299" s="797"/>
      <c r="EC299" s="797"/>
      <c r="ED299" s="797"/>
      <c r="EE299" s="797"/>
      <c r="EF299" s="797"/>
      <c r="EG299" s="797"/>
      <c r="EH299" s="797"/>
      <c r="EI299" s="797"/>
      <c r="EJ299" s="797"/>
      <c r="EK299" s="797"/>
      <c r="EL299" s="797"/>
      <c r="EM299" s="794"/>
      <c r="EN299" s="794"/>
      <c r="EO299" s="794"/>
      <c r="EP299" s="794"/>
      <c r="EQ299" s="794"/>
      <c r="ER299" s="794"/>
      <c r="ES299" s="794"/>
      <c r="ET299" s="794"/>
      <c r="EU299" s="794"/>
      <c r="EV299" s="794"/>
      <c r="EW299" s="794"/>
      <c r="EX299" s="794"/>
      <c r="EY299" s="794"/>
      <c r="EZ299" s="797"/>
      <c r="FA299" s="794"/>
      <c r="FB299" s="794"/>
      <c r="FC299" s="794"/>
      <c r="FD299" s="794"/>
      <c r="FE299" s="794"/>
      <c r="FF299" s="794"/>
      <c r="FG299" s="794"/>
      <c r="FH299" s="794"/>
      <c r="FI299" s="794"/>
      <c r="FJ299" s="794"/>
      <c r="FK299" s="794"/>
      <c r="FL299" s="794"/>
      <c r="FM299" s="794"/>
      <c r="FN299" s="794"/>
      <c r="FO299" s="794"/>
      <c r="FP299" s="794"/>
      <c r="FQ299" s="794"/>
      <c r="FR299" s="794"/>
      <c r="FS299" s="794"/>
      <c r="FT299" s="794"/>
      <c r="FU299" s="794"/>
      <c r="FV299" s="812" t="str">
        <f t="shared" si="74"/>
        <v/>
      </c>
      <c r="FW299" s="806" t="str">
        <f t="shared" si="75"/>
        <v/>
      </c>
      <c r="FX299" s="807" t="str">
        <f t="shared" si="76"/>
        <v/>
      </c>
      <c r="FY299" s="807" t="str">
        <f t="shared" si="77"/>
        <v/>
      </c>
      <c r="FZ299" s="808" t="str">
        <f t="shared" si="78"/>
        <v/>
      </c>
    </row>
    <row r="300" spans="14:182" x14ac:dyDescent="0.2">
      <c r="N300" s="804">
        <f>SUM(AirVision!A299)</f>
        <v>0</v>
      </c>
      <c r="O300" s="793"/>
      <c r="P300" s="794"/>
      <c r="Q300" s="794"/>
      <c r="R300" s="797"/>
      <c r="S300" s="797"/>
      <c r="T300" s="797"/>
      <c r="U300" s="797"/>
      <c r="V300" s="797"/>
      <c r="W300" s="797"/>
      <c r="X300" s="797"/>
      <c r="Y300" s="797"/>
      <c r="Z300" s="797"/>
      <c r="AA300" s="797"/>
      <c r="AB300" s="797"/>
      <c r="AC300" s="797"/>
      <c r="AD300" s="797"/>
      <c r="AE300" s="794"/>
      <c r="AF300" s="794"/>
      <c r="AG300" s="794"/>
      <c r="AH300" s="794"/>
      <c r="AI300" s="794"/>
      <c r="AJ300" s="794"/>
      <c r="AK300" s="794"/>
      <c r="AL300" s="794"/>
      <c r="AM300" s="794"/>
      <c r="AN300" s="794"/>
      <c r="AO300" s="794"/>
      <c r="AP300" s="794"/>
      <c r="AQ300" s="794"/>
      <c r="AR300" s="794"/>
      <c r="AS300" s="794"/>
      <c r="AT300" s="794"/>
      <c r="AU300" s="794"/>
      <c r="AV300" s="794"/>
      <c r="AW300" s="794"/>
      <c r="AX300" s="794"/>
      <c r="AY300" s="794"/>
      <c r="AZ300" s="794"/>
      <c r="BA300" s="794"/>
      <c r="BB300" s="794"/>
      <c r="BC300" s="794"/>
      <c r="BD300" s="794"/>
      <c r="BE300" s="794"/>
      <c r="BF300" s="794"/>
      <c r="BG300" s="794"/>
      <c r="BH300" s="794"/>
      <c r="BI300" s="794"/>
      <c r="BJ300" s="794"/>
      <c r="BK300" s="794"/>
      <c r="BL300" s="794"/>
      <c r="BM300" s="794"/>
      <c r="BN300" s="812" t="str">
        <f t="shared" si="69"/>
        <v/>
      </c>
      <c r="BO300" s="806" t="str">
        <f t="shared" si="70"/>
        <v/>
      </c>
      <c r="BP300" s="807" t="str">
        <f t="shared" si="71"/>
        <v/>
      </c>
      <c r="BQ300" s="807" t="str">
        <f t="shared" si="72"/>
        <v/>
      </c>
      <c r="BR300" s="808" t="str">
        <f t="shared" si="73"/>
        <v/>
      </c>
      <c r="BS300" s="793"/>
      <c r="BT300" s="794"/>
      <c r="BU300" s="794"/>
      <c r="BV300" s="797"/>
      <c r="BW300" s="797"/>
      <c r="BX300" s="797"/>
      <c r="BY300" s="797"/>
      <c r="BZ300" s="797"/>
      <c r="CA300" s="797"/>
      <c r="CB300" s="797"/>
      <c r="CC300" s="797"/>
      <c r="CD300" s="797"/>
      <c r="CE300" s="797"/>
      <c r="CF300" s="797"/>
      <c r="CG300" s="797"/>
      <c r="CH300" s="797"/>
      <c r="CI300" s="794"/>
      <c r="CJ300" s="794"/>
      <c r="CK300" s="794"/>
      <c r="CL300" s="794"/>
      <c r="CM300" s="794"/>
      <c r="CN300" s="794"/>
      <c r="CO300" s="794"/>
      <c r="CP300" s="794"/>
      <c r="CQ300" s="794"/>
      <c r="CR300" s="794"/>
      <c r="CS300" s="794"/>
      <c r="CT300" s="794"/>
      <c r="CU300" s="794"/>
      <c r="CV300" s="797"/>
      <c r="CW300" s="794"/>
      <c r="CX300" s="794"/>
      <c r="CY300" s="794"/>
      <c r="CZ300" s="794"/>
      <c r="DA300" s="794"/>
      <c r="DB300" s="794"/>
      <c r="DC300" s="794"/>
      <c r="DD300" s="794"/>
      <c r="DE300" s="794"/>
      <c r="DF300" s="794"/>
      <c r="DG300" s="794"/>
      <c r="DH300" s="794"/>
      <c r="DI300" s="794"/>
      <c r="DJ300" s="794"/>
      <c r="DK300" s="794"/>
      <c r="DL300" s="794"/>
      <c r="DM300" s="794"/>
      <c r="DN300" s="794"/>
      <c r="DO300" s="794"/>
      <c r="DP300" s="794"/>
      <c r="DQ300" s="794"/>
      <c r="DR300" s="812" t="str">
        <f t="shared" si="79"/>
        <v/>
      </c>
      <c r="DS300" s="806" t="str">
        <f t="shared" si="80"/>
        <v/>
      </c>
      <c r="DT300" s="807" t="str">
        <f t="shared" si="81"/>
        <v/>
      </c>
      <c r="DU300" s="807" t="str">
        <f t="shared" si="82"/>
        <v/>
      </c>
      <c r="DV300" s="808" t="str">
        <f t="shared" si="83"/>
        <v/>
      </c>
      <c r="DW300" s="793"/>
      <c r="DX300" s="794"/>
      <c r="DY300" s="794"/>
      <c r="DZ300" s="797"/>
      <c r="EA300" s="797"/>
      <c r="EB300" s="797"/>
      <c r="EC300" s="797"/>
      <c r="ED300" s="797"/>
      <c r="EE300" s="797"/>
      <c r="EF300" s="797"/>
      <c r="EG300" s="797"/>
      <c r="EH300" s="797"/>
      <c r="EI300" s="797"/>
      <c r="EJ300" s="797"/>
      <c r="EK300" s="797"/>
      <c r="EL300" s="797"/>
      <c r="EM300" s="794"/>
      <c r="EN300" s="794"/>
      <c r="EO300" s="794"/>
      <c r="EP300" s="794"/>
      <c r="EQ300" s="794"/>
      <c r="ER300" s="794"/>
      <c r="ES300" s="794"/>
      <c r="ET300" s="794"/>
      <c r="EU300" s="794"/>
      <c r="EV300" s="794"/>
      <c r="EW300" s="794"/>
      <c r="EX300" s="794"/>
      <c r="EY300" s="794"/>
      <c r="EZ300" s="797"/>
      <c r="FA300" s="794"/>
      <c r="FB300" s="794"/>
      <c r="FC300" s="794"/>
      <c r="FD300" s="794"/>
      <c r="FE300" s="794"/>
      <c r="FF300" s="794"/>
      <c r="FG300" s="794"/>
      <c r="FH300" s="794"/>
      <c r="FI300" s="794"/>
      <c r="FJ300" s="794"/>
      <c r="FK300" s="794"/>
      <c r="FL300" s="794"/>
      <c r="FM300" s="794"/>
      <c r="FN300" s="794"/>
      <c r="FO300" s="794"/>
      <c r="FP300" s="794"/>
      <c r="FQ300" s="794"/>
      <c r="FR300" s="794"/>
      <c r="FS300" s="794"/>
      <c r="FT300" s="794"/>
      <c r="FU300" s="794"/>
      <c r="FV300" s="812" t="str">
        <f t="shared" si="74"/>
        <v/>
      </c>
      <c r="FW300" s="806" t="str">
        <f t="shared" si="75"/>
        <v/>
      </c>
      <c r="FX300" s="807" t="str">
        <f t="shared" si="76"/>
        <v/>
      </c>
      <c r="FY300" s="807" t="str">
        <f t="shared" si="77"/>
        <v/>
      </c>
      <c r="FZ300" s="808" t="str">
        <f t="shared" si="78"/>
        <v/>
      </c>
    </row>
    <row r="301" spans="14:182" x14ac:dyDescent="0.2">
      <c r="N301" s="804">
        <f>SUM(AirVision!A300)</f>
        <v>0</v>
      </c>
      <c r="O301" s="793"/>
      <c r="P301" s="794"/>
      <c r="Q301" s="794"/>
      <c r="R301" s="797"/>
      <c r="S301" s="797"/>
      <c r="T301" s="797"/>
      <c r="U301" s="797"/>
      <c r="V301" s="797"/>
      <c r="W301" s="797"/>
      <c r="X301" s="797"/>
      <c r="Y301" s="797"/>
      <c r="Z301" s="797"/>
      <c r="AA301" s="797"/>
      <c r="AB301" s="797"/>
      <c r="AC301" s="797"/>
      <c r="AD301" s="797"/>
      <c r="AE301" s="794"/>
      <c r="AF301" s="794"/>
      <c r="AG301" s="794"/>
      <c r="AH301" s="794"/>
      <c r="AI301" s="794"/>
      <c r="AJ301" s="794"/>
      <c r="AK301" s="794"/>
      <c r="AL301" s="794"/>
      <c r="AM301" s="794"/>
      <c r="AN301" s="794"/>
      <c r="AO301" s="794"/>
      <c r="AP301" s="794"/>
      <c r="AQ301" s="794"/>
      <c r="AR301" s="794"/>
      <c r="AS301" s="794"/>
      <c r="AT301" s="794"/>
      <c r="AU301" s="794"/>
      <c r="AV301" s="794"/>
      <c r="AW301" s="794"/>
      <c r="AX301" s="794"/>
      <c r="AY301" s="794"/>
      <c r="AZ301" s="794"/>
      <c r="BA301" s="794"/>
      <c r="BB301" s="794"/>
      <c r="BC301" s="794"/>
      <c r="BD301" s="794"/>
      <c r="BE301" s="794"/>
      <c r="BF301" s="794"/>
      <c r="BG301" s="794"/>
      <c r="BH301" s="794"/>
      <c r="BI301" s="794"/>
      <c r="BJ301" s="794"/>
      <c r="BK301" s="794"/>
      <c r="BL301" s="794"/>
      <c r="BM301" s="794"/>
      <c r="BN301" s="812" t="str">
        <f t="shared" si="69"/>
        <v/>
      </c>
      <c r="BO301" s="806" t="str">
        <f t="shared" si="70"/>
        <v/>
      </c>
      <c r="BP301" s="807" t="str">
        <f t="shared" si="71"/>
        <v/>
      </c>
      <c r="BQ301" s="807" t="str">
        <f t="shared" si="72"/>
        <v/>
      </c>
      <c r="BR301" s="808" t="str">
        <f t="shared" si="73"/>
        <v/>
      </c>
      <c r="BS301" s="793"/>
      <c r="BT301" s="794"/>
      <c r="BU301" s="794"/>
      <c r="BV301" s="797"/>
      <c r="BW301" s="797"/>
      <c r="BX301" s="797"/>
      <c r="BY301" s="797"/>
      <c r="BZ301" s="797"/>
      <c r="CA301" s="797"/>
      <c r="CB301" s="797"/>
      <c r="CC301" s="797"/>
      <c r="CD301" s="797"/>
      <c r="CE301" s="797"/>
      <c r="CF301" s="797"/>
      <c r="CG301" s="797"/>
      <c r="CH301" s="797"/>
      <c r="CI301" s="794"/>
      <c r="CJ301" s="794"/>
      <c r="CK301" s="794"/>
      <c r="CL301" s="794"/>
      <c r="CM301" s="794"/>
      <c r="CN301" s="794"/>
      <c r="CO301" s="794"/>
      <c r="CP301" s="794"/>
      <c r="CQ301" s="794"/>
      <c r="CR301" s="794"/>
      <c r="CS301" s="794"/>
      <c r="CT301" s="794"/>
      <c r="CU301" s="794"/>
      <c r="CV301" s="797"/>
      <c r="CW301" s="794"/>
      <c r="CX301" s="794"/>
      <c r="CY301" s="794"/>
      <c r="CZ301" s="794"/>
      <c r="DA301" s="794"/>
      <c r="DB301" s="794"/>
      <c r="DC301" s="794"/>
      <c r="DD301" s="794"/>
      <c r="DE301" s="794"/>
      <c r="DF301" s="794"/>
      <c r="DG301" s="794"/>
      <c r="DH301" s="794"/>
      <c r="DI301" s="794"/>
      <c r="DJ301" s="794"/>
      <c r="DK301" s="794"/>
      <c r="DL301" s="794"/>
      <c r="DM301" s="794"/>
      <c r="DN301" s="794"/>
      <c r="DO301" s="794"/>
      <c r="DP301" s="794"/>
      <c r="DQ301" s="794"/>
      <c r="DR301" s="812" t="str">
        <f t="shared" si="79"/>
        <v/>
      </c>
      <c r="DS301" s="806" t="str">
        <f t="shared" si="80"/>
        <v/>
      </c>
      <c r="DT301" s="807" t="str">
        <f t="shared" si="81"/>
        <v/>
      </c>
      <c r="DU301" s="807" t="str">
        <f t="shared" si="82"/>
        <v/>
      </c>
      <c r="DV301" s="808" t="str">
        <f t="shared" si="83"/>
        <v/>
      </c>
      <c r="DW301" s="793"/>
      <c r="DX301" s="794"/>
      <c r="DY301" s="794"/>
      <c r="DZ301" s="797"/>
      <c r="EA301" s="797"/>
      <c r="EB301" s="797"/>
      <c r="EC301" s="797"/>
      <c r="ED301" s="797"/>
      <c r="EE301" s="797"/>
      <c r="EF301" s="797"/>
      <c r="EG301" s="797"/>
      <c r="EH301" s="797"/>
      <c r="EI301" s="797"/>
      <c r="EJ301" s="797"/>
      <c r="EK301" s="797"/>
      <c r="EL301" s="797"/>
      <c r="EM301" s="794"/>
      <c r="EN301" s="794"/>
      <c r="EO301" s="794"/>
      <c r="EP301" s="794"/>
      <c r="EQ301" s="794"/>
      <c r="ER301" s="794"/>
      <c r="ES301" s="794"/>
      <c r="ET301" s="794"/>
      <c r="EU301" s="794"/>
      <c r="EV301" s="794"/>
      <c r="EW301" s="794"/>
      <c r="EX301" s="794"/>
      <c r="EY301" s="794"/>
      <c r="EZ301" s="797"/>
      <c r="FA301" s="794"/>
      <c r="FB301" s="794"/>
      <c r="FC301" s="794"/>
      <c r="FD301" s="794"/>
      <c r="FE301" s="794"/>
      <c r="FF301" s="794"/>
      <c r="FG301" s="794"/>
      <c r="FH301" s="794"/>
      <c r="FI301" s="794"/>
      <c r="FJ301" s="794"/>
      <c r="FK301" s="794"/>
      <c r="FL301" s="794"/>
      <c r="FM301" s="794"/>
      <c r="FN301" s="794"/>
      <c r="FO301" s="794"/>
      <c r="FP301" s="794"/>
      <c r="FQ301" s="794"/>
      <c r="FR301" s="794"/>
      <c r="FS301" s="794"/>
      <c r="FT301" s="794"/>
      <c r="FU301" s="794"/>
      <c r="FV301" s="812" t="str">
        <f t="shared" si="74"/>
        <v/>
      </c>
      <c r="FW301" s="806" t="str">
        <f t="shared" si="75"/>
        <v/>
      </c>
      <c r="FX301" s="807" t="str">
        <f t="shared" si="76"/>
        <v/>
      </c>
      <c r="FY301" s="807" t="str">
        <f t="shared" si="77"/>
        <v/>
      </c>
      <c r="FZ301" s="808" t="str">
        <f t="shared" si="78"/>
        <v/>
      </c>
    </row>
    <row r="302" spans="14:182" x14ac:dyDescent="0.2">
      <c r="N302" s="804">
        <f>SUM(AirVision!A301)</f>
        <v>0</v>
      </c>
      <c r="O302" s="793"/>
      <c r="P302" s="794"/>
      <c r="Q302" s="794"/>
      <c r="R302" s="797"/>
      <c r="S302" s="797"/>
      <c r="T302" s="797"/>
      <c r="U302" s="797"/>
      <c r="V302" s="797"/>
      <c r="W302" s="797"/>
      <c r="X302" s="797"/>
      <c r="Y302" s="797"/>
      <c r="Z302" s="797"/>
      <c r="AA302" s="797"/>
      <c r="AB302" s="797"/>
      <c r="AC302" s="797"/>
      <c r="AD302" s="797"/>
      <c r="AE302" s="794"/>
      <c r="AF302" s="794"/>
      <c r="AG302" s="794"/>
      <c r="AH302" s="794"/>
      <c r="AI302" s="794"/>
      <c r="AJ302" s="794"/>
      <c r="AK302" s="794"/>
      <c r="AL302" s="794"/>
      <c r="AM302" s="794"/>
      <c r="AN302" s="794"/>
      <c r="AO302" s="794"/>
      <c r="AP302" s="794"/>
      <c r="AQ302" s="794"/>
      <c r="AR302" s="794"/>
      <c r="AS302" s="794"/>
      <c r="AT302" s="794"/>
      <c r="AU302" s="794"/>
      <c r="AV302" s="794"/>
      <c r="AW302" s="794"/>
      <c r="AX302" s="794"/>
      <c r="AY302" s="794"/>
      <c r="AZ302" s="794"/>
      <c r="BA302" s="794"/>
      <c r="BB302" s="794"/>
      <c r="BC302" s="794"/>
      <c r="BD302" s="794"/>
      <c r="BE302" s="794"/>
      <c r="BF302" s="794"/>
      <c r="BG302" s="794"/>
      <c r="BH302" s="794"/>
      <c r="BI302" s="794"/>
      <c r="BJ302" s="794"/>
      <c r="BK302" s="794"/>
      <c r="BL302" s="794"/>
      <c r="BM302" s="794"/>
      <c r="BN302" s="812" t="str">
        <f t="shared" si="69"/>
        <v/>
      </c>
      <c r="BO302" s="806" t="str">
        <f t="shared" si="70"/>
        <v/>
      </c>
      <c r="BP302" s="807" t="str">
        <f t="shared" si="71"/>
        <v/>
      </c>
      <c r="BQ302" s="807" t="str">
        <f t="shared" si="72"/>
        <v/>
      </c>
      <c r="BR302" s="808" t="str">
        <f t="shared" si="73"/>
        <v/>
      </c>
      <c r="BS302" s="793"/>
      <c r="BT302" s="794"/>
      <c r="BU302" s="794"/>
      <c r="BV302" s="797"/>
      <c r="BW302" s="797"/>
      <c r="BX302" s="797"/>
      <c r="BY302" s="797"/>
      <c r="BZ302" s="797"/>
      <c r="CA302" s="797"/>
      <c r="CB302" s="797"/>
      <c r="CC302" s="797"/>
      <c r="CD302" s="797"/>
      <c r="CE302" s="797"/>
      <c r="CF302" s="797"/>
      <c r="CG302" s="797"/>
      <c r="CH302" s="797"/>
      <c r="CI302" s="794"/>
      <c r="CJ302" s="794"/>
      <c r="CK302" s="794"/>
      <c r="CL302" s="794"/>
      <c r="CM302" s="794"/>
      <c r="CN302" s="794"/>
      <c r="CO302" s="794"/>
      <c r="CP302" s="794"/>
      <c r="CQ302" s="794"/>
      <c r="CR302" s="794"/>
      <c r="CS302" s="794"/>
      <c r="CT302" s="794"/>
      <c r="CU302" s="794"/>
      <c r="CV302" s="797"/>
      <c r="CW302" s="794"/>
      <c r="CX302" s="794"/>
      <c r="CY302" s="794"/>
      <c r="CZ302" s="794"/>
      <c r="DA302" s="794"/>
      <c r="DB302" s="794"/>
      <c r="DC302" s="794"/>
      <c r="DD302" s="794"/>
      <c r="DE302" s="794"/>
      <c r="DF302" s="794"/>
      <c r="DG302" s="794"/>
      <c r="DH302" s="794"/>
      <c r="DI302" s="794"/>
      <c r="DJ302" s="794"/>
      <c r="DK302" s="794"/>
      <c r="DL302" s="794"/>
      <c r="DM302" s="794"/>
      <c r="DN302" s="794"/>
      <c r="DO302" s="794"/>
      <c r="DP302" s="794"/>
      <c r="DQ302" s="794"/>
      <c r="DR302" s="812" t="str">
        <f t="shared" si="79"/>
        <v/>
      </c>
      <c r="DS302" s="806" t="str">
        <f t="shared" si="80"/>
        <v/>
      </c>
      <c r="DT302" s="807" t="str">
        <f t="shared" si="81"/>
        <v/>
      </c>
      <c r="DU302" s="807" t="str">
        <f t="shared" si="82"/>
        <v/>
      </c>
      <c r="DV302" s="808" t="str">
        <f t="shared" si="83"/>
        <v/>
      </c>
      <c r="DW302" s="793"/>
      <c r="DX302" s="794"/>
      <c r="DY302" s="794"/>
      <c r="DZ302" s="797"/>
      <c r="EA302" s="797"/>
      <c r="EB302" s="797"/>
      <c r="EC302" s="797"/>
      <c r="ED302" s="797"/>
      <c r="EE302" s="797"/>
      <c r="EF302" s="797"/>
      <c r="EG302" s="797"/>
      <c r="EH302" s="797"/>
      <c r="EI302" s="797"/>
      <c r="EJ302" s="797"/>
      <c r="EK302" s="797"/>
      <c r="EL302" s="797"/>
      <c r="EM302" s="794"/>
      <c r="EN302" s="794"/>
      <c r="EO302" s="794"/>
      <c r="EP302" s="794"/>
      <c r="EQ302" s="794"/>
      <c r="ER302" s="794"/>
      <c r="ES302" s="794"/>
      <c r="ET302" s="794"/>
      <c r="EU302" s="794"/>
      <c r="EV302" s="794"/>
      <c r="EW302" s="794"/>
      <c r="EX302" s="794"/>
      <c r="EY302" s="794"/>
      <c r="EZ302" s="797"/>
      <c r="FA302" s="794"/>
      <c r="FB302" s="794"/>
      <c r="FC302" s="794"/>
      <c r="FD302" s="794"/>
      <c r="FE302" s="794"/>
      <c r="FF302" s="794"/>
      <c r="FG302" s="794"/>
      <c r="FH302" s="794"/>
      <c r="FI302" s="794"/>
      <c r="FJ302" s="794"/>
      <c r="FK302" s="794"/>
      <c r="FL302" s="794"/>
      <c r="FM302" s="794"/>
      <c r="FN302" s="794"/>
      <c r="FO302" s="794"/>
      <c r="FP302" s="794"/>
      <c r="FQ302" s="794"/>
      <c r="FR302" s="794"/>
      <c r="FS302" s="794"/>
      <c r="FT302" s="794"/>
      <c r="FU302" s="794"/>
      <c r="FV302" s="812" t="str">
        <f t="shared" si="74"/>
        <v/>
      </c>
      <c r="FW302" s="806" t="str">
        <f t="shared" si="75"/>
        <v/>
      </c>
      <c r="FX302" s="807" t="str">
        <f t="shared" si="76"/>
        <v/>
      </c>
      <c r="FY302" s="807" t="str">
        <f t="shared" si="77"/>
        <v/>
      </c>
      <c r="FZ302" s="808" t="str">
        <f t="shared" si="78"/>
        <v/>
      </c>
    </row>
    <row r="303" spans="14:182" x14ac:dyDescent="0.2">
      <c r="N303" s="804">
        <f>SUM(AirVision!A302)</f>
        <v>0</v>
      </c>
      <c r="O303" s="793"/>
      <c r="P303" s="794"/>
      <c r="Q303" s="794"/>
      <c r="R303" s="797"/>
      <c r="S303" s="797"/>
      <c r="T303" s="797"/>
      <c r="U303" s="797"/>
      <c r="V303" s="797"/>
      <c r="W303" s="797"/>
      <c r="X303" s="797"/>
      <c r="Y303" s="797"/>
      <c r="Z303" s="797"/>
      <c r="AA303" s="797"/>
      <c r="AB303" s="797"/>
      <c r="AC303" s="797"/>
      <c r="AD303" s="797"/>
      <c r="AE303" s="794"/>
      <c r="AF303" s="794"/>
      <c r="AG303" s="794"/>
      <c r="AH303" s="794"/>
      <c r="AI303" s="794"/>
      <c r="AJ303" s="794"/>
      <c r="AK303" s="794"/>
      <c r="AL303" s="794"/>
      <c r="AM303" s="794"/>
      <c r="AN303" s="794"/>
      <c r="AO303" s="794"/>
      <c r="AP303" s="794"/>
      <c r="AQ303" s="794"/>
      <c r="AR303" s="794"/>
      <c r="AS303" s="794"/>
      <c r="AT303" s="794"/>
      <c r="AU303" s="794"/>
      <c r="AV303" s="794"/>
      <c r="AW303" s="794"/>
      <c r="AX303" s="794"/>
      <c r="AY303" s="794"/>
      <c r="AZ303" s="794"/>
      <c r="BA303" s="794"/>
      <c r="BB303" s="794"/>
      <c r="BC303" s="794"/>
      <c r="BD303" s="794"/>
      <c r="BE303" s="794"/>
      <c r="BF303" s="794"/>
      <c r="BG303" s="794"/>
      <c r="BH303" s="794"/>
      <c r="BI303" s="794"/>
      <c r="BJ303" s="794"/>
      <c r="BK303" s="794"/>
      <c r="BL303" s="794"/>
      <c r="BM303" s="794"/>
      <c r="BN303" s="812" t="str">
        <f t="shared" si="69"/>
        <v/>
      </c>
      <c r="BO303" s="806" t="str">
        <f t="shared" si="70"/>
        <v/>
      </c>
      <c r="BP303" s="807" t="str">
        <f t="shared" si="71"/>
        <v/>
      </c>
      <c r="BQ303" s="807" t="str">
        <f t="shared" si="72"/>
        <v/>
      </c>
      <c r="BR303" s="808" t="str">
        <f t="shared" si="73"/>
        <v/>
      </c>
      <c r="BS303" s="793"/>
      <c r="BT303" s="794"/>
      <c r="BU303" s="794"/>
      <c r="BV303" s="797"/>
      <c r="BW303" s="797"/>
      <c r="BX303" s="797"/>
      <c r="BY303" s="797"/>
      <c r="BZ303" s="797"/>
      <c r="CA303" s="797"/>
      <c r="CB303" s="797"/>
      <c r="CC303" s="797"/>
      <c r="CD303" s="797"/>
      <c r="CE303" s="797"/>
      <c r="CF303" s="797"/>
      <c r="CG303" s="797"/>
      <c r="CH303" s="797"/>
      <c r="CI303" s="794"/>
      <c r="CJ303" s="794"/>
      <c r="CK303" s="794"/>
      <c r="CL303" s="794"/>
      <c r="CM303" s="794"/>
      <c r="CN303" s="794"/>
      <c r="CO303" s="794"/>
      <c r="CP303" s="794"/>
      <c r="CQ303" s="794"/>
      <c r="CR303" s="794"/>
      <c r="CS303" s="794"/>
      <c r="CT303" s="794"/>
      <c r="CU303" s="794"/>
      <c r="CV303" s="797"/>
      <c r="CW303" s="794"/>
      <c r="CX303" s="794"/>
      <c r="CY303" s="794"/>
      <c r="CZ303" s="794"/>
      <c r="DA303" s="794"/>
      <c r="DB303" s="794"/>
      <c r="DC303" s="794"/>
      <c r="DD303" s="794"/>
      <c r="DE303" s="794"/>
      <c r="DF303" s="794"/>
      <c r="DG303" s="794"/>
      <c r="DH303" s="794"/>
      <c r="DI303" s="794"/>
      <c r="DJ303" s="794"/>
      <c r="DK303" s="794"/>
      <c r="DL303" s="794"/>
      <c r="DM303" s="794"/>
      <c r="DN303" s="794"/>
      <c r="DO303" s="794"/>
      <c r="DP303" s="794"/>
      <c r="DQ303" s="794"/>
      <c r="DR303" s="812" t="str">
        <f t="shared" si="79"/>
        <v/>
      </c>
      <c r="DS303" s="806" t="str">
        <f t="shared" si="80"/>
        <v/>
      </c>
      <c r="DT303" s="807" t="str">
        <f t="shared" si="81"/>
        <v/>
      </c>
      <c r="DU303" s="807" t="str">
        <f t="shared" si="82"/>
        <v/>
      </c>
      <c r="DV303" s="808" t="str">
        <f t="shared" si="83"/>
        <v/>
      </c>
      <c r="DW303" s="793"/>
      <c r="DX303" s="794"/>
      <c r="DY303" s="794"/>
      <c r="DZ303" s="797"/>
      <c r="EA303" s="797"/>
      <c r="EB303" s="797"/>
      <c r="EC303" s="797"/>
      <c r="ED303" s="797"/>
      <c r="EE303" s="797"/>
      <c r="EF303" s="797"/>
      <c r="EG303" s="797"/>
      <c r="EH303" s="797"/>
      <c r="EI303" s="797"/>
      <c r="EJ303" s="797"/>
      <c r="EK303" s="797"/>
      <c r="EL303" s="797"/>
      <c r="EM303" s="794"/>
      <c r="EN303" s="794"/>
      <c r="EO303" s="794"/>
      <c r="EP303" s="794"/>
      <c r="EQ303" s="794"/>
      <c r="ER303" s="794"/>
      <c r="ES303" s="794"/>
      <c r="ET303" s="794"/>
      <c r="EU303" s="794"/>
      <c r="EV303" s="794"/>
      <c r="EW303" s="794"/>
      <c r="EX303" s="794"/>
      <c r="EY303" s="794"/>
      <c r="EZ303" s="797"/>
      <c r="FA303" s="794"/>
      <c r="FB303" s="794"/>
      <c r="FC303" s="794"/>
      <c r="FD303" s="794"/>
      <c r="FE303" s="794"/>
      <c r="FF303" s="794"/>
      <c r="FG303" s="794"/>
      <c r="FH303" s="794"/>
      <c r="FI303" s="794"/>
      <c r="FJ303" s="794"/>
      <c r="FK303" s="794"/>
      <c r="FL303" s="794"/>
      <c r="FM303" s="794"/>
      <c r="FN303" s="794"/>
      <c r="FO303" s="794"/>
      <c r="FP303" s="794"/>
      <c r="FQ303" s="794"/>
      <c r="FR303" s="794"/>
      <c r="FS303" s="794"/>
      <c r="FT303" s="794"/>
      <c r="FU303" s="794"/>
      <c r="FV303" s="812" t="str">
        <f t="shared" si="74"/>
        <v/>
      </c>
      <c r="FW303" s="806" t="str">
        <f t="shared" si="75"/>
        <v/>
      </c>
      <c r="FX303" s="807" t="str">
        <f t="shared" si="76"/>
        <v/>
      </c>
      <c r="FY303" s="807" t="str">
        <f t="shared" si="77"/>
        <v/>
      </c>
      <c r="FZ303" s="808" t="str">
        <f t="shared" si="78"/>
        <v/>
      </c>
    </row>
    <row r="304" spans="14:182" x14ac:dyDescent="0.2">
      <c r="N304" s="804">
        <f>SUM(AirVision!A303)</f>
        <v>0</v>
      </c>
      <c r="O304" s="793"/>
      <c r="P304" s="794"/>
      <c r="Q304" s="794"/>
      <c r="R304" s="797"/>
      <c r="S304" s="797"/>
      <c r="T304" s="797"/>
      <c r="U304" s="797"/>
      <c r="V304" s="797"/>
      <c r="W304" s="797"/>
      <c r="X304" s="797"/>
      <c r="Y304" s="797"/>
      <c r="Z304" s="797"/>
      <c r="AA304" s="797"/>
      <c r="AB304" s="797"/>
      <c r="AC304" s="797"/>
      <c r="AD304" s="797"/>
      <c r="AE304" s="794"/>
      <c r="AF304" s="794"/>
      <c r="AG304" s="794"/>
      <c r="AH304" s="794"/>
      <c r="AI304" s="794"/>
      <c r="AJ304" s="794"/>
      <c r="AK304" s="794"/>
      <c r="AL304" s="794"/>
      <c r="AM304" s="794"/>
      <c r="AN304" s="794"/>
      <c r="AO304" s="794"/>
      <c r="AP304" s="794"/>
      <c r="AQ304" s="794"/>
      <c r="AR304" s="794"/>
      <c r="AS304" s="794"/>
      <c r="AT304" s="794"/>
      <c r="AU304" s="794"/>
      <c r="AV304" s="794"/>
      <c r="AW304" s="794"/>
      <c r="AX304" s="794"/>
      <c r="AY304" s="794"/>
      <c r="AZ304" s="794"/>
      <c r="BA304" s="794"/>
      <c r="BB304" s="794"/>
      <c r="BC304" s="794"/>
      <c r="BD304" s="794"/>
      <c r="BE304" s="794"/>
      <c r="BF304" s="794"/>
      <c r="BG304" s="794"/>
      <c r="BH304" s="794"/>
      <c r="BI304" s="794"/>
      <c r="BJ304" s="794"/>
      <c r="BK304" s="794"/>
      <c r="BL304" s="794"/>
      <c r="BM304" s="794"/>
      <c r="BN304" s="812" t="str">
        <f t="shared" si="69"/>
        <v/>
      </c>
      <c r="BO304" s="806" t="str">
        <f t="shared" si="70"/>
        <v/>
      </c>
      <c r="BP304" s="807" t="str">
        <f t="shared" si="71"/>
        <v/>
      </c>
      <c r="BQ304" s="807" t="str">
        <f t="shared" si="72"/>
        <v/>
      </c>
      <c r="BR304" s="808" t="str">
        <f t="shared" si="73"/>
        <v/>
      </c>
      <c r="BS304" s="793"/>
      <c r="BT304" s="794"/>
      <c r="BU304" s="794"/>
      <c r="BV304" s="797"/>
      <c r="BW304" s="797"/>
      <c r="BX304" s="797"/>
      <c r="BY304" s="797"/>
      <c r="BZ304" s="797"/>
      <c r="CA304" s="797"/>
      <c r="CB304" s="797"/>
      <c r="CC304" s="797"/>
      <c r="CD304" s="797"/>
      <c r="CE304" s="797"/>
      <c r="CF304" s="797"/>
      <c r="CG304" s="797"/>
      <c r="CH304" s="797"/>
      <c r="CI304" s="794"/>
      <c r="CJ304" s="794"/>
      <c r="CK304" s="794"/>
      <c r="CL304" s="794"/>
      <c r="CM304" s="794"/>
      <c r="CN304" s="794"/>
      <c r="CO304" s="794"/>
      <c r="CP304" s="794"/>
      <c r="CQ304" s="794"/>
      <c r="CR304" s="794"/>
      <c r="CS304" s="794"/>
      <c r="CT304" s="794"/>
      <c r="CU304" s="794"/>
      <c r="CV304" s="797"/>
      <c r="CW304" s="794"/>
      <c r="CX304" s="794"/>
      <c r="CY304" s="794"/>
      <c r="CZ304" s="794"/>
      <c r="DA304" s="794"/>
      <c r="DB304" s="794"/>
      <c r="DC304" s="794"/>
      <c r="DD304" s="794"/>
      <c r="DE304" s="794"/>
      <c r="DF304" s="794"/>
      <c r="DG304" s="794"/>
      <c r="DH304" s="794"/>
      <c r="DI304" s="794"/>
      <c r="DJ304" s="794"/>
      <c r="DK304" s="794"/>
      <c r="DL304" s="794"/>
      <c r="DM304" s="794"/>
      <c r="DN304" s="794"/>
      <c r="DO304" s="794"/>
      <c r="DP304" s="794"/>
      <c r="DQ304" s="794"/>
      <c r="DR304" s="812" t="str">
        <f t="shared" si="79"/>
        <v/>
      </c>
      <c r="DS304" s="806" t="str">
        <f t="shared" si="80"/>
        <v/>
      </c>
      <c r="DT304" s="807" t="str">
        <f t="shared" si="81"/>
        <v/>
      </c>
      <c r="DU304" s="807" t="str">
        <f t="shared" si="82"/>
        <v/>
      </c>
      <c r="DV304" s="808" t="str">
        <f t="shared" si="83"/>
        <v/>
      </c>
      <c r="DW304" s="793"/>
      <c r="DX304" s="794"/>
      <c r="DY304" s="794"/>
      <c r="DZ304" s="797"/>
      <c r="EA304" s="797"/>
      <c r="EB304" s="797"/>
      <c r="EC304" s="797"/>
      <c r="ED304" s="797"/>
      <c r="EE304" s="797"/>
      <c r="EF304" s="797"/>
      <c r="EG304" s="797"/>
      <c r="EH304" s="797"/>
      <c r="EI304" s="797"/>
      <c r="EJ304" s="797"/>
      <c r="EK304" s="797"/>
      <c r="EL304" s="797"/>
      <c r="EM304" s="794"/>
      <c r="EN304" s="794"/>
      <c r="EO304" s="794"/>
      <c r="EP304" s="794"/>
      <c r="EQ304" s="794"/>
      <c r="ER304" s="794"/>
      <c r="ES304" s="794"/>
      <c r="ET304" s="794"/>
      <c r="EU304" s="794"/>
      <c r="EV304" s="794"/>
      <c r="EW304" s="794"/>
      <c r="EX304" s="794"/>
      <c r="EY304" s="794"/>
      <c r="EZ304" s="797"/>
      <c r="FA304" s="794"/>
      <c r="FB304" s="794"/>
      <c r="FC304" s="794"/>
      <c r="FD304" s="794"/>
      <c r="FE304" s="794"/>
      <c r="FF304" s="794"/>
      <c r="FG304" s="794"/>
      <c r="FH304" s="794"/>
      <c r="FI304" s="794"/>
      <c r="FJ304" s="794"/>
      <c r="FK304" s="794"/>
      <c r="FL304" s="794"/>
      <c r="FM304" s="794"/>
      <c r="FN304" s="794"/>
      <c r="FO304" s="794"/>
      <c r="FP304" s="794"/>
      <c r="FQ304" s="794"/>
      <c r="FR304" s="794"/>
      <c r="FS304" s="794"/>
      <c r="FT304" s="794"/>
      <c r="FU304" s="794"/>
      <c r="FV304" s="812" t="str">
        <f t="shared" si="74"/>
        <v/>
      </c>
      <c r="FW304" s="806" t="str">
        <f t="shared" si="75"/>
        <v/>
      </c>
      <c r="FX304" s="807" t="str">
        <f t="shared" si="76"/>
        <v/>
      </c>
      <c r="FY304" s="807" t="str">
        <f t="shared" si="77"/>
        <v/>
      </c>
      <c r="FZ304" s="808" t="str">
        <f t="shared" si="78"/>
        <v/>
      </c>
    </row>
    <row r="305" spans="14:182" x14ac:dyDescent="0.2">
      <c r="N305" s="804">
        <f>SUM(AirVision!A304)</f>
        <v>0</v>
      </c>
      <c r="O305" s="793"/>
      <c r="P305" s="794"/>
      <c r="Q305" s="794"/>
      <c r="R305" s="797"/>
      <c r="S305" s="797"/>
      <c r="T305" s="797"/>
      <c r="U305" s="797"/>
      <c r="V305" s="797"/>
      <c r="W305" s="797"/>
      <c r="X305" s="797"/>
      <c r="Y305" s="797"/>
      <c r="Z305" s="797"/>
      <c r="AA305" s="797"/>
      <c r="AB305" s="797"/>
      <c r="AC305" s="797"/>
      <c r="AD305" s="797"/>
      <c r="AE305" s="794"/>
      <c r="AF305" s="794"/>
      <c r="AG305" s="794"/>
      <c r="AH305" s="794"/>
      <c r="AI305" s="794"/>
      <c r="AJ305" s="794"/>
      <c r="AK305" s="794"/>
      <c r="AL305" s="794"/>
      <c r="AM305" s="794"/>
      <c r="AN305" s="794"/>
      <c r="AO305" s="794"/>
      <c r="AP305" s="794"/>
      <c r="AQ305" s="794"/>
      <c r="AR305" s="794"/>
      <c r="AS305" s="794"/>
      <c r="AT305" s="794"/>
      <c r="AU305" s="794"/>
      <c r="AV305" s="794"/>
      <c r="AW305" s="794"/>
      <c r="AX305" s="794"/>
      <c r="AY305" s="794"/>
      <c r="AZ305" s="794"/>
      <c r="BA305" s="794"/>
      <c r="BB305" s="794"/>
      <c r="BC305" s="794"/>
      <c r="BD305" s="794"/>
      <c r="BE305" s="794"/>
      <c r="BF305" s="794"/>
      <c r="BG305" s="794"/>
      <c r="BH305" s="794"/>
      <c r="BI305" s="794"/>
      <c r="BJ305" s="794"/>
      <c r="BK305" s="794"/>
      <c r="BL305" s="794"/>
      <c r="BM305" s="794"/>
      <c r="BN305" s="812" t="str">
        <f t="shared" si="69"/>
        <v/>
      </c>
      <c r="BO305" s="806" t="str">
        <f t="shared" si="70"/>
        <v/>
      </c>
      <c r="BP305" s="807" t="str">
        <f t="shared" si="71"/>
        <v/>
      </c>
      <c r="BQ305" s="807" t="str">
        <f t="shared" si="72"/>
        <v/>
      </c>
      <c r="BR305" s="808" t="str">
        <f t="shared" si="73"/>
        <v/>
      </c>
      <c r="BS305" s="793"/>
      <c r="BT305" s="794"/>
      <c r="BU305" s="794"/>
      <c r="BV305" s="797"/>
      <c r="BW305" s="797"/>
      <c r="BX305" s="797"/>
      <c r="BY305" s="797"/>
      <c r="BZ305" s="797"/>
      <c r="CA305" s="797"/>
      <c r="CB305" s="797"/>
      <c r="CC305" s="797"/>
      <c r="CD305" s="797"/>
      <c r="CE305" s="797"/>
      <c r="CF305" s="797"/>
      <c r="CG305" s="797"/>
      <c r="CH305" s="797"/>
      <c r="CI305" s="794"/>
      <c r="CJ305" s="794"/>
      <c r="CK305" s="794"/>
      <c r="CL305" s="794"/>
      <c r="CM305" s="794"/>
      <c r="CN305" s="794"/>
      <c r="CO305" s="794"/>
      <c r="CP305" s="794"/>
      <c r="CQ305" s="794"/>
      <c r="CR305" s="794"/>
      <c r="CS305" s="794"/>
      <c r="CT305" s="794"/>
      <c r="CU305" s="794"/>
      <c r="CV305" s="797"/>
      <c r="CW305" s="794"/>
      <c r="CX305" s="794"/>
      <c r="CY305" s="794"/>
      <c r="CZ305" s="794"/>
      <c r="DA305" s="794"/>
      <c r="DB305" s="794"/>
      <c r="DC305" s="794"/>
      <c r="DD305" s="794"/>
      <c r="DE305" s="794"/>
      <c r="DF305" s="794"/>
      <c r="DG305" s="794"/>
      <c r="DH305" s="794"/>
      <c r="DI305" s="794"/>
      <c r="DJ305" s="794"/>
      <c r="DK305" s="794"/>
      <c r="DL305" s="794"/>
      <c r="DM305" s="794"/>
      <c r="DN305" s="794"/>
      <c r="DO305" s="794"/>
      <c r="DP305" s="794"/>
      <c r="DQ305" s="794"/>
      <c r="DR305" s="812" t="str">
        <f t="shared" si="79"/>
        <v/>
      </c>
      <c r="DS305" s="806" t="str">
        <f t="shared" si="80"/>
        <v/>
      </c>
      <c r="DT305" s="807" t="str">
        <f t="shared" si="81"/>
        <v/>
      </c>
      <c r="DU305" s="807" t="str">
        <f t="shared" si="82"/>
        <v/>
      </c>
      <c r="DV305" s="808" t="str">
        <f t="shared" si="83"/>
        <v/>
      </c>
      <c r="DW305" s="793"/>
      <c r="DX305" s="794"/>
      <c r="DY305" s="794"/>
      <c r="DZ305" s="797"/>
      <c r="EA305" s="797"/>
      <c r="EB305" s="797"/>
      <c r="EC305" s="797"/>
      <c r="ED305" s="797"/>
      <c r="EE305" s="797"/>
      <c r="EF305" s="797"/>
      <c r="EG305" s="797"/>
      <c r="EH305" s="797"/>
      <c r="EI305" s="797"/>
      <c r="EJ305" s="797"/>
      <c r="EK305" s="797"/>
      <c r="EL305" s="797"/>
      <c r="EM305" s="794"/>
      <c r="EN305" s="794"/>
      <c r="EO305" s="794"/>
      <c r="EP305" s="794"/>
      <c r="EQ305" s="794"/>
      <c r="ER305" s="794"/>
      <c r="ES305" s="794"/>
      <c r="ET305" s="794"/>
      <c r="EU305" s="794"/>
      <c r="EV305" s="794"/>
      <c r="EW305" s="794"/>
      <c r="EX305" s="794"/>
      <c r="EY305" s="794"/>
      <c r="EZ305" s="797"/>
      <c r="FA305" s="794"/>
      <c r="FB305" s="794"/>
      <c r="FC305" s="794"/>
      <c r="FD305" s="794"/>
      <c r="FE305" s="794"/>
      <c r="FF305" s="794"/>
      <c r="FG305" s="794"/>
      <c r="FH305" s="794"/>
      <c r="FI305" s="794"/>
      <c r="FJ305" s="794"/>
      <c r="FK305" s="794"/>
      <c r="FL305" s="794"/>
      <c r="FM305" s="794"/>
      <c r="FN305" s="794"/>
      <c r="FO305" s="794"/>
      <c r="FP305" s="794"/>
      <c r="FQ305" s="794"/>
      <c r="FR305" s="794"/>
      <c r="FS305" s="794"/>
      <c r="FT305" s="794"/>
      <c r="FU305" s="794"/>
      <c r="FV305" s="812" t="str">
        <f t="shared" si="74"/>
        <v/>
      </c>
      <c r="FW305" s="806" t="str">
        <f t="shared" si="75"/>
        <v/>
      </c>
      <c r="FX305" s="807" t="str">
        <f t="shared" si="76"/>
        <v/>
      </c>
      <c r="FY305" s="807" t="str">
        <f t="shared" si="77"/>
        <v/>
      </c>
      <c r="FZ305" s="808" t="str">
        <f t="shared" si="78"/>
        <v/>
      </c>
    </row>
    <row r="306" spans="14:182" x14ac:dyDescent="0.2">
      <c r="N306" s="804">
        <f>SUM(AirVision!A305)</f>
        <v>0</v>
      </c>
      <c r="O306" s="793"/>
      <c r="P306" s="794"/>
      <c r="Q306" s="794"/>
      <c r="R306" s="797"/>
      <c r="S306" s="797"/>
      <c r="T306" s="797"/>
      <c r="U306" s="797"/>
      <c r="V306" s="797"/>
      <c r="W306" s="797"/>
      <c r="X306" s="797"/>
      <c r="Y306" s="797"/>
      <c r="Z306" s="797"/>
      <c r="AA306" s="797"/>
      <c r="AB306" s="797"/>
      <c r="AC306" s="797"/>
      <c r="AD306" s="797"/>
      <c r="AE306" s="794"/>
      <c r="AF306" s="794"/>
      <c r="AG306" s="794"/>
      <c r="AH306" s="794"/>
      <c r="AI306" s="794"/>
      <c r="AJ306" s="794"/>
      <c r="AK306" s="794"/>
      <c r="AL306" s="794"/>
      <c r="AM306" s="794"/>
      <c r="AN306" s="794"/>
      <c r="AO306" s="794"/>
      <c r="AP306" s="794"/>
      <c r="AQ306" s="794"/>
      <c r="AR306" s="794"/>
      <c r="AS306" s="794"/>
      <c r="AT306" s="794"/>
      <c r="AU306" s="794"/>
      <c r="AV306" s="794"/>
      <c r="AW306" s="794"/>
      <c r="AX306" s="794"/>
      <c r="AY306" s="794"/>
      <c r="AZ306" s="794"/>
      <c r="BA306" s="794"/>
      <c r="BB306" s="794"/>
      <c r="BC306" s="794"/>
      <c r="BD306" s="794"/>
      <c r="BE306" s="794"/>
      <c r="BF306" s="794"/>
      <c r="BG306" s="794"/>
      <c r="BH306" s="794"/>
      <c r="BI306" s="794"/>
      <c r="BJ306" s="794"/>
      <c r="BK306" s="794"/>
      <c r="BL306" s="794"/>
      <c r="BM306" s="794"/>
      <c r="BN306" s="812" t="str">
        <f t="shared" si="69"/>
        <v/>
      </c>
      <c r="BO306" s="806" t="str">
        <f t="shared" si="70"/>
        <v/>
      </c>
      <c r="BP306" s="807" t="str">
        <f t="shared" si="71"/>
        <v/>
      </c>
      <c r="BQ306" s="807" t="str">
        <f t="shared" si="72"/>
        <v/>
      </c>
      <c r="BR306" s="808" t="str">
        <f t="shared" si="73"/>
        <v/>
      </c>
      <c r="BS306" s="793"/>
      <c r="BT306" s="794"/>
      <c r="BU306" s="794"/>
      <c r="BV306" s="797"/>
      <c r="BW306" s="797"/>
      <c r="BX306" s="797"/>
      <c r="BY306" s="797"/>
      <c r="BZ306" s="797"/>
      <c r="CA306" s="797"/>
      <c r="CB306" s="797"/>
      <c r="CC306" s="797"/>
      <c r="CD306" s="797"/>
      <c r="CE306" s="797"/>
      <c r="CF306" s="797"/>
      <c r="CG306" s="797"/>
      <c r="CH306" s="797"/>
      <c r="CI306" s="794"/>
      <c r="CJ306" s="794"/>
      <c r="CK306" s="794"/>
      <c r="CL306" s="794"/>
      <c r="CM306" s="794"/>
      <c r="CN306" s="794"/>
      <c r="CO306" s="794"/>
      <c r="CP306" s="794"/>
      <c r="CQ306" s="794"/>
      <c r="CR306" s="794"/>
      <c r="CS306" s="794"/>
      <c r="CT306" s="794"/>
      <c r="CU306" s="794"/>
      <c r="CV306" s="797"/>
      <c r="CW306" s="794"/>
      <c r="CX306" s="794"/>
      <c r="CY306" s="794"/>
      <c r="CZ306" s="794"/>
      <c r="DA306" s="794"/>
      <c r="DB306" s="794"/>
      <c r="DC306" s="794"/>
      <c r="DD306" s="794"/>
      <c r="DE306" s="794"/>
      <c r="DF306" s="794"/>
      <c r="DG306" s="794"/>
      <c r="DH306" s="794"/>
      <c r="DI306" s="794"/>
      <c r="DJ306" s="794"/>
      <c r="DK306" s="794"/>
      <c r="DL306" s="794"/>
      <c r="DM306" s="794"/>
      <c r="DN306" s="794"/>
      <c r="DO306" s="794"/>
      <c r="DP306" s="794"/>
      <c r="DQ306" s="794"/>
      <c r="DR306" s="812" t="str">
        <f t="shared" si="79"/>
        <v/>
      </c>
      <c r="DS306" s="806" t="str">
        <f t="shared" si="80"/>
        <v/>
      </c>
      <c r="DT306" s="807" t="str">
        <f t="shared" si="81"/>
        <v/>
      </c>
      <c r="DU306" s="807" t="str">
        <f t="shared" si="82"/>
        <v/>
      </c>
      <c r="DV306" s="808" t="str">
        <f t="shared" si="83"/>
        <v/>
      </c>
      <c r="DW306" s="793"/>
      <c r="DX306" s="794"/>
      <c r="DY306" s="794"/>
      <c r="DZ306" s="797"/>
      <c r="EA306" s="797"/>
      <c r="EB306" s="797"/>
      <c r="EC306" s="797"/>
      <c r="ED306" s="797"/>
      <c r="EE306" s="797"/>
      <c r="EF306" s="797"/>
      <c r="EG306" s="797"/>
      <c r="EH306" s="797"/>
      <c r="EI306" s="797"/>
      <c r="EJ306" s="797"/>
      <c r="EK306" s="797"/>
      <c r="EL306" s="797"/>
      <c r="EM306" s="794"/>
      <c r="EN306" s="794"/>
      <c r="EO306" s="794"/>
      <c r="EP306" s="794"/>
      <c r="EQ306" s="794"/>
      <c r="ER306" s="794"/>
      <c r="ES306" s="794"/>
      <c r="ET306" s="794"/>
      <c r="EU306" s="794"/>
      <c r="EV306" s="794"/>
      <c r="EW306" s="794"/>
      <c r="EX306" s="794"/>
      <c r="EY306" s="794"/>
      <c r="EZ306" s="797"/>
      <c r="FA306" s="794"/>
      <c r="FB306" s="794"/>
      <c r="FC306" s="794"/>
      <c r="FD306" s="794"/>
      <c r="FE306" s="794"/>
      <c r="FF306" s="794"/>
      <c r="FG306" s="794"/>
      <c r="FH306" s="794"/>
      <c r="FI306" s="794"/>
      <c r="FJ306" s="794"/>
      <c r="FK306" s="794"/>
      <c r="FL306" s="794"/>
      <c r="FM306" s="794"/>
      <c r="FN306" s="794"/>
      <c r="FO306" s="794"/>
      <c r="FP306" s="794"/>
      <c r="FQ306" s="794"/>
      <c r="FR306" s="794"/>
      <c r="FS306" s="794"/>
      <c r="FT306" s="794"/>
      <c r="FU306" s="794"/>
      <c r="FV306" s="812" t="str">
        <f t="shared" si="74"/>
        <v/>
      </c>
      <c r="FW306" s="806" t="str">
        <f t="shared" si="75"/>
        <v/>
      </c>
      <c r="FX306" s="807" t="str">
        <f t="shared" si="76"/>
        <v/>
      </c>
      <c r="FY306" s="807" t="str">
        <f t="shared" si="77"/>
        <v/>
      </c>
      <c r="FZ306" s="808" t="str">
        <f t="shared" si="78"/>
        <v/>
      </c>
    </row>
    <row r="307" spans="14:182" x14ac:dyDescent="0.2">
      <c r="N307" s="804">
        <f>SUM(AirVision!A306)</f>
        <v>0</v>
      </c>
      <c r="O307" s="793"/>
      <c r="P307" s="794"/>
      <c r="Q307" s="794"/>
      <c r="R307" s="797"/>
      <c r="S307" s="797"/>
      <c r="T307" s="797"/>
      <c r="U307" s="797"/>
      <c r="V307" s="797"/>
      <c r="W307" s="797"/>
      <c r="X307" s="797"/>
      <c r="Y307" s="797"/>
      <c r="Z307" s="797"/>
      <c r="AA307" s="797"/>
      <c r="AB307" s="797"/>
      <c r="AC307" s="797"/>
      <c r="AD307" s="797"/>
      <c r="AE307" s="794"/>
      <c r="AF307" s="794"/>
      <c r="AG307" s="794"/>
      <c r="AH307" s="794"/>
      <c r="AI307" s="794"/>
      <c r="AJ307" s="794"/>
      <c r="AK307" s="794"/>
      <c r="AL307" s="794"/>
      <c r="AM307" s="794"/>
      <c r="AN307" s="794"/>
      <c r="AO307" s="794"/>
      <c r="AP307" s="794"/>
      <c r="AQ307" s="794"/>
      <c r="AR307" s="794"/>
      <c r="AS307" s="794"/>
      <c r="AT307" s="794"/>
      <c r="AU307" s="794"/>
      <c r="AV307" s="794"/>
      <c r="AW307" s="794"/>
      <c r="AX307" s="794"/>
      <c r="AY307" s="794"/>
      <c r="AZ307" s="794"/>
      <c r="BA307" s="794"/>
      <c r="BB307" s="794"/>
      <c r="BC307" s="794"/>
      <c r="BD307" s="794"/>
      <c r="BE307" s="794"/>
      <c r="BF307" s="794"/>
      <c r="BG307" s="794"/>
      <c r="BH307" s="794"/>
      <c r="BI307" s="794"/>
      <c r="BJ307" s="794"/>
      <c r="BK307" s="794"/>
      <c r="BL307" s="794"/>
      <c r="BM307" s="794"/>
      <c r="BN307" s="812" t="str">
        <f t="shared" si="69"/>
        <v/>
      </c>
      <c r="BO307" s="806" t="str">
        <f t="shared" si="70"/>
        <v/>
      </c>
      <c r="BP307" s="807" t="str">
        <f t="shared" si="71"/>
        <v/>
      </c>
      <c r="BQ307" s="807" t="str">
        <f t="shared" si="72"/>
        <v/>
      </c>
      <c r="BR307" s="808" t="str">
        <f t="shared" si="73"/>
        <v/>
      </c>
      <c r="BS307" s="793"/>
      <c r="BT307" s="794"/>
      <c r="BU307" s="794"/>
      <c r="BV307" s="797"/>
      <c r="BW307" s="797"/>
      <c r="BX307" s="797"/>
      <c r="BY307" s="797"/>
      <c r="BZ307" s="797"/>
      <c r="CA307" s="797"/>
      <c r="CB307" s="797"/>
      <c r="CC307" s="797"/>
      <c r="CD307" s="797"/>
      <c r="CE307" s="797"/>
      <c r="CF307" s="797"/>
      <c r="CG307" s="797"/>
      <c r="CH307" s="797"/>
      <c r="CI307" s="794"/>
      <c r="CJ307" s="794"/>
      <c r="CK307" s="794"/>
      <c r="CL307" s="794"/>
      <c r="CM307" s="794"/>
      <c r="CN307" s="794"/>
      <c r="CO307" s="794"/>
      <c r="CP307" s="794"/>
      <c r="CQ307" s="794"/>
      <c r="CR307" s="794"/>
      <c r="CS307" s="794"/>
      <c r="CT307" s="794"/>
      <c r="CU307" s="794"/>
      <c r="CV307" s="797"/>
      <c r="CW307" s="794"/>
      <c r="CX307" s="794"/>
      <c r="CY307" s="794"/>
      <c r="CZ307" s="794"/>
      <c r="DA307" s="794"/>
      <c r="DB307" s="794"/>
      <c r="DC307" s="794"/>
      <c r="DD307" s="794"/>
      <c r="DE307" s="794"/>
      <c r="DF307" s="794"/>
      <c r="DG307" s="794"/>
      <c r="DH307" s="794"/>
      <c r="DI307" s="794"/>
      <c r="DJ307" s="794"/>
      <c r="DK307" s="794"/>
      <c r="DL307" s="794"/>
      <c r="DM307" s="794"/>
      <c r="DN307" s="794"/>
      <c r="DO307" s="794"/>
      <c r="DP307" s="794"/>
      <c r="DQ307" s="794"/>
      <c r="DR307" s="812" t="str">
        <f t="shared" si="79"/>
        <v/>
      </c>
      <c r="DS307" s="806" t="str">
        <f t="shared" si="80"/>
        <v/>
      </c>
      <c r="DT307" s="807" t="str">
        <f t="shared" si="81"/>
        <v/>
      </c>
      <c r="DU307" s="807" t="str">
        <f t="shared" si="82"/>
        <v/>
      </c>
      <c r="DV307" s="808" t="str">
        <f t="shared" si="83"/>
        <v/>
      </c>
      <c r="DW307" s="793"/>
      <c r="DX307" s="794"/>
      <c r="DY307" s="794"/>
      <c r="DZ307" s="797"/>
      <c r="EA307" s="797"/>
      <c r="EB307" s="797"/>
      <c r="EC307" s="797"/>
      <c r="ED307" s="797"/>
      <c r="EE307" s="797"/>
      <c r="EF307" s="797"/>
      <c r="EG307" s="797"/>
      <c r="EH307" s="797"/>
      <c r="EI307" s="797"/>
      <c r="EJ307" s="797"/>
      <c r="EK307" s="797"/>
      <c r="EL307" s="797"/>
      <c r="EM307" s="794"/>
      <c r="EN307" s="794"/>
      <c r="EO307" s="794"/>
      <c r="EP307" s="794"/>
      <c r="EQ307" s="794"/>
      <c r="ER307" s="794"/>
      <c r="ES307" s="794"/>
      <c r="ET307" s="794"/>
      <c r="EU307" s="794"/>
      <c r="EV307" s="794"/>
      <c r="EW307" s="794"/>
      <c r="EX307" s="794"/>
      <c r="EY307" s="794"/>
      <c r="EZ307" s="797"/>
      <c r="FA307" s="794"/>
      <c r="FB307" s="794"/>
      <c r="FC307" s="794"/>
      <c r="FD307" s="794"/>
      <c r="FE307" s="794"/>
      <c r="FF307" s="794"/>
      <c r="FG307" s="794"/>
      <c r="FH307" s="794"/>
      <c r="FI307" s="794"/>
      <c r="FJ307" s="794"/>
      <c r="FK307" s="794"/>
      <c r="FL307" s="794"/>
      <c r="FM307" s="794"/>
      <c r="FN307" s="794"/>
      <c r="FO307" s="794"/>
      <c r="FP307" s="794"/>
      <c r="FQ307" s="794"/>
      <c r="FR307" s="794"/>
      <c r="FS307" s="794"/>
      <c r="FT307" s="794"/>
      <c r="FU307" s="794"/>
      <c r="FV307" s="812" t="str">
        <f t="shared" si="74"/>
        <v/>
      </c>
      <c r="FW307" s="806" t="str">
        <f t="shared" si="75"/>
        <v/>
      </c>
      <c r="FX307" s="807" t="str">
        <f t="shared" si="76"/>
        <v/>
      </c>
      <c r="FY307" s="807" t="str">
        <f t="shared" si="77"/>
        <v/>
      </c>
      <c r="FZ307" s="808" t="str">
        <f t="shared" si="78"/>
        <v/>
      </c>
    </row>
    <row r="308" spans="14:182" x14ac:dyDescent="0.2">
      <c r="N308" s="804">
        <f>SUM(AirVision!A307)</f>
        <v>0</v>
      </c>
      <c r="O308" s="793"/>
      <c r="P308" s="794"/>
      <c r="Q308" s="794"/>
      <c r="R308" s="797"/>
      <c r="S308" s="797"/>
      <c r="T308" s="797"/>
      <c r="U308" s="797"/>
      <c r="V308" s="797"/>
      <c r="W308" s="797"/>
      <c r="X308" s="797"/>
      <c r="Y308" s="797"/>
      <c r="Z308" s="797"/>
      <c r="AA308" s="797"/>
      <c r="AB308" s="797"/>
      <c r="AC308" s="797"/>
      <c r="AD308" s="797"/>
      <c r="AE308" s="794"/>
      <c r="AF308" s="794"/>
      <c r="AG308" s="794"/>
      <c r="AH308" s="794"/>
      <c r="AI308" s="794"/>
      <c r="AJ308" s="794"/>
      <c r="AK308" s="794"/>
      <c r="AL308" s="794"/>
      <c r="AM308" s="794"/>
      <c r="AN308" s="794"/>
      <c r="AO308" s="794"/>
      <c r="AP308" s="794"/>
      <c r="AQ308" s="794"/>
      <c r="AR308" s="794"/>
      <c r="AS308" s="794"/>
      <c r="AT308" s="794"/>
      <c r="AU308" s="794"/>
      <c r="AV308" s="794"/>
      <c r="AW308" s="794"/>
      <c r="AX308" s="794"/>
      <c r="AY308" s="794"/>
      <c r="AZ308" s="794"/>
      <c r="BA308" s="794"/>
      <c r="BB308" s="794"/>
      <c r="BC308" s="794"/>
      <c r="BD308" s="794"/>
      <c r="BE308" s="794"/>
      <c r="BF308" s="794"/>
      <c r="BG308" s="794"/>
      <c r="BH308" s="794"/>
      <c r="BI308" s="794"/>
      <c r="BJ308" s="794"/>
      <c r="BK308" s="794"/>
      <c r="BL308" s="794"/>
      <c r="BM308" s="794"/>
      <c r="BN308" s="812" t="str">
        <f t="shared" si="69"/>
        <v/>
      </c>
      <c r="BO308" s="806" t="str">
        <f t="shared" si="70"/>
        <v/>
      </c>
      <c r="BP308" s="807" t="str">
        <f t="shared" si="71"/>
        <v/>
      </c>
      <c r="BQ308" s="807" t="str">
        <f t="shared" si="72"/>
        <v/>
      </c>
      <c r="BR308" s="808" t="str">
        <f t="shared" si="73"/>
        <v/>
      </c>
      <c r="BS308" s="793"/>
      <c r="BT308" s="794"/>
      <c r="BU308" s="794"/>
      <c r="BV308" s="797"/>
      <c r="BW308" s="797"/>
      <c r="BX308" s="797"/>
      <c r="BY308" s="797"/>
      <c r="BZ308" s="797"/>
      <c r="CA308" s="797"/>
      <c r="CB308" s="797"/>
      <c r="CC308" s="797"/>
      <c r="CD308" s="797"/>
      <c r="CE308" s="797"/>
      <c r="CF308" s="797"/>
      <c r="CG308" s="797"/>
      <c r="CH308" s="797"/>
      <c r="CI308" s="794"/>
      <c r="CJ308" s="794"/>
      <c r="CK308" s="794"/>
      <c r="CL308" s="794"/>
      <c r="CM308" s="794"/>
      <c r="CN308" s="794"/>
      <c r="CO308" s="794"/>
      <c r="CP308" s="794"/>
      <c r="CQ308" s="794"/>
      <c r="CR308" s="794"/>
      <c r="CS308" s="794"/>
      <c r="CT308" s="794"/>
      <c r="CU308" s="794"/>
      <c r="CV308" s="797"/>
      <c r="CW308" s="794"/>
      <c r="CX308" s="794"/>
      <c r="CY308" s="794"/>
      <c r="CZ308" s="794"/>
      <c r="DA308" s="794"/>
      <c r="DB308" s="794"/>
      <c r="DC308" s="794"/>
      <c r="DD308" s="794"/>
      <c r="DE308" s="794"/>
      <c r="DF308" s="794"/>
      <c r="DG308" s="794"/>
      <c r="DH308" s="794"/>
      <c r="DI308" s="794"/>
      <c r="DJ308" s="794"/>
      <c r="DK308" s="794"/>
      <c r="DL308" s="794"/>
      <c r="DM308" s="794"/>
      <c r="DN308" s="794"/>
      <c r="DO308" s="794"/>
      <c r="DP308" s="794"/>
      <c r="DQ308" s="794"/>
      <c r="DR308" s="812" t="str">
        <f t="shared" si="79"/>
        <v/>
      </c>
      <c r="DS308" s="806" t="str">
        <f t="shared" si="80"/>
        <v/>
      </c>
      <c r="DT308" s="807" t="str">
        <f t="shared" si="81"/>
        <v/>
      </c>
      <c r="DU308" s="807" t="str">
        <f t="shared" si="82"/>
        <v/>
      </c>
      <c r="DV308" s="808" t="str">
        <f t="shared" si="83"/>
        <v/>
      </c>
      <c r="DW308" s="793"/>
      <c r="DX308" s="794"/>
      <c r="DY308" s="794"/>
      <c r="DZ308" s="797"/>
      <c r="EA308" s="797"/>
      <c r="EB308" s="797"/>
      <c r="EC308" s="797"/>
      <c r="ED308" s="797"/>
      <c r="EE308" s="797"/>
      <c r="EF308" s="797"/>
      <c r="EG308" s="797"/>
      <c r="EH308" s="797"/>
      <c r="EI308" s="797"/>
      <c r="EJ308" s="797"/>
      <c r="EK308" s="797"/>
      <c r="EL308" s="797"/>
      <c r="EM308" s="794"/>
      <c r="EN308" s="794"/>
      <c r="EO308" s="794"/>
      <c r="EP308" s="794"/>
      <c r="EQ308" s="794"/>
      <c r="ER308" s="794"/>
      <c r="ES308" s="794"/>
      <c r="ET308" s="794"/>
      <c r="EU308" s="794"/>
      <c r="EV308" s="794"/>
      <c r="EW308" s="794"/>
      <c r="EX308" s="794"/>
      <c r="EY308" s="794"/>
      <c r="EZ308" s="797"/>
      <c r="FA308" s="794"/>
      <c r="FB308" s="794"/>
      <c r="FC308" s="794"/>
      <c r="FD308" s="794"/>
      <c r="FE308" s="794"/>
      <c r="FF308" s="794"/>
      <c r="FG308" s="794"/>
      <c r="FH308" s="794"/>
      <c r="FI308" s="794"/>
      <c r="FJ308" s="794"/>
      <c r="FK308" s="794"/>
      <c r="FL308" s="794"/>
      <c r="FM308" s="794"/>
      <c r="FN308" s="794"/>
      <c r="FO308" s="794"/>
      <c r="FP308" s="794"/>
      <c r="FQ308" s="794"/>
      <c r="FR308" s="794"/>
      <c r="FS308" s="794"/>
      <c r="FT308" s="794"/>
      <c r="FU308" s="794"/>
      <c r="FV308" s="812" t="str">
        <f t="shared" si="74"/>
        <v/>
      </c>
      <c r="FW308" s="806" t="str">
        <f t="shared" si="75"/>
        <v/>
      </c>
      <c r="FX308" s="807" t="str">
        <f t="shared" si="76"/>
        <v/>
      </c>
      <c r="FY308" s="807" t="str">
        <f t="shared" si="77"/>
        <v/>
      </c>
      <c r="FZ308" s="808" t="str">
        <f t="shared" si="78"/>
        <v/>
      </c>
    </row>
    <row r="309" spans="14:182" x14ac:dyDescent="0.2">
      <c r="N309" s="804">
        <f>SUM(AirVision!A308)</f>
        <v>0</v>
      </c>
      <c r="O309" s="793"/>
      <c r="P309" s="794"/>
      <c r="Q309" s="794"/>
      <c r="R309" s="797"/>
      <c r="S309" s="797"/>
      <c r="T309" s="797"/>
      <c r="U309" s="797"/>
      <c r="V309" s="797"/>
      <c r="W309" s="797"/>
      <c r="X309" s="797"/>
      <c r="Y309" s="797"/>
      <c r="Z309" s="797"/>
      <c r="AA309" s="797"/>
      <c r="AB309" s="797"/>
      <c r="AC309" s="797"/>
      <c r="AD309" s="797"/>
      <c r="AE309" s="794"/>
      <c r="AF309" s="794"/>
      <c r="AG309" s="794"/>
      <c r="AH309" s="794"/>
      <c r="AI309" s="794"/>
      <c r="AJ309" s="794"/>
      <c r="AK309" s="794"/>
      <c r="AL309" s="794"/>
      <c r="AM309" s="794"/>
      <c r="AN309" s="794"/>
      <c r="AO309" s="794"/>
      <c r="AP309" s="794"/>
      <c r="AQ309" s="794"/>
      <c r="AR309" s="794"/>
      <c r="AS309" s="794"/>
      <c r="AT309" s="794"/>
      <c r="AU309" s="794"/>
      <c r="AV309" s="794"/>
      <c r="AW309" s="794"/>
      <c r="AX309" s="794"/>
      <c r="AY309" s="794"/>
      <c r="AZ309" s="794"/>
      <c r="BA309" s="794"/>
      <c r="BB309" s="794"/>
      <c r="BC309" s="794"/>
      <c r="BD309" s="794"/>
      <c r="BE309" s="794"/>
      <c r="BF309" s="794"/>
      <c r="BG309" s="794"/>
      <c r="BH309" s="794"/>
      <c r="BI309" s="794"/>
      <c r="BJ309" s="794"/>
      <c r="BK309" s="794"/>
      <c r="BL309" s="794"/>
      <c r="BM309" s="794"/>
      <c r="BN309" s="812" t="str">
        <f t="shared" si="69"/>
        <v/>
      </c>
      <c r="BO309" s="806" t="str">
        <f t="shared" si="70"/>
        <v/>
      </c>
      <c r="BP309" s="807" t="str">
        <f t="shared" si="71"/>
        <v/>
      </c>
      <c r="BQ309" s="807" t="str">
        <f t="shared" si="72"/>
        <v/>
      </c>
      <c r="BR309" s="808" t="str">
        <f t="shared" si="73"/>
        <v/>
      </c>
      <c r="BS309" s="793"/>
      <c r="BT309" s="794"/>
      <c r="BU309" s="794"/>
      <c r="BV309" s="797"/>
      <c r="BW309" s="797"/>
      <c r="BX309" s="797"/>
      <c r="BY309" s="797"/>
      <c r="BZ309" s="797"/>
      <c r="CA309" s="797"/>
      <c r="CB309" s="797"/>
      <c r="CC309" s="797"/>
      <c r="CD309" s="797"/>
      <c r="CE309" s="797"/>
      <c r="CF309" s="797"/>
      <c r="CG309" s="797"/>
      <c r="CH309" s="797"/>
      <c r="CI309" s="794"/>
      <c r="CJ309" s="794"/>
      <c r="CK309" s="794"/>
      <c r="CL309" s="794"/>
      <c r="CM309" s="794"/>
      <c r="CN309" s="794"/>
      <c r="CO309" s="794"/>
      <c r="CP309" s="794"/>
      <c r="CQ309" s="794"/>
      <c r="CR309" s="794"/>
      <c r="CS309" s="794"/>
      <c r="CT309" s="794"/>
      <c r="CU309" s="794"/>
      <c r="CV309" s="797"/>
      <c r="CW309" s="794"/>
      <c r="CX309" s="794"/>
      <c r="CY309" s="794"/>
      <c r="CZ309" s="794"/>
      <c r="DA309" s="794"/>
      <c r="DB309" s="794"/>
      <c r="DC309" s="794"/>
      <c r="DD309" s="794"/>
      <c r="DE309" s="794"/>
      <c r="DF309" s="794"/>
      <c r="DG309" s="794"/>
      <c r="DH309" s="794"/>
      <c r="DI309" s="794"/>
      <c r="DJ309" s="794"/>
      <c r="DK309" s="794"/>
      <c r="DL309" s="794"/>
      <c r="DM309" s="794"/>
      <c r="DN309" s="794"/>
      <c r="DO309" s="794"/>
      <c r="DP309" s="794"/>
      <c r="DQ309" s="794"/>
      <c r="DR309" s="812" t="str">
        <f t="shared" si="79"/>
        <v/>
      </c>
      <c r="DS309" s="806" t="str">
        <f t="shared" si="80"/>
        <v/>
      </c>
      <c r="DT309" s="807" t="str">
        <f t="shared" si="81"/>
        <v/>
      </c>
      <c r="DU309" s="807" t="str">
        <f t="shared" si="82"/>
        <v/>
      </c>
      <c r="DV309" s="808" t="str">
        <f t="shared" si="83"/>
        <v/>
      </c>
      <c r="DW309" s="793"/>
      <c r="DX309" s="794"/>
      <c r="DY309" s="794"/>
      <c r="DZ309" s="797"/>
      <c r="EA309" s="797"/>
      <c r="EB309" s="797"/>
      <c r="EC309" s="797"/>
      <c r="ED309" s="797"/>
      <c r="EE309" s="797"/>
      <c r="EF309" s="797"/>
      <c r="EG309" s="797"/>
      <c r="EH309" s="797"/>
      <c r="EI309" s="797"/>
      <c r="EJ309" s="797"/>
      <c r="EK309" s="797"/>
      <c r="EL309" s="797"/>
      <c r="EM309" s="794"/>
      <c r="EN309" s="794"/>
      <c r="EO309" s="794"/>
      <c r="EP309" s="794"/>
      <c r="EQ309" s="794"/>
      <c r="ER309" s="794"/>
      <c r="ES309" s="794"/>
      <c r="ET309" s="794"/>
      <c r="EU309" s="794"/>
      <c r="EV309" s="794"/>
      <c r="EW309" s="794"/>
      <c r="EX309" s="794"/>
      <c r="EY309" s="794"/>
      <c r="EZ309" s="797"/>
      <c r="FA309" s="794"/>
      <c r="FB309" s="794"/>
      <c r="FC309" s="794"/>
      <c r="FD309" s="794"/>
      <c r="FE309" s="794"/>
      <c r="FF309" s="794"/>
      <c r="FG309" s="794"/>
      <c r="FH309" s="794"/>
      <c r="FI309" s="794"/>
      <c r="FJ309" s="794"/>
      <c r="FK309" s="794"/>
      <c r="FL309" s="794"/>
      <c r="FM309" s="794"/>
      <c r="FN309" s="794"/>
      <c r="FO309" s="794"/>
      <c r="FP309" s="794"/>
      <c r="FQ309" s="794"/>
      <c r="FR309" s="794"/>
      <c r="FS309" s="794"/>
      <c r="FT309" s="794"/>
      <c r="FU309" s="794"/>
      <c r="FV309" s="812" t="str">
        <f t="shared" si="74"/>
        <v/>
      </c>
      <c r="FW309" s="806" t="str">
        <f t="shared" si="75"/>
        <v/>
      </c>
      <c r="FX309" s="807" t="str">
        <f t="shared" si="76"/>
        <v/>
      </c>
      <c r="FY309" s="807" t="str">
        <f t="shared" si="77"/>
        <v/>
      </c>
      <c r="FZ309" s="808" t="str">
        <f t="shared" si="78"/>
        <v/>
      </c>
    </row>
    <row r="310" spans="14:182" x14ac:dyDescent="0.2">
      <c r="N310" s="804">
        <f>SUM(AirVision!A309)</f>
        <v>0</v>
      </c>
      <c r="O310" s="793"/>
      <c r="P310" s="794"/>
      <c r="Q310" s="794"/>
      <c r="R310" s="797"/>
      <c r="S310" s="797"/>
      <c r="T310" s="797"/>
      <c r="U310" s="797"/>
      <c r="V310" s="797"/>
      <c r="W310" s="797"/>
      <c r="X310" s="797"/>
      <c r="Y310" s="797"/>
      <c r="Z310" s="797"/>
      <c r="AA310" s="797"/>
      <c r="AB310" s="797"/>
      <c r="AC310" s="797"/>
      <c r="AD310" s="797"/>
      <c r="AE310" s="794"/>
      <c r="AF310" s="794"/>
      <c r="AG310" s="794"/>
      <c r="AH310" s="794"/>
      <c r="AI310" s="794"/>
      <c r="AJ310" s="794"/>
      <c r="AK310" s="794"/>
      <c r="AL310" s="794"/>
      <c r="AM310" s="794"/>
      <c r="AN310" s="794"/>
      <c r="AO310" s="794"/>
      <c r="AP310" s="794"/>
      <c r="AQ310" s="794"/>
      <c r="AR310" s="794"/>
      <c r="AS310" s="794"/>
      <c r="AT310" s="794"/>
      <c r="AU310" s="794"/>
      <c r="AV310" s="794"/>
      <c r="AW310" s="794"/>
      <c r="AX310" s="794"/>
      <c r="AY310" s="794"/>
      <c r="AZ310" s="794"/>
      <c r="BA310" s="794"/>
      <c r="BB310" s="794"/>
      <c r="BC310" s="794"/>
      <c r="BD310" s="794"/>
      <c r="BE310" s="794"/>
      <c r="BF310" s="794"/>
      <c r="BG310" s="794"/>
      <c r="BH310" s="794"/>
      <c r="BI310" s="794"/>
      <c r="BJ310" s="794"/>
      <c r="BK310" s="794"/>
      <c r="BL310" s="794"/>
      <c r="BM310" s="794"/>
      <c r="BN310" s="812" t="str">
        <f t="shared" si="69"/>
        <v/>
      </c>
      <c r="BO310" s="806" t="str">
        <f t="shared" si="70"/>
        <v/>
      </c>
      <c r="BP310" s="807" t="str">
        <f t="shared" si="71"/>
        <v/>
      </c>
      <c r="BQ310" s="807" t="str">
        <f t="shared" si="72"/>
        <v/>
      </c>
      <c r="BR310" s="808" t="str">
        <f t="shared" si="73"/>
        <v/>
      </c>
      <c r="BS310" s="793"/>
      <c r="BT310" s="794"/>
      <c r="BU310" s="794"/>
      <c r="BV310" s="797"/>
      <c r="BW310" s="797"/>
      <c r="BX310" s="797"/>
      <c r="BY310" s="797"/>
      <c r="BZ310" s="797"/>
      <c r="CA310" s="797"/>
      <c r="CB310" s="797"/>
      <c r="CC310" s="797"/>
      <c r="CD310" s="797"/>
      <c r="CE310" s="797"/>
      <c r="CF310" s="797"/>
      <c r="CG310" s="797"/>
      <c r="CH310" s="797"/>
      <c r="CI310" s="794"/>
      <c r="CJ310" s="794"/>
      <c r="CK310" s="794"/>
      <c r="CL310" s="794"/>
      <c r="CM310" s="794"/>
      <c r="CN310" s="794"/>
      <c r="CO310" s="794"/>
      <c r="CP310" s="794"/>
      <c r="CQ310" s="794"/>
      <c r="CR310" s="794"/>
      <c r="CS310" s="794"/>
      <c r="CT310" s="794"/>
      <c r="CU310" s="794"/>
      <c r="CV310" s="797"/>
      <c r="CW310" s="794"/>
      <c r="CX310" s="794"/>
      <c r="CY310" s="794"/>
      <c r="CZ310" s="794"/>
      <c r="DA310" s="794"/>
      <c r="DB310" s="794"/>
      <c r="DC310" s="794"/>
      <c r="DD310" s="794"/>
      <c r="DE310" s="794"/>
      <c r="DF310" s="794"/>
      <c r="DG310" s="794"/>
      <c r="DH310" s="794"/>
      <c r="DI310" s="794"/>
      <c r="DJ310" s="794"/>
      <c r="DK310" s="794"/>
      <c r="DL310" s="794"/>
      <c r="DM310" s="794"/>
      <c r="DN310" s="794"/>
      <c r="DO310" s="794"/>
      <c r="DP310" s="794"/>
      <c r="DQ310" s="794"/>
      <c r="DR310" s="812" t="str">
        <f t="shared" si="79"/>
        <v/>
      </c>
      <c r="DS310" s="806" t="str">
        <f t="shared" si="80"/>
        <v/>
      </c>
      <c r="DT310" s="807" t="str">
        <f t="shared" si="81"/>
        <v/>
      </c>
      <c r="DU310" s="807" t="str">
        <f t="shared" si="82"/>
        <v/>
      </c>
      <c r="DV310" s="808" t="str">
        <f t="shared" si="83"/>
        <v/>
      </c>
      <c r="DW310" s="793"/>
      <c r="DX310" s="794"/>
      <c r="DY310" s="794"/>
      <c r="DZ310" s="797"/>
      <c r="EA310" s="797"/>
      <c r="EB310" s="797"/>
      <c r="EC310" s="797"/>
      <c r="ED310" s="797"/>
      <c r="EE310" s="797"/>
      <c r="EF310" s="797"/>
      <c r="EG310" s="797"/>
      <c r="EH310" s="797"/>
      <c r="EI310" s="797"/>
      <c r="EJ310" s="797"/>
      <c r="EK310" s="797"/>
      <c r="EL310" s="797"/>
      <c r="EM310" s="794"/>
      <c r="EN310" s="794"/>
      <c r="EO310" s="794"/>
      <c r="EP310" s="794"/>
      <c r="EQ310" s="794"/>
      <c r="ER310" s="794"/>
      <c r="ES310" s="794"/>
      <c r="ET310" s="794"/>
      <c r="EU310" s="794"/>
      <c r="EV310" s="794"/>
      <c r="EW310" s="794"/>
      <c r="EX310" s="794"/>
      <c r="EY310" s="794"/>
      <c r="EZ310" s="797"/>
      <c r="FA310" s="794"/>
      <c r="FB310" s="794"/>
      <c r="FC310" s="794"/>
      <c r="FD310" s="794"/>
      <c r="FE310" s="794"/>
      <c r="FF310" s="794"/>
      <c r="FG310" s="794"/>
      <c r="FH310" s="794"/>
      <c r="FI310" s="794"/>
      <c r="FJ310" s="794"/>
      <c r="FK310" s="794"/>
      <c r="FL310" s="794"/>
      <c r="FM310" s="794"/>
      <c r="FN310" s="794"/>
      <c r="FO310" s="794"/>
      <c r="FP310" s="794"/>
      <c r="FQ310" s="794"/>
      <c r="FR310" s="794"/>
      <c r="FS310" s="794"/>
      <c r="FT310" s="794"/>
      <c r="FU310" s="794"/>
      <c r="FV310" s="812" t="str">
        <f t="shared" si="74"/>
        <v/>
      </c>
      <c r="FW310" s="806" t="str">
        <f t="shared" si="75"/>
        <v/>
      </c>
      <c r="FX310" s="807" t="str">
        <f t="shared" si="76"/>
        <v/>
      </c>
      <c r="FY310" s="807" t="str">
        <f t="shared" si="77"/>
        <v/>
      </c>
      <c r="FZ310" s="808" t="str">
        <f t="shared" si="78"/>
        <v/>
      </c>
    </row>
    <row r="311" spans="14:182" x14ac:dyDescent="0.2">
      <c r="N311" s="804">
        <f>SUM(AirVision!A310)</f>
        <v>0</v>
      </c>
      <c r="O311" s="793"/>
      <c r="P311" s="794"/>
      <c r="Q311" s="794"/>
      <c r="R311" s="797"/>
      <c r="S311" s="797"/>
      <c r="T311" s="797"/>
      <c r="U311" s="797"/>
      <c r="V311" s="797"/>
      <c r="W311" s="797"/>
      <c r="X311" s="797"/>
      <c r="Y311" s="797"/>
      <c r="Z311" s="797"/>
      <c r="AA311" s="797"/>
      <c r="AB311" s="797"/>
      <c r="AC311" s="797"/>
      <c r="AD311" s="797"/>
      <c r="AE311" s="794"/>
      <c r="AF311" s="794"/>
      <c r="AG311" s="794"/>
      <c r="AH311" s="794"/>
      <c r="AI311" s="794"/>
      <c r="AJ311" s="794"/>
      <c r="AK311" s="794"/>
      <c r="AL311" s="794"/>
      <c r="AM311" s="794"/>
      <c r="AN311" s="794"/>
      <c r="AO311" s="794"/>
      <c r="AP311" s="794"/>
      <c r="AQ311" s="794"/>
      <c r="AR311" s="794"/>
      <c r="AS311" s="794"/>
      <c r="AT311" s="794"/>
      <c r="AU311" s="794"/>
      <c r="AV311" s="794"/>
      <c r="AW311" s="794"/>
      <c r="AX311" s="794"/>
      <c r="AY311" s="794"/>
      <c r="AZ311" s="794"/>
      <c r="BA311" s="794"/>
      <c r="BB311" s="794"/>
      <c r="BC311" s="794"/>
      <c r="BD311" s="794"/>
      <c r="BE311" s="794"/>
      <c r="BF311" s="794"/>
      <c r="BG311" s="794"/>
      <c r="BH311" s="794"/>
      <c r="BI311" s="794"/>
      <c r="BJ311" s="794"/>
      <c r="BK311" s="794"/>
      <c r="BL311" s="794"/>
      <c r="BM311" s="794"/>
      <c r="BN311" s="812" t="str">
        <f t="shared" si="69"/>
        <v/>
      </c>
      <c r="BO311" s="806" t="str">
        <f t="shared" si="70"/>
        <v/>
      </c>
      <c r="BP311" s="807" t="str">
        <f t="shared" si="71"/>
        <v/>
      </c>
      <c r="BQ311" s="807" t="str">
        <f t="shared" si="72"/>
        <v/>
      </c>
      <c r="BR311" s="808" t="str">
        <f t="shared" si="73"/>
        <v/>
      </c>
      <c r="BS311" s="793"/>
      <c r="BT311" s="794"/>
      <c r="BU311" s="794"/>
      <c r="BV311" s="797"/>
      <c r="BW311" s="797"/>
      <c r="BX311" s="797"/>
      <c r="BY311" s="797"/>
      <c r="BZ311" s="797"/>
      <c r="CA311" s="797"/>
      <c r="CB311" s="797"/>
      <c r="CC311" s="797"/>
      <c r="CD311" s="797"/>
      <c r="CE311" s="797"/>
      <c r="CF311" s="797"/>
      <c r="CG311" s="797"/>
      <c r="CH311" s="797"/>
      <c r="CI311" s="794"/>
      <c r="CJ311" s="794"/>
      <c r="CK311" s="794"/>
      <c r="CL311" s="794"/>
      <c r="CM311" s="794"/>
      <c r="CN311" s="794"/>
      <c r="CO311" s="794"/>
      <c r="CP311" s="794"/>
      <c r="CQ311" s="794"/>
      <c r="CR311" s="794"/>
      <c r="CS311" s="794"/>
      <c r="CT311" s="794"/>
      <c r="CU311" s="794"/>
      <c r="CV311" s="797"/>
      <c r="CW311" s="794"/>
      <c r="CX311" s="794"/>
      <c r="CY311" s="794"/>
      <c r="CZ311" s="794"/>
      <c r="DA311" s="794"/>
      <c r="DB311" s="794"/>
      <c r="DC311" s="794"/>
      <c r="DD311" s="794"/>
      <c r="DE311" s="794"/>
      <c r="DF311" s="794"/>
      <c r="DG311" s="794"/>
      <c r="DH311" s="794"/>
      <c r="DI311" s="794"/>
      <c r="DJ311" s="794"/>
      <c r="DK311" s="794"/>
      <c r="DL311" s="794"/>
      <c r="DM311" s="794"/>
      <c r="DN311" s="794"/>
      <c r="DO311" s="794"/>
      <c r="DP311" s="794"/>
      <c r="DQ311" s="794"/>
      <c r="DR311" s="812" t="str">
        <f t="shared" si="79"/>
        <v/>
      </c>
      <c r="DS311" s="806" t="str">
        <f t="shared" si="80"/>
        <v/>
      </c>
      <c r="DT311" s="807" t="str">
        <f t="shared" si="81"/>
        <v/>
      </c>
      <c r="DU311" s="807" t="str">
        <f t="shared" si="82"/>
        <v/>
      </c>
      <c r="DV311" s="808" t="str">
        <f t="shared" si="83"/>
        <v/>
      </c>
      <c r="DW311" s="793"/>
      <c r="DX311" s="794"/>
      <c r="DY311" s="794"/>
      <c r="DZ311" s="797"/>
      <c r="EA311" s="797"/>
      <c r="EB311" s="797"/>
      <c r="EC311" s="797"/>
      <c r="ED311" s="797"/>
      <c r="EE311" s="797"/>
      <c r="EF311" s="797"/>
      <c r="EG311" s="797"/>
      <c r="EH311" s="797"/>
      <c r="EI311" s="797"/>
      <c r="EJ311" s="797"/>
      <c r="EK311" s="797"/>
      <c r="EL311" s="797"/>
      <c r="EM311" s="794"/>
      <c r="EN311" s="794"/>
      <c r="EO311" s="794"/>
      <c r="EP311" s="794"/>
      <c r="EQ311" s="794"/>
      <c r="ER311" s="794"/>
      <c r="ES311" s="794"/>
      <c r="ET311" s="794"/>
      <c r="EU311" s="794"/>
      <c r="EV311" s="794"/>
      <c r="EW311" s="794"/>
      <c r="EX311" s="794"/>
      <c r="EY311" s="794"/>
      <c r="EZ311" s="797"/>
      <c r="FA311" s="794"/>
      <c r="FB311" s="794"/>
      <c r="FC311" s="794"/>
      <c r="FD311" s="794"/>
      <c r="FE311" s="794"/>
      <c r="FF311" s="794"/>
      <c r="FG311" s="794"/>
      <c r="FH311" s="794"/>
      <c r="FI311" s="794"/>
      <c r="FJ311" s="794"/>
      <c r="FK311" s="794"/>
      <c r="FL311" s="794"/>
      <c r="FM311" s="794"/>
      <c r="FN311" s="794"/>
      <c r="FO311" s="794"/>
      <c r="FP311" s="794"/>
      <c r="FQ311" s="794"/>
      <c r="FR311" s="794"/>
      <c r="FS311" s="794"/>
      <c r="FT311" s="794"/>
      <c r="FU311" s="794"/>
      <c r="FV311" s="812" t="str">
        <f t="shared" si="74"/>
        <v/>
      </c>
      <c r="FW311" s="806" t="str">
        <f t="shared" si="75"/>
        <v/>
      </c>
      <c r="FX311" s="807" t="str">
        <f t="shared" si="76"/>
        <v/>
      </c>
      <c r="FY311" s="807" t="str">
        <f t="shared" si="77"/>
        <v/>
      </c>
      <c r="FZ311" s="808" t="str">
        <f t="shared" si="78"/>
        <v/>
      </c>
    </row>
    <row r="312" spans="14:182" x14ac:dyDescent="0.2">
      <c r="N312" s="804">
        <f>SUM(AirVision!A311)</f>
        <v>0</v>
      </c>
      <c r="O312" s="793"/>
      <c r="P312" s="794"/>
      <c r="Q312" s="794"/>
      <c r="R312" s="797"/>
      <c r="S312" s="797"/>
      <c r="T312" s="797"/>
      <c r="U312" s="797"/>
      <c r="V312" s="797"/>
      <c r="W312" s="797"/>
      <c r="X312" s="797"/>
      <c r="Y312" s="797"/>
      <c r="Z312" s="797"/>
      <c r="AA312" s="797"/>
      <c r="AB312" s="797"/>
      <c r="AC312" s="797"/>
      <c r="AD312" s="797"/>
      <c r="AE312" s="794"/>
      <c r="AF312" s="794"/>
      <c r="AG312" s="794"/>
      <c r="AH312" s="794"/>
      <c r="AI312" s="794"/>
      <c r="AJ312" s="794"/>
      <c r="AK312" s="794"/>
      <c r="AL312" s="794"/>
      <c r="AM312" s="794"/>
      <c r="AN312" s="794"/>
      <c r="AO312" s="794"/>
      <c r="AP312" s="794"/>
      <c r="AQ312" s="794"/>
      <c r="AR312" s="794"/>
      <c r="AS312" s="794"/>
      <c r="AT312" s="794"/>
      <c r="AU312" s="794"/>
      <c r="AV312" s="794"/>
      <c r="AW312" s="794"/>
      <c r="AX312" s="794"/>
      <c r="AY312" s="794"/>
      <c r="AZ312" s="794"/>
      <c r="BA312" s="794"/>
      <c r="BB312" s="794"/>
      <c r="BC312" s="794"/>
      <c r="BD312" s="794"/>
      <c r="BE312" s="794"/>
      <c r="BF312" s="794"/>
      <c r="BG312" s="794"/>
      <c r="BH312" s="794"/>
      <c r="BI312" s="794"/>
      <c r="BJ312" s="794"/>
      <c r="BK312" s="794"/>
      <c r="BL312" s="794"/>
      <c r="BM312" s="794"/>
      <c r="BN312" s="812" t="str">
        <f t="shared" si="69"/>
        <v/>
      </c>
      <c r="BO312" s="806" t="str">
        <f t="shared" si="70"/>
        <v/>
      </c>
      <c r="BP312" s="807" t="str">
        <f t="shared" si="71"/>
        <v/>
      </c>
      <c r="BQ312" s="807" t="str">
        <f t="shared" si="72"/>
        <v/>
      </c>
      <c r="BR312" s="808" t="str">
        <f t="shared" si="73"/>
        <v/>
      </c>
      <c r="BS312" s="793"/>
      <c r="BT312" s="794"/>
      <c r="BU312" s="794"/>
      <c r="BV312" s="797"/>
      <c r="BW312" s="797"/>
      <c r="BX312" s="797"/>
      <c r="BY312" s="797"/>
      <c r="BZ312" s="797"/>
      <c r="CA312" s="797"/>
      <c r="CB312" s="797"/>
      <c r="CC312" s="797"/>
      <c r="CD312" s="797"/>
      <c r="CE312" s="797"/>
      <c r="CF312" s="797"/>
      <c r="CG312" s="797"/>
      <c r="CH312" s="797"/>
      <c r="CI312" s="794"/>
      <c r="CJ312" s="794"/>
      <c r="CK312" s="794"/>
      <c r="CL312" s="794"/>
      <c r="CM312" s="794"/>
      <c r="CN312" s="794"/>
      <c r="CO312" s="794"/>
      <c r="CP312" s="794"/>
      <c r="CQ312" s="794"/>
      <c r="CR312" s="794"/>
      <c r="CS312" s="794"/>
      <c r="CT312" s="794"/>
      <c r="CU312" s="794"/>
      <c r="CV312" s="797"/>
      <c r="CW312" s="794"/>
      <c r="CX312" s="794"/>
      <c r="CY312" s="794"/>
      <c r="CZ312" s="794"/>
      <c r="DA312" s="794"/>
      <c r="DB312" s="794"/>
      <c r="DC312" s="794"/>
      <c r="DD312" s="794"/>
      <c r="DE312" s="794"/>
      <c r="DF312" s="794"/>
      <c r="DG312" s="794"/>
      <c r="DH312" s="794"/>
      <c r="DI312" s="794"/>
      <c r="DJ312" s="794"/>
      <c r="DK312" s="794"/>
      <c r="DL312" s="794"/>
      <c r="DM312" s="794"/>
      <c r="DN312" s="794"/>
      <c r="DO312" s="794"/>
      <c r="DP312" s="794"/>
      <c r="DQ312" s="794"/>
      <c r="DR312" s="812" t="str">
        <f t="shared" si="79"/>
        <v/>
      </c>
      <c r="DS312" s="806" t="str">
        <f t="shared" si="80"/>
        <v/>
      </c>
      <c r="DT312" s="807" t="str">
        <f t="shared" si="81"/>
        <v/>
      </c>
      <c r="DU312" s="807" t="str">
        <f t="shared" si="82"/>
        <v/>
      </c>
      <c r="DV312" s="808" t="str">
        <f t="shared" si="83"/>
        <v/>
      </c>
      <c r="DW312" s="793"/>
      <c r="DX312" s="794"/>
      <c r="DY312" s="794"/>
      <c r="DZ312" s="797"/>
      <c r="EA312" s="797"/>
      <c r="EB312" s="797"/>
      <c r="EC312" s="797"/>
      <c r="ED312" s="797"/>
      <c r="EE312" s="797"/>
      <c r="EF312" s="797"/>
      <c r="EG312" s="797"/>
      <c r="EH312" s="797"/>
      <c r="EI312" s="797"/>
      <c r="EJ312" s="797"/>
      <c r="EK312" s="797"/>
      <c r="EL312" s="797"/>
      <c r="EM312" s="794"/>
      <c r="EN312" s="794"/>
      <c r="EO312" s="794"/>
      <c r="EP312" s="794"/>
      <c r="EQ312" s="794"/>
      <c r="ER312" s="794"/>
      <c r="ES312" s="794"/>
      <c r="ET312" s="794"/>
      <c r="EU312" s="794"/>
      <c r="EV312" s="794"/>
      <c r="EW312" s="794"/>
      <c r="EX312" s="794"/>
      <c r="EY312" s="794"/>
      <c r="EZ312" s="797"/>
      <c r="FA312" s="794"/>
      <c r="FB312" s="794"/>
      <c r="FC312" s="794"/>
      <c r="FD312" s="794"/>
      <c r="FE312" s="794"/>
      <c r="FF312" s="794"/>
      <c r="FG312" s="794"/>
      <c r="FH312" s="794"/>
      <c r="FI312" s="794"/>
      <c r="FJ312" s="794"/>
      <c r="FK312" s="794"/>
      <c r="FL312" s="794"/>
      <c r="FM312" s="794"/>
      <c r="FN312" s="794"/>
      <c r="FO312" s="794"/>
      <c r="FP312" s="794"/>
      <c r="FQ312" s="794"/>
      <c r="FR312" s="794"/>
      <c r="FS312" s="794"/>
      <c r="FT312" s="794"/>
      <c r="FU312" s="794"/>
      <c r="FV312" s="812" t="str">
        <f t="shared" si="74"/>
        <v/>
      </c>
      <c r="FW312" s="806" t="str">
        <f t="shared" si="75"/>
        <v/>
      </c>
      <c r="FX312" s="807" t="str">
        <f t="shared" si="76"/>
        <v/>
      </c>
      <c r="FY312" s="807" t="str">
        <f t="shared" si="77"/>
        <v/>
      </c>
      <c r="FZ312" s="808" t="str">
        <f t="shared" si="78"/>
        <v/>
      </c>
    </row>
    <row r="313" spans="14:182" x14ac:dyDescent="0.2">
      <c r="N313" s="804">
        <f>SUM(AirVision!A312)</f>
        <v>0</v>
      </c>
      <c r="O313" s="793"/>
      <c r="P313" s="794"/>
      <c r="Q313" s="794"/>
      <c r="R313" s="797"/>
      <c r="S313" s="797"/>
      <c r="T313" s="797"/>
      <c r="U313" s="797"/>
      <c r="V313" s="797"/>
      <c r="W313" s="797"/>
      <c r="X313" s="797"/>
      <c r="Y313" s="797"/>
      <c r="Z313" s="797"/>
      <c r="AA313" s="797"/>
      <c r="AB313" s="797"/>
      <c r="AC313" s="797"/>
      <c r="AD313" s="797"/>
      <c r="AE313" s="794"/>
      <c r="AF313" s="794"/>
      <c r="AG313" s="794"/>
      <c r="AH313" s="794"/>
      <c r="AI313" s="794"/>
      <c r="AJ313" s="794"/>
      <c r="AK313" s="794"/>
      <c r="AL313" s="794"/>
      <c r="AM313" s="794"/>
      <c r="AN313" s="794"/>
      <c r="AO313" s="794"/>
      <c r="AP313" s="794"/>
      <c r="AQ313" s="794"/>
      <c r="AR313" s="794"/>
      <c r="AS313" s="794"/>
      <c r="AT313" s="794"/>
      <c r="AU313" s="794"/>
      <c r="AV313" s="794"/>
      <c r="AW313" s="794"/>
      <c r="AX313" s="794"/>
      <c r="AY313" s="794"/>
      <c r="AZ313" s="794"/>
      <c r="BA313" s="794"/>
      <c r="BB313" s="794"/>
      <c r="BC313" s="794"/>
      <c r="BD313" s="794"/>
      <c r="BE313" s="794"/>
      <c r="BF313" s="794"/>
      <c r="BG313" s="794"/>
      <c r="BH313" s="794"/>
      <c r="BI313" s="794"/>
      <c r="BJ313" s="794"/>
      <c r="BK313" s="794"/>
      <c r="BL313" s="794"/>
      <c r="BM313" s="794"/>
      <c r="BN313" s="812" t="str">
        <f t="shared" si="69"/>
        <v/>
      </c>
      <c r="BO313" s="806" t="str">
        <f t="shared" si="70"/>
        <v/>
      </c>
      <c r="BP313" s="807" t="str">
        <f t="shared" si="71"/>
        <v/>
      </c>
      <c r="BQ313" s="807" t="str">
        <f t="shared" si="72"/>
        <v/>
      </c>
      <c r="BR313" s="808" t="str">
        <f t="shared" si="73"/>
        <v/>
      </c>
      <c r="BS313" s="793"/>
      <c r="BT313" s="794"/>
      <c r="BU313" s="794"/>
      <c r="BV313" s="797"/>
      <c r="BW313" s="797"/>
      <c r="BX313" s="797"/>
      <c r="BY313" s="797"/>
      <c r="BZ313" s="797"/>
      <c r="CA313" s="797"/>
      <c r="CB313" s="797"/>
      <c r="CC313" s="797"/>
      <c r="CD313" s="797"/>
      <c r="CE313" s="797"/>
      <c r="CF313" s="797"/>
      <c r="CG313" s="797"/>
      <c r="CH313" s="797"/>
      <c r="CI313" s="794"/>
      <c r="CJ313" s="794"/>
      <c r="CK313" s="794"/>
      <c r="CL313" s="794"/>
      <c r="CM313" s="794"/>
      <c r="CN313" s="794"/>
      <c r="CO313" s="794"/>
      <c r="CP313" s="794"/>
      <c r="CQ313" s="794"/>
      <c r="CR313" s="794"/>
      <c r="CS313" s="794"/>
      <c r="CT313" s="794"/>
      <c r="CU313" s="794"/>
      <c r="CV313" s="797"/>
      <c r="CW313" s="794"/>
      <c r="CX313" s="794"/>
      <c r="CY313" s="794"/>
      <c r="CZ313" s="794"/>
      <c r="DA313" s="794"/>
      <c r="DB313" s="794"/>
      <c r="DC313" s="794"/>
      <c r="DD313" s="794"/>
      <c r="DE313" s="794"/>
      <c r="DF313" s="794"/>
      <c r="DG313" s="794"/>
      <c r="DH313" s="794"/>
      <c r="DI313" s="794"/>
      <c r="DJ313" s="794"/>
      <c r="DK313" s="794"/>
      <c r="DL313" s="794"/>
      <c r="DM313" s="794"/>
      <c r="DN313" s="794"/>
      <c r="DO313" s="794"/>
      <c r="DP313" s="794"/>
      <c r="DQ313" s="794"/>
      <c r="DR313" s="812" t="str">
        <f t="shared" si="79"/>
        <v/>
      </c>
      <c r="DS313" s="806" t="str">
        <f t="shared" si="80"/>
        <v/>
      </c>
      <c r="DT313" s="807" t="str">
        <f t="shared" si="81"/>
        <v/>
      </c>
      <c r="DU313" s="807" t="str">
        <f t="shared" si="82"/>
        <v/>
      </c>
      <c r="DV313" s="808" t="str">
        <f t="shared" si="83"/>
        <v/>
      </c>
      <c r="DW313" s="793"/>
      <c r="DX313" s="794"/>
      <c r="DY313" s="794"/>
      <c r="DZ313" s="797"/>
      <c r="EA313" s="797"/>
      <c r="EB313" s="797"/>
      <c r="EC313" s="797"/>
      <c r="ED313" s="797"/>
      <c r="EE313" s="797"/>
      <c r="EF313" s="797"/>
      <c r="EG313" s="797"/>
      <c r="EH313" s="797"/>
      <c r="EI313" s="797"/>
      <c r="EJ313" s="797"/>
      <c r="EK313" s="797"/>
      <c r="EL313" s="797"/>
      <c r="EM313" s="794"/>
      <c r="EN313" s="794"/>
      <c r="EO313" s="794"/>
      <c r="EP313" s="794"/>
      <c r="EQ313" s="794"/>
      <c r="ER313" s="794"/>
      <c r="ES313" s="794"/>
      <c r="ET313" s="794"/>
      <c r="EU313" s="794"/>
      <c r="EV313" s="794"/>
      <c r="EW313" s="794"/>
      <c r="EX313" s="794"/>
      <c r="EY313" s="794"/>
      <c r="EZ313" s="797"/>
      <c r="FA313" s="794"/>
      <c r="FB313" s="794"/>
      <c r="FC313" s="794"/>
      <c r="FD313" s="794"/>
      <c r="FE313" s="794"/>
      <c r="FF313" s="794"/>
      <c r="FG313" s="794"/>
      <c r="FH313" s="794"/>
      <c r="FI313" s="794"/>
      <c r="FJ313" s="794"/>
      <c r="FK313" s="794"/>
      <c r="FL313" s="794"/>
      <c r="FM313" s="794"/>
      <c r="FN313" s="794"/>
      <c r="FO313" s="794"/>
      <c r="FP313" s="794"/>
      <c r="FQ313" s="794"/>
      <c r="FR313" s="794"/>
      <c r="FS313" s="794"/>
      <c r="FT313" s="794"/>
      <c r="FU313" s="794"/>
      <c r="FV313" s="812" t="str">
        <f t="shared" si="74"/>
        <v/>
      </c>
      <c r="FW313" s="806" t="str">
        <f t="shared" si="75"/>
        <v/>
      </c>
      <c r="FX313" s="807" t="str">
        <f t="shared" si="76"/>
        <v/>
      </c>
      <c r="FY313" s="807" t="str">
        <f t="shared" si="77"/>
        <v/>
      </c>
      <c r="FZ313" s="808" t="str">
        <f t="shared" si="78"/>
        <v/>
      </c>
    </row>
    <row r="314" spans="14:182" x14ac:dyDescent="0.2">
      <c r="N314" s="804">
        <f>SUM(AirVision!A313)</f>
        <v>0</v>
      </c>
      <c r="O314" s="793"/>
      <c r="P314" s="794"/>
      <c r="Q314" s="794"/>
      <c r="R314" s="797"/>
      <c r="S314" s="797"/>
      <c r="T314" s="797"/>
      <c r="U314" s="797"/>
      <c r="V314" s="797"/>
      <c r="W314" s="797"/>
      <c r="X314" s="797"/>
      <c r="Y314" s="797"/>
      <c r="Z314" s="797"/>
      <c r="AA314" s="797"/>
      <c r="AB314" s="797"/>
      <c r="AC314" s="797"/>
      <c r="AD314" s="797"/>
      <c r="AE314" s="794"/>
      <c r="AF314" s="794"/>
      <c r="AG314" s="794"/>
      <c r="AH314" s="794"/>
      <c r="AI314" s="794"/>
      <c r="AJ314" s="794"/>
      <c r="AK314" s="794"/>
      <c r="AL314" s="794"/>
      <c r="AM314" s="794"/>
      <c r="AN314" s="794"/>
      <c r="AO314" s="794"/>
      <c r="AP314" s="794"/>
      <c r="AQ314" s="794"/>
      <c r="AR314" s="794"/>
      <c r="AS314" s="794"/>
      <c r="AT314" s="794"/>
      <c r="AU314" s="794"/>
      <c r="AV314" s="794"/>
      <c r="AW314" s="794"/>
      <c r="AX314" s="794"/>
      <c r="AY314" s="794"/>
      <c r="AZ314" s="794"/>
      <c r="BA314" s="794"/>
      <c r="BB314" s="794"/>
      <c r="BC314" s="794"/>
      <c r="BD314" s="794"/>
      <c r="BE314" s="794"/>
      <c r="BF314" s="794"/>
      <c r="BG314" s="794"/>
      <c r="BH314" s="794"/>
      <c r="BI314" s="794"/>
      <c r="BJ314" s="794"/>
      <c r="BK314" s="794"/>
      <c r="BL314" s="794"/>
      <c r="BM314" s="794"/>
      <c r="BN314" s="812" t="str">
        <f t="shared" si="69"/>
        <v/>
      </c>
      <c r="BO314" s="806" t="str">
        <f t="shared" si="70"/>
        <v/>
      </c>
      <c r="BP314" s="807" t="str">
        <f t="shared" si="71"/>
        <v/>
      </c>
      <c r="BQ314" s="807" t="str">
        <f t="shared" si="72"/>
        <v/>
      </c>
      <c r="BR314" s="808" t="str">
        <f t="shared" si="73"/>
        <v/>
      </c>
      <c r="BS314" s="793"/>
      <c r="BT314" s="794"/>
      <c r="BU314" s="794"/>
      <c r="BV314" s="797"/>
      <c r="BW314" s="797"/>
      <c r="BX314" s="797"/>
      <c r="BY314" s="797"/>
      <c r="BZ314" s="797"/>
      <c r="CA314" s="797"/>
      <c r="CB314" s="797"/>
      <c r="CC314" s="797"/>
      <c r="CD314" s="797"/>
      <c r="CE314" s="797"/>
      <c r="CF314" s="797"/>
      <c r="CG314" s="797"/>
      <c r="CH314" s="797"/>
      <c r="CI314" s="794"/>
      <c r="CJ314" s="794"/>
      <c r="CK314" s="794"/>
      <c r="CL314" s="794"/>
      <c r="CM314" s="794"/>
      <c r="CN314" s="794"/>
      <c r="CO314" s="794"/>
      <c r="CP314" s="794"/>
      <c r="CQ314" s="794"/>
      <c r="CR314" s="794"/>
      <c r="CS314" s="794"/>
      <c r="CT314" s="794"/>
      <c r="CU314" s="794"/>
      <c r="CV314" s="797"/>
      <c r="CW314" s="794"/>
      <c r="CX314" s="794"/>
      <c r="CY314" s="794"/>
      <c r="CZ314" s="794"/>
      <c r="DA314" s="794"/>
      <c r="DB314" s="794"/>
      <c r="DC314" s="794"/>
      <c r="DD314" s="794"/>
      <c r="DE314" s="794"/>
      <c r="DF314" s="794"/>
      <c r="DG314" s="794"/>
      <c r="DH314" s="794"/>
      <c r="DI314" s="794"/>
      <c r="DJ314" s="794"/>
      <c r="DK314" s="794"/>
      <c r="DL314" s="794"/>
      <c r="DM314" s="794"/>
      <c r="DN314" s="794"/>
      <c r="DO314" s="794"/>
      <c r="DP314" s="794"/>
      <c r="DQ314" s="794"/>
      <c r="DR314" s="812" t="str">
        <f t="shared" si="79"/>
        <v/>
      </c>
      <c r="DS314" s="806" t="str">
        <f t="shared" si="80"/>
        <v/>
      </c>
      <c r="DT314" s="807" t="str">
        <f t="shared" si="81"/>
        <v/>
      </c>
      <c r="DU314" s="807" t="str">
        <f t="shared" si="82"/>
        <v/>
      </c>
      <c r="DV314" s="808" t="str">
        <f t="shared" si="83"/>
        <v/>
      </c>
      <c r="DW314" s="793"/>
      <c r="DX314" s="794"/>
      <c r="DY314" s="794"/>
      <c r="DZ314" s="797"/>
      <c r="EA314" s="797"/>
      <c r="EB314" s="797"/>
      <c r="EC314" s="797"/>
      <c r="ED314" s="797"/>
      <c r="EE314" s="797"/>
      <c r="EF314" s="797"/>
      <c r="EG314" s="797"/>
      <c r="EH314" s="797"/>
      <c r="EI314" s="797"/>
      <c r="EJ314" s="797"/>
      <c r="EK314" s="797"/>
      <c r="EL314" s="797"/>
      <c r="EM314" s="794"/>
      <c r="EN314" s="794"/>
      <c r="EO314" s="794"/>
      <c r="EP314" s="794"/>
      <c r="EQ314" s="794"/>
      <c r="ER314" s="794"/>
      <c r="ES314" s="794"/>
      <c r="ET314" s="794"/>
      <c r="EU314" s="794"/>
      <c r="EV314" s="794"/>
      <c r="EW314" s="794"/>
      <c r="EX314" s="794"/>
      <c r="EY314" s="794"/>
      <c r="EZ314" s="797"/>
      <c r="FA314" s="794"/>
      <c r="FB314" s="794"/>
      <c r="FC314" s="794"/>
      <c r="FD314" s="794"/>
      <c r="FE314" s="794"/>
      <c r="FF314" s="794"/>
      <c r="FG314" s="794"/>
      <c r="FH314" s="794"/>
      <c r="FI314" s="794"/>
      <c r="FJ314" s="794"/>
      <c r="FK314" s="794"/>
      <c r="FL314" s="794"/>
      <c r="FM314" s="794"/>
      <c r="FN314" s="794"/>
      <c r="FO314" s="794"/>
      <c r="FP314" s="794"/>
      <c r="FQ314" s="794"/>
      <c r="FR314" s="794"/>
      <c r="FS314" s="794"/>
      <c r="FT314" s="794"/>
      <c r="FU314" s="794"/>
      <c r="FV314" s="812" t="str">
        <f t="shared" si="74"/>
        <v/>
      </c>
      <c r="FW314" s="806" t="str">
        <f t="shared" si="75"/>
        <v/>
      </c>
      <c r="FX314" s="807" t="str">
        <f t="shared" si="76"/>
        <v/>
      </c>
      <c r="FY314" s="807" t="str">
        <f t="shared" si="77"/>
        <v/>
      </c>
      <c r="FZ314" s="808" t="str">
        <f t="shared" si="78"/>
        <v/>
      </c>
    </row>
    <row r="315" spans="14:182" x14ac:dyDescent="0.2">
      <c r="N315" s="804">
        <f>SUM(AirVision!A314)</f>
        <v>0</v>
      </c>
      <c r="O315" s="793"/>
      <c r="P315" s="794"/>
      <c r="Q315" s="794"/>
      <c r="R315" s="797"/>
      <c r="S315" s="797"/>
      <c r="T315" s="797"/>
      <c r="U315" s="797"/>
      <c r="V315" s="797"/>
      <c r="W315" s="797"/>
      <c r="X315" s="797"/>
      <c r="Y315" s="797"/>
      <c r="Z315" s="797"/>
      <c r="AA315" s="797"/>
      <c r="AB315" s="797"/>
      <c r="AC315" s="797"/>
      <c r="AD315" s="797"/>
      <c r="AE315" s="794"/>
      <c r="AF315" s="794"/>
      <c r="AG315" s="794"/>
      <c r="AH315" s="794"/>
      <c r="AI315" s="794"/>
      <c r="AJ315" s="794"/>
      <c r="AK315" s="794"/>
      <c r="AL315" s="794"/>
      <c r="AM315" s="794"/>
      <c r="AN315" s="794"/>
      <c r="AO315" s="794"/>
      <c r="AP315" s="794"/>
      <c r="AQ315" s="794"/>
      <c r="AR315" s="794"/>
      <c r="AS315" s="794"/>
      <c r="AT315" s="794"/>
      <c r="AU315" s="794"/>
      <c r="AV315" s="794"/>
      <c r="AW315" s="794"/>
      <c r="AX315" s="794"/>
      <c r="AY315" s="794"/>
      <c r="AZ315" s="794"/>
      <c r="BA315" s="794"/>
      <c r="BB315" s="794"/>
      <c r="BC315" s="794"/>
      <c r="BD315" s="794"/>
      <c r="BE315" s="794"/>
      <c r="BF315" s="794"/>
      <c r="BG315" s="794"/>
      <c r="BH315" s="794"/>
      <c r="BI315" s="794"/>
      <c r="BJ315" s="794"/>
      <c r="BK315" s="794"/>
      <c r="BL315" s="794"/>
      <c r="BM315" s="794"/>
      <c r="BN315" s="812" t="str">
        <f t="shared" si="69"/>
        <v/>
      </c>
      <c r="BO315" s="806" t="str">
        <f t="shared" si="70"/>
        <v/>
      </c>
      <c r="BP315" s="807" t="str">
        <f t="shared" si="71"/>
        <v/>
      </c>
      <c r="BQ315" s="807" t="str">
        <f t="shared" si="72"/>
        <v/>
      </c>
      <c r="BR315" s="808" t="str">
        <f t="shared" si="73"/>
        <v/>
      </c>
      <c r="BS315" s="793"/>
      <c r="BT315" s="794"/>
      <c r="BU315" s="794"/>
      <c r="BV315" s="797"/>
      <c r="BW315" s="797"/>
      <c r="BX315" s="797"/>
      <c r="BY315" s="797"/>
      <c r="BZ315" s="797"/>
      <c r="CA315" s="797"/>
      <c r="CB315" s="797"/>
      <c r="CC315" s="797"/>
      <c r="CD315" s="797"/>
      <c r="CE315" s="797"/>
      <c r="CF315" s="797"/>
      <c r="CG315" s="797"/>
      <c r="CH315" s="797"/>
      <c r="CI315" s="794"/>
      <c r="CJ315" s="794"/>
      <c r="CK315" s="794"/>
      <c r="CL315" s="794"/>
      <c r="CM315" s="794"/>
      <c r="CN315" s="794"/>
      <c r="CO315" s="794"/>
      <c r="CP315" s="794"/>
      <c r="CQ315" s="794"/>
      <c r="CR315" s="794"/>
      <c r="CS315" s="794"/>
      <c r="CT315" s="794"/>
      <c r="CU315" s="794"/>
      <c r="CV315" s="797"/>
      <c r="CW315" s="794"/>
      <c r="CX315" s="794"/>
      <c r="CY315" s="794"/>
      <c r="CZ315" s="794"/>
      <c r="DA315" s="794"/>
      <c r="DB315" s="794"/>
      <c r="DC315" s="794"/>
      <c r="DD315" s="794"/>
      <c r="DE315" s="794"/>
      <c r="DF315" s="794"/>
      <c r="DG315" s="794"/>
      <c r="DH315" s="794"/>
      <c r="DI315" s="794"/>
      <c r="DJ315" s="794"/>
      <c r="DK315" s="794"/>
      <c r="DL315" s="794"/>
      <c r="DM315" s="794"/>
      <c r="DN315" s="794"/>
      <c r="DO315" s="794"/>
      <c r="DP315" s="794"/>
      <c r="DQ315" s="794"/>
      <c r="DR315" s="812" t="str">
        <f t="shared" si="79"/>
        <v/>
      </c>
      <c r="DS315" s="806" t="str">
        <f t="shared" si="80"/>
        <v/>
      </c>
      <c r="DT315" s="807" t="str">
        <f t="shared" si="81"/>
        <v/>
      </c>
      <c r="DU315" s="807" t="str">
        <f t="shared" si="82"/>
        <v/>
      </c>
      <c r="DV315" s="808" t="str">
        <f t="shared" si="83"/>
        <v/>
      </c>
      <c r="DW315" s="793"/>
      <c r="DX315" s="794"/>
      <c r="DY315" s="794"/>
      <c r="DZ315" s="797"/>
      <c r="EA315" s="797"/>
      <c r="EB315" s="797"/>
      <c r="EC315" s="797"/>
      <c r="ED315" s="797"/>
      <c r="EE315" s="797"/>
      <c r="EF315" s="797"/>
      <c r="EG315" s="797"/>
      <c r="EH315" s="797"/>
      <c r="EI315" s="797"/>
      <c r="EJ315" s="797"/>
      <c r="EK315" s="797"/>
      <c r="EL315" s="797"/>
      <c r="EM315" s="794"/>
      <c r="EN315" s="794"/>
      <c r="EO315" s="794"/>
      <c r="EP315" s="794"/>
      <c r="EQ315" s="794"/>
      <c r="ER315" s="794"/>
      <c r="ES315" s="794"/>
      <c r="ET315" s="794"/>
      <c r="EU315" s="794"/>
      <c r="EV315" s="794"/>
      <c r="EW315" s="794"/>
      <c r="EX315" s="794"/>
      <c r="EY315" s="794"/>
      <c r="EZ315" s="797"/>
      <c r="FA315" s="794"/>
      <c r="FB315" s="794"/>
      <c r="FC315" s="794"/>
      <c r="FD315" s="794"/>
      <c r="FE315" s="794"/>
      <c r="FF315" s="794"/>
      <c r="FG315" s="794"/>
      <c r="FH315" s="794"/>
      <c r="FI315" s="794"/>
      <c r="FJ315" s="794"/>
      <c r="FK315" s="794"/>
      <c r="FL315" s="794"/>
      <c r="FM315" s="794"/>
      <c r="FN315" s="794"/>
      <c r="FO315" s="794"/>
      <c r="FP315" s="794"/>
      <c r="FQ315" s="794"/>
      <c r="FR315" s="794"/>
      <c r="FS315" s="794"/>
      <c r="FT315" s="794"/>
      <c r="FU315" s="794"/>
      <c r="FV315" s="812" t="str">
        <f t="shared" si="74"/>
        <v/>
      </c>
      <c r="FW315" s="806" t="str">
        <f t="shared" si="75"/>
        <v/>
      </c>
      <c r="FX315" s="807" t="str">
        <f t="shared" si="76"/>
        <v/>
      </c>
      <c r="FY315" s="807" t="str">
        <f t="shared" si="77"/>
        <v/>
      </c>
      <c r="FZ315" s="808" t="str">
        <f t="shared" si="78"/>
        <v/>
      </c>
    </row>
    <row r="316" spans="14:182" x14ac:dyDescent="0.2">
      <c r="N316" s="804">
        <f>SUM(AirVision!A315)</f>
        <v>0</v>
      </c>
      <c r="O316" s="793"/>
      <c r="P316" s="794"/>
      <c r="Q316" s="794"/>
      <c r="R316" s="797"/>
      <c r="S316" s="797"/>
      <c r="T316" s="797"/>
      <c r="U316" s="797"/>
      <c r="V316" s="797"/>
      <c r="W316" s="797"/>
      <c r="X316" s="797"/>
      <c r="Y316" s="797"/>
      <c r="Z316" s="797"/>
      <c r="AA316" s="797"/>
      <c r="AB316" s="797"/>
      <c r="AC316" s="797"/>
      <c r="AD316" s="797"/>
      <c r="AE316" s="794"/>
      <c r="AF316" s="794"/>
      <c r="AG316" s="794"/>
      <c r="AH316" s="794"/>
      <c r="AI316" s="794"/>
      <c r="AJ316" s="794"/>
      <c r="AK316" s="794"/>
      <c r="AL316" s="794"/>
      <c r="AM316" s="794"/>
      <c r="AN316" s="794"/>
      <c r="AO316" s="794"/>
      <c r="AP316" s="794"/>
      <c r="AQ316" s="794"/>
      <c r="AR316" s="794"/>
      <c r="AS316" s="794"/>
      <c r="AT316" s="794"/>
      <c r="AU316" s="794"/>
      <c r="AV316" s="794"/>
      <c r="AW316" s="794"/>
      <c r="AX316" s="794"/>
      <c r="AY316" s="794"/>
      <c r="AZ316" s="794"/>
      <c r="BA316" s="794"/>
      <c r="BB316" s="794"/>
      <c r="BC316" s="794"/>
      <c r="BD316" s="794"/>
      <c r="BE316" s="794"/>
      <c r="BF316" s="794"/>
      <c r="BG316" s="794"/>
      <c r="BH316" s="794"/>
      <c r="BI316" s="794"/>
      <c r="BJ316" s="794"/>
      <c r="BK316" s="794"/>
      <c r="BL316" s="794"/>
      <c r="BM316" s="794"/>
      <c r="BN316" s="812" t="str">
        <f t="shared" si="69"/>
        <v/>
      </c>
      <c r="BO316" s="806" t="str">
        <f t="shared" si="70"/>
        <v/>
      </c>
      <c r="BP316" s="807" t="str">
        <f t="shared" si="71"/>
        <v/>
      </c>
      <c r="BQ316" s="807" t="str">
        <f t="shared" si="72"/>
        <v/>
      </c>
      <c r="BR316" s="808" t="str">
        <f t="shared" si="73"/>
        <v/>
      </c>
      <c r="BS316" s="793"/>
      <c r="BT316" s="794"/>
      <c r="BU316" s="794"/>
      <c r="BV316" s="797"/>
      <c r="BW316" s="797"/>
      <c r="BX316" s="797"/>
      <c r="BY316" s="797"/>
      <c r="BZ316" s="797"/>
      <c r="CA316" s="797"/>
      <c r="CB316" s="797"/>
      <c r="CC316" s="797"/>
      <c r="CD316" s="797"/>
      <c r="CE316" s="797"/>
      <c r="CF316" s="797"/>
      <c r="CG316" s="797"/>
      <c r="CH316" s="797"/>
      <c r="CI316" s="794"/>
      <c r="CJ316" s="794"/>
      <c r="CK316" s="794"/>
      <c r="CL316" s="794"/>
      <c r="CM316" s="794"/>
      <c r="CN316" s="794"/>
      <c r="CO316" s="794"/>
      <c r="CP316" s="794"/>
      <c r="CQ316" s="794"/>
      <c r="CR316" s="794"/>
      <c r="CS316" s="794"/>
      <c r="CT316" s="794"/>
      <c r="CU316" s="794"/>
      <c r="CV316" s="797"/>
      <c r="CW316" s="794"/>
      <c r="CX316" s="794"/>
      <c r="CY316" s="794"/>
      <c r="CZ316" s="794"/>
      <c r="DA316" s="794"/>
      <c r="DB316" s="794"/>
      <c r="DC316" s="794"/>
      <c r="DD316" s="794"/>
      <c r="DE316" s="794"/>
      <c r="DF316" s="794"/>
      <c r="DG316" s="794"/>
      <c r="DH316" s="794"/>
      <c r="DI316" s="794"/>
      <c r="DJ316" s="794"/>
      <c r="DK316" s="794"/>
      <c r="DL316" s="794"/>
      <c r="DM316" s="794"/>
      <c r="DN316" s="794"/>
      <c r="DO316" s="794"/>
      <c r="DP316" s="794"/>
      <c r="DQ316" s="794"/>
      <c r="DR316" s="812" t="str">
        <f t="shared" si="79"/>
        <v/>
      </c>
      <c r="DS316" s="806" t="str">
        <f t="shared" si="80"/>
        <v/>
      </c>
      <c r="DT316" s="807" t="str">
        <f t="shared" si="81"/>
        <v/>
      </c>
      <c r="DU316" s="807" t="str">
        <f t="shared" si="82"/>
        <v/>
      </c>
      <c r="DV316" s="808" t="str">
        <f t="shared" si="83"/>
        <v/>
      </c>
      <c r="DW316" s="793"/>
      <c r="DX316" s="794"/>
      <c r="DY316" s="794"/>
      <c r="DZ316" s="797"/>
      <c r="EA316" s="797"/>
      <c r="EB316" s="797"/>
      <c r="EC316" s="797"/>
      <c r="ED316" s="797"/>
      <c r="EE316" s="797"/>
      <c r="EF316" s="797"/>
      <c r="EG316" s="797"/>
      <c r="EH316" s="797"/>
      <c r="EI316" s="797"/>
      <c r="EJ316" s="797"/>
      <c r="EK316" s="797"/>
      <c r="EL316" s="797"/>
      <c r="EM316" s="794"/>
      <c r="EN316" s="794"/>
      <c r="EO316" s="794"/>
      <c r="EP316" s="794"/>
      <c r="EQ316" s="794"/>
      <c r="ER316" s="794"/>
      <c r="ES316" s="794"/>
      <c r="ET316" s="794"/>
      <c r="EU316" s="794"/>
      <c r="EV316" s="794"/>
      <c r="EW316" s="794"/>
      <c r="EX316" s="794"/>
      <c r="EY316" s="794"/>
      <c r="EZ316" s="797"/>
      <c r="FA316" s="794"/>
      <c r="FB316" s="794"/>
      <c r="FC316" s="794"/>
      <c r="FD316" s="794"/>
      <c r="FE316" s="794"/>
      <c r="FF316" s="794"/>
      <c r="FG316" s="794"/>
      <c r="FH316" s="794"/>
      <c r="FI316" s="794"/>
      <c r="FJ316" s="794"/>
      <c r="FK316" s="794"/>
      <c r="FL316" s="794"/>
      <c r="FM316" s="794"/>
      <c r="FN316" s="794"/>
      <c r="FO316" s="794"/>
      <c r="FP316" s="794"/>
      <c r="FQ316" s="794"/>
      <c r="FR316" s="794"/>
      <c r="FS316" s="794"/>
      <c r="FT316" s="794"/>
      <c r="FU316" s="794"/>
      <c r="FV316" s="812" t="str">
        <f t="shared" si="74"/>
        <v/>
      </c>
      <c r="FW316" s="806" t="str">
        <f t="shared" si="75"/>
        <v/>
      </c>
      <c r="FX316" s="807" t="str">
        <f t="shared" si="76"/>
        <v/>
      </c>
      <c r="FY316" s="807" t="str">
        <f t="shared" si="77"/>
        <v/>
      </c>
      <c r="FZ316" s="808" t="str">
        <f t="shared" si="78"/>
        <v/>
      </c>
    </row>
    <row r="317" spans="14:182" x14ac:dyDescent="0.2">
      <c r="N317" s="804">
        <f>SUM(AirVision!A316)</f>
        <v>0</v>
      </c>
      <c r="O317" s="793"/>
      <c r="P317" s="794"/>
      <c r="Q317" s="794"/>
      <c r="R317" s="797"/>
      <c r="S317" s="797"/>
      <c r="T317" s="797"/>
      <c r="U317" s="797"/>
      <c r="V317" s="797"/>
      <c r="W317" s="797"/>
      <c r="X317" s="797"/>
      <c r="Y317" s="797"/>
      <c r="Z317" s="797"/>
      <c r="AA317" s="797"/>
      <c r="AB317" s="797"/>
      <c r="AC317" s="797"/>
      <c r="AD317" s="797"/>
      <c r="AE317" s="794"/>
      <c r="AF317" s="794"/>
      <c r="AG317" s="794"/>
      <c r="AH317" s="794"/>
      <c r="AI317" s="794"/>
      <c r="AJ317" s="794"/>
      <c r="AK317" s="794"/>
      <c r="AL317" s="794"/>
      <c r="AM317" s="794"/>
      <c r="AN317" s="794"/>
      <c r="AO317" s="794"/>
      <c r="AP317" s="794"/>
      <c r="AQ317" s="794"/>
      <c r="AR317" s="794"/>
      <c r="AS317" s="794"/>
      <c r="AT317" s="794"/>
      <c r="AU317" s="794"/>
      <c r="AV317" s="794"/>
      <c r="AW317" s="794"/>
      <c r="AX317" s="794"/>
      <c r="AY317" s="794"/>
      <c r="AZ317" s="794"/>
      <c r="BA317" s="794"/>
      <c r="BB317" s="794"/>
      <c r="BC317" s="794"/>
      <c r="BD317" s="794"/>
      <c r="BE317" s="794"/>
      <c r="BF317" s="794"/>
      <c r="BG317" s="794"/>
      <c r="BH317" s="794"/>
      <c r="BI317" s="794"/>
      <c r="BJ317" s="794"/>
      <c r="BK317" s="794"/>
      <c r="BL317" s="794"/>
      <c r="BM317" s="794"/>
      <c r="BN317" s="812" t="str">
        <f t="shared" si="69"/>
        <v/>
      </c>
      <c r="BO317" s="806" t="str">
        <f t="shared" si="70"/>
        <v/>
      </c>
      <c r="BP317" s="807" t="str">
        <f t="shared" si="71"/>
        <v/>
      </c>
      <c r="BQ317" s="807" t="str">
        <f t="shared" si="72"/>
        <v/>
      </c>
      <c r="BR317" s="808" t="str">
        <f t="shared" si="73"/>
        <v/>
      </c>
      <c r="BS317" s="793"/>
      <c r="BT317" s="794"/>
      <c r="BU317" s="794"/>
      <c r="BV317" s="797"/>
      <c r="BW317" s="797"/>
      <c r="BX317" s="797"/>
      <c r="BY317" s="797"/>
      <c r="BZ317" s="797"/>
      <c r="CA317" s="797"/>
      <c r="CB317" s="797"/>
      <c r="CC317" s="797"/>
      <c r="CD317" s="797"/>
      <c r="CE317" s="797"/>
      <c r="CF317" s="797"/>
      <c r="CG317" s="797"/>
      <c r="CH317" s="797"/>
      <c r="CI317" s="794"/>
      <c r="CJ317" s="794"/>
      <c r="CK317" s="794"/>
      <c r="CL317" s="794"/>
      <c r="CM317" s="794"/>
      <c r="CN317" s="794"/>
      <c r="CO317" s="794"/>
      <c r="CP317" s="794"/>
      <c r="CQ317" s="794"/>
      <c r="CR317" s="794"/>
      <c r="CS317" s="794"/>
      <c r="CT317" s="794"/>
      <c r="CU317" s="794"/>
      <c r="CV317" s="797"/>
      <c r="CW317" s="794"/>
      <c r="CX317" s="794"/>
      <c r="CY317" s="794"/>
      <c r="CZ317" s="794"/>
      <c r="DA317" s="794"/>
      <c r="DB317" s="794"/>
      <c r="DC317" s="794"/>
      <c r="DD317" s="794"/>
      <c r="DE317" s="794"/>
      <c r="DF317" s="794"/>
      <c r="DG317" s="794"/>
      <c r="DH317" s="794"/>
      <c r="DI317" s="794"/>
      <c r="DJ317" s="794"/>
      <c r="DK317" s="794"/>
      <c r="DL317" s="794"/>
      <c r="DM317" s="794"/>
      <c r="DN317" s="794"/>
      <c r="DO317" s="794"/>
      <c r="DP317" s="794"/>
      <c r="DQ317" s="794"/>
      <c r="DR317" s="812" t="str">
        <f t="shared" si="79"/>
        <v/>
      </c>
      <c r="DS317" s="806" t="str">
        <f t="shared" si="80"/>
        <v/>
      </c>
      <c r="DT317" s="807" t="str">
        <f t="shared" si="81"/>
        <v/>
      </c>
      <c r="DU317" s="807" t="str">
        <f t="shared" si="82"/>
        <v/>
      </c>
      <c r="DV317" s="808" t="str">
        <f t="shared" si="83"/>
        <v/>
      </c>
      <c r="DW317" s="793"/>
      <c r="DX317" s="794"/>
      <c r="DY317" s="794"/>
      <c r="DZ317" s="797"/>
      <c r="EA317" s="797"/>
      <c r="EB317" s="797"/>
      <c r="EC317" s="797"/>
      <c r="ED317" s="797"/>
      <c r="EE317" s="797"/>
      <c r="EF317" s="797"/>
      <c r="EG317" s="797"/>
      <c r="EH317" s="797"/>
      <c r="EI317" s="797"/>
      <c r="EJ317" s="797"/>
      <c r="EK317" s="797"/>
      <c r="EL317" s="797"/>
      <c r="EM317" s="794"/>
      <c r="EN317" s="794"/>
      <c r="EO317" s="794"/>
      <c r="EP317" s="794"/>
      <c r="EQ317" s="794"/>
      <c r="ER317" s="794"/>
      <c r="ES317" s="794"/>
      <c r="ET317" s="794"/>
      <c r="EU317" s="794"/>
      <c r="EV317" s="794"/>
      <c r="EW317" s="794"/>
      <c r="EX317" s="794"/>
      <c r="EY317" s="794"/>
      <c r="EZ317" s="797"/>
      <c r="FA317" s="794"/>
      <c r="FB317" s="794"/>
      <c r="FC317" s="794"/>
      <c r="FD317" s="794"/>
      <c r="FE317" s="794"/>
      <c r="FF317" s="794"/>
      <c r="FG317" s="794"/>
      <c r="FH317" s="794"/>
      <c r="FI317" s="794"/>
      <c r="FJ317" s="794"/>
      <c r="FK317" s="794"/>
      <c r="FL317" s="794"/>
      <c r="FM317" s="794"/>
      <c r="FN317" s="794"/>
      <c r="FO317" s="794"/>
      <c r="FP317" s="794"/>
      <c r="FQ317" s="794"/>
      <c r="FR317" s="794"/>
      <c r="FS317" s="794"/>
      <c r="FT317" s="794"/>
      <c r="FU317" s="794"/>
      <c r="FV317" s="812" t="str">
        <f t="shared" si="74"/>
        <v/>
      </c>
      <c r="FW317" s="806" t="str">
        <f t="shared" si="75"/>
        <v/>
      </c>
      <c r="FX317" s="807" t="str">
        <f t="shared" si="76"/>
        <v/>
      </c>
      <c r="FY317" s="807" t="str">
        <f t="shared" si="77"/>
        <v/>
      </c>
      <c r="FZ317" s="808" t="str">
        <f t="shared" si="78"/>
        <v/>
      </c>
    </row>
    <row r="318" spans="14:182" x14ac:dyDescent="0.2">
      <c r="N318" s="804">
        <f>SUM(AirVision!A317)</f>
        <v>0</v>
      </c>
      <c r="O318" s="793"/>
      <c r="P318" s="794"/>
      <c r="Q318" s="794"/>
      <c r="R318" s="797"/>
      <c r="S318" s="797"/>
      <c r="T318" s="797"/>
      <c r="U318" s="797"/>
      <c r="V318" s="797"/>
      <c r="W318" s="797"/>
      <c r="X318" s="797"/>
      <c r="Y318" s="797"/>
      <c r="Z318" s="797"/>
      <c r="AA318" s="797"/>
      <c r="AB318" s="797"/>
      <c r="AC318" s="797"/>
      <c r="AD318" s="797"/>
      <c r="AE318" s="794"/>
      <c r="AF318" s="794"/>
      <c r="AG318" s="794"/>
      <c r="AH318" s="794"/>
      <c r="AI318" s="794"/>
      <c r="AJ318" s="794"/>
      <c r="AK318" s="794"/>
      <c r="AL318" s="794"/>
      <c r="AM318" s="794"/>
      <c r="AN318" s="794"/>
      <c r="AO318" s="794"/>
      <c r="AP318" s="794"/>
      <c r="AQ318" s="794"/>
      <c r="AR318" s="794"/>
      <c r="AS318" s="794"/>
      <c r="AT318" s="794"/>
      <c r="AU318" s="794"/>
      <c r="AV318" s="794"/>
      <c r="AW318" s="794"/>
      <c r="AX318" s="794"/>
      <c r="AY318" s="794"/>
      <c r="AZ318" s="794"/>
      <c r="BA318" s="794"/>
      <c r="BB318" s="794"/>
      <c r="BC318" s="794"/>
      <c r="BD318" s="794"/>
      <c r="BE318" s="794"/>
      <c r="BF318" s="794"/>
      <c r="BG318" s="794"/>
      <c r="BH318" s="794"/>
      <c r="BI318" s="794"/>
      <c r="BJ318" s="794"/>
      <c r="BK318" s="794"/>
      <c r="BL318" s="794"/>
      <c r="BM318" s="794"/>
      <c r="BN318" s="812" t="str">
        <f t="shared" si="69"/>
        <v/>
      </c>
      <c r="BO318" s="806" t="str">
        <f t="shared" si="70"/>
        <v/>
      </c>
      <c r="BP318" s="807" t="str">
        <f t="shared" si="71"/>
        <v/>
      </c>
      <c r="BQ318" s="807" t="str">
        <f t="shared" si="72"/>
        <v/>
      </c>
      <c r="BR318" s="808" t="str">
        <f t="shared" si="73"/>
        <v/>
      </c>
      <c r="BS318" s="793"/>
      <c r="BT318" s="794"/>
      <c r="BU318" s="794"/>
      <c r="BV318" s="797"/>
      <c r="BW318" s="797"/>
      <c r="BX318" s="797"/>
      <c r="BY318" s="797"/>
      <c r="BZ318" s="797"/>
      <c r="CA318" s="797"/>
      <c r="CB318" s="797"/>
      <c r="CC318" s="797"/>
      <c r="CD318" s="797"/>
      <c r="CE318" s="797"/>
      <c r="CF318" s="797"/>
      <c r="CG318" s="797"/>
      <c r="CH318" s="797"/>
      <c r="CI318" s="794"/>
      <c r="CJ318" s="794"/>
      <c r="CK318" s="794"/>
      <c r="CL318" s="794"/>
      <c r="CM318" s="794"/>
      <c r="CN318" s="794"/>
      <c r="CO318" s="794"/>
      <c r="CP318" s="794"/>
      <c r="CQ318" s="794"/>
      <c r="CR318" s="794"/>
      <c r="CS318" s="794"/>
      <c r="CT318" s="794"/>
      <c r="CU318" s="794"/>
      <c r="CV318" s="797"/>
      <c r="CW318" s="794"/>
      <c r="CX318" s="794"/>
      <c r="CY318" s="794"/>
      <c r="CZ318" s="794"/>
      <c r="DA318" s="794"/>
      <c r="DB318" s="794"/>
      <c r="DC318" s="794"/>
      <c r="DD318" s="794"/>
      <c r="DE318" s="794"/>
      <c r="DF318" s="794"/>
      <c r="DG318" s="794"/>
      <c r="DH318" s="794"/>
      <c r="DI318" s="794"/>
      <c r="DJ318" s="794"/>
      <c r="DK318" s="794"/>
      <c r="DL318" s="794"/>
      <c r="DM318" s="794"/>
      <c r="DN318" s="794"/>
      <c r="DO318" s="794"/>
      <c r="DP318" s="794"/>
      <c r="DQ318" s="794"/>
      <c r="DR318" s="812" t="str">
        <f t="shared" si="79"/>
        <v/>
      </c>
      <c r="DS318" s="806" t="str">
        <f t="shared" si="80"/>
        <v/>
      </c>
      <c r="DT318" s="807" t="str">
        <f t="shared" si="81"/>
        <v/>
      </c>
      <c r="DU318" s="807" t="str">
        <f t="shared" si="82"/>
        <v/>
      </c>
      <c r="DV318" s="808" t="str">
        <f t="shared" si="83"/>
        <v/>
      </c>
      <c r="DW318" s="793"/>
      <c r="DX318" s="794"/>
      <c r="DY318" s="794"/>
      <c r="DZ318" s="797"/>
      <c r="EA318" s="797"/>
      <c r="EB318" s="797"/>
      <c r="EC318" s="797"/>
      <c r="ED318" s="797"/>
      <c r="EE318" s="797"/>
      <c r="EF318" s="797"/>
      <c r="EG318" s="797"/>
      <c r="EH318" s="797"/>
      <c r="EI318" s="797"/>
      <c r="EJ318" s="797"/>
      <c r="EK318" s="797"/>
      <c r="EL318" s="797"/>
      <c r="EM318" s="794"/>
      <c r="EN318" s="794"/>
      <c r="EO318" s="794"/>
      <c r="EP318" s="794"/>
      <c r="EQ318" s="794"/>
      <c r="ER318" s="794"/>
      <c r="ES318" s="794"/>
      <c r="ET318" s="794"/>
      <c r="EU318" s="794"/>
      <c r="EV318" s="794"/>
      <c r="EW318" s="794"/>
      <c r="EX318" s="794"/>
      <c r="EY318" s="794"/>
      <c r="EZ318" s="797"/>
      <c r="FA318" s="794"/>
      <c r="FB318" s="794"/>
      <c r="FC318" s="794"/>
      <c r="FD318" s="794"/>
      <c r="FE318" s="794"/>
      <c r="FF318" s="794"/>
      <c r="FG318" s="794"/>
      <c r="FH318" s="794"/>
      <c r="FI318" s="794"/>
      <c r="FJ318" s="794"/>
      <c r="FK318" s="794"/>
      <c r="FL318" s="794"/>
      <c r="FM318" s="794"/>
      <c r="FN318" s="794"/>
      <c r="FO318" s="794"/>
      <c r="FP318" s="794"/>
      <c r="FQ318" s="794"/>
      <c r="FR318" s="794"/>
      <c r="FS318" s="794"/>
      <c r="FT318" s="794"/>
      <c r="FU318" s="794"/>
      <c r="FV318" s="812" t="str">
        <f t="shared" si="74"/>
        <v/>
      </c>
      <c r="FW318" s="806" t="str">
        <f t="shared" si="75"/>
        <v/>
      </c>
      <c r="FX318" s="807" t="str">
        <f t="shared" si="76"/>
        <v/>
      </c>
      <c r="FY318" s="807" t="str">
        <f t="shared" si="77"/>
        <v/>
      </c>
      <c r="FZ318" s="808" t="str">
        <f t="shared" si="78"/>
        <v/>
      </c>
    </row>
    <row r="319" spans="14:182" x14ac:dyDescent="0.2">
      <c r="N319" s="804">
        <f>SUM(AirVision!A318)</f>
        <v>0</v>
      </c>
      <c r="O319" s="793"/>
      <c r="P319" s="794"/>
      <c r="Q319" s="794"/>
      <c r="R319" s="797"/>
      <c r="S319" s="797"/>
      <c r="T319" s="797"/>
      <c r="U319" s="797"/>
      <c r="V319" s="797"/>
      <c r="W319" s="797"/>
      <c r="X319" s="797"/>
      <c r="Y319" s="797"/>
      <c r="Z319" s="797"/>
      <c r="AA319" s="797"/>
      <c r="AB319" s="797"/>
      <c r="AC319" s="797"/>
      <c r="AD319" s="797"/>
      <c r="AE319" s="794"/>
      <c r="AF319" s="794"/>
      <c r="AG319" s="794"/>
      <c r="AH319" s="794"/>
      <c r="AI319" s="794"/>
      <c r="AJ319" s="794"/>
      <c r="AK319" s="794"/>
      <c r="AL319" s="794"/>
      <c r="AM319" s="794"/>
      <c r="AN319" s="794"/>
      <c r="AO319" s="794"/>
      <c r="AP319" s="794"/>
      <c r="AQ319" s="794"/>
      <c r="AR319" s="794"/>
      <c r="AS319" s="794"/>
      <c r="AT319" s="794"/>
      <c r="AU319" s="794"/>
      <c r="AV319" s="794"/>
      <c r="AW319" s="794"/>
      <c r="AX319" s="794"/>
      <c r="AY319" s="794"/>
      <c r="AZ319" s="794"/>
      <c r="BA319" s="794"/>
      <c r="BB319" s="794"/>
      <c r="BC319" s="794"/>
      <c r="BD319" s="794"/>
      <c r="BE319" s="794"/>
      <c r="BF319" s="794"/>
      <c r="BG319" s="794"/>
      <c r="BH319" s="794"/>
      <c r="BI319" s="794"/>
      <c r="BJ319" s="794"/>
      <c r="BK319" s="794"/>
      <c r="BL319" s="794"/>
      <c r="BM319" s="794"/>
      <c r="BN319" s="812" t="str">
        <f t="shared" si="69"/>
        <v/>
      </c>
      <c r="BO319" s="806" t="str">
        <f t="shared" si="70"/>
        <v/>
      </c>
      <c r="BP319" s="807" t="str">
        <f t="shared" si="71"/>
        <v/>
      </c>
      <c r="BQ319" s="807" t="str">
        <f t="shared" si="72"/>
        <v/>
      </c>
      <c r="BR319" s="808" t="str">
        <f t="shared" si="73"/>
        <v/>
      </c>
      <c r="BS319" s="793"/>
      <c r="BT319" s="794"/>
      <c r="BU319" s="794"/>
      <c r="BV319" s="797"/>
      <c r="BW319" s="797"/>
      <c r="BX319" s="797"/>
      <c r="BY319" s="797"/>
      <c r="BZ319" s="797"/>
      <c r="CA319" s="797"/>
      <c r="CB319" s="797"/>
      <c r="CC319" s="797"/>
      <c r="CD319" s="797"/>
      <c r="CE319" s="797"/>
      <c r="CF319" s="797"/>
      <c r="CG319" s="797"/>
      <c r="CH319" s="797"/>
      <c r="CI319" s="794"/>
      <c r="CJ319" s="794"/>
      <c r="CK319" s="794"/>
      <c r="CL319" s="794"/>
      <c r="CM319" s="794"/>
      <c r="CN319" s="794"/>
      <c r="CO319" s="794"/>
      <c r="CP319" s="794"/>
      <c r="CQ319" s="794"/>
      <c r="CR319" s="794"/>
      <c r="CS319" s="794"/>
      <c r="CT319" s="794"/>
      <c r="CU319" s="794"/>
      <c r="CV319" s="797"/>
      <c r="CW319" s="794"/>
      <c r="CX319" s="794"/>
      <c r="CY319" s="794"/>
      <c r="CZ319" s="794"/>
      <c r="DA319" s="794"/>
      <c r="DB319" s="794"/>
      <c r="DC319" s="794"/>
      <c r="DD319" s="794"/>
      <c r="DE319" s="794"/>
      <c r="DF319" s="794"/>
      <c r="DG319" s="794"/>
      <c r="DH319" s="794"/>
      <c r="DI319" s="794"/>
      <c r="DJ319" s="794"/>
      <c r="DK319" s="794"/>
      <c r="DL319" s="794"/>
      <c r="DM319" s="794"/>
      <c r="DN319" s="794"/>
      <c r="DO319" s="794"/>
      <c r="DP319" s="794"/>
      <c r="DQ319" s="794"/>
      <c r="DR319" s="812" t="str">
        <f t="shared" si="79"/>
        <v/>
      </c>
      <c r="DS319" s="806" t="str">
        <f t="shared" si="80"/>
        <v/>
      </c>
      <c r="DT319" s="807" t="str">
        <f t="shared" si="81"/>
        <v/>
      </c>
      <c r="DU319" s="807" t="str">
        <f t="shared" si="82"/>
        <v/>
      </c>
      <c r="DV319" s="808" t="str">
        <f t="shared" si="83"/>
        <v/>
      </c>
      <c r="DW319" s="793"/>
      <c r="DX319" s="794"/>
      <c r="DY319" s="794"/>
      <c r="DZ319" s="797"/>
      <c r="EA319" s="797"/>
      <c r="EB319" s="797"/>
      <c r="EC319" s="797"/>
      <c r="ED319" s="797"/>
      <c r="EE319" s="797"/>
      <c r="EF319" s="797"/>
      <c r="EG319" s="797"/>
      <c r="EH319" s="797"/>
      <c r="EI319" s="797"/>
      <c r="EJ319" s="797"/>
      <c r="EK319" s="797"/>
      <c r="EL319" s="797"/>
      <c r="EM319" s="794"/>
      <c r="EN319" s="794"/>
      <c r="EO319" s="794"/>
      <c r="EP319" s="794"/>
      <c r="EQ319" s="794"/>
      <c r="ER319" s="794"/>
      <c r="ES319" s="794"/>
      <c r="ET319" s="794"/>
      <c r="EU319" s="794"/>
      <c r="EV319" s="794"/>
      <c r="EW319" s="794"/>
      <c r="EX319" s="794"/>
      <c r="EY319" s="794"/>
      <c r="EZ319" s="797"/>
      <c r="FA319" s="794"/>
      <c r="FB319" s="794"/>
      <c r="FC319" s="794"/>
      <c r="FD319" s="794"/>
      <c r="FE319" s="794"/>
      <c r="FF319" s="794"/>
      <c r="FG319" s="794"/>
      <c r="FH319" s="794"/>
      <c r="FI319" s="794"/>
      <c r="FJ319" s="794"/>
      <c r="FK319" s="794"/>
      <c r="FL319" s="794"/>
      <c r="FM319" s="794"/>
      <c r="FN319" s="794"/>
      <c r="FO319" s="794"/>
      <c r="FP319" s="794"/>
      <c r="FQ319" s="794"/>
      <c r="FR319" s="794"/>
      <c r="FS319" s="794"/>
      <c r="FT319" s="794"/>
      <c r="FU319" s="794"/>
      <c r="FV319" s="812" t="str">
        <f t="shared" si="74"/>
        <v/>
      </c>
      <c r="FW319" s="806" t="str">
        <f t="shared" si="75"/>
        <v/>
      </c>
      <c r="FX319" s="807" t="str">
        <f t="shared" si="76"/>
        <v/>
      </c>
      <c r="FY319" s="807" t="str">
        <f t="shared" si="77"/>
        <v/>
      </c>
      <c r="FZ319" s="808" t="str">
        <f t="shared" si="78"/>
        <v/>
      </c>
    </row>
    <row r="320" spans="14:182" x14ac:dyDescent="0.2">
      <c r="N320" s="804">
        <f>SUM(AirVision!A319)</f>
        <v>0</v>
      </c>
      <c r="O320" s="793"/>
      <c r="P320" s="794"/>
      <c r="Q320" s="794"/>
      <c r="R320" s="797"/>
      <c r="S320" s="797"/>
      <c r="T320" s="797"/>
      <c r="U320" s="797"/>
      <c r="V320" s="797"/>
      <c r="W320" s="797"/>
      <c r="X320" s="797"/>
      <c r="Y320" s="797"/>
      <c r="Z320" s="797"/>
      <c r="AA320" s="797"/>
      <c r="AB320" s="797"/>
      <c r="AC320" s="797"/>
      <c r="AD320" s="797"/>
      <c r="AE320" s="794"/>
      <c r="AF320" s="794"/>
      <c r="AG320" s="794"/>
      <c r="AH320" s="794"/>
      <c r="AI320" s="794"/>
      <c r="AJ320" s="794"/>
      <c r="AK320" s="794"/>
      <c r="AL320" s="794"/>
      <c r="AM320" s="794"/>
      <c r="AN320" s="794"/>
      <c r="AO320" s="794"/>
      <c r="AP320" s="794"/>
      <c r="AQ320" s="794"/>
      <c r="AR320" s="794"/>
      <c r="AS320" s="794"/>
      <c r="AT320" s="794"/>
      <c r="AU320" s="794"/>
      <c r="AV320" s="794"/>
      <c r="AW320" s="794"/>
      <c r="AX320" s="794"/>
      <c r="AY320" s="794"/>
      <c r="AZ320" s="794"/>
      <c r="BA320" s="794"/>
      <c r="BB320" s="794"/>
      <c r="BC320" s="794"/>
      <c r="BD320" s="794"/>
      <c r="BE320" s="794"/>
      <c r="BF320" s="794"/>
      <c r="BG320" s="794"/>
      <c r="BH320" s="794"/>
      <c r="BI320" s="794"/>
      <c r="BJ320" s="794"/>
      <c r="BK320" s="794"/>
      <c r="BL320" s="794"/>
      <c r="BM320" s="794"/>
      <c r="BN320" s="812" t="str">
        <f t="shared" si="69"/>
        <v/>
      </c>
      <c r="BO320" s="806" t="str">
        <f t="shared" si="70"/>
        <v/>
      </c>
      <c r="BP320" s="807" t="str">
        <f t="shared" si="71"/>
        <v/>
      </c>
      <c r="BQ320" s="807" t="str">
        <f t="shared" si="72"/>
        <v/>
      </c>
      <c r="BR320" s="808" t="str">
        <f t="shared" si="73"/>
        <v/>
      </c>
      <c r="BS320" s="793"/>
      <c r="BT320" s="794"/>
      <c r="BU320" s="794"/>
      <c r="BV320" s="797"/>
      <c r="BW320" s="797"/>
      <c r="BX320" s="797"/>
      <c r="BY320" s="797"/>
      <c r="BZ320" s="797"/>
      <c r="CA320" s="797"/>
      <c r="CB320" s="797"/>
      <c r="CC320" s="797"/>
      <c r="CD320" s="797"/>
      <c r="CE320" s="797"/>
      <c r="CF320" s="797"/>
      <c r="CG320" s="797"/>
      <c r="CH320" s="797"/>
      <c r="CI320" s="794"/>
      <c r="CJ320" s="794"/>
      <c r="CK320" s="794"/>
      <c r="CL320" s="794"/>
      <c r="CM320" s="794"/>
      <c r="CN320" s="794"/>
      <c r="CO320" s="794"/>
      <c r="CP320" s="794"/>
      <c r="CQ320" s="794"/>
      <c r="CR320" s="794"/>
      <c r="CS320" s="794"/>
      <c r="CT320" s="794"/>
      <c r="CU320" s="794"/>
      <c r="CV320" s="797"/>
      <c r="CW320" s="794"/>
      <c r="CX320" s="794"/>
      <c r="CY320" s="794"/>
      <c r="CZ320" s="794"/>
      <c r="DA320" s="794"/>
      <c r="DB320" s="794"/>
      <c r="DC320" s="794"/>
      <c r="DD320" s="794"/>
      <c r="DE320" s="794"/>
      <c r="DF320" s="794"/>
      <c r="DG320" s="794"/>
      <c r="DH320" s="794"/>
      <c r="DI320" s="794"/>
      <c r="DJ320" s="794"/>
      <c r="DK320" s="794"/>
      <c r="DL320" s="794"/>
      <c r="DM320" s="794"/>
      <c r="DN320" s="794"/>
      <c r="DO320" s="794"/>
      <c r="DP320" s="794"/>
      <c r="DQ320" s="794"/>
      <c r="DR320" s="812" t="str">
        <f t="shared" si="79"/>
        <v/>
      </c>
      <c r="DS320" s="806" t="str">
        <f t="shared" si="80"/>
        <v/>
      </c>
      <c r="DT320" s="807" t="str">
        <f t="shared" si="81"/>
        <v/>
      </c>
      <c r="DU320" s="807" t="str">
        <f t="shared" si="82"/>
        <v/>
      </c>
      <c r="DV320" s="808" t="str">
        <f t="shared" si="83"/>
        <v/>
      </c>
      <c r="DW320" s="793"/>
      <c r="DX320" s="794"/>
      <c r="DY320" s="794"/>
      <c r="DZ320" s="797"/>
      <c r="EA320" s="797"/>
      <c r="EB320" s="797"/>
      <c r="EC320" s="797"/>
      <c r="ED320" s="797"/>
      <c r="EE320" s="797"/>
      <c r="EF320" s="797"/>
      <c r="EG320" s="797"/>
      <c r="EH320" s="797"/>
      <c r="EI320" s="797"/>
      <c r="EJ320" s="797"/>
      <c r="EK320" s="797"/>
      <c r="EL320" s="797"/>
      <c r="EM320" s="794"/>
      <c r="EN320" s="794"/>
      <c r="EO320" s="794"/>
      <c r="EP320" s="794"/>
      <c r="EQ320" s="794"/>
      <c r="ER320" s="794"/>
      <c r="ES320" s="794"/>
      <c r="ET320" s="794"/>
      <c r="EU320" s="794"/>
      <c r="EV320" s="794"/>
      <c r="EW320" s="794"/>
      <c r="EX320" s="794"/>
      <c r="EY320" s="794"/>
      <c r="EZ320" s="797"/>
      <c r="FA320" s="794"/>
      <c r="FB320" s="794"/>
      <c r="FC320" s="794"/>
      <c r="FD320" s="794"/>
      <c r="FE320" s="794"/>
      <c r="FF320" s="794"/>
      <c r="FG320" s="794"/>
      <c r="FH320" s="794"/>
      <c r="FI320" s="794"/>
      <c r="FJ320" s="794"/>
      <c r="FK320" s="794"/>
      <c r="FL320" s="794"/>
      <c r="FM320" s="794"/>
      <c r="FN320" s="794"/>
      <c r="FO320" s="794"/>
      <c r="FP320" s="794"/>
      <c r="FQ320" s="794"/>
      <c r="FR320" s="794"/>
      <c r="FS320" s="794"/>
      <c r="FT320" s="794"/>
      <c r="FU320" s="794"/>
      <c r="FV320" s="812" t="str">
        <f t="shared" si="74"/>
        <v/>
      </c>
      <c r="FW320" s="806" t="str">
        <f t="shared" si="75"/>
        <v/>
      </c>
      <c r="FX320" s="807" t="str">
        <f t="shared" si="76"/>
        <v/>
      </c>
      <c r="FY320" s="807" t="str">
        <f t="shared" si="77"/>
        <v/>
      </c>
      <c r="FZ320" s="808" t="str">
        <f t="shared" si="78"/>
        <v/>
      </c>
    </row>
    <row r="321" spans="14:182" x14ac:dyDescent="0.2">
      <c r="N321" s="804">
        <f>SUM(AirVision!A320)</f>
        <v>0</v>
      </c>
      <c r="O321" s="793"/>
      <c r="P321" s="794"/>
      <c r="Q321" s="794"/>
      <c r="R321" s="797"/>
      <c r="S321" s="797"/>
      <c r="T321" s="797"/>
      <c r="U321" s="797"/>
      <c r="V321" s="797"/>
      <c r="W321" s="797"/>
      <c r="X321" s="797"/>
      <c r="Y321" s="797"/>
      <c r="Z321" s="797"/>
      <c r="AA321" s="797"/>
      <c r="AB321" s="797"/>
      <c r="AC321" s="797"/>
      <c r="AD321" s="797"/>
      <c r="AE321" s="794"/>
      <c r="AF321" s="794"/>
      <c r="AG321" s="794"/>
      <c r="AH321" s="794"/>
      <c r="AI321" s="794"/>
      <c r="AJ321" s="794"/>
      <c r="AK321" s="794"/>
      <c r="AL321" s="794"/>
      <c r="AM321" s="794"/>
      <c r="AN321" s="794"/>
      <c r="AO321" s="794"/>
      <c r="AP321" s="794"/>
      <c r="AQ321" s="794"/>
      <c r="AR321" s="794"/>
      <c r="AS321" s="794"/>
      <c r="AT321" s="794"/>
      <c r="AU321" s="794"/>
      <c r="AV321" s="794"/>
      <c r="AW321" s="794"/>
      <c r="AX321" s="794"/>
      <c r="AY321" s="794"/>
      <c r="AZ321" s="794"/>
      <c r="BA321" s="794"/>
      <c r="BB321" s="794"/>
      <c r="BC321" s="794"/>
      <c r="BD321" s="794"/>
      <c r="BE321" s="794"/>
      <c r="BF321" s="794"/>
      <c r="BG321" s="794"/>
      <c r="BH321" s="794"/>
      <c r="BI321" s="794"/>
      <c r="BJ321" s="794"/>
      <c r="BK321" s="794"/>
      <c r="BL321" s="794"/>
      <c r="BM321" s="794"/>
      <c r="BN321" s="812" t="str">
        <f t="shared" si="69"/>
        <v/>
      </c>
      <c r="BO321" s="806" t="str">
        <f t="shared" si="70"/>
        <v/>
      </c>
      <c r="BP321" s="807" t="str">
        <f t="shared" si="71"/>
        <v/>
      </c>
      <c r="BQ321" s="807" t="str">
        <f t="shared" si="72"/>
        <v/>
      </c>
      <c r="BR321" s="808" t="str">
        <f t="shared" si="73"/>
        <v/>
      </c>
      <c r="BS321" s="793"/>
      <c r="BT321" s="794"/>
      <c r="BU321" s="794"/>
      <c r="BV321" s="797"/>
      <c r="BW321" s="797"/>
      <c r="BX321" s="797"/>
      <c r="BY321" s="797"/>
      <c r="BZ321" s="797"/>
      <c r="CA321" s="797"/>
      <c r="CB321" s="797"/>
      <c r="CC321" s="797"/>
      <c r="CD321" s="797"/>
      <c r="CE321" s="797"/>
      <c r="CF321" s="797"/>
      <c r="CG321" s="797"/>
      <c r="CH321" s="797"/>
      <c r="CI321" s="794"/>
      <c r="CJ321" s="794"/>
      <c r="CK321" s="794"/>
      <c r="CL321" s="794"/>
      <c r="CM321" s="794"/>
      <c r="CN321" s="794"/>
      <c r="CO321" s="794"/>
      <c r="CP321" s="794"/>
      <c r="CQ321" s="794"/>
      <c r="CR321" s="794"/>
      <c r="CS321" s="794"/>
      <c r="CT321" s="794"/>
      <c r="CU321" s="794"/>
      <c r="CV321" s="797"/>
      <c r="CW321" s="794"/>
      <c r="CX321" s="794"/>
      <c r="CY321" s="794"/>
      <c r="CZ321" s="794"/>
      <c r="DA321" s="794"/>
      <c r="DB321" s="794"/>
      <c r="DC321" s="794"/>
      <c r="DD321" s="794"/>
      <c r="DE321" s="794"/>
      <c r="DF321" s="794"/>
      <c r="DG321" s="794"/>
      <c r="DH321" s="794"/>
      <c r="DI321" s="794"/>
      <c r="DJ321" s="794"/>
      <c r="DK321" s="794"/>
      <c r="DL321" s="794"/>
      <c r="DM321" s="794"/>
      <c r="DN321" s="794"/>
      <c r="DO321" s="794"/>
      <c r="DP321" s="794"/>
      <c r="DQ321" s="794"/>
      <c r="DR321" s="812" t="str">
        <f t="shared" si="79"/>
        <v/>
      </c>
      <c r="DS321" s="806" t="str">
        <f t="shared" si="80"/>
        <v/>
      </c>
      <c r="DT321" s="807" t="str">
        <f t="shared" si="81"/>
        <v/>
      </c>
      <c r="DU321" s="807" t="str">
        <f t="shared" si="82"/>
        <v/>
      </c>
      <c r="DV321" s="808" t="str">
        <f t="shared" si="83"/>
        <v/>
      </c>
      <c r="DW321" s="793"/>
      <c r="DX321" s="794"/>
      <c r="DY321" s="794"/>
      <c r="DZ321" s="797"/>
      <c r="EA321" s="797"/>
      <c r="EB321" s="797"/>
      <c r="EC321" s="797"/>
      <c r="ED321" s="797"/>
      <c r="EE321" s="797"/>
      <c r="EF321" s="797"/>
      <c r="EG321" s="797"/>
      <c r="EH321" s="797"/>
      <c r="EI321" s="797"/>
      <c r="EJ321" s="797"/>
      <c r="EK321" s="797"/>
      <c r="EL321" s="797"/>
      <c r="EM321" s="794"/>
      <c r="EN321" s="794"/>
      <c r="EO321" s="794"/>
      <c r="EP321" s="794"/>
      <c r="EQ321" s="794"/>
      <c r="ER321" s="794"/>
      <c r="ES321" s="794"/>
      <c r="ET321" s="794"/>
      <c r="EU321" s="794"/>
      <c r="EV321" s="794"/>
      <c r="EW321" s="794"/>
      <c r="EX321" s="794"/>
      <c r="EY321" s="794"/>
      <c r="EZ321" s="797"/>
      <c r="FA321" s="794"/>
      <c r="FB321" s="794"/>
      <c r="FC321" s="794"/>
      <c r="FD321" s="794"/>
      <c r="FE321" s="794"/>
      <c r="FF321" s="794"/>
      <c r="FG321" s="794"/>
      <c r="FH321" s="794"/>
      <c r="FI321" s="794"/>
      <c r="FJ321" s="794"/>
      <c r="FK321" s="794"/>
      <c r="FL321" s="794"/>
      <c r="FM321" s="794"/>
      <c r="FN321" s="794"/>
      <c r="FO321" s="794"/>
      <c r="FP321" s="794"/>
      <c r="FQ321" s="794"/>
      <c r="FR321" s="794"/>
      <c r="FS321" s="794"/>
      <c r="FT321" s="794"/>
      <c r="FU321" s="794"/>
      <c r="FV321" s="812" t="str">
        <f t="shared" si="74"/>
        <v/>
      </c>
      <c r="FW321" s="806" t="str">
        <f t="shared" si="75"/>
        <v/>
      </c>
      <c r="FX321" s="807" t="str">
        <f t="shared" si="76"/>
        <v/>
      </c>
      <c r="FY321" s="807" t="str">
        <f t="shared" si="77"/>
        <v/>
      </c>
      <c r="FZ321" s="808" t="str">
        <f t="shared" si="78"/>
        <v/>
      </c>
    </row>
    <row r="322" spans="14:182" x14ac:dyDescent="0.2">
      <c r="N322" s="804">
        <f>SUM(AirVision!A321)</f>
        <v>0</v>
      </c>
      <c r="O322" s="793"/>
      <c r="P322" s="794"/>
      <c r="Q322" s="794"/>
      <c r="R322" s="797"/>
      <c r="S322" s="797"/>
      <c r="T322" s="797"/>
      <c r="U322" s="797"/>
      <c r="V322" s="797"/>
      <c r="W322" s="797"/>
      <c r="X322" s="797"/>
      <c r="Y322" s="797"/>
      <c r="Z322" s="797"/>
      <c r="AA322" s="797"/>
      <c r="AB322" s="797"/>
      <c r="AC322" s="797"/>
      <c r="AD322" s="797"/>
      <c r="AE322" s="794"/>
      <c r="AF322" s="794"/>
      <c r="AG322" s="794"/>
      <c r="AH322" s="794"/>
      <c r="AI322" s="794"/>
      <c r="AJ322" s="794"/>
      <c r="AK322" s="794"/>
      <c r="AL322" s="794"/>
      <c r="AM322" s="794"/>
      <c r="AN322" s="794"/>
      <c r="AO322" s="794"/>
      <c r="AP322" s="794"/>
      <c r="AQ322" s="794"/>
      <c r="AR322" s="794"/>
      <c r="AS322" s="794"/>
      <c r="AT322" s="794"/>
      <c r="AU322" s="794"/>
      <c r="AV322" s="794"/>
      <c r="AW322" s="794"/>
      <c r="AX322" s="794"/>
      <c r="AY322" s="794"/>
      <c r="AZ322" s="794"/>
      <c r="BA322" s="794"/>
      <c r="BB322" s="794"/>
      <c r="BC322" s="794"/>
      <c r="BD322" s="794"/>
      <c r="BE322" s="794"/>
      <c r="BF322" s="794"/>
      <c r="BG322" s="794"/>
      <c r="BH322" s="794"/>
      <c r="BI322" s="794"/>
      <c r="BJ322" s="794"/>
      <c r="BK322" s="794"/>
      <c r="BL322" s="794"/>
      <c r="BM322" s="794"/>
      <c r="BN322" s="812" t="str">
        <f t="shared" si="69"/>
        <v/>
      </c>
      <c r="BO322" s="806" t="str">
        <f t="shared" si="70"/>
        <v/>
      </c>
      <c r="BP322" s="807" t="str">
        <f t="shared" si="71"/>
        <v/>
      </c>
      <c r="BQ322" s="807" t="str">
        <f t="shared" si="72"/>
        <v/>
      </c>
      <c r="BR322" s="808" t="str">
        <f t="shared" si="73"/>
        <v/>
      </c>
      <c r="BS322" s="793"/>
      <c r="BT322" s="794"/>
      <c r="BU322" s="794"/>
      <c r="BV322" s="797"/>
      <c r="BW322" s="797"/>
      <c r="BX322" s="797"/>
      <c r="BY322" s="797"/>
      <c r="BZ322" s="797"/>
      <c r="CA322" s="797"/>
      <c r="CB322" s="797"/>
      <c r="CC322" s="797"/>
      <c r="CD322" s="797"/>
      <c r="CE322" s="797"/>
      <c r="CF322" s="797"/>
      <c r="CG322" s="797"/>
      <c r="CH322" s="797"/>
      <c r="CI322" s="794"/>
      <c r="CJ322" s="794"/>
      <c r="CK322" s="794"/>
      <c r="CL322" s="794"/>
      <c r="CM322" s="794"/>
      <c r="CN322" s="794"/>
      <c r="CO322" s="794"/>
      <c r="CP322" s="794"/>
      <c r="CQ322" s="794"/>
      <c r="CR322" s="794"/>
      <c r="CS322" s="794"/>
      <c r="CT322" s="794"/>
      <c r="CU322" s="794"/>
      <c r="CV322" s="797"/>
      <c r="CW322" s="794"/>
      <c r="CX322" s="794"/>
      <c r="CY322" s="794"/>
      <c r="CZ322" s="794"/>
      <c r="DA322" s="794"/>
      <c r="DB322" s="794"/>
      <c r="DC322" s="794"/>
      <c r="DD322" s="794"/>
      <c r="DE322" s="794"/>
      <c r="DF322" s="794"/>
      <c r="DG322" s="794"/>
      <c r="DH322" s="794"/>
      <c r="DI322" s="794"/>
      <c r="DJ322" s="794"/>
      <c r="DK322" s="794"/>
      <c r="DL322" s="794"/>
      <c r="DM322" s="794"/>
      <c r="DN322" s="794"/>
      <c r="DO322" s="794"/>
      <c r="DP322" s="794"/>
      <c r="DQ322" s="794"/>
      <c r="DR322" s="812" t="str">
        <f t="shared" si="79"/>
        <v/>
      </c>
      <c r="DS322" s="806" t="str">
        <f t="shared" si="80"/>
        <v/>
      </c>
      <c r="DT322" s="807" t="str">
        <f t="shared" si="81"/>
        <v/>
      </c>
      <c r="DU322" s="807" t="str">
        <f t="shared" si="82"/>
        <v/>
      </c>
      <c r="DV322" s="808" t="str">
        <f t="shared" si="83"/>
        <v/>
      </c>
      <c r="DW322" s="793"/>
      <c r="DX322" s="794"/>
      <c r="DY322" s="794"/>
      <c r="DZ322" s="797"/>
      <c r="EA322" s="797"/>
      <c r="EB322" s="797"/>
      <c r="EC322" s="797"/>
      <c r="ED322" s="797"/>
      <c r="EE322" s="797"/>
      <c r="EF322" s="797"/>
      <c r="EG322" s="797"/>
      <c r="EH322" s="797"/>
      <c r="EI322" s="797"/>
      <c r="EJ322" s="797"/>
      <c r="EK322" s="797"/>
      <c r="EL322" s="797"/>
      <c r="EM322" s="794"/>
      <c r="EN322" s="794"/>
      <c r="EO322" s="794"/>
      <c r="EP322" s="794"/>
      <c r="EQ322" s="794"/>
      <c r="ER322" s="794"/>
      <c r="ES322" s="794"/>
      <c r="ET322" s="794"/>
      <c r="EU322" s="794"/>
      <c r="EV322" s="794"/>
      <c r="EW322" s="794"/>
      <c r="EX322" s="794"/>
      <c r="EY322" s="794"/>
      <c r="EZ322" s="797"/>
      <c r="FA322" s="794"/>
      <c r="FB322" s="794"/>
      <c r="FC322" s="794"/>
      <c r="FD322" s="794"/>
      <c r="FE322" s="794"/>
      <c r="FF322" s="794"/>
      <c r="FG322" s="794"/>
      <c r="FH322" s="794"/>
      <c r="FI322" s="794"/>
      <c r="FJ322" s="794"/>
      <c r="FK322" s="794"/>
      <c r="FL322" s="794"/>
      <c r="FM322" s="794"/>
      <c r="FN322" s="794"/>
      <c r="FO322" s="794"/>
      <c r="FP322" s="794"/>
      <c r="FQ322" s="794"/>
      <c r="FR322" s="794"/>
      <c r="FS322" s="794"/>
      <c r="FT322" s="794"/>
      <c r="FU322" s="794"/>
      <c r="FV322" s="812" t="str">
        <f t="shared" si="74"/>
        <v/>
      </c>
      <c r="FW322" s="806" t="str">
        <f t="shared" si="75"/>
        <v/>
      </c>
      <c r="FX322" s="807" t="str">
        <f t="shared" si="76"/>
        <v/>
      </c>
      <c r="FY322" s="807" t="str">
        <f t="shared" si="77"/>
        <v/>
      </c>
      <c r="FZ322" s="808" t="str">
        <f t="shared" si="78"/>
        <v/>
      </c>
    </row>
    <row r="323" spans="14:182" x14ac:dyDescent="0.2">
      <c r="N323" s="804">
        <f>SUM(AirVision!A322)</f>
        <v>0</v>
      </c>
      <c r="O323" s="793"/>
      <c r="P323" s="794"/>
      <c r="Q323" s="794"/>
      <c r="R323" s="797"/>
      <c r="S323" s="797"/>
      <c r="T323" s="797"/>
      <c r="U323" s="797"/>
      <c r="V323" s="797"/>
      <c r="W323" s="797"/>
      <c r="X323" s="797"/>
      <c r="Y323" s="797"/>
      <c r="Z323" s="797"/>
      <c r="AA323" s="797"/>
      <c r="AB323" s="797"/>
      <c r="AC323" s="797"/>
      <c r="AD323" s="797"/>
      <c r="AE323" s="794"/>
      <c r="AF323" s="794"/>
      <c r="AG323" s="794"/>
      <c r="AH323" s="794"/>
      <c r="AI323" s="794"/>
      <c r="AJ323" s="794"/>
      <c r="AK323" s="794"/>
      <c r="AL323" s="794"/>
      <c r="AM323" s="794"/>
      <c r="AN323" s="794"/>
      <c r="AO323" s="794"/>
      <c r="AP323" s="794"/>
      <c r="AQ323" s="794"/>
      <c r="AR323" s="794"/>
      <c r="AS323" s="794"/>
      <c r="AT323" s="794"/>
      <c r="AU323" s="794"/>
      <c r="AV323" s="794"/>
      <c r="AW323" s="794"/>
      <c r="AX323" s="794"/>
      <c r="AY323" s="794"/>
      <c r="AZ323" s="794"/>
      <c r="BA323" s="794"/>
      <c r="BB323" s="794"/>
      <c r="BC323" s="794"/>
      <c r="BD323" s="794"/>
      <c r="BE323" s="794"/>
      <c r="BF323" s="794"/>
      <c r="BG323" s="794"/>
      <c r="BH323" s="794"/>
      <c r="BI323" s="794"/>
      <c r="BJ323" s="794"/>
      <c r="BK323" s="794"/>
      <c r="BL323" s="794"/>
      <c r="BM323" s="794"/>
      <c r="BN323" s="812" t="str">
        <f t="shared" si="69"/>
        <v/>
      </c>
      <c r="BO323" s="806" t="str">
        <f t="shared" si="70"/>
        <v/>
      </c>
      <c r="BP323" s="807" t="str">
        <f t="shared" si="71"/>
        <v/>
      </c>
      <c r="BQ323" s="807" t="str">
        <f t="shared" si="72"/>
        <v/>
      </c>
      <c r="BR323" s="808" t="str">
        <f t="shared" si="73"/>
        <v/>
      </c>
      <c r="BS323" s="793"/>
      <c r="BT323" s="794"/>
      <c r="BU323" s="794"/>
      <c r="BV323" s="797"/>
      <c r="BW323" s="797"/>
      <c r="BX323" s="797"/>
      <c r="BY323" s="797"/>
      <c r="BZ323" s="797"/>
      <c r="CA323" s="797"/>
      <c r="CB323" s="797"/>
      <c r="CC323" s="797"/>
      <c r="CD323" s="797"/>
      <c r="CE323" s="797"/>
      <c r="CF323" s="797"/>
      <c r="CG323" s="797"/>
      <c r="CH323" s="797"/>
      <c r="CI323" s="794"/>
      <c r="CJ323" s="794"/>
      <c r="CK323" s="794"/>
      <c r="CL323" s="794"/>
      <c r="CM323" s="794"/>
      <c r="CN323" s="794"/>
      <c r="CO323" s="794"/>
      <c r="CP323" s="794"/>
      <c r="CQ323" s="794"/>
      <c r="CR323" s="794"/>
      <c r="CS323" s="794"/>
      <c r="CT323" s="794"/>
      <c r="CU323" s="794"/>
      <c r="CV323" s="797"/>
      <c r="CW323" s="794"/>
      <c r="CX323" s="794"/>
      <c r="CY323" s="794"/>
      <c r="CZ323" s="794"/>
      <c r="DA323" s="794"/>
      <c r="DB323" s="794"/>
      <c r="DC323" s="794"/>
      <c r="DD323" s="794"/>
      <c r="DE323" s="794"/>
      <c r="DF323" s="794"/>
      <c r="DG323" s="794"/>
      <c r="DH323" s="794"/>
      <c r="DI323" s="794"/>
      <c r="DJ323" s="794"/>
      <c r="DK323" s="794"/>
      <c r="DL323" s="794"/>
      <c r="DM323" s="794"/>
      <c r="DN323" s="794"/>
      <c r="DO323" s="794"/>
      <c r="DP323" s="794"/>
      <c r="DQ323" s="794"/>
      <c r="DR323" s="812" t="str">
        <f t="shared" si="79"/>
        <v/>
      </c>
      <c r="DS323" s="806" t="str">
        <f t="shared" si="80"/>
        <v/>
      </c>
      <c r="DT323" s="807" t="str">
        <f t="shared" si="81"/>
        <v/>
      </c>
      <c r="DU323" s="807" t="str">
        <f t="shared" si="82"/>
        <v/>
      </c>
      <c r="DV323" s="808" t="str">
        <f t="shared" si="83"/>
        <v/>
      </c>
      <c r="DW323" s="793"/>
      <c r="DX323" s="794"/>
      <c r="DY323" s="794"/>
      <c r="DZ323" s="797"/>
      <c r="EA323" s="797"/>
      <c r="EB323" s="797"/>
      <c r="EC323" s="797"/>
      <c r="ED323" s="797"/>
      <c r="EE323" s="797"/>
      <c r="EF323" s="797"/>
      <c r="EG323" s="797"/>
      <c r="EH323" s="797"/>
      <c r="EI323" s="797"/>
      <c r="EJ323" s="797"/>
      <c r="EK323" s="797"/>
      <c r="EL323" s="797"/>
      <c r="EM323" s="794"/>
      <c r="EN323" s="794"/>
      <c r="EO323" s="794"/>
      <c r="EP323" s="794"/>
      <c r="EQ323" s="794"/>
      <c r="ER323" s="794"/>
      <c r="ES323" s="794"/>
      <c r="ET323" s="794"/>
      <c r="EU323" s="794"/>
      <c r="EV323" s="794"/>
      <c r="EW323" s="794"/>
      <c r="EX323" s="794"/>
      <c r="EY323" s="794"/>
      <c r="EZ323" s="797"/>
      <c r="FA323" s="794"/>
      <c r="FB323" s="794"/>
      <c r="FC323" s="794"/>
      <c r="FD323" s="794"/>
      <c r="FE323" s="794"/>
      <c r="FF323" s="794"/>
      <c r="FG323" s="794"/>
      <c r="FH323" s="794"/>
      <c r="FI323" s="794"/>
      <c r="FJ323" s="794"/>
      <c r="FK323" s="794"/>
      <c r="FL323" s="794"/>
      <c r="FM323" s="794"/>
      <c r="FN323" s="794"/>
      <c r="FO323" s="794"/>
      <c r="FP323" s="794"/>
      <c r="FQ323" s="794"/>
      <c r="FR323" s="794"/>
      <c r="FS323" s="794"/>
      <c r="FT323" s="794"/>
      <c r="FU323" s="794"/>
      <c r="FV323" s="812" t="str">
        <f t="shared" si="74"/>
        <v/>
      </c>
      <c r="FW323" s="806" t="str">
        <f t="shared" si="75"/>
        <v/>
      </c>
      <c r="FX323" s="807" t="str">
        <f t="shared" si="76"/>
        <v/>
      </c>
      <c r="FY323" s="807" t="str">
        <f t="shared" si="77"/>
        <v/>
      </c>
      <c r="FZ323" s="808" t="str">
        <f t="shared" si="78"/>
        <v/>
      </c>
    </row>
    <row r="324" spans="14:182" x14ac:dyDescent="0.2">
      <c r="N324" s="804">
        <f>SUM(AirVision!A323)</f>
        <v>0</v>
      </c>
      <c r="O324" s="793"/>
      <c r="P324" s="794"/>
      <c r="Q324" s="794"/>
      <c r="R324" s="797"/>
      <c r="S324" s="797"/>
      <c r="T324" s="797"/>
      <c r="U324" s="797"/>
      <c r="V324" s="797"/>
      <c r="W324" s="797"/>
      <c r="X324" s="797"/>
      <c r="Y324" s="797"/>
      <c r="Z324" s="797"/>
      <c r="AA324" s="797"/>
      <c r="AB324" s="797"/>
      <c r="AC324" s="797"/>
      <c r="AD324" s="797"/>
      <c r="AE324" s="794"/>
      <c r="AF324" s="794"/>
      <c r="AG324" s="794"/>
      <c r="AH324" s="794"/>
      <c r="AI324" s="794"/>
      <c r="AJ324" s="794"/>
      <c r="AK324" s="794"/>
      <c r="AL324" s="794"/>
      <c r="AM324" s="794"/>
      <c r="AN324" s="794"/>
      <c r="AO324" s="794"/>
      <c r="AP324" s="794"/>
      <c r="AQ324" s="794"/>
      <c r="AR324" s="794"/>
      <c r="AS324" s="794"/>
      <c r="AT324" s="794"/>
      <c r="AU324" s="794"/>
      <c r="AV324" s="794"/>
      <c r="AW324" s="794"/>
      <c r="AX324" s="794"/>
      <c r="AY324" s="794"/>
      <c r="AZ324" s="794"/>
      <c r="BA324" s="794"/>
      <c r="BB324" s="794"/>
      <c r="BC324" s="794"/>
      <c r="BD324" s="794"/>
      <c r="BE324" s="794"/>
      <c r="BF324" s="794"/>
      <c r="BG324" s="794"/>
      <c r="BH324" s="794"/>
      <c r="BI324" s="794"/>
      <c r="BJ324" s="794"/>
      <c r="BK324" s="794"/>
      <c r="BL324" s="794"/>
      <c r="BM324" s="794"/>
      <c r="BN324" s="812" t="str">
        <f t="shared" si="69"/>
        <v/>
      </c>
      <c r="BO324" s="806" t="str">
        <f t="shared" si="70"/>
        <v/>
      </c>
      <c r="BP324" s="807" t="str">
        <f t="shared" si="71"/>
        <v/>
      </c>
      <c r="BQ324" s="807" t="str">
        <f t="shared" si="72"/>
        <v/>
      </c>
      <c r="BR324" s="808" t="str">
        <f t="shared" si="73"/>
        <v/>
      </c>
      <c r="BS324" s="793"/>
      <c r="BT324" s="794"/>
      <c r="BU324" s="794"/>
      <c r="BV324" s="797"/>
      <c r="BW324" s="797"/>
      <c r="BX324" s="797"/>
      <c r="BY324" s="797"/>
      <c r="BZ324" s="797"/>
      <c r="CA324" s="797"/>
      <c r="CB324" s="797"/>
      <c r="CC324" s="797"/>
      <c r="CD324" s="797"/>
      <c r="CE324" s="797"/>
      <c r="CF324" s="797"/>
      <c r="CG324" s="797"/>
      <c r="CH324" s="797"/>
      <c r="CI324" s="794"/>
      <c r="CJ324" s="794"/>
      <c r="CK324" s="794"/>
      <c r="CL324" s="794"/>
      <c r="CM324" s="794"/>
      <c r="CN324" s="794"/>
      <c r="CO324" s="794"/>
      <c r="CP324" s="794"/>
      <c r="CQ324" s="794"/>
      <c r="CR324" s="794"/>
      <c r="CS324" s="794"/>
      <c r="CT324" s="794"/>
      <c r="CU324" s="794"/>
      <c r="CV324" s="797"/>
      <c r="CW324" s="794"/>
      <c r="CX324" s="794"/>
      <c r="CY324" s="794"/>
      <c r="CZ324" s="794"/>
      <c r="DA324" s="794"/>
      <c r="DB324" s="794"/>
      <c r="DC324" s="794"/>
      <c r="DD324" s="794"/>
      <c r="DE324" s="794"/>
      <c r="DF324" s="794"/>
      <c r="DG324" s="794"/>
      <c r="DH324" s="794"/>
      <c r="DI324" s="794"/>
      <c r="DJ324" s="794"/>
      <c r="DK324" s="794"/>
      <c r="DL324" s="794"/>
      <c r="DM324" s="794"/>
      <c r="DN324" s="794"/>
      <c r="DO324" s="794"/>
      <c r="DP324" s="794"/>
      <c r="DQ324" s="794"/>
      <c r="DR324" s="812" t="str">
        <f t="shared" si="79"/>
        <v/>
      </c>
      <c r="DS324" s="806" t="str">
        <f t="shared" si="80"/>
        <v/>
      </c>
      <c r="DT324" s="807" t="str">
        <f t="shared" si="81"/>
        <v/>
      </c>
      <c r="DU324" s="807" t="str">
        <f t="shared" si="82"/>
        <v/>
      </c>
      <c r="DV324" s="808" t="str">
        <f t="shared" si="83"/>
        <v/>
      </c>
      <c r="DW324" s="793"/>
      <c r="DX324" s="794"/>
      <c r="DY324" s="794"/>
      <c r="DZ324" s="797"/>
      <c r="EA324" s="797"/>
      <c r="EB324" s="797"/>
      <c r="EC324" s="797"/>
      <c r="ED324" s="797"/>
      <c r="EE324" s="797"/>
      <c r="EF324" s="797"/>
      <c r="EG324" s="797"/>
      <c r="EH324" s="797"/>
      <c r="EI324" s="797"/>
      <c r="EJ324" s="797"/>
      <c r="EK324" s="797"/>
      <c r="EL324" s="797"/>
      <c r="EM324" s="794"/>
      <c r="EN324" s="794"/>
      <c r="EO324" s="794"/>
      <c r="EP324" s="794"/>
      <c r="EQ324" s="794"/>
      <c r="ER324" s="794"/>
      <c r="ES324" s="794"/>
      <c r="ET324" s="794"/>
      <c r="EU324" s="794"/>
      <c r="EV324" s="794"/>
      <c r="EW324" s="794"/>
      <c r="EX324" s="794"/>
      <c r="EY324" s="794"/>
      <c r="EZ324" s="797"/>
      <c r="FA324" s="794"/>
      <c r="FB324" s="794"/>
      <c r="FC324" s="794"/>
      <c r="FD324" s="794"/>
      <c r="FE324" s="794"/>
      <c r="FF324" s="794"/>
      <c r="FG324" s="794"/>
      <c r="FH324" s="794"/>
      <c r="FI324" s="794"/>
      <c r="FJ324" s="794"/>
      <c r="FK324" s="794"/>
      <c r="FL324" s="794"/>
      <c r="FM324" s="794"/>
      <c r="FN324" s="794"/>
      <c r="FO324" s="794"/>
      <c r="FP324" s="794"/>
      <c r="FQ324" s="794"/>
      <c r="FR324" s="794"/>
      <c r="FS324" s="794"/>
      <c r="FT324" s="794"/>
      <c r="FU324" s="794"/>
      <c r="FV324" s="812" t="str">
        <f t="shared" si="74"/>
        <v/>
      </c>
      <c r="FW324" s="806" t="str">
        <f t="shared" si="75"/>
        <v/>
      </c>
      <c r="FX324" s="807" t="str">
        <f t="shared" si="76"/>
        <v/>
      </c>
      <c r="FY324" s="807" t="str">
        <f t="shared" si="77"/>
        <v/>
      </c>
      <c r="FZ324" s="808" t="str">
        <f t="shared" si="78"/>
        <v/>
      </c>
    </row>
    <row r="325" spans="14:182" x14ac:dyDescent="0.2">
      <c r="N325" s="804">
        <f>SUM(AirVision!A324)</f>
        <v>0</v>
      </c>
      <c r="O325" s="793"/>
      <c r="P325" s="794"/>
      <c r="Q325" s="794"/>
      <c r="R325" s="797"/>
      <c r="S325" s="797"/>
      <c r="T325" s="797"/>
      <c r="U325" s="797"/>
      <c r="V325" s="797"/>
      <c r="W325" s="797"/>
      <c r="X325" s="797"/>
      <c r="Y325" s="797"/>
      <c r="Z325" s="797"/>
      <c r="AA325" s="797"/>
      <c r="AB325" s="797"/>
      <c r="AC325" s="797"/>
      <c r="AD325" s="797"/>
      <c r="AE325" s="794"/>
      <c r="AF325" s="794"/>
      <c r="AG325" s="794"/>
      <c r="AH325" s="794"/>
      <c r="AI325" s="794"/>
      <c r="AJ325" s="794"/>
      <c r="AK325" s="794"/>
      <c r="AL325" s="794"/>
      <c r="AM325" s="794"/>
      <c r="AN325" s="794"/>
      <c r="AO325" s="794"/>
      <c r="AP325" s="794"/>
      <c r="AQ325" s="794"/>
      <c r="AR325" s="794"/>
      <c r="AS325" s="794"/>
      <c r="AT325" s="794"/>
      <c r="AU325" s="794"/>
      <c r="AV325" s="794"/>
      <c r="AW325" s="794"/>
      <c r="AX325" s="794"/>
      <c r="AY325" s="794"/>
      <c r="AZ325" s="794"/>
      <c r="BA325" s="794"/>
      <c r="BB325" s="794"/>
      <c r="BC325" s="794"/>
      <c r="BD325" s="794"/>
      <c r="BE325" s="794"/>
      <c r="BF325" s="794"/>
      <c r="BG325" s="794"/>
      <c r="BH325" s="794"/>
      <c r="BI325" s="794"/>
      <c r="BJ325" s="794"/>
      <c r="BK325" s="794"/>
      <c r="BL325" s="794"/>
      <c r="BM325" s="794"/>
      <c r="BN325" s="812" t="str">
        <f t="shared" si="69"/>
        <v/>
      </c>
      <c r="BO325" s="806" t="str">
        <f t="shared" si="70"/>
        <v/>
      </c>
      <c r="BP325" s="807" t="str">
        <f t="shared" si="71"/>
        <v/>
      </c>
      <c r="BQ325" s="807" t="str">
        <f t="shared" si="72"/>
        <v/>
      </c>
      <c r="BR325" s="808" t="str">
        <f t="shared" si="73"/>
        <v/>
      </c>
      <c r="BS325" s="793"/>
      <c r="BT325" s="794"/>
      <c r="BU325" s="794"/>
      <c r="BV325" s="797"/>
      <c r="BW325" s="797"/>
      <c r="BX325" s="797"/>
      <c r="BY325" s="797"/>
      <c r="BZ325" s="797"/>
      <c r="CA325" s="797"/>
      <c r="CB325" s="797"/>
      <c r="CC325" s="797"/>
      <c r="CD325" s="797"/>
      <c r="CE325" s="797"/>
      <c r="CF325" s="797"/>
      <c r="CG325" s="797"/>
      <c r="CH325" s="797"/>
      <c r="CI325" s="794"/>
      <c r="CJ325" s="794"/>
      <c r="CK325" s="794"/>
      <c r="CL325" s="794"/>
      <c r="CM325" s="794"/>
      <c r="CN325" s="794"/>
      <c r="CO325" s="794"/>
      <c r="CP325" s="794"/>
      <c r="CQ325" s="794"/>
      <c r="CR325" s="794"/>
      <c r="CS325" s="794"/>
      <c r="CT325" s="794"/>
      <c r="CU325" s="794"/>
      <c r="CV325" s="797"/>
      <c r="CW325" s="794"/>
      <c r="CX325" s="794"/>
      <c r="CY325" s="794"/>
      <c r="CZ325" s="794"/>
      <c r="DA325" s="794"/>
      <c r="DB325" s="794"/>
      <c r="DC325" s="794"/>
      <c r="DD325" s="794"/>
      <c r="DE325" s="794"/>
      <c r="DF325" s="794"/>
      <c r="DG325" s="794"/>
      <c r="DH325" s="794"/>
      <c r="DI325" s="794"/>
      <c r="DJ325" s="794"/>
      <c r="DK325" s="794"/>
      <c r="DL325" s="794"/>
      <c r="DM325" s="794"/>
      <c r="DN325" s="794"/>
      <c r="DO325" s="794"/>
      <c r="DP325" s="794"/>
      <c r="DQ325" s="794"/>
      <c r="DR325" s="812" t="str">
        <f t="shared" si="79"/>
        <v/>
      </c>
      <c r="DS325" s="806" t="str">
        <f t="shared" si="80"/>
        <v/>
      </c>
      <c r="DT325" s="807" t="str">
        <f t="shared" si="81"/>
        <v/>
      </c>
      <c r="DU325" s="807" t="str">
        <f t="shared" si="82"/>
        <v/>
      </c>
      <c r="DV325" s="808" t="str">
        <f t="shared" si="83"/>
        <v/>
      </c>
      <c r="DW325" s="793"/>
      <c r="DX325" s="794"/>
      <c r="DY325" s="794"/>
      <c r="DZ325" s="797"/>
      <c r="EA325" s="797"/>
      <c r="EB325" s="797"/>
      <c r="EC325" s="797"/>
      <c r="ED325" s="797"/>
      <c r="EE325" s="797"/>
      <c r="EF325" s="797"/>
      <c r="EG325" s="797"/>
      <c r="EH325" s="797"/>
      <c r="EI325" s="797"/>
      <c r="EJ325" s="797"/>
      <c r="EK325" s="797"/>
      <c r="EL325" s="797"/>
      <c r="EM325" s="794"/>
      <c r="EN325" s="794"/>
      <c r="EO325" s="794"/>
      <c r="EP325" s="794"/>
      <c r="EQ325" s="794"/>
      <c r="ER325" s="794"/>
      <c r="ES325" s="794"/>
      <c r="ET325" s="794"/>
      <c r="EU325" s="794"/>
      <c r="EV325" s="794"/>
      <c r="EW325" s="794"/>
      <c r="EX325" s="794"/>
      <c r="EY325" s="794"/>
      <c r="EZ325" s="797"/>
      <c r="FA325" s="794"/>
      <c r="FB325" s="794"/>
      <c r="FC325" s="794"/>
      <c r="FD325" s="794"/>
      <c r="FE325" s="794"/>
      <c r="FF325" s="794"/>
      <c r="FG325" s="794"/>
      <c r="FH325" s="794"/>
      <c r="FI325" s="794"/>
      <c r="FJ325" s="794"/>
      <c r="FK325" s="794"/>
      <c r="FL325" s="794"/>
      <c r="FM325" s="794"/>
      <c r="FN325" s="794"/>
      <c r="FO325" s="794"/>
      <c r="FP325" s="794"/>
      <c r="FQ325" s="794"/>
      <c r="FR325" s="794"/>
      <c r="FS325" s="794"/>
      <c r="FT325" s="794"/>
      <c r="FU325" s="794"/>
      <c r="FV325" s="812" t="str">
        <f t="shared" si="74"/>
        <v/>
      </c>
      <c r="FW325" s="806" t="str">
        <f t="shared" si="75"/>
        <v/>
      </c>
      <c r="FX325" s="807" t="str">
        <f t="shared" si="76"/>
        <v/>
      </c>
      <c r="FY325" s="807" t="str">
        <f t="shared" si="77"/>
        <v/>
      </c>
      <c r="FZ325" s="808" t="str">
        <f t="shared" si="78"/>
        <v/>
      </c>
    </row>
    <row r="326" spans="14:182" x14ac:dyDescent="0.2">
      <c r="N326" s="804">
        <f>SUM(AirVision!A325)</f>
        <v>0</v>
      </c>
      <c r="O326" s="793"/>
      <c r="P326" s="794"/>
      <c r="Q326" s="794"/>
      <c r="R326" s="797"/>
      <c r="S326" s="797"/>
      <c r="T326" s="797"/>
      <c r="U326" s="797"/>
      <c r="V326" s="797"/>
      <c r="W326" s="797"/>
      <c r="X326" s="797"/>
      <c r="Y326" s="797"/>
      <c r="Z326" s="797"/>
      <c r="AA326" s="797"/>
      <c r="AB326" s="797"/>
      <c r="AC326" s="797"/>
      <c r="AD326" s="797"/>
      <c r="AE326" s="794"/>
      <c r="AF326" s="794"/>
      <c r="AG326" s="794"/>
      <c r="AH326" s="794"/>
      <c r="AI326" s="794"/>
      <c r="AJ326" s="794"/>
      <c r="AK326" s="794"/>
      <c r="AL326" s="794"/>
      <c r="AM326" s="794"/>
      <c r="AN326" s="794"/>
      <c r="AO326" s="794"/>
      <c r="AP326" s="794"/>
      <c r="AQ326" s="794"/>
      <c r="AR326" s="794"/>
      <c r="AS326" s="794"/>
      <c r="AT326" s="794"/>
      <c r="AU326" s="794"/>
      <c r="AV326" s="794"/>
      <c r="AW326" s="794"/>
      <c r="AX326" s="794"/>
      <c r="AY326" s="794"/>
      <c r="AZ326" s="794"/>
      <c r="BA326" s="794"/>
      <c r="BB326" s="794"/>
      <c r="BC326" s="794"/>
      <c r="BD326" s="794"/>
      <c r="BE326" s="794"/>
      <c r="BF326" s="794"/>
      <c r="BG326" s="794"/>
      <c r="BH326" s="794"/>
      <c r="BI326" s="794"/>
      <c r="BJ326" s="794"/>
      <c r="BK326" s="794"/>
      <c r="BL326" s="794"/>
      <c r="BM326" s="794"/>
      <c r="BN326" s="812" t="str">
        <f t="shared" ref="BN326:BN389" si="84">IF(ISNUMBER(R326),R326*2.237,"")</f>
        <v/>
      </c>
      <c r="BO326" s="806" t="str">
        <f t="shared" ref="BO326:BO389" si="85">IF(ISNUMBER(S326),S326*2.237,"")</f>
        <v/>
      </c>
      <c r="BP326" s="807" t="str">
        <f t="shared" ref="BP326:BP389" si="86">IF(ISNUMBER(X326),CONVERT(X326,"C","F"),"")</f>
        <v/>
      </c>
      <c r="BQ326" s="807" t="str">
        <f t="shared" ref="BQ326:BQ389" si="87">IF(ISNUMBER(Y326),CONVERT(Y326,"C","F"),"")</f>
        <v/>
      </c>
      <c r="BR326" s="808" t="str">
        <f t="shared" ref="BR326:BR389" si="88">IF(ISNUMBER(Z326),CONVERT(Z326,"C","F"),"")</f>
        <v/>
      </c>
      <c r="BS326" s="793"/>
      <c r="BT326" s="794"/>
      <c r="BU326" s="794"/>
      <c r="BV326" s="797"/>
      <c r="BW326" s="797"/>
      <c r="BX326" s="797"/>
      <c r="BY326" s="797"/>
      <c r="BZ326" s="797"/>
      <c r="CA326" s="797"/>
      <c r="CB326" s="797"/>
      <c r="CC326" s="797"/>
      <c r="CD326" s="797"/>
      <c r="CE326" s="797"/>
      <c r="CF326" s="797"/>
      <c r="CG326" s="797"/>
      <c r="CH326" s="797"/>
      <c r="CI326" s="794"/>
      <c r="CJ326" s="794"/>
      <c r="CK326" s="794"/>
      <c r="CL326" s="794"/>
      <c r="CM326" s="794"/>
      <c r="CN326" s="794"/>
      <c r="CO326" s="794"/>
      <c r="CP326" s="794"/>
      <c r="CQ326" s="794"/>
      <c r="CR326" s="794"/>
      <c r="CS326" s="794"/>
      <c r="CT326" s="794"/>
      <c r="CU326" s="794"/>
      <c r="CV326" s="797"/>
      <c r="CW326" s="794"/>
      <c r="CX326" s="794"/>
      <c r="CY326" s="794"/>
      <c r="CZ326" s="794"/>
      <c r="DA326" s="794"/>
      <c r="DB326" s="794"/>
      <c r="DC326" s="794"/>
      <c r="DD326" s="794"/>
      <c r="DE326" s="794"/>
      <c r="DF326" s="794"/>
      <c r="DG326" s="794"/>
      <c r="DH326" s="794"/>
      <c r="DI326" s="794"/>
      <c r="DJ326" s="794"/>
      <c r="DK326" s="794"/>
      <c r="DL326" s="794"/>
      <c r="DM326" s="794"/>
      <c r="DN326" s="794"/>
      <c r="DO326" s="794"/>
      <c r="DP326" s="794"/>
      <c r="DQ326" s="794"/>
      <c r="DR326" s="812" t="str">
        <f t="shared" si="79"/>
        <v/>
      </c>
      <c r="DS326" s="806" t="str">
        <f t="shared" si="80"/>
        <v/>
      </c>
      <c r="DT326" s="807" t="str">
        <f t="shared" si="81"/>
        <v/>
      </c>
      <c r="DU326" s="807" t="str">
        <f t="shared" si="82"/>
        <v/>
      </c>
      <c r="DV326" s="808" t="str">
        <f t="shared" si="83"/>
        <v/>
      </c>
      <c r="DW326" s="793"/>
      <c r="DX326" s="794"/>
      <c r="DY326" s="794"/>
      <c r="DZ326" s="797"/>
      <c r="EA326" s="797"/>
      <c r="EB326" s="797"/>
      <c r="EC326" s="797"/>
      <c r="ED326" s="797"/>
      <c r="EE326" s="797"/>
      <c r="EF326" s="797"/>
      <c r="EG326" s="797"/>
      <c r="EH326" s="797"/>
      <c r="EI326" s="797"/>
      <c r="EJ326" s="797"/>
      <c r="EK326" s="797"/>
      <c r="EL326" s="797"/>
      <c r="EM326" s="794"/>
      <c r="EN326" s="794"/>
      <c r="EO326" s="794"/>
      <c r="EP326" s="794"/>
      <c r="EQ326" s="794"/>
      <c r="ER326" s="794"/>
      <c r="ES326" s="794"/>
      <c r="ET326" s="794"/>
      <c r="EU326" s="794"/>
      <c r="EV326" s="794"/>
      <c r="EW326" s="794"/>
      <c r="EX326" s="794"/>
      <c r="EY326" s="794"/>
      <c r="EZ326" s="797"/>
      <c r="FA326" s="794"/>
      <c r="FB326" s="794"/>
      <c r="FC326" s="794"/>
      <c r="FD326" s="794"/>
      <c r="FE326" s="794"/>
      <c r="FF326" s="794"/>
      <c r="FG326" s="794"/>
      <c r="FH326" s="794"/>
      <c r="FI326" s="794"/>
      <c r="FJ326" s="794"/>
      <c r="FK326" s="794"/>
      <c r="FL326" s="794"/>
      <c r="FM326" s="794"/>
      <c r="FN326" s="794"/>
      <c r="FO326" s="794"/>
      <c r="FP326" s="794"/>
      <c r="FQ326" s="794"/>
      <c r="FR326" s="794"/>
      <c r="FS326" s="794"/>
      <c r="FT326" s="794"/>
      <c r="FU326" s="794"/>
      <c r="FV326" s="812" t="str">
        <f t="shared" ref="FV326:FV389" si="89">IF(ISNUMBER(DZ326),DZ326*2.237,"")</f>
        <v/>
      </c>
      <c r="FW326" s="806" t="str">
        <f t="shared" ref="FW326:FW389" si="90">IF(ISNUMBER(EA326),EA326*2.237,"")</f>
        <v/>
      </c>
      <c r="FX326" s="807" t="str">
        <f t="shared" ref="FX326:FX389" si="91">IF(ISNUMBER(EF326),CONVERT(EF326,"C","F"),"")</f>
        <v/>
      </c>
      <c r="FY326" s="807" t="str">
        <f t="shared" ref="FY326:FY389" si="92">IF(ISNUMBER(EG326),CONVERT(EG326,"C","F"),"")</f>
        <v/>
      </c>
      <c r="FZ326" s="808" t="str">
        <f t="shared" ref="FZ326:FZ389" si="93">IF(ISNUMBER(EH326),CONVERT(EH326,"C","F"),"")</f>
        <v/>
      </c>
    </row>
    <row r="327" spans="14:182" x14ac:dyDescent="0.2">
      <c r="N327" s="804">
        <f>SUM(AirVision!A326)</f>
        <v>0</v>
      </c>
      <c r="O327" s="793"/>
      <c r="P327" s="794"/>
      <c r="Q327" s="794"/>
      <c r="R327" s="797"/>
      <c r="S327" s="797"/>
      <c r="T327" s="797"/>
      <c r="U327" s="797"/>
      <c r="V327" s="797"/>
      <c r="W327" s="797"/>
      <c r="X327" s="797"/>
      <c r="Y327" s="797"/>
      <c r="Z327" s="797"/>
      <c r="AA327" s="797"/>
      <c r="AB327" s="797"/>
      <c r="AC327" s="797"/>
      <c r="AD327" s="797"/>
      <c r="AE327" s="794"/>
      <c r="AF327" s="794"/>
      <c r="AG327" s="794"/>
      <c r="AH327" s="794"/>
      <c r="AI327" s="794"/>
      <c r="AJ327" s="794"/>
      <c r="AK327" s="794"/>
      <c r="AL327" s="794"/>
      <c r="AM327" s="794"/>
      <c r="AN327" s="794"/>
      <c r="AO327" s="794"/>
      <c r="AP327" s="794"/>
      <c r="AQ327" s="794"/>
      <c r="AR327" s="794"/>
      <c r="AS327" s="794"/>
      <c r="AT327" s="794"/>
      <c r="AU327" s="794"/>
      <c r="AV327" s="794"/>
      <c r="AW327" s="794"/>
      <c r="AX327" s="794"/>
      <c r="AY327" s="794"/>
      <c r="AZ327" s="794"/>
      <c r="BA327" s="794"/>
      <c r="BB327" s="794"/>
      <c r="BC327" s="794"/>
      <c r="BD327" s="794"/>
      <c r="BE327" s="794"/>
      <c r="BF327" s="794"/>
      <c r="BG327" s="794"/>
      <c r="BH327" s="794"/>
      <c r="BI327" s="794"/>
      <c r="BJ327" s="794"/>
      <c r="BK327" s="794"/>
      <c r="BL327" s="794"/>
      <c r="BM327" s="794"/>
      <c r="BN327" s="812" t="str">
        <f t="shared" si="84"/>
        <v/>
      </c>
      <c r="BO327" s="806" t="str">
        <f t="shared" si="85"/>
        <v/>
      </c>
      <c r="BP327" s="807" t="str">
        <f t="shared" si="86"/>
        <v/>
      </c>
      <c r="BQ327" s="807" t="str">
        <f t="shared" si="87"/>
        <v/>
      </c>
      <c r="BR327" s="808" t="str">
        <f t="shared" si="88"/>
        <v/>
      </c>
      <c r="BS327" s="793"/>
      <c r="BT327" s="794"/>
      <c r="BU327" s="794"/>
      <c r="BV327" s="797"/>
      <c r="BW327" s="797"/>
      <c r="BX327" s="797"/>
      <c r="BY327" s="797"/>
      <c r="BZ327" s="797"/>
      <c r="CA327" s="797"/>
      <c r="CB327" s="797"/>
      <c r="CC327" s="797"/>
      <c r="CD327" s="797"/>
      <c r="CE327" s="797"/>
      <c r="CF327" s="797"/>
      <c r="CG327" s="797"/>
      <c r="CH327" s="797"/>
      <c r="CI327" s="794"/>
      <c r="CJ327" s="794"/>
      <c r="CK327" s="794"/>
      <c r="CL327" s="794"/>
      <c r="CM327" s="794"/>
      <c r="CN327" s="794"/>
      <c r="CO327" s="794"/>
      <c r="CP327" s="794"/>
      <c r="CQ327" s="794"/>
      <c r="CR327" s="794"/>
      <c r="CS327" s="794"/>
      <c r="CT327" s="794"/>
      <c r="CU327" s="794"/>
      <c r="CV327" s="797"/>
      <c r="CW327" s="794"/>
      <c r="CX327" s="794"/>
      <c r="CY327" s="794"/>
      <c r="CZ327" s="794"/>
      <c r="DA327" s="794"/>
      <c r="DB327" s="794"/>
      <c r="DC327" s="794"/>
      <c r="DD327" s="794"/>
      <c r="DE327" s="794"/>
      <c r="DF327" s="794"/>
      <c r="DG327" s="794"/>
      <c r="DH327" s="794"/>
      <c r="DI327" s="794"/>
      <c r="DJ327" s="794"/>
      <c r="DK327" s="794"/>
      <c r="DL327" s="794"/>
      <c r="DM327" s="794"/>
      <c r="DN327" s="794"/>
      <c r="DO327" s="794"/>
      <c r="DP327" s="794"/>
      <c r="DQ327" s="794"/>
      <c r="DR327" s="812" t="str">
        <f t="shared" si="79"/>
        <v/>
      </c>
      <c r="DS327" s="806" t="str">
        <f t="shared" si="80"/>
        <v/>
      </c>
      <c r="DT327" s="807" t="str">
        <f t="shared" si="81"/>
        <v/>
      </c>
      <c r="DU327" s="807" t="str">
        <f t="shared" si="82"/>
        <v/>
      </c>
      <c r="DV327" s="808" t="str">
        <f t="shared" si="83"/>
        <v/>
      </c>
      <c r="DW327" s="793"/>
      <c r="DX327" s="794"/>
      <c r="DY327" s="794"/>
      <c r="DZ327" s="797"/>
      <c r="EA327" s="797"/>
      <c r="EB327" s="797"/>
      <c r="EC327" s="797"/>
      <c r="ED327" s="797"/>
      <c r="EE327" s="797"/>
      <c r="EF327" s="797"/>
      <c r="EG327" s="797"/>
      <c r="EH327" s="797"/>
      <c r="EI327" s="797"/>
      <c r="EJ327" s="797"/>
      <c r="EK327" s="797"/>
      <c r="EL327" s="797"/>
      <c r="EM327" s="794"/>
      <c r="EN327" s="794"/>
      <c r="EO327" s="794"/>
      <c r="EP327" s="794"/>
      <c r="EQ327" s="794"/>
      <c r="ER327" s="794"/>
      <c r="ES327" s="794"/>
      <c r="ET327" s="794"/>
      <c r="EU327" s="794"/>
      <c r="EV327" s="794"/>
      <c r="EW327" s="794"/>
      <c r="EX327" s="794"/>
      <c r="EY327" s="794"/>
      <c r="EZ327" s="797"/>
      <c r="FA327" s="794"/>
      <c r="FB327" s="794"/>
      <c r="FC327" s="794"/>
      <c r="FD327" s="794"/>
      <c r="FE327" s="794"/>
      <c r="FF327" s="794"/>
      <c r="FG327" s="794"/>
      <c r="FH327" s="794"/>
      <c r="FI327" s="794"/>
      <c r="FJ327" s="794"/>
      <c r="FK327" s="794"/>
      <c r="FL327" s="794"/>
      <c r="FM327" s="794"/>
      <c r="FN327" s="794"/>
      <c r="FO327" s="794"/>
      <c r="FP327" s="794"/>
      <c r="FQ327" s="794"/>
      <c r="FR327" s="794"/>
      <c r="FS327" s="794"/>
      <c r="FT327" s="794"/>
      <c r="FU327" s="794"/>
      <c r="FV327" s="812" t="str">
        <f t="shared" si="89"/>
        <v/>
      </c>
      <c r="FW327" s="806" t="str">
        <f t="shared" si="90"/>
        <v/>
      </c>
      <c r="FX327" s="807" t="str">
        <f t="shared" si="91"/>
        <v/>
      </c>
      <c r="FY327" s="807" t="str">
        <f t="shared" si="92"/>
        <v/>
      </c>
      <c r="FZ327" s="808" t="str">
        <f t="shared" si="93"/>
        <v/>
      </c>
    </row>
    <row r="328" spans="14:182" x14ac:dyDescent="0.2">
      <c r="N328" s="804">
        <f>SUM(AirVision!A327)</f>
        <v>0</v>
      </c>
      <c r="O328" s="793"/>
      <c r="P328" s="794"/>
      <c r="Q328" s="794"/>
      <c r="R328" s="797"/>
      <c r="S328" s="797"/>
      <c r="T328" s="797"/>
      <c r="U328" s="797"/>
      <c r="V328" s="797"/>
      <c r="W328" s="797"/>
      <c r="X328" s="797"/>
      <c r="Y328" s="797"/>
      <c r="Z328" s="797"/>
      <c r="AA328" s="797"/>
      <c r="AB328" s="797"/>
      <c r="AC328" s="797"/>
      <c r="AD328" s="797"/>
      <c r="AE328" s="794"/>
      <c r="AF328" s="794"/>
      <c r="AG328" s="794"/>
      <c r="AH328" s="794"/>
      <c r="AI328" s="794"/>
      <c r="AJ328" s="794"/>
      <c r="AK328" s="794"/>
      <c r="AL328" s="794"/>
      <c r="AM328" s="794"/>
      <c r="AN328" s="794"/>
      <c r="AO328" s="794"/>
      <c r="AP328" s="794"/>
      <c r="AQ328" s="794"/>
      <c r="AR328" s="794"/>
      <c r="AS328" s="794"/>
      <c r="AT328" s="794"/>
      <c r="AU328" s="794"/>
      <c r="AV328" s="794"/>
      <c r="AW328" s="794"/>
      <c r="AX328" s="794"/>
      <c r="AY328" s="794"/>
      <c r="AZ328" s="794"/>
      <c r="BA328" s="794"/>
      <c r="BB328" s="794"/>
      <c r="BC328" s="794"/>
      <c r="BD328" s="794"/>
      <c r="BE328" s="794"/>
      <c r="BF328" s="794"/>
      <c r="BG328" s="794"/>
      <c r="BH328" s="794"/>
      <c r="BI328" s="794"/>
      <c r="BJ328" s="794"/>
      <c r="BK328" s="794"/>
      <c r="BL328" s="794"/>
      <c r="BM328" s="794"/>
      <c r="BN328" s="812" t="str">
        <f t="shared" si="84"/>
        <v/>
      </c>
      <c r="BO328" s="806" t="str">
        <f t="shared" si="85"/>
        <v/>
      </c>
      <c r="BP328" s="807" t="str">
        <f t="shared" si="86"/>
        <v/>
      </c>
      <c r="BQ328" s="807" t="str">
        <f t="shared" si="87"/>
        <v/>
      </c>
      <c r="BR328" s="808" t="str">
        <f t="shared" si="88"/>
        <v/>
      </c>
      <c r="BS328" s="793"/>
      <c r="BT328" s="794"/>
      <c r="BU328" s="794"/>
      <c r="BV328" s="797"/>
      <c r="BW328" s="797"/>
      <c r="BX328" s="797"/>
      <c r="BY328" s="797"/>
      <c r="BZ328" s="797"/>
      <c r="CA328" s="797"/>
      <c r="CB328" s="797"/>
      <c r="CC328" s="797"/>
      <c r="CD328" s="797"/>
      <c r="CE328" s="797"/>
      <c r="CF328" s="797"/>
      <c r="CG328" s="797"/>
      <c r="CH328" s="797"/>
      <c r="CI328" s="794"/>
      <c r="CJ328" s="794"/>
      <c r="CK328" s="794"/>
      <c r="CL328" s="794"/>
      <c r="CM328" s="794"/>
      <c r="CN328" s="794"/>
      <c r="CO328" s="794"/>
      <c r="CP328" s="794"/>
      <c r="CQ328" s="794"/>
      <c r="CR328" s="794"/>
      <c r="CS328" s="794"/>
      <c r="CT328" s="794"/>
      <c r="CU328" s="794"/>
      <c r="CV328" s="797"/>
      <c r="CW328" s="794"/>
      <c r="CX328" s="794"/>
      <c r="CY328" s="794"/>
      <c r="CZ328" s="794"/>
      <c r="DA328" s="794"/>
      <c r="DB328" s="794"/>
      <c r="DC328" s="794"/>
      <c r="DD328" s="794"/>
      <c r="DE328" s="794"/>
      <c r="DF328" s="794"/>
      <c r="DG328" s="794"/>
      <c r="DH328" s="794"/>
      <c r="DI328" s="794"/>
      <c r="DJ328" s="794"/>
      <c r="DK328" s="794"/>
      <c r="DL328" s="794"/>
      <c r="DM328" s="794"/>
      <c r="DN328" s="794"/>
      <c r="DO328" s="794"/>
      <c r="DP328" s="794"/>
      <c r="DQ328" s="794"/>
      <c r="DR328" s="812" t="str">
        <f t="shared" si="79"/>
        <v/>
      </c>
      <c r="DS328" s="806" t="str">
        <f t="shared" si="80"/>
        <v/>
      </c>
      <c r="DT328" s="807" t="str">
        <f t="shared" si="81"/>
        <v/>
      </c>
      <c r="DU328" s="807" t="str">
        <f t="shared" si="82"/>
        <v/>
      </c>
      <c r="DV328" s="808" t="str">
        <f t="shared" si="83"/>
        <v/>
      </c>
      <c r="DW328" s="793"/>
      <c r="DX328" s="794"/>
      <c r="DY328" s="794"/>
      <c r="DZ328" s="797"/>
      <c r="EA328" s="797"/>
      <c r="EB328" s="797"/>
      <c r="EC328" s="797"/>
      <c r="ED328" s="797"/>
      <c r="EE328" s="797"/>
      <c r="EF328" s="797"/>
      <c r="EG328" s="797"/>
      <c r="EH328" s="797"/>
      <c r="EI328" s="797"/>
      <c r="EJ328" s="797"/>
      <c r="EK328" s="797"/>
      <c r="EL328" s="797"/>
      <c r="EM328" s="794"/>
      <c r="EN328" s="794"/>
      <c r="EO328" s="794"/>
      <c r="EP328" s="794"/>
      <c r="EQ328" s="794"/>
      <c r="ER328" s="794"/>
      <c r="ES328" s="794"/>
      <c r="ET328" s="794"/>
      <c r="EU328" s="794"/>
      <c r="EV328" s="794"/>
      <c r="EW328" s="794"/>
      <c r="EX328" s="794"/>
      <c r="EY328" s="794"/>
      <c r="EZ328" s="797"/>
      <c r="FA328" s="794"/>
      <c r="FB328" s="794"/>
      <c r="FC328" s="794"/>
      <c r="FD328" s="794"/>
      <c r="FE328" s="794"/>
      <c r="FF328" s="794"/>
      <c r="FG328" s="794"/>
      <c r="FH328" s="794"/>
      <c r="FI328" s="794"/>
      <c r="FJ328" s="794"/>
      <c r="FK328" s="794"/>
      <c r="FL328" s="794"/>
      <c r="FM328" s="794"/>
      <c r="FN328" s="794"/>
      <c r="FO328" s="794"/>
      <c r="FP328" s="794"/>
      <c r="FQ328" s="794"/>
      <c r="FR328" s="794"/>
      <c r="FS328" s="794"/>
      <c r="FT328" s="794"/>
      <c r="FU328" s="794"/>
      <c r="FV328" s="812" t="str">
        <f t="shared" si="89"/>
        <v/>
      </c>
      <c r="FW328" s="806" t="str">
        <f t="shared" si="90"/>
        <v/>
      </c>
      <c r="FX328" s="807" t="str">
        <f t="shared" si="91"/>
        <v/>
      </c>
      <c r="FY328" s="807" t="str">
        <f t="shared" si="92"/>
        <v/>
      </c>
      <c r="FZ328" s="808" t="str">
        <f t="shared" si="93"/>
        <v/>
      </c>
    </row>
    <row r="329" spans="14:182" x14ac:dyDescent="0.2">
      <c r="N329" s="804">
        <f>SUM(AirVision!A328)</f>
        <v>0</v>
      </c>
      <c r="O329" s="793"/>
      <c r="P329" s="794"/>
      <c r="Q329" s="794"/>
      <c r="R329" s="797"/>
      <c r="S329" s="797"/>
      <c r="T329" s="797"/>
      <c r="U329" s="797"/>
      <c r="V329" s="797"/>
      <c r="W329" s="797"/>
      <c r="X329" s="797"/>
      <c r="Y329" s="797"/>
      <c r="Z329" s="797"/>
      <c r="AA329" s="797"/>
      <c r="AB329" s="797"/>
      <c r="AC329" s="797"/>
      <c r="AD329" s="797"/>
      <c r="AE329" s="794"/>
      <c r="AF329" s="794"/>
      <c r="AG329" s="794"/>
      <c r="AH329" s="794"/>
      <c r="AI329" s="794"/>
      <c r="AJ329" s="794"/>
      <c r="AK329" s="794"/>
      <c r="AL329" s="794"/>
      <c r="AM329" s="794"/>
      <c r="AN329" s="794"/>
      <c r="AO329" s="794"/>
      <c r="AP329" s="794"/>
      <c r="AQ329" s="794"/>
      <c r="AR329" s="794"/>
      <c r="AS329" s="794"/>
      <c r="AT329" s="794"/>
      <c r="AU329" s="794"/>
      <c r="AV329" s="794"/>
      <c r="AW329" s="794"/>
      <c r="AX329" s="794"/>
      <c r="AY329" s="794"/>
      <c r="AZ329" s="794"/>
      <c r="BA329" s="794"/>
      <c r="BB329" s="794"/>
      <c r="BC329" s="794"/>
      <c r="BD329" s="794"/>
      <c r="BE329" s="794"/>
      <c r="BF329" s="794"/>
      <c r="BG329" s="794"/>
      <c r="BH329" s="794"/>
      <c r="BI329" s="794"/>
      <c r="BJ329" s="794"/>
      <c r="BK329" s="794"/>
      <c r="BL329" s="794"/>
      <c r="BM329" s="794"/>
      <c r="BN329" s="812" t="str">
        <f t="shared" si="84"/>
        <v/>
      </c>
      <c r="BO329" s="806" t="str">
        <f t="shared" si="85"/>
        <v/>
      </c>
      <c r="BP329" s="807" t="str">
        <f t="shared" si="86"/>
        <v/>
      </c>
      <c r="BQ329" s="807" t="str">
        <f t="shared" si="87"/>
        <v/>
      </c>
      <c r="BR329" s="808" t="str">
        <f t="shared" si="88"/>
        <v/>
      </c>
      <c r="BS329" s="793"/>
      <c r="BT329" s="794"/>
      <c r="BU329" s="794"/>
      <c r="BV329" s="797"/>
      <c r="BW329" s="797"/>
      <c r="BX329" s="797"/>
      <c r="BY329" s="797"/>
      <c r="BZ329" s="797"/>
      <c r="CA329" s="797"/>
      <c r="CB329" s="797"/>
      <c r="CC329" s="797"/>
      <c r="CD329" s="797"/>
      <c r="CE329" s="797"/>
      <c r="CF329" s="797"/>
      <c r="CG329" s="797"/>
      <c r="CH329" s="797"/>
      <c r="CI329" s="794"/>
      <c r="CJ329" s="794"/>
      <c r="CK329" s="794"/>
      <c r="CL329" s="794"/>
      <c r="CM329" s="794"/>
      <c r="CN329" s="794"/>
      <c r="CO329" s="794"/>
      <c r="CP329" s="794"/>
      <c r="CQ329" s="794"/>
      <c r="CR329" s="794"/>
      <c r="CS329" s="794"/>
      <c r="CT329" s="794"/>
      <c r="CU329" s="794"/>
      <c r="CV329" s="797"/>
      <c r="CW329" s="794"/>
      <c r="CX329" s="794"/>
      <c r="CY329" s="794"/>
      <c r="CZ329" s="794"/>
      <c r="DA329" s="794"/>
      <c r="DB329" s="794"/>
      <c r="DC329" s="794"/>
      <c r="DD329" s="794"/>
      <c r="DE329" s="794"/>
      <c r="DF329" s="794"/>
      <c r="DG329" s="794"/>
      <c r="DH329" s="794"/>
      <c r="DI329" s="794"/>
      <c r="DJ329" s="794"/>
      <c r="DK329" s="794"/>
      <c r="DL329" s="794"/>
      <c r="DM329" s="794"/>
      <c r="DN329" s="794"/>
      <c r="DO329" s="794"/>
      <c r="DP329" s="794"/>
      <c r="DQ329" s="794"/>
      <c r="DR329" s="812" t="str">
        <f t="shared" si="79"/>
        <v/>
      </c>
      <c r="DS329" s="806" t="str">
        <f t="shared" si="80"/>
        <v/>
      </c>
      <c r="DT329" s="807" t="str">
        <f t="shared" si="81"/>
        <v/>
      </c>
      <c r="DU329" s="807" t="str">
        <f t="shared" si="82"/>
        <v/>
      </c>
      <c r="DV329" s="808" t="str">
        <f t="shared" si="83"/>
        <v/>
      </c>
      <c r="DW329" s="793"/>
      <c r="DX329" s="794"/>
      <c r="DY329" s="794"/>
      <c r="DZ329" s="797"/>
      <c r="EA329" s="797"/>
      <c r="EB329" s="797"/>
      <c r="EC329" s="797"/>
      <c r="ED329" s="797"/>
      <c r="EE329" s="797"/>
      <c r="EF329" s="797"/>
      <c r="EG329" s="797"/>
      <c r="EH329" s="797"/>
      <c r="EI329" s="797"/>
      <c r="EJ329" s="797"/>
      <c r="EK329" s="797"/>
      <c r="EL329" s="797"/>
      <c r="EM329" s="794"/>
      <c r="EN329" s="794"/>
      <c r="EO329" s="794"/>
      <c r="EP329" s="794"/>
      <c r="EQ329" s="794"/>
      <c r="ER329" s="794"/>
      <c r="ES329" s="794"/>
      <c r="ET329" s="794"/>
      <c r="EU329" s="794"/>
      <c r="EV329" s="794"/>
      <c r="EW329" s="794"/>
      <c r="EX329" s="794"/>
      <c r="EY329" s="794"/>
      <c r="EZ329" s="797"/>
      <c r="FA329" s="794"/>
      <c r="FB329" s="794"/>
      <c r="FC329" s="794"/>
      <c r="FD329" s="794"/>
      <c r="FE329" s="794"/>
      <c r="FF329" s="794"/>
      <c r="FG329" s="794"/>
      <c r="FH329" s="794"/>
      <c r="FI329" s="794"/>
      <c r="FJ329" s="794"/>
      <c r="FK329" s="794"/>
      <c r="FL329" s="794"/>
      <c r="FM329" s="794"/>
      <c r="FN329" s="794"/>
      <c r="FO329" s="794"/>
      <c r="FP329" s="794"/>
      <c r="FQ329" s="794"/>
      <c r="FR329" s="794"/>
      <c r="FS329" s="794"/>
      <c r="FT329" s="794"/>
      <c r="FU329" s="794"/>
      <c r="FV329" s="812" t="str">
        <f t="shared" si="89"/>
        <v/>
      </c>
      <c r="FW329" s="806" t="str">
        <f t="shared" si="90"/>
        <v/>
      </c>
      <c r="FX329" s="807" t="str">
        <f t="shared" si="91"/>
        <v/>
      </c>
      <c r="FY329" s="807" t="str">
        <f t="shared" si="92"/>
        <v/>
      </c>
      <c r="FZ329" s="808" t="str">
        <f t="shared" si="93"/>
        <v/>
      </c>
    </row>
    <row r="330" spans="14:182" x14ac:dyDescent="0.2">
      <c r="N330" s="804">
        <f>SUM(AirVision!A329)</f>
        <v>0</v>
      </c>
      <c r="O330" s="793"/>
      <c r="P330" s="794"/>
      <c r="Q330" s="794"/>
      <c r="R330" s="797"/>
      <c r="S330" s="797"/>
      <c r="T330" s="797"/>
      <c r="U330" s="797"/>
      <c r="V330" s="797"/>
      <c r="W330" s="797"/>
      <c r="X330" s="797"/>
      <c r="Y330" s="797"/>
      <c r="Z330" s="797"/>
      <c r="AA330" s="797"/>
      <c r="AB330" s="797"/>
      <c r="AC330" s="797"/>
      <c r="AD330" s="797"/>
      <c r="AE330" s="794"/>
      <c r="AF330" s="794"/>
      <c r="AG330" s="794"/>
      <c r="AH330" s="794"/>
      <c r="AI330" s="794"/>
      <c r="AJ330" s="794"/>
      <c r="AK330" s="794"/>
      <c r="AL330" s="794"/>
      <c r="AM330" s="794"/>
      <c r="AN330" s="794"/>
      <c r="AO330" s="794"/>
      <c r="AP330" s="794"/>
      <c r="AQ330" s="794"/>
      <c r="AR330" s="794"/>
      <c r="AS330" s="794"/>
      <c r="AT330" s="794"/>
      <c r="AU330" s="794"/>
      <c r="AV330" s="794"/>
      <c r="AW330" s="794"/>
      <c r="AX330" s="794"/>
      <c r="AY330" s="794"/>
      <c r="AZ330" s="794"/>
      <c r="BA330" s="794"/>
      <c r="BB330" s="794"/>
      <c r="BC330" s="794"/>
      <c r="BD330" s="794"/>
      <c r="BE330" s="794"/>
      <c r="BF330" s="794"/>
      <c r="BG330" s="794"/>
      <c r="BH330" s="794"/>
      <c r="BI330" s="794"/>
      <c r="BJ330" s="794"/>
      <c r="BK330" s="794"/>
      <c r="BL330" s="794"/>
      <c r="BM330" s="794"/>
      <c r="BN330" s="812" t="str">
        <f t="shared" si="84"/>
        <v/>
      </c>
      <c r="BO330" s="806" t="str">
        <f t="shared" si="85"/>
        <v/>
      </c>
      <c r="BP330" s="807" t="str">
        <f t="shared" si="86"/>
        <v/>
      </c>
      <c r="BQ330" s="807" t="str">
        <f t="shared" si="87"/>
        <v/>
      </c>
      <c r="BR330" s="808" t="str">
        <f t="shared" si="88"/>
        <v/>
      </c>
      <c r="BS330" s="793"/>
      <c r="BT330" s="794"/>
      <c r="BU330" s="794"/>
      <c r="BV330" s="797"/>
      <c r="BW330" s="797"/>
      <c r="BX330" s="797"/>
      <c r="BY330" s="797"/>
      <c r="BZ330" s="797"/>
      <c r="CA330" s="797"/>
      <c r="CB330" s="797"/>
      <c r="CC330" s="797"/>
      <c r="CD330" s="797"/>
      <c r="CE330" s="797"/>
      <c r="CF330" s="797"/>
      <c r="CG330" s="797"/>
      <c r="CH330" s="797"/>
      <c r="CI330" s="794"/>
      <c r="CJ330" s="794"/>
      <c r="CK330" s="794"/>
      <c r="CL330" s="794"/>
      <c r="CM330" s="794"/>
      <c r="CN330" s="794"/>
      <c r="CO330" s="794"/>
      <c r="CP330" s="794"/>
      <c r="CQ330" s="794"/>
      <c r="CR330" s="794"/>
      <c r="CS330" s="794"/>
      <c r="CT330" s="794"/>
      <c r="CU330" s="794"/>
      <c r="CV330" s="797"/>
      <c r="CW330" s="794"/>
      <c r="CX330" s="794"/>
      <c r="CY330" s="794"/>
      <c r="CZ330" s="794"/>
      <c r="DA330" s="794"/>
      <c r="DB330" s="794"/>
      <c r="DC330" s="794"/>
      <c r="DD330" s="794"/>
      <c r="DE330" s="794"/>
      <c r="DF330" s="794"/>
      <c r="DG330" s="794"/>
      <c r="DH330" s="794"/>
      <c r="DI330" s="794"/>
      <c r="DJ330" s="794"/>
      <c r="DK330" s="794"/>
      <c r="DL330" s="794"/>
      <c r="DM330" s="794"/>
      <c r="DN330" s="794"/>
      <c r="DO330" s="794"/>
      <c r="DP330" s="794"/>
      <c r="DQ330" s="794"/>
      <c r="DR330" s="812" t="str">
        <f t="shared" si="79"/>
        <v/>
      </c>
      <c r="DS330" s="806" t="str">
        <f t="shared" si="80"/>
        <v/>
      </c>
      <c r="DT330" s="807" t="str">
        <f t="shared" si="81"/>
        <v/>
      </c>
      <c r="DU330" s="807" t="str">
        <f t="shared" si="82"/>
        <v/>
      </c>
      <c r="DV330" s="808" t="str">
        <f t="shared" si="83"/>
        <v/>
      </c>
      <c r="DW330" s="793"/>
      <c r="DX330" s="794"/>
      <c r="DY330" s="794"/>
      <c r="DZ330" s="797"/>
      <c r="EA330" s="797"/>
      <c r="EB330" s="797"/>
      <c r="EC330" s="797"/>
      <c r="ED330" s="797"/>
      <c r="EE330" s="797"/>
      <c r="EF330" s="797"/>
      <c r="EG330" s="797"/>
      <c r="EH330" s="797"/>
      <c r="EI330" s="797"/>
      <c r="EJ330" s="797"/>
      <c r="EK330" s="797"/>
      <c r="EL330" s="797"/>
      <c r="EM330" s="794"/>
      <c r="EN330" s="794"/>
      <c r="EO330" s="794"/>
      <c r="EP330" s="794"/>
      <c r="EQ330" s="794"/>
      <c r="ER330" s="794"/>
      <c r="ES330" s="794"/>
      <c r="ET330" s="794"/>
      <c r="EU330" s="794"/>
      <c r="EV330" s="794"/>
      <c r="EW330" s="794"/>
      <c r="EX330" s="794"/>
      <c r="EY330" s="794"/>
      <c r="EZ330" s="797"/>
      <c r="FA330" s="794"/>
      <c r="FB330" s="794"/>
      <c r="FC330" s="794"/>
      <c r="FD330" s="794"/>
      <c r="FE330" s="794"/>
      <c r="FF330" s="794"/>
      <c r="FG330" s="794"/>
      <c r="FH330" s="794"/>
      <c r="FI330" s="794"/>
      <c r="FJ330" s="794"/>
      <c r="FK330" s="794"/>
      <c r="FL330" s="794"/>
      <c r="FM330" s="794"/>
      <c r="FN330" s="794"/>
      <c r="FO330" s="794"/>
      <c r="FP330" s="794"/>
      <c r="FQ330" s="794"/>
      <c r="FR330" s="794"/>
      <c r="FS330" s="794"/>
      <c r="FT330" s="794"/>
      <c r="FU330" s="794"/>
      <c r="FV330" s="812" t="str">
        <f t="shared" si="89"/>
        <v/>
      </c>
      <c r="FW330" s="806" t="str">
        <f t="shared" si="90"/>
        <v/>
      </c>
      <c r="FX330" s="807" t="str">
        <f t="shared" si="91"/>
        <v/>
      </c>
      <c r="FY330" s="807" t="str">
        <f t="shared" si="92"/>
        <v/>
      </c>
      <c r="FZ330" s="808" t="str">
        <f t="shared" si="93"/>
        <v/>
      </c>
    </row>
    <row r="331" spans="14:182" x14ac:dyDescent="0.2">
      <c r="N331" s="804">
        <f>SUM(AirVision!A330)</f>
        <v>0</v>
      </c>
      <c r="O331" s="793"/>
      <c r="P331" s="794"/>
      <c r="Q331" s="794"/>
      <c r="R331" s="797"/>
      <c r="S331" s="797"/>
      <c r="T331" s="797"/>
      <c r="U331" s="797"/>
      <c r="V331" s="797"/>
      <c r="W331" s="797"/>
      <c r="X331" s="797"/>
      <c r="Y331" s="797"/>
      <c r="Z331" s="797"/>
      <c r="AA331" s="797"/>
      <c r="AB331" s="797"/>
      <c r="AC331" s="797"/>
      <c r="AD331" s="797"/>
      <c r="AE331" s="794"/>
      <c r="AF331" s="794"/>
      <c r="AG331" s="794"/>
      <c r="AH331" s="794"/>
      <c r="AI331" s="794"/>
      <c r="AJ331" s="794"/>
      <c r="AK331" s="794"/>
      <c r="AL331" s="794"/>
      <c r="AM331" s="794"/>
      <c r="AN331" s="794"/>
      <c r="AO331" s="794"/>
      <c r="AP331" s="794"/>
      <c r="AQ331" s="794"/>
      <c r="AR331" s="794"/>
      <c r="AS331" s="794"/>
      <c r="AT331" s="794"/>
      <c r="AU331" s="794"/>
      <c r="AV331" s="794"/>
      <c r="AW331" s="794"/>
      <c r="AX331" s="794"/>
      <c r="AY331" s="794"/>
      <c r="AZ331" s="794"/>
      <c r="BA331" s="794"/>
      <c r="BB331" s="794"/>
      <c r="BC331" s="794"/>
      <c r="BD331" s="794"/>
      <c r="BE331" s="794"/>
      <c r="BF331" s="794"/>
      <c r="BG331" s="794"/>
      <c r="BH331" s="794"/>
      <c r="BI331" s="794"/>
      <c r="BJ331" s="794"/>
      <c r="BK331" s="794"/>
      <c r="BL331" s="794"/>
      <c r="BM331" s="794"/>
      <c r="BN331" s="812" t="str">
        <f t="shared" si="84"/>
        <v/>
      </c>
      <c r="BO331" s="806" t="str">
        <f t="shared" si="85"/>
        <v/>
      </c>
      <c r="BP331" s="807" t="str">
        <f t="shared" si="86"/>
        <v/>
      </c>
      <c r="BQ331" s="807" t="str">
        <f t="shared" si="87"/>
        <v/>
      </c>
      <c r="BR331" s="808" t="str">
        <f t="shared" si="88"/>
        <v/>
      </c>
      <c r="BS331" s="793"/>
      <c r="BT331" s="794"/>
      <c r="BU331" s="794"/>
      <c r="BV331" s="797"/>
      <c r="BW331" s="797"/>
      <c r="BX331" s="797"/>
      <c r="BY331" s="797"/>
      <c r="BZ331" s="797"/>
      <c r="CA331" s="797"/>
      <c r="CB331" s="797"/>
      <c r="CC331" s="797"/>
      <c r="CD331" s="797"/>
      <c r="CE331" s="797"/>
      <c r="CF331" s="797"/>
      <c r="CG331" s="797"/>
      <c r="CH331" s="797"/>
      <c r="CI331" s="794"/>
      <c r="CJ331" s="794"/>
      <c r="CK331" s="794"/>
      <c r="CL331" s="794"/>
      <c r="CM331" s="794"/>
      <c r="CN331" s="794"/>
      <c r="CO331" s="794"/>
      <c r="CP331" s="794"/>
      <c r="CQ331" s="794"/>
      <c r="CR331" s="794"/>
      <c r="CS331" s="794"/>
      <c r="CT331" s="794"/>
      <c r="CU331" s="794"/>
      <c r="CV331" s="797"/>
      <c r="CW331" s="794"/>
      <c r="CX331" s="794"/>
      <c r="CY331" s="794"/>
      <c r="CZ331" s="794"/>
      <c r="DA331" s="794"/>
      <c r="DB331" s="794"/>
      <c r="DC331" s="794"/>
      <c r="DD331" s="794"/>
      <c r="DE331" s="794"/>
      <c r="DF331" s="794"/>
      <c r="DG331" s="794"/>
      <c r="DH331" s="794"/>
      <c r="DI331" s="794"/>
      <c r="DJ331" s="794"/>
      <c r="DK331" s="794"/>
      <c r="DL331" s="794"/>
      <c r="DM331" s="794"/>
      <c r="DN331" s="794"/>
      <c r="DO331" s="794"/>
      <c r="DP331" s="794"/>
      <c r="DQ331" s="794"/>
      <c r="DR331" s="812" t="str">
        <f t="shared" si="79"/>
        <v/>
      </c>
      <c r="DS331" s="806" t="str">
        <f t="shared" si="80"/>
        <v/>
      </c>
      <c r="DT331" s="807" t="str">
        <f t="shared" si="81"/>
        <v/>
      </c>
      <c r="DU331" s="807" t="str">
        <f t="shared" si="82"/>
        <v/>
      </c>
      <c r="DV331" s="808" t="str">
        <f t="shared" si="83"/>
        <v/>
      </c>
      <c r="DW331" s="793"/>
      <c r="DX331" s="794"/>
      <c r="DY331" s="794"/>
      <c r="DZ331" s="797"/>
      <c r="EA331" s="797"/>
      <c r="EB331" s="797"/>
      <c r="EC331" s="797"/>
      <c r="ED331" s="797"/>
      <c r="EE331" s="797"/>
      <c r="EF331" s="797"/>
      <c r="EG331" s="797"/>
      <c r="EH331" s="797"/>
      <c r="EI331" s="797"/>
      <c r="EJ331" s="797"/>
      <c r="EK331" s="797"/>
      <c r="EL331" s="797"/>
      <c r="EM331" s="794"/>
      <c r="EN331" s="794"/>
      <c r="EO331" s="794"/>
      <c r="EP331" s="794"/>
      <c r="EQ331" s="794"/>
      <c r="ER331" s="794"/>
      <c r="ES331" s="794"/>
      <c r="ET331" s="794"/>
      <c r="EU331" s="794"/>
      <c r="EV331" s="794"/>
      <c r="EW331" s="794"/>
      <c r="EX331" s="794"/>
      <c r="EY331" s="794"/>
      <c r="EZ331" s="797"/>
      <c r="FA331" s="794"/>
      <c r="FB331" s="794"/>
      <c r="FC331" s="794"/>
      <c r="FD331" s="794"/>
      <c r="FE331" s="794"/>
      <c r="FF331" s="794"/>
      <c r="FG331" s="794"/>
      <c r="FH331" s="794"/>
      <c r="FI331" s="794"/>
      <c r="FJ331" s="794"/>
      <c r="FK331" s="794"/>
      <c r="FL331" s="794"/>
      <c r="FM331" s="794"/>
      <c r="FN331" s="794"/>
      <c r="FO331" s="794"/>
      <c r="FP331" s="794"/>
      <c r="FQ331" s="794"/>
      <c r="FR331" s="794"/>
      <c r="FS331" s="794"/>
      <c r="FT331" s="794"/>
      <c r="FU331" s="794"/>
      <c r="FV331" s="812" t="str">
        <f t="shared" si="89"/>
        <v/>
      </c>
      <c r="FW331" s="806" t="str">
        <f t="shared" si="90"/>
        <v/>
      </c>
      <c r="FX331" s="807" t="str">
        <f t="shared" si="91"/>
        <v/>
      </c>
      <c r="FY331" s="807" t="str">
        <f t="shared" si="92"/>
        <v/>
      </c>
      <c r="FZ331" s="808" t="str">
        <f t="shared" si="93"/>
        <v/>
      </c>
    </row>
    <row r="332" spans="14:182" x14ac:dyDescent="0.2">
      <c r="N332" s="804">
        <f>SUM(AirVision!A331)</f>
        <v>0</v>
      </c>
      <c r="O332" s="793"/>
      <c r="P332" s="794"/>
      <c r="Q332" s="794"/>
      <c r="R332" s="797"/>
      <c r="S332" s="797"/>
      <c r="T332" s="797"/>
      <c r="U332" s="797"/>
      <c r="V332" s="797"/>
      <c r="W332" s="797"/>
      <c r="X332" s="797"/>
      <c r="Y332" s="797"/>
      <c r="Z332" s="797"/>
      <c r="AA332" s="797"/>
      <c r="AB332" s="797"/>
      <c r="AC332" s="797"/>
      <c r="AD332" s="797"/>
      <c r="AE332" s="794"/>
      <c r="AF332" s="794"/>
      <c r="AG332" s="794"/>
      <c r="AH332" s="794"/>
      <c r="AI332" s="794"/>
      <c r="AJ332" s="794"/>
      <c r="AK332" s="794"/>
      <c r="AL332" s="794"/>
      <c r="AM332" s="794"/>
      <c r="AN332" s="794"/>
      <c r="AO332" s="794"/>
      <c r="AP332" s="794"/>
      <c r="AQ332" s="794"/>
      <c r="AR332" s="794"/>
      <c r="AS332" s="794"/>
      <c r="AT332" s="794"/>
      <c r="AU332" s="794"/>
      <c r="AV332" s="794"/>
      <c r="AW332" s="794"/>
      <c r="AX332" s="794"/>
      <c r="AY332" s="794"/>
      <c r="AZ332" s="794"/>
      <c r="BA332" s="794"/>
      <c r="BB332" s="794"/>
      <c r="BC332" s="794"/>
      <c r="BD332" s="794"/>
      <c r="BE332" s="794"/>
      <c r="BF332" s="794"/>
      <c r="BG332" s="794"/>
      <c r="BH332" s="794"/>
      <c r="BI332" s="794"/>
      <c r="BJ332" s="794"/>
      <c r="BK332" s="794"/>
      <c r="BL332" s="794"/>
      <c r="BM332" s="794"/>
      <c r="BN332" s="812" t="str">
        <f t="shared" si="84"/>
        <v/>
      </c>
      <c r="BO332" s="806" t="str">
        <f t="shared" si="85"/>
        <v/>
      </c>
      <c r="BP332" s="807" t="str">
        <f t="shared" si="86"/>
        <v/>
      </c>
      <c r="BQ332" s="807" t="str">
        <f t="shared" si="87"/>
        <v/>
      </c>
      <c r="BR332" s="808" t="str">
        <f t="shared" si="88"/>
        <v/>
      </c>
      <c r="BS332" s="793"/>
      <c r="BT332" s="794"/>
      <c r="BU332" s="794"/>
      <c r="BV332" s="797"/>
      <c r="BW332" s="797"/>
      <c r="BX332" s="797"/>
      <c r="BY332" s="797"/>
      <c r="BZ332" s="797"/>
      <c r="CA332" s="797"/>
      <c r="CB332" s="797"/>
      <c r="CC332" s="797"/>
      <c r="CD332" s="797"/>
      <c r="CE332" s="797"/>
      <c r="CF332" s="797"/>
      <c r="CG332" s="797"/>
      <c r="CH332" s="797"/>
      <c r="CI332" s="794"/>
      <c r="CJ332" s="794"/>
      <c r="CK332" s="794"/>
      <c r="CL332" s="794"/>
      <c r="CM332" s="794"/>
      <c r="CN332" s="794"/>
      <c r="CO332" s="794"/>
      <c r="CP332" s="794"/>
      <c r="CQ332" s="794"/>
      <c r="CR332" s="794"/>
      <c r="CS332" s="794"/>
      <c r="CT332" s="794"/>
      <c r="CU332" s="794"/>
      <c r="CV332" s="797"/>
      <c r="CW332" s="794"/>
      <c r="CX332" s="794"/>
      <c r="CY332" s="794"/>
      <c r="CZ332" s="794"/>
      <c r="DA332" s="794"/>
      <c r="DB332" s="794"/>
      <c r="DC332" s="794"/>
      <c r="DD332" s="794"/>
      <c r="DE332" s="794"/>
      <c r="DF332" s="794"/>
      <c r="DG332" s="794"/>
      <c r="DH332" s="794"/>
      <c r="DI332" s="794"/>
      <c r="DJ332" s="794"/>
      <c r="DK332" s="794"/>
      <c r="DL332" s="794"/>
      <c r="DM332" s="794"/>
      <c r="DN332" s="794"/>
      <c r="DO332" s="794"/>
      <c r="DP332" s="794"/>
      <c r="DQ332" s="794"/>
      <c r="DR332" s="812" t="str">
        <f t="shared" si="79"/>
        <v/>
      </c>
      <c r="DS332" s="806" t="str">
        <f t="shared" si="80"/>
        <v/>
      </c>
      <c r="DT332" s="807" t="str">
        <f t="shared" si="81"/>
        <v/>
      </c>
      <c r="DU332" s="807" t="str">
        <f t="shared" si="82"/>
        <v/>
      </c>
      <c r="DV332" s="808" t="str">
        <f t="shared" si="83"/>
        <v/>
      </c>
      <c r="DW332" s="793"/>
      <c r="DX332" s="794"/>
      <c r="DY332" s="794"/>
      <c r="DZ332" s="797"/>
      <c r="EA332" s="797"/>
      <c r="EB332" s="797"/>
      <c r="EC332" s="797"/>
      <c r="ED332" s="797"/>
      <c r="EE332" s="797"/>
      <c r="EF332" s="797"/>
      <c r="EG332" s="797"/>
      <c r="EH332" s="797"/>
      <c r="EI332" s="797"/>
      <c r="EJ332" s="797"/>
      <c r="EK332" s="797"/>
      <c r="EL332" s="797"/>
      <c r="EM332" s="794"/>
      <c r="EN332" s="794"/>
      <c r="EO332" s="794"/>
      <c r="EP332" s="794"/>
      <c r="EQ332" s="794"/>
      <c r="ER332" s="794"/>
      <c r="ES332" s="794"/>
      <c r="ET332" s="794"/>
      <c r="EU332" s="794"/>
      <c r="EV332" s="794"/>
      <c r="EW332" s="794"/>
      <c r="EX332" s="794"/>
      <c r="EY332" s="794"/>
      <c r="EZ332" s="797"/>
      <c r="FA332" s="794"/>
      <c r="FB332" s="794"/>
      <c r="FC332" s="794"/>
      <c r="FD332" s="794"/>
      <c r="FE332" s="794"/>
      <c r="FF332" s="794"/>
      <c r="FG332" s="794"/>
      <c r="FH332" s="794"/>
      <c r="FI332" s="794"/>
      <c r="FJ332" s="794"/>
      <c r="FK332" s="794"/>
      <c r="FL332" s="794"/>
      <c r="FM332" s="794"/>
      <c r="FN332" s="794"/>
      <c r="FO332" s="794"/>
      <c r="FP332" s="794"/>
      <c r="FQ332" s="794"/>
      <c r="FR332" s="794"/>
      <c r="FS332" s="794"/>
      <c r="FT332" s="794"/>
      <c r="FU332" s="794"/>
      <c r="FV332" s="812" t="str">
        <f t="shared" si="89"/>
        <v/>
      </c>
      <c r="FW332" s="806" t="str">
        <f t="shared" si="90"/>
        <v/>
      </c>
      <c r="FX332" s="807" t="str">
        <f t="shared" si="91"/>
        <v/>
      </c>
      <c r="FY332" s="807" t="str">
        <f t="shared" si="92"/>
        <v/>
      </c>
      <c r="FZ332" s="808" t="str">
        <f t="shared" si="93"/>
        <v/>
      </c>
    </row>
    <row r="333" spans="14:182" x14ac:dyDescent="0.2">
      <c r="N333" s="804">
        <f>SUM(AirVision!A332)</f>
        <v>0</v>
      </c>
      <c r="O333" s="793"/>
      <c r="P333" s="794"/>
      <c r="Q333" s="794"/>
      <c r="R333" s="797"/>
      <c r="S333" s="797"/>
      <c r="T333" s="797"/>
      <c r="U333" s="797"/>
      <c r="V333" s="797"/>
      <c r="W333" s="797"/>
      <c r="X333" s="797"/>
      <c r="Y333" s="797"/>
      <c r="Z333" s="797"/>
      <c r="AA333" s="797"/>
      <c r="AB333" s="797"/>
      <c r="AC333" s="797"/>
      <c r="AD333" s="797"/>
      <c r="AE333" s="794"/>
      <c r="AF333" s="794"/>
      <c r="AG333" s="794"/>
      <c r="AH333" s="794"/>
      <c r="AI333" s="794"/>
      <c r="AJ333" s="794"/>
      <c r="AK333" s="794"/>
      <c r="AL333" s="794"/>
      <c r="AM333" s="794"/>
      <c r="AN333" s="794"/>
      <c r="AO333" s="794"/>
      <c r="AP333" s="794"/>
      <c r="AQ333" s="794"/>
      <c r="AR333" s="794"/>
      <c r="AS333" s="794"/>
      <c r="AT333" s="794"/>
      <c r="AU333" s="794"/>
      <c r="AV333" s="794"/>
      <c r="AW333" s="794"/>
      <c r="AX333" s="794"/>
      <c r="AY333" s="794"/>
      <c r="AZ333" s="794"/>
      <c r="BA333" s="794"/>
      <c r="BB333" s="794"/>
      <c r="BC333" s="794"/>
      <c r="BD333" s="794"/>
      <c r="BE333" s="794"/>
      <c r="BF333" s="794"/>
      <c r="BG333" s="794"/>
      <c r="BH333" s="794"/>
      <c r="BI333" s="794"/>
      <c r="BJ333" s="794"/>
      <c r="BK333" s="794"/>
      <c r="BL333" s="794"/>
      <c r="BM333" s="794"/>
      <c r="BN333" s="812" t="str">
        <f t="shared" si="84"/>
        <v/>
      </c>
      <c r="BO333" s="806" t="str">
        <f t="shared" si="85"/>
        <v/>
      </c>
      <c r="BP333" s="807" t="str">
        <f t="shared" si="86"/>
        <v/>
      </c>
      <c r="BQ333" s="807" t="str">
        <f t="shared" si="87"/>
        <v/>
      </c>
      <c r="BR333" s="808" t="str">
        <f t="shared" si="88"/>
        <v/>
      </c>
      <c r="BS333" s="793"/>
      <c r="BT333" s="794"/>
      <c r="BU333" s="794"/>
      <c r="BV333" s="797"/>
      <c r="BW333" s="797"/>
      <c r="BX333" s="797"/>
      <c r="BY333" s="797"/>
      <c r="BZ333" s="797"/>
      <c r="CA333" s="797"/>
      <c r="CB333" s="797"/>
      <c r="CC333" s="797"/>
      <c r="CD333" s="797"/>
      <c r="CE333" s="797"/>
      <c r="CF333" s="797"/>
      <c r="CG333" s="797"/>
      <c r="CH333" s="797"/>
      <c r="CI333" s="794"/>
      <c r="CJ333" s="794"/>
      <c r="CK333" s="794"/>
      <c r="CL333" s="794"/>
      <c r="CM333" s="794"/>
      <c r="CN333" s="794"/>
      <c r="CO333" s="794"/>
      <c r="CP333" s="794"/>
      <c r="CQ333" s="794"/>
      <c r="CR333" s="794"/>
      <c r="CS333" s="794"/>
      <c r="CT333" s="794"/>
      <c r="CU333" s="794"/>
      <c r="CV333" s="797"/>
      <c r="CW333" s="794"/>
      <c r="CX333" s="794"/>
      <c r="CY333" s="794"/>
      <c r="CZ333" s="794"/>
      <c r="DA333" s="794"/>
      <c r="DB333" s="794"/>
      <c r="DC333" s="794"/>
      <c r="DD333" s="794"/>
      <c r="DE333" s="794"/>
      <c r="DF333" s="794"/>
      <c r="DG333" s="794"/>
      <c r="DH333" s="794"/>
      <c r="DI333" s="794"/>
      <c r="DJ333" s="794"/>
      <c r="DK333" s="794"/>
      <c r="DL333" s="794"/>
      <c r="DM333" s="794"/>
      <c r="DN333" s="794"/>
      <c r="DO333" s="794"/>
      <c r="DP333" s="794"/>
      <c r="DQ333" s="794"/>
      <c r="DR333" s="812" t="str">
        <f t="shared" si="79"/>
        <v/>
      </c>
      <c r="DS333" s="806" t="str">
        <f t="shared" si="80"/>
        <v/>
      </c>
      <c r="DT333" s="807" t="str">
        <f t="shared" si="81"/>
        <v/>
      </c>
      <c r="DU333" s="807" t="str">
        <f t="shared" si="82"/>
        <v/>
      </c>
      <c r="DV333" s="808" t="str">
        <f t="shared" si="83"/>
        <v/>
      </c>
      <c r="DW333" s="793"/>
      <c r="DX333" s="794"/>
      <c r="DY333" s="794"/>
      <c r="DZ333" s="797"/>
      <c r="EA333" s="797"/>
      <c r="EB333" s="797"/>
      <c r="EC333" s="797"/>
      <c r="ED333" s="797"/>
      <c r="EE333" s="797"/>
      <c r="EF333" s="797"/>
      <c r="EG333" s="797"/>
      <c r="EH333" s="797"/>
      <c r="EI333" s="797"/>
      <c r="EJ333" s="797"/>
      <c r="EK333" s="797"/>
      <c r="EL333" s="797"/>
      <c r="EM333" s="794"/>
      <c r="EN333" s="794"/>
      <c r="EO333" s="794"/>
      <c r="EP333" s="794"/>
      <c r="EQ333" s="794"/>
      <c r="ER333" s="794"/>
      <c r="ES333" s="794"/>
      <c r="ET333" s="794"/>
      <c r="EU333" s="794"/>
      <c r="EV333" s="794"/>
      <c r="EW333" s="794"/>
      <c r="EX333" s="794"/>
      <c r="EY333" s="794"/>
      <c r="EZ333" s="797"/>
      <c r="FA333" s="794"/>
      <c r="FB333" s="794"/>
      <c r="FC333" s="794"/>
      <c r="FD333" s="794"/>
      <c r="FE333" s="794"/>
      <c r="FF333" s="794"/>
      <c r="FG333" s="794"/>
      <c r="FH333" s="794"/>
      <c r="FI333" s="794"/>
      <c r="FJ333" s="794"/>
      <c r="FK333" s="794"/>
      <c r="FL333" s="794"/>
      <c r="FM333" s="794"/>
      <c r="FN333" s="794"/>
      <c r="FO333" s="794"/>
      <c r="FP333" s="794"/>
      <c r="FQ333" s="794"/>
      <c r="FR333" s="794"/>
      <c r="FS333" s="794"/>
      <c r="FT333" s="794"/>
      <c r="FU333" s="794"/>
      <c r="FV333" s="812" t="str">
        <f t="shared" si="89"/>
        <v/>
      </c>
      <c r="FW333" s="806" t="str">
        <f t="shared" si="90"/>
        <v/>
      </c>
      <c r="FX333" s="807" t="str">
        <f t="shared" si="91"/>
        <v/>
      </c>
      <c r="FY333" s="807" t="str">
        <f t="shared" si="92"/>
        <v/>
      </c>
      <c r="FZ333" s="808" t="str">
        <f t="shared" si="93"/>
        <v/>
      </c>
    </row>
    <row r="334" spans="14:182" x14ac:dyDescent="0.2">
      <c r="N334" s="804">
        <f>SUM(AirVision!A333)</f>
        <v>0</v>
      </c>
      <c r="O334" s="793"/>
      <c r="P334" s="794"/>
      <c r="Q334" s="794"/>
      <c r="R334" s="797"/>
      <c r="S334" s="797"/>
      <c r="T334" s="797"/>
      <c r="U334" s="797"/>
      <c r="V334" s="797"/>
      <c r="W334" s="797"/>
      <c r="X334" s="797"/>
      <c r="Y334" s="797"/>
      <c r="Z334" s="797"/>
      <c r="AA334" s="797"/>
      <c r="AB334" s="797"/>
      <c r="AC334" s="797"/>
      <c r="AD334" s="797"/>
      <c r="AE334" s="794"/>
      <c r="AF334" s="794"/>
      <c r="AG334" s="794"/>
      <c r="AH334" s="794"/>
      <c r="AI334" s="794"/>
      <c r="AJ334" s="794"/>
      <c r="AK334" s="794"/>
      <c r="AL334" s="794"/>
      <c r="AM334" s="794"/>
      <c r="AN334" s="794"/>
      <c r="AO334" s="794"/>
      <c r="AP334" s="794"/>
      <c r="AQ334" s="794"/>
      <c r="AR334" s="794"/>
      <c r="AS334" s="794"/>
      <c r="AT334" s="794"/>
      <c r="AU334" s="794"/>
      <c r="AV334" s="794"/>
      <c r="AW334" s="794"/>
      <c r="AX334" s="794"/>
      <c r="AY334" s="794"/>
      <c r="AZ334" s="794"/>
      <c r="BA334" s="794"/>
      <c r="BB334" s="794"/>
      <c r="BC334" s="794"/>
      <c r="BD334" s="794"/>
      <c r="BE334" s="794"/>
      <c r="BF334" s="794"/>
      <c r="BG334" s="794"/>
      <c r="BH334" s="794"/>
      <c r="BI334" s="794"/>
      <c r="BJ334" s="794"/>
      <c r="BK334" s="794"/>
      <c r="BL334" s="794"/>
      <c r="BM334" s="794"/>
      <c r="BN334" s="812" t="str">
        <f t="shared" si="84"/>
        <v/>
      </c>
      <c r="BO334" s="806" t="str">
        <f t="shared" si="85"/>
        <v/>
      </c>
      <c r="BP334" s="807" t="str">
        <f t="shared" si="86"/>
        <v/>
      </c>
      <c r="BQ334" s="807" t="str">
        <f t="shared" si="87"/>
        <v/>
      </c>
      <c r="BR334" s="808" t="str">
        <f t="shared" si="88"/>
        <v/>
      </c>
      <c r="BS334" s="793"/>
      <c r="BT334" s="794"/>
      <c r="BU334" s="794"/>
      <c r="BV334" s="797"/>
      <c r="BW334" s="797"/>
      <c r="BX334" s="797"/>
      <c r="BY334" s="797"/>
      <c r="BZ334" s="797"/>
      <c r="CA334" s="797"/>
      <c r="CB334" s="797"/>
      <c r="CC334" s="797"/>
      <c r="CD334" s="797"/>
      <c r="CE334" s="797"/>
      <c r="CF334" s="797"/>
      <c r="CG334" s="797"/>
      <c r="CH334" s="797"/>
      <c r="CI334" s="794"/>
      <c r="CJ334" s="794"/>
      <c r="CK334" s="794"/>
      <c r="CL334" s="794"/>
      <c r="CM334" s="794"/>
      <c r="CN334" s="794"/>
      <c r="CO334" s="794"/>
      <c r="CP334" s="794"/>
      <c r="CQ334" s="794"/>
      <c r="CR334" s="794"/>
      <c r="CS334" s="794"/>
      <c r="CT334" s="794"/>
      <c r="CU334" s="794"/>
      <c r="CV334" s="797"/>
      <c r="CW334" s="794"/>
      <c r="CX334" s="794"/>
      <c r="CY334" s="794"/>
      <c r="CZ334" s="794"/>
      <c r="DA334" s="794"/>
      <c r="DB334" s="794"/>
      <c r="DC334" s="794"/>
      <c r="DD334" s="794"/>
      <c r="DE334" s="794"/>
      <c r="DF334" s="794"/>
      <c r="DG334" s="794"/>
      <c r="DH334" s="794"/>
      <c r="DI334" s="794"/>
      <c r="DJ334" s="794"/>
      <c r="DK334" s="794"/>
      <c r="DL334" s="794"/>
      <c r="DM334" s="794"/>
      <c r="DN334" s="794"/>
      <c r="DO334" s="794"/>
      <c r="DP334" s="794"/>
      <c r="DQ334" s="794"/>
      <c r="DR334" s="812" t="str">
        <f t="shared" si="79"/>
        <v/>
      </c>
      <c r="DS334" s="806" t="str">
        <f t="shared" si="80"/>
        <v/>
      </c>
      <c r="DT334" s="807" t="str">
        <f t="shared" si="81"/>
        <v/>
      </c>
      <c r="DU334" s="807" t="str">
        <f t="shared" si="82"/>
        <v/>
      </c>
      <c r="DV334" s="808" t="str">
        <f t="shared" si="83"/>
        <v/>
      </c>
      <c r="DW334" s="793"/>
      <c r="DX334" s="794"/>
      <c r="DY334" s="794"/>
      <c r="DZ334" s="797"/>
      <c r="EA334" s="797"/>
      <c r="EB334" s="797"/>
      <c r="EC334" s="797"/>
      <c r="ED334" s="797"/>
      <c r="EE334" s="797"/>
      <c r="EF334" s="797"/>
      <c r="EG334" s="797"/>
      <c r="EH334" s="797"/>
      <c r="EI334" s="797"/>
      <c r="EJ334" s="797"/>
      <c r="EK334" s="797"/>
      <c r="EL334" s="797"/>
      <c r="EM334" s="794"/>
      <c r="EN334" s="794"/>
      <c r="EO334" s="794"/>
      <c r="EP334" s="794"/>
      <c r="EQ334" s="794"/>
      <c r="ER334" s="794"/>
      <c r="ES334" s="794"/>
      <c r="ET334" s="794"/>
      <c r="EU334" s="794"/>
      <c r="EV334" s="794"/>
      <c r="EW334" s="794"/>
      <c r="EX334" s="794"/>
      <c r="EY334" s="794"/>
      <c r="EZ334" s="797"/>
      <c r="FA334" s="794"/>
      <c r="FB334" s="794"/>
      <c r="FC334" s="794"/>
      <c r="FD334" s="794"/>
      <c r="FE334" s="794"/>
      <c r="FF334" s="794"/>
      <c r="FG334" s="794"/>
      <c r="FH334" s="794"/>
      <c r="FI334" s="794"/>
      <c r="FJ334" s="794"/>
      <c r="FK334" s="794"/>
      <c r="FL334" s="794"/>
      <c r="FM334" s="794"/>
      <c r="FN334" s="794"/>
      <c r="FO334" s="794"/>
      <c r="FP334" s="794"/>
      <c r="FQ334" s="794"/>
      <c r="FR334" s="794"/>
      <c r="FS334" s="794"/>
      <c r="FT334" s="794"/>
      <c r="FU334" s="794"/>
      <c r="FV334" s="812" t="str">
        <f t="shared" si="89"/>
        <v/>
      </c>
      <c r="FW334" s="806" t="str">
        <f t="shared" si="90"/>
        <v/>
      </c>
      <c r="FX334" s="807" t="str">
        <f t="shared" si="91"/>
        <v/>
      </c>
      <c r="FY334" s="807" t="str">
        <f t="shared" si="92"/>
        <v/>
      </c>
      <c r="FZ334" s="808" t="str">
        <f t="shared" si="93"/>
        <v/>
      </c>
    </row>
    <row r="335" spans="14:182" x14ac:dyDescent="0.2">
      <c r="N335" s="804">
        <f>SUM(AirVision!A334)</f>
        <v>0</v>
      </c>
      <c r="O335" s="793"/>
      <c r="P335" s="794"/>
      <c r="Q335" s="794"/>
      <c r="R335" s="797"/>
      <c r="S335" s="797"/>
      <c r="T335" s="797"/>
      <c r="U335" s="797"/>
      <c r="V335" s="797"/>
      <c r="W335" s="797"/>
      <c r="X335" s="797"/>
      <c r="Y335" s="797"/>
      <c r="Z335" s="797"/>
      <c r="AA335" s="797"/>
      <c r="AB335" s="797"/>
      <c r="AC335" s="797"/>
      <c r="AD335" s="797"/>
      <c r="AE335" s="794"/>
      <c r="AF335" s="794"/>
      <c r="AG335" s="794"/>
      <c r="AH335" s="794"/>
      <c r="AI335" s="794"/>
      <c r="AJ335" s="794"/>
      <c r="AK335" s="794"/>
      <c r="AL335" s="794"/>
      <c r="AM335" s="794"/>
      <c r="AN335" s="794"/>
      <c r="AO335" s="794"/>
      <c r="AP335" s="794"/>
      <c r="AQ335" s="794"/>
      <c r="AR335" s="794"/>
      <c r="AS335" s="794"/>
      <c r="AT335" s="794"/>
      <c r="AU335" s="794"/>
      <c r="AV335" s="794"/>
      <c r="AW335" s="794"/>
      <c r="AX335" s="794"/>
      <c r="AY335" s="794"/>
      <c r="AZ335" s="794"/>
      <c r="BA335" s="794"/>
      <c r="BB335" s="794"/>
      <c r="BC335" s="794"/>
      <c r="BD335" s="794"/>
      <c r="BE335" s="794"/>
      <c r="BF335" s="794"/>
      <c r="BG335" s="794"/>
      <c r="BH335" s="794"/>
      <c r="BI335" s="794"/>
      <c r="BJ335" s="794"/>
      <c r="BK335" s="794"/>
      <c r="BL335" s="794"/>
      <c r="BM335" s="794"/>
      <c r="BN335" s="812" t="str">
        <f t="shared" si="84"/>
        <v/>
      </c>
      <c r="BO335" s="806" t="str">
        <f t="shared" si="85"/>
        <v/>
      </c>
      <c r="BP335" s="807" t="str">
        <f t="shared" si="86"/>
        <v/>
      </c>
      <c r="BQ335" s="807" t="str">
        <f t="shared" si="87"/>
        <v/>
      </c>
      <c r="BR335" s="808" t="str">
        <f t="shared" si="88"/>
        <v/>
      </c>
      <c r="BS335" s="793"/>
      <c r="BT335" s="794"/>
      <c r="BU335" s="794"/>
      <c r="BV335" s="797"/>
      <c r="BW335" s="797"/>
      <c r="BX335" s="797"/>
      <c r="BY335" s="797"/>
      <c r="BZ335" s="797"/>
      <c r="CA335" s="797"/>
      <c r="CB335" s="797"/>
      <c r="CC335" s="797"/>
      <c r="CD335" s="797"/>
      <c r="CE335" s="797"/>
      <c r="CF335" s="797"/>
      <c r="CG335" s="797"/>
      <c r="CH335" s="797"/>
      <c r="CI335" s="794"/>
      <c r="CJ335" s="794"/>
      <c r="CK335" s="794"/>
      <c r="CL335" s="794"/>
      <c r="CM335" s="794"/>
      <c r="CN335" s="794"/>
      <c r="CO335" s="794"/>
      <c r="CP335" s="794"/>
      <c r="CQ335" s="794"/>
      <c r="CR335" s="794"/>
      <c r="CS335" s="794"/>
      <c r="CT335" s="794"/>
      <c r="CU335" s="794"/>
      <c r="CV335" s="797"/>
      <c r="CW335" s="794"/>
      <c r="CX335" s="794"/>
      <c r="CY335" s="794"/>
      <c r="CZ335" s="794"/>
      <c r="DA335" s="794"/>
      <c r="DB335" s="794"/>
      <c r="DC335" s="794"/>
      <c r="DD335" s="794"/>
      <c r="DE335" s="794"/>
      <c r="DF335" s="794"/>
      <c r="DG335" s="794"/>
      <c r="DH335" s="794"/>
      <c r="DI335" s="794"/>
      <c r="DJ335" s="794"/>
      <c r="DK335" s="794"/>
      <c r="DL335" s="794"/>
      <c r="DM335" s="794"/>
      <c r="DN335" s="794"/>
      <c r="DO335" s="794"/>
      <c r="DP335" s="794"/>
      <c r="DQ335" s="794"/>
      <c r="DR335" s="812" t="str">
        <f t="shared" si="79"/>
        <v/>
      </c>
      <c r="DS335" s="806" t="str">
        <f t="shared" si="80"/>
        <v/>
      </c>
      <c r="DT335" s="807" t="str">
        <f t="shared" si="81"/>
        <v/>
      </c>
      <c r="DU335" s="807" t="str">
        <f t="shared" si="82"/>
        <v/>
      </c>
      <c r="DV335" s="808" t="str">
        <f t="shared" si="83"/>
        <v/>
      </c>
      <c r="DW335" s="793"/>
      <c r="DX335" s="794"/>
      <c r="DY335" s="794"/>
      <c r="DZ335" s="797"/>
      <c r="EA335" s="797"/>
      <c r="EB335" s="797"/>
      <c r="EC335" s="797"/>
      <c r="ED335" s="797"/>
      <c r="EE335" s="797"/>
      <c r="EF335" s="797"/>
      <c r="EG335" s="797"/>
      <c r="EH335" s="797"/>
      <c r="EI335" s="797"/>
      <c r="EJ335" s="797"/>
      <c r="EK335" s="797"/>
      <c r="EL335" s="797"/>
      <c r="EM335" s="794"/>
      <c r="EN335" s="794"/>
      <c r="EO335" s="794"/>
      <c r="EP335" s="794"/>
      <c r="EQ335" s="794"/>
      <c r="ER335" s="794"/>
      <c r="ES335" s="794"/>
      <c r="ET335" s="794"/>
      <c r="EU335" s="794"/>
      <c r="EV335" s="794"/>
      <c r="EW335" s="794"/>
      <c r="EX335" s="794"/>
      <c r="EY335" s="794"/>
      <c r="EZ335" s="797"/>
      <c r="FA335" s="794"/>
      <c r="FB335" s="794"/>
      <c r="FC335" s="794"/>
      <c r="FD335" s="794"/>
      <c r="FE335" s="794"/>
      <c r="FF335" s="794"/>
      <c r="FG335" s="794"/>
      <c r="FH335" s="794"/>
      <c r="FI335" s="794"/>
      <c r="FJ335" s="794"/>
      <c r="FK335" s="794"/>
      <c r="FL335" s="794"/>
      <c r="FM335" s="794"/>
      <c r="FN335" s="794"/>
      <c r="FO335" s="794"/>
      <c r="FP335" s="794"/>
      <c r="FQ335" s="794"/>
      <c r="FR335" s="794"/>
      <c r="FS335" s="794"/>
      <c r="FT335" s="794"/>
      <c r="FU335" s="794"/>
      <c r="FV335" s="812" t="str">
        <f t="shared" si="89"/>
        <v/>
      </c>
      <c r="FW335" s="806" t="str">
        <f t="shared" si="90"/>
        <v/>
      </c>
      <c r="FX335" s="807" t="str">
        <f t="shared" si="91"/>
        <v/>
      </c>
      <c r="FY335" s="807" t="str">
        <f t="shared" si="92"/>
        <v/>
      </c>
      <c r="FZ335" s="808" t="str">
        <f t="shared" si="93"/>
        <v/>
      </c>
    </row>
    <row r="336" spans="14:182" x14ac:dyDescent="0.2">
      <c r="N336" s="804">
        <f>SUM(AirVision!A335)</f>
        <v>0</v>
      </c>
      <c r="O336" s="793"/>
      <c r="P336" s="794"/>
      <c r="Q336" s="794"/>
      <c r="R336" s="797"/>
      <c r="S336" s="797"/>
      <c r="T336" s="797"/>
      <c r="U336" s="797"/>
      <c r="V336" s="797"/>
      <c r="W336" s="797"/>
      <c r="X336" s="797"/>
      <c r="Y336" s="797"/>
      <c r="Z336" s="797"/>
      <c r="AA336" s="797"/>
      <c r="AB336" s="797"/>
      <c r="AC336" s="797"/>
      <c r="AD336" s="797"/>
      <c r="AE336" s="794"/>
      <c r="AF336" s="794"/>
      <c r="AG336" s="794"/>
      <c r="AH336" s="794"/>
      <c r="AI336" s="794"/>
      <c r="AJ336" s="794"/>
      <c r="AK336" s="794"/>
      <c r="AL336" s="794"/>
      <c r="AM336" s="794"/>
      <c r="AN336" s="794"/>
      <c r="AO336" s="794"/>
      <c r="AP336" s="794"/>
      <c r="AQ336" s="794"/>
      <c r="AR336" s="794"/>
      <c r="AS336" s="794"/>
      <c r="AT336" s="794"/>
      <c r="AU336" s="794"/>
      <c r="AV336" s="794"/>
      <c r="AW336" s="794"/>
      <c r="AX336" s="794"/>
      <c r="AY336" s="794"/>
      <c r="AZ336" s="794"/>
      <c r="BA336" s="794"/>
      <c r="BB336" s="794"/>
      <c r="BC336" s="794"/>
      <c r="BD336" s="794"/>
      <c r="BE336" s="794"/>
      <c r="BF336" s="794"/>
      <c r="BG336" s="794"/>
      <c r="BH336" s="794"/>
      <c r="BI336" s="794"/>
      <c r="BJ336" s="794"/>
      <c r="BK336" s="794"/>
      <c r="BL336" s="794"/>
      <c r="BM336" s="794"/>
      <c r="BN336" s="812" t="str">
        <f t="shared" si="84"/>
        <v/>
      </c>
      <c r="BO336" s="806" t="str">
        <f t="shared" si="85"/>
        <v/>
      </c>
      <c r="BP336" s="807" t="str">
        <f t="shared" si="86"/>
        <v/>
      </c>
      <c r="BQ336" s="807" t="str">
        <f t="shared" si="87"/>
        <v/>
      </c>
      <c r="BR336" s="808" t="str">
        <f t="shared" si="88"/>
        <v/>
      </c>
      <c r="BS336" s="793"/>
      <c r="BT336" s="794"/>
      <c r="BU336" s="794"/>
      <c r="BV336" s="797"/>
      <c r="BW336" s="797"/>
      <c r="BX336" s="797"/>
      <c r="BY336" s="797"/>
      <c r="BZ336" s="797"/>
      <c r="CA336" s="797"/>
      <c r="CB336" s="797"/>
      <c r="CC336" s="797"/>
      <c r="CD336" s="797"/>
      <c r="CE336" s="797"/>
      <c r="CF336" s="797"/>
      <c r="CG336" s="797"/>
      <c r="CH336" s="797"/>
      <c r="CI336" s="794"/>
      <c r="CJ336" s="794"/>
      <c r="CK336" s="794"/>
      <c r="CL336" s="794"/>
      <c r="CM336" s="794"/>
      <c r="CN336" s="794"/>
      <c r="CO336" s="794"/>
      <c r="CP336" s="794"/>
      <c r="CQ336" s="794"/>
      <c r="CR336" s="794"/>
      <c r="CS336" s="794"/>
      <c r="CT336" s="794"/>
      <c r="CU336" s="794"/>
      <c r="CV336" s="797"/>
      <c r="CW336" s="794"/>
      <c r="CX336" s="794"/>
      <c r="CY336" s="794"/>
      <c r="CZ336" s="794"/>
      <c r="DA336" s="794"/>
      <c r="DB336" s="794"/>
      <c r="DC336" s="794"/>
      <c r="DD336" s="794"/>
      <c r="DE336" s="794"/>
      <c r="DF336" s="794"/>
      <c r="DG336" s="794"/>
      <c r="DH336" s="794"/>
      <c r="DI336" s="794"/>
      <c r="DJ336" s="794"/>
      <c r="DK336" s="794"/>
      <c r="DL336" s="794"/>
      <c r="DM336" s="794"/>
      <c r="DN336" s="794"/>
      <c r="DO336" s="794"/>
      <c r="DP336" s="794"/>
      <c r="DQ336" s="794"/>
      <c r="DR336" s="812" t="str">
        <f t="shared" si="79"/>
        <v/>
      </c>
      <c r="DS336" s="806" t="str">
        <f t="shared" si="80"/>
        <v/>
      </c>
      <c r="DT336" s="807" t="str">
        <f t="shared" si="81"/>
        <v/>
      </c>
      <c r="DU336" s="807" t="str">
        <f t="shared" si="82"/>
        <v/>
      </c>
      <c r="DV336" s="808" t="str">
        <f t="shared" si="83"/>
        <v/>
      </c>
      <c r="DW336" s="793"/>
      <c r="DX336" s="794"/>
      <c r="DY336" s="794"/>
      <c r="DZ336" s="797"/>
      <c r="EA336" s="797"/>
      <c r="EB336" s="797"/>
      <c r="EC336" s="797"/>
      <c r="ED336" s="797"/>
      <c r="EE336" s="797"/>
      <c r="EF336" s="797"/>
      <c r="EG336" s="797"/>
      <c r="EH336" s="797"/>
      <c r="EI336" s="797"/>
      <c r="EJ336" s="797"/>
      <c r="EK336" s="797"/>
      <c r="EL336" s="797"/>
      <c r="EM336" s="794"/>
      <c r="EN336" s="794"/>
      <c r="EO336" s="794"/>
      <c r="EP336" s="794"/>
      <c r="EQ336" s="794"/>
      <c r="ER336" s="794"/>
      <c r="ES336" s="794"/>
      <c r="ET336" s="794"/>
      <c r="EU336" s="794"/>
      <c r="EV336" s="794"/>
      <c r="EW336" s="794"/>
      <c r="EX336" s="794"/>
      <c r="EY336" s="794"/>
      <c r="EZ336" s="797"/>
      <c r="FA336" s="794"/>
      <c r="FB336" s="794"/>
      <c r="FC336" s="794"/>
      <c r="FD336" s="794"/>
      <c r="FE336" s="794"/>
      <c r="FF336" s="794"/>
      <c r="FG336" s="794"/>
      <c r="FH336" s="794"/>
      <c r="FI336" s="794"/>
      <c r="FJ336" s="794"/>
      <c r="FK336" s="794"/>
      <c r="FL336" s="794"/>
      <c r="FM336" s="794"/>
      <c r="FN336" s="794"/>
      <c r="FO336" s="794"/>
      <c r="FP336" s="794"/>
      <c r="FQ336" s="794"/>
      <c r="FR336" s="794"/>
      <c r="FS336" s="794"/>
      <c r="FT336" s="794"/>
      <c r="FU336" s="794"/>
      <c r="FV336" s="812" t="str">
        <f t="shared" si="89"/>
        <v/>
      </c>
      <c r="FW336" s="806" t="str">
        <f t="shared" si="90"/>
        <v/>
      </c>
      <c r="FX336" s="807" t="str">
        <f t="shared" si="91"/>
        <v/>
      </c>
      <c r="FY336" s="807" t="str">
        <f t="shared" si="92"/>
        <v/>
      </c>
      <c r="FZ336" s="808" t="str">
        <f t="shared" si="93"/>
        <v/>
      </c>
    </row>
    <row r="337" spans="14:182" x14ac:dyDescent="0.2">
      <c r="N337" s="804">
        <f>SUM(AirVision!A336)</f>
        <v>0</v>
      </c>
      <c r="O337" s="793"/>
      <c r="P337" s="794"/>
      <c r="Q337" s="794"/>
      <c r="R337" s="797"/>
      <c r="S337" s="797"/>
      <c r="T337" s="797"/>
      <c r="U337" s="797"/>
      <c r="V337" s="797"/>
      <c r="W337" s="797"/>
      <c r="X337" s="797"/>
      <c r="Y337" s="797"/>
      <c r="Z337" s="797"/>
      <c r="AA337" s="797"/>
      <c r="AB337" s="797"/>
      <c r="AC337" s="797"/>
      <c r="AD337" s="797"/>
      <c r="AE337" s="794"/>
      <c r="AF337" s="794"/>
      <c r="AG337" s="794"/>
      <c r="AH337" s="794"/>
      <c r="AI337" s="794"/>
      <c r="AJ337" s="794"/>
      <c r="AK337" s="794"/>
      <c r="AL337" s="794"/>
      <c r="AM337" s="794"/>
      <c r="AN337" s="794"/>
      <c r="AO337" s="794"/>
      <c r="AP337" s="794"/>
      <c r="AQ337" s="794"/>
      <c r="AR337" s="794"/>
      <c r="AS337" s="794"/>
      <c r="AT337" s="794"/>
      <c r="AU337" s="794"/>
      <c r="AV337" s="794"/>
      <c r="AW337" s="794"/>
      <c r="AX337" s="794"/>
      <c r="AY337" s="794"/>
      <c r="AZ337" s="794"/>
      <c r="BA337" s="794"/>
      <c r="BB337" s="794"/>
      <c r="BC337" s="794"/>
      <c r="BD337" s="794"/>
      <c r="BE337" s="794"/>
      <c r="BF337" s="794"/>
      <c r="BG337" s="794"/>
      <c r="BH337" s="794"/>
      <c r="BI337" s="794"/>
      <c r="BJ337" s="794"/>
      <c r="BK337" s="794"/>
      <c r="BL337" s="794"/>
      <c r="BM337" s="794"/>
      <c r="BN337" s="812" t="str">
        <f t="shared" si="84"/>
        <v/>
      </c>
      <c r="BO337" s="806" t="str">
        <f t="shared" si="85"/>
        <v/>
      </c>
      <c r="BP337" s="807" t="str">
        <f t="shared" si="86"/>
        <v/>
      </c>
      <c r="BQ337" s="807" t="str">
        <f t="shared" si="87"/>
        <v/>
      </c>
      <c r="BR337" s="808" t="str">
        <f t="shared" si="88"/>
        <v/>
      </c>
      <c r="BS337" s="793"/>
      <c r="BT337" s="794"/>
      <c r="BU337" s="794"/>
      <c r="BV337" s="797"/>
      <c r="BW337" s="797"/>
      <c r="BX337" s="797"/>
      <c r="BY337" s="797"/>
      <c r="BZ337" s="797"/>
      <c r="CA337" s="797"/>
      <c r="CB337" s="797"/>
      <c r="CC337" s="797"/>
      <c r="CD337" s="797"/>
      <c r="CE337" s="797"/>
      <c r="CF337" s="797"/>
      <c r="CG337" s="797"/>
      <c r="CH337" s="797"/>
      <c r="CI337" s="794"/>
      <c r="CJ337" s="794"/>
      <c r="CK337" s="794"/>
      <c r="CL337" s="794"/>
      <c r="CM337" s="794"/>
      <c r="CN337" s="794"/>
      <c r="CO337" s="794"/>
      <c r="CP337" s="794"/>
      <c r="CQ337" s="794"/>
      <c r="CR337" s="794"/>
      <c r="CS337" s="794"/>
      <c r="CT337" s="794"/>
      <c r="CU337" s="794"/>
      <c r="CV337" s="797"/>
      <c r="CW337" s="794"/>
      <c r="CX337" s="794"/>
      <c r="CY337" s="794"/>
      <c r="CZ337" s="794"/>
      <c r="DA337" s="794"/>
      <c r="DB337" s="794"/>
      <c r="DC337" s="794"/>
      <c r="DD337" s="794"/>
      <c r="DE337" s="794"/>
      <c r="DF337" s="794"/>
      <c r="DG337" s="794"/>
      <c r="DH337" s="794"/>
      <c r="DI337" s="794"/>
      <c r="DJ337" s="794"/>
      <c r="DK337" s="794"/>
      <c r="DL337" s="794"/>
      <c r="DM337" s="794"/>
      <c r="DN337" s="794"/>
      <c r="DO337" s="794"/>
      <c r="DP337" s="794"/>
      <c r="DQ337" s="794"/>
      <c r="DR337" s="812" t="str">
        <f t="shared" si="79"/>
        <v/>
      </c>
      <c r="DS337" s="806" t="str">
        <f t="shared" si="80"/>
        <v/>
      </c>
      <c r="DT337" s="807" t="str">
        <f t="shared" si="81"/>
        <v/>
      </c>
      <c r="DU337" s="807" t="str">
        <f t="shared" si="82"/>
        <v/>
      </c>
      <c r="DV337" s="808" t="str">
        <f t="shared" si="83"/>
        <v/>
      </c>
      <c r="DW337" s="793"/>
      <c r="DX337" s="794"/>
      <c r="DY337" s="794"/>
      <c r="DZ337" s="797"/>
      <c r="EA337" s="797"/>
      <c r="EB337" s="797"/>
      <c r="EC337" s="797"/>
      <c r="ED337" s="797"/>
      <c r="EE337" s="797"/>
      <c r="EF337" s="797"/>
      <c r="EG337" s="797"/>
      <c r="EH337" s="797"/>
      <c r="EI337" s="797"/>
      <c r="EJ337" s="797"/>
      <c r="EK337" s="797"/>
      <c r="EL337" s="797"/>
      <c r="EM337" s="794"/>
      <c r="EN337" s="794"/>
      <c r="EO337" s="794"/>
      <c r="EP337" s="794"/>
      <c r="EQ337" s="794"/>
      <c r="ER337" s="794"/>
      <c r="ES337" s="794"/>
      <c r="ET337" s="794"/>
      <c r="EU337" s="794"/>
      <c r="EV337" s="794"/>
      <c r="EW337" s="794"/>
      <c r="EX337" s="794"/>
      <c r="EY337" s="794"/>
      <c r="EZ337" s="797"/>
      <c r="FA337" s="794"/>
      <c r="FB337" s="794"/>
      <c r="FC337" s="794"/>
      <c r="FD337" s="794"/>
      <c r="FE337" s="794"/>
      <c r="FF337" s="794"/>
      <c r="FG337" s="794"/>
      <c r="FH337" s="794"/>
      <c r="FI337" s="794"/>
      <c r="FJ337" s="794"/>
      <c r="FK337" s="794"/>
      <c r="FL337" s="794"/>
      <c r="FM337" s="794"/>
      <c r="FN337" s="794"/>
      <c r="FO337" s="794"/>
      <c r="FP337" s="794"/>
      <c r="FQ337" s="794"/>
      <c r="FR337" s="794"/>
      <c r="FS337" s="794"/>
      <c r="FT337" s="794"/>
      <c r="FU337" s="794"/>
      <c r="FV337" s="812" t="str">
        <f t="shared" si="89"/>
        <v/>
      </c>
      <c r="FW337" s="806" t="str">
        <f t="shared" si="90"/>
        <v/>
      </c>
      <c r="FX337" s="807" t="str">
        <f t="shared" si="91"/>
        <v/>
      </c>
      <c r="FY337" s="807" t="str">
        <f t="shared" si="92"/>
        <v/>
      </c>
      <c r="FZ337" s="808" t="str">
        <f t="shared" si="93"/>
        <v/>
      </c>
    </row>
    <row r="338" spans="14:182" x14ac:dyDescent="0.2">
      <c r="N338" s="804">
        <f>SUM(AirVision!A337)</f>
        <v>0</v>
      </c>
      <c r="O338" s="793"/>
      <c r="P338" s="794"/>
      <c r="Q338" s="794"/>
      <c r="R338" s="797"/>
      <c r="S338" s="797"/>
      <c r="T338" s="797"/>
      <c r="U338" s="797"/>
      <c r="V338" s="797"/>
      <c r="W338" s="797"/>
      <c r="X338" s="797"/>
      <c r="Y338" s="797"/>
      <c r="Z338" s="797"/>
      <c r="AA338" s="797"/>
      <c r="AB338" s="797"/>
      <c r="AC338" s="797"/>
      <c r="AD338" s="797"/>
      <c r="AE338" s="794"/>
      <c r="AF338" s="794"/>
      <c r="AG338" s="794"/>
      <c r="AH338" s="794"/>
      <c r="AI338" s="794"/>
      <c r="AJ338" s="794"/>
      <c r="AK338" s="794"/>
      <c r="AL338" s="794"/>
      <c r="AM338" s="794"/>
      <c r="AN338" s="794"/>
      <c r="AO338" s="794"/>
      <c r="AP338" s="794"/>
      <c r="AQ338" s="794"/>
      <c r="AR338" s="794"/>
      <c r="AS338" s="794"/>
      <c r="AT338" s="794"/>
      <c r="AU338" s="794"/>
      <c r="AV338" s="794"/>
      <c r="AW338" s="794"/>
      <c r="AX338" s="794"/>
      <c r="AY338" s="794"/>
      <c r="AZ338" s="794"/>
      <c r="BA338" s="794"/>
      <c r="BB338" s="794"/>
      <c r="BC338" s="794"/>
      <c r="BD338" s="794"/>
      <c r="BE338" s="794"/>
      <c r="BF338" s="794"/>
      <c r="BG338" s="794"/>
      <c r="BH338" s="794"/>
      <c r="BI338" s="794"/>
      <c r="BJ338" s="794"/>
      <c r="BK338" s="794"/>
      <c r="BL338" s="794"/>
      <c r="BM338" s="794"/>
      <c r="BN338" s="812" t="str">
        <f t="shared" si="84"/>
        <v/>
      </c>
      <c r="BO338" s="806" t="str">
        <f t="shared" si="85"/>
        <v/>
      </c>
      <c r="BP338" s="807" t="str">
        <f t="shared" si="86"/>
        <v/>
      </c>
      <c r="BQ338" s="807" t="str">
        <f t="shared" si="87"/>
        <v/>
      </c>
      <c r="BR338" s="808" t="str">
        <f t="shared" si="88"/>
        <v/>
      </c>
      <c r="BS338" s="793"/>
      <c r="BT338" s="794"/>
      <c r="BU338" s="794"/>
      <c r="BV338" s="797"/>
      <c r="BW338" s="797"/>
      <c r="BX338" s="797"/>
      <c r="BY338" s="797"/>
      <c r="BZ338" s="797"/>
      <c r="CA338" s="797"/>
      <c r="CB338" s="797"/>
      <c r="CC338" s="797"/>
      <c r="CD338" s="797"/>
      <c r="CE338" s="797"/>
      <c r="CF338" s="797"/>
      <c r="CG338" s="797"/>
      <c r="CH338" s="797"/>
      <c r="CI338" s="794"/>
      <c r="CJ338" s="794"/>
      <c r="CK338" s="794"/>
      <c r="CL338" s="794"/>
      <c r="CM338" s="794"/>
      <c r="CN338" s="794"/>
      <c r="CO338" s="794"/>
      <c r="CP338" s="794"/>
      <c r="CQ338" s="794"/>
      <c r="CR338" s="794"/>
      <c r="CS338" s="794"/>
      <c r="CT338" s="794"/>
      <c r="CU338" s="794"/>
      <c r="CV338" s="797"/>
      <c r="CW338" s="794"/>
      <c r="CX338" s="794"/>
      <c r="CY338" s="794"/>
      <c r="CZ338" s="794"/>
      <c r="DA338" s="794"/>
      <c r="DB338" s="794"/>
      <c r="DC338" s="794"/>
      <c r="DD338" s="794"/>
      <c r="DE338" s="794"/>
      <c r="DF338" s="794"/>
      <c r="DG338" s="794"/>
      <c r="DH338" s="794"/>
      <c r="DI338" s="794"/>
      <c r="DJ338" s="794"/>
      <c r="DK338" s="794"/>
      <c r="DL338" s="794"/>
      <c r="DM338" s="794"/>
      <c r="DN338" s="794"/>
      <c r="DO338" s="794"/>
      <c r="DP338" s="794"/>
      <c r="DQ338" s="794"/>
      <c r="DR338" s="812" t="str">
        <f t="shared" si="79"/>
        <v/>
      </c>
      <c r="DS338" s="806" t="str">
        <f t="shared" si="80"/>
        <v/>
      </c>
      <c r="DT338" s="807" t="str">
        <f t="shared" si="81"/>
        <v/>
      </c>
      <c r="DU338" s="807" t="str">
        <f t="shared" si="82"/>
        <v/>
      </c>
      <c r="DV338" s="808" t="str">
        <f t="shared" si="83"/>
        <v/>
      </c>
      <c r="DW338" s="793"/>
      <c r="DX338" s="794"/>
      <c r="DY338" s="794"/>
      <c r="DZ338" s="797"/>
      <c r="EA338" s="797"/>
      <c r="EB338" s="797"/>
      <c r="EC338" s="797"/>
      <c r="ED338" s="797"/>
      <c r="EE338" s="797"/>
      <c r="EF338" s="797"/>
      <c r="EG338" s="797"/>
      <c r="EH338" s="797"/>
      <c r="EI338" s="797"/>
      <c r="EJ338" s="797"/>
      <c r="EK338" s="797"/>
      <c r="EL338" s="797"/>
      <c r="EM338" s="794"/>
      <c r="EN338" s="794"/>
      <c r="EO338" s="794"/>
      <c r="EP338" s="794"/>
      <c r="EQ338" s="794"/>
      <c r="ER338" s="794"/>
      <c r="ES338" s="794"/>
      <c r="ET338" s="794"/>
      <c r="EU338" s="794"/>
      <c r="EV338" s="794"/>
      <c r="EW338" s="794"/>
      <c r="EX338" s="794"/>
      <c r="EY338" s="794"/>
      <c r="EZ338" s="797"/>
      <c r="FA338" s="794"/>
      <c r="FB338" s="794"/>
      <c r="FC338" s="794"/>
      <c r="FD338" s="794"/>
      <c r="FE338" s="794"/>
      <c r="FF338" s="794"/>
      <c r="FG338" s="794"/>
      <c r="FH338" s="794"/>
      <c r="FI338" s="794"/>
      <c r="FJ338" s="794"/>
      <c r="FK338" s="794"/>
      <c r="FL338" s="794"/>
      <c r="FM338" s="794"/>
      <c r="FN338" s="794"/>
      <c r="FO338" s="794"/>
      <c r="FP338" s="794"/>
      <c r="FQ338" s="794"/>
      <c r="FR338" s="794"/>
      <c r="FS338" s="794"/>
      <c r="FT338" s="794"/>
      <c r="FU338" s="794"/>
      <c r="FV338" s="812" t="str">
        <f t="shared" si="89"/>
        <v/>
      </c>
      <c r="FW338" s="806" t="str">
        <f t="shared" si="90"/>
        <v/>
      </c>
      <c r="FX338" s="807" t="str">
        <f t="shared" si="91"/>
        <v/>
      </c>
      <c r="FY338" s="807" t="str">
        <f t="shared" si="92"/>
        <v/>
      </c>
      <c r="FZ338" s="808" t="str">
        <f t="shared" si="93"/>
        <v/>
      </c>
    </row>
    <row r="339" spans="14:182" x14ac:dyDescent="0.2">
      <c r="N339" s="804">
        <f>SUM(AirVision!A338)</f>
        <v>0</v>
      </c>
      <c r="O339" s="793"/>
      <c r="P339" s="794"/>
      <c r="Q339" s="794"/>
      <c r="R339" s="797"/>
      <c r="S339" s="797"/>
      <c r="T339" s="797"/>
      <c r="U339" s="797"/>
      <c r="V339" s="797"/>
      <c r="W339" s="797"/>
      <c r="X339" s="797"/>
      <c r="Y339" s="797"/>
      <c r="Z339" s="797"/>
      <c r="AA339" s="797"/>
      <c r="AB339" s="797"/>
      <c r="AC339" s="797"/>
      <c r="AD339" s="797"/>
      <c r="AE339" s="794"/>
      <c r="AF339" s="794"/>
      <c r="AG339" s="794"/>
      <c r="AH339" s="794"/>
      <c r="AI339" s="794"/>
      <c r="AJ339" s="794"/>
      <c r="AK339" s="794"/>
      <c r="AL339" s="794"/>
      <c r="AM339" s="794"/>
      <c r="AN339" s="794"/>
      <c r="AO339" s="794"/>
      <c r="AP339" s="794"/>
      <c r="AQ339" s="794"/>
      <c r="AR339" s="794"/>
      <c r="AS339" s="794"/>
      <c r="AT339" s="794"/>
      <c r="AU339" s="794"/>
      <c r="AV339" s="794"/>
      <c r="AW339" s="794"/>
      <c r="AX339" s="794"/>
      <c r="AY339" s="794"/>
      <c r="AZ339" s="794"/>
      <c r="BA339" s="794"/>
      <c r="BB339" s="794"/>
      <c r="BC339" s="794"/>
      <c r="BD339" s="794"/>
      <c r="BE339" s="794"/>
      <c r="BF339" s="794"/>
      <c r="BG339" s="794"/>
      <c r="BH339" s="794"/>
      <c r="BI339" s="794"/>
      <c r="BJ339" s="794"/>
      <c r="BK339" s="794"/>
      <c r="BL339" s="794"/>
      <c r="BM339" s="794"/>
      <c r="BN339" s="812" t="str">
        <f t="shared" si="84"/>
        <v/>
      </c>
      <c r="BO339" s="806" t="str">
        <f t="shared" si="85"/>
        <v/>
      </c>
      <c r="BP339" s="807" t="str">
        <f t="shared" si="86"/>
        <v/>
      </c>
      <c r="BQ339" s="807" t="str">
        <f t="shared" si="87"/>
        <v/>
      </c>
      <c r="BR339" s="808" t="str">
        <f t="shared" si="88"/>
        <v/>
      </c>
      <c r="BS339" s="793"/>
      <c r="BT339" s="794"/>
      <c r="BU339" s="794"/>
      <c r="BV339" s="797"/>
      <c r="BW339" s="797"/>
      <c r="BX339" s="797"/>
      <c r="BY339" s="797"/>
      <c r="BZ339" s="797"/>
      <c r="CA339" s="797"/>
      <c r="CB339" s="797"/>
      <c r="CC339" s="797"/>
      <c r="CD339" s="797"/>
      <c r="CE339" s="797"/>
      <c r="CF339" s="797"/>
      <c r="CG339" s="797"/>
      <c r="CH339" s="797"/>
      <c r="CI339" s="794"/>
      <c r="CJ339" s="794"/>
      <c r="CK339" s="794"/>
      <c r="CL339" s="794"/>
      <c r="CM339" s="794"/>
      <c r="CN339" s="794"/>
      <c r="CO339" s="794"/>
      <c r="CP339" s="794"/>
      <c r="CQ339" s="794"/>
      <c r="CR339" s="794"/>
      <c r="CS339" s="794"/>
      <c r="CT339" s="794"/>
      <c r="CU339" s="794"/>
      <c r="CV339" s="797"/>
      <c r="CW339" s="794"/>
      <c r="CX339" s="794"/>
      <c r="CY339" s="794"/>
      <c r="CZ339" s="794"/>
      <c r="DA339" s="794"/>
      <c r="DB339" s="794"/>
      <c r="DC339" s="794"/>
      <c r="DD339" s="794"/>
      <c r="DE339" s="794"/>
      <c r="DF339" s="794"/>
      <c r="DG339" s="794"/>
      <c r="DH339" s="794"/>
      <c r="DI339" s="794"/>
      <c r="DJ339" s="794"/>
      <c r="DK339" s="794"/>
      <c r="DL339" s="794"/>
      <c r="DM339" s="794"/>
      <c r="DN339" s="794"/>
      <c r="DO339" s="794"/>
      <c r="DP339" s="794"/>
      <c r="DQ339" s="794"/>
      <c r="DR339" s="812" t="str">
        <f t="shared" si="79"/>
        <v/>
      </c>
      <c r="DS339" s="806" t="str">
        <f t="shared" si="80"/>
        <v/>
      </c>
      <c r="DT339" s="807" t="str">
        <f t="shared" si="81"/>
        <v/>
      </c>
      <c r="DU339" s="807" t="str">
        <f t="shared" si="82"/>
        <v/>
      </c>
      <c r="DV339" s="808" t="str">
        <f t="shared" si="83"/>
        <v/>
      </c>
      <c r="DW339" s="793"/>
      <c r="DX339" s="794"/>
      <c r="DY339" s="794"/>
      <c r="DZ339" s="797"/>
      <c r="EA339" s="797"/>
      <c r="EB339" s="797"/>
      <c r="EC339" s="797"/>
      <c r="ED339" s="797"/>
      <c r="EE339" s="797"/>
      <c r="EF339" s="797"/>
      <c r="EG339" s="797"/>
      <c r="EH339" s="797"/>
      <c r="EI339" s="797"/>
      <c r="EJ339" s="797"/>
      <c r="EK339" s="797"/>
      <c r="EL339" s="797"/>
      <c r="EM339" s="794"/>
      <c r="EN339" s="794"/>
      <c r="EO339" s="794"/>
      <c r="EP339" s="794"/>
      <c r="EQ339" s="794"/>
      <c r="ER339" s="794"/>
      <c r="ES339" s="794"/>
      <c r="ET339" s="794"/>
      <c r="EU339" s="794"/>
      <c r="EV339" s="794"/>
      <c r="EW339" s="794"/>
      <c r="EX339" s="794"/>
      <c r="EY339" s="794"/>
      <c r="EZ339" s="797"/>
      <c r="FA339" s="794"/>
      <c r="FB339" s="794"/>
      <c r="FC339" s="794"/>
      <c r="FD339" s="794"/>
      <c r="FE339" s="794"/>
      <c r="FF339" s="794"/>
      <c r="FG339" s="794"/>
      <c r="FH339" s="794"/>
      <c r="FI339" s="794"/>
      <c r="FJ339" s="794"/>
      <c r="FK339" s="794"/>
      <c r="FL339" s="794"/>
      <c r="FM339" s="794"/>
      <c r="FN339" s="794"/>
      <c r="FO339" s="794"/>
      <c r="FP339" s="794"/>
      <c r="FQ339" s="794"/>
      <c r="FR339" s="794"/>
      <c r="FS339" s="794"/>
      <c r="FT339" s="794"/>
      <c r="FU339" s="794"/>
      <c r="FV339" s="812" t="str">
        <f t="shared" si="89"/>
        <v/>
      </c>
      <c r="FW339" s="806" t="str">
        <f t="shared" si="90"/>
        <v/>
      </c>
      <c r="FX339" s="807" t="str">
        <f t="shared" si="91"/>
        <v/>
      </c>
      <c r="FY339" s="807" t="str">
        <f t="shared" si="92"/>
        <v/>
      </c>
      <c r="FZ339" s="808" t="str">
        <f t="shared" si="93"/>
        <v/>
      </c>
    </row>
    <row r="340" spans="14:182" x14ac:dyDescent="0.2">
      <c r="N340" s="804">
        <f>SUM(AirVision!A339)</f>
        <v>0</v>
      </c>
      <c r="O340" s="793"/>
      <c r="P340" s="794"/>
      <c r="Q340" s="794"/>
      <c r="R340" s="797"/>
      <c r="S340" s="797"/>
      <c r="T340" s="797"/>
      <c r="U340" s="797"/>
      <c r="V340" s="797"/>
      <c r="W340" s="797"/>
      <c r="X340" s="797"/>
      <c r="Y340" s="797"/>
      <c r="Z340" s="797"/>
      <c r="AA340" s="797"/>
      <c r="AB340" s="797"/>
      <c r="AC340" s="797"/>
      <c r="AD340" s="797"/>
      <c r="AE340" s="794"/>
      <c r="AF340" s="794"/>
      <c r="AG340" s="794"/>
      <c r="AH340" s="794"/>
      <c r="AI340" s="794"/>
      <c r="AJ340" s="794"/>
      <c r="AK340" s="794"/>
      <c r="AL340" s="794"/>
      <c r="AM340" s="794"/>
      <c r="AN340" s="794"/>
      <c r="AO340" s="794"/>
      <c r="AP340" s="794"/>
      <c r="AQ340" s="794"/>
      <c r="AR340" s="794"/>
      <c r="AS340" s="794"/>
      <c r="AT340" s="794"/>
      <c r="AU340" s="794"/>
      <c r="AV340" s="794"/>
      <c r="AW340" s="794"/>
      <c r="AX340" s="794"/>
      <c r="AY340" s="794"/>
      <c r="AZ340" s="794"/>
      <c r="BA340" s="794"/>
      <c r="BB340" s="794"/>
      <c r="BC340" s="794"/>
      <c r="BD340" s="794"/>
      <c r="BE340" s="794"/>
      <c r="BF340" s="794"/>
      <c r="BG340" s="794"/>
      <c r="BH340" s="794"/>
      <c r="BI340" s="794"/>
      <c r="BJ340" s="794"/>
      <c r="BK340" s="794"/>
      <c r="BL340" s="794"/>
      <c r="BM340" s="794"/>
      <c r="BN340" s="812" t="str">
        <f t="shared" si="84"/>
        <v/>
      </c>
      <c r="BO340" s="806" t="str">
        <f t="shared" si="85"/>
        <v/>
      </c>
      <c r="BP340" s="807" t="str">
        <f t="shared" si="86"/>
        <v/>
      </c>
      <c r="BQ340" s="807" t="str">
        <f t="shared" si="87"/>
        <v/>
      </c>
      <c r="BR340" s="808" t="str">
        <f t="shared" si="88"/>
        <v/>
      </c>
      <c r="BS340" s="793"/>
      <c r="BT340" s="794"/>
      <c r="BU340" s="794"/>
      <c r="BV340" s="797"/>
      <c r="BW340" s="797"/>
      <c r="BX340" s="797"/>
      <c r="BY340" s="797"/>
      <c r="BZ340" s="797"/>
      <c r="CA340" s="797"/>
      <c r="CB340" s="797"/>
      <c r="CC340" s="797"/>
      <c r="CD340" s="797"/>
      <c r="CE340" s="797"/>
      <c r="CF340" s="797"/>
      <c r="CG340" s="797"/>
      <c r="CH340" s="797"/>
      <c r="CI340" s="794"/>
      <c r="CJ340" s="794"/>
      <c r="CK340" s="794"/>
      <c r="CL340" s="794"/>
      <c r="CM340" s="794"/>
      <c r="CN340" s="794"/>
      <c r="CO340" s="794"/>
      <c r="CP340" s="794"/>
      <c r="CQ340" s="794"/>
      <c r="CR340" s="794"/>
      <c r="CS340" s="794"/>
      <c r="CT340" s="794"/>
      <c r="CU340" s="794"/>
      <c r="CV340" s="797"/>
      <c r="CW340" s="794"/>
      <c r="CX340" s="794"/>
      <c r="CY340" s="794"/>
      <c r="CZ340" s="794"/>
      <c r="DA340" s="794"/>
      <c r="DB340" s="794"/>
      <c r="DC340" s="794"/>
      <c r="DD340" s="794"/>
      <c r="DE340" s="794"/>
      <c r="DF340" s="794"/>
      <c r="DG340" s="794"/>
      <c r="DH340" s="794"/>
      <c r="DI340" s="794"/>
      <c r="DJ340" s="794"/>
      <c r="DK340" s="794"/>
      <c r="DL340" s="794"/>
      <c r="DM340" s="794"/>
      <c r="DN340" s="794"/>
      <c r="DO340" s="794"/>
      <c r="DP340" s="794"/>
      <c r="DQ340" s="794"/>
      <c r="DR340" s="812" t="str">
        <f t="shared" si="79"/>
        <v/>
      </c>
      <c r="DS340" s="806" t="str">
        <f t="shared" si="80"/>
        <v/>
      </c>
      <c r="DT340" s="807" t="str">
        <f t="shared" si="81"/>
        <v/>
      </c>
      <c r="DU340" s="807" t="str">
        <f t="shared" si="82"/>
        <v/>
      </c>
      <c r="DV340" s="808" t="str">
        <f t="shared" si="83"/>
        <v/>
      </c>
      <c r="DW340" s="793"/>
      <c r="DX340" s="794"/>
      <c r="DY340" s="794"/>
      <c r="DZ340" s="797"/>
      <c r="EA340" s="797"/>
      <c r="EB340" s="797"/>
      <c r="EC340" s="797"/>
      <c r="ED340" s="797"/>
      <c r="EE340" s="797"/>
      <c r="EF340" s="797"/>
      <c r="EG340" s="797"/>
      <c r="EH340" s="797"/>
      <c r="EI340" s="797"/>
      <c r="EJ340" s="797"/>
      <c r="EK340" s="797"/>
      <c r="EL340" s="797"/>
      <c r="EM340" s="794"/>
      <c r="EN340" s="794"/>
      <c r="EO340" s="794"/>
      <c r="EP340" s="794"/>
      <c r="EQ340" s="794"/>
      <c r="ER340" s="794"/>
      <c r="ES340" s="794"/>
      <c r="ET340" s="794"/>
      <c r="EU340" s="794"/>
      <c r="EV340" s="794"/>
      <c r="EW340" s="794"/>
      <c r="EX340" s="794"/>
      <c r="EY340" s="794"/>
      <c r="EZ340" s="797"/>
      <c r="FA340" s="794"/>
      <c r="FB340" s="794"/>
      <c r="FC340" s="794"/>
      <c r="FD340" s="794"/>
      <c r="FE340" s="794"/>
      <c r="FF340" s="794"/>
      <c r="FG340" s="794"/>
      <c r="FH340" s="794"/>
      <c r="FI340" s="794"/>
      <c r="FJ340" s="794"/>
      <c r="FK340" s="794"/>
      <c r="FL340" s="794"/>
      <c r="FM340" s="794"/>
      <c r="FN340" s="794"/>
      <c r="FO340" s="794"/>
      <c r="FP340" s="794"/>
      <c r="FQ340" s="794"/>
      <c r="FR340" s="794"/>
      <c r="FS340" s="794"/>
      <c r="FT340" s="794"/>
      <c r="FU340" s="794"/>
      <c r="FV340" s="812" t="str">
        <f t="shared" si="89"/>
        <v/>
      </c>
      <c r="FW340" s="806" t="str">
        <f t="shared" si="90"/>
        <v/>
      </c>
      <c r="FX340" s="807" t="str">
        <f t="shared" si="91"/>
        <v/>
      </c>
      <c r="FY340" s="807" t="str">
        <f t="shared" si="92"/>
        <v/>
      </c>
      <c r="FZ340" s="808" t="str">
        <f t="shared" si="93"/>
        <v/>
      </c>
    </row>
    <row r="341" spans="14:182" x14ac:dyDescent="0.2">
      <c r="N341" s="804">
        <f>SUM(AirVision!A340)</f>
        <v>0</v>
      </c>
      <c r="O341" s="793"/>
      <c r="P341" s="794"/>
      <c r="Q341" s="794"/>
      <c r="R341" s="797"/>
      <c r="S341" s="797"/>
      <c r="T341" s="797"/>
      <c r="U341" s="797"/>
      <c r="V341" s="797"/>
      <c r="W341" s="797"/>
      <c r="X341" s="797"/>
      <c r="Y341" s="797"/>
      <c r="Z341" s="797"/>
      <c r="AA341" s="797"/>
      <c r="AB341" s="797"/>
      <c r="AC341" s="797"/>
      <c r="AD341" s="797"/>
      <c r="AE341" s="794"/>
      <c r="AF341" s="794"/>
      <c r="AG341" s="794"/>
      <c r="AH341" s="794"/>
      <c r="AI341" s="794"/>
      <c r="AJ341" s="794"/>
      <c r="AK341" s="794"/>
      <c r="AL341" s="794"/>
      <c r="AM341" s="794"/>
      <c r="AN341" s="794"/>
      <c r="AO341" s="794"/>
      <c r="AP341" s="794"/>
      <c r="AQ341" s="794"/>
      <c r="AR341" s="794"/>
      <c r="AS341" s="794"/>
      <c r="AT341" s="794"/>
      <c r="AU341" s="794"/>
      <c r="AV341" s="794"/>
      <c r="AW341" s="794"/>
      <c r="AX341" s="794"/>
      <c r="AY341" s="794"/>
      <c r="AZ341" s="794"/>
      <c r="BA341" s="794"/>
      <c r="BB341" s="794"/>
      <c r="BC341" s="794"/>
      <c r="BD341" s="794"/>
      <c r="BE341" s="794"/>
      <c r="BF341" s="794"/>
      <c r="BG341" s="794"/>
      <c r="BH341" s="794"/>
      <c r="BI341" s="794"/>
      <c r="BJ341" s="794"/>
      <c r="BK341" s="794"/>
      <c r="BL341" s="794"/>
      <c r="BM341" s="794"/>
      <c r="BN341" s="812" t="str">
        <f t="shared" si="84"/>
        <v/>
      </c>
      <c r="BO341" s="806" t="str">
        <f t="shared" si="85"/>
        <v/>
      </c>
      <c r="BP341" s="807" t="str">
        <f t="shared" si="86"/>
        <v/>
      </c>
      <c r="BQ341" s="807" t="str">
        <f t="shared" si="87"/>
        <v/>
      </c>
      <c r="BR341" s="808" t="str">
        <f t="shared" si="88"/>
        <v/>
      </c>
      <c r="BS341" s="793"/>
      <c r="BT341" s="794"/>
      <c r="BU341" s="794"/>
      <c r="BV341" s="797"/>
      <c r="BW341" s="797"/>
      <c r="BX341" s="797"/>
      <c r="BY341" s="797"/>
      <c r="BZ341" s="797"/>
      <c r="CA341" s="797"/>
      <c r="CB341" s="797"/>
      <c r="CC341" s="797"/>
      <c r="CD341" s="797"/>
      <c r="CE341" s="797"/>
      <c r="CF341" s="797"/>
      <c r="CG341" s="797"/>
      <c r="CH341" s="797"/>
      <c r="CI341" s="794"/>
      <c r="CJ341" s="794"/>
      <c r="CK341" s="794"/>
      <c r="CL341" s="794"/>
      <c r="CM341" s="794"/>
      <c r="CN341" s="794"/>
      <c r="CO341" s="794"/>
      <c r="CP341" s="794"/>
      <c r="CQ341" s="794"/>
      <c r="CR341" s="794"/>
      <c r="CS341" s="794"/>
      <c r="CT341" s="794"/>
      <c r="CU341" s="794"/>
      <c r="CV341" s="797"/>
      <c r="CW341" s="794"/>
      <c r="CX341" s="794"/>
      <c r="CY341" s="794"/>
      <c r="CZ341" s="794"/>
      <c r="DA341" s="794"/>
      <c r="DB341" s="794"/>
      <c r="DC341" s="794"/>
      <c r="DD341" s="794"/>
      <c r="DE341" s="794"/>
      <c r="DF341" s="794"/>
      <c r="DG341" s="794"/>
      <c r="DH341" s="794"/>
      <c r="DI341" s="794"/>
      <c r="DJ341" s="794"/>
      <c r="DK341" s="794"/>
      <c r="DL341" s="794"/>
      <c r="DM341" s="794"/>
      <c r="DN341" s="794"/>
      <c r="DO341" s="794"/>
      <c r="DP341" s="794"/>
      <c r="DQ341" s="794"/>
      <c r="DR341" s="812" t="str">
        <f t="shared" si="79"/>
        <v/>
      </c>
      <c r="DS341" s="806" t="str">
        <f t="shared" si="80"/>
        <v/>
      </c>
      <c r="DT341" s="807" t="str">
        <f t="shared" si="81"/>
        <v/>
      </c>
      <c r="DU341" s="807" t="str">
        <f t="shared" si="82"/>
        <v/>
      </c>
      <c r="DV341" s="808" t="str">
        <f t="shared" si="83"/>
        <v/>
      </c>
      <c r="DW341" s="793"/>
      <c r="DX341" s="794"/>
      <c r="DY341" s="794"/>
      <c r="DZ341" s="797"/>
      <c r="EA341" s="797"/>
      <c r="EB341" s="797"/>
      <c r="EC341" s="797"/>
      <c r="ED341" s="797"/>
      <c r="EE341" s="797"/>
      <c r="EF341" s="797"/>
      <c r="EG341" s="797"/>
      <c r="EH341" s="797"/>
      <c r="EI341" s="797"/>
      <c r="EJ341" s="797"/>
      <c r="EK341" s="797"/>
      <c r="EL341" s="797"/>
      <c r="EM341" s="794"/>
      <c r="EN341" s="794"/>
      <c r="EO341" s="794"/>
      <c r="EP341" s="794"/>
      <c r="EQ341" s="794"/>
      <c r="ER341" s="794"/>
      <c r="ES341" s="794"/>
      <c r="ET341" s="794"/>
      <c r="EU341" s="794"/>
      <c r="EV341" s="794"/>
      <c r="EW341" s="794"/>
      <c r="EX341" s="794"/>
      <c r="EY341" s="794"/>
      <c r="EZ341" s="797"/>
      <c r="FA341" s="794"/>
      <c r="FB341" s="794"/>
      <c r="FC341" s="794"/>
      <c r="FD341" s="794"/>
      <c r="FE341" s="794"/>
      <c r="FF341" s="794"/>
      <c r="FG341" s="794"/>
      <c r="FH341" s="794"/>
      <c r="FI341" s="794"/>
      <c r="FJ341" s="794"/>
      <c r="FK341" s="794"/>
      <c r="FL341" s="794"/>
      <c r="FM341" s="794"/>
      <c r="FN341" s="794"/>
      <c r="FO341" s="794"/>
      <c r="FP341" s="794"/>
      <c r="FQ341" s="794"/>
      <c r="FR341" s="794"/>
      <c r="FS341" s="794"/>
      <c r="FT341" s="794"/>
      <c r="FU341" s="794"/>
      <c r="FV341" s="812" t="str">
        <f t="shared" si="89"/>
        <v/>
      </c>
      <c r="FW341" s="806" t="str">
        <f t="shared" si="90"/>
        <v/>
      </c>
      <c r="FX341" s="807" t="str">
        <f t="shared" si="91"/>
        <v/>
      </c>
      <c r="FY341" s="807" t="str">
        <f t="shared" si="92"/>
        <v/>
      </c>
      <c r="FZ341" s="808" t="str">
        <f t="shared" si="93"/>
        <v/>
      </c>
    </row>
    <row r="342" spans="14:182" x14ac:dyDescent="0.2">
      <c r="N342" s="804">
        <f>SUM(AirVision!A341)</f>
        <v>0</v>
      </c>
      <c r="O342" s="793"/>
      <c r="P342" s="794"/>
      <c r="Q342" s="794"/>
      <c r="R342" s="797"/>
      <c r="S342" s="797"/>
      <c r="T342" s="797"/>
      <c r="U342" s="797"/>
      <c r="V342" s="797"/>
      <c r="W342" s="797"/>
      <c r="X342" s="797"/>
      <c r="Y342" s="797"/>
      <c r="Z342" s="797"/>
      <c r="AA342" s="797"/>
      <c r="AB342" s="797"/>
      <c r="AC342" s="797"/>
      <c r="AD342" s="797"/>
      <c r="AE342" s="794"/>
      <c r="AF342" s="794"/>
      <c r="AG342" s="794"/>
      <c r="AH342" s="794"/>
      <c r="AI342" s="794"/>
      <c r="AJ342" s="794"/>
      <c r="AK342" s="794"/>
      <c r="AL342" s="794"/>
      <c r="AM342" s="794"/>
      <c r="AN342" s="794"/>
      <c r="AO342" s="794"/>
      <c r="AP342" s="794"/>
      <c r="AQ342" s="794"/>
      <c r="AR342" s="794"/>
      <c r="AS342" s="794"/>
      <c r="AT342" s="794"/>
      <c r="AU342" s="794"/>
      <c r="AV342" s="794"/>
      <c r="AW342" s="794"/>
      <c r="AX342" s="794"/>
      <c r="AY342" s="794"/>
      <c r="AZ342" s="794"/>
      <c r="BA342" s="794"/>
      <c r="BB342" s="794"/>
      <c r="BC342" s="794"/>
      <c r="BD342" s="794"/>
      <c r="BE342" s="794"/>
      <c r="BF342" s="794"/>
      <c r="BG342" s="794"/>
      <c r="BH342" s="794"/>
      <c r="BI342" s="794"/>
      <c r="BJ342" s="794"/>
      <c r="BK342" s="794"/>
      <c r="BL342" s="794"/>
      <c r="BM342" s="794"/>
      <c r="BN342" s="812" t="str">
        <f t="shared" si="84"/>
        <v/>
      </c>
      <c r="BO342" s="806" t="str">
        <f t="shared" si="85"/>
        <v/>
      </c>
      <c r="BP342" s="807" t="str">
        <f t="shared" si="86"/>
        <v/>
      </c>
      <c r="BQ342" s="807" t="str">
        <f t="shared" si="87"/>
        <v/>
      </c>
      <c r="BR342" s="808" t="str">
        <f t="shared" si="88"/>
        <v/>
      </c>
      <c r="BS342" s="793"/>
      <c r="BT342" s="794"/>
      <c r="BU342" s="794"/>
      <c r="BV342" s="797"/>
      <c r="BW342" s="797"/>
      <c r="BX342" s="797"/>
      <c r="BY342" s="797"/>
      <c r="BZ342" s="797"/>
      <c r="CA342" s="797"/>
      <c r="CB342" s="797"/>
      <c r="CC342" s="797"/>
      <c r="CD342" s="797"/>
      <c r="CE342" s="797"/>
      <c r="CF342" s="797"/>
      <c r="CG342" s="797"/>
      <c r="CH342" s="797"/>
      <c r="CI342" s="794"/>
      <c r="CJ342" s="794"/>
      <c r="CK342" s="794"/>
      <c r="CL342" s="794"/>
      <c r="CM342" s="794"/>
      <c r="CN342" s="794"/>
      <c r="CO342" s="794"/>
      <c r="CP342" s="794"/>
      <c r="CQ342" s="794"/>
      <c r="CR342" s="794"/>
      <c r="CS342" s="794"/>
      <c r="CT342" s="794"/>
      <c r="CU342" s="794"/>
      <c r="CV342" s="797"/>
      <c r="CW342" s="794"/>
      <c r="CX342" s="794"/>
      <c r="CY342" s="794"/>
      <c r="CZ342" s="794"/>
      <c r="DA342" s="794"/>
      <c r="DB342" s="794"/>
      <c r="DC342" s="794"/>
      <c r="DD342" s="794"/>
      <c r="DE342" s="794"/>
      <c r="DF342" s="794"/>
      <c r="DG342" s="794"/>
      <c r="DH342" s="794"/>
      <c r="DI342" s="794"/>
      <c r="DJ342" s="794"/>
      <c r="DK342" s="794"/>
      <c r="DL342" s="794"/>
      <c r="DM342" s="794"/>
      <c r="DN342" s="794"/>
      <c r="DO342" s="794"/>
      <c r="DP342" s="794"/>
      <c r="DQ342" s="794"/>
      <c r="DR342" s="812" t="str">
        <f t="shared" si="79"/>
        <v/>
      </c>
      <c r="DS342" s="806" t="str">
        <f t="shared" si="80"/>
        <v/>
      </c>
      <c r="DT342" s="807" t="str">
        <f t="shared" si="81"/>
        <v/>
      </c>
      <c r="DU342" s="807" t="str">
        <f t="shared" si="82"/>
        <v/>
      </c>
      <c r="DV342" s="808" t="str">
        <f t="shared" si="83"/>
        <v/>
      </c>
      <c r="DW342" s="793"/>
      <c r="DX342" s="794"/>
      <c r="DY342" s="794"/>
      <c r="DZ342" s="797"/>
      <c r="EA342" s="797"/>
      <c r="EB342" s="797"/>
      <c r="EC342" s="797"/>
      <c r="ED342" s="797"/>
      <c r="EE342" s="797"/>
      <c r="EF342" s="797"/>
      <c r="EG342" s="797"/>
      <c r="EH342" s="797"/>
      <c r="EI342" s="797"/>
      <c r="EJ342" s="797"/>
      <c r="EK342" s="797"/>
      <c r="EL342" s="797"/>
      <c r="EM342" s="794"/>
      <c r="EN342" s="794"/>
      <c r="EO342" s="794"/>
      <c r="EP342" s="794"/>
      <c r="EQ342" s="794"/>
      <c r="ER342" s="794"/>
      <c r="ES342" s="794"/>
      <c r="ET342" s="794"/>
      <c r="EU342" s="794"/>
      <c r="EV342" s="794"/>
      <c r="EW342" s="794"/>
      <c r="EX342" s="794"/>
      <c r="EY342" s="794"/>
      <c r="EZ342" s="797"/>
      <c r="FA342" s="794"/>
      <c r="FB342" s="794"/>
      <c r="FC342" s="794"/>
      <c r="FD342" s="794"/>
      <c r="FE342" s="794"/>
      <c r="FF342" s="794"/>
      <c r="FG342" s="794"/>
      <c r="FH342" s="794"/>
      <c r="FI342" s="794"/>
      <c r="FJ342" s="794"/>
      <c r="FK342" s="794"/>
      <c r="FL342" s="794"/>
      <c r="FM342" s="794"/>
      <c r="FN342" s="794"/>
      <c r="FO342" s="794"/>
      <c r="FP342" s="794"/>
      <c r="FQ342" s="794"/>
      <c r="FR342" s="794"/>
      <c r="FS342" s="794"/>
      <c r="FT342" s="794"/>
      <c r="FU342" s="794"/>
      <c r="FV342" s="812" t="str">
        <f t="shared" si="89"/>
        <v/>
      </c>
      <c r="FW342" s="806" t="str">
        <f t="shared" si="90"/>
        <v/>
      </c>
      <c r="FX342" s="807" t="str">
        <f t="shared" si="91"/>
        <v/>
      </c>
      <c r="FY342" s="807" t="str">
        <f t="shared" si="92"/>
        <v/>
      </c>
      <c r="FZ342" s="808" t="str">
        <f t="shared" si="93"/>
        <v/>
      </c>
    </row>
    <row r="343" spans="14:182" x14ac:dyDescent="0.2">
      <c r="N343" s="804">
        <f>SUM(AirVision!A342)</f>
        <v>0</v>
      </c>
      <c r="O343" s="793"/>
      <c r="P343" s="794"/>
      <c r="Q343" s="794"/>
      <c r="R343" s="797"/>
      <c r="S343" s="797"/>
      <c r="T343" s="797"/>
      <c r="U343" s="797"/>
      <c r="V343" s="797"/>
      <c r="W343" s="797"/>
      <c r="X343" s="797"/>
      <c r="Y343" s="797"/>
      <c r="Z343" s="797"/>
      <c r="AA343" s="797"/>
      <c r="AB343" s="797"/>
      <c r="AC343" s="797"/>
      <c r="AD343" s="797"/>
      <c r="AE343" s="794"/>
      <c r="AF343" s="794"/>
      <c r="AG343" s="794"/>
      <c r="AH343" s="794"/>
      <c r="AI343" s="794"/>
      <c r="AJ343" s="794"/>
      <c r="AK343" s="794"/>
      <c r="AL343" s="794"/>
      <c r="AM343" s="794"/>
      <c r="AN343" s="794"/>
      <c r="AO343" s="794"/>
      <c r="AP343" s="794"/>
      <c r="AQ343" s="794"/>
      <c r="AR343" s="794"/>
      <c r="AS343" s="794"/>
      <c r="AT343" s="794"/>
      <c r="AU343" s="794"/>
      <c r="AV343" s="794"/>
      <c r="AW343" s="794"/>
      <c r="AX343" s="794"/>
      <c r="AY343" s="794"/>
      <c r="AZ343" s="794"/>
      <c r="BA343" s="794"/>
      <c r="BB343" s="794"/>
      <c r="BC343" s="794"/>
      <c r="BD343" s="794"/>
      <c r="BE343" s="794"/>
      <c r="BF343" s="794"/>
      <c r="BG343" s="794"/>
      <c r="BH343" s="794"/>
      <c r="BI343" s="794"/>
      <c r="BJ343" s="794"/>
      <c r="BK343" s="794"/>
      <c r="BL343" s="794"/>
      <c r="BM343" s="794"/>
      <c r="BN343" s="812" t="str">
        <f t="shared" si="84"/>
        <v/>
      </c>
      <c r="BO343" s="806" t="str">
        <f t="shared" si="85"/>
        <v/>
      </c>
      <c r="BP343" s="807" t="str">
        <f t="shared" si="86"/>
        <v/>
      </c>
      <c r="BQ343" s="807" t="str">
        <f t="shared" si="87"/>
        <v/>
      </c>
      <c r="BR343" s="808" t="str">
        <f t="shared" si="88"/>
        <v/>
      </c>
      <c r="BS343" s="793"/>
      <c r="BT343" s="794"/>
      <c r="BU343" s="794"/>
      <c r="BV343" s="797"/>
      <c r="BW343" s="797"/>
      <c r="BX343" s="797"/>
      <c r="BY343" s="797"/>
      <c r="BZ343" s="797"/>
      <c r="CA343" s="797"/>
      <c r="CB343" s="797"/>
      <c r="CC343" s="797"/>
      <c r="CD343" s="797"/>
      <c r="CE343" s="797"/>
      <c r="CF343" s="797"/>
      <c r="CG343" s="797"/>
      <c r="CH343" s="797"/>
      <c r="CI343" s="794"/>
      <c r="CJ343" s="794"/>
      <c r="CK343" s="794"/>
      <c r="CL343" s="794"/>
      <c r="CM343" s="794"/>
      <c r="CN343" s="794"/>
      <c r="CO343" s="794"/>
      <c r="CP343" s="794"/>
      <c r="CQ343" s="794"/>
      <c r="CR343" s="794"/>
      <c r="CS343" s="794"/>
      <c r="CT343" s="794"/>
      <c r="CU343" s="794"/>
      <c r="CV343" s="797"/>
      <c r="CW343" s="794"/>
      <c r="CX343" s="794"/>
      <c r="CY343" s="794"/>
      <c r="CZ343" s="794"/>
      <c r="DA343" s="794"/>
      <c r="DB343" s="794"/>
      <c r="DC343" s="794"/>
      <c r="DD343" s="794"/>
      <c r="DE343" s="794"/>
      <c r="DF343" s="794"/>
      <c r="DG343" s="794"/>
      <c r="DH343" s="794"/>
      <c r="DI343" s="794"/>
      <c r="DJ343" s="794"/>
      <c r="DK343" s="794"/>
      <c r="DL343" s="794"/>
      <c r="DM343" s="794"/>
      <c r="DN343" s="794"/>
      <c r="DO343" s="794"/>
      <c r="DP343" s="794"/>
      <c r="DQ343" s="794"/>
      <c r="DR343" s="812" t="str">
        <f t="shared" si="79"/>
        <v/>
      </c>
      <c r="DS343" s="806" t="str">
        <f t="shared" si="80"/>
        <v/>
      </c>
      <c r="DT343" s="807" t="str">
        <f t="shared" si="81"/>
        <v/>
      </c>
      <c r="DU343" s="807" t="str">
        <f t="shared" si="82"/>
        <v/>
      </c>
      <c r="DV343" s="808" t="str">
        <f t="shared" si="83"/>
        <v/>
      </c>
      <c r="DW343" s="793"/>
      <c r="DX343" s="794"/>
      <c r="DY343" s="794"/>
      <c r="DZ343" s="797"/>
      <c r="EA343" s="797"/>
      <c r="EB343" s="797"/>
      <c r="EC343" s="797"/>
      <c r="ED343" s="797"/>
      <c r="EE343" s="797"/>
      <c r="EF343" s="797"/>
      <c r="EG343" s="797"/>
      <c r="EH343" s="797"/>
      <c r="EI343" s="797"/>
      <c r="EJ343" s="797"/>
      <c r="EK343" s="797"/>
      <c r="EL343" s="797"/>
      <c r="EM343" s="794"/>
      <c r="EN343" s="794"/>
      <c r="EO343" s="794"/>
      <c r="EP343" s="794"/>
      <c r="EQ343" s="794"/>
      <c r="ER343" s="794"/>
      <c r="ES343" s="794"/>
      <c r="ET343" s="794"/>
      <c r="EU343" s="794"/>
      <c r="EV343" s="794"/>
      <c r="EW343" s="794"/>
      <c r="EX343" s="794"/>
      <c r="EY343" s="794"/>
      <c r="EZ343" s="797"/>
      <c r="FA343" s="794"/>
      <c r="FB343" s="794"/>
      <c r="FC343" s="794"/>
      <c r="FD343" s="794"/>
      <c r="FE343" s="794"/>
      <c r="FF343" s="794"/>
      <c r="FG343" s="794"/>
      <c r="FH343" s="794"/>
      <c r="FI343" s="794"/>
      <c r="FJ343" s="794"/>
      <c r="FK343" s="794"/>
      <c r="FL343" s="794"/>
      <c r="FM343" s="794"/>
      <c r="FN343" s="794"/>
      <c r="FO343" s="794"/>
      <c r="FP343" s="794"/>
      <c r="FQ343" s="794"/>
      <c r="FR343" s="794"/>
      <c r="FS343" s="794"/>
      <c r="FT343" s="794"/>
      <c r="FU343" s="794"/>
      <c r="FV343" s="812" t="str">
        <f t="shared" si="89"/>
        <v/>
      </c>
      <c r="FW343" s="806" t="str">
        <f t="shared" si="90"/>
        <v/>
      </c>
      <c r="FX343" s="807" t="str">
        <f t="shared" si="91"/>
        <v/>
      </c>
      <c r="FY343" s="807" t="str">
        <f t="shared" si="92"/>
        <v/>
      </c>
      <c r="FZ343" s="808" t="str">
        <f t="shared" si="93"/>
        <v/>
      </c>
    </row>
    <row r="344" spans="14:182" x14ac:dyDescent="0.2">
      <c r="N344" s="804">
        <f>SUM(AirVision!A343)</f>
        <v>0</v>
      </c>
      <c r="O344" s="793"/>
      <c r="P344" s="794"/>
      <c r="Q344" s="794"/>
      <c r="R344" s="797"/>
      <c r="S344" s="797"/>
      <c r="T344" s="797"/>
      <c r="U344" s="797"/>
      <c r="V344" s="797"/>
      <c r="W344" s="797"/>
      <c r="X344" s="797"/>
      <c r="Y344" s="797"/>
      <c r="Z344" s="797"/>
      <c r="AA344" s="797"/>
      <c r="AB344" s="797"/>
      <c r="AC344" s="797"/>
      <c r="AD344" s="797"/>
      <c r="AE344" s="794"/>
      <c r="AF344" s="794"/>
      <c r="AG344" s="794"/>
      <c r="AH344" s="794"/>
      <c r="AI344" s="794"/>
      <c r="AJ344" s="794"/>
      <c r="AK344" s="794"/>
      <c r="AL344" s="794"/>
      <c r="AM344" s="794"/>
      <c r="AN344" s="794"/>
      <c r="AO344" s="794"/>
      <c r="AP344" s="794"/>
      <c r="AQ344" s="794"/>
      <c r="AR344" s="794"/>
      <c r="AS344" s="794"/>
      <c r="AT344" s="794"/>
      <c r="AU344" s="794"/>
      <c r="AV344" s="794"/>
      <c r="AW344" s="794"/>
      <c r="AX344" s="794"/>
      <c r="AY344" s="794"/>
      <c r="AZ344" s="794"/>
      <c r="BA344" s="794"/>
      <c r="BB344" s="794"/>
      <c r="BC344" s="794"/>
      <c r="BD344" s="794"/>
      <c r="BE344" s="794"/>
      <c r="BF344" s="794"/>
      <c r="BG344" s="794"/>
      <c r="BH344" s="794"/>
      <c r="BI344" s="794"/>
      <c r="BJ344" s="794"/>
      <c r="BK344" s="794"/>
      <c r="BL344" s="794"/>
      <c r="BM344" s="794"/>
      <c r="BN344" s="812" t="str">
        <f t="shared" si="84"/>
        <v/>
      </c>
      <c r="BO344" s="806" t="str">
        <f t="shared" si="85"/>
        <v/>
      </c>
      <c r="BP344" s="807" t="str">
        <f t="shared" si="86"/>
        <v/>
      </c>
      <c r="BQ344" s="807" t="str">
        <f t="shared" si="87"/>
        <v/>
      </c>
      <c r="BR344" s="808" t="str">
        <f t="shared" si="88"/>
        <v/>
      </c>
      <c r="BS344" s="793"/>
      <c r="BT344" s="794"/>
      <c r="BU344" s="794"/>
      <c r="BV344" s="797"/>
      <c r="BW344" s="797"/>
      <c r="BX344" s="797"/>
      <c r="BY344" s="797"/>
      <c r="BZ344" s="797"/>
      <c r="CA344" s="797"/>
      <c r="CB344" s="797"/>
      <c r="CC344" s="797"/>
      <c r="CD344" s="797"/>
      <c r="CE344" s="797"/>
      <c r="CF344" s="797"/>
      <c r="CG344" s="797"/>
      <c r="CH344" s="797"/>
      <c r="CI344" s="794"/>
      <c r="CJ344" s="794"/>
      <c r="CK344" s="794"/>
      <c r="CL344" s="794"/>
      <c r="CM344" s="794"/>
      <c r="CN344" s="794"/>
      <c r="CO344" s="794"/>
      <c r="CP344" s="794"/>
      <c r="CQ344" s="794"/>
      <c r="CR344" s="794"/>
      <c r="CS344" s="794"/>
      <c r="CT344" s="794"/>
      <c r="CU344" s="794"/>
      <c r="CV344" s="797"/>
      <c r="CW344" s="794"/>
      <c r="CX344" s="794"/>
      <c r="CY344" s="794"/>
      <c r="CZ344" s="794"/>
      <c r="DA344" s="794"/>
      <c r="DB344" s="794"/>
      <c r="DC344" s="794"/>
      <c r="DD344" s="794"/>
      <c r="DE344" s="794"/>
      <c r="DF344" s="794"/>
      <c r="DG344" s="794"/>
      <c r="DH344" s="794"/>
      <c r="DI344" s="794"/>
      <c r="DJ344" s="794"/>
      <c r="DK344" s="794"/>
      <c r="DL344" s="794"/>
      <c r="DM344" s="794"/>
      <c r="DN344" s="794"/>
      <c r="DO344" s="794"/>
      <c r="DP344" s="794"/>
      <c r="DQ344" s="794"/>
      <c r="DR344" s="812" t="str">
        <f t="shared" si="79"/>
        <v/>
      </c>
      <c r="DS344" s="806" t="str">
        <f t="shared" si="80"/>
        <v/>
      </c>
      <c r="DT344" s="807" t="str">
        <f t="shared" si="81"/>
        <v/>
      </c>
      <c r="DU344" s="807" t="str">
        <f t="shared" si="82"/>
        <v/>
      </c>
      <c r="DV344" s="808" t="str">
        <f t="shared" si="83"/>
        <v/>
      </c>
      <c r="DW344" s="793"/>
      <c r="DX344" s="794"/>
      <c r="DY344" s="794"/>
      <c r="DZ344" s="797"/>
      <c r="EA344" s="797"/>
      <c r="EB344" s="797"/>
      <c r="EC344" s="797"/>
      <c r="ED344" s="797"/>
      <c r="EE344" s="797"/>
      <c r="EF344" s="797"/>
      <c r="EG344" s="797"/>
      <c r="EH344" s="797"/>
      <c r="EI344" s="797"/>
      <c r="EJ344" s="797"/>
      <c r="EK344" s="797"/>
      <c r="EL344" s="797"/>
      <c r="EM344" s="794"/>
      <c r="EN344" s="794"/>
      <c r="EO344" s="794"/>
      <c r="EP344" s="794"/>
      <c r="EQ344" s="794"/>
      <c r="ER344" s="794"/>
      <c r="ES344" s="794"/>
      <c r="ET344" s="794"/>
      <c r="EU344" s="794"/>
      <c r="EV344" s="794"/>
      <c r="EW344" s="794"/>
      <c r="EX344" s="794"/>
      <c r="EY344" s="794"/>
      <c r="EZ344" s="797"/>
      <c r="FA344" s="794"/>
      <c r="FB344" s="794"/>
      <c r="FC344" s="794"/>
      <c r="FD344" s="794"/>
      <c r="FE344" s="794"/>
      <c r="FF344" s="794"/>
      <c r="FG344" s="794"/>
      <c r="FH344" s="794"/>
      <c r="FI344" s="794"/>
      <c r="FJ344" s="794"/>
      <c r="FK344" s="794"/>
      <c r="FL344" s="794"/>
      <c r="FM344" s="794"/>
      <c r="FN344" s="794"/>
      <c r="FO344" s="794"/>
      <c r="FP344" s="794"/>
      <c r="FQ344" s="794"/>
      <c r="FR344" s="794"/>
      <c r="FS344" s="794"/>
      <c r="FT344" s="794"/>
      <c r="FU344" s="794"/>
      <c r="FV344" s="812" t="str">
        <f t="shared" si="89"/>
        <v/>
      </c>
      <c r="FW344" s="806" t="str">
        <f t="shared" si="90"/>
        <v/>
      </c>
      <c r="FX344" s="807" t="str">
        <f t="shared" si="91"/>
        <v/>
      </c>
      <c r="FY344" s="807" t="str">
        <f t="shared" si="92"/>
        <v/>
      </c>
      <c r="FZ344" s="808" t="str">
        <f t="shared" si="93"/>
        <v/>
      </c>
    </row>
    <row r="345" spans="14:182" x14ac:dyDescent="0.2">
      <c r="N345" s="804">
        <f>SUM(AirVision!A344)</f>
        <v>0</v>
      </c>
      <c r="O345" s="793"/>
      <c r="P345" s="794"/>
      <c r="Q345" s="794"/>
      <c r="R345" s="797"/>
      <c r="S345" s="797"/>
      <c r="T345" s="797"/>
      <c r="U345" s="797"/>
      <c r="V345" s="797"/>
      <c r="W345" s="797"/>
      <c r="X345" s="797"/>
      <c r="Y345" s="797"/>
      <c r="Z345" s="797"/>
      <c r="AA345" s="797"/>
      <c r="AB345" s="797"/>
      <c r="AC345" s="797"/>
      <c r="AD345" s="797"/>
      <c r="AE345" s="794"/>
      <c r="AF345" s="794"/>
      <c r="AG345" s="794"/>
      <c r="AH345" s="794"/>
      <c r="AI345" s="794"/>
      <c r="AJ345" s="794"/>
      <c r="AK345" s="794"/>
      <c r="AL345" s="794"/>
      <c r="AM345" s="794"/>
      <c r="AN345" s="794"/>
      <c r="AO345" s="794"/>
      <c r="AP345" s="794"/>
      <c r="AQ345" s="794"/>
      <c r="AR345" s="794"/>
      <c r="AS345" s="794"/>
      <c r="AT345" s="794"/>
      <c r="AU345" s="794"/>
      <c r="AV345" s="794"/>
      <c r="AW345" s="794"/>
      <c r="AX345" s="794"/>
      <c r="AY345" s="794"/>
      <c r="AZ345" s="794"/>
      <c r="BA345" s="794"/>
      <c r="BB345" s="794"/>
      <c r="BC345" s="794"/>
      <c r="BD345" s="794"/>
      <c r="BE345" s="794"/>
      <c r="BF345" s="794"/>
      <c r="BG345" s="794"/>
      <c r="BH345" s="794"/>
      <c r="BI345" s="794"/>
      <c r="BJ345" s="794"/>
      <c r="BK345" s="794"/>
      <c r="BL345" s="794"/>
      <c r="BM345" s="794"/>
      <c r="BN345" s="812" t="str">
        <f t="shared" si="84"/>
        <v/>
      </c>
      <c r="BO345" s="806" t="str">
        <f t="shared" si="85"/>
        <v/>
      </c>
      <c r="BP345" s="807" t="str">
        <f t="shared" si="86"/>
        <v/>
      </c>
      <c r="BQ345" s="807" t="str">
        <f t="shared" si="87"/>
        <v/>
      </c>
      <c r="BR345" s="808" t="str">
        <f t="shared" si="88"/>
        <v/>
      </c>
      <c r="BS345" s="793"/>
      <c r="BT345" s="794"/>
      <c r="BU345" s="794"/>
      <c r="BV345" s="797"/>
      <c r="BW345" s="797"/>
      <c r="BX345" s="797"/>
      <c r="BY345" s="797"/>
      <c r="BZ345" s="797"/>
      <c r="CA345" s="797"/>
      <c r="CB345" s="797"/>
      <c r="CC345" s="797"/>
      <c r="CD345" s="797"/>
      <c r="CE345" s="797"/>
      <c r="CF345" s="797"/>
      <c r="CG345" s="797"/>
      <c r="CH345" s="797"/>
      <c r="CI345" s="794"/>
      <c r="CJ345" s="794"/>
      <c r="CK345" s="794"/>
      <c r="CL345" s="794"/>
      <c r="CM345" s="794"/>
      <c r="CN345" s="794"/>
      <c r="CO345" s="794"/>
      <c r="CP345" s="794"/>
      <c r="CQ345" s="794"/>
      <c r="CR345" s="794"/>
      <c r="CS345" s="794"/>
      <c r="CT345" s="794"/>
      <c r="CU345" s="794"/>
      <c r="CV345" s="797"/>
      <c r="CW345" s="794"/>
      <c r="CX345" s="794"/>
      <c r="CY345" s="794"/>
      <c r="CZ345" s="794"/>
      <c r="DA345" s="794"/>
      <c r="DB345" s="794"/>
      <c r="DC345" s="794"/>
      <c r="DD345" s="794"/>
      <c r="DE345" s="794"/>
      <c r="DF345" s="794"/>
      <c r="DG345" s="794"/>
      <c r="DH345" s="794"/>
      <c r="DI345" s="794"/>
      <c r="DJ345" s="794"/>
      <c r="DK345" s="794"/>
      <c r="DL345" s="794"/>
      <c r="DM345" s="794"/>
      <c r="DN345" s="794"/>
      <c r="DO345" s="794"/>
      <c r="DP345" s="794"/>
      <c r="DQ345" s="794"/>
      <c r="DR345" s="812" t="str">
        <f t="shared" si="79"/>
        <v/>
      </c>
      <c r="DS345" s="806" t="str">
        <f t="shared" si="80"/>
        <v/>
      </c>
      <c r="DT345" s="807" t="str">
        <f t="shared" si="81"/>
        <v/>
      </c>
      <c r="DU345" s="807" t="str">
        <f t="shared" si="82"/>
        <v/>
      </c>
      <c r="DV345" s="808" t="str">
        <f t="shared" si="83"/>
        <v/>
      </c>
      <c r="DW345" s="793"/>
      <c r="DX345" s="794"/>
      <c r="DY345" s="794"/>
      <c r="DZ345" s="797"/>
      <c r="EA345" s="797"/>
      <c r="EB345" s="797"/>
      <c r="EC345" s="797"/>
      <c r="ED345" s="797"/>
      <c r="EE345" s="797"/>
      <c r="EF345" s="797"/>
      <c r="EG345" s="797"/>
      <c r="EH345" s="797"/>
      <c r="EI345" s="797"/>
      <c r="EJ345" s="797"/>
      <c r="EK345" s="797"/>
      <c r="EL345" s="797"/>
      <c r="EM345" s="794"/>
      <c r="EN345" s="794"/>
      <c r="EO345" s="794"/>
      <c r="EP345" s="794"/>
      <c r="EQ345" s="794"/>
      <c r="ER345" s="794"/>
      <c r="ES345" s="794"/>
      <c r="ET345" s="794"/>
      <c r="EU345" s="794"/>
      <c r="EV345" s="794"/>
      <c r="EW345" s="794"/>
      <c r="EX345" s="794"/>
      <c r="EY345" s="794"/>
      <c r="EZ345" s="797"/>
      <c r="FA345" s="794"/>
      <c r="FB345" s="794"/>
      <c r="FC345" s="794"/>
      <c r="FD345" s="794"/>
      <c r="FE345" s="794"/>
      <c r="FF345" s="794"/>
      <c r="FG345" s="794"/>
      <c r="FH345" s="794"/>
      <c r="FI345" s="794"/>
      <c r="FJ345" s="794"/>
      <c r="FK345" s="794"/>
      <c r="FL345" s="794"/>
      <c r="FM345" s="794"/>
      <c r="FN345" s="794"/>
      <c r="FO345" s="794"/>
      <c r="FP345" s="794"/>
      <c r="FQ345" s="794"/>
      <c r="FR345" s="794"/>
      <c r="FS345" s="794"/>
      <c r="FT345" s="794"/>
      <c r="FU345" s="794"/>
      <c r="FV345" s="812" t="str">
        <f t="shared" si="89"/>
        <v/>
      </c>
      <c r="FW345" s="806" t="str">
        <f t="shared" si="90"/>
        <v/>
      </c>
      <c r="FX345" s="807" t="str">
        <f t="shared" si="91"/>
        <v/>
      </c>
      <c r="FY345" s="807" t="str">
        <f t="shared" si="92"/>
        <v/>
      </c>
      <c r="FZ345" s="808" t="str">
        <f t="shared" si="93"/>
        <v/>
      </c>
    </row>
    <row r="346" spans="14:182" x14ac:dyDescent="0.2">
      <c r="N346" s="804">
        <f>SUM(AirVision!A345)</f>
        <v>0</v>
      </c>
      <c r="O346" s="793"/>
      <c r="P346" s="794"/>
      <c r="Q346" s="794"/>
      <c r="R346" s="797"/>
      <c r="S346" s="797"/>
      <c r="T346" s="797"/>
      <c r="U346" s="797"/>
      <c r="V346" s="797"/>
      <c r="W346" s="797"/>
      <c r="X346" s="797"/>
      <c r="Y346" s="797"/>
      <c r="Z346" s="797"/>
      <c r="AA346" s="797"/>
      <c r="AB346" s="797"/>
      <c r="AC346" s="797"/>
      <c r="AD346" s="797"/>
      <c r="AE346" s="794"/>
      <c r="AF346" s="794"/>
      <c r="AG346" s="794"/>
      <c r="AH346" s="794"/>
      <c r="AI346" s="794"/>
      <c r="AJ346" s="794"/>
      <c r="AK346" s="794"/>
      <c r="AL346" s="794"/>
      <c r="AM346" s="794"/>
      <c r="AN346" s="794"/>
      <c r="AO346" s="794"/>
      <c r="AP346" s="794"/>
      <c r="AQ346" s="794"/>
      <c r="AR346" s="794"/>
      <c r="AS346" s="794"/>
      <c r="AT346" s="794"/>
      <c r="AU346" s="794"/>
      <c r="AV346" s="794"/>
      <c r="AW346" s="794"/>
      <c r="AX346" s="794"/>
      <c r="AY346" s="794"/>
      <c r="AZ346" s="794"/>
      <c r="BA346" s="794"/>
      <c r="BB346" s="794"/>
      <c r="BC346" s="794"/>
      <c r="BD346" s="794"/>
      <c r="BE346" s="794"/>
      <c r="BF346" s="794"/>
      <c r="BG346" s="794"/>
      <c r="BH346" s="794"/>
      <c r="BI346" s="794"/>
      <c r="BJ346" s="794"/>
      <c r="BK346" s="794"/>
      <c r="BL346" s="794"/>
      <c r="BM346" s="794"/>
      <c r="BN346" s="812" t="str">
        <f t="shared" si="84"/>
        <v/>
      </c>
      <c r="BO346" s="806" t="str">
        <f t="shared" si="85"/>
        <v/>
      </c>
      <c r="BP346" s="807" t="str">
        <f t="shared" si="86"/>
        <v/>
      </c>
      <c r="BQ346" s="807" t="str">
        <f t="shared" si="87"/>
        <v/>
      </c>
      <c r="BR346" s="808" t="str">
        <f t="shared" si="88"/>
        <v/>
      </c>
      <c r="BS346" s="793"/>
      <c r="BT346" s="794"/>
      <c r="BU346" s="794"/>
      <c r="BV346" s="797"/>
      <c r="BW346" s="797"/>
      <c r="BX346" s="797"/>
      <c r="BY346" s="797"/>
      <c r="BZ346" s="797"/>
      <c r="CA346" s="797"/>
      <c r="CB346" s="797"/>
      <c r="CC346" s="797"/>
      <c r="CD346" s="797"/>
      <c r="CE346" s="797"/>
      <c r="CF346" s="797"/>
      <c r="CG346" s="797"/>
      <c r="CH346" s="797"/>
      <c r="CI346" s="794"/>
      <c r="CJ346" s="794"/>
      <c r="CK346" s="794"/>
      <c r="CL346" s="794"/>
      <c r="CM346" s="794"/>
      <c r="CN346" s="794"/>
      <c r="CO346" s="794"/>
      <c r="CP346" s="794"/>
      <c r="CQ346" s="794"/>
      <c r="CR346" s="794"/>
      <c r="CS346" s="794"/>
      <c r="CT346" s="794"/>
      <c r="CU346" s="794"/>
      <c r="CV346" s="797"/>
      <c r="CW346" s="794"/>
      <c r="CX346" s="794"/>
      <c r="CY346" s="794"/>
      <c r="CZ346" s="794"/>
      <c r="DA346" s="794"/>
      <c r="DB346" s="794"/>
      <c r="DC346" s="794"/>
      <c r="DD346" s="794"/>
      <c r="DE346" s="794"/>
      <c r="DF346" s="794"/>
      <c r="DG346" s="794"/>
      <c r="DH346" s="794"/>
      <c r="DI346" s="794"/>
      <c r="DJ346" s="794"/>
      <c r="DK346" s="794"/>
      <c r="DL346" s="794"/>
      <c r="DM346" s="794"/>
      <c r="DN346" s="794"/>
      <c r="DO346" s="794"/>
      <c r="DP346" s="794"/>
      <c r="DQ346" s="794"/>
      <c r="DR346" s="812" t="str">
        <f t="shared" si="79"/>
        <v/>
      </c>
      <c r="DS346" s="806" t="str">
        <f t="shared" si="80"/>
        <v/>
      </c>
      <c r="DT346" s="807" t="str">
        <f t="shared" si="81"/>
        <v/>
      </c>
      <c r="DU346" s="807" t="str">
        <f t="shared" si="82"/>
        <v/>
      </c>
      <c r="DV346" s="808" t="str">
        <f t="shared" si="83"/>
        <v/>
      </c>
      <c r="DW346" s="793"/>
      <c r="DX346" s="794"/>
      <c r="DY346" s="794"/>
      <c r="DZ346" s="797"/>
      <c r="EA346" s="797"/>
      <c r="EB346" s="797"/>
      <c r="EC346" s="797"/>
      <c r="ED346" s="797"/>
      <c r="EE346" s="797"/>
      <c r="EF346" s="797"/>
      <c r="EG346" s="797"/>
      <c r="EH346" s="797"/>
      <c r="EI346" s="797"/>
      <c r="EJ346" s="797"/>
      <c r="EK346" s="797"/>
      <c r="EL346" s="797"/>
      <c r="EM346" s="794"/>
      <c r="EN346" s="794"/>
      <c r="EO346" s="794"/>
      <c r="EP346" s="794"/>
      <c r="EQ346" s="794"/>
      <c r="ER346" s="794"/>
      <c r="ES346" s="794"/>
      <c r="ET346" s="794"/>
      <c r="EU346" s="794"/>
      <c r="EV346" s="794"/>
      <c r="EW346" s="794"/>
      <c r="EX346" s="794"/>
      <c r="EY346" s="794"/>
      <c r="EZ346" s="797"/>
      <c r="FA346" s="794"/>
      <c r="FB346" s="794"/>
      <c r="FC346" s="794"/>
      <c r="FD346" s="794"/>
      <c r="FE346" s="794"/>
      <c r="FF346" s="794"/>
      <c r="FG346" s="794"/>
      <c r="FH346" s="794"/>
      <c r="FI346" s="794"/>
      <c r="FJ346" s="794"/>
      <c r="FK346" s="794"/>
      <c r="FL346" s="794"/>
      <c r="FM346" s="794"/>
      <c r="FN346" s="794"/>
      <c r="FO346" s="794"/>
      <c r="FP346" s="794"/>
      <c r="FQ346" s="794"/>
      <c r="FR346" s="794"/>
      <c r="FS346" s="794"/>
      <c r="FT346" s="794"/>
      <c r="FU346" s="794"/>
      <c r="FV346" s="812" t="str">
        <f t="shared" si="89"/>
        <v/>
      </c>
      <c r="FW346" s="806" t="str">
        <f t="shared" si="90"/>
        <v/>
      </c>
      <c r="FX346" s="807" t="str">
        <f t="shared" si="91"/>
        <v/>
      </c>
      <c r="FY346" s="807" t="str">
        <f t="shared" si="92"/>
        <v/>
      </c>
      <c r="FZ346" s="808" t="str">
        <f t="shared" si="93"/>
        <v/>
      </c>
    </row>
    <row r="347" spans="14:182" x14ac:dyDescent="0.2">
      <c r="N347" s="804">
        <f>SUM(AirVision!A346)</f>
        <v>0</v>
      </c>
      <c r="O347" s="793"/>
      <c r="P347" s="794"/>
      <c r="Q347" s="794"/>
      <c r="R347" s="797"/>
      <c r="S347" s="797"/>
      <c r="T347" s="797"/>
      <c r="U347" s="797"/>
      <c r="V347" s="797"/>
      <c r="W347" s="797"/>
      <c r="X347" s="797"/>
      <c r="Y347" s="797"/>
      <c r="Z347" s="797"/>
      <c r="AA347" s="797"/>
      <c r="AB347" s="797"/>
      <c r="AC347" s="797"/>
      <c r="AD347" s="797"/>
      <c r="AE347" s="794"/>
      <c r="AF347" s="794"/>
      <c r="AG347" s="794"/>
      <c r="AH347" s="794"/>
      <c r="AI347" s="794"/>
      <c r="AJ347" s="794"/>
      <c r="AK347" s="794"/>
      <c r="AL347" s="794"/>
      <c r="AM347" s="794"/>
      <c r="AN347" s="794"/>
      <c r="AO347" s="794"/>
      <c r="AP347" s="794"/>
      <c r="AQ347" s="794"/>
      <c r="AR347" s="794"/>
      <c r="AS347" s="794"/>
      <c r="AT347" s="794"/>
      <c r="AU347" s="794"/>
      <c r="AV347" s="794"/>
      <c r="AW347" s="794"/>
      <c r="AX347" s="794"/>
      <c r="AY347" s="794"/>
      <c r="AZ347" s="794"/>
      <c r="BA347" s="794"/>
      <c r="BB347" s="794"/>
      <c r="BC347" s="794"/>
      <c r="BD347" s="794"/>
      <c r="BE347" s="794"/>
      <c r="BF347" s="794"/>
      <c r="BG347" s="794"/>
      <c r="BH347" s="794"/>
      <c r="BI347" s="794"/>
      <c r="BJ347" s="794"/>
      <c r="BK347" s="794"/>
      <c r="BL347" s="794"/>
      <c r="BM347" s="794"/>
      <c r="BN347" s="812" t="str">
        <f t="shared" si="84"/>
        <v/>
      </c>
      <c r="BO347" s="806" t="str">
        <f t="shared" si="85"/>
        <v/>
      </c>
      <c r="BP347" s="807" t="str">
        <f t="shared" si="86"/>
        <v/>
      </c>
      <c r="BQ347" s="807" t="str">
        <f t="shared" si="87"/>
        <v/>
      </c>
      <c r="BR347" s="808" t="str">
        <f t="shared" si="88"/>
        <v/>
      </c>
      <c r="BS347" s="793"/>
      <c r="BT347" s="794"/>
      <c r="BU347" s="794"/>
      <c r="BV347" s="797"/>
      <c r="BW347" s="797"/>
      <c r="BX347" s="797"/>
      <c r="BY347" s="797"/>
      <c r="BZ347" s="797"/>
      <c r="CA347" s="797"/>
      <c r="CB347" s="797"/>
      <c r="CC347" s="797"/>
      <c r="CD347" s="797"/>
      <c r="CE347" s="797"/>
      <c r="CF347" s="797"/>
      <c r="CG347" s="797"/>
      <c r="CH347" s="797"/>
      <c r="CI347" s="794"/>
      <c r="CJ347" s="794"/>
      <c r="CK347" s="794"/>
      <c r="CL347" s="794"/>
      <c r="CM347" s="794"/>
      <c r="CN347" s="794"/>
      <c r="CO347" s="794"/>
      <c r="CP347" s="794"/>
      <c r="CQ347" s="794"/>
      <c r="CR347" s="794"/>
      <c r="CS347" s="794"/>
      <c r="CT347" s="794"/>
      <c r="CU347" s="794"/>
      <c r="CV347" s="797"/>
      <c r="CW347" s="794"/>
      <c r="CX347" s="794"/>
      <c r="CY347" s="794"/>
      <c r="CZ347" s="794"/>
      <c r="DA347" s="794"/>
      <c r="DB347" s="794"/>
      <c r="DC347" s="794"/>
      <c r="DD347" s="794"/>
      <c r="DE347" s="794"/>
      <c r="DF347" s="794"/>
      <c r="DG347" s="794"/>
      <c r="DH347" s="794"/>
      <c r="DI347" s="794"/>
      <c r="DJ347" s="794"/>
      <c r="DK347" s="794"/>
      <c r="DL347" s="794"/>
      <c r="DM347" s="794"/>
      <c r="DN347" s="794"/>
      <c r="DO347" s="794"/>
      <c r="DP347" s="794"/>
      <c r="DQ347" s="794"/>
      <c r="DR347" s="812" t="str">
        <f t="shared" si="79"/>
        <v/>
      </c>
      <c r="DS347" s="806" t="str">
        <f t="shared" si="80"/>
        <v/>
      </c>
      <c r="DT347" s="807" t="str">
        <f t="shared" si="81"/>
        <v/>
      </c>
      <c r="DU347" s="807" t="str">
        <f t="shared" si="82"/>
        <v/>
      </c>
      <c r="DV347" s="808" t="str">
        <f t="shared" si="83"/>
        <v/>
      </c>
      <c r="DW347" s="793"/>
      <c r="DX347" s="794"/>
      <c r="DY347" s="794"/>
      <c r="DZ347" s="797"/>
      <c r="EA347" s="797"/>
      <c r="EB347" s="797"/>
      <c r="EC347" s="797"/>
      <c r="ED347" s="797"/>
      <c r="EE347" s="797"/>
      <c r="EF347" s="797"/>
      <c r="EG347" s="797"/>
      <c r="EH347" s="797"/>
      <c r="EI347" s="797"/>
      <c r="EJ347" s="797"/>
      <c r="EK347" s="797"/>
      <c r="EL347" s="797"/>
      <c r="EM347" s="794"/>
      <c r="EN347" s="794"/>
      <c r="EO347" s="794"/>
      <c r="EP347" s="794"/>
      <c r="EQ347" s="794"/>
      <c r="ER347" s="794"/>
      <c r="ES347" s="794"/>
      <c r="ET347" s="794"/>
      <c r="EU347" s="794"/>
      <c r="EV347" s="794"/>
      <c r="EW347" s="794"/>
      <c r="EX347" s="794"/>
      <c r="EY347" s="794"/>
      <c r="EZ347" s="797"/>
      <c r="FA347" s="794"/>
      <c r="FB347" s="794"/>
      <c r="FC347" s="794"/>
      <c r="FD347" s="794"/>
      <c r="FE347" s="794"/>
      <c r="FF347" s="794"/>
      <c r="FG347" s="794"/>
      <c r="FH347" s="794"/>
      <c r="FI347" s="794"/>
      <c r="FJ347" s="794"/>
      <c r="FK347" s="794"/>
      <c r="FL347" s="794"/>
      <c r="FM347" s="794"/>
      <c r="FN347" s="794"/>
      <c r="FO347" s="794"/>
      <c r="FP347" s="794"/>
      <c r="FQ347" s="794"/>
      <c r="FR347" s="794"/>
      <c r="FS347" s="794"/>
      <c r="FT347" s="794"/>
      <c r="FU347" s="794"/>
      <c r="FV347" s="812" t="str">
        <f t="shared" si="89"/>
        <v/>
      </c>
      <c r="FW347" s="806" t="str">
        <f t="shared" si="90"/>
        <v/>
      </c>
      <c r="FX347" s="807" t="str">
        <f t="shared" si="91"/>
        <v/>
      </c>
      <c r="FY347" s="807" t="str">
        <f t="shared" si="92"/>
        <v/>
      </c>
      <c r="FZ347" s="808" t="str">
        <f t="shared" si="93"/>
        <v/>
      </c>
    </row>
    <row r="348" spans="14:182" x14ac:dyDescent="0.2">
      <c r="N348" s="804">
        <f>SUM(AirVision!A347)</f>
        <v>0</v>
      </c>
      <c r="O348" s="793"/>
      <c r="P348" s="794"/>
      <c r="Q348" s="794"/>
      <c r="R348" s="797"/>
      <c r="S348" s="797"/>
      <c r="T348" s="797"/>
      <c r="U348" s="797"/>
      <c r="V348" s="797"/>
      <c r="W348" s="797"/>
      <c r="X348" s="797"/>
      <c r="Y348" s="797"/>
      <c r="Z348" s="797"/>
      <c r="AA348" s="797"/>
      <c r="AB348" s="797"/>
      <c r="AC348" s="797"/>
      <c r="AD348" s="797"/>
      <c r="AE348" s="794"/>
      <c r="AF348" s="794"/>
      <c r="AG348" s="794"/>
      <c r="AH348" s="794"/>
      <c r="AI348" s="794"/>
      <c r="AJ348" s="794"/>
      <c r="AK348" s="794"/>
      <c r="AL348" s="794"/>
      <c r="AM348" s="794"/>
      <c r="AN348" s="794"/>
      <c r="AO348" s="794"/>
      <c r="AP348" s="794"/>
      <c r="AQ348" s="794"/>
      <c r="AR348" s="794"/>
      <c r="AS348" s="794"/>
      <c r="AT348" s="794"/>
      <c r="AU348" s="794"/>
      <c r="AV348" s="794"/>
      <c r="AW348" s="794"/>
      <c r="AX348" s="794"/>
      <c r="AY348" s="794"/>
      <c r="AZ348" s="794"/>
      <c r="BA348" s="794"/>
      <c r="BB348" s="794"/>
      <c r="BC348" s="794"/>
      <c r="BD348" s="794"/>
      <c r="BE348" s="794"/>
      <c r="BF348" s="794"/>
      <c r="BG348" s="794"/>
      <c r="BH348" s="794"/>
      <c r="BI348" s="794"/>
      <c r="BJ348" s="794"/>
      <c r="BK348" s="794"/>
      <c r="BL348" s="794"/>
      <c r="BM348" s="794"/>
      <c r="BN348" s="812" t="str">
        <f t="shared" si="84"/>
        <v/>
      </c>
      <c r="BO348" s="806" t="str">
        <f t="shared" si="85"/>
        <v/>
      </c>
      <c r="BP348" s="807" t="str">
        <f t="shared" si="86"/>
        <v/>
      </c>
      <c r="BQ348" s="807" t="str">
        <f t="shared" si="87"/>
        <v/>
      </c>
      <c r="BR348" s="808" t="str">
        <f t="shared" si="88"/>
        <v/>
      </c>
      <c r="BS348" s="793"/>
      <c r="BT348" s="794"/>
      <c r="BU348" s="794"/>
      <c r="BV348" s="797"/>
      <c r="BW348" s="797"/>
      <c r="BX348" s="797"/>
      <c r="BY348" s="797"/>
      <c r="BZ348" s="797"/>
      <c r="CA348" s="797"/>
      <c r="CB348" s="797"/>
      <c r="CC348" s="797"/>
      <c r="CD348" s="797"/>
      <c r="CE348" s="797"/>
      <c r="CF348" s="797"/>
      <c r="CG348" s="797"/>
      <c r="CH348" s="797"/>
      <c r="CI348" s="794"/>
      <c r="CJ348" s="794"/>
      <c r="CK348" s="794"/>
      <c r="CL348" s="794"/>
      <c r="CM348" s="794"/>
      <c r="CN348" s="794"/>
      <c r="CO348" s="794"/>
      <c r="CP348" s="794"/>
      <c r="CQ348" s="794"/>
      <c r="CR348" s="794"/>
      <c r="CS348" s="794"/>
      <c r="CT348" s="794"/>
      <c r="CU348" s="794"/>
      <c r="CV348" s="797"/>
      <c r="CW348" s="794"/>
      <c r="CX348" s="794"/>
      <c r="CY348" s="794"/>
      <c r="CZ348" s="794"/>
      <c r="DA348" s="794"/>
      <c r="DB348" s="794"/>
      <c r="DC348" s="794"/>
      <c r="DD348" s="794"/>
      <c r="DE348" s="794"/>
      <c r="DF348" s="794"/>
      <c r="DG348" s="794"/>
      <c r="DH348" s="794"/>
      <c r="DI348" s="794"/>
      <c r="DJ348" s="794"/>
      <c r="DK348" s="794"/>
      <c r="DL348" s="794"/>
      <c r="DM348" s="794"/>
      <c r="DN348" s="794"/>
      <c r="DO348" s="794"/>
      <c r="DP348" s="794"/>
      <c r="DQ348" s="794"/>
      <c r="DR348" s="812" t="str">
        <f t="shared" si="79"/>
        <v/>
      </c>
      <c r="DS348" s="806" t="str">
        <f t="shared" si="80"/>
        <v/>
      </c>
      <c r="DT348" s="807" t="str">
        <f t="shared" si="81"/>
        <v/>
      </c>
      <c r="DU348" s="807" t="str">
        <f t="shared" si="82"/>
        <v/>
      </c>
      <c r="DV348" s="808" t="str">
        <f t="shared" si="83"/>
        <v/>
      </c>
      <c r="DW348" s="793"/>
      <c r="DX348" s="794"/>
      <c r="DY348" s="794"/>
      <c r="DZ348" s="797"/>
      <c r="EA348" s="797"/>
      <c r="EB348" s="797"/>
      <c r="EC348" s="797"/>
      <c r="ED348" s="797"/>
      <c r="EE348" s="797"/>
      <c r="EF348" s="797"/>
      <c r="EG348" s="797"/>
      <c r="EH348" s="797"/>
      <c r="EI348" s="797"/>
      <c r="EJ348" s="797"/>
      <c r="EK348" s="797"/>
      <c r="EL348" s="797"/>
      <c r="EM348" s="794"/>
      <c r="EN348" s="794"/>
      <c r="EO348" s="794"/>
      <c r="EP348" s="794"/>
      <c r="EQ348" s="794"/>
      <c r="ER348" s="794"/>
      <c r="ES348" s="794"/>
      <c r="ET348" s="794"/>
      <c r="EU348" s="794"/>
      <c r="EV348" s="794"/>
      <c r="EW348" s="794"/>
      <c r="EX348" s="794"/>
      <c r="EY348" s="794"/>
      <c r="EZ348" s="797"/>
      <c r="FA348" s="794"/>
      <c r="FB348" s="794"/>
      <c r="FC348" s="794"/>
      <c r="FD348" s="794"/>
      <c r="FE348" s="794"/>
      <c r="FF348" s="794"/>
      <c r="FG348" s="794"/>
      <c r="FH348" s="794"/>
      <c r="FI348" s="794"/>
      <c r="FJ348" s="794"/>
      <c r="FK348" s="794"/>
      <c r="FL348" s="794"/>
      <c r="FM348" s="794"/>
      <c r="FN348" s="794"/>
      <c r="FO348" s="794"/>
      <c r="FP348" s="794"/>
      <c r="FQ348" s="794"/>
      <c r="FR348" s="794"/>
      <c r="FS348" s="794"/>
      <c r="FT348" s="794"/>
      <c r="FU348" s="794"/>
      <c r="FV348" s="812" t="str">
        <f t="shared" si="89"/>
        <v/>
      </c>
      <c r="FW348" s="806" t="str">
        <f t="shared" si="90"/>
        <v/>
      </c>
      <c r="FX348" s="807" t="str">
        <f t="shared" si="91"/>
        <v/>
      </c>
      <c r="FY348" s="807" t="str">
        <f t="shared" si="92"/>
        <v/>
      </c>
      <c r="FZ348" s="808" t="str">
        <f t="shared" si="93"/>
        <v/>
      </c>
    </row>
    <row r="349" spans="14:182" x14ac:dyDescent="0.2">
      <c r="N349" s="804">
        <f>SUM(AirVision!A348)</f>
        <v>0</v>
      </c>
      <c r="O349" s="793"/>
      <c r="P349" s="794"/>
      <c r="Q349" s="794"/>
      <c r="R349" s="797"/>
      <c r="S349" s="797"/>
      <c r="T349" s="797"/>
      <c r="U349" s="797"/>
      <c r="V349" s="797"/>
      <c r="W349" s="797"/>
      <c r="X349" s="797"/>
      <c r="Y349" s="797"/>
      <c r="Z349" s="797"/>
      <c r="AA349" s="797"/>
      <c r="AB349" s="797"/>
      <c r="AC349" s="797"/>
      <c r="AD349" s="797"/>
      <c r="AE349" s="794"/>
      <c r="AF349" s="794"/>
      <c r="AG349" s="794"/>
      <c r="AH349" s="794"/>
      <c r="AI349" s="794"/>
      <c r="AJ349" s="794"/>
      <c r="AK349" s="794"/>
      <c r="AL349" s="794"/>
      <c r="AM349" s="794"/>
      <c r="AN349" s="794"/>
      <c r="AO349" s="794"/>
      <c r="AP349" s="794"/>
      <c r="AQ349" s="794"/>
      <c r="AR349" s="794"/>
      <c r="AS349" s="794"/>
      <c r="AT349" s="794"/>
      <c r="AU349" s="794"/>
      <c r="AV349" s="794"/>
      <c r="AW349" s="794"/>
      <c r="AX349" s="794"/>
      <c r="AY349" s="794"/>
      <c r="AZ349" s="794"/>
      <c r="BA349" s="794"/>
      <c r="BB349" s="794"/>
      <c r="BC349" s="794"/>
      <c r="BD349" s="794"/>
      <c r="BE349" s="794"/>
      <c r="BF349" s="794"/>
      <c r="BG349" s="794"/>
      <c r="BH349" s="794"/>
      <c r="BI349" s="794"/>
      <c r="BJ349" s="794"/>
      <c r="BK349" s="794"/>
      <c r="BL349" s="794"/>
      <c r="BM349" s="794"/>
      <c r="BN349" s="812" t="str">
        <f t="shared" si="84"/>
        <v/>
      </c>
      <c r="BO349" s="806" t="str">
        <f t="shared" si="85"/>
        <v/>
      </c>
      <c r="BP349" s="807" t="str">
        <f t="shared" si="86"/>
        <v/>
      </c>
      <c r="BQ349" s="807" t="str">
        <f t="shared" si="87"/>
        <v/>
      </c>
      <c r="BR349" s="808" t="str">
        <f t="shared" si="88"/>
        <v/>
      </c>
      <c r="BS349" s="793"/>
      <c r="BT349" s="794"/>
      <c r="BU349" s="794"/>
      <c r="BV349" s="797"/>
      <c r="BW349" s="797"/>
      <c r="BX349" s="797"/>
      <c r="BY349" s="797"/>
      <c r="BZ349" s="797"/>
      <c r="CA349" s="797"/>
      <c r="CB349" s="797"/>
      <c r="CC349" s="797"/>
      <c r="CD349" s="797"/>
      <c r="CE349" s="797"/>
      <c r="CF349" s="797"/>
      <c r="CG349" s="797"/>
      <c r="CH349" s="797"/>
      <c r="CI349" s="794"/>
      <c r="CJ349" s="794"/>
      <c r="CK349" s="794"/>
      <c r="CL349" s="794"/>
      <c r="CM349" s="794"/>
      <c r="CN349" s="794"/>
      <c r="CO349" s="794"/>
      <c r="CP349" s="794"/>
      <c r="CQ349" s="794"/>
      <c r="CR349" s="794"/>
      <c r="CS349" s="794"/>
      <c r="CT349" s="794"/>
      <c r="CU349" s="794"/>
      <c r="CV349" s="797"/>
      <c r="CW349" s="794"/>
      <c r="CX349" s="794"/>
      <c r="CY349" s="794"/>
      <c r="CZ349" s="794"/>
      <c r="DA349" s="794"/>
      <c r="DB349" s="794"/>
      <c r="DC349" s="794"/>
      <c r="DD349" s="794"/>
      <c r="DE349" s="794"/>
      <c r="DF349" s="794"/>
      <c r="DG349" s="794"/>
      <c r="DH349" s="794"/>
      <c r="DI349" s="794"/>
      <c r="DJ349" s="794"/>
      <c r="DK349" s="794"/>
      <c r="DL349" s="794"/>
      <c r="DM349" s="794"/>
      <c r="DN349" s="794"/>
      <c r="DO349" s="794"/>
      <c r="DP349" s="794"/>
      <c r="DQ349" s="794"/>
      <c r="DR349" s="812" t="str">
        <f t="shared" si="79"/>
        <v/>
      </c>
      <c r="DS349" s="806" t="str">
        <f t="shared" si="80"/>
        <v/>
      </c>
      <c r="DT349" s="807" t="str">
        <f t="shared" si="81"/>
        <v/>
      </c>
      <c r="DU349" s="807" t="str">
        <f t="shared" si="82"/>
        <v/>
      </c>
      <c r="DV349" s="808" t="str">
        <f t="shared" si="83"/>
        <v/>
      </c>
      <c r="DW349" s="793"/>
      <c r="DX349" s="794"/>
      <c r="DY349" s="794"/>
      <c r="DZ349" s="797"/>
      <c r="EA349" s="797"/>
      <c r="EB349" s="797"/>
      <c r="EC349" s="797"/>
      <c r="ED349" s="797"/>
      <c r="EE349" s="797"/>
      <c r="EF349" s="797"/>
      <c r="EG349" s="797"/>
      <c r="EH349" s="797"/>
      <c r="EI349" s="797"/>
      <c r="EJ349" s="797"/>
      <c r="EK349" s="797"/>
      <c r="EL349" s="797"/>
      <c r="EM349" s="794"/>
      <c r="EN349" s="794"/>
      <c r="EO349" s="794"/>
      <c r="EP349" s="794"/>
      <c r="EQ349" s="794"/>
      <c r="ER349" s="794"/>
      <c r="ES349" s="794"/>
      <c r="ET349" s="794"/>
      <c r="EU349" s="794"/>
      <c r="EV349" s="794"/>
      <c r="EW349" s="794"/>
      <c r="EX349" s="794"/>
      <c r="EY349" s="794"/>
      <c r="EZ349" s="797"/>
      <c r="FA349" s="794"/>
      <c r="FB349" s="794"/>
      <c r="FC349" s="794"/>
      <c r="FD349" s="794"/>
      <c r="FE349" s="794"/>
      <c r="FF349" s="794"/>
      <c r="FG349" s="794"/>
      <c r="FH349" s="794"/>
      <c r="FI349" s="794"/>
      <c r="FJ349" s="794"/>
      <c r="FK349" s="794"/>
      <c r="FL349" s="794"/>
      <c r="FM349" s="794"/>
      <c r="FN349" s="794"/>
      <c r="FO349" s="794"/>
      <c r="FP349" s="794"/>
      <c r="FQ349" s="794"/>
      <c r="FR349" s="794"/>
      <c r="FS349" s="794"/>
      <c r="FT349" s="794"/>
      <c r="FU349" s="794"/>
      <c r="FV349" s="812" t="str">
        <f t="shared" si="89"/>
        <v/>
      </c>
      <c r="FW349" s="806" t="str">
        <f t="shared" si="90"/>
        <v/>
      </c>
      <c r="FX349" s="807" t="str">
        <f t="shared" si="91"/>
        <v/>
      </c>
      <c r="FY349" s="807" t="str">
        <f t="shared" si="92"/>
        <v/>
      </c>
      <c r="FZ349" s="808" t="str">
        <f t="shared" si="93"/>
        <v/>
      </c>
    </row>
    <row r="350" spans="14:182" x14ac:dyDescent="0.2">
      <c r="N350" s="804">
        <f>SUM(AirVision!A349)</f>
        <v>0</v>
      </c>
      <c r="O350" s="793"/>
      <c r="P350" s="794"/>
      <c r="Q350" s="794"/>
      <c r="R350" s="797"/>
      <c r="S350" s="797"/>
      <c r="T350" s="797"/>
      <c r="U350" s="797"/>
      <c r="V350" s="797"/>
      <c r="W350" s="797"/>
      <c r="X350" s="797"/>
      <c r="Y350" s="797"/>
      <c r="Z350" s="797"/>
      <c r="AA350" s="797"/>
      <c r="AB350" s="797"/>
      <c r="AC350" s="797"/>
      <c r="AD350" s="797"/>
      <c r="AE350" s="794"/>
      <c r="AF350" s="794"/>
      <c r="AG350" s="794"/>
      <c r="AH350" s="794"/>
      <c r="AI350" s="794"/>
      <c r="AJ350" s="794"/>
      <c r="AK350" s="794"/>
      <c r="AL350" s="794"/>
      <c r="AM350" s="794"/>
      <c r="AN350" s="794"/>
      <c r="AO350" s="794"/>
      <c r="AP350" s="794"/>
      <c r="AQ350" s="794"/>
      <c r="AR350" s="794"/>
      <c r="AS350" s="794"/>
      <c r="AT350" s="794"/>
      <c r="AU350" s="794"/>
      <c r="AV350" s="794"/>
      <c r="AW350" s="794"/>
      <c r="AX350" s="794"/>
      <c r="AY350" s="794"/>
      <c r="AZ350" s="794"/>
      <c r="BA350" s="794"/>
      <c r="BB350" s="794"/>
      <c r="BC350" s="794"/>
      <c r="BD350" s="794"/>
      <c r="BE350" s="794"/>
      <c r="BF350" s="794"/>
      <c r="BG350" s="794"/>
      <c r="BH350" s="794"/>
      <c r="BI350" s="794"/>
      <c r="BJ350" s="794"/>
      <c r="BK350" s="794"/>
      <c r="BL350" s="794"/>
      <c r="BM350" s="794"/>
      <c r="BN350" s="812" t="str">
        <f t="shared" si="84"/>
        <v/>
      </c>
      <c r="BO350" s="806" t="str">
        <f t="shared" si="85"/>
        <v/>
      </c>
      <c r="BP350" s="807" t="str">
        <f t="shared" si="86"/>
        <v/>
      </c>
      <c r="BQ350" s="807" t="str">
        <f t="shared" si="87"/>
        <v/>
      </c>
      <c r="BR350" s="808" t="str">
        <f t="shared" si="88"/>
        <v/>
      </c>
      <c r="BS350" s="793"/>
      <c r="BT350" s="794"/>
      <c r="BU350" s="794"/>
      <c r="BV350" s="797"/>
      <c r="BW350" s="797"/>
      <c r="BX350" s="797"/>
      <c r="BY350" s="797"/>
      <c r="BZ350" s="797"/>
      <c r="CA350" s="797"/>
      <c r="CB350" s="797"/>
      <c r="CC350" s="797"/>
      <c r="CD350" s="797"/>
      <c r="CE350" s="797"/>
      <c r="CF350" s="797"/>
      <c r="CG350" s="797"/>
      <c r="CH350" s="797"/>
      <c r="CI350" s="794"/>
      <c r="CJ350" s="794"/>
      <c r="CK350" s="794"/>
      <c r="CL350" s="794"/>
      <c r="CM350" s="794"/>
      <c r="CN350" s="794"/>
      <c r="CO350" s="794"/>
      <c r="CP350" s="794"/>
      <c r="CQ350" s="794"/>
      <c r="CR350" s="794"/>
      <c r="CS350" s="794"/>
      <c r="CT350" s="794"/>
      <c r="CU350" s="794"/>
      <c r="CV350" s="797"/>
      <c r="CW350" s="794"/>
      <c r="CX350" s="794"/>
      <c r="CY350" s="794"/>
      <c r="CZ350" s="794"/>
      <c r="DA350" s="794"/>
      <c r="DB350" s="794"/>
      <c r="DC350" s="794"/>
      <c r="DD350" s="794"/>
      <c r="DE350" s="794"/>
      <c r="DF350" s="794"/>
      <c r="DG350" s="794"/>
      <c r="DH350" s="794"/>
      <c r="DI350" s="794"/>
      <c r="DJ350" s="794"/>
      <c r="DK350" s="794"/>
      <c r="DL350" s="794"/>
      <c r="DM350" s="794"/>
      <c r="DN350" s="794"/>
      <c r="DO350" s="794"/>
      <c r="DP350" s="794"/>
      <c r="DQ350" s="794"/>
      <c r="DR350" s="812" t="str">
        <f t="shared" si="79"/>
        <v/>
      </c>
      <c r="DS350" s="806" t="str">
        <f t="shared" si="80"/>
        <v/>
      </c>
      <c r="DT350" s="807" t="str">
        <f t="shared" si="81"/>
        <v/>
      </c>
      <c r="DU350" s="807" t="str">
        <f t="shared" si="82"/>
        <v/>
      </c>
      <c r="DV350" s="808" t="str">
        <f t="shared" si="83"/>
        <v/>
      </c>
      <c r="DW350" s="793"/>
      <c r="DX350" s="794"/>
      <c r="DY350" s="794"/>
      <c r="DZ350" s="797"/>
      <c r="EA350" s="797"/>
      <c r="EB350" s="797"/>
      <c r="EC350" s="797"/>
      <c r="ED350" s="797"/>
      <c r="EE350" s="797"/>
      <c r="EF350" s="797"/>
      <c r="EG350" s="797"/>
      <c r="EH350" s="797"/>
      <c r="EI350" s="797"/>
      <c r="EJ350" s="797"/>
      <c r="EK350" s="797"/>
      <c r="EL350" s="797"/>
      <c r="EM350" s="794"/>
      <c r="EN350" s="794"/>
      <c r="EO350" s="794"/>
      <c r="EP350" s="794"/>
      <c r="EQ350" s="794"/>
      <c r="ER350" s="794"/>
      <c r="ES350" s="794"/>
      <c r="ET350" s="794"/>
      <c r="EU350" s="794"/>
      <c r="EV350" s="794"/>
      <c r="EW350" s="794"/>
      <c r="EX350" s="794"/>
      <c r="EY350" s="794"/>
      <c r="EZ350" s="797"/>
      <c r="FA350" s="794"/>
      <c r="FB350" s="794"/>
      <c r="FC350" s="794"/>
      <c r="FD350" s="794"/>
      <c r="FE350" s="794"/>
      <c r="FF350" s="794"/>
      <c r="FG350" s="794"/>
      <c r="FH350" s="794"/>
      <c r="FI350" s="794"/>
      <c r="FJ350" s="794"/>
      <c r="FK350" s="794"/>
      <c r="FL350" s="794"/>
      <c r="FM350" s="794"/>
      <c r="FN350" s="794"/>
      <c r="FO350" s="794"/>
      <c r="FP350" s="794"/>
      <c r="FQ350" s="794"/>
      <c r="FR350" s="794"/>
      <c r="FS350" s="794"/>
      <c r="FT350" s="794"/>
      <c r="FU350" s="794"/>
      <c r="FV350" s="812" t="str">
        <f t="shared" si="89"/>
        <v/>
      </c>
      <c r="FW350" s="806" t="str">
        <f t="shared" si="90"/>
        <v/>
      </c>
      <c r="FX350" s="807" t="str">
        <f t="shared" si="91"/>
        <v/>
      </c>
      <c r="FY350" s="807" t="str">
        <f t="shared" si="92"/>
        <v/>
      </c>
      <c r="FZ350" s="808" t="str">
        <f t="shared" si="93"/>
        <v/>
      </c>
    </row>
    <row r="351" spans="14:182" x14ac:dyDescent="0.2">
      <c r="N351" s="804">
        <f>SUM(AirVision!A350)</f>
        <v>0</v>
      </c>
      <c r="O351" s="793"/>
      <c r="P351" s="794"/>
      <c r="Q351" s="794"/>
      <c r="R351" s="797"/>
      <c r="S351" s="797"/>
      <c r="T351" s="797"/>
      <c r="U351" s="797"/>
      <c r="V351" s="797"/>
      <c r="W351" s="797"/>
      <c r="X351" s="797"/>
      <c r="Y351" s="797"/>
      <c r="Z351" s="797"/>
      <c r="AA351" s="797"/>
      <c r="AB351" s="797"/>
      <c r="AC351" s="797"/>
      <c r="AD351" s="797"/>
      <c r="AE351" s="794"/>
      <c r="AF351" s="794"/>
      <c r="AG351" s="794"/>
      <c r="AH351" s="794"/>
      <c r="AI351" s="794"/>
      <c r="AJ351" s="794"/>
      <c r="AK351" s="794"/>
      <c r="AL351" s="794"/>
      <c r="AM351" s="794"/>
      <c r="AN351" s="794"/>
      <c r="AO351" s="794"/>
      <c r="AP351" s="794"/>
      <c r="AQ351" s="794"/>
      <c r="AR351" s="794"/>
      <c r="AS351" s="794"/>
      <c r="AT351" s="794"/>
      <c r="AU351" s="794"/>
      <c r="AV351" s="794"/>
      <c r="AW351" s="794"/>
      <c r="AX351" s="794"/>
      <c r="AY351" s="794"/>
      <c r="AZ351" s="794"/>
      <c r="BA351" s="794"/>
      <c r="BB351" s="794"/>
      <c r="BC351" s="794"/>
      <c r="BD351" s="794"/>
      <c r="BE351" s="794"/>
      <c r="BF351" s="794"/>
      <c r="BG351" s="794"/>
      <c r="BH351" s="794"/>
      <c r="BI351" s="794"/>
      <c r="BJ351" s="794"/>
      <c r="BK351" s="794"/>
      <c r="BL351" s="794"/>
      <c r="BM351" s="794"/>
      <c r="BN351" s="812" t="str">
        <f t="shared" si="84"/>
        <v/>
      </c>
      <c r="BO351" s="806" t="str">
        <f t="shared" si="85"/>
        <v/>
      </c>
      <c r="BP351" s="807" t="str">
        <f t="shared" si="86"/>
        <v/>
      </c>
      <c r="BQ351" s="807" t="str">
        <f t="shared" si="87"/>
        <v/>
      </c>
      <c r="BR351" s="808" t="str">
        <f t="shared" si="88"/>
        <v/>
      </c>
      <c r="BS351" s="793"/>
      <c r="BT351" s="794"/>
      <c r="BU351" s="794"/>
      <c r="BV351" s="797"/>
      <c r="BW351" s="797"/>
      <c r="BX351" s="797"/>
      <c r="BY351" s="797"/>
      <c r="BZ351" s="797"/>
      <c r="CA351" s="797"/>
      <c r="CB351" s="797"/>
      <c r="CC351" s="797"/>
      <c r="CD351" s="797"/>
      <c r="CE351" s="797"/>
      <c r="CF351" s="797"/>
      <c r="CG351" s="797"/>
      <c r="CH351" s="797"/>
      <c r="CI351" s="794"/>
      <c r="CJ351" s="794"/>
      <c r="CK351" s="794"/>
      <c r="CL351" s="794"/>
      <c r="CM351" s="794"/>
      <c r="CN351" s="794"/>
      <c r="CO351" s="794"/>
      <c r="CP351" s="794"/>
      <c r="CQ351" s="794"/>
      <c r="CR351" s="794"/>
      <c r="CS351" s="794"/>
      <c r="CT351" s="794"/>
      <c r="CU351" s="794"/>
      <c r="CV351" s="797"/>
      <c r="CW351" s="794"/>
      <c r="CX351" s="794"/>
      <c r="CY351" s="794"/>
      <c r="CZ351" s="794"/>
      <c r="DA351" s="794"/>
      <c r="DB351" s="794"/>
      <c r="DC351" s="794"/>
      <c r="DD351" s="794"/>
      <c r="DE351" s="794"/>
      <c r="DF351" s="794"/>
      <c r="DG351" s="794"/>
      <c r="DH351" s="794"/>
      <c r="DI351" s="794"/>
      <c r="DJ351" s="794"/>
      <c r="DK351" s="794"/>
      <c r="DL351" s="794"/>
      <c r="DM351" s="794"/>
      <c r="DN351" s="794"/>
      <c r="DO351" s="794"/>
      <c r="DP351" s="794"/>
      <c r="DQ351" s="794"/>
      <c r="DR351" s="812" t="str">
        <f t="shared" si="79"/>
        <v/>
      </c>
      <c r="DS351" s="806" t="str">
        <f t="shared" si="80"/>
        <v/>
      </c>
      <c r="DT351" s="807" t="str">
        <f t="shared" si="81"/>
        <v/>
      </c>
      <c r="DU351" s="807" t="str">
        <f t="shared" si="82"/>
        <v/>
      </c>
      <c r="DV351" s="808" t="str">
        <f t="shared" si="83"/>
        <v/>
      </c>
      <c r="DW351" s="793"/>
      <c r="DX351" s="794"/>
      <c r="DY351" s="794"/>
      <c r="DZ351" s="797"/>
      <c r="EA351" s="797"/>
      <c r="EB351" s="797"/>
      <c r="EC351" s="797"/>
      <c r="ED351" s="797"/>
      <c r="EE351" s="797"/>
      <c r="EF351" s="797"/>
      <c r="EG351" s="797"/>
      <c r="EH351" s="797"/>
      <c r="EI351" s="797"/>
      <c r="EJ351" s="797"/>
      <c r="EK351" s="797"/>
      <c r="EL351" s="797"/>
      <c r="EM351" s="794"/>
      <c r="EN351" s="794"/>
      <c r="EO351" s="794"/>
      <c r="EP351" s="794"/>
      <c r="EQ351" s="794"/>
      <c r="ER351" s="794"/>
      <c r="ES351" s="794"/>
      <c r="ET351" s="794"/>
      <c r="EU351" s="794"/>
      <c r="EV351" s="794"/>
      <c r="EW351" s="794"/>
      <c r="EX351" s="794"/>
      <c r="EY351" s="794"/>
      <c r="EZ351" s="797"/>
      <c r="FA351" s="794"/>
      <c r="FB351" s="794"/>
      <c r="FC351" s="794"/>
      <c r="FD351" s="794"/>
      <c r="FE351" s="794"/>
      <c r="FF351" s="794"/>
      <c r="FG351" s="794"/>
      <c r="FH351" s="794"/>
      <c r="FI351" s="794"/>
      <c r="FJ351" s="794"/>
      <c r="FK351" s="794"/>
      <c r="FL351" s="794"/>
      <c r="FM351" s="794"/>
      <c r="FN351" s="794"/>
      <c r="FO351" s="794"/>
      <c r="FP351" s="794"/>
      <c r="FQ351" s="794"/>
      <c r="FR351" s="794"/>
      <c r="FS351" s="794"/>
      <c r="FT351" s="794"/>
      <c r="FU351" s="794"/>
      <c r="FV351" s="812" t="str">
        <f t="shared" si="89"/>
        <v/>
      </c>
      <c r="FW351" s="806" t="str">
        <f t="shared" si="90"/>
        <v/>
      </c>
      <c r="FX351" s="807" t="str">
        <f t="shared" si="91"/>
        <v/>
      </c>
      <c r="FY351" s="807" t="str">
        <f t="shared" si="92"/>
        <v/>
      </c>
      <c r="FZ351" s="808" t="str">
        <f t="shared" si="93"/>
        <v/>
      </c>
    </row>
    <row r="352" spans="14:182" x14ac:dyDescent="0.2">
      <c r="N352" s="804">
        <f>SUM(AirVision!A351)</f>
        <v>0</v>
      </c>
      <c r="O352" s="793"/>
      <c r="P352" s="794"/>
      <c r="Q352" s="794"/>
      <c r="R352" s="797"/>
      <c r="S352" s="797"/>
      <c r="T352" s="797"/>
      <c r="U352" s="797"/>
      <c r="V352" s="797"/>
      <c r="W352" s="797"/>
      <c r="X352" s="797"/>
      <c r="Y352" s="797"/>
      <c r="Z352" s="797"/>
      <c r="AA352" s="797"/>
      <c r="AB352" s="797"/>
      <c r="AC352" s="797"/>
      <c r="AD352" s="797"/>
      <c r="AE352" s="794"/>
      <c r="AF352" s="794"/>
      <c r="AG352" s="794"/>
      <c r="AH352" s="794"/>
      <c r="AI352" s="794"/>
      <c r="AJ352" s="794"/>
      <c r="AK352" s="794"/>
      <c r="AL352" s="794"/>
      <c r="AM352" s="794"/>
      <c r="AN352" s="794"/>
      <c r="AO352" s="794"/>
      <c r="AP352" s="794"/>
      <c r="AQ352" s="794"/>
      <c r="AR352" s="794"/>
      <c r="AS352" s="794"/>
      <c r="AT352" s="794"/>
      <c r="AU352" s="794"/>
      <c r="AV352" s="794"/>
      <c r="AW352" s="794"/>
      <c r="AX352" s="794"/>
      <c r="AY352" s="794"/>
      <c r="AZ352" s="794"/>
      <c r="BA352" s="794"/>
      <c r="BB352" s="794"/>
      <c r="BC352" s="794"/>
      <c r="BD352" s="794"/>
      <c r="BE352" s="794"/>
      <c r="BF352" s="794"/>
      <c r="BG352" s="794"/>
      <c r="BH352" s="794"/>
      <c r="BI352" s="794"/>
      <c r="BJ352" s="794"/>
      <c r="BK352" s="794"/>
      <c r="BL352" s="794"/>
      <c r="BM352" s="794"/>
      <c r="BN352" s="812" t="str">
        <f t="shared" si="84"/>
        <v/>
      </c>
      <c r="BO352" s="806" t="str">
        <f t="shared" si="85"/>
        <v/>
      </c>
      <c r="BP352" s="807" t="str">
        <f t="shared" si="86"/>
        <v/>
      </c>
      <c r="BQ352" s="807" t="str">
        <f t="shared" si="87"/>
        <v/>
      </c>
      <c r="BR352" s="808" t="str">
        <f t="shared" si="88"/>
        <v/>
      </c>
      <c r="BS352" s="793"/>
      <c r="BT352" s="794"/>
      <c r="BU352" s="794"/>
      <c r="BV352" s="797"/>
      <c r="BW352" s="797"/>
      <c r="BX352" s="797"/>
      <c r="BY352" s="797"/>
      <c r="BZ352" s="797"/>
      <c r="CA352" s="797"/>
      <c r="CB352" s="797"/>
      <c r="CC352" s="797"/>
      <c r="CD352" s="797"/>
      <c r="CE352" s="797"/>
      <c r="CF352" s="797"/>
      <c r="CG352" s="797"/>
      <c r="CH352" s="797"/>
      <c r="CI352" s="794"/>
      <c r="CJ352" s="794"/>
      <c r="CK352" s="794"/>
      <c r="CL352" s="794"/>
      <c r="CM352" s="794"/>
      <c r="CN352" s="794"/>
      <c r="CO352" s="794"/>
      <c r="CP352" s="794"/>
      <c r="CQ352" s="794"/>
      <c r="CR352" s="794"/>
      <c r="CS352" s="794"/>
      <c r="CT352" s="794"/>
      <c r="CU352" s="794"/>
      <c r="CV352" s="797"/>
      <c r="CW352" s="794"/>
      <c r="CX352" s="794"/>
      <c r="CY352" s="794"/>
      <c r="CZ352" s="794"/>
      <c r="DA352" s="794"/>
      <c r="DB352" s="794"/>
      <c r="DC352" s="794"/>
      <c r="DD352" s="794"/>
      <c r="DE352" s="794"/>
      <c r="DF352" s="794"/>
      <c r="DG352" s="794"/>
      <c r="DH352" s="794"/>
      <c r="DI352" s="794"/>
      <c r="DJ352" s="794"/>
      <c r="DK352" s="794"/>
      <c r="DL352" s="794"/>
      <c r="DM352" s="794"/>
      <c r="DN352" s="794"/>
      <c r="DO352" s="794"/>
      <c r="DP352" s="794"/>
      <c r="DQ352" s="794"/>
      <c r="DR352" s="812" t="str">
        <f t="shared" ref="DR352:DR415" si="94">IF(ISNUMBER(BV352),BV352*2.237,"")</f>
        <v/>
      </c>
      <c r="DS352" s="806" t="str">
        <f t="shared" ref="DS352:DS415" si="95">IF(ISNUMBER(BW352),BW352*2.237,"")</f>
        <v/>
      </c>
      <c r="DT352" s="807" t="str">
        <f t="shared" ref="DT352:DT415" si="96">IF(ISNUMBER(CB352),CONVERT(CB352,"C","F"),"")</f>
        <v/>
      </c>
      <c r="DU352" s="807" t="str">
        <f t="shared" ref="DU352:DU415" si="97">IF(ISNUMBER(CC352),CONVERT(CC352,"C","F"),"")</f>
        <v/>
      </c>
      <c r="DV352" s="808" t="str">
        <f t="shared" ref="DV352:DV415" si="98">IF(ISNUMBER(CD352),CONVERT(CD352,"C","F"),"")</f>
        <v/>
      </c>
      <c r="DW352" s="793"/>
      <c r="DX352" s="794"/>
      <c r="DY352" s="794"/>
      <c r="DZ352" s="797"/>
      <c r="EA352" s="797"/>
      <c r="EB352" s="797"/>
      <c r="EC352" s="797"/>
      <c r="ED352" s="797"/>
      <c r="EE352" s="797"/>
      <c r="EF352" s="797"/>
      <c r="EG352" s="797"/>
      <c r="EH352" s="797"/>
      <c r="EI352" s="797"/>
      <c r="EJ352" s="797"/>
      <c r="EK352" s="797"/>
      <c r="EL352" s="797"/>
      <c r="EM352" s="794"/>
      <c r="EN352" s="794"/>
      <c r="EO352" s="794"/>
      <c r="EP352" s="794"/>
      <c r="EQ352" s="794"/>
      <c r="ER352" s="794"/>
      <c r="ES352" s="794"/>
      <c r="ET352" s="794"/>
      <c r="EU352" s="794"/>
      <c r="EV352" s="794"/>
      <c r="EW352" s="794"/>
      <c r="EX352" s="794"/>
      <c r="EY352" s="794"/>
      <c r="EZ352" s="797"/>
      <c r="FA352" s="794"/>
      <c r="FB352" s="794"/>
      <c r="FC352" s="794"/>
      <c r="FD352" s="794"/>
      <c r="FE352" s="794"/>
      <c r="FF352" s="794"/>
      <c r="FG352" s="794"/>
      <c r="FH352" s="794"/>
      <c r="FI352" s="794"/>
      <c r="FJ352" s="794"/>
      <c r="FK352" s="794"/>
      <c r="FL352" s="794"/>
      <c r="FM352" s="794"/>
      <c r="FN352" s="794"/>
      <c r="FO352" s="794"/>
      <c r="FP352" s="794"/>
      <c r="FQ352" s="794"/>
      <c r="FR352" s="794"/>
      <c r="FS352" s="794"/>
      <c r="FT352" s="794"/>
      <c r="FU352" s="794"/>
      <c r="FV352" s="812" t="str">
        <f t="shared" si="89"/>
        <v/>
      </c>
      <c r="FW352" s="806" t="str">
        <f t="shared" si="90"/>
        <v/>
      </c>
      <c r="FX352" s="807" t="str">
        <f t="shared" si="91"/>
        <v/>
      </c>
      <c r="FY352" s="807" t="str">
        <f t="shared" si="92"/>
        <v/>
      </c>
      <c r="FZ352" s="808" t="str">
        <f t="shared" si="93"/>
        <v/>
      </c>
    </row>
    <row r="353" spans="14:182" x14ac:dyDescent="0.2">
      <c r="N353" s="804">
        <f>SUM(AirVision!A352)</f>
        <v>0</v>
      </c>
      <c r="O353" s="793"/>
      <c r="P353" s="794"/>
      <c r="Q353" s="794"/>
      <c r="R353" s="797"/>
      <c r="S353" s="797"/>
      <c r="T353" s="797"/>
      <c r="U353" s="797"/>
      <c r="V353" s="797"/>
      <c r="W353" s="797"/>
      <c r="X353" s="797"/>
      <c r="Y353" s="797"/>
      <c r="Z353" s="797"/>
      <c r="AA353" s="797"/>
      <c r="AB353" s="797"/>
      <c r="AC353" s="797"/>
      <c r="AD353" s="797"/>
      <c r="AE353" s="794"/>
      <c r="AF353" s="794"/>
      <c r="AG353" s="794"/>
      <c r="AH353" s="794"/>
      <c r="AI353" s="794"/>
      <c r="AJ353" s="794"/>
      <c r="AK353" s="794"/>
      <c r="AL353" s="794"/>
      <c r="AM353" s="794"/>
      <c r="AN353" s="794"/>
      <c r="AO353" s="794"/>
      <c r="AP353" s="794"/>
      <c r="AQ353" s="794"/>
      <c r="AR353" s="794"/>
      <c r="AS353" s="794"/>
      <c r="AT353" s="794"/>
      <c r="AU353" s="794"/>
      <c r="AV353" s="794"/>
      <c r="AW353" s="794"/>
      <c r="AX353" s="794"/>
      <c r="AY353" s="794"/>
      <c r="AZ353" s="794"/>
      <c r="BA353" s="794"/>
      <c r="BB353" s="794"/>
      <c r="BC353" s="794"/>
      <c r="BD353" s="794"/>
      <c r="BE353" s="794"/>
      <c r="BF353" s="794"/>
      <c r="BG353" s="794"/>
      <c r="BH353" s="794"/>
      <c r="BI353" s="794"/>
      <c r="BJ353" s="794"/>
      <c r="BK353" s="794"/>
      <c r="BL353" s="794"/>
      <c r="BM353" s="794"/>
      <c r="BN353" s="812" t="str">
        <f t="shared" si="84"/>
        <v/>
      </c>
      <c r="BO353" s="806" t="str">
        <f t="shared" si="85"/>
        <v/>
      </c>
      <c r="BP353" s="807" t="str">
        <f t="shared" si="86"/>
        <v/>
      </c>
      <c r="BQ353" s="807" t="str">
        <f t="shared" si="87"/>
        <v/>
      </c>
      <c r="BR353" s="808" t="str">
        <f t="shared" si="88"/>
        <v/>
      </c>
      <c r="BS353" s="793"/>
      <c r="BT353" s="794"/>
      <c r="BU353" s="794"/>
      <c r="BV353" s="797"/>
      <c r="BW353" s="797"/>
      <c r="BX353" s="797"/>
      <c r="BY353" s="797"/>
      <c r="BZ353" s="797"/>
      <c r="CA353" s="797"/>
      <c r="CB353" s="797"/>
      <c r="CC353" s="797"/>
      <c r="CD353" s="797"/>
      <c r="CE353" s="797"/>
      <c r="CF353" s="797"/>
      <c r="CG353" s="797"/>
      <c r="CH353" s="797"/>
      <c r="CI353" s="794"/>
      <c r="CJ353" s="794"/>
      <c r="CK353" s="794"/>
      <c r="CL353" s="794"/>
      <c r="CM353" s="794"/>
      <c r="CN353" s="794"/>
      <c r="CO353" s="794"/>
      <c r="CP353" s="794"/>
      <c r="CQ353" s="794"/>
      <c r="CR353" s="794"/>
      <c r="CS353" s="794"/>
      <c r="CT353" s="794"/>
      <c r="CU353" s="794"/>
      <c r="CV353" s="797"/>
      <c r="CW353" s="794"/>
      <c r="CX353" s="794"/>
      <c r="CY353" s="794"/>
      <c r="CZ353" s="794"/>
      <c r="DA353" s="794"/>
      <c r="DB353" s="794"/>
      <c r="DC353" s="794"/>
      <c r="DD353" s="794"/>
      <c r="DE353" s="794"/>
      <c r="DF353" s="794"/>
      <c r="DG353" s="794"/>
      <c r="DH353" s="794"/>
      <c r="DI353" s="794"/>
      <c r="DJ353" s="794"/>
      <c r="DK353" s="794"/>
      <c r="DL353" s="794"/>
      <c r="DM353" s="794"/>
      <c r="DN353" s="794"/>
      <c r="DO353" s="794"/>
      <c r="DP353" s="794"/>
      <c r="DQ353" s="794"/>
      <c r="DR353" s="812" t="str">
        <f t="shared" si="94"/>
        <v/>
      </c>
      <c r="DS353" s="806" t="str">
        <f t="shared" si="95"/>
        <v/>
      </c>
      <c r="DT353" s="807" t="str">
        <f t="shared" si="96"/>
        <v/>
      </c>
      <c r="DU353" s="807" t="str">
        <f t="shared" si="97"/>
        <v/>
      </c>
      <c r="DV353" s="808" t="str">
        <f t="shared" si="98"/>
        <v/>
      </c>
      <c r="DW353" s="793"/>
      <c r="DX353" s="794"/>
      <c r="DY353" s="794"/>
      <c r="DZ353" s="797"/>
      <c r="EA353" s="797"/>
      <c r="EB353" s="797"/>
      <c r="EC353" s="797"/>
      <c r="ED353" s="797"/>
      <c r="EE353" s="797"/>
      <c r="EF353" s="797"/>
      <c r="EG353" s="797"/>
      <c r="EH353" s="797"/>
      <c r="EI353" s="797"/>
      <c r="EJ353" s="797"/>
      <c r="EK353" s="797"/>
      <c r="EL353" s="797"/>
      <c r="EM353" s="794"/>
      <c r="EN353" s="794"/>
      <c r="EO353" s="794"/>
      <c r="EP353" s="794"/>
      <c r="EQ353" s="794"/>
      <c r="ER353" s="794"/>
      <c r="ES353" s="794"/>
      <c r="ET353" s="794"/>
      <c r="EU353" s="794"/>
      <c r="EV353" s="794"/>
      <c r="EW353" s="794"/>
      <c r="EX353" s="794"/>
      <c r="EY353" s="794"/>
      <c r="EZ353" s="797"/>
      <c r="FA353" s="794"/>
      <c r="FB353" s="794"/>
      <c r="FC353" s="794"/>
      <c r="FD353" s="794"/>
      <c r="FE353" s="794"/>
      <c r="FF353" s="794"/>
      <c r="FG353" s="794"/>
      <c r="FH353" s="794"/>
      <c r="FI353" s="794"/>
      <c r="FJ353" s="794"/>
      <c r="FK353" s="794"/>
      <c r="FL353" s="794"/>
      <c r="FM353" s="794"/>
      <c r="FN353" s="794"/>
      <c r="FO353" s="794"/>
      <c r="FP353" s="794"/>
      <c r="FQ353" s="794"/>
      <c r="FR353" s="794"/>
      <c r="FS353" s="794"/>
      <c r="FT353" s="794"/>
      <c r="FU353" s="794"/>
      <c r="FV353" s="812" t="str">
        <f t="shared" si="89"/>
        <v/>
      </c>
      <c r="FW353" s="806" t="str">
        <f t="shared" si="90"/>
        <v/>
      </c>
      <c r="FX353" s="807" t="str">
        <f t="shared" si="91"/>
        <v/>
      </c>
      <c r="FY353" s="807" t="str">
        <f t="shared" si="92"/>
        <v/>
      </c>
      <c r="FZ353" s="808" t="str">
        <f t="shared" si="93"/>
        <v/>
      </c>
    </row>
    <row r="354" spans="14:182" x14ac:dyDescent="0.2">
      <c r="N354" s="804">
        <f>SUM(AirVision!A353)</f>
        <v>0</v>
      </c>
      <c r="O354" s="793"/>
      <c r="P354" s="794"/>
      <c r="Q354" s="794"/>
      <c r="R354" s="797"/>
      <c r="S354" s="797"/>
      <c r="T354" s="797"/>
      <c r="U354" s="797"/>
      <c r="V354" s="797"/>
      <c r="W354" s="797"/>
      <c r="X354" s="797"/>
      <c r="Y354" s="797"/>
      <c r="Z354" s="797"/>
      <c r="AA354" s="797"/>
      <c r="AB354" s="797"/>
      <c r="AC354" s="797"/>
      <c r="AD354" s="797"/>
      <c r="AE354" s="794"/>
      <c r="AF354" s="794"/>
      <c r="AG354" s="794"/>
      <c r="AH354" s="794"/>
      <c r="AI354" s="794"/>
      <c r="AJ354" s="794"/>
      <c r="AK354" s="794"/>
      <c r="AL354" s="794"/>
      <c r="AM354" s="794"/>
      <c r="AN354" s="794"/>
      <c r="AO354" s="794"/>
      <c r="AP354" s="794"/>
      <c r="AQ354" s="794"/>
      <c r="AR354" s="794"/>
      <c r="AS354" s="794"/>
      <c r="AT354" s="794"/>
      <c r="AU354" s="794"/>
      <c r="AV354" s="794"/>
      <c r="AW354" s="794"/>
      <c r="AX354" s="794"/>
      <c r="AY354" s="794"/>
      <c r="AZ354" s="794"/>
      <c r="BA354" s="794"/>
      <c r="BB354" s="794"/>
      <c r="BC354" s="794"/>
      <c r="BD354" s="794"/>
      <c r="BE354" s="794"/>
      <c r="BF354" s="794"/>
      <c r="BG354" s="794"/>
      <c r="BH354" s="794"/>
      <c r="BI354" s="794"/>
      <c r="BJ354" s="794"/>
      <c r="BK354" s="794"/>
      <c r="BL354" s="794"/>
      <c r="BM354" s="794"/>
      <c r="BN354" s="812" t="str">
        <f t="shared" si="84"/>
        <v/>
      </c>
      <c r="BO354" s="806" t="str">
        <f t="shared" si="85"/>
        <v/>
      </c>
      <c r="BP354" s="807" t="str">
        <f t="shared" si="86"/>
        <v/>
      </c>
      <c r="BQ354" s="807" t="str">
        <f t="shared" si="87"/>
        <v/>
      </c>
      <c r="BR354" s="808" t="str">
        <f t="shared" si="88"/>
        <v/>
      </c>
      <c r="BS354" s="793"/>
      <c r="BT354" s="794"/>
      <c r="BU354" s="794"/>
      <c r="BV354" s="797"/>
      <c r="BW354" s="797"/>
      <c r="BX354" s="797"/>
      <c r="BY354" s="797"/>
      <c r="BZ354" s="797"/>
      <c r="CA354" s="797"/>
      <c r="CB354" s="797"/>
      <c r="CC354" s="797"/>
      <c r="CD354" s="797"/>
      <c r="CE354" s="797"/>
      <c r="CF354" s="797"/>
      <c r="CG354" s="797"/>
      <c r="CH354" s="797"/>
      <c r="CI354" s="794"/>
      <c r="CJ354" s="794"/>
      <c r="CK354" s="794"/>
      <c r="CL354" s="794"/>
      <c r="CM354" s="794"/>
      <c r="CN354" s="794"/>
      <c r="CO354" s="794"/>
      <c r="CP354" s="794"/>
      <c r="CQ354" s="794"/>
      <c r="CR354" s="794"/>
      <c r="CS354" s="794"/>
      <c r="CT354" s="794"/>
      <c r="CU354" s="794"/>
      <c r="CV354" s="797"/>
      <c r="CW354" s="794"/>
      <c r="CX354" s="794"/>
      <c r="CY354" s="794"/>
      <c r="CZ354" s="794"/>
      <c r="DA354" s="794"/>
      <c r="DB354" s="794"/>
      <c r="DC354" s="794"/>
      <c r="DD354" s="794"/>
      <c r="DE354" s="794"/>
      <c r="DF354" s="794"/>
      <c r="DG354" s="794"/>
      <c r="DH354" s="794"/>
      <c r="DI354" s="794"/>
      <c r="DJ354" s="794"/>
      <c r="DK354" s="794"/>
      <c r="DL354" s="794"/>
      <c r="DM354" s="794"/>
      <c r="DN354" s="794"/>
      <c r="DO354" s="794"/>
      <c r="DP354" s="794"/>
      <c r="DQ354" s="794"/>
      <c r="DR354" s="812" t="str">
        <f t="shared" si="94"/>
        <v/>
      </c>
      <c r="DS354" s="806" t="str">
        <f t="shared" si="95"/>
        <v/>
      </c>
      <c r="DT354" s="807" t="str">
        <f t="shared" si="96"/>
        <v/>
      </c>
      <c r="DU354" s="807" t="str">
        <f t="shared" si="97"/>
        <v/>
      </c>
      <c r="DV354" s="808" t="str">
        <f t="shared" si="98"/>
        <v/>
      </c>
      <c r="DW354" s="793"/>
      <c r="DX354" s="794"/>
      <c r="DY354" s="794"/>
      <c r="DZ354" s="797"/>
      <c r="EA354" s="797"/>
      <c r="EB354" s="797"/>
      <c r="EC354" s="797"/>
      <c r="ED354" s="797"/>
      <c r="EE354" s="797"/>
      <c r="EF354" s="797"/>
      <c r="EG354" s="797"/>
      <c r="EH354" s="797"/>
      <c r="EI354" s="797"/>
      <c r="EJ354" s="797"/>
      <c r="EK354" s="797"/>
      <c r="EL354" s="797"/>
      <c r="EM354" s="794"/>
      <c r="EN354" s="794"/>
      <c r="EO354" s="794"/>
      <c r="EP354" s="794"/>
      <c r="EQ354" s="794"/>
      <c r="ER354" s="794"/>
      <c r="ES354" s="794"/>
      <c r="ET354" s="794"/>
      <c r="EU354" s="794"/>
      <c r="EV354" s="794"/>
      <c r="EW354" s="794"/>
      <c r="EX354" s="794"/>
      <c r="EY354" s="794"/>
      <c r="EZ354" s="797"/>
      <c r="FA354" s="794"/>
      <c r="FB354" s="794"/>
      <c r="FC354" s="794"/>
      <c r="FD354" s="794"/>
      <c r="FE354" s="794"/>
      <c r="FF354" s="794"/>
      <c r="FG354" s="794"/>
      <c r="FH354" s="794"/>
      <c r="FI354" s="794"/>
      <c r="FJ354" s="794"/>
      <c r="FK354" s="794"/>
      <c r="FL354" s="794"/>
      <c r="FM354" s="794"/>
      <c r="FN354" s="794"/>
      <c r="FO354" s="794"/>
      <c r="FP354" s="794"/>
      <c r="FQ354" s="794"/>
      <c r="FR354" s="794"/>
      <c r="FS354" s="794"/>
      <c r="FT354" s="794"/>
      <c r="FU354" s="794"/>
      <c r="FV354" s="812" t="str">
        <f t="shared" si="89"/>
        <v/>
      </c>
      <c r="FW354" s="806" t="str">
        <f t="shared" si="90"/>
        <v/>
      </c>
      <c r="FX354" s="807" t="str">
        <f t="shared" si="91"/>
        <v/>
      </c>
      <c r="FY354" s="807" t="str">
        <f t="shared" si="92"/>
        <v/>
      </c>
      <c r="FZ354" s="808" t="str">
        <f t="shared" si="93"/>
        <v/>
      </c>
    </row>
    <row r="355" spans="14:182" x14ac:dyDescent="0.2">
      <c r="N355" s="804">
        <f>SUM(AirVision!A354)</f>
        <v>0</v>
      </c>
      <c r="O355" s="793"/>
      <c r="P355" s="794"/>
      <c r="Q355" s="794"/>
      <c r="R355" s="797"/>
      <c r="S355" s="797"/>
      <c r="T355" s="797"/>
      <c r="U355" s="797"/>
      <c r="V355" s="797"/>
      <c r="W355" s="797"/>
      <c r="X355" s="797"/>
      <c r="Y355" s="797"/>
      <c r="Z355" s="797"/>
      <c r="AA355" s="797"/>
      <c r="AB355" s="797"/>
      <c r="AC355" s="797"/>
      <c r="AD355" s="797"/>
      <c r="AE355" s="794"/>
      <c r="AF355" s="794"/>
      <c r="AG355" s="794"/>
      <c r="AH355" s="794"/>
      <c r="AI355" s="794"/>
      <c r="AJ355" s="794"/>
      <c r="AK355" s="794"/>
      <c r="AL355" s="794"/>
      <c r="AM355" s="794"/>
      <c r="AN355" s="794"/>
      <c r="AO355" s="794"/>
      <c r="AP355" s="794"/>
      <c r="AQ355" s="794"/>
      <c r="AR355" s="794"/>
      <c r="AS355" s="794"/>
      <c r="AT355" s="794"/>
      <c r="AU355" s="794"/>
      <c r="AV355" s="794"/>
      <c r="AW355" s="794"/>
      <c r="AX355" s="794"/>
      <c r="AY355" s="794"/>
      <c r="AZ355" s="794"/>
      <c r="BA355" s="794"/>
      <c r="BB355" s="794"/>
      <c r="BC355" s="794"/>
      <c r="BD355" s="794"/>
      <c r="BE355" s="794"/>
      <c r="BF355" s="794"/>
      <c r="BG355" s="794"/>
      <c r="BH355" s="794"/>
      <c r="BI355" s="794"/>
      <c r="BJ355" s="794"/>
      <c r="BK355" s="794"/>
      <c r="BL355" s="794"/>
      <c r="BM355" s="794"/>
      <c r="BN355" s="812" t="str">
        <f t="shared" si="84"/>
        <v/>
      </c>
      <c r="BO355" s="806" t="str">
        <f t="shared" si="85"/>
        <v/>
      </c>
      <c r="BP355" s="807" t="str">
        <f t="shared" si="86"/>
        <v/>
      </c>
      <c r="BQ355" s="807" t="str">
        <f t="shared" si="87"/>
        <v/>
      </c>
      <c r="BR355" s="808" t="str">
        <f t="shared" si="88"/>
        <v/>
      </c>
      <c r="BS355" s="793"/>
      <c r="BT355" s="794"/>
      <c r="BU355" s="794"/>
      <c r="BV355" s="797"/>
      <c r="BW355" s="797"/>
      <c r="BX355" s="797"/>
      <c r="BY355" s="797"/>
      <c r="BZ355" s="797"/>
      <c r="CA355" s="797"/>
      <c r="CB355" s="797"/>
      <c r="CC355" s="797"/>
      <c r="CD355" s="797"/>
      <c r="CE355" s="797"/>
      <c r="CF355" s="797"/>
      <c r="CG355" s="797"/>
      <c r="CH355" s="797"/>
      <c r="CI355" s="794"/>
      <c r="CJ355" s="794"/>
      <c r="CK355" s="794"/>
      <c r="CL355" s="794"/>
      <c r="CM355" s="794"/>
      <c r="CN355" s="794"/>
      <c r="CO355" s="794"/>
      <c r="CP355" s="794"/>
      <c r="CQ355" s="794"/>
      <c r="CR355" s="794"/>
      <c r="CS355" s="794"/>
      <c r="CT355" s="794"/>
      <c r="CU355" s="794"/>
      <c r="CV355" s="797"/>
      <c r="CW355" s="794"/>
      <c r="CX355" s="794"/>
      <c r="CY355" s="794"/>
      <c r="CZ355" s="794"/>
      <c r="DA355" s="794"/>
      <c r="DB355" s="794"/>
      <c r="DC355" s="794"/>
      <c r="DD355" s="794"/>
      <c r="DE355" s="794"/>
      <c r="DF355" s="794"/>
      <c r="DG355" s="794"/>
      <c r="DH355" s="794"/>
      <c r="DI355" s="794"/>
      <c r="DJ355" s="794"/>
      <c r="DK355" s="794"/>
      <c r="DL355" s="794"/>
      <c r="DM355" s="794"/>
      <c r="DN355" s="794"/>
      <c r="DO355" s="794"/>
      <c r="DP355" s="794"/>
      <c r="DQ355" s="794"/>
      <c r="DR355" s="812" t="str">
        <f t="shared" si="94"/>
        <v/>
      </c>
      <c r="DS355" s="806" t="str">
        <f t="shared" si="95"/>
        <v/>
      </c>
      <c r="DT355" s="807" t="str">
        <f t="shared" si="96"/>
        <v/>
      </c>
      <c r="DU355" s="807" t="str">
        <f t="shared" si="97"/>
        <v/>
      </c>
      <c r="DV355" s="808" t="str">
        <f t="shared" si="98"/>
        <v/>
      </c>
      <c r="DW355" s="793"/>
      <c r="DX355" s="794"/>
      <c r="DY355" s="794"/>
      <c r="DZ355" s="797"/>
      <c r="EA355" s="797"/>
      <c r="EB355" s="797"/>
      <c r="EC355" s="797"/>
      <c r="ED355" s="797"/>
      <c r="EE355" s="797"/>
      <c r="EF355" s="797"/>
      <c r="EG355" s="797"/>
      <c r="EH355" s="797"/>
      <c r="EI355" s="797"/>
      <c r="EJ355" s="797"/>
      <c r="EK355" s="797"/>
      <c r="EL355" s="797"/>
      <c r="EM355" s="794"/>
      <c r="EN355" s="794"/>
      <c r="EO355" s="794"/>
      <c r="EP355" s="794"/>
      <c r="EQ355" s="794"/>
      <c r="ER355" s="794"/>
      <c r="ES355" s="794"/>
      <c r="ET355" s="794"/>
      <c r="EU355" s="794"/>
      <c r="EV355" s="794"/>
      <c r="EW355" s="794"/>
      <c r="EX355" s="794"/>
      <c r="EY355" s="794"/>
      <c r="EZ355" s="797"/>
      <c r="FA355" s="794"/>
      <c r="FB355" s="794"/>
      <c r="FC355" s="794"/>
      <c r="FD355" s="794"/>
      <c r="FE355" s="794"/>
      <c r="FF355" s="794"/>
      <c r="FG355" s="794"/>
      <c r="FH355" s="794"/>
      <c r="FI355" s="794"/>
      <c r="FJ355" s="794"/>
      <c r="FK355" s="794"/>
      <c r="FL355" s="794"/>
      <c r="FM355" s="794"/>
      <c r="FN355" s="794"/>
      <c r="FO355" s="794"/>
      <c r="FP355" s="794"/>
      <c r="FQ355" s="794"/>
      <c r="FR355" s="794"/>
      <c r="FS355" s="794"/>
      <c r="FT355" s="794"/>
      <c r="FU355" s="794"/>
      <c r="FV355" s="812" t="str">
        <f t="shared" si="89"/>
        <v/>
      </c>
      <c r="FW355" s="806" t="str">
        <f t="shared" si="90"/>
        <v/>
      </c>
      <c r="FX355" s="807" t="str">
        <f t="shared" si="91"/>
        <v/>
      </c>
      <c r="FY355" s="807" t="str">
        <f t="shared" si="92"/>
        <v/>
      </c>
      <c r="FZ355" s="808" t="str">
        <f t="shared" si="93"/>
        <v/>
      </c>
    </row>
    <row r="356" spans="14:182" x14ac:dyDescent="0.2">
      <c r="N356" s="804">
        <f>SUM(AirVision!A355)</f>
        <v>0</v>
      </c>
      <c r="O356" s="793"/>
      <c r="P356" s="794"/>
      <c r="Q356" s="794"/>
      <c r="R356" s="797"/>
      <c r="S356" s="797"/>
      <c r="T356" s="797"/>
      <c r="U356" s="797"/>
      <c r="V356" s="797"/>
      <c r="W356" s="797"/>
      <c r="X356" s="797"/>
      <c r="Y356" s="797"/>
      <c r="Z356" s="797"/>
      <c r="AA356" s="797"/>
      <c r="AB356" s="797"/>
      <c r="AC356" s="797"/>
      <c r="AD356" s="797"/>
      <c r="AE356" s="794"/>
      <c r="AF356" s="794"/>
      <c r="AG356" s="794"/>
      <c r="AH356" s="794"/>
      <c r="AI356" s="794"/>
      <c r="AJ356" s="794"/>
      <c r="AK356" s="794"/>
      <c r="AL356" s="794"/>
      <c r="AM356" s="794"/>
      <c r="AN356" s="794"/>
      <c r="AO356" s="794"/>
      <c r="AP356" s="794"/>
      <c r="AQ356" s="794"/>
      <c r="AR356" s="794"/>
      <c r="AS356" s="794"/>
      <c r="AT356" s="794"/>
      <c r="AU356" s="794"/>
      <c r="AV356" s="794"/>
      <c r="AW356" s="794"/>
      <c r="AX356" s="794"/>
      <c r="AY356" s="794"/>
      <c r="AZ356" s="794"/>
      <c r="BA356" s="794"/>
      <c r="BB356" s="794"/>
      <c r="BC356" s="794"/>
      <c r="BD356" s="794"/>
      <c r="BE356" s="794"/>
      <c r="BF356" s="794"/>
      <c r="BG356" s="794"/>
      <c r="BH356" s="794"/>
      <c r="BI356" s="794"/>
      <c r="BJ356" s="794"/>
      <c r="BK356" s="794"/>
      <c r="BL356" s="794"/>
      <c r="BM356" s="794"/>
      <c r="BN356" s="812" t="str">
        <f t="shared" si="84"/>
        <v/>
      </c>
      <c r="BO356" s="806" t="str">
        <f t="shared" si="85"/>
        <v/>
      </c>
      <c r="BP356" s="807" t="str">
        <f t="shared" si="86"/>
        <v/>
      </c>
      <c r="BQ356" s="807" t="str">
        <f t="shared" si="87"/>
        <v/>
      </c>
      <c r="BR356" s="808" t="str">
        <f t="shared" si="88"/>
        <v/>
      </c>
      <c r="BS356" s="793"/>
      <c r="BT356" s="794"/>
      <c r="BU356" s="794"/>
      <c r="BV356" s="797"/>
      <c r="BW356" s="797"/>
      <c r="BX356" s="797"/>
      <c r="BY356" s="797"/>
      <c r="BZ356" s="797"/>
      <c r="CA356" s="797"/>
      <c r="CB356" s="797"/>
      <c r="CC356" s="797"/>
      <c r="CD356" s="797"/>
      <c r="CE356" s="797"/>
      <c r="CF356" s="797"/>
      <c r="CG356" s="797"/>
      <c r="CH356" s="797"/>
      <c r="CI356" s="794"/>
      <c r="CJ356" s="794"/>
      <c r="CK356" s="794"/>
      <c r="CL356" s="794"/>
      <c r="CM356" s="794"/>
      <c r="CN356" s="794"/>
      <c r="CO356" s="794"/>
      <c r="CP356" s="794"/>
      <c r="CQ356" s="794"/>
      <c r="CR356" s="794"/>
      <c r="CS356" s="794"/>
      <c r="CT356" s="794"/>
      <c r="CU356" s="794"/>
      <c r="CV356" s="797"/>
      <c r="CW356" s="794"/>
      <c r="CX356" s="794"/>
      <c r="CY356" s="794"/>
      <c r="CZ356" s="794"/>
      <c r="DA356" s="794"/>
      <c r="DB356" s="794"/>
      <c r="DC356" s="794"/>
      <c r="DD356" s="794"/>
      <c r="DE356" s="794"/>
      <c r="DF356" s="794"/>
      <c r="DG356" s="794"/>
      <c r="DH356" s="794"/>
      <c r="DI356" s="794"/>
      <c r="DJ356" s="794"/>
      <c r="DK356" s="794"/>
      <c r="DL356" s="794"/>
      <c r="DM356" s="794"/>
      <c r="DN356" s="794"/>
      <c r="DO356" s="794"/>
      <c r="DP356" s="794"/>
      <c r="DQ356" s="794"/>
      <c r="DR356" s="812" t="str">
        <f t="shared" si="94"/>
        <v/>
      </c>
      <c r="DS356" s="806" t="str">
        <f t="shared" si="95"/>
        <v/>
      </c>
      <c r="DT356" s="807" t="str">
        <f t="shared" si="96"/>
        <v/>
      </c>
      <c r="DU356" s="807" t="str">
        <f t="shared" si="97"/>
        <v/>
      </c>
      <c r="DV356" s="808" t="str">
        <f t="shared" si="98"/>
        <v/>
      </c>
      <c r="DW356" s="793"/>
      <c r="DX356" s="794"/>
      <c r="DY356" s="794"/>
      <c r="DZ356" s="797"/>
      <c r="EA356" s="797"/>
      <c r="EB356" s="797"/>
      <c r="EC356" s="797"/>
      <c r="ED356" s="797"/>
      <c r="EE356" s="797"/>
      <c r="EF356" s="797"/>
      <c r="EG356" s="797"/>
      <c r="EH356" s="797"/>
      <c r="EI356" s="797"/>
      <c r="EJ356" s="797"/>
      <c r="EK356" s="797"/>
      <c r="EL356" s="797"/>
      <c r="EM356" s="794"/>
      <c r="EN356" s="794"/>
      <c r="EO356" s="794"/>
      <c r="EP356" s="794"/>
      <c r="EQ356" s="794"/>
      <c r="ER356" s="794"/>
      <c r="ES356" s="794"/>
      <c r="ET356" s="794"/>
      <c r="EU356" s="794"/>
      <c r="EV356" s="794"/>
      <c r="EW356" s="794"/>
      <c r="EX356" s="794"/>
      <c r="EY356" s="794"/>
      <c r="EZ356" s="797"/>
      <c r="FA356" s="794"/>
      <c r="FB356" s="794"/>
      <c r="FC356" s="794"/>
      <c r="FD356" s="794"/>
      <c r="FE356" s="794"/>
      <c r="FF356" s="794"/>
      <c r="FG356" s="794"/>
      <c r="FH356" s="794"/>
      <c r="FI356" s="794"/>
      <c r="FJ356" s="794"/>
      <c r="FK356" s="794"/>
      <c r="FL356" s="794"/>
      <c r="FM356" s="794"/>
      <c r="FN356" s="794"/>
      <c r="FO356" s="794"/>
      <c r="FP356" s="794"/>
      <c r="FQ356" s="794"/>
      <c r="FR356" s="794"/>
      <c r="FS356" s="794"/>
      <c r="FT356" s="794"/>
      <c r="FU356" s="794"/>
      <c r="FV356" s="812" t="str">
        <f t="shared" si="89"/>
        <v/>
      </c>
      <c r="FW356" s="806" t="str">
        <f t="shared" si="90"/>
        <v/>
      </c>
      <c r="FX356" s="807" t="str">
        <f t="shared" si="91"/>
        <v/>
      </c>
      <c r="FY356" s="807" t="str">
        <f t="shared" si="92"/>
        <v/>
      </c>
      <c r="FZ356" s="808" t="str">
        <f t="shared" si="93"/>
        <v/>
      </c>
    </row>
    <row r="357" spans="14:182" x14ac:dyDescent="0.2">
      <c r="N357" s="804">
        <f>SUM(AirVision!A356)</f>
        <v>0</v>
      </c>
      <c r="O357" s="793"/>
      <c r="P357" s="794"/>
      <c r="Q357" s="794"/>
      <c r="R357" s="797"/>
      <c r="S357" s="797"/>
      <c r="T357" s="797"/>
      <c r="U357" s="797"/>
      <c r="V357" s="797"/>
      <c r="W357" s="797"/>
      <c r="X357" s="797"/>
      <c r="Y357" s="797"/>
      <c r="Z357" s="797"/>
      <c r="AA357" s="797"/>
      <c r="AB357" s="797"/>
      <c r="AC357" s="797"/>
      <c r="AD357" s="797"/>
      <c r="AE357" s="794"/>
      <c r="AF357" s="794"/>
      <c r="AG357" s="794"/>
      <c r="AH357" s="794"/>
      <c r="AI357" s="794"/>
      <c r="AJ357" s="794"/>
      <c r="AK357" s="794"/>
      <c r="AL357" s="794"/>
      <c r="AM357" s="794"/>
      <c r="AN357" s="794"/>
      <c r="AO357" s="794"/>
      <c r="AP357" s="794"/>
      <c r="AQ357" s="794"/>
      <c r="AR357" s="794"/>
      <c r="AS357" s="794"/>
      <c r="AT357" s="794"/>
      <c r="AU357" s="794"/>
      <c r="AV357" s="794"/>
      <c r="AW357" s="794"/>
      <c r="AX357" s="794"/>
      <c r="AY357" s="794"/>
      <c r="AZ357" s="794"/>
      <c r="BA357" s="794"/>
      <c r="BB357" s="794"/>
      <c r="BC357" s="794"/>
      <c r="BD357" s="794"/>
      <c r="BE357" s="794"/>
      <c r="BF357" s="794"/>
      <c r="BG357" s="794"/>
      <c r="BH357" s="794"/>
      <c r="BI357" s="794"/>
      <c r="BJ357" s="794"/>
      <c r="BK357" s="794"/>
      <c r="BL357" s="794"/>
      <c r="BM357" s="794"/>
      <c r="BN357" s="812" t="str">
        <f t="shared" si="84"/>
        <v/>
      </c>
      <c r="BO357" s="806" t="str">
        <f t="shared" si="85"/>
        <v/>
      </c>
      <c r="BP357" s="807" t="str">
        <f t="shared" si="86"/>
        <v/>
      </c>
      <c r="BQ357" s="807" t="str">
        <f t="shared" si="87"/>
        <v/>
      </c>
      <c r="BR357" s="808" t="str">
        <f t="shared" si="88"/>
        <v/>
      </c>
      <c r="BS357" s="793"/>
      <c r="BT357" s="794"/>
      <c r="BU357" s="794"/>
      <c r="BV357" s="797"/>
      <c r="BW357" s="797"/>
      <c r="BX357" s="797"/>
      <c r="BY357" s="797"/>
      <c r="BZ357" s="797"/>
      <c r="CA357" s="797"/>
      <c r="CB357" s="797"/>
      <c r="CC357" s="797"/>
      <c r="CD357" s="797"/>
      <c r="CE357" s="797"/>
      <c r="CF357" s="797"/>
      <c r="CG357" s="797"/>
      <c r="CH357" s="797"/>
      <c r="CI357" s="794"/>
      <c r="CJ357" s="794"/>
      <c r="CK357" s="794"/>
      <c r="CL357" s="794"/>
      <c r="CM357" s="794"/>
      <c r="CN357" s="794"/>
      <c r="CO357" s="794"/>
      <c r="CP357" s="794"/>
      <c r="CQ357" s="794"/>
      <c r="CR357" s="794"/>
      <c r="CS357" s="794"/>
      <c r="CT357" s="794"/>
      <c r="CU357" s="794"/>
      <c r="CV357" s="797"/>
      <c r="CW357" s="794"/>
      <c r="CX357" s="794"/>
      <c r="CY357" s="794"/>
      <c r="CZ357" s="794"/>
      <c r="DA357" s="794"/>
      <c r="DB357" s="794"/>
      <c r="DC357" s="794"/>
      <c r="DD357" s="794"/>
      <c r="DE357" s="794"/>
      <c r="DF357" s="794"/>
      <c r="DG357" s="794"/>
      <c r="DH357" s="794"/>
      <c r="DI357" s="794"/>
      <c r="DJ357" s="794"/>
      <c r="DK357" s="794"/>
      <c r="DL357" s="794"/>
      <c r="DM357" s="794"/>
      <c r="DN357" s="794"/>
      <c r="DO357" s="794"/>
      <c r="DP357" s="794"/>
      <c r="DQ357" s="794"/>
      <c r="DR357" s="812" t="str">
        <f t="shared" si="94"/>
        <v/>
      </c>
      <c r="DS357" s="806" t="str">
        <f t="shared" si="95"/>
        <v/>
      </c>
      <c r="DT357" s="807" t="str">
        <f t="shared" si="96"/>
        <v/>
      </c>
      <c r="DU357" s="807" t="str">
        <f t="shared" si="97"/>
        <v/>
      </c>
      <c r="DV357" s="808" t="str">
        <f t="shared" si="98"/>
        <v/>
      </c>
      <c r="DW357" s="793"/>
      <c r="DX357" s="794"/>
      <c r="DY357" s="794"/>
      <c r="DZ357" s="797"/>
      <c r="EA357" s="797"/>
      <c r="EB357" s="797"/>
      <c r="EC357" s="797"/>
      <c r="ED357" s="797"/>
      <c r="EE357" s="797"/>
      <c r="EF357" s="797"/>
      <c r="EG357" s="797"/>
      <c r="EH357" s="797"/>
      <c r="EI357" s="797"/>
      <c r="EJ357" s="797"/>
      <c r="EK357" s="797"/>
      <c r="EL357" s="797"/>
      <c r="EM357" s="794"/>
      <c r="EN357" s="794"/>
      <c r="EO357" s="794"/>
      <c r="EP357" s="794"/>
      <c r="EQ357" s="794"/>
      <c r="ER357" s="794"/>
      <c r="ES357" s="794"/>
      <c r="ET357" s="794"/>
      <c r="EU357" s="794"/>
      <c r="EV357" s="794"/>
      <c r="EW357" s="794"/>
      <c r="EX357" s="794"/>
      <c r="EY357" s="794"/>
      <c r="EZ357" s="797"/>
      <c r="FA357" s="794"/>
      <c r="FB357" s="794"/>
      <c r="FC357" s="794"/>
      <c r="FD357" s="794"/>
      <c r="FE357" s="794"/>
      <c r="FF357" s="794"/>
      <c r="FG357" s="794"/>
      <c r="FH357" s="794"/>
      <c r="FI357" s="794"/>
      <c r="FJ357" s="794"/>
      <c r="FK357" s="794"/>
      <c r="FL357" s="794"/>
      <c r="FM357" s="794"/>
      <c r="FN357" s="794"/>
      <c r="FO357" s="794"/>
      <c r="FP357" s="794"/>
      <c r="FQ357" s="794"/>
      <c r="FR357" s="794"/>
      <c r="FS357" s="794"/>
      <c r="FT357" s="794"/>
      <c r="FU357" s="794"/>
      <c r="FV357" s="812" t="str">
        <f t="shared" si="89"/>
        <v/>
      </c>
      <c r="FW357" s="806" t="str">
        <f t="shared" si="90"/>
        <v/>
      </c>
      <c r="FX357" s="807" t="str">
        <f t="shared" si="91"/>
        <v/>
      </c>
      <c r="FY357" s="807" t="str">
        <f t="shared" si="92"/>
        <v/>
      </c>
      <c r="FZ357" s="808" t="str">
        <f t="shared" si="93"/>
        <v/>
      </c>
    </row>
    <row r="358" spans="14:182" x14ac:dyDescent="0.2">
      <c r="N358" s="804">
        <f>SUM(AirVision!A357)</f>
        <v>0</v>
      </c>
      <c r="O358" s="793"/>
      <c r="P358" s="794"/>
      <c r="Q358" s="794"/>
      <c r="R358" s="797"/>
      <c r="S358" s="797"/>
      <c r="T358" s="797"/>
      <c r="U358" s="797"/>
      <c r="V358" s="797"/>
      <c r="W358" s="797"/>
      <c r="X358" s="797"/>
      <c r="Y358" s="797"/>
      <c r="Z358" s="797"/>
      <c r="AA358" s="797"/>
      <c r="AB358" s="797"/>
      <c r="AC358" s="797"/>
      <c r="AD358" s="797"/>
      <c r="AE358" s="794"/>
      <c r="AF358" s="794"/>
      <c r="AG358" s="794"/>
      <c r="AH358" s="794"/>
      <c r="AI358" s="794"/>
      <c r="AJ358" s="794"/>
      <c r="AK358" s="794"/>
      <c r="AL358" s="794"/>
      <c r="AM358" s="794"/>
      <c r="AN358" s="794"/>
      <c r="AO358" s="794"/>
      <c r="AP358" s="794"/>
      <c r="AQ358" s="794"/>
      <c r="AR358" s="794"/>
      <c r="AS358" s="794"/>
      <c r="AT358" s="794"/>
      <c r="AU358" s="794"/>
      <c r="AV358" s="794"/>
      <c r="AW358" s="794"/>
      <c r="AX358" s="794"/>
      <c r="AY358" s="794"/>
      <c r="AZ358" s="794"/>
      <c r="BA358" s="794"/>
      <c r="BB358" s="794"/>
      <c r="BC358" s="794"/>
      <c r="BD358" s="794"/>
      <c r="BE358" s="794"/>
      <c r="BF358" s="794"/>
      <c r="BG358" s="794"/>
      <c r="BH358" s="794"/>
      <c r="BI358" s="794"/>
      <c r="BJ358" s="794"/>
      <c r="BK358" s="794"/>
      <c r="BL358" s="794"/>
      <c r="BM358" s="794"/>
      <c r="BN358" s="812" t="str">
        <f t="shared" si="84"/>
        <v/>
      </c>
      <c r="BO358" s="806" t="str">
        <f t="shared" si="85"/>
        <v/>
      </c>
      <c r="BP358" s="807" t="str">
        <f t="shared" si="86"/>
        <v/>
      </c>
      <c r="BQ358" s="807" t="str">
        <f t="shared" si="87"/>
        <v/>
      </c>
      <c r="BR358" s="808" t="str">
        <f t="shared" si="88"/>
        <v/>
      </c>
      <c r="BS358" s="793"/>
      <c r="BT358" s="794"/>
      <c r="BU358" s="794"/>
      <c r="BV358" s="797"/>
      <c r="BW358" s="797"/>
      <c r="BX358" s="797"/>
      <c r="BY358" s="797"/>
      <c r="BZ358" s="797"/>
      <c r="CA358" s="797"/>
      <c r="CB358" s="797"/>
      <c r="CC358" s="797"/>
      <c r="CD358" s="797"/>
      <c r="CE358" s="797"/>
      <c r="CF358" s="797"/>
      <c r="CG358" s="797"/>
      <c r="CH358" s="797"/>
      <c r="CI358" s="794"/>
      <c r="CJ358" s="794"/>
      <c r="CK358" s="794"/>
      <c r="CL358" s="794"/>
      <c r="CM358" s="794"/>
      <c r="CN358" s="794"/>
      <c r="CO358" s="794"/>
      <c r="CP358" s="794"/>
      <c r="CQ358" s="794"/>
      <c r="CR358" s="794"/>
      <c r="CS358" s="794"/>
      <c r="CT358" s="794"/>
      <c r="CU358" s="794"/>
      <c r="CV358" s="797"/>
      <c r="CW358" s="794"/>
      <c r="CX358" s="794"/>
      <c r="CY358" s="794"/>
      <c r="CZ358" s="794"/>
      <c r="DA358" s="794"/>
      <c r="DB358" s="794"/>
      <c r="DC358" s="794"/>
      <c r="DD358" s="794"/>
      <c r="DE358" s="794"/>
      <c r="DF358" s="794"/>
      <c r="DG358" s="794"/>
      <c r="DH358" s="794"/>
      <c r="DI358" s="794"/>
      <c r="DJ358" s="794"/>
      <c r="DK358" s="794"/>
      <c r="DL358" s="794"/>
      <c r="DM358" s="794"/>
      <c r="DN358" s="794"/>
      <c r="DO358" s="794"/>
      <c r="DP358" s="794"/>
      <c r="DQ358" s="794"/>
      <c r="DR358" s="812" t="str">
        <f t="shared" si="94"/>
        <v/>
      </c>
      <c r="DS358" s="806" t="str">
        <f t="shared" si="95"/>
        <v/>
      </c>
      <c r="DT358" s="807" t="str">
        <f t="shared" si="96"/>
        <v/>
      </c>
      <c r="DU358" s="807" t="str">
        <f t="shared" si="97"/>
        <v/>
      </c>
      <c r="DV358" s="808" t="str">
        <f t="shared" si="98"/>
        <v/>
      </c>
      <c r="DW358" s="793"/>
      <c r="DX358" s="794"/>
      <c r="DY358" s="794"/>
      <c r="DZ358" s="797"/>
      <c r="EA358" s="797"/>
      <c r="EB358" s="797"/>
      <c r="EC358" s="797"/>
      <c r="ED358" s="797"/>
      <c r="EE358" s="797"/>
      <c r="EF358" s="797"/>
      <c r="EG358" s="797"/>
      <c r="EH358" s="797"/>
      <c r="EI358" s="797"/>
      <c r="EJ358" s="797"/>
      <c r="EK358" s="797"/>
      <c r="EL358" s="797"/>
      <c r="EM358" s="794"/>
      <c r="EN358" s="794"/>
      <c r="EO358" s="794"/>
      <c r="EP358" s="794"/>
      <c r="EQ358" s="794"/>
      <c r="ER358" s="794"/>
      <c r="ES358" s="794"/>
      <c r="ET358" s="794"/>
      <c r="EU358" s="794"/>
      <c r="EV358" s="794"/>
      <c r="EW358" s="794"/>
      <c r="EX358" s="794"/>
      <c r="EY358" s="794"/>
      <c r="EZ358" s="797"/>
      <c r="FA358" s="794"/>
      <c r="FB358" s="794"/>
      <c r="FC358" s="794"/>
      <c r="FD358" s="794"/>
      <c r="FE358" s="794"/>
      <c r="FF358" s="794"/>
      <c r="FG358" s="794"/>
      <c r="FH358" s="794"/>
      <c r="FI358" s="794"/>
      <c r="FJ358" s="794"/>
      <c r="FK358" s="794"/>
      <c r="FL358" s="794"/>
      <c r="FM358" s="794"/>
      <c r="FN358" s="794"/>
      <c r="FO358" s="794"/>
      <c r="FP358" s="794"/>
      <c r="FQ358" s="794"/>
      <c r="FR358" s="794"/>
      <c r="FS358" s="794"/>
      <c r="FT358" s="794"/>
      <c r="FU358" s="794"/>
      <c r="FV358" s="812" t="str">
        <f t="shared" si="89"/>
        <v/>
      </c>
      <c r="FW358" s="806" t="str">
        <f t="shared" si="90"/>
        <v/>
      </c>
      <c r="FX358" s="807" t="str">
        <f t="shared" si="91"/>
        <v/>
      </c>
      <c r="FY358" s="807" t="str">
        <f t="shared" si="92"/>
        <v/>
      </c>
      <c r="FZ358" s="808" t="str">
        <f t="shared" si="93"/>
        <v/>
      </c>
    </row>
    <row r="359" spans="14:182" x14ac:dyDescent="0.2">
      <c r="N359" s="804">
        <f>SUM(AirVision!A358)</f>
        <v>0</v>
      </c>
      <c r="O359" s="793"/>
      <c r="P359" s="794"/>
      <c r="Q359" s="794"/>
      <c r="R359" s="797"/>
      <c r="S359" s="797"/>
      <c r="T359" s="797"/>
      <c r="U359" s="797"/>
      <c r="V359" s="797"/>
      <c r="W359" s="797"/>
      <c r="X359" s="797"/>
      <c r="Y359" s="797"/>
      <c r="Z359" s="797"/>
      <c r="AA359" s="797"/>
      <c r="AB359" s="797"/>
      <c r="AC359" s="797"/>
      <c r="AD359" s="797"/>
      <c r="AE359" s="794"/>
      <c r="AF359" s="794"/>
      <c r="AG359" s="794"/>
      <c r="AH359" s="794"/>
      <c r="AI359" s="794"/>
      <c r="AJ359" s="794"/>
      <c r="AK359" s="794"/>
      <c r="AL359" s="794"/>
      <c r="AM359" s="794"/>
      <c r="AN359" s="794"/>
      <c r="AO359" s="794"/>
      <c r="AP359" s="794"/>
      <c r="AQ359" s="794"/>
      <c r="AR359" s="794"/>
      <c r="AS359" s="794"/>
      <c r="AT359" s="794"/>
      <c r="AU359" s="794"/>
      <c r="AV359" s="794"/>
      <c r="AW359" s="794"/>
      <c r="AX359" s="794"/>
      <c r="AY359" s="794"/>
      <c r="AZ359" s="794"/>
      <c r="BA359" s="794"/>
      <c r="BB359" s="794"/>
      <c r="BC359" s="794"/>
      <c r="BD359" s="794"/>
      <c r="BE359" s="794"/>
      <c r="BF359" s="794"/>
      <c r="BG359" s="794"/>
      <c r="BH359" s="794"/>
      <c r="BI359" s="794"/>
      <c r="BJ359" s="794"/>
      <c r="BK359" s="794"/>
      <c r="BL359" s="794"/>
      <c r="BM359" s="794"/>
      <c r="BN359" s="812" t="str">
        <f t="shared" si="84"/>
        <v/>
      </c>
      <c r="BO359" s="806" t="str">
        <f t="shared" si="85"/>
        <v/>
      </c>
      <c r="BP359" s="807" t="str">
        <f t="shared" si="86"/>
        <v/>
      </c>
      <c r="BQ359" s="807" t="str">
        <f t="shared" si="87"/>
        <v/>
      </c>
      <c r="BR359" s="808" t="str">
        <f t="shared" si="88"/>
        <v/>
      </c>
      <c r="BS359" s="793"/>
      <c r="BT359" s="794"/>
      <c r="BU359" s="794"/>
      <c r="BV359" s="797"/>
      <c r="BW359" s="797"/>
      <c r="BX359" s="797"/>
      <c r="BY359" s="797"/>
      <c r="BZ359" s="797"/>
      <c r="CA359" s="797"/>
      <c r="CB359" s="797"/>
      <c r="CC359" s="797"/>
      <c r="CD359" s="797"/>
      <c r="CE359" s="797"/>
      <c r="CF359" s="797"/>
      <c r="CG359" s="797"/>
      <c r="CH359" s="797"/>
      <c r="CI359" s="794"/>
      <c r="CJ359" s="794"/>
      <c r="CK359" s="794"/>
      <c r="CL359" s="794"/>
      <c r="CM359" s="794"/>
      <c r="CN359" s="794"/>
      <c r="CO359" s="794"/>
      <c r="CP359" s="794"/>
      <c r="CQ359" s="794"/>
      <c r="CR359" s="794"/>
      <c r="CS359" s="794"/>
      <c r="CT359" s="794"/>
      <c r="CU359" s="794"/>
      <c r="CV359" s="797"/>
      <c r="CW359" s="794"/>
      <c r="CX359" s="794"/>
      <c r="CY359" s="794"/>
      <c r="CZ359" s="794"/>
      <c r="DA359" s="794"/>
      <c r="DB359" s="794"/>
      <c r="DC359" s="794"/>
      <c r="DD359" s="794"/>
      <c r="DE359" s="794"/>
      <c r="DF359" s="794"/>
      <c r="DG359" s="794"/>
      <c r="DH359" s="794"/>
      <c r="DI359" s="794"/>
      <c r="DJ359" s="794"/>
      <c r="DK359" s="794"/>
      <c r="DL359" s="794"/>
      <c r="DM359" s="794"/>
      <c r="DN359" s="794"/>
      <c r="DO359" s="794"/>
      <c r="DP359" s="794"/>
      <c r="DQ359" s="794"/>
      <c r="DR359" s="812" t="str">
        <f t="shared" si="94"/>
        <v/>
      </c>
      <c r="DS359" s="806" t="str">
        <f t="shared" si="95"/>
        <v/>
      </c>
      <c r="DT359" s="807" t="str">
        <f t="shared" si="96"/>
        <v/>
      </c>
      <c r="DU359" s="807" t="str">
        <f t="shared" si="97"/>
        <v/>
      </c>
      <c r="DV359" s="808" t="str">
        <f t="shared" si="98"/>
        <v/>
      </c>
      <c r="DW359" s="793"/>
      <c r="DX359" s="794"/>
      <c r="DY359" s="794"/>
      <c r="DZ359" s="797"/>
      <c r="EA359" s="797"/>
      <c r="EB359" s="797"/>
      <c r="EC359" s="797"/>
      <c r="ED359" s="797"/>
      <c r="EE359" s="797"/>
      <c r="EF359" s="797"/>
      <c r="EG359" s="797"/>
      <c r="EH359" s="797"/>
      <c r="EI359" s="797"/>
      <c r="EJ359" s="797"/>
      <c r="EK359" s="797"/>
      <c r="EL359" s="797"/>
      <c r="EM359" s="794"/>
      <c r="EN359" s="794"/>
      <c r="EO359" s="794"/>
      <c r="EP359" s="794"/>
      <c r="EQ359" s="794"/>
      <c r="ER359" s="794"/>
      <c r="ES359" s="794"/>
      <c r="ET359" s="794"/>
      <c r="EU359" s="794"/>
      <c r="EV359" s="794"/>
      <c r="EW359" s="794"/>
      <c r="EX359" s="794"/>
      <c r="EY359" s="794"/>
      <c r="EZ359" s="797"/>
      <c r="FA359" s="794"/>
      <c r="FB359" s="794"/>
      <c r="FC359" s="794"/>
      <c r="FD359" s="794"/>
      <c r="FE359" s="794"/>
      <c r="FF359" s="794"/>
      <c r="FG359" s="794"/>
      <c r="FH359" s="794"/>
      <c r="FI359" s="794"/>
      <c r="FJ359" s="794"/>
      <c r="FK359" s="794"/>
      <c r="FL359" s="794"/>
      <c r="FM359" s="794"/>
      <c r="FN359" s="794"/>
      <c r="FO359" s="794"/>
      <c r="FP359" s="794"/>
      <c r="FQ359" s="794"/>
      <c r="FR359" s="794"/>
      <c r="FS359" s="794"/>
      <c r="FT359" s="794"/>
      <c r="FU359" s="794"/>
      <c r="FV359" s="812" t="str">
        <f t="shared" si="89"/>
        <v/>
      </c>
      <c r="FW359" s="806" t="str">
        <f t="shared" si="90"/>
        <v/>
      </c>
      <c r="FX359" s="807" t="str">
        <f t="shared" si="91"/>
        <v/>
      </c>
      <c r="FY359" s="807" t="str">
        <f t="shared" si="92"/>
        <v/>
      </c>
      <c r="FZ359" s="808" t="str">
        <f t="shared" si="93"/>
        <v/>
      </c>
    </row>
    <row r="360" spans="14:182" x14ac:dyDescent="0.2">
      <c r="N360" s="804">
        <f>SUM(AirVision!A359)</f>
        <v>0</v>
      </c>
      <c r="O360" s="793"/>
      <c r="P360" s="794"/>
      <c r="Q360" s="794"/>
      <c r="R360" s="797"/>
      <c r="S360" s="797"/>
      <c r="T360" s="797"/>
      <c r="U360" s="797"/>
      <c r="V360" s="797"/>
      <c r="W360" s="797"/>
      <c r="X360" s="797"/>
      <c r="Y360" s="797"/>
      <c r="Z360" s="797"/>
      <c r="AA360" s="797"/>
      <c r="AB360" s="797"/>
      <c r="AC360" s="797"/>
      <c r="AD360" s="797"/>
      <c r="AE360" s="794"/>
      <c r="AF360" s="794"/>
      <c r="AG360" s="794"/>
      <c r="AH360" s="794"/>
      <c r="AI360" s="794"/>
      <c r="AJ360" s="794"/>
      <c r="AK360" s="794"/>
      <c r="AL360" s="794"/>
      <c r="AM360" s="794"/>
      <c r="AN360" s="794"/>
      <c r="AO360" s="794"/>
      <c r="AP360" s="794"/>
      <c r="AQ360" s="794"/>
      <c r="AR360" s="794"/>
      <c r="AS360" s="794"/>
      <c r="AT360" s="794"/>
      <c r="AU360" s="794"/>
      <c r="AV360" s="794"/>
      <c r="AW360" s="794"/>
      <c r="AX360" s="794"/>
      <c r="AY360" s="794"/>
      <c r="AZ360" s="794"/>
      <c r="BA360" s="794"/>
      <c r="BB360" s="794"/>
      <c r="BC360" s="794"/>
      <c r="BD360" s="794"/>
      <c r="BE360" s="794"/>
      <c r="BF360" s="794"/>
      <c r="BG360" s="794"/>
      <c r="BH360" s="794"/>
      <c r="BI360" s="794"/>
      <c r="BJ360" s="794"/>
      <c r="BK360" s="794"/>
      <c r="BL360" s="794"/>
      <c r="BM360" s="794"/>
      <c r="BN360" s="812" t="str">
        <f t="shared" si="84"/>
        <v/>
      </c>
      <c r="BO360" s="806" t="str">
        <f t="shared" si="85"/>
        <v/>
      </c>
      <c r="BP360" s="807" t="str">
        <f t="shared" si="86"/>
        <v/>
      </c>
      <c r="BQ360" s="807" t="str">
        <f t="shared" si="87"/>
        <v/>
      </c>
      <c r="BR360" s="808" t="str">
        <f t="shared" si="88"/>
        <v/>
      </c>
      <c r="BS360" s="793"/>
      <c r="BT360" s="794"/>
      <c r="BU360" s="794"/>
      <c r="BV360" s="797"/>
      <c r="BW360" s="797"/>
      <c r="BX360" s="797"/>
      <c r="BY360" s="797"/>
      <c r="BZ360" s="797"/>
      <c r="CA360" s="797"/>
      <c r="CB360" s="797"/>
      <c r="CC360" s="797"/>
      <c r="CD360" s="797"/>
      <c r="CE360" s="797"/>
      <c r="CF360" s="797"/>
      <c r="CG360" s="797"/>
      <c r="CH360" s="797"/>
      <c r="CI360" s="794"/>
      <c r="CJ360" s="794"/>
      <c r="CK360" s="794"/>
      <c r="CL360" s="794"/>
      <c r="CM360" s="794"/>
      <c r="CN360" s="794"/>
      <c r="CO360" s="794"/>
      <c r="CP360" s="794"/>
      <c r="CQ360" s="794"/>
      <c r="CR360" s="794"/>
      <c r="CS360" s="794"/>
      <c r="CT360" s="794"/>
      <c r="CU360" s="794"/>
      <c r="CV360" s="797"/>
      <c r="CW360" s="794"/>
      <c r="CX360" s="794"/>
      <c r="CY360" s="794"/>
      <c r="CZ360" s="794"/>
      <c r="DA360" s="794"/>
      <c r="DB360" s="794"/>
      <c r="DC360" s="794"/>
      <c r="DD360" s="794"/>
      <c r="DE360" s="794"/>
      <c r="DF360" s="794"/>
      <c r="DG360" s="794"/>
      <c r="DH360" s="794"/>
      <c r="DI360" s="794"/>
      <c r="DJ360" s="794"/>
      <c r="DK360" s="794"/>
      <c r="DL360" s="794"/>
      <c r="DM360" s="794"/>
      <c r="DN360" s="794"/>
      <c r="DO360" s="794"/>
      <c r="DP360" s="794"/>
      <c r="DQ360" s="794"/>
      <c r="DR360" s="812" t="str">
        <f t="shared" si="94"/>
        <v/>
      </c>
      <c r="DS360" s="806" t="str">
        <f t="shared" si="95"/>
        <v/>
      </c>
      <c r="DT360" s="807" t="str">
        <f t="shared" si="96"/>
        <v/>
      </c>
      <c r="DU360" s="807" t="str">
        <f t="shared" si="97"/>
        <v/>
      </c>
      <c r="DV360" s="808" t="str">
        <f t="shared" si="98"/>
        <v/>
      </c>
      <c r="DW360" s="793"/>
      <c r="DX360" s="794"/>
      <c r="DY360" s="794"/>
      <c r="DZ360" s="797"/>
      <c r="EA360" s="797"/>
      <c r="EB360" s="797"/>
      <c r="EC360" s="797"/>
      <c r="ED360" s="797"/>
      <c r="EE360" s="797"/>
      <c r="EF360" s="797"/>
      <c r="EG360" s="797"/>
      <c r="EH360" s="797"/>
      <c r="EI360" s="797"/>
      <c r="EJ360" s="797"/>
      <c r="EK360" s="797"/>
      <c r="EL360" s="797"/>
      <c r="EM360" s="794"/>
      <c r="EN360" s="794"/>
      <c r="EO360" s="794"/>
      <c r="EP360" s="794"/>
      <c r="EQ360" s="794"/>
      <c r="ER360" s="794"/>
      <c r="ES360" s="794"/>
      <c r="ET360" s="794"/>
      <c r="EU360" s="794"/>
      <c r="EV360" s="794"/>
      <c r="EW360" s="794"/>
      <c r="EX360" s="794"/>
      <c r="EY360" s="794"/>
      <c r="EZ360" s="797"/>
      <c r="FA360" s="794"/>
      <c r="FB360" s="794"/>
      <c r="FC360" s="794"/>
      <c r="FD360" s="794"/>
      <c r="FE360" s="794"/>
      <c r="FF360" s="794"/>
      <c r="FG360" s="794"/>
      <c r="FH360" s="794"/>
      <c r="FI360" s="794"/>
      <c r="FJ360" s="794"/>
      <c r="FK360" s="794"/>
      <c r="FL360" s="794"/>
      <c r="FM360" s="794"/>
      <c r="FN360" s="794"/>
      <c r="FO360" s="794"/>
      <c r="FP360" s="794"/>
      <c r="FQ360" s="794"/>
      <c r="FR360" s="794"/>
      <c r="FS360" s="794"/>
      <c r="FT360" s="794"/>
      <c r="FU360" s="794"/>
      <c r="FV360" s="812" t="str">
        <f t="shared" si="89"/>
        <v/>
      </c>
      <c r="FW360" s="806" t="str">
        <f t="shared" si="90"/>
        <v/>
      </c>
      <c r="FX360" s="807" t="str">
        <f t="shared" si="91"/>
        <v/>
      </c>
      <c r="FY360" s="807" t="str">
        <f t="shared" si="92"/>
        <v/>
      </c>
      <c r="FZ360" s="808" t="str">
        <f t="shared" si="93"/>
        <v/>
      </c>
    </row>
    <row r="361" spans="14:182" x14ac:dyDescent="0.2">
      <c r="N361" s="804">
        <f>SUM(AirVision!A360)</f>
        <v>0</v>
      </c>
      <c r="O361" s="793"/>
      <c r="P361" s="794"/>
      <c r="Q361" s="794"/>
      <c r="R361" s="797"/>
      <c r="S361" s="797"/>
      <c r="T361" s="797"/>
      <c r="U361" s="797"/>
      <c r="V361" s="797"/>
      <c r="W361" s="797"/>
      <c r="X361" s="797"/>
      <c r="Y361" s="797"/>
      <c r="Z361" s="797"/>
      <c r="AA361" s="797"/>
      <c r="AB361" s="797"/>
      <c r="AC361" s="797"/>
      <c r="AD361" s="797"/>
      <c r="AE361" s="794"/>
      <c r="AF361" s="794"/>
      <c r="AG361" s="794"/>
      <c r="AH361" s="794"/>
      <c r="AI361" s="794"/>
      <c r="AJ361" s="794"/>
      <c r="AK361" s="794"/>
      <c r="AL361" s="794"/>
      <c r="AM361" s="794"/>
      <c r="AN361" s="794"/>
      <c r="AO361" s="794"/>
      <c r="AP361" s="794"/>
      <c r="AQ361" s="794"/>
      <c r="AR361" s="794"/>
      <c r="AS361" s="794"/>
      <c r="AT361" s="794"/>
      <c r="AU361" s="794"/>
      <c r="AV361" s="794"/>
      <c r="AW361" s="794"/>
      <c r="AX361" s="794"/>
      <c r="AY361" s="794"/>
      <c r="AZ361" s="794"/>
      <c r="BA361" s="794"/>
      <c r="BB361" s="794"/>
      <c r="BC361" s="794"/>
      <c r="BD361" s="794"/>
      <c r="BE361" s="794"/>
      <c r="BF361" s="794"/>
      <c r="BG361" s="794"/>
      <c r="BH361" s="794"/>
      <c r="BI361" s="794"/>
      <c r="BJ361" s="794"/>
      <c r="BK361" s="794"/>
      <c r="BL361" s="794"/>
      <c r="BM361" s="794"/>
      <c r="BN361" s="812" t="str">
        <f t="shared" si="84"/>
        <v/>
      </c>
      <c r="BO361" s="806" t="str">
        <f t="shared" si="85"/>
        <v/>
      </c>
      <c r="BP361" s="807" t="str">
        <f t="shared" si="86"/>
        <v/>
      </c>
      <c r="BQ361" s="807" t="str">
        <f t="shared" si="87"/>
        <v/>
      </c>
      <c r="BR361" s="808" t="str">
        <f t="shared" si="88"/>
        <v/>
      </c>
      <c r="BS361" s="793"/>
      <c r="BT361" s="794"/>
      <c r="BU361" s="794"/>
      <c r="BV361" s="797"/>
      <c r="BW361" s="797"/>
      <c r="BX361" s="797"/>
      <c r="BY361" s="797"/>
      <c r="BZ361" s="797"/>
      <c r="CA361" s="797"/>
      <c r="CB361" s="797"/>
      <c r="CC361" s="797"/>
      <c r="CD361" s="797"/>
      <c r="CE361" s="797"/>
      <c r="CF361" s="797"/>
      <c r="CG361" s="797"/>
      <c r="CH361" s="797"/>
      <c r="CI361" s="794"/>
      <c r="CJ361" s="794"/>
      <c r="CK361" s="794"/>
      <c r="CL361" s="794"/>
      <c r="CM361" s="794"/>
      <c r="CN361" s="794"/>
      <c r="CO361" s="794"/>
      <c r="CP361" s="794"/>
      <c r="CQ361" s="794"/>
      <c r="CR361" s="794"/>
      <c r="CS361" s="794"/>
      <c r="CT361" s="794"/>
      <c r="CU361" s="794"/>
      <c r="CV361" s="797"/>
      <c r="CW361" s="794"/>
      <c r="CX361" s="794"/>
      <c r="CY361" s="794"/>
      <c r="CZ361" s="794"/>
      <c r="DA361" s="794"/>
      <c r="DB361" s="794"/>
      <c r="DC361" s="794"/>
      <c r="DD361" s="794"/>
      <c r="DE361" s="794"/>
      <c r="DF361" s="794"/>
      <c r="DG361" s="794"/>
      <c r="DH361" s="794"/>
      <c r="DI361" s="794"/>
      <c r="DJ361" s="794"/>
      <c r="DK361" s="794"/>
      <c r="DL361" s="794"/>
      <c r="DM361" s="794"/>
      <c r="DN361" s="794"/>
      <c r="DO361" s="794"/>
      <c r="DP361" s="794"/>
      <c r="DQ361" s="794"/>
      <c r="DR361" s="812" t="str">
        <f t="shared" si="94"/>
        <v/>
      </c>
      <c r="DS361" s="806" t="str">
        <f t="shared" si="95"/>
        <v/>
      </c>
      <c r="DT361" s="807" t="str">
        <f t="shared" si="96"/>
        <v/>
      </c>
      <c r="DU361" s="807" t="str">
        <f t="shared" si="97"/>
        <v/>
      </c>
      <c r="DV361" s="808" t="str">
        <f t="shared" si="98"/>
        <v/>
      </c>
      <c r="DW361" s="793"/>
      <c r="DX361" s="794"/>
      <c r="DY361" s="794"/>
      <c r="DZ361" s="797"/>
      <c r="EA361" s="797"/>
      <c r="EB361" s="797"/>
      <c r="EC361" s="797"/>
      <c r="ED361" s="797"/>
      <c r="EE361" s="797"/>
      <c r="EF361" s="797"/>
      <c r="EG361" s="797"/>
      <c r="EH361" s="797"/>
      <c r="EI361" s="797"/>
      <c r="EJ361" s="797"/>
      <c r="EK361" s="797"/>
      <c r="EL361" s="797"/>
      <c r="EM361" s="794"/>
      <c r="EN361" s="794"/>
      <c r="EO361" s="794"/>
      <c r="EP361" s="794"/>
      <c r="EQ361" s="794"/>
      <c r="ER361" s="794"/>
      <c r="ES361" s="794"/>
      <c r="ET361" s="794"/>
      <c r="EU361" s="794"/>
      <c r="EV361" s="794"/>
      <c r="EW361" s="794"/>
      <c r="EX361" s="794"/>
      <c r="EY361" s="794"/>
      <c r="EZ361" s="797"/>
      <c r="FA361" s="794"/>
      <c r="FB361" s="794"/>
      <c r="FC361" s="794"/>
      <c r="FD361" s="794"/>
      <c r="FE361" s="794"/>
      <c r="FF361" s="794"/>
      <c r="FG361" s="794"/>
      <c r="FH361" s="794"/>
      <c r="FI361" s="794"/>
      <c r="FJ361" s="794"/>
      <c r="FK361" s="794"/>
      <c r="FL361" s="794"/>
      <c r="FM361" s="794"/>
      <c r="FN361" s="794"/>
      <c r="FO361" s="794"/>
      <c r="FP361" s="794"/>
      <c r="FQ361" s="794"/>
      <c r="FR361" s="794"/>
      <c r="FS361" s="794"/>
      <c r="FT361" s="794"/>
      <c r="FU361" s="794"/>
      <c r="FV361" s="812" t="str">
        <f t="shared" si="89"/>
        <v/>
      </c>
      <c r="FW361" s="806" t="str">
        <f t="shared" si="90"/>
        <v/>
      </c>
      <c r="FX361" s="807" t="str">
        <f t="shared" si="91"/>
        <v/>
      </c>
      <c r="FY361" s="807" t="str">
        <f t="shared" si="92"/>
        <v/>
      </c>
      <c r="FZ361" s="808" t="str">
        <f t="shared" si="93"/>
        <v/>
      </c>
    </row>
    <row r="362" spans="14:182" x14ac:dyDescent="0.2">
      <c r="N362" s="804">
        <f>SUM(AirVision!A361)</f>
        <v>0</v>
      </c>
      <c r="O362" s="793"/>
      <c r="P362" s="794"/>
      <c r="Q362" s="794"/>
      <c r="R362" s="797"/>
      <c r="S362" s="797"/>
      <c r="T362" s="797"/>
      <c r="U362" s="797"/>
      <c r="V362" s="797"/>
      <c r="W362" s="797"/>
      <c r="X362" s="797"/>
      <c r="Y362" s="797"/>
      <c r="Z362" s="797"/>
      <c r="AA362" s="797"/>
      <c r="AB362" s="797"/>
      <c r="AC362" s="797"/>
      <c r="AD362" s="797"/>
      <c r="AE362" s="794"/>
      <c r="AF362" s="794"/>
      <c r="AG362" s="794"/>
      <c r="AH362" s="794"/>
      <c r="AI362" s="794"/>
      <c r="AJ362" s="794"/>
      <c r="AK362" s="794"/>
      <c r="AL362" s="794"/>
      <c r="AM362" s="794"/>
      <c r="AN362" s="794"/>
      <c r="AO362" s="794"/>
      <c r="AP362" s="794"/>
      <c r="AQ362" s="794"/>
      <c r="AR362" s="794"/>
      <c r="AS362" s="794"/>
      <c r="AT362" s="794"/>
      <c r="AU362" s="794"/>
      <c r="AV362" s="794"/>
      <c r="AW362" s="794"/>
      <c r="AX362" s="794"/>
      <c r="AY362" s="794"/>
      <c r="AZ362" s="794"/>
      <c r="BA362" s="794"/>
      <c r="BB362" s="794"/>
      <c r="BC362" s="794"/>
      <c r="BD362" s="794"/>
      <c r="BE362" s="794"/>
      <c r="BF362" s="794"/>
      <c r="BG362" s="794"/>
      <c r="BH362" s="794"/>
      <c r="BI362" s="794"/>
      <c r="BJ362" s="794"/>
      <c r="BK362" s="794"/>
      <c r="BL362" s="794"/>
      <c r="BM362" s="794"/>
      <c r="BN362" s="812" t="str">
        <f t="shared" si="84"/>
        <v/>
      </c>
      <c r="BO362" s="806" t="str">
        <f t="shared" si="85"/>
        <v/>
      </c>
      <c r="BP362" s="807" t="str">
        <f t="shared" si="86"/>
        <v/>
      </c>
      <c r="BQ362" s="807" t="str">
        <f t="shared" si="87"/>
        <v/>
      </c>
      <c r="BR362" s="808" t="str">
        <f t="shared" si="88"/>
        <v/>
      </c>
      <c r="BS362" s="793"/>
      <c r="BT362" s="794"/>
      <c r="BU362" s="794"/>
      <c r="BV362" s="797"/>
      <c r="BW362" s="797"/>
      <c r="BX362" s="797"/>
      <c r="BY362" s="797"/>
      <c r="BZ362" s="797"/>
      <c r="CA362" s="797"/>
      <c r="CB362" s="797"/>
      <c r="CC362" s="797"/>
      <c r="CD362" s="797"/>
      <c r="CE362" s="797"/>
      <c r="CF362" s="797"/>
      <c r="CG362" s="797"/>
      <c r="CH362" s="797"/>
      <c r="CI362" s="794"/>
      <c r="CJ362" s="794"/>
      <c r="CK362" s="794"/>
      <c r="CL362" s="794"/>
      <c r="CM362" s="794"/>
      <c r="CN362" s="794"/>
      <c r="CO362" s="794"/>
      <c r="CP362" s="794"/>
      <c r="CQ362" s="794"/>
      <c r="CR362" s="794"/>
      <c r="CS362" s="794"/>
      <c r="CT362" s="794"/>
      <c r="CU362" s="794"/>
      <c r="CV362" s="797"/>
      <c r="CW362" s="794"/>
      <c r="CX362" s="794"/>
      <c r="CY362" s="794"/>
      <c r="CZ362" s="794"/>
      <c r="DA362" s="794"/>
      <c r="DB362" s="794"/>
      <c r="DC362" s="794"/>
      <c r="DD362" s="794"/>
      <c r="DE362" s="794"/>
      <c r="DF362" s="794"/>
      <c r="DG362" s="794"/>
      <c r="DH362" s="794"/>
      <c r="DI362" s="794"/>
      <c r="DJ362" s="794"/>
      <c r="DK362" s="794"/>
      <c r="DL362" s="794"/>
      <c r="DM362" s="794"/>
      <c r="DN362" s="794"/>
      <c r="DO362" s="794"/>
      <c r="DP362" s="794"/>
      <c r="DQ362" s="794"/>
      <c r="DR362" s="812" t="str">
        <f t="shared" si="94"/>
        <v/>
      </c>
      <c r="DS362" s="806" t="str">
        <f t="shared" si="95"/>
        <v/>
      </c>
      <c r="DT362" s="807" t="str">
        <f t="shared" si="96"/>
        <v/>
      </c>
      <c r="DU362" s="807" t="str">
        <f t="shared" si="97"/>
        <v/>
      </c>
      <c r="DV362" s="808" t="str">
        <f t="shared" si="98"/>
        <v/>
      </c>
      <c r="DW362" s="793"/>
      <c r="DX362" s="794"/>
      <c r="DY362" s="794"/>
      <c r="DZ362" s="797"/>
      <c r="EA362" s="797"/>
      <c r="EB362" s="797"/>
      <c r="EC362" s="797"/>
      <c r="ED362" s="797"/>
      <c r="EE362" s="797"/>
      <c r="EF362" s="797"/>
      <c r="EG362" s="797"/>
      <c r="EH362" s="797"/>
      <c r="EI362" s="797"/>
      <c r="EJ362" s="797"/>
      <c r="EK362" s="797"/>
      <c r="EL362" s="797"/>
      <c r="EM362" s="794"/>
      <c r="EN362" s="794"/>
      <c r="EO362" s="794"/>
      <c r="EP362" s="794"/>
      <c r="EQ362" s="794"/>
      <c r="ER362" s="794"/>
      <c r="ES362" s="794"/>
      <c r="ET362" s="794"/>
      <c r="EU362" s="794"/>
      <c r="EV362" s="794"/>
      <c r="EW362" s="794"/>
      <c r="EX362" s="794"/>
      <c r="EY362" s="794"/>
      <c r="EZ362" s="797"/>
      <c r="FA362" s="794"/>
      <c r="FB362" s="794"/>
      <c r="FC362" s="794"/>
      <c r="FD362" s="794"/>
      <c r="FE362" s="794"/>
      <c r="FF362" s="794"/>
      <c r="FG362" s="794"/>
      <c r="FH362" s="794"/>
      <c r="FI362" s="794"/>
      <c r="FJ362" s="794"/>
      <c r="FK362" s="794"/>
      <c r="FL362" s="794"/>
      <c r="FM362" s="794"/>
      <c r="FN362" s="794"/>
      <c r="FO362" s="794"/>
      <c r="FP362" s="794"/>
      <c r="FQ362" s="794"/>
      <c r="FR362" s="794"/>
      <c r="FS362" s="794"/>
      <c r="FT362" s="794"/>
      <c r="FU362" s="794"/>
      <c r="FV362" s="812" t="str">
        <f t="shared" si="89"/>
        <v/>
      </c>
      <c r="FW362" s="806" t="str">
        <f t="shared" si="90"/>
        <v/>
      </c>
      <c r="FX362" s="807" t="str">
        <f t="shared" si="91"/>
        <v/>
      </c>
      <c r="FY362" s="807" t="str">
        <f t="shared" si="92"/>
        <v/>
      </c>
      <c r="FZ362" s="808" t="str">
        <f t="shared" si="93"/>
        <v/>
      </c>
    </row>
    <row r="363" spans="14:182" x14ac:dyDescent="0.2">
      <c r="N363" s="804">
        <f>SUM(AirVision!A362)</f>
        <v>0</v>
      </c>
      <c r="O363" s="793"/>
      <c r="P363" s="794"/>
      <c r="Q363" s="794"/>
      <c r="R363" s="797"/>
      <c r="S363" s="797"/>
      <c r="T363" s="797"/>
      <c r="U363" s="797"/>
      <c r="V363" s="797"/>
      <c r="W363" s="797"/>
      <c r="X363" s="797"/>
      <c r="Y363" s="797"/>
      <c r="Z363" s="797"/>
      <c r="AA363" s="797"/>
      <c r="AB363" s="797"/>
      <c r="AC363" s="797"/>
      <c r="AD363" s="797"/>
      <c r="AE363" s="794"/>
      <c r="AF363" s="794"/>
      <c r="AG363" s="794"/>
      <c r="AH363" s="794"/>
      <c r="AI363" s="794"/>
      <c r="AJ363" s="794"/>
      <c r="AK363" s="794"/>
      <c r="AL363" s="794"/>
      <c r="AM363" s="794"/>
      <c r="AN363" s="794"/>
      <c r="AO363" s="794"/>
      <c r="AP363" s="794"/>
      <c r="AQ363" s="794"/>
      <c r="AR363" s="794"/>
      <c r="AS363" s="794"/>
      <c r="AT363" s="794"/>
      <c r="AU363" s="794"/>
      <c r="AV363" s="794"/>
      <c r="AW363" s="794"/>
      <c r="AX363" s="794"/>
      <c r="AY363" s="794"/>
      <c r="AZ363" s="794"/>
      <c r="BA363" s="794"/>
      <c r="BB363" s="794"/>
      <c r="BC363" s="794"/>
      <c r="BD363" s="794"/>
      <c r="BE363" s="794"/>
      <c r="BF363" s="794"/>
      <c r="BG363" s="794"/>
      <c r="BH363" s="794"/>
      <c r="BI363" s="794"/>
      <c r="BJ363" s="794"/>
      <c r="BK363" s="794"/>
      <c r="BL363" s="794"/>
      <c r="BM363" s="794"/>
      <c r="BN363" s="812" t="str">
        <f t="shared" si="84"/>
        <v/>
      </c>
      <c r="BO363" s="806" t="str">
        <f t="shared" si="85"/>
        <v/>
      </c>
      <c r="BP363" s="807" t="str">
        <f t="shared" si="86"/>
        <v/>
      </c>
      <c r="BQ363" s="807" t="str">
        <f t="shared" si="87"/>
        <v/>
      </c>
      <c r="BR363" s="808" t="str">
        <f t="shared" si="88"/>
        <v/>
      </c>
      <c r="BS363" s="793"/>
      <c r="BT363" s="794"/>
      <c r="BU363" s="794"/>
      <c r="BV363" s="797"/>
      <c r="BW363" s="797"/>
      <c r="BX363" s="797"/>
      <c r="BY363" s="797"/>
      <c r="BZ363" s="797"/>
      <c r="CA363" s="797"/>
      <c r="CB363" s="797"/>
      <c r="CC363" s="797"/>
      <c r="CD363" s="797"/>
      <c r="CE363" s="797"/>
      <c r="CF363" s="797"/>
      <c r="CG363" s="797"/>
      <c r="CH363" s="797"/>
      <c r="CI363" s="794"/>
      <c r="CJ363" s="794"/>
      <c r="CK363" s="794"/>
      <c r="CL363" s="794"/>
      <c r="CM363" s="794"/>
      <c r="CN363" s="794"/>
      <c r="CO363" s="794"/>
      <c r="CP363" s="794"/>
      <c r="CQ363" s="794"/>
      <c r="CR363" s="794"/>
      <c r="CS363" s="794"/>
      <c r="CT363" s="794"/>
      <c r="CU363" s="794"/>
      <c r="CV363" s="797"/>
      <c r="CW363" s="794"/>
      <c r="CX363" s="794"/>
      <c r="CY363" s="794"/>
      <c r="CZ363" s="794"/>
      <c r="DA363" s="794"/>
      <c r="DB363" s="794"/>
      <c r="DC363" s="794"/>
      <c r="DD363" s="794"/>
      <c r="DE363" s="794"/>
      <c r="DF363" s="794"/>
      <c r="DG363" s="794"/>
      <c r="DH363" s="794"/>
      <c r="DI363" s="794"/>
      <c r="DJ363" s="794"/>
      <c r="DK363" s="794"/>
      <c r="DL363" s="794"/>
      <c r="DM363" s="794"/>
      <c r="DN363" s="794"/>
      <c r="DO363" s="794"/>
      <c r="DP363" s="794"/>
      <c r="DQ363" s="794"/>
      <c r="DR363" s="812" t="str">
        <f t="shared" si="94"/>
        <v/>
      </c>
      <c r="DS363" s="806" t="str">
        <f t="shared" si="95"/>
        <v/>
      </c>
      <c r="DT363" s="807" t="str">
        <f t="shared" si="96"/>
        <v/>
      </c>
      <c r="DU363" s="807" t="str">
        <f t="shared" si="97"/>
        <v/>
      </c>
      <c r="DV363" s="808" t="str">
        <f t="shared" si="98"/>
        <v/>
      </c>
      <c r="DW363" s="793"/>
      <c r="DX363" s="794"/>
      <c r="DY363" s="794"/>
      <c r="DZ363" s="797"/>
      <c r="EA363" s="797"/>
      <c r="EB363" s="797"/>
      <c r="EC363" s="797"/>
      <c r="ED363" s="797"/>
      <c r="EE363" s="797"/>
      <c r="EF363" s="797"/>
      <c r="EG363" s="797"/>
      <c r="EH363" s="797"/>
      <c r="EI363" s="797"/>
      <c r="EJ363" s="797"/>
      <c r="EK363" s="797"/>
      <c r="EL363" s="797"/>
      <c r="EM363" s="794"/>
      <c r="EN363" s="794"/>
      <c r="EO363" s="794"/>
      <c r="EP363" s="794"/>
      <c r="EQ363" s="794"/>
      <c r="ER363" s="794"/>
      <c r="ES363" s="794"/>
      <c r="ET363" s="794"/>
      <c r="EU363" s="794"/>
      <c r="EV363" s="794"/>
      <c r="EW363" s="794"/>
      <c r="EX363" s="794"/>
      <c r="EY363" s="794"/>
      <c r="EZ363" s="797"/>
      <c r="FA363" s="794"/>
      <c r="FB363" s="794"/>
      <c r="FC363" s="794"/>
      <c r="FD363" s="794"/>
      <c r="FE363" s="794"/>
      <c r="FF363" s="794"/>
      <c r="FG363" s="794"/>
      <c r="FH363" s="794"/>
      <c r="FI363" s="794"/>
      <c r="FJ363" s="794"/>
      <c r="FK363" s="794"/>
      <c r="FL363" s="794"/>
      <c r="FM363" s="794"/>
      <c r="FN363" s="794"/>
      <c r="FO363" s="794"/>
      <c r="FP363" s="794"/>
      <c r="FQ363" s="794"/>
      <c r="FR363" s="794"/>
      <c r="FS363" s="794"/>
      <c r="FT363" s="794"/>
      <c r="FU363" s="794"/>
      <c r="FV363" s="812" t="str">
        <f t="shared" si="89"/>
        <v/>
      </c>
      <c r="FW363" s="806" t="str">
        <f t="shared" si="90"/>
        <v/>
      </c>
      <c r="FX363" s="807" t="str">
        <f t="shared" si="91"/>
        <v/>
      </c>
      <c r="FY363" s="807" t="str">
        <f t="shared" si="92"/>
        <v/>
      </c>
      <c r="FZ363" s="808" t="str">
        <f t="shared" si="93"/>
        <v/>
      </c>
    </row>
    <row r="364" spans="14:182" x14ac:dyDescent="0.2">
      <c r="N364" s="804">
        <f>SUM(AirVision!A363)</f>
        <v>0</v>
      </c>
      <c r="O364" s="793"/>
      <c r="P364" s="794"/>
      <c r="Q364" s="794"/>
      <c r="R364" s="797"/>
      <c r="S364" s="797"/>
      <c r="T364" s="797"/>
      <c r="U364" s="797"/>
      <c r="V364" s="797"/>
      <c r="W364" s="797"/>
      <c r="X364" s="797"/>
      <c r="Y364" s="797"/>
      <c r="Z364" s="797"/>
      <c r="AA364" s="797"/>
      <c r="AB364" s="797"/>
      <c r="AC364" s="797"/>
      <c r="AD364" s="797"/>
      <c r="AE364" s="794"/>
      <c r="AF364" s="794"/>
      <c r="AG364" s="794"/>
      <c r="AH364" s="794"/>
      <c r="AI364" s="794"/>
      <c r="AJ364" s="794"/>
      <c r="AK364" s="794"/>
      <c r="AL364" s="794"/>
      <c r="AM364" s="794"/>
      <c r="AN364" s="794"/>
      <c r="AO364" s="794"/>
      <c r="AP364" s="794"/>
      <c r="AQ364" s="794"/>
      <c r="AR364" s="794"/>
      <c r="AS364" s="794"/>
      <c r="AT364" s="794"/>
      <c r="AU364" s="794"/>
      <c r="AV364" s="794"/>
      <c r="AW364" s="794"/>
      <c r="AX364" s="794"/>
      <c r="AY364" s="794"/>
      <c r="AZ364" s="794"/>
      <c r="BA364" s="794"/>
      <c r="BB364" s="794"/>
      <c r="BC364" s="794"/>
      <c r="BD364" s="794"/>
      <c r="BE364" s="794"/>
      <c r="BF364" s="794"/>
      <c r="BG364" s="794"/>
      <c r="BH364" s="794"/>
      <c r="BI364" s="794"/>
      <c r="BJ364" s="794"/>
      <c r="BK364" s="794"/>
      <c r="BL364" s="794"/>
      <c r="BM364" s="794"/>
      <c r="BN364" s="812" t="str">
        <f t="shared" si="84"/>
        <v/>
      </c>
      <c r="BO364" s="806" t="str">
        <f t="shared" si="85"/>
        <v/>
      </c>
      <c r="BP364" s="807" t="str">
        <f t="shared" si="86"/>
        <v/>
      </c>
      <c r="BQ364" s="807" t="str">
        <f t="shared" si="87"/>
        <v/>
      </c>
      <c r="BR364" s="808" t="str">
        <f t="shared" si="88"/>
        <v/>
      </c>
      <c r="BS364" s="793"/>
      <c r="BT364" s="794"/>
      <c r="BU364" s="794"/>
      <c r="BV364" s="797"/>
      <c r="BW364" s="797"/>
      <c r="BX364" s="797"/>
      <c r="BY364" s="797"/>
      <c r="BZ364" s="797"/>
      <c r="CA364" s="797"/>
      <c r="CB364" s="797"/>
      <c r="CC364" s="797"/>
      <c r="CD364" s="797"/>
      <c r="CE364" s="797"/>
      <c r="CF364" s="797"/>
      <c r="CG364" s="797"/>
      <c r="CH364" s="797"/>
      <c r="CI364" s="794"/>
      <c r="CJ364" s="794"/>
      <c r="CK364" s="794"/>
      <c r="CL364" s="794"/>
      <c r="CM364" s="794"/>
      <c r="CN364" s="794"/>
      <c r="CO364" s="794"/>
      <c r="CP364" s="794"/>
      <c r="CQ364" s="794"/>
      <c r="CR364" s="794"/>
      <c r="CS364" s="794"/>
      <c r="CT364" s="794"/>
      <c r="CU364" s="794"/>
      <c r="CV364" s="797"/>
      <c r="CW364" s="794"/>
      <c r="CX364" s="794"/>
      <c r="CY364" s="794"/>
      <c r="CZ364" s="794"/>
      <c r="DA364" s="794"/>
      <c r="DB364" s="794"/>
      <c r="DC364" s="794"/>
      <c r="DD364" s="794"/>
      <c r="DE364" s="794"/>
      <c r="DF364" s="794"/>
      <c r="DG364" s="794"/>
      <c r="DH364" s="794"/>
      <c r="DI364" s="794"/>
      <c r="DJ364" s="794"/>
      <c r="DK364" s="794"/>
      <c r="DL364" s="794"/>
      <c r="DM364" s="794"/>
      <c r="DN364" s="794"/>
      <c r="DO364" s="794"/>
      <c r="DP364" s="794"/>
      <c r="DQ364" s="794"/>
      <c r="DR364" s="812" t="str">
        <f t="shared" si="94"/>
        <v/>
      </c>
      <c r="DS364" s="806" t="str">
        <f t="shared" si="95"/>
        <v/>
      </c>
      <c r="DT364" s="807" t="str">
        <f t="shared" si="96"/>
        <v/>
      </c>
      <c r="DU364" s="807" t="str">
        <f t="shared" si="97"/>
        <v/>
      </c>
      <c r="DV364" s="808" t="str">
        <f t="shared" si="98"/>
        <v/>
      </c>
      <c r="DW364" s="793"/>
      <c r="DX364" s="794"/>
      <c r="DY364" s="794"/>
      <c r="DZ364" s="797"/>
      <c r="EA364" s="797"/>
      <c r="EB364" s="797"/>
      <c r="EC364" s="797"/>
      <c r="ED364" s="797"/>
      <c r="EE364" s="797"/>
      <c r="EF364" s="797"/>
      <c r="EG364" s="797"/>
      <c r="EH364" s="797"/>
      <c r="EI364" s="797"/>
      <c r="EJ364" s="797"/>
      <c r="EK364" s="797"/>
      <c r="EL364" s="797"/>
      <c r="EM364" s="794"/>
      <c r="EN364" s="794"/>
      <c r="EO364" s="794"/>
      <c r="EP364" s="794"/>
      <c r="EQ364" s="794"/>
      <c r="ER364" s="794"/>
      <c r="ES364" s="794"/>
      <c r="ET364" s="794"/>
      <c r="EU364" s="794"/>
      <c r="EV364" s="794"/>
      <c r="EW364" s="794"/>
      <c r="EX364" s="794"/>
      <c r="EY364" s="794"/>
      <c r="EZ364" s="797"/>
      <c r="FA364" s="794"/>
      <c r="FB364" s="794"/>
      <c r="FC364" s="794"/>
      <c r="FD364" s="794"/>
      <c r="FE364" s="794"/>
      <c r="FF364" s="794"/>
      <c r="FG364" s="794"/>
      <c r="FH364" s="794"/>
      <c r="FI364" s="794"/>
      <c r="FJ364" s="794"/>
      <c r="FK364" s="794"/>
      <c r="FL364" s="794"/>
      <c r="FM364" s="794"/>
      <c r="FN364" s="794"/>
      <c r="FO364" s="794"/>
      <c r="FP364" s="794"/>
      <c r="FQ364" s="794"/>
      <c r="FR364" s="794"/>
      <c r="FS364" s="794"/>
      <c r="FT364" s="794"/>
      <c r="FU364" s="794"/>
      <c r="FV364" s="812" t="str">
        <f t="shared" si="89"/>
        <v/>
      </c>
      <c r="FW364" s="806" t="str">
        <f t="shared" si="90"/>
        <v/>
      </c>
      <c r="FX364" s="807" t="str">
        <f t="shared" si="91"/>
        <v/>
      </c>
      <c r="FY364" s="807" t="str">
        <f t="shared" si="92"/>
        <v/>
      </c>
      <c r="FZ364" s="808" t="str">
        <f t="shared" si="93"/>
        <v/>
      </c>
    </row>
    <row r="365" spans="14:182" x14ac:dyDescent="0.2">
      <c r="N365" s="804">
        <f>SUM(AirVision!A364)</f>
        <v>0</v>
      </c>
      <c r="O365" s="793"/>
      <c r="P365" s="794"/>
      <c r="Q365" s="794"/>
      <c r="R365" s="797"/>
      <c r="S365" s="797"/>
      <c r="T365" s="797"/>
      <c r="U365" s="797"/>
      <c r="V365" s="797"/>
      <c r="W365" s="797"/>
      <c r="X365" s="797"/>
      <c r="Y365" s="797"/>
      <c r="Z365" s="797"/>
      <c r="AA365" s="797"/>
      <c r="AB365" s="797"/>
      <c r="AC365" s="797"/>
      <c r="AD365" s="797"/>
      <c r="AE365" s="794"/>
      <c r="AF365" s="794"/>
      <c r="AG365" s="794"/>
      <c r="AH365" s="794"/>
      <c r="AI365" s="794"/>
      <c r="AJ365" s="794"/>
      <c r="AK365" s="794"/>
      <c r="AL365" s="794"/>
      <c r="AM365" s="794"/>
      <c r="AN365" s="794"/>
      <c r="AO365" s="794"/>
      <c r="AP365" s="794"/>
      <c r="AQ365" s="794"/>
      <c r="AR365" s="794"/>
      <c r="AS365" s="794"/>
      <c r="AT365" s="794"/>
      <c r="AU365" s="794"/>
      <c r="AV365" s="794"/>
      <c r="AW365" s="794"/>
      <c r="AX365" s="794"/>
      <c r="AY365" s="794"/>
      <c r="AZ365" s="794"/>
      <c r="BA365" s="794"/>
      <c r="BB365" s="794"/>
      <c r="BC365" s="794"/>
      <c r="BD365" s="794"/>
      <c r="BE365" s="794"/>
      <c r="BF365" s="794"/>
      <c r="BG365" s="794"/>
      <c r="BH365" s="794"/>
      <c r="BI365" s="794"/>
      <c r="BJ365" s="794"/>
      <c r="BK365" s="794"/>
      <c r="BL365" s="794"/>
      <c r="BM365" s="794"/>
      <c r="BN365" s="812" t="str">
        <f t="shared" si="84"/>
        <v/>
      </c>
      <c r="BO365" s="806" t="str">
        <f t="shared" si="85"/>
        <v/>
      </c>
      <c r="BP365" s="807" t="str">
        <f t="shared" si="86"/>
        <v/>
      </c>
      <c r="BQ365" s="807" t="str">
        <f t="shared" si="87"/>
        <v/>
      </c>
      <c r="BR365" s="808" t="str">
        <f t="shared" si="88"/>
        <v/>
      </c>
      <c r="BS365" s="793"/>
      <c r="BT365" s="794"/>
      <c r="BU365" s="794"/>
      <c r="BV365" s="797"/>
      <c r="BW365" s="797"/>
      <c r="BX365" s="797"/>
      <c r="BY365" s="797"/>
      <c r="BZ365" s="797"/>
      <c r="CA365" s="797"/>
      <c r="CB365" s="797"/>
      <c r="CC365" s="797"/>
      <c r="CD365" s="797"/>
      <c r="CE365" s="797"/>
      <c r="CF365" s="797"/>
      <c r="CG365" s="797"/>
      <c r="CH365" s="797"/>
      <c r="CI365" s="794"/>
      <c r="CJ365" s="794"/>
      <c r="CK365" s="794"/>
      <c r="CL365" s="794"/>
      <c r="CM365" s="794"/>
      <c r="CN365" s="794"/>
      <c r="CO365" s="794"/>
      <c r="CP365" s="794"/>
      <c r="CQ365" s="794"/>
      <c r="CR365" s="794"/>
      <c r="CS365" s="794"/>
      <c r="CT365" s="794"/>
      <c r="CU365" s="794"/>
      <c r="CV365" s="797"/>
      <c r="CW365" s="794"/>
      <c r="CX365" s="794"/>
      <c r="CY365" s="794"/>
      <c r="CZ365" s="794"/>
      <c r="DA365" s="794"/>
      <c r="DB365" s="794"/>
      <c r="DC365" s="794"/>
      <c r="DD365" s="794"/>
      <c r="DE365" s="794"/>
      <c r="DF365" s="794"/>
      <c r="DG365" s="794"/>
      <c r="DH365" s="794"/>
      <c r="DI365" s="794"/>
      <c r="DJ365" s="794"/>
      <c r="DK365" s="794"/>
      <c r="DL365" s="794"/>
      <c r="DM365" s="794"/>
      <c r="DN365" s="794"/>
      <c r="DO365" s="794"/>
      <c r="DP365" s="794"/>
      <c r="DQ365" s="794"/>
      <c r="DR365" s="812" t="str">
        <f t="shared" si="94"/>
        <v/>
      </c>
      <c r="DS365" s="806" t="str">
        <f t="shared" si="95"/>
        <v/>
      </c>
      <c r="DT365" s="807" t="str">
        <f t="shared" si="96"/>
        <v/>
      </c>
      <c r="DU365" s="807" t="str">
        <f t="shared" si="97"/>
        <v/>
      </c>
      <c r="DV365" s="808" t="str">
        <f t="shared" si="98"/>
        <v/>
      </c>
      <c r="DW365" s="793"/>
      <c r="DX365" s="794"/>
      <c r="DY365" s="794"/>
      <c r="DZ365" s="797"/>
      <c r="EA365" s="797"/>
      <c r="EB365" s="797"/>
      <c r="EC365" s="797"/>
      <c r="ED365" s="797"/>
      <c r="EE365" s="797"/>
      <c r="EF365" s="797"/>
      <c r="EG365" s="797"/>
      <c r="EH365" s="797"/>
      <c r="EI365" s="797"/>
      <c r="EJ365" s="797"/>
      <c r="EK365" s="797"/>
      <c r="EL365" s="797"/>
      <c r="EM365" s="794"/>
      <c r="EN365" s="794"/>
      <c r="EO365" s="794"/>
      <c r="EP365" s="794"/>
      <c r="EQ365" s="794"/>
      <c r="ER365" s="794"/>
      <c r="ES365" s="794"/>
      <c r="ET365" s="794"/>
      <c r="EU365" s="794"/>
      <c r="EV365" s="794"/>
      <c r="EW365" s="794"/>
      <c r="EX365" s="794"/>
      <c r="EY365" s="794"/>
      <c r="EZ365" s="797"/>
      <c r="FA365" s="794"/>
      <c r="FB365" s="794"/>
      <c r="FC365" s="794"/>
      <c r="FD365" s="794"/>
      <c r="FE365" s="794"/>
      <c r="FF365" s="794"/>
      <c r="FG365" s="794"/>
      <c r="FH365" s="794"/>
      <c r="FI365" s="794"/>
      <c r="FJ365" s="794"/>
      <c r="FK365" s="794"/>
      <c r="FL365" s="794"/>
      <c r="FM365" s="794"/>
      <c r="FN365" s="794"/>
      <c r="FO365" s="794"/>
      <c r="FP365" s="794"/>
      <c r="FQ365" s="794"/>
      <c r="FR365" s="794"/>
      <c r="FS365" s="794"/>
      <c r="FT365" s="794"/>
      <c r="FU365" s="794"/>
      <c r="FV365" s="812" t="str">
        <f t="shared" si="89"/>
        <v/>
      </c>
      <c r="FW365" s="806" t="str">
        <f t="shared" si="90"/>
        <v/>
      </c>
      <c r="FX365" s="807" t="str">
        <f t="shared" si="91"/>
        <v/>
      </c>
      <c r="FY365" s="807" t="str">
        <f t="shared" si="92"/>
        <v/>
      </c>
      <c r="FZ365" s="808" t="str">
        <f t="shared" si="93"/>
        <v/>
      </c>
    </row>
    <row r="366" spans="14:182" x14ac:dyDescent="0.2">
      <c r="N366" s="804">
        <f>SUM(AirVision!A365)</f>
        <v>0</v>
      </c>
      <c r="O366" s="793"/>
      <c r="P366" s="794"/>
      <c r="Q366" s="794"/>
      <c r="R366" s="797"/>
      <c r="S366" s="797"/>
      <c r="T366" s="797"/>
      <c r="U366" s="797"/>
      <c r="V366" s="797"/>
      <c r="W366" s="797"/>
      <c r="X366" s="797"/>
      <c r="Y366" s="797"/>
      <c r="Z366" s="797"/>
      <c r="AA366" s="797"/>
      <c r="AB366" s="797"/>
      <c r="AC366" s="797"/>
      <c r="AD366" s="797"/>
      <c r="AE366" s="794"/>
      <c r="AF366" s="794"/>
      <c r="AG366" s="794"/>
      <c r="AH366" s="794"/>
      <c r="AI366" s="794"/>
      <c r="AJ366" s="794"/>
      <c r="AK366" s="794"/>
      <c r="AL366" s="794"/>
      <c r="AM366" s="794"/>
      <c r="AN366" s="794"/>
      <c r="AO366" s="794"/>
      <c r="AP366" s="794"/>
      <c r="AQ366" s="794"/>
      <c r="AR366" s="794"/>
      <c r="AS366" s="794"/>
      <c r="AT366" s="794"/>
      <c r="AU366" s="794"/>
      <c r="AV366" s="794"/>
      <c r="AW366" s="794"/>
      <c r="AX366" s="794"/>
      <c r="AY366" s="794"/>
      <c r="AZ366" s="794"/>
      <c r="BA366" s="794"/>
      <c r="BB366" s="794"/>
      <c r="BC366" s="794"/>
      <c r="BD366" s="794"/>
      <c r="BE366" s="794"/>
      <c r="BF366" s="794"/>
      <c r="BG366" s="794"/>
      <c r="BH366" s="794"/>
      <c r="BI366" s="794"/>
      <c r="BJ366" s="794"/>
      <c r="BK366" s="794"/>
      <c r="BL366" s="794"/>
      <c r="BM366" s="794"/>
      <c r="BN366" s="812" t="str">
        <f t="shared" si="84"/>
        <v/>
      </c>
      <c r="BO366" s="806" t="str">
        <f t="shared" si="85"/>
        <v/>
      </c>
      <c r="BP366" s="807" t="str">
        <f t="shared" si="86"/>
        <v/>
      </c>
      <c r="BQ366" s="807" t="str">
        <f t="shared" si="87"/>
        <v/>
      </c>
      <c r="BR366" s="808" t="str">
        <f t="shared" si="88"/>
        <v/>
      </c>
      <c r="BS366" s="793"/>
      <c r="BT366" s="794"/>
      <c r="BU366" s="794"/>
      <c r="BV366" s="797"/>
      <c r="BW366" s="797"/>
      <c r="BX366" s="797"/>
      <c r="BY366" s="797"/>
      <c r="BZ366" s="797"/>
      <c r="CA366" s="797"/>
      <c r="CB366" s="797"/>
      <c r="CC366" s="797"/>
      <c r="CD366" s="797"/>
      <c r="CE366" s="797"/>
      <c r="CF366" s="797"/>
      <c r="CG366" s="797"/>
      <c r="CH366" s="797"/>
      <c r="CI366" s="794"/>
      <c r="CJ366" s="794"/>
      <c r="CK366" s="794"/>
      <c r="CL366" s="794"/>
      <c r="CM366" s="794"/>
      <c r="CN366" s="794"/>
      <c r="CO366" s="794"/>
      <c r="CP366" s="794"/>
      <c r="CQ366" s="794"/>
      <c r="CR366" s="794"/>
      <c r="CS366" s="794"/>
      <c r="CT366" s="794"/>
      <c r="CU366" s="794"/>
      <c r="CV366" s="797"/>
      <c r="CW366" s="794"/>
      <c r="CX366" s="794"/>
      <c r="CY366" s="794"/>
      <c r="CZ366" s="794"/>
      <c r="DA366" s="794"/>
      <c r="DB366" s="794"/>
      <c r="DC366" s="794"/>
      <c r="DD366" s="794"/>
      <c r="DE366" s="794"/>
      <c r="DF366" s="794"/>
      <c r="DG366" s="794"/>
      <c r="DH366" s="794"/>
      <c r="DI366" s="794"/>
      <c r="DJ366" s="794"/>
      <c r="DK366" s="794"/>
      <c r="DL366" s="794"/>
      <c r="DM366" s="794"/>
      <c r="DN366" s="794"/>
      <c r="DO366" s="794"/>
      <c r="DP366" s="794"/>
      <c r="DQ366" s="794"/>
      <c r="DR366" s="812" t="str">
        <f t="shared" si="94"/>
        <v/>
      </c>
      <c r="DS366" s="806" t="str">
        <f t="shared" si="95"/>
        <v/>
      </c>
      <c r="DT366" s="807" t="str">
        <f t="shared" si="96"/>
        <v/>
      </c>
      <c r="DU366" s="807" t="str">
        <f t="shared" si="97"/>
        <v/>
      </c>
      <c r="DV366" s="808" t="str">
        <f t="shared" si="98"/>
        <v/>
      </c>
      <c r="DW366" s="793"/>
      <c r="DX366" s="794"/>
      <c r="DY366" s="794"/>
      <c r="DZ366" s="797"/>
      <c r="EA366" s="797"/>
      <c r="EB366" s="797"/>
      <c r="EC366" s="797"/>
      <c r="ED366" s="797"/>
      <c r="EE366" s="797"/>
      <c r="EF366" s="797"/>
      <c r="EG366" s="797"/>
      <c r="EH366" s="797"/>
      <c r="EI366" s="797"/>
      <c r="EJ366" s="797"/>
      <c r="EK366" s="797"/>
      <c r="EL366" s="797"/>
      <c r="EM366" s="794"/>
      <c r="EN366" s="794"/>
      <c r="EO366" s="794"/>
      <c r="EP366" s="794"/>
      <c r="EQ366" s="794"/>
      <c r="ER366" s="794"/>
      <c r="ES366" s="794"/>
      <c r="ET366" s="794"/>
      <c r="EU366" s="794"/>
      <c r="EV366" s="794"/>
      <c r="EW366" s="794"/>
      <c r="EX366" s="794"/>
      <c r="EY366" s="794"/>
      <c r="EZ366" s="797"/>
      <c r="FA366" s="794"/>
      <c r="FB366" s="794"/>
      <c r="FC366" s="794"/>
      <c r="FD366" s="794"/>
      <c r="FE366" s="794"/>
      <c r="FF366" s="794"/>
      <c r="FG366" s="794"/>
      <c r="FH366" s="794"/>
      <c r="FI366" s="794"/>
      <c r="FJ366" s="794"/>
      <c r="FK366" s="794"/>
      <c r="FL366" s="794"/>
      <c r="FM366" s="794"/>
      <c r="FN366" s="794"/>
      <c r="FO366" s="794"/>
      <c r="FP366" s="794"/>
      <c r="FQ366" s="794"/>
      <c r="FR366" s="794"/>
      <c r="FS366" s="794"/>
      <c r="FT366" s="794"/>
      <c r="FU366" s="794"/>
      <c r="FV366" s="812" t="str">
        <f t="shared" si="89"/>
        <v/>
      </c>
      <c r="FW366" s="806" t="str">
        <f t="shared" si="90"/>
        <v/>
      </c>
      <c r="FX366" s="807" t="str">
        <f t="shared" si="91"/>
        <v/>
      </c>
      <c r="FY366" s="807" t="str">
        <f t="shared" si="92"/>
        <v/>
      </c>
      <c r="FZ366" s="808" t="str">
        <f t="shared" si="93"/>
        <v/>
      </c>
    </row>
    <row r="367" spans="14:182" x14ac:dyDescent="0.2">
      <c r="N367" s="804">
        <f>SUM(AirVision!A366)</f>
        <v>0</v>
      </c>
      <c r="O367" s="793"/>
      <c r="P367" s="794"/>
      <c r="Q367" s="794"/>
      <c r="R367" s="797"/>
      <c r="S367" s="797"/>
      <c r="T367" s="797"/>
      <c r="U367" s="797"/>
      <c r="V367" s="797"/>
      <c r="W367" s="797"/>
      <c r="X367" s="797"/>
      <c r="Y367" s="797"/>
      <c r="Z367" s="797"/>
      <c r="AA367" s="797"/>
      <c r="AB367" s="797"/>
      <c r="AC367" s="797"/>
      <c r="AD367" s="797"/>
      <c r="AE367" s="794"/>
      <c r="AF367" s="794"/>
      <c r="AG367" s="794"/>
      <c r="AH367" s="794"/>
      <c r="AI367" s="794"/>
      <c r="AJ367" s="794"/>
      <c r="AK367" s="794"/>
      <c r="AL367" s="794"/>
      <c r="AM367" s="794"/>
      <c r="AN367" s="794"/>
      <c r="AO367" s="794"/>
      <c r="AP367" s="794"/>
      <c r="AQ367" s="794"/>
      <c r="AR367" s="794"/>
      <c r="AS367" s="794"/>
      <c r="AT367" s="794"/>
      <c r="AU367" s="794"/>
      <c r="AV367" s="794"/>
      <c r="AW367" s="794"/>
      <c r="AX367" s="794"/>
      <c r="AY367" s="794"/>
      <c r="AZ367" s="794"/>
      <c r="BA367" s="794"/>
      <c r="BB367" s="794"/>
      <c r="BC367" s="794"/>
      <c r="BD367" s="794"/>
      <c r="BE367" s="794"/>
      <c r="BF367" s="794"/>
      <c r="BG367" s="794"/>
      <c r="BH367" s="794"/>
      <c r="BI367" s="794"/>
      <c r="BJ367" s="794"/>
      <c r="BK367" s="794"/>
      <c r="BL367" s="794"/>
      <c r="BM367" s="794"/>
      <c r="BN367" s="812" t="str">
        <f t="shared" si="84"/>
        <v/>
      </c>
      <c r="BO367" s="806" t="str">
        <f t="shared" si="85"/>
        <v/>
      </c>
      <c r="BP367" s="807" t="str">
        <f t="shared" si="86"/>
        <v/>
      </c>
      <c r="BQ367" s="807" t="str">
        <f t="shared" si="87"/>
        <v/>
      </c>
      <c r="BR367" s="808" t="str">
        <f t="shared" si="88"/>
        <v/>
      </c>
      <c r="BS367" s="793"/>
      <c r="BT367" s="794"/>
      <c r="BU367" s="794"/>
      <c r="BV367" s="797"/>
      <c r="BW367" s="797"/>
      <c r="BX367" s="797"/>
      <c r="BY367" s="797"/>
      <c r="BZ367" s="797"/>
      <c r="CA367" s="797"/>
      <c r="CB367" s="797"/>
      <c r="CC367" s="797"/>
      <c r="CD367" s="797"/>
      <c r="CE367" s="797"/>
      <c r="CF367" s="797"/>
      <c r="CG367" s="797"/>
      <c r="CH367" s="797"/>
      <c r="CI367" s="794"/>
      <c r="CJ367" s="794"/>
      <c r="CK367" s="794"/>
      <c r="CL367" s="794"/>
      <c r="CM367" s="794"/>
      <c r="CN367" s="794"/>
      <c r="CO367" s="794"/>
      <c r="CP367" s="794"/>
      <c r="CQ367" s="794"/>
      <c r="CR367" s="794"/>
      <c r="CS367" s="794"/>
      <c r="CT367" s="794"/>
      <c r="CU367" s="794"/>
      <c r="CV367" s="797"/>
      <c r="CW367" s="794"/>
      <c r="CX367" s="794"/>
      <c r="CY367" s="794"/>
      <c r="CZ367" s="794"/>
      <c r="DA367" s="794"/>
      <c r="DB367" s="794"/>
      <c r="DC367" s="794"/>
      <c r="DD367" s="794"/>
      <c r="DE367" s="794"/>
      <c r="DF367" s="794"/>
      <c r="DG367" s="794"/>
      <c r="DH367" s="794"/>
      <c r="DI367" s="794"/>
      <c r="DJ367" s="794"/>
      <c r="DK367" s="794"/>
      <c r="DL367" s="794"/>
      <c r="DM367" s="794"/>
      <c r="DN367" s="794"/>
      <c r="DO367" s="794"/>
      <c r="DP367" s="794"/>
      <c r="DQ367" s="794"/>
      <c r="DR367" s="812" t="str">
        <f t="shared" si="94"/>
        <v/>
      </c>
      <c r="DS367" s="806" t="str">
        <f t="shared" si="95"/>
        <v/>
      </c>
      <c r="DT367" s="807" t="str">
        <f t="shared" si="96"/>
        <v/>
      </c>
      <c r="DU367" s="807" t="str">
        <f t="shared" si="97"/>
        <v/>
      </c>
      <c r="DV367" s="808" t="str">
        <f t="shared" si="98"/>
        <v/>
      </c>
      <c r="DW367" s="793"/>
      <c r="DX367" s="794"/>
      <c r="DY367" s="794"/>
      <c r="DZ367" s="797"/>
      <c r="EA367" s="797"/>
      <c r="EB367" s="797"/>
      <c r="EC367" s="797"/>
      <c r="ED367" s="797"/>
      <c r="EE367" s="797"/>
      <c r="EF367" s="797"/>
      <c r="EG367" s="797"/>
      <c r="EH367" s="797"/>
      <c r="EI367" s="797"/>
      <c r="EJ367" s="797"/>
      <c r="EK367" s="797"/>
      <c r="EL367" s="797"/>
      <c r="EM367" s="794"/>
      <c r="EN367" s="794"/>
      <c r="EO367" s="794"/>
      <c r="EP367" s="794"/>
      <c r="EQ367" s="794"/>
      <c r="ER367" s="794"/>
      <c r="ES367" s="794"/>
      <c r="ET367" s="794"/>
      <c r="EU367" s="794"/>
      <c r="EV367" s="794"/>
      <c r="EW367" s="794"/>
      <c r="EX367" s="794"/>
      <c r="EY367" s="794"/>
      <c r="EZ367" s="797"/>
      <c r="FA367" s="794"/>
      <c r="FB367" s="794"/>
      <c r="FC367" s="794"/>
      <c r="FD367" s="794"/>
      <c r="FE367" s="794"/>
      <c r="FF367" s="794"/>
      <c r="FG367" s="794"/>
      <c r="FH367" s="794"/>
      <c r="FI367" s="794"/>
      <c r="FJ367" s="794"/>
      <c r="FK367" s="794"/>
      <c r="FL367" s="794"/>
      <c r="FM367" s="794"/>
      <c r="FN367" s="794"/>
      <c r="FO367" s="794"/>
      <c r="FP367" s="794"/>
      <c r="FQ367" s="794"/>
      <c r="FR367" s="794"/>
      <c r="FS367" s="794"/>
      <c r="FT367" s="794"/>
      <c r="FU367" s="794"/>
      <c r="FV367" s="812" t="str">
        <f t="shared" si="89"/>
        <v/>
      </c>
      <c r="FW367" s="806" t="str">
        <f t="shared" si="90"/>
        <v/>
      </c>
      <c r="FX367" s="807" t="str">
        <f t="shared" si="91"/>
        <v/>
      </c>
      <c r="FY367" s="807" t="str">
        <f t="shared" si="92"/>
        <v/>
      </c>
      <c r="FZ367" s="808" t="str">
        <f t="shared" si="93"/>
        <v/>
      </c>
    </row>
    <row r="368" spans="14:182" x14ac:dyDescent="0.2">
      <c r="N368" s="804">
        <f>SUM(AirVision!A367)</f>
        <v>0</v>
      </c>
      <c r="O368" s="793"/>
      <c r="P368" s="794"/>
      <c r="Q368" s="794"/>
      <c r="R368" s="797"/>
      <c r="S368" s="797"/>
      <c r="T368" s="797"/>
      <c r="U368" s="797"/>
      <c r="V368" s="797"/>
      <c r="W368" s="797"/>
      <c r="X368" s="797"/>
      <c r="Y368" s="797"/>
      <c r="Z368" s="797"/>
      <c r="AA368" s="797"/>
      <c r="AB368" s="797"/>
      <c r="AC368" s="797"/>
      <c r="AD368" s="797"/>
      <c r="AE368" s="794"/>
      <c r="AF368" s="794"/>
      <c r="AG368" s="794"/>
      <c r="AH368" s="794"/>
      <c r="AI368" s="794"/>
      <c r="AJ368" s="794"/>
      <c r="AK368" s="794"/>
      <c r="AL368" s="794"/>
      <c r="AM368" s="794"/>
      <c r="AN368" s="794"/>
      <c r="AO368" s="794"/>
      <c r="AP368" s="794"/>
      <c r="AQ368" s="794"/>
      <c r="AR368" s="794"/>
      <c r="AS368" s="794"/>
      <c r="AT368" s="794"/>
      <c r="AU368" s="794"/>
      <c r="AV368" s="794"/>
      <c r="AW368" s="794"/>
      <c r="AX368" s="794"/>
      <c r="AY368" s="794"/>
      <c r="AZ368" s="794"/>
      <c r="BA368" s="794"/>
      <c r="BB368" s="794"/>
      <c r="BC368" s="794"/>
      <c r="BD368" s="794"/>
      <c r="BE368" s="794"/>
      <c r="BF368" s="794"/>
      <c r="BG368" s="794"/>
      <c r="BH368" s="794"/>
      <c r="BI368" s="794"/>
      <c r="BJ368" s="794"/>
      <c r="BK368" s="794"/>
      <c r="BL368" s="794"/>
      <c r="BM368" s="794"/>
      <c r="BN368" s="812" t="str">
        <f t="shared" si="84"/>
        <v/>
      </c>
      <c r="BO368" s="806" t="str">
        <f t="shared" si="85"/>
        <v/>
      </c>
      <c r="BP368" s="807" t="str">
        <f t="shared" si="86"/>
        <v/>
      </c>
      <c r="BQ368" s="807" t="str">
        <f t="shared" si="87"/>
        <v/>
      </c>
      <c r="BR368" s="808" t="str">
        <f t="shared" si="88"/>
        <v/>
      </c>
      <c r="BS368" s="793"/>
      <c r="BT368" s="794"/>
      <c r="BU368" s="794"/>
      <c r="BV368" s="797"/>
      <c r="BW368" s="797"/>
      <c r="BX368" s="797"/>
      <c r="BY368" s="797"/>
      <c r="BZ368" s="797"/>
      <c r="CA368" s="797"/>
      <c r="CB368" s="797"/>
      <c r="CC368" s="797"/>
      <c r="CD368" s="797"/>
      <c r="CE368" s="797"/>
      <c r="CF368" s="797"/>
      <c r="CG368" s="797"/>
      <c r="CH368" s="797"/>
      <c r="CI368" s="794"/>
      <c r="CJ368" s="794"/>
      <c r="CK368" s="794"/>
      <c r="CL368" s="794"/>
      <c r="CM368" s="794"/>
      <c r="CN368" s="794"/>
      <c r="CO368" s="794"/>
      <c r="CP368" s="794"/>
      <c r="CQ368" s="794"/>
      <c r="CR368" s="794"/>
      <c r="CS368" s="794"/>
      <c r="CT368" s="794"/>
      <c r="CU368" s="794"/>
      <c r="CV368" s="797"/>
      <c r="CW368" s="794"/>
      <c r="CX368" s="794"/>
      <c r="CY368" s="794"/>
      <c r="CZ368" s="794"/>
      <c r="DA368" s="794"/>
      <c r="DB368" s="794"/>
      <c r="DC368" s="794"/>
      <c r="DD368" s="794"/>
      <c r="DE368" s="794"/>
      <c r="DF368" s="794"/>
      <c r="DG368" s="794"/>
      <c r="DH368" s="794"/>
      <c r="DI368" s="794"/>
      <c r="DJ368" s="794"/>
      <c r="DK368" s="794"/>
      <c r="DL368" s="794"/>
      <c r="DM368" s="794"/>
      <c r="DN368" s="794"/>
      <c r="DO368" s="794"/>
      <c r="DP368" s="794"/>
      <c r="DQ368" s="794"/>
      <c r="DR368" s="812" t="str">
        <f t="shared" si="94"/>
        <v/>
      </c>
      <c r="DS368" s="806" t="str">
        <f t="shared" si="95"/>
        <v/>
      </c>
      <c r="DT368" s="807" t="str">
        <f t="shared" si="96"/>
        <v/>
      </c>
      <c r="DU368" s="807" t="str">
        <f t="shared" si="97"/>
        <v/>
      </c>
      <c r="DV368" s="808" t="str">
        <f t="shared" si="98"/>
        <v/>
      </c>
      <c r="DW368" s="793"/>
      <c r="DX368" s="794"/>
      <c r="DY368" s="794"/>
      <c r="DZ368" s="797"/>
      <c r="EA368" s="797"/>
      <c r="EB368" s="797"/>
      <c r="EC368" s="797"/>
      <c r="ED368" s="797"/>
      <c r="EE368" s="797"/>
      <c r="EF368" s="797"/>
      <c r="EG368" s="797"/>
      <c r="EH368" s="797"/>
      <c r="EI368" s="797"/>
      <c r="EJ368" s="797"/>
      <c r="EK368" s="797"/>
      <c r="EL368" s="797"/>
      <c r="EM368" s="794"/>
      <c r="EN368" s="794"/>
      <c r="EO368" s="794"/>
      <c r="EP368" s="794"/>
      <c r="EQ368" s="794"/>
      <c r="ER368" s="794"/>
      <c r="ES368" s="794"/>
      <c r="ET368" s="794"/>
      <c r="EU368" s="794"/>
      <c r="EV368" s="794"/>
      <c r="EW368" s="794"/>
      <c r="EX368" s="794"/>
      <c r="EY368" s="794"/>
      <c r="EZ368" s="797"/>
      <c r="FA368" s="794"/>
      <c r="FB368" s="794"/>
      <c r="FC368" s="794"/>
      <c r="FD368" s="794"/>
      <c r="FE368" s="794"/>
      <c r="FF368" s="794"/>
      <c r="FG368" s="794"/>
      <c r="FH368" s="794"/>
      <c r="FI368" s="794"/>
      <c r="FJ368" s="794"/>
      <c r="FK368" s="794"/>
      <c r="FL368" s="794"/>
      <c r="FM368" s="794"/>
      <c r="FN368" s="794"/>
      <c r="FO368" s="794"/>
      <c r="FP368" s="794"/>
      <c r="FQ368" s="794"/>
      <c r="FR368" s="794"/>
      <c r="FS368" s="794"/>
      <c r="FT368" s="794"/>
      <c r="FU368" s="794"/>
      <c r="FV368" s="812" t="str">
        <f t="shared" si="89"/>
        <v/>
      </c>
      <c r="FW368" s="806" t="str">
        <f t="shared" si="90"/>
        <v/>
      </c>
      <c r="FX368" s="807" t="str">
        <f t="shared" si="91"/>
        <v/>
      </c>
      <c r="FY368" s="807" t="str">
        <f t="shared" si="92"/>
        <v/>
      </c>
      <c r="FZ368" s="808" t="str">
        <f t="shared" si="93"/>
        <v/>
      </c>
    </row>
    <row r="369" spans="14:182" x14ac:dyDescent="0.2">
      <c r="N369" s="804">
        <f>SUM(AirVision!A368)</f>
        <v>0</v>
      </c>
      <c r="O369" s="793"/>
      <c r="P369" s="794"/>
      <c r="Q369" s="794"/>
      <c r="R369" s="797"/>
      <c r="S369" s="797"/>
      <c r="T369" s="797"/>
      <c r="U369" s="797"/>
      <c r="V369" s="797"/>
      <c r="W369" s="797"/>
      <c r="X369" s="797"/>
      <c r="Y369" s="797"/>
      <c r="Z369" s="797"/>
      <c r="AA369" s="797"/>
      <c r="AB369" s="797"/>
      <c r="AC369" s="797"/>
      <c r="AD369" s="797"/>
      <c r="AE369" s="794"/>
      <c r="AF369" s="794"/>
      <c r="AG369" s="794"/>
      <c r="AH369" s="794"/>
      <c r="AI369" s="794"/>
      <c r="AJ369" s="794"/>
      <c r="AK369" s="794"/>
      <c r="AL369" s="794"/>
      <c r="AM369" s="794"/>
      <c r="AN369" s="794"/>
      <c r="AO369" s="794"/>
      <c r="AP369" s="794"/>
      <c r="AQ369" s="794"/>
      <c r="AR369" s="794"/>
      <c r="AS369" s="794"/>
      <c r="AT369" s="794"/>
      <c r="AU369" s="794"/>
      <c r="AV369" s="794"/>
      <c r="AW369" s="794"/>
      <c r="AX369" s="794"/>
      <c r="AY369" s="794"/>
      <c r="AZ369" s="794"/>
      <c r="BA369" s="794"/>
      <c r="BB369" s="794"/>
      <c r="BC369" s="794"/>
      <c r="BD369" s="794"/>
      <c r="BE369" s="794"/>
      <c r="BF369" s="794"/>
      <c r="BG369" s="794"/>
      <c r="BH369" s="794"/>
      <c r="BI369" s="794"/>
      <c r="BJ369" s="794"/>
      <c r="BK369" s="794"/>
      <c r="BL369" s="794"/>
      <c r="BM369" s="794"/>
      <c r="BN369" s="812" t="str">
        <f t="shared" si="84"/>
        <v/>
      </c>
      <c r="BO369" s="806" t="str">
        <f t="shared" si="85"/>
        <v/>
      </c>
      <c r="BP369" s="807" t="str">
        <f t="shared" si="86"/>
        <v/>
      </c>
      <c r="BQ369" s="807" t="str">
        <f t="shared" si="87"/>
        <v/>
      </c>
      <c r="BR369" s="808" t="str">
        <f t="shared" si="88"/>
        <v/>
      </c>
      <c r="BS369" s="793"/>
      <c r="BT369" s="794"/>
      <c r="BU369" s="794"/>
      <c r="BV369" s="797"/>
      <c r="BW369" s="797"/>
      <c r="BX369" s="797"/>
      <c r="BY369" s="797"/>
      <c r="BZ369" s="797"/>
      <c r="CA369" s="797"/>
      <c r="CB369" s="797"/>
      <c r="CC369" s="797"/>
      <c r="CD369" s="797"/>
      <c r="CE369" s="797"/>
      <c r="CF369" s="797"/>
      <c r="CG369" s="797"/>
      <c r="CH369" s="797"/>
      <c r="CI369" s="794"/>
      <c r="CJ369" s="794"/>
      <c r="CK369" s="794"/>
      <c r="CL369" s="794"/>
      <c r="CM369" s="794"/>
      <c r="CN369" s="794"/>
      <c r="CO369" s="794"/>
      <c r="CP369" s="794"/>
      <c r="CQ369" s="794"/>
      <c r="CR369" s="794"/>
      <c r="CS369" s="794"/>
      <c r="CT369" s="794"/>
      <c r="CU369" s="794"/>
      <c r="CV369" s="797"/>
      <c r="CW369" s="794"/>
      <c r="CX369" s="794"/>
      <c r="CY369" s="794"/>
      <c r="CZ369" s="794"/>
      <c r="DA369" s="794"/>
      <c r="DB369" s="794"/>
      <c r="DC369" s="794"/>
      <c r="DD369" s="794"/>
      <c r="DE369" s="794"/>
      <c r="DF369" s="794"/>
      <c r="DG369" s="794"/>
      <c r="DH369" s="794"/>
      <c r="DI369" s="794"/>
      <c r="DJ369" s="794"/>
      <c r="DK369" s="794"/>
      <c r="DL369" s="794"/>
      <c r="DM369" s="794"/>
      <c r="DN369" s="794"/>
      <c r="DO369" s="794"/>
      <c r="DP369" s="794"/>
      <c r="DQ369" s="794"/>
      <c r="DR369" s="812" t="str">
        <f t="shared" si="94"/>
        <v/>
      </c>
      <c r="DS369" s="806" t="str">
        <f t="shared" si="95"/>
        <v/>
      </c>
      <c r="DT369" s="807" t="str">
        <f t="shared" si="96"/>
        <v/>
      </c>
      <c r="DU369" s="807" t="str">
        <f t="shared" si="97"/>
        <v/>
      </c>
      <c r="DV369" s="808" t="str">
        <f t="shared" si="98"/>
        <v/>
      </c>
      <c r="DW369" s="793"/>
      <c r="DX369" s="794"/>
      <c r="DY369" s="794"/>
      <c r="DZ369" s="797"/>
      <c r="EA369" s="797"/>
      <c r="EB369" s="797"/>
      <c r="EC369" s="797"/>
      <c r="ED369" s="797"/>
      <c r="EE369" s="797"/>
      <c r="EF369" s="797"/>
      <c r="EG369" s="797"/>
      <c r="EH369" s="797"/>
      <c r="EI369" s="797"/>
      <c r="EJ369" s="797"/>
      <c r="EK369" s="797"/>
      <c r="EL369" s="797"/>
      <c r="EM369" s="794"/>
      <c r="EN369" s="794"/>
      <c r="EO369" s="794"/>
      <c r="EP369" s="794"/>
      <c r="EQ369" s="794"/>
      <c r="ER369" s="794"/>
      <c r="ES369" s="794"/>
      <c r="ET369" s="794"/>
      <c r="EU369" s="794"/>
      <c r="EV369" s="794"/>
      <c r="EW369" s="794"/>
      <c r="EX369" s="794"/>
      <c r="EY369" s="794"/>
      <c r="EZ369" s="797"/>
      <c r="FA369" s="794"/>
      <c r="FB369" s="794"/>
      <c r="FC369" s="794"/>
      <c r="FD369" s="794"/>
      <c r="FE369" s="794"/>
      <c r="FF369" s="794"/>
      <c r="FG369" s="794"/>
      <c r="FH369" s="794"/>
      <c r="FI369" s="794"/>
      <c r="FJ369" s="794"/>
      <c r="FK369" s="794"/>
      <c r="FL369" s="794"/>
      <c r="FM369" s="794"/>
      <c r="FN369" s="794"/>
      <c r="FO369" s="794"/>
      <c r="FP369" s="794"/>
      <c r="FQ369" s="794"/>
      <c r="FR369" s="794"/>
      <c r="FS369" s="794"/>
      <c r="FT369" s="794"/>
      <c r="FU369" s="794"/>
      <c r="FV369" s="812" t="str">
        <f t="shared" si="89"/>
        <v/>
      </c>
      <c r="FW369" s="806" t="str">
        <f t="shared" si="90"/>
        <v/>
      </c>
      <c r="FX369" s="807" t="str">
        <f t="shared" si="91"/>
        <v/>
      </c>
      <c r="FY369" s="807" t="str">
        <f t="shared" si="92"/>
        <v/>
      </c>
      <c r="FZ369" s="808" t="str">
        <f t="shared" si="93"/>
        <v/>
      </c>
    </row>
    <row r="370" spans="14:182" x14ac:dyDescent="0.2">
      <c r="N370" s="804">
        <f>SUM(AirVision!A369)</f>
        <v>0</v>
      </c>
      <c r="O370" s="793"/>
      <c r="P370" s="794"/>
      <c r="Q370" s="794"/>
      <c r="R370" s="797"/>
      <c r="S370" s="797"/>
      <c r="T370" s="797"/>
      <c r="U370" s="797"/>
      <c r="V370" s="797"/>
      <c r="W370" s="797"/>
      <c r="X370" s="797"/>
      <c r="Y370" s="797"/>
      <c r="Z370" s="797"/>
      <c r="AA370" s="797"/>
      <c r="AB370" s="797"/>
      <c r="AC370" s="797"/>
      <c r="AD370" s="797"/>
      <c r="AE370" s="794"/>
      <c r="AF370" s="794"/>
      <c r="AG370" s="794"/>
      <c r="AH370" s="794"/>
      <c r="AI370" s="794"/>
      <c r="AJ370" s="794"/>
      <c r="AK370" s="794"/>
      <c r="AL370" s="794"/>
      <c r="AM370" s="794"/>
      <c r="AN370" s="794"/>
      <c r="AO370" s="794"/>
      <c r="AP370" s="794"/>
      <c r="AQ370" s="794"/>
      <c r="AR370" s="794"/>
      <c r="AS370" s="794"/>
      <c r="AT370" s="794"/>
      <c r="AU370" s="794"/>
      <c r="AV370" s="794"/>
      <c r="AW370" s="794"/>
      <c r="AX370" s="794"/>
      <c r="AY370" s="794"/>
      <c r="AZ370" s="794"/>
      <c r="BA370" s="794"/>
      <c r="BB370" s="794"/>
      <c r="BC370" s="794"/>
      <c r="BD370" s="794"/>
      <c r="BE370" s="794"/>
      <c r="BF370" s="794"/>
      <c r="BG370" s="794"/>
      <c r="BH370" s="794"/>
      <c r="BI370" s="794"/>
      <c r="BJ370" s="794"/>
      <c r="BK370" s="794"/>
      <c r="BL370" s="794"/>
      <c r="BM370" s="794"/>
      <c r="BN370" s="812" t="str">
        <f t="shared" si="84"/>
        <v/>
      </c>
      <c r="BO370" s="806" t="str">
        <f t="shared" si="85"/>
        <v/>
      </c>
      <c r="BP370" s="807" t="str">
        <f t="shared" si="86"/>
        <v/>
      </c>
      <c r="BQ370" s="807" t="str">
        <f t="shared" si="87"/>
        <v/>
      </c>
      <c r="BR370" s="808" t="str">
        <f t="shared" si="88"/>
        <v/>
      </c>
      <c r="BS370" s="793"/>
      <c r="BT370" s="794"/>
      <c r="BU370" s="794"/>
      <c r="BV370" s="797"/>
      <c r="BW370" s="797"/>
      <c r="BX370" s="797"/>
      <c r="BY370" s="797"/>
      <c r="BZ370" s="797"/>
      <c r="CA370" s="797"/>
      <c r="CB370" s="797"/>
      <c r="CC370" s="797"/>
      <c r="CD370" s="797"/>
      <c r="CE370" s="797"/>
      <c r="CF370" s="797"/>
      <c r="CG370" s="797"/>
      <c r="CH370" s="797"/>
      <c r="CI370" s="794"/>
      <c r="CJ370" s="794"/>
      <c r="CK370" s="794"/>
      <c r="CL370" s="794"/>
      <c r="CM370" s="794"/>
      <c r="CN370" s="794"/>
      <c r="CO370" s="794"/>
      <c r="CP370" s="794"/>
      <c r="CQ370" s="794"/>
      <c r="CR370" s="794"/>
      <c r="CS370" s="794"/>
      <c r="CT370" s="794"/>
      <c r="CU370" s="794"/>
      <c r="CV370" s="797"/>
      <c r="CW370" s="794"/>
      <c r="CX370" s="794"/>
      <c r="CY370" s="794"/>
      <c r="CZ370" s="794"/>
      <c r="DA370" s="794"/>
      <c r="DB370" s="794"/>
      <c r="DC370" s="794"/>
      <c r="DD370" s="794"/>
      <c r="DE370" s="794"/>
      <c r="DF370" s="794"/>
      <c r="DG370" s="794"/>
      <c r="DH370" s="794"/>
      <c r="DI370" s="794"/>
      <c r="DJ370" s="794"/>
      <c r="DK370" s="794"/>
      <c r="DL370" s="794"/>
      <c r="DM370" s="794"/>
      <c r="DN370" s="794"/>
      <c r="DO370" s="794"/>
      <c r="DP370" s="794"/>
      <c r="DQ370" s="794"/>
      <c r="DR370" s="812" t="str">
        <f t="shared" si="94"/>
        <v/>
      </c>
      <c r="DS370" s="806" t="str">
        <f t="shared" si="95"/>
        <v/>
      </c>
      <c r="DT370" s="807" t="str">
        <f t="shared" si="96"/>
        <v/>
      </c>
      <c r="DU370" s="807" t="str">
        <f t="shared" si="97"/>
        <v/>
      </c>
      <c r="DV370" s="808" t="str">
        <f t="shared" si="98"/>
        <v/>
      </c>
      <c r="DW370" s="793"/>
      <c r="DX370" s="794"/>
      <c r="DY370" s="794"/>
      <c r="DZ370" s="797"/>
      <c r="EA370" s="797"/>
      <c r="EB370" s="797"/>
      <c r="EC370" s="797"/>
      <c r="ED370" s="797"/>
      <c r="EE370" s="797"/>
      <c r="EF370" s="797"/>
      <c r="EG370" s="797"/>
      <c r="EH370" s="797"/>
      <c r="EI370" s="797"/>
      <c r="EJ370" s="797"/>
      <c r="EK370" s="797"/>
      <c r="EL370" s="797"/>
      <c r="EM370" s="794"/>
      <c r="EN370" s="794"/>
      <c r="EO370" s="794"/>
      <c r="EP370" s="794"/>
      <c r="EQ370" s="794"/>
      <c r="ER370" s="794"/>
      <c r="ES370" s="794"/>
      <c r="ET370" s="794"/>
      <c r="EU370" s="794"/>
      <c r="EV370" s="794"/>
      <c r="EW370" s="794"/>
      <c r="EX370" s="794"/>
      <c r="EY370" s="794"/>
      <c r="EZ370" s="797"/>
      <c r="FA370" s="794"/>
      <c r="FB370" s="794"/>
      <c r="FC370" s="794"/>
      <c r="FD370" s="794"/>
      <c r="FE370" s="794"/>
      <c r="FF370" s="794"/>
      <c r="FG370" s="794"/>
      <c r="FH370" s="794"/>
      <c r="FI370" s="794"/>
      <c r="FJ370" s="794"/>
      <c r="FK370" s="794"/>
      <c r="FL370" s="794"/>
      <c r="FM370" s="794"/>
      <c r="FN370" s="794"/>
      <c r="FO370" s="794"/>
      <c r="FP370" s="794"/>
      <c r="FQ370" s="794"/>
      <c r="FR370" s="794"/>
      <c r="FS370" s="794"/>
      <c r="FT370" s="794"/>
      <c r="FU370" s="794"/>
      <c r="FV370" s="812" t="str">
        <f t="shared" si="89"/>
        <v/>
      </c>
      <c r="FW370" s="806" t="str">
        <f t="shared" si="90"/>
        <v/>
      </c>
      <c r="FX370" s="807" t="str">
        <f t="shared" si="91"/>
        <v/>
      </c>
      <c r="FY370" s="807" t="str">
        <f t="shared" si="92"/>
        <v/>
      </c>
      <c r="FZ370" s="808" t="str">
        <f t="shared" si="93"/>
        <v/>
      </c>
    </row>
    <row r="371" spans="14:182" x14ac:dyDescent="0.2">
      <c r="N371" s="804">
        <f>SUM(AirVision!A370)</f>
        <v>0</v>
      </c>
      <c r="O371" s="793"/>
      <c r="P371" s="794"/>
      <c r="Q371" s="794"/>
      <c r="R371" s="797"/>
      <c r="S371" s="797"/>
      <c r="T371" s="797"/>
      <c r="U371" s="797"/>
      <c r="V371" s="797"/>
      <c r="W371" s="797"/>
      <c r="X371" s="797"/>
      <c r="Y371" s="797"/>
      <c r="Z371" s="797"/>
      <c r="AA371" s="797"/>
      <c r="AB371" s="797"/>
      <c r="AC371" s="797"/>
      <c r="AD371" s="797"/>
      <c r="AE371" s="794"/>
      <c r="AF371" s="794"/>
      <c r="AG371" s="794"/>
      <c r="AH371" s="794"/>
      <c r="AI371" s="794"/>
      <c r="AJ371" s="794"/>
      <c r="AK371" s="794"/>
      <c r="AL371" s="794"/>
      <c r="AM371" s="794"/>
      <c r="AN371" s="794"/>
      <c r="AO371" s="794"/>
      <c r="AP371" s="794"/>
      <c r="AQ371" s="794"/>
      <c r="AR371" s="794"/>
      <c r="AS371" s="794"/>
      <c r="AT371" s="794"/>
      <c r="AU371" s="794"/>
      <c r="AV371" s="794"/>
      <c r="AW371" s="794"/>
      <c r="AX371" s="794"/>
      <c r="AY371" s="794"/>
      <c r="AZ371" s="794"/>
      <c r="BA371" s="794"/>
      <c r="BB371" s="794"/>
      <c r="BC371" s="794"/>
      <c r="BD371" s="794"/>
      <c r="BE371" s="794"/>
      <c r="BF371" s="794"/>
      <c r="BG371" s="794"/>
      <c r="BH371" s="794"/>
      <c r="BI371" s="794"/>
      <c r="BJ371" s="794"/>
      <c r="BK371" s="794"/>
      <c r="BL371" s="794"/>
      <c r="BM371" s="794"/>
      <c r="BN371" s="812" t="str">
        <f t="shared" si="84"/>
        <v/>
      </c>
      <c r="BO371" s="806" t="str">
        <f t="shared" si="85"/>
        <v/>
      </c>
      <c r="BP371" s="807" t="str">
        <f t="shared" si="86"/>
        <v/>
      </c>
      <c r="BQ371" s="807" t="str">
        <f t="shared" si="87"/>
        <v/>
      </c>
      <c r="BR371" s="808" t="str">
        <f t="shared" si="88"/>
        <v/>
      </c>
      <c r="BS371" s="793"/>
      <c r="BT371" s="794"/>
      <c r="BU371" s="794"/>
      <c r="BV371" s="797"/>
      <c r="BW371" s="797"/>
      <c r="BX371" s="797"/>
      <c r="BY371" s="797"/>
      <c r="BZ371" s="797"/>
      <c r="CA371" s="797"/>
      <c r="CB371" s="797"/>
      <c r="CC371" s="797"/>
      <c r="CD371" s="797"/>
      <c r="CE371" s="797"/>
      <c r="CF371" s="797"/>
      <c r="CG371" s="797"/>
      <c r="CH371" s="797"/>
      <c r="CI371" s="794"/>
      <c r="CJ371" s="794"/>
      <c r="CK371" s="794"/>
      <c r="CL371" s="794"/>
      <c r="CM371" s="794"/>
      <c r="CN371" s="794"/>
      <c r="CO371" s="794"/>
      <c r="CP371" s="794"/>
      <c r="CQ371" s="794"/>
      <c r="CR371" s="794"/>
      <c r="CS371" s="794"/>
      <c r="CT371" s="794"/>
      <c r="CU371" s="794"/>
      <c r="CV371" s="797"/>
      <c r="CW371" s="794"/>
      <c r="CX371" s="794"/>
      <c r="CY371" s="794"/>
      <c r="CZ371" s="794"/>
      <c r="DA371" s="794"/>
      <c r="DB371" s="794"/>
      <c r="DC371" s="794"/>
      <c r="DD371" s="794"/>
      <c r="DE371" s="794"/>
      <c r="DF371" s="794"/>
      <c r="DG371" s="794"/>
      <c r="DH371" s="794"/>
      <c r="DI371" s="794"/>
      <c r="DJ371" s="794"/>
      <c r="DK371" s="794"/>
      <c r="DL371" s="794"/>
      <c r="DM371" s="794"/>
      <c r="DN371" s="794"/>
      <c r="DO371" s="794"/>
      <c r="DP371" s="794"/>
      <c r="DQ371" s="794"/>
      <c r="DR371" s="812" t="str">
        <f t="shared" si="94"/>
        <v/>
      </c>
      <c r="DS371" s="806" t="str">
        <f t="shared" si="95"/>
        <v/>
      </c>
      <c r="DT371" s="807" t="str">
        <f t="shared" si="96"/>
        <v/>
      </c>
      <c r="DU371" s="807" t="str">
        <f t="shared" si="97"/>
        <v/>
      </c>
      <c r="DV371" s="808" t="str">
        <f t="shared" si="98"/>
        <v/>
      </c>
      <c r="DW371" s="793"/>
      <c r="DX371" s="794"/>
      <c r="DY371" s="794"/>
      <c r="DZ371" s="797"/>
      <c r="EA371" s="797"/>
      <c r="EB371" s="797"/>
      <c r="EC371" s="797"/>
      <c r="ED371" s="797"/>
      <c r="EE371" s="797"/>
      <c r="EF371" s="797"/>
      <c r="EG371" s="797"/>
      <c r="EH371" s="797"/>
      <c r="EI371" s="797"/>
      <c r="EJ371" s="797"/>
      <c r="EK371" s="797"/>
      <c r="EL371" s="797"/>
      <c r="EM371" s="794"/>
      <c r="EN371" s="794"/>
      <c r="EO371" s="794"/>
      <c r="EP371" s="794"/>
      <c r="EQ371" s="794"/>
      <c r="ER371" s="794"/>
      <c r="ES371" s="794"/>
      <c r="ET371" s="794"/>
      <c r="EU371" s="794"/>
      <c r="EV371" s="794"/>
      <c r="EW371" s="794"/>
      <c r="EX371" s="794"/>
      <c r="EY371" s="794"/>
      <c r="EZ371" s="797"/>
      <c r="FA371" s="794"/>
      <c r="FB371" s="794"/>
      <c r="FC371" s="794"/>
      <c r="FD371" s="794"/>
      <c r="FE371" s="794"/>
      <c r="FF371" s="794"/>
      <c r="FG371" s="794"/>
      <c r="FH371" s="794"/>
      <c r="FI371" s="794"/>
      <c r="FJ371" s="794"/>
      <c r="FK371" s="794"/>
      <c r="FL371" s="794"/>
      <c r="FM371" s="794"/>
      <c r="FN371" s="794"/>
      <c r="FO371" s="794"/>
      <c r="FP371" s="794"/>
      <c r="FQ371" s="794"/>
      <c r="FR371" s="794"/>
      <c r="FS371" s="794"/>
      <c r="FT371" s="794"/>
      <c r="FU371" s="794"/>
      <c r="FV371" s="812" t="str">
        <f t="shared" si="89"/>
        <v/>
      </c>
      <c r="FW371" s="806" t="str">
        <f t="shared" si="90"/>
        <v/>
      </c>
      <c r="FX371" s="807" t="str">
        <f t="shared" si="91"/>
        <v/>
      </c>
      <c r="FY371" s="807" t="str">
        <f t="shared" si="92"/>
        <v/>
      </c>
      <c r="FZ371" s="808" t="str">
        <f t="shared" si="93"/>
        <v/>
      </c>
    </row>
    <row r="372" spans="14:182" x14ac:dyDescent="0.2">
      <c r="N372" s="804">
        <f>SUM(AirVision!A371)</f>
        <v>0</v>
      </c>
      <c r="O372" s="793"/>
      <c r="P372" s="794"/>
      <c r="Q372" s="794"/>
      <c r="R372" s="797"/>
      <c r="S372" s="797"/>
      <c r="T372" s="797"/>
      <c r="U372" s="797"/>
      <c r="V372" s="797"/>
      <c r="W372" s="797"/>
      <c r="X372" s="797"/>
      <c r="Y372" s="797"/>
      <c r="Z372" s="797"/>
      <c r="AA372" s="797"/>
      <c r="AB372" s="797"/>
      <c r="AC372" s="797"/>
      <c r="AD372" s="797"/>
      <c r="AE372" s="794"/>
      <c r="AF372" s="794"/>
      <c r="AG372" s="794"/>
      <c r="AH372" s="794"/>
      <c r="AI372" s="794"/>
      <c r="AJ372" s="794"/>
      <c r="AK372" s="794"/>
      <c r="AL372" s="794"/>
      <c r="AM372" s="794"/>
      <c r="AN372" s="794"/>
      <c r="AO372" s="794"/>
      <c r="AP372" s="794"/>
      <c r="AQ372" s="794"/>
      <c r="AR372" s="794"/>
      <c r="AS372" s="794"/>
      <c r="AT372" s="794"/>
      <c r="AU372" s="794"/>
      <c r="AV372" s="794"/>
      <c r="AW372" s="794"/>
      <c r="AX372" s="794"/>
      <c r="AY372" s="794"/>
      <c r="AZ372" s="794"/>
      <c r="BA372" s="794"/>
      <c r="BB372" s="794"/>
      <c r="BC372" s="794"/>
      <c r="BD372" s="794"/>
      <c r="BE372" s="794"/>
      <c r="BF372" s="794"/>
      <c r="BG372" s="794"/>
      <c r="BH372" s="794"/>
      <c r="BI372" s="794"/>
      <c r="BJ372" s="794"/>
      <c r="BK372" s="794"/>
      <c r="BL372" s="794"/>
      <c r="BM372" s="794"/>
      <c r="BN372" s="812" t="str">
        <f t="shared" si="84"/>
        <v/>
      </c>
      <c r="BO372" s="806" t="str">
        <f t="shared" si="85"/>
        <v/>
      </c>
      <c r="BP372" s="807" t="str">
        <f t="shared" si="86"/>
        <v/>
      </c>
      <c r="BQ372" s="807" t="str">
        <f t="shared" si="87"/>
        <v/>
      </c>
      <c r="BR372" s="808" t="str">
        <f t="shared" si="88"/>
        <v/>
      </c>
      <c r="BS372" s="793"/>
      <c r="BT372" s="794"/>
      <c r="BU372" s="794"/>
      <c r="BV372" s="797"/>
      <c r="BW372" s="797"/>
      <c r="BX372" s="797"/>
      <c r="BY372" s="797"/>
      <c r="BZ372" s="797"/>
      <c r="CA372" s="797"/>
      <c r="CB372" s="797"/>
      <c r="CC372" s="797"/>
      <c r="CD372" s="797"/>
      <c r="CE372" s="797"/>
      <c r="CF372" s="797"/>
      <c r="CG372" s="797"/>
      <c r="CH372" s="797"/>
      <c r="CI372" s="794"/>
      <c r="CJ372" s="794"/>
      <c r="CK372" s="794"/>
      <c r="CL372" s="794"/>
      <c r="CM372" s="794"/>
      <c r="CN372" s="794"/>
      <c r="CO372" s="794"/>
      <c r="CP372" s="794"/>
      <c r="CQ372" s="794"/>
      <c r="CR372" s="794"/>
      <c r="CS372" s="794"/>
      <c r="CT372" s="794"/>
      <c r="CU372" s="794"/>
      <c r="CV372" s="797"/>
      <c r="CW372" s="794"/>
      <c r="CX372" s="794"/>
      <c r="CY372" s="794"/>
      <c r="CZ372" s="794"/>
      <c r="DA372" s="794"/>
      <c r="DB372" s="794"/>
      <c r="DC372" s="794"/>
      <c r="DD372" s="794"/>
      <c r="DE372" s="794"/>
      <c r="DF372" s="794"/>
      <c r="DG372" s="794"/>
      <c r="DH372" s="794"/>
      <c r="DI372" s="794"/>
      <c r="DJ372" s="794"/>
      <c r="DK372" s="794"/>
      <c r="DL372" s="794"/>
      <c r="DM372" s="794"/>
      <c r="DN372" s="794"/>
      <c r="DO372" s="794"/>
      <c r="DP372" s="794"/>
      <c r="DQ372" s="794"/>
      <c r="DR372" s="812" t="str">
        <f t="shared" si="94"/>
        <v/>
      </c>
      <c r="DS372" s="806" t="str">
        <f t="shared" si="95"/>
        <v/>
      </c>
      <c r="DT372" s="807" t="str">
        <f t="shared" si="96"/>
        <v/>
      </c>
      <c r="DU372" s="807" t="str">
        <f t="shared" si="97"/>
        <v/>
      </c>
      <c r="DV372" s="808" t="str">
        <f t="shared" si="98"/>
        <v/>
      </c>
      <c r="DW372" s="793"/>
      <c r="DX372" s="794"/>
      <c r="DY372" s="794"/>
      <c r="DZ372" s="797"/>
      <c r="EA372" s="797"/>
      <c r="EB372" s="797"/>
      <c r="EC372" s="797"/>
      <c r="ED372" s="797"/>
      <c r="EE372" s="797"/>
      <c r="EF372" s="797"/>
      <c r="EG372" s="797"/>
      <c r="EH372" s="797"/>
      <c r="EI372" s="797"/>
      <c r="EJ372" s="797"/>
      <c r="EK372" s="797"/>
      <c r="EL372" s="797"/>
      <c r="EM372" s="794"/>
      <c r="EN372" s="794"/>
      <c r="EO372" s="794"/>
      <c r="EP372" s="794"/>
      <c r="EQ372" s="794"/>
      <c r="ER372" s="794"/>
      <c r="ES372" s="794"/>
      <c r="ET372" s="794"/>
      <c r="EU372" s="794"/>
      <c r="EV372" s="794"/>
      <c r="EW372" s="794"/>
      <c r="EX372" s="794"/>
      <c r="EY372" s="794"/>
      <c r="EZ372" s="797"/>
      <c r="FA372" s="794"/>
      <c r="FB372" s="794"/>
      <c r="FC372" s="794"/>
      <c r="FD372" s="794"/>
      <c r="FE372" s="794"/>
      <c r="FF372" s="794"/>
      <c r="FG372" s="794"/>
      <c r="FH372" s="794"/>
      <c r="FI372" s="794"/>
      <c r="FJ372" s="794"/>
      <c r="FK372" s="794"/>
      <c r="FL372" s="794"/>
      <c r="FM372" s="794"/>
      <c r="FN372" s="794"/>
      <c r="FO372" s="794"/>
      <c r="FP372" s="794"/>
      <c r="FQ372" s="794"/>
      <c r="FR372" s="794"/>
      <c r="FS372" s="794"/>
      <c r="FT372" s="794"/>
      <c r="FU372" s="794"/>
      <c r="FV372" s="812" t="str">
        <f t="shared" si="89"/>
        <v/>
      </c>
      <c r="FW372" s="806" t="str">
        <f t="shared" si="90"/>
        <v/>
      </c>
      <c r="FX372" s="807" t="str">
        <f t="shared" si="91"/>
        <v/>
      </c>
      <c r="FY372" s="807" t="str">
        <f t="shared" si="92"/>
        <v/>
      </c>
      <c r="FZ372" s="808" t="str">
        <f t="shared" si="93"/>
        <v/>
      </c>
    </row>
    <row r="373" spans="14:182" x14ac:dyDescent="0.2">
      <c r="N373" s="804">
        <f>SUM(AirVision!A372)</f>
        <v>0</v>
      </c>
      <c r="O373" s="793"/>
      <c r="P373" s="794"/>
      <c r="Q373" s="794"/>
      <c r="R373" s="797"/>
      <c r="S373" s="797"/>
      <c r="T373" s="797"/>
      <c r="U373" s="797"/>
      <c r="V373" s="797"/>
      <c r="W373" s="797"/>
      <c r="X373" s="797"/>
      <c r="Y373" s="797"/>
      <c r="Z373" s="797"/>
      <c r="AA373" s="797"/>
      <c r="AB373" s="797"/>
      <c r="AC373" s="797"/>
      <c r="AD373" s="797"/>
      <c r="AE373" s="794"/>
      <c r="AF373" s="794"/>
      <c r="AG373" s="794"/>
      <c r="AH373" s="794"/>
      <c r="AI373" s="794"/>
      <c r="AJ373" s="794"/>
      <c r="AK373" s="794"/>
      <c r="AL373" s="794"/>
      <c r="AM373" s="794"/>
      <c r="AN373" s="794"/>
      <c r="AO373" s="794"/>
      <c r="AP373" s="794"/>
      <c r="AQ373" s="794"/>
      <c r="AR373" s="794"/>
      <c r="AS373" s="794"/>
      <c r="AT373" s="794"/>
      <c r="AU373" s="794"/>
      <c r="AV373" s="794"/>
      <c r="AW373" s="794"/>
      <c r="AX373" s="794"/>
      <c r="AY373" s="794"/>
      <c r="AZ373" s="794"/>
      <c r="BA373" s="794"/>
      <c r="BB373" s="794"/>
      <c r="BC373" s="794"/>
      <c r="BD373" s="794"/>
      <c r="BE373" s="794"/>
      <c r="BF373" s="794"/>
      <c r="BG373" s="794"/>
      <c r="BH373" s="794"/>
      <c r="BI373" s="794"/>
      <c r="BJ373" s="794"/>
      <c r="BK373" s="794"/>
      <c r="BL373" s="794"/>
      <c r="BM373" s="794"/>
      <c r="BN373" s="812" t="str">
        <f t="shared" si="84"/>
        <v/>
      </c>
      <c r="BO373" s="806" t="str">
        <f t="shared" si="85"/>
        <v/>
      </c>
      <c r="BP373" s="807" t="str">
        <f t="shared" si="86"/>
        <v/>
      </c>
      <c r="BQ373" s="807" t="str">
        <f t="shared" si="87"/>
        <v/>
      </c>
      <c r="BR373" s="808" t="str">
        <f t="shared" si="88"/>
        <v/>
      </c>
      <c r="BS373" s="793"/>
      <c r="BT373" s="794"/>
      <c r="BU373" s="794"/>
      <c r="BV373" s="797"/>
      <c r="BW373" s="797"/>
      <c r="BX373" s="797"/>
      <c r="BY373" s="797"/>
      <c r="BZ373" s="797"/>
      <c r="CA373" s="797"/>
      <c r="CB373" s="797"/>
      <c r="CC373" s="797"/>
      <c r="CD373" s="797"/>
      <c r="CE373" s="797"/>
      <c r="CF373" s="797"/>
      <c r="CG373" s="797"/>
      <c r="CH373" s="797"/>
      <c r="CI373" s="794"/>
      <c r="CJ373" s="794"/>
      <c r="CK373" s="794"/>
      <c r="CL373" s="794"/>
      <c r="CM373" s="794"/>
      <c r="CN373" s="794"/>
      <c r="CO373" s="794"/>
      <c r="CP373" s="794"/>
      <c r="CQ373" s="794"/>
      <c r="CR373" s="794"/>
      <c r="CS373" s="794"/>
      <c r="CT373" s="794"/>
      <c r="CU373" s="794"/>
      <c r="CV373" s="797"/>
      <c r="CW373" s="794"/>
      <c r="CX373" s="794"/>
      <c r="CY373" s="794"/>
      <c r="CZ373" s="794"/>
      <c r="DA373" s="794"/>
      <c r="DB373" s="794"/>
      <c r="DC373" s="794"/>
      <c r="DD373" s="794"/>
      <c r="DE373" s="794"/>
      <c r="DF373" s="794"/>
      <c r="DG373" s="794"/>
      <c r="DH373" s="794"/>
      <c r="DI373" s="794"/>
      <c r="DJ373" s="794"/>
      <c r="DK373" s="794"/>
      <c r="DL373" s="794"/>
      <c r="DM373" s="794"/>
      <c r="DN373" s="794"/>
      <c r="DO373" s="794"/>
      <c r="DP373" s="794"/>
      <c r="DQ373" s="794"/>
      <c r="DR373" s="812" t="str">
        <f t="shared" si="94"/>
        <v/>
      </c>
      <c r="DS373" s="806" t="str">
        <f t="shared" si="95"/>
        <v/>
      </c>
      <c r="DT373" s="807" t="str">
        <f t="shared" si="96"/>
        <v/>
      </c>
      <c r="DU373" s="807" t="str">
        <f t="shared" si="97"/>
        <v/>
      </c>
      <c r="DV373" s="808" t="str">
        <f t="shared" si="98"/>
        <v/>
      </c>
      <c r="DW373" s="793"/>
      <c r="DX373" s="794"/>
      <c r="DY373" s="794"/>
      <c r="DZ373" s="797"/>
      <c r="EA373" s="797"/>
      <c r="EB373" s="797"/>
      <c r="EC373" s="797"/>
      <c r="ED373" s="797"/>
      <c r="EE373" s="797"/>
      <c r="EF373" s="797"/>
      <c r="EG373" s="797"/>
      <c r="EH373" s="797"/>
      <c r="EI373" s="797"/>
      <c r="EJ373" s="797"/>
      <c r="EK373" s="797"/>
      <c r="EL373" s="797"/>
      <c r="EM373" s="794"/>
      <c r="EN373" s="794"/>
      <c r="EO373" s="794"/>
      <c r="EP373" s="794"/>
      <c r="EQ373" s="794"/>
      <c r="ER373" s="794"/>
      <c r="ES373" s="794"/>
      <c r="ET373" s="794"/>
      <c r="EU373" s="794"/>
      <c r="EV373" s="794"/>
      <c r="EW373" s="794"/>
      <c r="EX373" s="794"/>
      <c r="EY373" s="794"/>
      <c r="EZ373" s="797"/>
      <c r="FA373" s="794"/>
      <c r="FB373" s="794"/>
      <c r="FC373" s="794"/>
      <c r="FD373" s="794"/>
      <c r="FE373" s="794"/>
      <c r="FF373" s="794"/>
      <c r="FG373" s="794"/>
      <c r="FH373" s="794"/>
      <c r="FI373" s="794"/>
      <c r="FJ373" s="794"/>
      <c r="FK373" s="794"/>
      <c r="FL373" s="794"/>
      <c r="FM373" s="794"/>
      <c r="FN373" s="794"/>
      <c r="FO373" s="794"/>
      <c r="FP373" s="794"/>
      <c r="FQ373" s="794"/>
      <c r="FR373" s="794"/>
      <c r="FS373" s="794"/>
      <c r="FT373" s="794"/>
      <c r="FU373" s="794"/>
      <c r="FV373" s="812" t="str">
        <f t="shared" si="89"/>
        <v/>
      </c>
      <c r="FW373" s="806" t="str">
        <f t="shared" si="90"/>
        <v/>
      </c>
      <c r="FX373" s="807" t="str">
        <f t="shared" si="91"/>
        <v/>
      </c>
      <c r="FY373" s="807" t="str">
        <f t="shared" si="92"/>
        <v/>
      </c>
      <c r="FZ373" s="808" t="str">
        <f t="shared" si="93"/>
        <v/>
      </c>
    </row>
    <row r="374" spans="14:182" x14ac:dyDescent="0.2">
      <c r="N374" s="804">
        <f>SUM(AirVision!A373)</f>
        <v>0</v>
      </c>
      <c r="O374" s="793"/>
      <c r="P374" s="794"/>
      <c r="Q374" s="794"/>
      <c r="R374" s="797"/>
      <c r="S374" s="797"/>
      <c r="T374" s="797"/>
      <c r="U374" s="797"/>
      <c r="V374" s="797"/>
      <c r="W374" s="797"/>
      <c r="X374" s="797"/>
      <c r="Y374" s="797"/>
      <c r="Z374" s="797"/>
      <c r="AA374" s="797"/>
      <c r="AB374" s="797"/>
      <c r="AC374" s="797"/>
      <c r="AD374" s="797"/>
      <c r="AE374" s="794"/>
      <c r="AF374" s="794"/>
      <c r="AG374" s="794"/>
      <c r="AH374" s="794"/>
      <c r="AI374" s="794"/>
      <c r="AJ374" s="794"/>
      <c r="AK374" s="794"/>
      <c r="AL374" s="794"/>
      <c r="AM374" s="794"/>
      <c r="AN374" s="794"/>
      <c r="AO374" s="794"/>
      <c r="AP374" s="794"/>
      <c r="AQ374" s="794"/>
      <c r="AR374" s="794"/>
      <c r="AS374" s="794"/>
      <c r="AT374" s="794"/>
      <c r="AU374" s="794"/>
      <c r="AV374" s="794"/>
      <c r="AW374" s="794"/>
      <c r="AX374" s="794"/>
      <c r="AY374" s="794"/>
      <c r="AZ374" s="794"/>
      <c r="BA374" s="794"/>
      <c r="BB374" s="794"/>
      <c r="BC374" s="794"/>
      <c r="BD374" s="794"/>
      <c r="BE374" s="794"/>
      <c r="BF374" s="794"/>
      <c r="BG374" s="794"/>
      <c r="BH374" s="794"/>
      <c r="BI374" s="794"/>
      <c r="BJ374" s="794"/>
      <c r="BK374" s="794"/>
      <c r="BL374" s="794"/>
      <c r="BM374" s="794"/>
      <c r="BN374" s="812" t="str">
        <f t="shared" si="84"/>
        <v/>
      </c>
      <c r="BO374" s="806" t="str">
        <f t="shared" si="85"/>
        <v/>
      </c>
      <c r="BP374" s="807" t="str">
        <f t="shared" si="86"/>
        <v/>
      </c>
      <c r="BQ374" s="807" t="str">
        <f t="shared" si="87"/>
        <v/>
      </c>
      <c r="BR374" s="808" t="str">
        <f t="shared" si="88"/>
        <v/>
      </c>
      <c r="BS374" s="793"/>
      <c r="BT374" s="794"/>
      <c r="BU374" s="794"/>
      <c r="BV374" s="797"/>
      <c r="BW374" s="797"/>
      <c r="BX374" s="797"/>
      <c r="BY374" s="797"/>
      <c r="BZ374" s="797"/>
      <c r="CA374" s="797"/>
      <c r="CB374" s="797"/>
      <c r="CC374" s="797"/>
      <c r="CD374" s="797"/>
      <c r="CE374" s="797"/>
      <c r="CF374" s="797"/>
      <c r="CG374" s="797"/>
      <c r="CH374" s="797"/>
      <c r="CI374" s="794"/>
      <c r="CJ374" s="794"/>
      <c r="CK374" s="794"/>
      <c r="CL374" s="794"/>
      <c r="CM374" s="794"/>
      <c r="CN374" s="794"/>
      <c r="CO374" s="794"/>
      <c r="CP374" s="794"/>
      <c r="CQ374" s="794"/>
      <c r="CR374" s="794"/>
      <c r="CS374" s="794"/>
      <c r="CT374" s="794"/>
      <c r="CU374" s="794"/>
      <c r="CV374" s="797"/>
      <c r="CW374" s="794"/>
      <c r="CX374" s="794"/>
      <c r="CY374" s="794"/>
      <c r="CZ374" s="794"/>
      <c r="DA374" s="794"/>
      <c r="DB374" s="794"/>
      <c r="DC374" s="794"/>
      <c r="DD374" s="794"/>
      <c r="DE374" s="794"/>
      <c r="DF374" s="794"/>
      <c r="DG374" s="794"/>
      <c r="DH374" s="794"/>
      <c r="DI374" s="794"/>
      <c r="DJ374" s="794"/>
      <c r="DK374" s="794"/>
      <c r="DL374" s="794"/>
      <c r="DM374" s="794"/>
      <c r="DN374" s="794"/>
      <c r="DO374" s="794"/>
      <c r="DP374" s="794"/>
      <c r="DQ374" s="794"/>
      <c r="DR374" s="812" t="str">
        <f t="shared" si="94"/>
        <v/>
      </c>
      <c r="DS374" s="806" t="str">
        <f t="shared" si="95"/>
        <v/>
      </c>
      <c r="DT374" s="807" t="str">
        <f t="shared" si="96"/>
        <v/>
      </c>
      <c r="DU374" s="807" t="str">
        <f t="shared" si="97"/>
        <v/>
      </c>
      <c r="DV374" s="808" t="str">
        <f t="shared" si="98"/>
        <v/>
      </c>
      <c r="DW374" s="793"/>
      <c r="DX374" s="794"/>
      <c r="DY374" s="794"/>
      <c r="DZ374" s="797"/>
      <c r="EA374" s="797"/>
      <c r="EB374" s="797"/>
      <c r="EC374" s="797"/>
      <c r="ED374" s="797"/>
      <c r="EE374" s="797"/>
      <c r="EF374" s="797"/>
      <c r="EG374" s="797"/>
      <c r="EH374" s="797"/>
      <c r="EI374" s="797"/>
      <c r="EJ374" s="797"/>
      <c r="EK374" s="797"/>
      <c r="EL374" s="797"/>
      <c r="EM374" s="794"/>
      <c r="EN374" s="794"/>
      <c r="EO374" s="794"/>
      <c r="EP374" s="794"/>
      <c r="EQ374" s="794"/>
      <c r="ER374" s="794"/>
      <c r="ES374" s="794"/>
      <c r="ET374" s="794"/>
      <c r="EU374" s="794"/>
      <c r="EV374" s="794"/>
      <c r="EW374" s="794"/>
      <c r="EX374" s="794"/>
      <c r="EY374" s="794"/>
      <c r="EZ374" s="797"/>
      <c r="FA374" s="794"/>
      <c r="FB374" s="794"/>
      <c r="FC374" s="794"/>
      <c r="FD374" s="794"/>
      <c r="FE374" s="794"/>
      <c r="FF374" s="794"/>
      <c r="FG374" s="794"/>
      <c r="FH374" s="794"/>
      <c r="FI374" s="794"/>
      <c r="FJ374" s="794"/>
      <c r="FK374" s="794"/>
      <c r="FL374" s="794"/>
      <c r="FM374" s="794"/>
      <c r="FN374" s="794"/>
      <c r="FO374" s="794"/>
      <c r="FP374" s="794"/>
      <c r="FQ374" s="794"/>
      <c r="FR374" s="794"/>
      <c r="FS374" s="794"/>
      <c r="FT374" s="794"/>
      <c r="FU374" s="794"/>
      <c r="FV374" s="812" t="str">
        <f t="shared" si="89"/>
        <v/>
      </c>
      <c r="FW374" s="806" t="str">
        <f t="shared" si="90"/>
        <v/>
      </c>
      <c r="FX374" s="807" t="str">
        <f t="shared" si="91"/>
        <v/>
      </c>
      <c r="FY374" s="807" t="str">
        <f t="shared" si="92"/>
        <v/>
      </c>
      <c r="FZ374" s="808" t="str">
        <f t="shared" si="93"/>
        <v/>
      </c>
    </row>
    <row r="375" spans="14:182" x14ac:dyDescent="0.2">
      <c r="N375" s="804">
        <f>SUM(AirVision!A374)</f>
        <v>0</v>
      </c>
      <c r="O375" s="793"/>
      <c r="P375" s="794"/>
      <c r="Q375" s="794"/>
      <c r="R375" s="797"/>
      <c r="S375" s="797"/>
      <c r="T375" s="797"/>
      <c r="U375" s="797"/>
      <c r="V375" s="797"/>
      <c r="W375" s="797"/>
      <c r="X375" s="797"/>
      <c r="Y375" s="797"/>
      <c r="Z375" s="797"/>
      <c r="AA375" s="797"/>
      <c r="AB375" s="797"/>
      <c r="AC375" s="797"/>
      <c r="AD375" s="797"/>
      <c r="AE375" s="794"/>
      <c r="AF375" s="794"/>
      <c r="AG375" s="794"/>
      <c r="AH375" s="794"/>
      <c r="AI375" s="794"/>
      <c r="AJ375" s="794"/>
      <c r="AK375" s="794"/>
      <c r="AL375" s="794"/>
      <c r="AM375" s="794"/>
      <c r="AN375" s="794"/>
      <c r="AO375" s="794"/>
      <c r="AP375" s="794"/>
      <c r="AQ375" s="794"/>
      <c r="AR375" s="794"/>
      <c r="AS375" s="794"/>
      <c r="AT375" s="794"/>
      <c r="AU375" s="794"/>
      <c r="AV375" s="794"/>
      <c r="AW375" s="794"/>
      <c r="AX375" s="794"/>
      <c r="AY375" s="794"/>
      <c r="AZ375" s="794"/>
      <c r="BA375" s="794"/>
      <c r="BB375" s="794"/>
      <c r="BC375" s="794"/>
      <c r="BD375" s="794"/>
      <c r="BE375" s="794"/>
      <c r="BF375" s="794"/>
      <c r="BG375" s="794"/>
      <c r="BH375" s="794"/>
      <c r="BI375" s="794"/>
      <c r="BJ375" s="794"/>
      <c r="BK375" s="794"/>
      <c r="BL375" s="794"/>
      <c r="BM375" s="794"/>
      <c r="BN375" s="812" t="str">
        <f t="shared" si="84"/>
        <v/>
      </c>
      <c r="BO375" s="806" t="str">
        <f t="shared" si="85"/>
        <v/>
      </c>
      <c r="BP375" s="807" t="str">
        <f t="shared" si="86"/>
        <v/>
      </c>
      <c r="BQ375" s="807" t="str">
        <f t="shared" si="87"/>
        <v/>
      </c>
      <c r="BR375" s="808" t="str">
        <f t="shared" si="88"/>
        <v/>
      </c>
      <c r="BS375" s="793"/>
      <c r="BT375" s="794"/>
      <c r="BU375" s="794"/>
      <c r="BV375" s="797"/>
      <c r="BW375" s="797"/>
      <c r="BX375" s="797"/>
      <c r="BY375" s="797"/>
      <c r="BZ375" s="797"/>
      <c r="CA375" s="797"/>
      <c r="CB375" s="797"/>
      <c r="CC375" s="797"/>
      <c r="CD375" s="797"/>
      <c r="CE375" s="797"/>
      <c r="CF375" s="797"/>
      <c r="CG375" s="797"/>
      <c r="CH375" s="797"/>
      <c r="CI375" s="794"/>
      <c r="CJ375" s="794"/>
      <c r="CK375" s="794"/>
      <c r="CL375" s="794"/>
      <c r="CM375" s="794"/>
      <c r="CN375" s="794"/>
      <c r="CO375" s="794"/>
      <c r="CP375" s="794"/>
      <c r="CQ375" s="794"/>
      <c r="CR375" s="794"/>
      <c r="CS375" s="794"/>
      <c r="CT375" s="794"/>
      <c r="CU375" s="794"/>
      <c r="CV375" s="797"/>
      <c r="CW375" s="794"/>
      <c r="CX375" s="794"/>
      <c r="CY375" s="794"/>
      <c r="CZ375" s="794"/>
      <c r="DA375" s="794"/>
      <c r="DB375" s="794"/>
      <c r="DC375" s="794"/>
      <c r="DD375" s="794"/>
      <c r="DE375" s="794"/>
      <c r="DF375" s="794"/>
      <c r="DG375" s="794"/>
      <c r="DH375" s="794"/>
      <c r="DI375" s="794"/>
      <c r="DJ375" s="794"/>
      <c r="DK375" s="794"/>
      <c r="DL375" s="794"/>
      <c r="DM375" s="794"/>
      <c r="DN375" s="794"/>
      <c r="DO375" s="794"/>
      <c r="DP375" s="794"/>
      <c r="DQ375" s="794"/>
      <c r="DR375" s="812" t="str">
        <f t="shared" si="94"/>
        <v/>
      </c>
      <c r="DS375" s="806" t="str">
        <f t="shared" si="95"/>
        <v/>
      </c>
      <c r="DT375" s="807" t="str">
        <f t="shared" si="96"/>
        <v/>
      </c>
      <c r="DU375" s="807" t="str">
        <f t="shared" si="97"/>
        <v/>
      </c>
      <c r="DV375" s="808" t="str">
        <f t="shared" si="98"/>
        <v/>
      </c>
      <c r="DW375" s="793"/>
      <c r="DX375" s="794"/>
      <c r="DY375" s="794"/>
      <c r="DZ375" s="797"/>
      <c r="EA375" s="797"/>
      <c r="EB375" s="797"/>
      <c r="EC375" s="797"/>
      <c r="ED375" s="797"/>
      <c r="EE375" s="797"/>
      <c r="EF375" s="797"/>
      <c r="EG375" s="797"/>
      <c r="EH375" s="797"/>
      <c r="EI375" s="797"/>
      <c r="EJ375" s="797"/>
      <c r="EK375" s="797"/>
      <c r="EL375" s="797"/>
      <c r="EM375" s="794"/>
      <c r="EN375" s="794"/>
      <c r="EO375" s="794"/>
      <c r="EP375" s="794"/>
      <c r="EQ375" s="794"/>
      <c r="ER375" s="794"/>
      <c r="ES375" s="794"/>
      <c r="ET375" s="794"/>
      <c r="EU375" s="794"/>
      <c r="EV375" s="794"/>
      <c r="EW375" s="794"/>
      <c r="EX375" s="794"/>
      <c r="EY375" s="794"/>
      <c r="EZ375" s="797"/>
      <c r="FA375" s="794"/>
      <c r="FB375" s="794"/>
      <c r="FC375" s="794"/>
      <c r="FD375" s="794"/>
      <c r="FE375" s="794"/>
      <c r="FF375" s="794"/>
      <c r="FG375" s="794"/>
      <c r="FH375" s="794"/>
      <c r="FI375" s="794"/>
      <c r="FJ375" s="794"/>
      <c r="FK375" s="794"/>
      <c r="FL375" s="794"/>
      <c r="FM375" s="794"/>
      <c r="FN375" s="794"/>
      <c r="FO375" s="794"/>
      <c r="FP375" s="794"/>
      <c r="FQ375" s="794"/>
      <c r="FR375" s="794"/>
      <c r="FS375" s="794"/>
      <c r="FT375" s="794"/>
      <c r="FU375" s="794"/>
      <c r="FV375" s="812" t="str">
        <f t="shared" si="89"/>
        <v/>
      </c>
      <c r="FW375" s="806" t="str">
        <f t="shared" si="90"/>
        <v/>
      </c>
      <c r="FX375" s="807" t="str">
        <f t="shared" si="91"/>
        <v/>
      </c>
      <c r="FY375" s="807" t="str">
        <f t="shared" si="92"/>
        <v/>
      </c>
      <c r="FZ375" s="808" t="str">
        <f t="shared" si="93"/>
        <v/>
      </c>
    </row>
    <row r="376" spans="14:182" x14ac:dyDescent="0.2">
      <c r="N376" s="804">
        <f>SUM(AirVision!A375)</f>
        <v>0</v>
      </c>
      <c r="O376" s="793"/>
      <c r="P376" s="794"/>
      <c r="Q376" s="794"/>
      <c r="R376" s="797"/>
      <c r="S376" s="797"/>
      <c r="T376" s="797"/>
      <c r="U376" s="797"/>
      <c r="V376" s="797"/>
      <c r="W376" s="797"/>
      <c r="X376" s="797"/>
      <c r="Y376" s="797"/>
      <c r="Z376" s="797"/>
      <c r="AA376" s="797"/>
      <c r="AB376" s="797"/>
      <c r="AC376" s="797"/>
      <c r="AD376" s="797"/>
      <c r="AE376" s="794"/>
      <c r="AF376" s="794"/>
      <c r="AG376" s="794"/>
      <c r="AH376" s="794"/>
      <c r="AI376" s="794"/>
      <c r="AJ376" s="794"/>
      <c r="AK376" s="794"/>
      <c r="AL376" s="794"/>
      <c r="AM376" s="794"/>
      <c r="AN376" s="794"/>
      <c r="AO376" s="794"/>
      <c r="AP376" s="794"/>
      <c r="AQ376" s="794"/>
      <c r="AR376" s="794"/>
      <c r="AS376" s="794"/>
      <c r="AT376" s="794"/>
      <c r="AU376" s="794"/>
      <c r="AV376" s="794"/>
      <c r="AW376" s="794"/>
      <c r="AX376" s="794"/>
      <c r="AY376" s="794"/>
      <c r="AZ376" s="794"/>
      <c r="BA376" s="794"/>
      <c r="BB376" s="794"/>
      <c r="BC376" s="794"/>
      <c r="BD376" s="794"/>
      <c r="BE376" s="794"/>
      <c r="BF376" s="794"/>
      <c r="BG376" s="794"/>
      <c r="BH376" s="794"/>
      <c r="BI376" s="794"/>
      <c r="BJ376" s="794"/>
      <c r="BK376" s="794"/>
      <c r="BL376" s="794"/>
      <c r="BM376" s="794"/>
      <c r="BN376" s="812" t="str">
        <f t="shared" si="84"/>
        <v/>
      </c>
      <c r="BO376" s="806" t="str">
        <f t="shared" si="85"/>
        <v/>
      </c>
      <c r="BP376" s="807" t="str">
        <f t="shared" si="86"/>
        <v/>
      </c>
      <c r="BQ376" s="807" t="str">
        <f t="shared" si="87"/>
        <v/>
      </c>
      <c r="BR376" s="808" t="str">
        <f t="shared" si="88"/>
        <v/>
      </c>
      <c r="BS376" s="793"/>
      <c r="BT376" s="794"/>
      <c r="BU376" s="794"/>
      <c r="BV376" s="797"/>
      <c r="BW376" s="797"/>
      <c r="BX376" s="797"/>
      <c r="BY376" s="797"/>
      <c r="BZ376" s="797"/>
      <c r="CA376" s="797"/>
      <c r="CB376" s="797"/>
      <c r="CC376" s="797"/>
      <c r="CD376" s="797"/>
      <c r="CE376" s="797"/>
      <c r="CF376" s="797"/>
      <c r="CG376" s="797"/>
      <c r="CH376" s="797"/>
      <c r="CI376" s="794"/>
      <c r="CJ376" s="794"/>
      <c r="CK376" s="794"/>
      <c r="CL376" s="794"/>
      <c r="CM376" s="794"/>
      <c r="CN376" s="794"/>
      <c r="CO376" s="794"/>
      <c r="CP376" s="794"/>
      <c r="CQ376" s="794"/>
      <c r="CR376" s="794"/>
      <c r="CS376" s="794"/>
      <c r="CT376" s="794"/>
      <c r="CU376" s="794"/>
      <c r="CV376" s="797"/>
      <c r="CW376" s="794"/>
      <c r="CX376" s="794"/>
      <c r="CY376" s="794"/>
      <c r="CZ376" s="794"/>
      <c r="DA376" s="794"/>
      <c r="DB376" s="794"/>
      <c r="DC376" s="794"/>
      <c r="DD376" s="794"/>
      <c r="DE376" s="794"/>
      <c r="DF376" s="794"/>
      <c r="DG376" s="794"/>
      <c r="DH376" s="794"/>
      <c r="DI376" s="794"/>
      <c r="DJ376" s="794"/>
      <c r="DK376" s="794"/>
      <c r="DL376" s="794"/>
      <c r="DM376" s="794"/>
      <c r="DN376" s="794"/>
      <c r="DO376" s="794"/>
      <c r="DP376" s="794"/>
      <c r="DQ376" s="794"/>
      <c r="DR376" s="812" t="str">
        <f t="shared" si="94"/>
        <v/>
      </c>
      <c r="DS376" s="806" t="str">
        <f t="shared" si="95"/>
        <v/>
      </c>
      <c r="DT376" s="807" t="str">
        <f t="shared" si="96"/>
        <v/>
      </c>
      <c r="DU376" s="807" t="str">
        <f t="shared" si="97"/>
        <v/>
      </c>
      <c r="DV376" s="808" t="str">
        <f t="shared" si="98"/>
        <v/>
      </c>
      <c r="DW376" s="793"/>
      <c r="DX376" s="794"/>
      <c r="DY376" s="794"/>
      <c r="DZ376" s="797"/>
      <c r="EA376" s="797"/>
      <c r="EB376" s="797"/>
      <c r="EC376" s="797"/>
      <c r="ED376" s="797"/>
      <c r="EE376" s="797"/>
      <c r="EF376" s="797"/>
      <c r="EG376" s="797"/>
      <c r="EH376" s="797"/>
      <c r="EI376" s="797"/>
      <c r="EJ376" s="797"/>
      <c r="EK376" s="797"/>
      <c r="EL376" s="797"/>
      <c r="EM376" s="794"/>
      <c r="EN376" s="794"/>
      <c r="EO376" s="794"/>
      <c r="EP376" s="794"/>
      <c r="EQ376" s="794"/>
      <c r="ER376" s="794"/>
      <c r="ES376" s="794"/>
      <c r="ET376" s="794"/>
      <c r="EU376" s="794"/>
      <c r="EV376" s="794"/>
      <c r="EW376" s="794"/>
      <c r="EX376" s="794"/>
      <c r="EY376" s="794"/>
      <c r="EZ376" s="797"/>
      <c r="FA376" s="794"/>
      <c r="FB376" s="794"/>
      <c r="FC376" s="794"/>
      <c r="FD376" s="794"/>
      <c r="FE376" s="794"/>
      <c r="FF376" s="794"/>
      <c r="FG376" s="794"/>
      <c r="FH376" s="794"/>
      <c r="FI376" s="794"/>
      <c r="FJ376" s="794"/>
      <c r="FK376" s="794"/>
      <c r="FL376" s="794"/>
      <c r="FM376" s="794"/>
      <c r="FN376" s="794"/>
      <c r="FO376" s="794"/>
      <c r="FP376" s="794"/>
      <c r="FQ376" s="794"/>
      <c r="FR376" s="794"/>
      <c r="FS376" s="794"/>
      <c r="FT376" s="794"/>
      <c r="FU376" s="794"/>
      <c r="FV376" s="812" t="str">
        <f t="shared" si="89"/>
        <v/>
      </c>
      <c r="FW376" s="806" t="str">
        <f t="shared" si="90"/>
        <v/>
      </c>
      <c r="FX376" s="807" t="str">
        <f t="shared" si="91"/>
        <v/>
      </c>
      <c r="FY376" s="807" t="str">
        <f t="shared" si="92"/>
        <v/>
      </c>
      <c r="FZ376" s="808" t="str">
        <f t="shared" si="93"/>
        <v/>
      </c>
    </row>
    <row r="377" spans="14:182" x14ac:dyDescent="0.2">
      <c r="N377" s="804">
        <f>SUM(AirVision!A376)</f>
        <v>0</v>
      </c>
      <c r="O377" s="793"/>
      <c r="P377" s="794"/>
      <c r="Q377" s="794"/>
      <c r="R377" s="797"/>
      <c r="S377" s="797"/>
      <c r="T377" s="797"/>
      <c r="U377" s="797"/>
      <c r="V377" s="797"/>
      <c r="W377" s="797"/>
      <c r="X377" s="797"/>
      <c r="Y377" s="797"/>
      <c r="Z377" s="797"/>
      <c r="AA377" s="797"/>
      <c r="AB377" s="797"/>
      <c r="AC377" s="797"/>
      <c r="AD377" s="797"/>
      <c r="AE377" s="794"/>
      <c r="AF377" s="794"/>
      <c r="AG377" s="794"/>
      <c r="AH377" s="794"/>
      <c r="AI377" s="794"/>
      <c r="AJ377" s="794"/>
      <c r="AK377" s="794"/>
      <c r="AL377" s="794"/>
      <c r="AM377" s="794"/>
      <c r="AN377" s="794"/>
      <c r="AO377" s="794"/>
      <c r="AP377" s="794"/>
      <c r="AQ377" s="794"/>
      <c r="AR377" s="794"/>
      <c r="AS377" s="794"/>
      <c r="AT377" s="794"/>
      <c r="AU377" s="794"/>
      <c r="AV377" s="794"/>
      <c r="AW377" s="794"/>
      <c r="AX377" s="794"/>
      <c r="AY377" s="794"/>
      <c r="AZ377" s="794"/>
      <c r="BA377" s="794"/>
      <c r="BB377" s="794"/>
      <c r="BC377" s="794"/>
      <c r="BD377" s="794"/>
      <c r="BE377" s="794"/>
      <c r="BF377" s="794"/>
      <c r="BG377" s="794"/>
      <c r="BH377" s="794"/>
      <c r="BI377" s="794"/>
      <c r="BJ377" s="794"/>
      <c r="BK377" s="794"/>
      <c r="BL377" s="794"/>
      <c r="BM377" s="794"/>
      <c r="BN377" s="812" t="str">
        <f t="shared" si="84"/>
        <v/>
      </c>
      <c r="BO377" s="806" t="str">
        <f t="shared" si="85"/>
        <v/>
      </c>
      <c r="BP377" s="807" t="str">
        <f t="shared" si="86"/>
        <v/>
      </c>
      <c r="BQ377" s="807" t="str">
        <f t="shared" si="87"/>
        <v/>
      </c>
      <c r="BR377" s="808" t="str">
        <f t="shared" si="88"/>
        <v/>
      </c>
      <c r="BS377" s="793"/>
      <c r="BT377" s="794"/>
      <c r="BU377" s="794"/>
      <c r="BV377" s="797"/>
      <c r="BW377" s="797"/>
      <c r="BX377" s="797"/>
      <c r="BY377" s="797"/>
      <c r="BZ377" s="797"/>
      <c r="CA377" s="797"/>
      <c r="CB377" s="797"/>
      <c r="CC377" s="797"/>
      <c r="CD377" s="797"/>
      <c r="CE377" s="797"/>
      <c r="CF377" s="797"/>
      <c r="CG377" s="797"/>
      <c r="CH377" s="797"/>
      <c r="CI377" s="794"/>
      <c r="CJ377" s="794"/>
      <c r="CK377" s="794"/>
      <c r="CL377" s="794"/>
      <c r="CM377" s="794"/>
      <c r="CN377" s="794"/>
      <c r="CO377" s="794"/>
      <c r="CP377" s="794"/>
      <c r="CQ377" s="794"/>
      <c r="CR377" s="794"/>
      <c r="CS377" s="794"/>
      <c r="CT377" s="794"/>
      <c r="CU377" s="794"/>
      <c r="CV377" s="797"/>
      <c r="CW377" s="794"/>
      <c r="CX377" s="794"/>
      <c r="CY377" s="794"/>
      <c r="CZ377" s="794"/>
      <c r="DA377" s="794"/>
      <c r="DB377" s="794"/>
      <c r="DC377" s="794"/>
      <c r="DD377" s="794"/>
      <c r="DE377" s="794"/>
      <c r="DF377" s="794"/>
      <c r="DG377" s="794"/>
      <c r="DH377" s="794"/>
      <c r="DI377" s="794"/>
      <c r="DJ377" s="794"/>
      <c r="DK377" s="794"/>
      <c r="DL377" s="794"/>
      <c r="DM377" s="794"/>
      <c r="DN377" s="794"/>
      <c r="DO377" s="794"/>
      <c r="DP377" s="794"/>
      <c r="DQ377" s="794"/>
      <c r="DR377" s="812" t="str">
        <f t="shared" si="94"/>
        <v/>
      </c>
      <c r="DS377" s="806" t="str">
        <f t="shared" si="95"/>
        <v/>
      </c>
      <c r="DT377" s="807" t="str">
        <f t="shared" si="96"/>
        <v/>
      </c>
      <c r="DU377" s="807" t="str">
        <f t="shared" si="97"/>
        <v/>
      </c>
      <c r="DV377" s="808" t="str">
        <f t="shared" si="98"/>
        <v/>
      </c>
      <c r="DW377" s="793"/>
      <c r="DX377" s="794"/>
      <c r="DY377" s="794"/>
      <c r="DZ377" s="797"/>
      <c r="EA377" s="797"/>
      <c r="EB377" s="797"/>
      <c r="EC377" s="797"/>
      <c r="ED377" s="797"/>
      <c r="EE377" s="797"/>
      <c r="EF377" s="797"/>
      <c r="EG377" s="797"/>
      <c r="EH377" s="797"/>
      <c r="EI377" s="797"/>
      <c r="EJ377" s="797"/>
      <c r="EK377" s="797"/>
      <c r="EL377" s="797"/>
      <c r="EM377" s="794"/>
      <c r="EN377" s="794"/>
      <c r="EO377" s="794"/>
      <c r="EP377" s="794"/>
      <c r="EQ377" s="794"/>
      <c r="ER377" s="794"/>
      <c r="ES377" s="794"/>
      <c r="ET377" s="794"/>
      <c r="EU377" s="794"/>
      <c r="EV377" s="794"/>
      <c r="EW377" s="794"/>
      <c r="EX377" s="794"/>
      <c r="EY377" s="794"/>
      <c r="EZ377" s="797"/>
      <c r="FA377" s="794"/>
      <c r="FB377" s="794"/>
      <c r="FC377" s="794"/>
      <c r="FD377" s="794"/>
      <c r="FE377" s="794"/>
      <c r="FF377" s="794"/>
      <c r="FG377" s="794"/>
      <c r="FH377" s="794"/>
      <c r="FI377" s="794"/>
      <c r="FJ377" s="794"/>
      <c r="FK377" s="794"/>
      <c r="FL377" s="794"/>
      <c r="FM377" s="794"/>
      <c r="FN377" s="794"/>
      <c r="FO377" s="794"/>
      <c r="FP377" s="794"/>
      <c r="FQ377" s="794"/>
      <c r="FR377" s="794"/>
      <c r="FS377" s="794"/>
      <c r="FT377" s="794"/>
      <c r="FU377" s="794"/>
      <c r="FV377" s="812" t="str">
        <f t="shared" si="89"/>
        <v/>
      </c>
      <c r="FW377" s="806" t="str">
        <f t="shared" si="90"/>
        <v/>
      </c>
      <c r="FX377" s="807" t="str">
        <f t="shared" si="91"/>
        <v/>
      </c>
      <c r="FY377" s="807" t="str">
        <f t="shared" si="92"/>
        <v/>
      </c>
      <c r="FZ377" s="808" t="str">
        <f t="shared" si="93"/>
        <v/>
      </c>
    </row>
    <row r="378" spans="14:182" x14ac:dyDescent="0.2">
      <c r="N378" s="804">
        <f>SUM(AirVision!A377)</f>
        <v>0</v>
      </c>
      <c r="O378" s="793"/>
      <c r="P378" s="794"/>
      <c r="Q378" s="794"/>
      <c r="R378" s="797"/>
      <c r="S378" s="797"/>
      <c r="T378" s="797"/>
      <c r="U378" s="797"/>
      <c r="V378" s="797"/>
      <c r="W378" s="797"/>
      <c r="X378" s="797"/>
      <c r="Y378" s="797"/>
      <c r="Z378" s="797"/>
      <c r="AA378" s="797"/>
      <c r="AB378" s="797"/>
      <c r="AC378" s="797"/>
      <c r="AD378" s="797"/>
      <c r="AE378" s="794"/>
      <c r="AF378" s="794"/>
      <c r="AG378" s="794"/>
      <c r="AH378" s="794"/>
      <c r="AI378" s="794"/>
      <c r="AJ378" s="794"/>
      <c r="AK378" s="794"/>
      <c r="AL378" s="794"/>
      <c r="AM378" s="794"/>
      <c r="AN378" s="794"/>
      <c r="AO378" s="794"/>
      <c r="AP378" s="794"/>
      <c r="AQ378" s="794"/>
      <c r="AR378" s="794"/>
      <c r="AS378" s="794"/>
      <c r="AT378" s="794"/>
      <c r="AU378" s="794"/>
      <c r="AV378" s="794"/>
      <c r="AW378" s="794"/>
      <c r="AX378" s="794"/>
      <c r="AY378" s="794"/>
      <c r="AZ378" s="794"/>
      <c r="BA378" s="794"/>
      <c r="BB378" s="794"/>
      <c r="BC378" s="794"/>
      <c r="BD378" s="794"/>
      <c r="BE378" s="794"/>
      <c r="BF378" s="794"/>
      <c r="BG378" s="794"/>
      <c r="BH378" s="794"/>
      <c r="BI378" s="794"/>
      <c r="BJ378" s="794"/>
      <c r="BK378" s="794"/>
      <c r="BL378" s="794"/>
      <c r="BM378" s="794"/>
      <c r="BN378" s="812" t="str">
        <f t="shared" si="84"/>
        <v/>
      </c>
      <c r="BO378" s="806" t="str">
        <f t="shared" si="85"/>
        <v/>
      </c>
      <c r="BP378" s="807" t="str">
        <f t="shared" si="86"/>
        <v/>
      </c>
      <c r="BQ378" s="807" t="str">
        <f t="shared" si="87"/>
        <v/>
      </c>
      <c r="BR378" s="808" t="str">
        <f t="shared" si="88"/>
        <v/>
      </c>
      <c r="BS378" s="793"/>
      <c r="BT378" s="794"/>
      <c r="BU378" s="794"/>
      <c r="BV378" s="797"/>
      <c r="BW378" s="797"/>
      <c r="BX378" s="797"/>
      <c r="BY378" s="797"/>
      <c r="BZ378" s="797"/>
      <c r="CA378" s="797"/>
      <c r="CB378" s="797"/>
      <c r="CC378" s="797"/>
      <c r="CD378" s="797"/>
      <c r="CE378" s="797"/>
      <c r="CF378" s="797"/>
      <c r="CG378" s="797"/>
      <c r="CH378" s="797"/>
      <c r="CI378" s="794"/>
      <c r="CJ378" s="794"/>
      <c r="CK378" s="794"/>
      <c r="CL378" s="794"/>
      <c r="CM378" s="794"/>
      <c r="CN378" s="794"/>
      <c r="CO378" s="794"/>
      <c r="CP378" s="794"/>
      <c r="CQ378" s="794"/>
      <c r="CR378" s="794"/>
      <c r="CS378" s="794"/>
      <c r="CT378" s="794"/>
      <c r="CU378" s="794"/>
      <c r="CV378" s="797"/>
      <c r="CW378" s="794"/>
      <c r="CX378" s="794"/>
      <c r="CY378" s="794"/>
      <c r="CZ378" s="794"/>
      <c r="DA378" s="794"/>
      <c r="DB378" s="794"/>
      <c r="DC378" s="794"/>
      <c r="DD378" s="794"/>
      <c r="DE378" s="794"/>
      <c r="DF378" s="794"/>
      <c r="DG378" s="794"/>
      <c r="DH378" s="794"/>
      <c r="DI378" s="794"/>
      <c r="DJ378" s="794"/>
      <c r="DK378" s="794"/>
      <c r="DL378" s="794"/>
      <c r="DM378" s="794"/>
      <c r="DN378" s="794"/>
      <c r="DO378" s="794"/>
      <c r="DP378" s="794"/>
      <c r="DQ378" s="794"/>
      <c r="DR378" s="812" t="str">
        <f t="shared" si="94"/>
        <v/>
      </c>
      <c r="DS378" s="806" t="str">
        <f t="shared" si="95"/>
        <v/>
      </c>
      <c r="DT378" s="807" t="str">
        <f t="shared" si="96"/>
        <v/>
      </c>
      <c r="DU378" s="807" t="str">
        <f t="shared" si="97"/>
        <v/>
      </c>
      <c r="DV378" s="808" t="str">
        <f t="shared" si="98"/>
        <v/>
      </c>
      <c r="DW378" s="793"/>
      <c r="DX378" s="794"/>
      <c r="DY378" s="794"/>
      <c r="DZ378" s="797"/>
      <c r="EA378" s="797"/>
      <c r="EB378" s="797"/>
      <c r="EC378" s="797"/>
      <c r="ED378" s="797"/>
      <c r="EE378" s="797"/>
      <c r="EF378" s="797"/>
      <c r="EG378" s="797"/>
      <c r="EH378" s="797"/>
      <c r="EI378" s="797"/>
      <c r="EJ378" s="797"/>
      <c r="EK378" s="797"/>
      <c r="EL378" s="797"/>
      <c r="EM378" s="794"/>
      <c r="EN378" s="794"/>
      <c r="EO378" s="794"/>
      <c r="EP378" s="794"/>
      <c r="EQ378" s="794"/>
      <c r="ER378" s="794"/>
      <c r="ES378" s="794"/>
      <c r="ET378" s="794"/>
      <c r="EU378" s="794"/>
      <c r="EV378" s="794"/>
      <c r="EW378" s="794"/>
      <c r="EX378" s="794"/>
      <c r="EY378" s="794"/>
      <c r="EZ378" s="797"/>
      <c r="FA378" s="794"/>
      <c r="FB378" s="794"/>
      <c r="FC378" s="794"/>
      <c r="FD378" s="794"/>
      <c r="FE378" s="794"/>
      <c r="FF378" s="794"/>
      <c r="FG378" s="794"/>
      <c r="FH378" s="794"/>
      <c r="FI378" s="794"/>
      <c r="FJ378" s="794"/>
      <c r="FK378" s="794"/>
      <c r="FL378" s="794"/>
      <c r="FM378" s="794"/>
      <c r="FN378" s="794"/>
      <c r="FO378" s="794"/>
      <c r="FP378" s="794"/>
      <c r="FQ378" s="794"/>
      <c r="FR378" s="794"/>
      <c r="FS378" s="794"/>
      <c r="FT378" s="794"/>
      <c r="FU378" s="794"/>
      <c r="FV378" s="812" t="str">
        <f t="shared" si="89"/>
        <v/>
      </c>
      <c r="FW378" s="806" t="str">
        <f t="shared" si="90"/>
        <v/>
      </c>
      <c r="FX378" s="807" t="str">
        <f t="shared" si="91"/>
        <v/>
      </c>
      <c r="FY378" s="807" t="str">
        <f t="shared" si="92"/>
        <v/>
      </c>
      <c r="FZ378" s="808" t="str">
        <f t="shared" si="93"/>
        <v/>
      </c>
    </row>
    <row r="379" spans="14:182" x14ac:dyDescent="0.2">
      <c r="N379" s="804">
        <f>SUM(AirVision!A378)</f>
        <v>0</v>
      </c>
      <c r="O379" s="793"/>
      <c r="P379" s="794"/>
      <c r="Q379" s="794"/>
      <c r="R379" s="797"/>
      <c r="S379" s="797"/>
      <c r="T379" s="797"/>
      <c r="U379" s="797"/>
      <c r="V379" s="797"/>
      <c r="W379" s="797"/>
      <c r="X379" s="797"/>
      <c r="Y379" s="797"/>
      <c r="Z379" s="797"/>
      <c r="AA379" s="797"/>
      <c r="AB379" s="797"/>
      <c r="AC379" s="797"/>
      <c r="AD379" s="797"/>
      <c r="AE379" s="794"/>
      <c r="AF379" s="794"/>
      <c r="AG379" s="794"/>
      <c r="AH379" s="794"/>
      <c r="AI379" s="794"/>
      <c r="AJ379" s="794"/>
      <c r="AK379" s="794"/>
      <c r="AL379" s="794"/>
      <c r="AM379" s="794"/>
      <c r="AN379" s="794"/>
      <c r="AO379" s="794"/>
      <c r="AP379" s="794"/>
      <c r="AQ379" s="794"/>
      <c r="AR379" s="794"/>
      <c r="AS379" s="794"/>
      <c r="AT379" s="794"/>
      <c r="AU379" s="794"/>
      <c r="AV379" s="794"/>
      <c r="AW379" s="794"/>
      <c r="AX379" s="794"/>
      <c r="AY379" s="794"/>
      <c r="AZ379" s="794"/>
      <c r="BA379" s="794"/>
      <c r="BB379" s="794"/>
      <c r="BC379" s="794"/>
      <c r="BD379" s="794"/>
      <c r="BE379" s="794"/>
      <c r="BF379" s="794"/>
      <c r="BG379" s="794"/>
      <c r="BH379" s="794"/>
      <c r="BI379" s="794"/>
      <c r="BJ379" s="794"/>
      <c r="BK379" s="794"/>
      <c r="BL379" s="794"/>
      <c r="BM379" s="794"/>
      <c r="BN379" s="812" t="str">
        <f t="shared" si="84"/>
        <v/>
      </c>
      <c r="BO379" s="806" t="str">
        <f t="shared" si="85"/>
        <v/>
      </c>
      <c r="BP379" s="807" t="str">
        <f t="shared" si="86"/>
        <v/>
      </c>
      <c r="BQ379" s="807" t="str">
        <f t="shared" si="87"/>
        <v/>
      </c>
      <c r="BR379" s="808" t="str">
        <f t="shared" si="88"/>
        <v/>
      </c>
      <c r="BS379" s="793"/>
      <c r="BT379" s="794"/>
      <c r="BU379" s="794"/>
      <c r="BV379" s="797"/>
      <c r="BW379" s="797"/>
      <c r="BX379" s="797"/>
      <c r="BY379" s="797"/>
      <c r="BZ379" s="797"/>
      <c r="CA379" s="797"/>
      <c r="CB379" s="797"/>
      <c r="CC379" s="797"/>
      <c r="CD379" s="797"/>
      <c r="CE379" s="797"/>
      <c r="CF379" s="797"/>
      <c r="CG379" s="797"/>
      <c r="CH379" s="797"/>
      <c r="CI379" s="794"/>
      <c r="CJ379" s="794"/>
      <c r="CK379" s="794"/>
      <c r="CL379" s="794"/>
      <c r="CM379" s="794"/>
      <c r="CN379" s="794"/>
      <c r="CO379" s="794"/>
      <c r="CP379" s="794"/>
      <c r="CQ379" s="794"/>
      <c r="CR379" s="794"/>
      <c r="CS379" s="794"/>
      <c r="CT379" s="794"/>
      <c r="CU379" s="794"/>
      <c r="CV379" s="797"/>
      <c r="CW379" s="794"/>
      <c r="CX379" s="794"/>
      <c r="CY379" s="794"/>
      <c r="CZ379" s="794"/>
      <c r="DA379" s="794"/>
      <c r="DB379" s="794"/>
      <c r="DC379" s="794"/>
      <c r="DD379" s="794"/>
      <c r="DE379" s="794"/>
      <c r="DF379" s="794"/>
      <c r="DG379" s="794"/>
      <c r="DH379" s="794"/>
      <c r="DI379" s="794"/>
      <c r="DJ379" s="794"/>
      <c r="DK379" s="794"/>
      <c r="DL379" s="794"/>
      <c r="DM379" s="794"/>
      <c r="DN379" s="794"/>
      <c r="DO379" s="794"/>
      <c r="DP379" s="794"/>
      <c r="DQ379" s="794"/>
      <c r="DR379" s="812" t="str">
        <f t="shared" si="94"/>
        <v/>
      </c>
      <c r="DS379" s="806" t="str">
        <f t="shared" si="95"/>
        <v/>
      </c>
      <c r="DT379" s="807" t="str">
        <f t="shared" si="96"/>
        <v/>
      </c>
      <c r="DU379" s="807" t="str">
        <f t="shared" si="97"/>
        <v/>
      </c>
      <c r="DV379" s="808" t="str">
        <f t="shared" si="98"/>
        <v/>
      </c>
      <c r="DW379" s="793"/>
      <c r="DX379" s="794"/>
      <c r="DY379" s="794"/>
      <c r="DZ379" s="797"/>
      <c r="EA379" s="797"/>
      <c r="EB379" s="797"/>
      <c r="EC379" s="797"/>
      <c r="ED379" s="797"/>
      <c r="EE379" s="797"/>
      <c r="EF379" s="797"/>
      <c r="EG379" s="797"/>
      <c r="EH379" s="797"/>
      <c r="EI379" s="797"/>
      <c r="EJ379" s="797"/>
      <c r="EK379" s="797"/>
      <c r="EL379" s="797"/>
      <c r="EM379" s="794"/>
      <c r="EN379" s="794"/>
      <c r="EO379" s="794"/>
      <c r="EP379" s="794"/>
      <c r="EQ379" s="794"/>
      <c r="ER379" s="794"/>
      <c r="ES379" s="794"/>
      <c r="ET379" s="794"/>
      <c r="EU379" s="794"/>
      <c r="EV379" s="794"/>
      <c r="EW379" s="794"/>
      <c r="EX379" s="794"/>
      <c r="EY379" s="794"/>
      <c r="EZ379" s="797"/>
      <c r="FA379" s="794"/>
      <c r="FB379" s="794"/>
      <c r="FC379" s="794"/>
      <c r="FD379" s="794"/>
      <c r="FE379" s="794"/>
      <c r="FF379" s="794"/>
      <c r="FG379" s="794"/>
      <c r="FH379" s="794"/>
      <c r="FI379" s="794"/>
      <c r="FJ379" s="794"/>
      <c r="FK379" s="794"/>
      <c r="FL379" s="794"/>
      <c r="FM379" s="794"/>
      <c r="FN379" s="794"/>
      <c r="FO379" s="794"/>
      <c r="FP379" s="794"/>
      <c r="FQ379" s="794"/>
      <c r="FR379" s="794"/>
      <c r="FS379" s="794"/>
      <c r="FT379" s="794"/>
      <c r="FU379" s="794"/>
      <c r="FV379" s="812" t="str">
        <f t="shared" si="89"/>
        <v/>
      </c>
      <c r="FW379" s="806" t="str">
        <f t="shared" si="90"/>
        <v/>
      </c>
      <c r="FX379" s="807" t="str">
        <f t="shared" si="91"/>
        <v/>
      </c>
      <c r="FY379" s="807" t="str">
        <f t="shared" si="92"/>
        <v/>
      </c>
      <c r="FZ379" s="808" t="str">
        <f t="shared" si="93"/>
        <v/>
      </c>
    </row>
    <row r="380" spans="14:182" x14ac:dyDescent="0.2">
      <c r="N380" s="804">
        <f>SUM(AirVision!A379)</f>
        <v>0</v>
      </c>
      <c r="O380" s="793"/>
      <c r="P380" s="794"/>
      <c r="Q380" s="794"/>
      <c r="R380" s="797"/>
      <c r="S380" s="797"/>
      <c r="T380" s="797"/>
      <c r="U380" s="797"/>
      <c r="V380" s="797"/>
      <c r="W380" s="797"/>
      <c r="X380" s="797"/>
      <c r="Y380" s="797"/>
      <c r="Z380" s="797"/>
      <c r="AA380" s="797"/>
      <c r="AB380" s="797"/>
      <c r="AC380" s="797"/>
      <c r="AD380" s="797"/>
      <c r="AE380" s="794"/>
      <c r="AF380" s="794"/>
      <c r="AG380" s="794"/>
      <c r="AH380" s="794"/>
      <c r="AI380" s="794"/>
      <c r="AJ380" s="794"/>
      <c r="AK380" s="794"/>
      <c r="AL380" s="794"/>
      <c r="AM380" s="794"/>
      <c r="AN380" s="794"/>
      <c r="AO380" s="794"/>
      <c r="AP380" s="794"/>
      <c r="AQ380" s="794"/>
      <c r="AR380" s="794"/>
      <c r="AS380" s="794"/>
      <c r="AT380" s="794"/>
      <c r="AU380" s="794"/>
      <c r="AV380" s="794"/>
      <c r="AW380" s="794"/>
      <c r="AX380" s="794"/>
      <c r="AY380" s="794"/>
      <c r="AZ380" s="794"/>
      <c r="BA380" s="794"/>
      <c r="BB380" s="794"/>
      <c r="BC380" s="794"/>
      <c r="BD380" s="794"/>
      <c r="BE380" s="794"/>
      <c r="BF380" s="794"/>
      <c r="BG380" s="794"/>
      <c r="BH380" s="794"/>
      <c r="BI380" s="794"/>
      <c r="BJ380" s="794"/>
      <c r="BK380" s="794"/>
      <c r="BL380" s="794"/>
      <c r="BM380" s="794"/>
      <c r="BN380" s="812" t="str">
        <f t="shared" si="84"/>
        <v/>
      </c>
      <c r="BO380" s="806" t="str">
        <f t="shared" si="85"/>
        <v/>
      </c>
      <c r="BP380" s="807" t="str">
        <f t="shared" si="86"/>
        <v/>
      </c>
      <c r="BQ380" s="807" t="str">
        <f t="shared" si="87"/>
        <v/>
      </c>
      <c r="BR380" s="808" t="str">
        <f t="shared" si="88"/>
        <v/>
      </c>
      <c r="BS380" s="793"/>
      <c r="BT380" s="794"/>
      <c r="BU380" s="794"/>
      <c r="BV380" s="797"/>
      <c r="BW380" s="797"/>
      <c r="BX380" s="797"/>
      <c r="BY380" s="797"/>
      <c r="BZ380" s="797"/>
      <c r="CA380" s="797"/>
      <c r="CB380" s="797"/>
      <c r="CC380" s="797"/>
      <c r="CD380" s="797"/>
      <c r="CE380" s="797"/>
      <c r="CF380" s="797"/>
      <c r="CG380" s="797"/>
      <c r="CH380" s="797"/>
      <c r="CI380" s="794"/>
      <c r="CJ380" s="794"/>
      <c r="CK380" s="794"/>
      <c r="CL380" s="794"/>
      <c r="CM380" s="794"/>
      <c r="CN380" s="794"/>
      <c r="CO380" s="794"/>
      <c r="CP380" s="794"/>
      <c r="CQ380" s="794"/>
      <c r="CR380" s="794"/>
      <c r="CS380" s="794"/>
      <c r="CT380" s="794"/>
      <c r="CU380" s="794"/>
      <c r="CV380" s="797"/>
      <c r="CW380" s="794"/>
      <c r="CX380" s="794"/>
      <c r="CY380" s="794"/>
      <c r="CZ380" s="794"/>
      <c r="DA380" s="794"/>
      <c r="DB380" s="794"/>
      <c r="DC380" s="794"/>
      <c r="DD380" s="794"/>
      <c r="DE380" s="794"/>
      <c r="DF380" s="794"/>
      <c r="DG380" s="794"/>
      <c r="DH380" s="794"/>
      <c r="DI380" s="794"/>
      <c r="DJ380" s="794"/>
      <c r="DK380" s="794"/>
      <c r="DL380" s="794"/>
      <c r="DM380" s="794"/>
      <c r="DN380" s="794"/>
      <c r="DO380" s="794"/>
      <c r="DP380" s="794"/>
      <c r="DQ380" s="794"/>
      <c r="DR380" s="812" t="str">
        <f t="shared" si="94"/>
        <v/>
      </c>
      <c r="DS380" s="806" t="str">
        <f t="shared" si="95"/>
        <v/>
      </c>
      <c r="DT380" s="807" t="str">
        <f t="shared" si="96"/>
        <v/>
      </c>
      <c r="DU380" s="807" t="str">
        <f t="shared" si="97"/>
        <v/>
      </c>
      <c r="DV380" s="808" t="str">
        <f t="shared" si="98"/>
        <v/>
      </c>
      <c r="DW380" s="793"/>
      <c r="DX380" s="794"/>
      <c r="DY380" s="794"/>
      <c r="DZ380" s="797"/>
      <c r="EA380" s="797"/>
      <c r="EB380" s="797"/>
      <c r="EC380" s="797"/>
      <c r="ED380" s="797"/>
      <c r="EE380" s="797"/>
      <c r="EF380" s="797"/>
      <c r="EG380" s="797"/>
      <c r="EH380" s="797"/>
      <c r="EI380" s="797"/>
      <c r="EJ380" s="797"/>
      <c r="EK380" s="797"/>
      <c r="EL380" s="797"/>
      <c r="EM380" s="794"/>
      <c r="EN380" s="794"/>
      <c r="EO380" s="794"/>
      <c r="EP380" s="794"/>
      <c r="EQ380" s="794"/>
      <c r="ER380" s="794"/>
      <c r="ES380" s="794"/>
      <c r="ET380" s="794"/>
      <c r="EU380" s="794"/>
      <c r="EV380" s="794"/>
      <c r="EW380" s="794"/>
      <c r="EX380" s="794"/>
      <c r="EY380" s="794"/>
      <c r="EZ380" s="797"/>
      <c r="FA380" s="794"/>
      <c r="FB380" s="794"/>
      <c r="FC380" s="794"/>
      <c r="FD380" s="794"/>
      <c r="FE380" s="794"/>
      <c r="FF380" s="794"/>
      <c r="FG380" s="794"/>
      <c r="FH380" s="794"/>
      <c r="FI380" s="794"/>
      <c r="FJ380" s="794"/>
      <c r="FK380" s="794"/>
      <c r="FL380" s="794"/>
      <c r="FM380" s="794"/>
      <c r="FN380" s="794"/>
      <c r="FO380" s="794"/>
      <c r="FP380" s="794"/>
      <c r="FQ380" s="794"/>
      <c r="FR380" s="794"/>
      <c r="FS380" s="794"/>
      <c r="FT380" s="794"/>
      <c r="FU380" s="794"/>
      <c r="FV380" s="812" t="str">
        <f t="shared" si="89"/>
        <v/>
      </c>
      <c r="FW380" s="806" t="str">
        <f t="shared" si="90"/>
        <v/>
      </c>
      <c r="FX380" s="807" t="str">
        <f t="shared" si="91"/>
        <v/>
      </c>
      <c r="FY380" s="807" t="str">
        <f t="shared" si="92"/>
        <v/>
      </c>
      <c r="FZ380" s="808" t="str">
        <f t="shared" si="93"/>
        <v/>
      </c>
    </row>
    <row r="381" spans="14:182" x14ac:dyDescent="0.2">
      <c r="N381" s="804">
        <f>SUM(AirVision!A380)</f>
        <v>0</v>
      </c>
      <c r="O381" s="793"/>
      <c r="P381" s="794"/>
      <c r="Q381" s="794"/>
      <c r="R381" s="797"/>
      <c r="S381" s="797"/>
      <c r="T381" s="797"/>
      <c r="U381" s="797"/>
      <c r="V381" s="797"/>
      <c r="W381" s="797"/>
      <c r="X381" s="797"/>
      <c r="Y381" s="797"/>
      <c r="Z381" s="797"/>
      <c r="AA381" s="797"/>
      <c r="AB381" s="797"/>
      <c r="AC381" s="797"/>
      <c r="AD381" s="797"/>
      <c r="AE381" s="794"/>
      <c r="AF381" s="794"/>
      <c r="AG381" s="794"/>
      <c r="AH381" s="794"/>
      <c r="AI381" s="794"/>
      <c r="AJ381" s="794"/>
      <c r="AK381" s="794"/>
      <c r="AL381" s="794"/>
      <c r="AM381" s="794"/>
      <c r="AN381" s="794"/>
      <c r="AO381" s="794"/>
      <c r="AP381" s="794"/>
      <c r="AQ381" s="794"/>
      <c r="AR381" s="794"/>
      <c r="AS381" s="794"/>
      <c r="AT381" s="794"/>
      <c r="AU381" s="794"/>
      <c r="AV381" s="794"/>
      <c r="AW381" s="794"/>
      <c r="AX381" s="794"/>
      <c r="AY381" s="794"/>
      <c r="AZ381" s="794"/>
      <c r="BA381" s="794"/>
      <c r="BB381" s="794"/>
      <c r="BC381" s="794"/>
      <c r="BD381" s="794"/>
      <c r="BE381" s="794"/>
      <c r="BF381" s="794"/>
      <c r="BG381" s="794"/>
      <c r="BH381" s="794"/>
      <c r="BI381" s="794"/>
      <c r="BJ381" s="794"/>
      <c r="BK381" s="794"/>
      <c r="BL381" s="794"/>
      <c r="BM381" s="794"/>
      <c r="BN381" s="812" t="str">
        <f t="shared" si="84"/>
        <v/>
      </c>
      <c r="BO381" s="806" t="str">
        <f t="shared" si="85"/>
        <v/>
      </c>
      <c r="BP381" s="807" t="str">
        <f t="shared" si="86"/>
        <v/>
      </c>
      <c r="BQ381" s="807" t="str">
        <f t="shared" si="87"/>
        <v/>
      </c>
      <c r="BR381" s="808" t="str">
        <f t="shared" si="88"/>
        <v/>
      </c>
      <c r="BS381" s="793"/>
      <c r="BT381" s="794"/>
      <c r="BU381" s="794"/>
      <c r="BV381" s="797"/>
      <c r="BW381" s="797"/>
      <c r="BX381" s="797"/>
      <c r="BY381" s="797"/>
      <c r="BZ381" s="797"/>
      <c r="CA381" s="797"/>
      <c r="CB381" s="797"/>
      <c r="CC381" s="797"/>
      <c r="CD381" s="797"/>
      <c r="CE381" s="797"/>
      <c r="CF381" s="797"/>
      <c r="CG381" s="797"/>
      <c r="CH381" s="797"/>
      <c r="CI381" s="794"/>
      <c r="CJ381" s="794"/>
      <c r="CK381" s="794"/>
      <c r="CL381" s="794"/>
      <c r="CM381" s="794"/>
      <c r="CN381" s="794"/>
      <c r="CO381" s="794"/>
      <c r="CP381" s="794"/>
      <c r="CQ381" s="794"/>
      <c r="CR381" s="794"/>
      <c r="CS381" s="794"/>
      <c r="CT381" s="794"/>
      <c r="CU381" s="794"/>
      <c r="CV381" s="797"/>
      <c r="CW381" s="794"/>
      <c r="CX381" s="794"/>
      <c r="CY381" s="794"/>
      <c r="CZ381" s="794"/>
      <c r="DA381" s="794"/>
      <c r="DB381" s="794"/>
      <c r="DC381" s="794"/>
      <c r="DD381" s="794"/>
      <c r="DE381" s="794"/>
      <c r="DF381" s="794"/>
      <c r="DG381" s="794"/>
      <c r="DH381" s="794"/>
      <c r="DI381" s="794"/>
      <c r="DJ381" s="794"/>
      <c r="DK381" s="794"/>
      <c r="DL381" s="794"/>
      <c r="DM381" s="794"/>
      <c r="DN381" s="794"/>
      <c r="DO381" s="794"/>
      <c r="DP381" s="794"/>
      <c r="DQ381" s="794"/>
      <c r="DR381" s="812" t="str">
        <f t="shared" si="94"/>
        <v/>
      </c>
      <c r="DS381" s="806" t="str">
        <f t="shared" si="95"/>
        <v/>
      </c>
      <c r="DT381" s="807" t="str">
        <f t="shared" si="96"/>
        <v/>
      </c>
      <c r="DU381" s="807" t="str">
        <f t="shared" si="97"/>
        <v/>
      </c>
      <c r="DV381" s="808" t="str">
        <f t="shared" si="98"/>
        <v/>
      </c>
      <c r="DW381" s="793"/>
      <c r="DX381" s="794"/>
      <c r="DY381" s="794"/>
      <c r="DZ381" s="797"/>
      <c r="EA381" s="797"/>
      <c r="EB381" s="797"/>
      <c r="EC381" s="797"/>
      <c r="ED381" s="797"/>
      <c r="EE381" s="797"/>
      <c r="EF381" s="797"/>
      <c r="EG381" s="797"/>
      <c r="EH381" s="797"/>
      <c r="EI381" s="797"/>
      <c r="EJ381" s="797"/>
      <c r="EK381" s="797"/>
      <c r="EL381" s="797"/>
      <c r="EM381" s="794"/>
      <c r="EN381" s="794"/>
      <c r="EO381" s="794"/>
      <c r="EP381" s="794"/>
      <c r="EQ381" s="794"/>
      <c r="ER381" s="794"/>
      <c r="ES381" s="794"/>
      <c r="ET381" s="794"/>
      <c r="EU381" s="794"/>
      <c r="EV381" s="794"/>
      <c r="EW381" s="794"/>
      <c r="EX381" s="794"/>
      <c r="EY381" s="794"/>
      <c r="EZ381" s="797"/>
      <c r="FA381" s="794"/>
      <c r="FB381" s="794"/>
      <c r="FC381" s="794"/>
      <c r="FD381" s="794"/>
      <c r="FE381" s="794"/>
      <c r="FF381" s="794"/>
      <c r="FG381" s="794"/>
      <c r="FH381" s="794"/>
      <c r="FI381" s="794"/>
      <c r="FJ381" s="794"/>
      <c r="FK381" s="794"/>
      <c r="FL381" s="794"/>
      <c r="FM381" s="794"/>
      <c r="FN381" s="794"/>
      <c r="FO381" s="794"/>
      <c r="FP381" s="794"/>
      <c r="FQ381" s="794"/>
      <c r="FR381" s="794"/>
      <c r="FS381" s="794"/>
      <c r="FT381" s="794"/>
      <c r="FU381" s="794"/>
      <c r="FV381" s="812" t="str">
        <f t="shared" si="89"/>
        <v/>
      </c>
      <c r="FW381" s="806" t="str">
        <f t="shared" si="90"/>
        <v/>
      </c>
      <c r="FX381" s="807" t="str">
        <f t="shared" si="91"/>
        <v/>
      </c>
      <c r="FY381" s="807" t="str">
        <f t="shared" si="92"/>
        <v/>
      </c>
      <c r="FZ381" s="808" t="str">
        <f t="shared" si="93"/>
        <v/>
      </c>
    </row>
    <row r="382" spans="14:182" x14ac:dyDescent="0.2">
      <c r="N382" s="804">
        <f>SUM(AirVision!A381)</f>
        <v>0</v>
      </c>
      <c r="O382" s="793"/>
      <c r="P382" s="794"/>
      <c r="Q382" s="794"/>
      <c r="R382" s="797"/>
      <c r="S382" s="797"/>
      <c r="T382" s="797"/>
      <c r="U382" s="797"/>
      <c r="V382" s="797"/>
      <c r="W382" s="797"/>
      <c r="X382" s="797"/>
      <c r="Y382" s="797"/>
      <c r="Z382" s="797"/>
      <c r="AA382" s="797"/>
      <c r="AB382" s="797"/>
      <c r="AC382" s="797"/>
      <c r="AD382" s="797"/>
      <c r="AE382" s="794"/>
      <c r="AF382" s="794"/>
      <c r="AG382" s="794"/>
      <c r="AH382" s="794"/>
      <c r="AI382" s="794"/>
      <c r="AJ382" s="794"/>
      <c r="AK382" s="794"/>
      <c r="AL382" s="794"/>
      <c r="AM382" s="794"/>
      <c r="AN382" s="794"/>
      <c r="AO382" s="794"/>
      <c r="AP382" s="794"/>
      <c r="AQ382" s="794"/>
      <c r="AR382" s="794"/>
      <c r="AS382" s="794"/>
      <c r="AT382" s="794"/>
      <c r="AU382" s="794"/>
      <c r="AV382" s="794"/>
      <c r="AW382" s="794"/>
      <c r="AX382" s="794"/>
      <c r="AY382" s="794"/>
      <c r="AZ382" s="794"/>
      <c r="BA382" s="794"/>
      <c r="BB382" s="794"/>
      <c r="BC382" s="794"/>
      <c r="BD382" s="794"/>
      <c r="BE382" s="794"/>
      <c r="BF382" s="794"/>
      <c r="BG382" s="794"/>
      <c r="BH382" s="794"/>
      <c r="BI382" s="794"/>
      <c r="BJ382" s="794"/>
      <c r="BK382" s="794"/>
      <c r="BL382" s="794"/>
      <c r="BM382" s="794"/>
      <c r="BN382" s="812" t="str">
        <f t="shared" si="84"/>
        <v/>
      </c>
      <c r="BO382" s="806" t="str">
        <f t="shared" si="85"/>
        <v/>
      </c>
      <c r="BP382" s="807" t="str">
        <f t="shared" si="86"/>
        <v/>
      </c>
      <c r="BQ382" s="807" t="str">
        <f t="shared" si="87"/>
        <v/>
      </c>
      <c r="BR382" s="808" t="str">
        <f t="shared" si="88"/>
        <v/>
      </c>
      <c r="BS382" s="793"/>
      <c r="BT382" s="794"/>
      <c r="BU382" s="794"/>
      <c r="BV382" s="797"/>
      <c r="BW382" s="797"/>
      <c r="BX382" s="797"/>
      <c r="BY382" s="797"/>
      <c r="BZ382" s="797"/>
      <c r="CA382" s="797"/>
      <c r="CB382" s="797"/>
      <c r="CC382" s="797"/>
      <c r="CD382" s="797"/>
      <c r="CE382" s="797"/>
      <c r="CF382" s="797"/>
      <c r="CG382" s="797"/>
      <c r="CH382" s="797"/>
      <c r="CI382" s="794"/>
      <c r="CJ382" s="794"/>
      <c r="CK382" s="794"/>
      <c r="CL382" s="794"/>
      <c r="CM382" s="794"/>
      <c r="CN382" s="794"/>
      <c r="CO382" s="794"/>
      <c r="CP382" s="794"/>
      <c r="CQ382" s="794"/>
      <c r="CR382" s="794"/>
      <c r="CS382" s="794"/>
      <c r="CT382" s="794"/>
      <c r="CU382" s="794"/>
      <c r="CV382" s="797"/>
      <c r="CW382" s="794"/>
      <c r="CX382" s="794"/>
      <c r="CY382" s="794"/>
      <c r="CZ382" s="794"/>
      <c r="DA382" s="794"/>
      <c r="DB382" s="794"/>
      <c r="DC382" s="794"/>
      <c r="DD382" s="794"/>
      <c r="DE382" s="794"/>
      <c r="DF382" s="794"/>
      <c r="DG382" s="794"/>
      <c r="DH382" s="794"/>
      <c r="DI382" s="794"/>
      <c r="DJ382" s="794"/>
      <c r="DK382" s="794"/>
      <c r="DL382" s="794"/>
      <c r="DM382" s="794"/>
      <c r="DN382" s="794"/>
      <c r="DO382" s="794"/>
      <c r="DP382" s="794"/>
      <c r="DQ382" s="794"/>
      <c r="DR382" s="812" t="str">
        <f t="shared" si="94"/>
        <v/>
      </c>
      <c r="DS382" s="806" t="str">
        <f t="shared" si="95"/>
        <v/>
      </c>
      <c r="DT382" s="807" t="str">
        <f t="shared" si="96"/>
        <v/>
      </c>
      <c r="DU382" s="807" t="str">
        <f t="shared" si="97"/>
        <v/>
      </c>
      <c r="DV382" s="808" t="str">
        <f t="shared" si="98"/>
        <v/>
      </c>
      <c r="DW382" s="793"/>
      <c r="DX382" s="794"/>
      <c r="DY382" s="794"/>
      <c r="DZ382" s="797"/>
      <c r="EA382" s="797"/>
      <c r="EB382" s="797"/>
      <c r="EC382" s="797"/>
      <c r="ED382" s="797"/>
      <c r="EE382" s="797"/>
      <c r="EF382" s="797"/>
      <c r="EG382" s="797"/>
      <c r="EH382" s="797"/>
      <c r="EI382" s="797"/>
      <c r="EJ382" s="797"/>
      <c r="EK382" s="797"/>
      <c r="EL382" s="797"/>
      <c r="EM382" s="794"/>
      <c r="EN382" s="794"/>
      <c r="EO382" s="794"/>
      <c r="EP382" s="794"/>
      <c r="EQ382" s="794"/>
      <c r="ER382" s="794"/>
      <c r="ES382" s="794"/>
      <c r="ET382" s="794"/>
      <c r="EU382" s="794"/>
      <c r="EV382" s="794"/>
      <c r="EW382" s="794"/>
      <c r="EX382" s="794"/>
      <c r="EY382" s="794"/>
      <c r="EZ382" s="797"/>
      <c r="FA382" s="794"/>
      <c r="FB382" s="794"/>
      <c r="FC382" s="794"/>
      <c r="FD382" s="794"/>
      <c r="FE382" s="794"/>
      <c r="FF382" s="794"/>
      <c r="FG382" s="794"/>
      <c r="FH382" s="794"/>
      <c r="FI382" s="794"/>
      <c r="FJ382" s="794"/>
      <c r="FK382" s="794"/>
      <c r="FL382" s="794"/>
      <c r="FM382" s="794"/>
      <c r="FN382" s="794"/>
      <c r="FO382" s="794"/>
      <c r="FP382" s="794"/>
      <c r="FQ382" s="794"/>
      <c r="FR382" s="794"/>
      <c r="FS382" s="794"/>
      <c r="FT382" s="794"/>
      <c r="FU382" s="794"/>
      <c r="FV382" s="812" t="str">
        <f t="shared" si="89"/>
        <v/>
      </c>
      <c r="FW382" s="806" t="str">
        <f t="shared" si="90"/>
        <v/>
      </c>
      <c r="FX382" s="807" t="str">
        <f t="shared" si="91"/>
        <v/>
      </c>
      <c r="FY382" s="807" t="str">
        <f t="shared" si="92"/>
        <v/>
      </c>
      <c r="FZ382" s="808" t="str">
        <f t="shared" si="93"/>
        <v/>
      </c>
    </row>
    <row r="383" spans="14:182" x14ac:dyDescent="0.2">
      <c r="N383" s="804">
        <f>SUM(AirVision!A382)</f>
        <v>0</v>
      </c>
      <c r="O383" s="793"/>
      <c r="P383" s="794"/>
      <c r="Q383" s="794"/>
      <c r="R383" s="797"/>
      <c r="S383" s="797"/>
      <c r="T383" s="797"/>
      <c r="U383" s="797"/>
      <c r="V383" s="797"/>
      <c r="W383" s="797"/>
      <c r="X383" s="797"/>
      <c r="Y383" s="797"/>
      <c r="Z383" s="797"/>
      <c r="AA383" s="797"/>
      <c r="AB383" s="797"/>
      <c r="AC383" s="797"/>
      <c r="AD383" s="797"/>
      <c r="AE383" s="794"/>
      <c r="AF383" s="794"/>
      <c r="AG383" s="794"/>
      <c r="AH383" s="794"/>
      <c r="AI383" s="794"/>
      <c r="AJ383" s="794"/>
      <c r="AK383" s="794"/>
      <c r="AL383" s="794"/>
      <c r="AM383" s="794"/>
      <c r="AN383" s="794"/>
      <c r="AO383" s="794"/>
      <c r="AP383" s="794"/>
      <c r="AQ383" s="794"/>
      <c r="AR383" s="794"/>
      <c r="AS383" s="794"/>
      <c r="AT383" s="794"/>
      <c r="AU383" s="794"/>
      <c r="AV383" s="794"/>
      <c r="AW383" s="794"/>
      <c r="AX383" s="794"/>
      <c r="AY383" s="794"/>
      <c r="AZ383" s="794"/>
      <c r="BA383" s="794"/>
      <c r="BB383" s="794"/>
      <c r="BC383" s="794"/>
      <c r="BD383" s="794"/>
      <c r="BE383" s="794"/>
      <c r="BF383" s="794"/>
      <c r="BG383" s="794"/>
      <c r="BH383" s="794"/>
      <c r="BI383" s="794"/>
      <c r="BJ383" s="794"/>
      <c r="BK383" s="794"/>
      <c r="BL383" s="794"/>
      <c r="BM383" s="794"/>
      <c r="BN383" s="812" t="str">
        <f t="shared" si="84"/>
        <v/>
      </c>
      <c r="BO383" s="806" t="str">
        <f t="shared" si="85"/>
        <v/>
      </c>
      <c r="BP383" s="807" t="str">
        <f t="shared" si="86"/>
        <v/>
      </c>
      <c r="BQ383" s="807" t="str">
        <f t="shared" si="87"/>
        <v/>
      </c>
      <c r="BR383" s="808" t="str">
        <f t="shared" si="88"/>
        <v/>
      </c>
      <c r="BS383" s="793"/>
      <c r="BT383" s="794"/>
      <c r="BU383" s="794"/>
      <c r="BV383" s="797"/>
      <c r="BW383" s="797"/>
      <c r="BX383" s="797"/>
      <c r="BY383" s="797"/>
      <c r="BZ383" s="797"/>
      <c r="CA383" s="797"/>
      <c r="CB383" s="797"/>
      <c r="CC383" s="797"/>
      <c r="CD383" s="797"/>
      <c r="CE383" s="797"/>
      <c r="CF383" s="797"/>
      <c r="CG383" s="797"/>
      <c r="CH383" s="797"/>
      <c r="CI383" s="794"/>
      <c r="CJ383" s="794"/>
      <c r="CK383" s="794"/>
      <c r="CL383" s="794"/>
      <c r="CM383" s="794"/>
      <c r="CN383" s="794"/>
      <c r="CO383" s="794"/>
      <c r="CP383" s="794"/>
      <c r="CQ383" s="794"/>
      <c r="CR383" s="794"/>
      <c r="CS383" s="794"/>
      <c r="CT383" s="794"/>
      <c r="CU383" s="794"/>
      <c r="CV383" s="797"/>
      <c r="CW383" s="794"/>
      <c r="CX383" s="794"/>
      <c r="CY383" s="794"/>
      <c r="CZ383" s="794"/>
      <c r="DA383" s="794"/>
      <c r="DB383" s="794"/>
      <c r="DC383" s="794"/>
      <c r="DD383" s="794"/>
      <c r="DE383" s="794"/>
      <c r="DF383" s="794"/>
      <c r="DG383" s="794"/>
      <c r="DH383" s="794"/>
      <c r="DI383" s="794"/>
      <c r="DJ383" s="794"/>
      <c r="DK383" s="794"/>
      <c r="DL383" s="794"/>
      <c r="DM383" s="794"/>
      <c r="DN383" s="794"/>
      <c r="DO383" s="794"/>
      <c r="DP383" s="794"/>
      <c r="DQ383" s="794"/>
      <c r="DR383" s="812" t="str">
        <f t="shared" si="94"/>
        <v/>
      </c>
      <c r="DS383" s="806" t="str">
        <f t="shared" si="95"/>
        <v/>
      </c>
      <c r="DT383" s="807" t="str">
        <f t="shared" si="96"/>
        <v/>
      </c>
      <c r="DU383" s="807" t="str">
        <f t="shared" si="97"/>
        <v/>
      </c>
      <c r="DV383" s="808" t="str">
        <f t="shared" si="98"/>
        <v/>
      </c>
      <c r="DW383" s="793"/>
      <c r="DX383" s="794"/>
      <c r="DY383" s="794"/>
      <c r="DZ383" s="797"/>
      <c r="EA383" s="797"/>
      <c r="EB383" s="797"/>
      <c r="EC383" s="797"/>
      <c r="ED383" s="797"/>
      <c r="EE383" s="797"/>
      <c r="EF383" s="797"/>
      <c r="EG383" s="797"/>
      <c r="EH383" s="797"/>
      <c r="EI383" s="797"/>
      <c r="EJ383" s="797"/>
      <c r="EK383" s="797"/>
      <c r="EL383" s="797"/>
      <c r="EM383" s="794"/>
      <c r="EN383" s="794"/>
      <c r="EO383" s="794"/>
      <c r="EP383" s="794"/>
      <c r="EQ383" s="794"/>
      <c r="ER383" s="794"/>
      <c r="ES383" s="794"/>
      <c r="ET383" s="794"/>
      <c r="EU383" s="794"/>
      <c r="EV383" s="794"/>
      <c r="EW383" s="794"/>
      <c r="EX383" s="794"/>
      <c r="EY383" s="794"/>
      <c r="EZ383" s="797"/>
      <c r="FA383" s="794"/>
      <c r="FB383" s="794"/>
      <c r="FC383" s="794"/>
      <c r="FD383" s="794"/>
      <c r="FE383" s="794"/>
      <c r="FF383" s="794"/>
      <c r="FG383" s="794"/>
      <c r="FH383" s="794"/>
      <c r="FI383" s="794"/>
      <c r="FJ383" s="794"/>
      <c r="FK383" s="794"/>
      <c r="FL383" s="794"/>
      <c r="FM383" s="794"/>
      <c r="FN383" s="794"/>
      <c r="FO383" s="794"/>
      <c r="FP383" s="794"/>
      <c r="FQ383" s="794"/>
      <c r="FR383" s="794"/>
      <c r="FS383" s="794"/>
      <c r="FT383" s="794"/>
      <c r="FU383" s="794"/>
      <c r="FV383" s="812" t="str">
        <f t="shared" si="89"/>
        <v/>
      </c>
      <c r="FW383" s="806" t="str">
        <f t="shared" si="90"/>
        <v/>
      </c>
      <c r="FX383" s="807" t="str">
        <f t="shared" si="91"/>
        <v/>
      </c>
      <c r="FY383" s="807" t="str">
        <f t="shared" si="92"/>
        <v/>
      </c>
      <c r="FZ383" s="808" t="str">
        <f t="shared" si="93"/>
        <v/>
      </c>
    </row>
    <row r="384" spans="14:182" x14ac:dyDescent="0.2">
      <c r="N384" s="804">
        <f>SUM(AirVision!A383)</f>
        <v>0</v>
      </c>
      <c r="O384" s="793"/>
      <c r="P384" s="794"/>
      <c r="Q384" s="794"/>
      <c r="R384" s="797"/>
      <c r="S384" s="797"/>
      <c r="T384" s="797"/>
      <c r="U384" s="797"/>
      <c r="V384" s="797"/>
      <c r="W384" s="797"/>
      <c r="X384" s="797"/>
      <c r="Y384" s="797"/>
      <c r="Z384" s="797"/>
      <c r="AA384" s="797"/>
      <c r="AB384" s="797"/>
      <c r="AC384" s="797"/>
      <c r="AD384" s="797"/>
      <c r="AE384" s="794"/>
      <c r="AF384" s="794"/>
      <c r="AG384" s="794"/>
      <c r="AH384" s="794"/>
      <c r="AI384" s="794"/>
      <c r="AJ384" s="794"/>
      <c r="AK384" s="794"/>
      <c r="AL384" s="794"/>
      <c r="AM384" s="794"/>
      <c r="AN384" s="794"/>
      <c r="AO384" s="794"/>
      <c r="AP384" s="794"/>
      <c r="AQ384" s="794"/>
      <c r="AR384" s="794"/>
      <c r="AS384" s="794"/>
      <c r="AT384" s="794"/>
      <c r="AU384" s="794"/>
      <c r="AV384" s="794"/>
      <c r="AW384" s="794"/>
      <c r="AX384" s="794"/>
      <c r="AY384" s="794"/>
      <c r="AZ384" s="794"/>
      <c r="BA384" s="794"/>
      <c r="BB384" s="794"/>
      <c r="BC384" s="794"/>
      <c r="BD384" s="794"/>
      <c r="BE384" s="794"/>
      <c r="BF384" s="794"/>
      <c r="BG384" s="794"/>
      <c r="BH384" s="794"/>
      <c r="BI384" s="794"/>
      <c r="BJ384" s="794"/>
      <c r="BK384" s="794"/>
      <c r="BL384" s="794"/>
      <c r="BM384" s="794"/>
      <c r="BN384" s="812" t="str">
        <f t="shared" si="84"/>
        <v/>
      </c>
      <c r="BO384" s="806" t="str">
        <f t="shared" si="85"/>
        <v/>
      </c>
      <c r="BP384" s="807" t="str">
        <f t="shared" si="86"/>
        <v/>
      </c>
      <c r="BQ384" s="807" t="str">
        <f t="shared" si="87"/>
        <v/>
      </c>
      <c r="BR384" s="808" t="str">
        <f t="shared" si="88"/>
        <v/>
      </c>
      <c r="BS384" s="793"/>
      <c r="BT384" s="794"/>
      <c r="BU384" s="794"/>
      <c r="BV384" s="797"/>
      <c r="BW384" s="797"/>
      <c r="BX384" s="797"/>
      <c r="BY384" s="797"/>
      <c r="BZ384" s="797"/>
      <c r="CA384" s="797"/>
      <c r="CB384" s="797"/>
      <c r="CC384" s="797"/>
      <c r="CD384" s="797"/>
      <c r="CE384" s="797"/>
      <c r="CF384" s="797"/>
      <c r="CG384" s="797"/>
      <c r="CH384" s="797"/>
      <c r="CI384" s="794"/>
      <c r="CJ384" s="794"/>
      <c r="CK384" s="794"/>
      <c r="CL384" s="794"/>
      <c r="CM384" s="794"/>
      <c r="CN384" s="794"/>
      <c r="CO384" s="794"/>
      <c r="CP384" s="794"/>
      <c r="CQ384" s="794"/>
      <c r="CR384" s="794"/>
      <c r="CS384" s="794"/>
      <c r="CT384" s="794"/>
      <c r="CU384" s="794"/>
      <c r="CV384" s="797"/>
      <c r="CW384" s="794"/>
      <c r="CX384" s="794"/>
      <c r="CY384" s="794"/>
      <c r="CZ384" s="794"/>
      <c r="DA384" s="794"/>
      <c r="DB384" s="794"/>
      <c r="DC384" s="794"/>
      <c r="DD384" s="794"/>
      <c r="DE384" s="794"/>
      <c r="DF384" s="794"/>
      <c r="DG384" s="794"/>
      <c r="DH384" s="794"/>
      <c r="DI384" s="794"/>
      <c r="DJ384" s="794"/>
      <c r="DK384" s="794"/>
      <c r="DL384" s="794"/>
      <c r="DM384" s="794"/>
      <c r="DN384" s="794"/>
      <c r="DO384" s="794"/>
      <c r="DP384" s="794"/>
      <c r="DQ384" s="794"/>
      <c r="DR384" s="812" t="str">
        <f t="shared" si="94"/>
        <v/>
      </c>
      <c r="DS384" s="806" t="str">
        <f t="shared" si="95"/>
        <v/>
      </c>
      <c r="DT384" s="807" t="str">
        <f t="shared" si="96"/>
        <v/>
      </c>
      <c r="DU384" s="807" t="str">
        <f t="shared" si="97"/>
        <v/>
      </c>
      <c r="DV384" s="808" t="str">
        <f t="shared" si="98"/>
        <v/>
      </c>
      <c r="DW384" s="793"/>
      <c r="DX384" s="794"/>
      <c r="DY384" s="794"/>
      <c r="DZ384" s="797"/>
      <c r="EA384" s="797"/>
      <c r="EB384" s="797"/>
      <c r="EC384" s="797"/>
      <c r="ED384" s="797"/>
      <c r="EE384" s="797"/>
      <c r="EF384" s="797"/>
      <c r="EG384" s="797"/>
      <c r="EH384" s="797"/>
      <c r="EI384" s="797"/>
      <c r="EJ384" s="797"/>
      <c r="EK384" s="797"/>
      <c r="EL384" s="797"/>
      <c r="EM384" s="794"/>
      <c r="EN384" s="794"/>
      <c r="EO384" s="794"/>
      <c r="EP384" s="794"/>
      <c r="EQ384" s="794"/>
      <c r="ER384" s="794"/>
      <c r="ES384" s="794"/>
      <c r="ET384" s="794"/>
      <c r="EU384" s="794"/>
      <c r="EV384" s="794"/>
      <c r="EW384" s="794"/>
      <c r="EX384" s="794"/>
      <c r="EY384" s="794"/>
      <c r="EZ384" s="797"/>
      <c r="FA384" s="794"/>
      <c r="FB384" s="794"/>
      <c r="FC384" s="794"/>
      <c r="FD384" s="794"/>
      <c r="FE384" s="794"/>
      <c r="FF384" s="794"/>
      <c r="FG384" s="794"/>
      <c r="FH384" s="794"/>
      <c r="FI384" s="794"/>
      <c r="FJ384" s="794"/>
      <c r="FK384" s="794"/>
      <c r="FL384" s="794"/>
      <c r="FM384" s="794"/>
      <c r="FN384" s="794"/>
      <c r="FO384" s="794"/>
      <c r="FP384" s="794"/>
      <c r="FQ384" s="794"/>
      <c r="FR384" s="794"/>
      <c r="FS384" s="794"/>
      <c r="FT384" s="794"/>
      <c r="FU384" s="794"/>
      <c r="FV384" s="812" t="str">
        <f t="shared" si="89"/>
        <v/>
      </c>
      <c r="FW384" s="806" t="str">
        <f t="shared" si="90"/>
        <v/>
      </c>
      <c r="FX384" s="807" t="str">
        <f t="shared" si="91"/>
        <v/>
      </c>
      <c r="FY384" s="807" t="str">
        <f t="shared" si="92"/>
        <v/>
      </c>
      <c r="FZ384" s="808" t="str">
        <f t="shared" si="93"/>
        <v/>
      </c>
    </row>
    <row r="385" spans="14:182" x14ac:dyDescent="0.2">
      <c r="N385" s="804">
        <f>SUM(AirVision!A384)</f>
        <v>0</v>
      </c>
      <c r="O385" s="793"/>
      <c r="P385" s="794"/>
      <c r="Q385" s="794"/>
      <c r="R385" s="797"/>
      <c r="S385" s="797"/>
      <c r="T385" s="797"/>
      <c r="U385" s="797"/>
      <c r="V385" s="797"/>
      <c r="W385" s="797"/>
      <c r="X385" s="797"/>
      <c r="Y385" s="797"/>
      <c r="Z385" s="797"/>
      <c r="AA385" s="797"/>
      <c r="AB385" s="797"/>
      <c r="AC385" s="797"/>
      <c r="AD385" s="797"/>
      <c r="AE385" s="794"/>
      <c r="AF385" s="794"/>
      <c r="AG385" s="794"/>
      <c r="AH385" s="794"/>
      <c r="AI385" s="794"/>
      <c r="AJ385" s="794"/>
      <c r="AK385" s="794"/>
      <c r="AL385" s="794"/>
      <c r="AM385" s="794"/>
      <c r="AN385" s="794"/>
      <c r="AO385" s="794"/>
      <c r="AP385" s="794"/>
      <c r="AQ385" s="794"/>
      <c r="AR385" s="794"/>
      <c r="AS385" s="794"/>
      <c r="AT385" s="794"/>
      <c r="AU385" s="794"/>
      <c r="AV385" s="794"/>
      <c r="AW385" s="794"/>
      <c r="AX385" s="794"/>
      <c r="AY385" s="794"/>
      <c r="AZ385" s="794"/>
      <c r="BA385" s="794"/>
      <c r="BB385" s="794"/>
      <c r="BC385" s="794"/>
      <c r="BD385" s="794"/>
      <c r="BE385" s="794"/>
      <c r="BF385" s="794"/>
      <c r="BG385" s="794"/>
      <c r="BH385" s="794"/>
      <c r="BI385" s="794"/>
      <c r="BJ385" s="794"/>
      <c r="BK385" s="794"/>
      <c r="BL385" s="794"/>
      <c r="BM385" s="794"/>
      <c r="BN385" s="812" t="str">
        <f t="shared" si="84"/>
        <v/>
      </c>
      <c r="BO385" s="806" t="str">
        <f t="shared" si="85"/>
        <v/>
      </c>
      <c r="BP385" s="807" t="str">
        <f t="shared" si="86"/>
        <v/>
      </c>
      <c r="BQ385" s="807" t="str">
        <f t="shared" si="87"/>
        <v/>
      </c>
      <c r="BR385" s="808" t="str">
        <f t="shared" si="88"/>
        <v/>
      </c>
      <c r="BS385" s="793"/>
      <c r="BT385" s="794"/>
      <c r="BU385" s="794"/>
      <c r="BV385" s="797"/>
      <c r="BW385" s="797"/>
      <c r="BX385" s="797"/>
      <c r="BY385" s="797"/>
      <c r="BZ385" s="797"/>
      <c r="CA385" s="797"/>
      <c r="CB385" s="797"/>
      <c r="CC385" s="797"/>
      <c r="CD385" s="797"/>
      <c r="CE385" s="797"/>
      <c r="CF385" s="797"/>
      <c r="CG385" s="797"/>
      <c r="CH385" s="797"/>
      <c r="CI385" s="794"/>
      <c r="CJ385" s="794"/>
      <c r="CK385" s="794"/>
      <c r="CL385" s="794"/>
      <c r="CM385" s="794"/>
      <c r="CN385" s="794"/>
      <c r="CO385" s="794"/>
      <c r="CP385" s="794"/>
      <c r="CQ385" s="794"/>
      <c r="CR385" s="794"/>
      <c r="CS385" s="794"/>
      <c r="CT385" s="794"/>
      <c r="CU385" s="794"/>
      <c r="CV385" s="797"/>
      <c r="CW385" s="794"/>
      <c r="CX385" s="794"/>
      <c r="CY385" s="794"/>
      <c r="CZ385" s="794"/>
      <c r="DA385" s="794"/>
      <c r="DB385" s="794"/>
      <c r="DC385" s="794"/>
      <c r="DD385" s="794"/>
      <c r="DE385" s="794"/>
      <c r="DF385" s="794"/>
      <c r="DG385" s="794"/>
      <c r="DH385" s="794"/>
      <c r="DI385" s="794"/>
      <c r="DJ385" s="794"/>
      <c r="DK385" s="794"/>
      <c r="DL385" s="794"/>
      <c r="DM385" s="794"/>
      <c r="DN385" s="794"/>
      <c r="DO385" s="794"/>
      <c r="DP385" s="794"/>
      <c r="DQ385" s="794"/>
      <c r="DR385" s="812" t="str">
        <f t="shared" si="94"/>
        <v/>
      </c>
      <c r="DS385" s="806" t="str">
        <f t="shared" si="95"/>
        <v/>
      </c>
      <c r="DT385" s="807" t="str">
        <f t="shared" si="96"/>
        <v/>
      </c>
      <c r="DU385" s="807" t="str">
        <f t="shared" si="97"/>
        <v/>
      </c>
      <c r="DV385" s="808" t="str">
        <f t="shared" si="98"/>
        <v/>
      </c>
      <c r="DW385" s="793"/>
      <c r="DX385" s="794"/>
      <c r="DY385" s="794"/>
      <c r="DZ385" s="797"/>
      <c r="EA385" s="797"/>
      <c r="EB385" s="797"/>
      <c r="EC385" s="797"/>
      <c r="ED385" s="797"/>
      <c r="EE385" s="797"/>
      <c r="EF385" s="797"/>
      <c r="EG385" s="797"/>
      <c r="EH385" s="797"/>
      <c r="EI385" s="797"/>
      <c r="EJ385" s="797"/>
      <c r="EK385" s="797"/>
      <c r="EL385" s="797"/>
      <c r="EM385" s="794"/>
      <c r="EN385" s="794"/>
      <c r="EO385" s="794"/>
      <c r="EP385" s="794"/>
      <c r="EQ385" s="794"/>
      <c r="ER385" s="794"/>
      <c r="ES385" s="794"/>
      <c r="ET385" s="794"/>
      <c r="EU385" s="794"/>
      <c r="EV385" s="794"/>
      <c r="EW385" s="794"/>
      <c r="EX385" s="794"/>
      <c r="EY385" s="794"/>
      <c r="EZ385" s="797"/>
      <c r="FA385" s="794"/>
      <c r="FB385" s="794"/>
      <c r="FC385" s="794"/>
      <c r="FD385" s="794"/>
      <c r="FE385" s="794"/>
      <c r="FF385" s="794"/>
      <c r="FG385" s="794"/>
      <c r="FH385" s="794"/>
      <c r="FI385" s="794"/>
      <c r="FJ385" s="794"/>
      <c r="FK385" s="794"/>
      <c r="FL385" s="794"/>
      <c r="FM385" s="794"/>
      <c r="FN385" s="794"/>
      <c r="FO385" s="794"/>
      <c r="FP385" s="794"/>
      <c r="FQ385" s="794"/>
      <c r="FR385" s="794"/>
      <c r="FS385" s="794"/>
      <c r="FT385" s="794"/>
      <c r="FU385" s="794"/>
      <c r="FV385" s="812" t="str">
        <f t="shared" si="89"/>
        <v/>
      </c>
      <c r="FW385" s="806" t="str">
        <f t="shared" si="90"/>
        <v/>
      </c>
      <c r="FX385" s="807" t="str">
        <f t="shared" si="91"/>
        <v/>
      </c>
      <c r="FY385" s="807" t="str">
        <f t="shared" si="92"/>
        <v/>
      </c>
      <c r="FZ385" s="808" t="str">
        <f t="shared" si="93"/>
        <v/>
      </c>
    </row>
    <row r="386" spans="14:182" x14ac:dyDescent="0.2">
      <c r="N386" s="804">
        <f>SUM(AirVision!A385)</f>
        <v>0</v>
      </c>
      <c r="O386" s="793"/>
      <c r="P386" s="794"/>
      <c r="Q386" s="794"/>
      <c r="R386" s="797"/>
      <c r="S386" s="797"/>
      <c r="T386" s="797"/>
      <c r="U386" s="797"/>
      <c r="V386" s="797"/>
      <c r="W386" s="797"/>
      <c r="X386" s="797"/>
      <c r="Y386" s="797"/>
      <c r="Z386" s="797"/>
      <c r="AA386" s="797"/>
      <c r="AB386" s="797"/>
      <c r="AC386" s="797"/>
      <c r="AD386" s="797"/>
      <c r="AE386" s="794"/>
      <c r="AF386" s="794"/>
      <c r="AG386" s="794"/>
      <c r="AH386" s="794"/>
      <c r="AI386" s="794"/>
      <c r="AJ386" s="794"/>
      <c r="AK386" s="794"/>
      <c r="AL386" s="794"/>
      <c r="AM386" s="794"/>
      <c r="AN386" s="794"/>
      <c r="AO386" s="794"/>
      <c r="AP386" s="794"/>
      <c r="AQ386" s="794"/>
      <c r="AR386" s="794"/>
      <c r="AS386" s="794"/>
      <c r="AT386" s="794"/>
      <c r="AU386" s="794"/>
      <c r="AV386" s="794"/>
      <c r="AW386" s="794"/>
      <c r="AX386" s="794"/>
      <c r="AY386" s="794"/>
      <c r="AZ386" s="794"/>
      <c r="BA386" s="794"/>
      <c r="BB386" s="794"/>
      <c r="BC386" s="794"/>
      <c r="BD386" s="794"/>
      <c r="BE386" s="794"/>
      <c r="BF386" s="794"/>
      <c r="BG386" s="794"/>
      <c r="BH386" s="794"/>
      <c r="BI386" s="794"/>
      <c r="BJ386" s="794"/>
      <c r="BK386" s="794"/>
      <c r="BL386" s="794"/>
      <c r="BM386" s="794"/>
      <c r="BN386" s="812" t="str">
        <f t="shared" si="84"/>
        <v/>
      </c>
      <c r="BO386" s="806" t="str">
        <f t="shared" si="85"/>
        <v/>
      </c>
      <c r="BP386" s="807" t="str">
        <f t="shared" si="86"/>
        <v/>
      </c>
      <c r="BQ386" s="807" t="str">
        <f t="shared" si="87"/>
        <v/>
      </c>
      <c r="BR386" s="808" t="str">
        <f t="shared" si="88"/>
        <v/>
      </c>
      <c r="BS386" s="793"/>
      <c r="BT386" s="794"/>
      <c r="BU386" s="794"/>
      <c r="BV386" s="797"/>
      <c r="BW386" s="797"/>
      <c r="BX386" s="797"/>
      <c r="BY386" s="797"/>
      <c r="BZ386" s="797"/>
      <c r="CA386" s="797"/>
      <c r="CB386" s="797"/>
      <c r="CC386" s="797"/>
      <c r="CD386" s="797"/>
      <c r="CE386" s="797"/>
      <c r="CF386" s="797"/>
      <c r="CG386" s="797"/>
      <c r="CH386" s="797"/>
      <c r="CI386" s="794"/>
      <c r="CJ386" s="794"/>
      <c r="CK386" s="794"/>
      <c r="CL386" s="794"/>
      <c r="CM386" s="794"/>
      <c r="CN386" s="794"/>
      <c r="CO386" s="794"/>
      <c r="CP386" s="794"/>
      <c r="CQ386" s="794"/>
      <c r="CR386" s="794"/>
      <c r="CS386" s="794"/>
      <c r="CT386" s="794"/>
      <c r="CU386" s="794"/>
      <c r="CV386" s="797"/>
      <c r="CW386" s="794"/>
      <c r="CX386" s="794"/>
      <c r="CY386" s="794"/>
      <c r="CZ386" s="794"/>
      <c r="DA386" s="794"/>
      <c r="DB386" s="794"/>
      <c r="DC386" s="794"/>
      <c r="DD386" s="794"/>
      <c r="DE386" s="794"/>
      <c r="DF386" s="794"/>
      <c r="DG386" s="794"/>
      <c r="DH386" s="794"/>
      <c r="DI386" s="794"/>
      <c r="DJ386" s="794"/>
      <c r="DK386" s="794"/>
      <c r="DL386" s="794"/>
      <c r="DM386" s="794"/>
      <c r="DN386" s="794"/>
      <c r="DO386" s="794"/>
      <c r="DP386" s="794"/>
      <c r="DQ386" s="794"/>
      <c r="DR386" s="812" t="str">
        <f t="shared" si="94"/>
        <v/>
      </c>
      <c r="DS386" s="806" t="str">
        <f t="shared" si="95"/>
        <v/>
      </c>
      <c r="DT386" s="807" t="str">
        <f t="shared" si="96"/>
        <v/>
      </c>
      <c r="DU386" s="807" t="str">
        <f t="shared" si="97"/>
        <v/>
      </c>
      <c r="DV386" s="808" t="str">
        <f t="shared" si="98"/>
        <v/>
      </c>
      <c r="DW386" s="793"/>
      <c r="DX386" s="794"/>
      <c r="DY386" s="794"/>
      <c r="DZ386" s="797"/>
      <c r="EA386" s="797"/>
      <c r="EB386" s="797"/>
      <c r="EC386" s="797"/>
      <c r="ED386" s="797"/>
      <c r="EE386" s="797"/>
      <c r="EF386" s="797"/>
      <c r="EG386" s="797"/>
      <c r="EH386" s="797"/>
      <c r="EI386" s="797"/>
      <c r="EJ386" s="797"/>
      <c r="EK386" s="797"/>
      <c r="EL386" s="797"/>
      <c r="EM386" s="794"/>
      <c r="EN386" s="794"/>
      <c r="EO386" s="794"/>
      <c r="EP386" s="794"/>
      <c r="EQ386" s="794"/>
      <c r="ER386" s="794"/>
      <c r="ES386" s="794"/>
      <c r="ET386" s="794"/>
      <c r="EU386" s="794"/>
      <c r="EV386" s="794"/>
      <c r="EW386" s="794"/>
      <c r="EX386" s="794"/>
      <c r="EY386" s="794"/>
      <c r="EZ386" s="797"/>
      <c r="FA386" s="794"/>
      <c r="FB386" s="794"/>
      <c r="FC386" s="794"/>
      <c r="FD386" s="794"/>
      <c r="FE386" s="794"/>
      <c r="FF386" s="794"/>
      <c r="FG386" s="794"/>
      <c r="FH386" s="794"/>
      <c r="FI386" s="794"/>
      <c r="FJ386" s="794"/>
      <c r="FK386" s="794"/>
      <c r="FL386" s="794"/>
      <c r="FM386" s="794"/>
      <c r="FN386" s="794"/>
      <c r="FO386" s="794"/>
      <c r="FP386" s="794"/>
      <c r="FQ386" s="794"/>
      <c r="FR386" s="794"/>
      <c r="FS386" s="794"/>
      <c r="FT386" s="794"/>
      <c r="FU386" s="794"/>
      <c r="FV386" s="812" t="str">
        <f t="shared" si="89"/>
        <v/>
      </c>
      <c r="FW386" s="806" t="str">
        <f t="shared" si="90"/>
        <v/>
      </c>
      <c r="FX386" s="807" t="str">
        <f t="shared" si="91"/>
        <v/>
      </c>
      <c r="FY386" s="807" t="str">
        <f t="shared" si="92"/>
        <v/>
      </c>
      <c r="FZ386" s="808" t="str">
        <f t="shared" si="93"/>
        <v/>
      </c>
    </row>
    <row r="387" spans="14:182" x14ac:dyDescent="0.2">
      <c r="N387" s="804">
        <f>SUM(AirVision!A386)</f>
        <v>0</v>
      </c>
      <c r="O387" s="793"/>
      <c r="P387" s="794"/>
      <c r="Q387" s="794"/>
      <c r="R387" s="797"/>
      <c r="S387" s="797"/>
      <c r="T387" s="797"/>
      <c r="U387" s="797"/>
      <c r="V387" s="797"/>
      <c r="W387" s="797"/>
      <c r="X387" s="797"/>
      <c r="Y387" s="797"/>
      <c r="Z387" s="797"/>
      <c r="AA387" s="797"/>
      <c r="AB387" s="797"/>
      <c r="AC387" s="797"/>
      <c r="AD387" s="797"/>
      <c r="AE387" s="794"/>
      <c r="AF387" s="794"/>
      <c r="AG387" s="794"/>
      <c r="AH387" s="794"/>
      <c r="AI387" s="794"/>
      <c r="AJ387" s="794"/>
      <c r="AK387" s="794"/>
      <c r="AL387" s="794"/>
      <c r="AM387" s="794"/>
      <c r="AN387" s="794"/>
      <c r="AO387" s="794"/>
      <c r="AP387" s="794"/>
      <c r="AQ387" s="794"/>
      <c r="AR387" s="794"/>
      <c r="AS387" s="794"/>
      <c r="AT387" s="794"/>
      <c r="AU387" s="794"/>
      <c r="AV387" s="794"/>
      <c r="AW387" s="794"/>
      <c r="AX387" s="794"/>
      <c r="AY387" s="794"/>
      <c r="AZ387" s="794"/>
      <c r="BA387" s="794"/>
      <c r="BB387" s="794"/>
      <c r="BC387" s="794"/>
      <c r="BD387" s="794"/>
      <c r="BE387" s="794"/>
      <c r="BF387" s="794"/>
      <c r="BG387" s="794"/>
      <c r="BH387" s="794"/>
      <c r="BI387" s="794"/>
      <c r="BJ387" s="794"/>
      <c r="BK387" s="794"/>
      <c r="BL387" s="794"/>
      <c r="BM387" s="794"/>
      <c r="BN387" s="812" t="str">
        <f t="shared" si="84"/>
        <v/>
      </c>
      <c r="BO387" s="806" t="str">
        <f t="shared" si="85"/>
        <v/>
      </c>
      <c r="BP387" s="807" t="str">
        <f t="shared" si="86"/>
        <v/>
      </c>
      <c r="BQ387" s="807" t="str">
        <f t="shared" si="87"/>
        <v/>
      </c>
      <c r="BR387" s="808" t="str">
        <f t="shared" si="88"/>
        <v/>
      </c>
      <c r="BS387" s="793"/>
      <c r="BT387" s="794"/>
      <c r="BU387" s="794"/>
      <c r="BV387" s="797"/>
      <c r="BW387" s="797"/>
      <c r="BX387" s="797"/>
      <c r="BY387" s="797"/>
      <c r="BZ387" s="797"/>
      <c r="CA387" s="797"/>
      <c r="CB387" s="797"/>
      <c r="CC387" s="797"/>
      <c r="CD387" s="797"/>
      <c r="CE387" s="797"/>
      <c r="CF387" s="797"/>
      <c r="CG387" s="797"/>
      <c r="CH387" s="797"/>
      <c r="CI387" s="794"/>
      <c r="CJ387" s="794"/>
      <c r="CK387" s="794"/>
      <c r="CL387" s="794"/>
      <c r="CM387" s="794"/>
      <c r="CN387" s="794"/>
      <c r="CO387" s="794"/>
      <c r="CP387" s="794"/>
      <c r="CQ387" s="794"/>
      <c r="CR387" s="794"/>
      <c r="CS387" s="794"/>
      <c r="CT387" s="794"/>
      <c r="CU387" s="794"/>
      <c r="CV387" s="797"/>
      <c r="CW387" s="794"/>
      <c r="CX387" s="794"/>
      <c r="CY387" s="794"/>
      <c r="CZ387" s="794"/>
      <c r="DA387" s="794"/>
      <c r="DB387" s="794"/>
      <c r="DC387" s="794"/>
      <c r="DD387" s="794"/>
      <c r="DE387" s="794"/>
      <c r="DF387" s="794"/>
      <c r="DG387" s="794"/>
      <c r="DH387" s="794"/>
      <c r="DI387" s="794"/>
      <c r="DJ387" s="794"/>
      <c r="DK387" s="794"/>
      <c r="DL387" s="794"/>
      <c r="DM387" s="794"/>
      <c r="DN387" s="794"/>
      <c r="DO387" s="794"/>
      <c r="DP387" s="794"/>
      <c r="DQ387" s="794"/>
      <c r="DR387" s="812" t="str">
        <f t="shared" si="94"/>
        <v/>
      </c>
      <c r="DS387" s="806" t="str">
        <f t="shared" si="95"/>
        <v/>
      </c>
      <c r="DT387" s="807" t="str">
        <f t="shared" si="96"/>
        <v/>
      </c>
      <c r="DU387" s="807" t="str">
        <f t="shared" si="97"/>
        <v/>
      </c>
      <c r="DV387" s="808" t="str">
        <f t="shared" si="98"/>
        <v/>
      </c>
      <c r="DW387" s="793"/>
      <c r="DX387" s="794"/>
      <c r="DY387" s="794"/>
      <c r="DZ387" s="797"/>
      <c r="EA387" s="797"/>
      <c r="EB387" s="797"/>
      <c r="EC387" s="797"/>
      <c r="ED387" s="797"/>
      <c r="EE387" s="797"/>
      <c r="EF387" s="797"/>
      <c r="EG387" s="797"/>
      <c r="EH387" s="797"/>
      <c r="EI387" s="797"/>
      <c r="EJ387" s="797"/>
      <c r="EK387" s="797"/>
      <c r="EL387" s="797"/>
      <c r="EM387" s="794"/>
      <c r="EN387" s="794"/>
      <c r="EO387" s="794"/>
      <c r="EP387" s="794"/>
      <c r="EQ387" s="794"/>
      <c r="ER387" s="794"/>
      <c r="ES387" s="794"/>
      <c r="ET387" s="794"/>
      <c r="EU387" s="794"/>
      <c r="EV387" s="794"/>
      <c r="EW387" s="794"/>
      <c r="EX387" s="794"/>
      <c r="EY387" s="794"/>
      <c r="EZ387" s="797"/>
      <c r="FA387" s="794"/>
      <c r="FB387" s="794"/>
      <c r="FC387" s="794"/>
      <c r="FD387" s="794"/>
      <c r="FE387" s="794"/>
      <c r="FF387" s="794"/>
      <c r="FG387" s="794"/>
      <c r="FH387" s="794"/>
      <c r="FI387" s="794"/>
      <c r="FJ387" s="794"/>
      <c r="FK387" s="794"/>
      <c r="FL387" s="794"/>
      <c r="FM387" s="794"/>
      <c r="FN387" s="794"/>
      <c r="FO387" s="794"/>
      <c r="FP387" s="794"/>
      <c r="FQ387" s="794"/>
      <c r="FR387" s="794"/>
      <c r="FS387" s="794"/>
      <c r="FT387" s="794"/>
      <c r="FU387" s="794"/>
      <c r="FV387" s="812" t="str">
        <f t="shared" si="89"/>
        <v/>
      </c>
      <c r="FW387" s="806" t="str">
        <f t="shared" si="90"/>
        <v/>
      </c>
      <c r="FX387" s="807" t="str">
        <f t="shared" si="91"/>
        <v/>
      </c>
      <c r="FY387" s="807" t="str">
        <f t="shared" si="92"/>
        <v/>
      </c>
      <c r="FZ387" s="808" t="str">
        <f t="shared" si="93"/>
        <v/>
      </c>
    </row>
    <row r="388" spans="14:182" x14ac:dyDescent="0.2">
      <c r="N388" s="804">
        <f>SUM(AirVision!A387)</f>
        <v>0</v>
      </c>
      <c r="O388" s="793"/>
      <c r="P388" s="794"/>
      <c r="Q388" s="794"/>
      <c r="R388" s="797"/>
      <c r="S388" s="797"/>
      <c r="T388" s="797"/>
      <c r="U388" s="797"/>
      <c r="V388" s="797"/>
      <c r="W388" s="797"/>
      <c r="X388" s="797"/>
      <c r="Y388" s="797"/>
      <c r="Z388" s="797"/>
      <c r="AA388" s="797"/>
      <c r="AB388" s="797"/>
      <c r="AC388" s="797"/>
      <c r="AD388" s="797"/>
      <c r="AE388" s="794"/>
      <c r="AF388" s="794"/>
      <c r="AG388" s="794"/>
      <c r="AH388" s="794"/>
      <c r="AI388" s="794"/>
      <c r="AJ388" s="794"/>
      <c r="AK388" s="794"/>
      <c r="AL388" s="794"/>
      <c r="AM388" s="794"/>
      <c r="AN388" s="794"/>
      <c r="AO388" s="794"/>
      <c r="AP388" s="794"/>
      <c r="AQ388" s="794"/>
      <c r="AR388" s="794"/>
      <c r="AS388" s="794"/>
      <c r="AT388" s="794"/>
      <c r="AU388" s="794"/>
      <c r="AV388" s="794"/>
      <c r="AW388" s="794"/>
      <c r="AX388" s="794"/>
      <c r="AY388" s="794"/>
      <c r="AZ388" s="794"/>
      <c r="BA388" s="794"/>
      <c r="BB388" s="794"/>
      <c r="BC388" s="794"/>
      <c r="BD388" s="794"/>
      <c r="BE388" s="794"/>
      <c r="BF388" s="794"/>
      <c r="BG388" s="794"/>
      <c r="BH388" s="794"/>
      <c r="BI388" s="794"/>
      <c r="BJ388" s="794"/>
      <c r="BK388" s="794"/>
      <c r="BL388" s="794"/>
      <c r="BM388" s="794"/>
      <c r="BN388" s="812" t="str">
        <f t="shared" si="84"/>
        <v/>
      </c>
      <c r="BO388" s="806" t="str">
        <f t="shared" si="85"/>
        <v/>
      </c>
      <c r="BP388" s="807" t="str">
        <f t="shared" si="86"/>
        <v/>
      </c>
      <c r="BQ388" s="807" t="str">
        <f t="shared" si="87"/>
        <v/>
      </c>
      <c r="BR388" s="808" t="str">
        <f t="shared" si="88"/>
        <v/>
      </c>
      <c r="BS388" s="793"/>
      <c r="BT388" s="794"/>
      <c r="BU388" s="794"/>
      <c r="BV388" s="797"/>
      <c r="BW388" s="797"/>
      <c r="BX388" s="797"/>
      <c r="BY388" s="797"/>
      <c r="BZ388" s="797"/>
      <c r="CA388" s="797"/>
      <c r="CB388" s="797"/>
      <c r="CC388" s="797"/>
      <c r="CD388" s="797"/>
      <c r="CE388" s="797"/>
      <c r="CF388" s="797"/>
      <c r="CG388" s="797"/>
      <c r="CH388" s="797"/>
      <c r="CI388" s="794"/>
      <c r="CJ388" s="794"/>
      <c r="CK388" s="794"/>
      <c r="CL388" s="794"/>
      <c r="CM388" s="794"/>
      <c r="CN388" s="794"/>
      <c r="CO388" s="794"/>
      <c r="CP388" s="794"/>
      <c r="CQ388" s="794"/>
      <c r="CR388" s="794"/>
      <c r="CS388" s="794"/>
      <c r="CT388" s="794"/>
      <c r="CU388" s="794"/>
      <c r="CV388" s="797"/>
      <c r="CW388" s="794"/>
      <c r="CX388" s="794"/>
      <c r="CY388" s="794"/>
      <c r="CZ388" s="794"/>
      <c r="DA388" s="794"/>
      <c r="DB388" s="794"/>
      <c r="DC388" s="794"/>
      <c r="DD388" s="794"/>
      <c r="DE388" s="794"/>
      <c r="DF388" s="794"/>
      <c r="DG388" s="794"/>
      <c r="DH388" s="794"/>
      <c r="DI388" s="794"/>
      <c r="DJ388" s="794"/>
      <c r="DK388" s="794"/>
      <c r="DL388" s="794"/>
      <c r="DM388" s="794"/>
      <c r="DN388" s="794"/>
      <c r="DO388" s="794"/>
      <c r="DP388" s="794"/>
      <c r="DQ388" s="794"/>
      <c r="DR388" s="812" t="str">
        <f t="shared" si="94"/>
        <v/>
      </c>
      <c r="DS388" s="806" t="str">
        <f t="shared" si="95"/>
        <v/>
      </c>
      <c r="DT388" s="807" t="str">
        <f t="shared" si="96"/>
        <v/>
      </c>
      <c r="DU388" s="807" t="str">
        <f t="shared" si="97"/>
        <v/>
      </c>
      <c r="DV388" s="808" t="str">
        <f t="shared" si="98"/>
        <v/>
      </c>
      <c r="DW388" s="793"/>
      <c r="DX388" s="794"/>
      <c r="DY388" s="794"/>
      <c r="DZ388" s="797"/>
      <c r="EA388" s="797"/>
      <c r="EB388" s="797"/>
      <c r="EC388" s="797"/>
      <c r="ED388" s="797"/>
      <c r="EE388" s="797"/>
      <c r="EF388" s="797"/>
      <c r="EG388" s="797"/>
      <c r="EH388" s="797"/>
      <c r="EI388" s="797"/>
      <c r="EJ388" s="797"/>
      <c r="EK388" s="797"/>
      <c r="EL388" s="797"/>
      <c r="EM388" s="794"/>
      <c r="EN388" s="794"/>
      <c r="EO388" s="794"/>
      <c r="EP388" s="794"/>
      <c r="EQ388" s="794"/>
      <c r="ER388" s="794"/>
      <c r="ES388" s="794"/>
      <c r="ET388" s="794"/>
      <c r="EU388" s="794"/>
      <c r="EV388" s="794"/>
      <c r="EW388" s="794"/>
      <c r="EX388" s="794"/>
      <c r="EY388" s="794"/>
      <c r="EZ388" s="797"/>
      <c r="FA388" s="794"/>
      <c r="FB388" s="794"/>
      <c r="FC388" s="794"/>
      <c r="FD388" s="794"/>
      <c r="FE388" s="794"/>
      <c r="FF388" s="794"/>
      <c r="FG388" s="794"/>
      <c r="FH388" s="794"/>
      <c r="FI388" s="794"/>
      <c r="FJ388" s="794"/>
      <c r="FK388" s="794"/>
      <c r="FL388" s="794"/>
      <c r="FM388" s="794"/>
      <c r="FN388" s="794"/>
      <c r="FO388" s="794"/>
      <c r="FP388" s="794"/>
      <c r="FQ388" s="794"/>
      <c r="FR388" s="794"/>
      <c r="FS388" s="794"/>
      <c r="FT388" s="794"/>
      <c r="FU388" s="794"/>
      <c r="FV388" s="812" t="str">
        <f t="shared" si="89"/>
        <v/>
      </c>
      <c r="FW388" s="806" t="str">
        <f t="shared" si="90"/>
        <v/>
      </c>
      <c r="FX388" s="807" t="str">
        <f t="shared" si="91"/>
        <v/>
      </c>
      <c r="FY388" s="807" t="str">
        <f t="shared" si="92"/>
        <v/>
      </c>
      <c r="FZ388" s="808" t="str">
        <f t="shared" si="93"/>
        <v/>
      </c>
    </row>
    <row r="389" spans="14:182" x14ac:dyDescent="0.2">
      <c r="N389" s="804">
        <f>SUM(AirVision!A388)</f>
        <v>0</v>
      </c>
      <c r="O389" s="793"/>
      <c r="P389" s="794"/>
      <c r="Q389" s="794"/>
      <c r="R389" s="797"/>
      <c r="S389" s="797"/>
      <c r="T389" s="797"/>
      <c r="U389" s="797"/>
      <c r="V389" s="797"/>
      <c r="W389" s="797"/>
      <c r="X389" s="797"/>
      <c r="Y389" s="797"/>
      <c r="Z389" s="797"/>
      <c r="AA389" s="797"/>
      <c r="AB389" s="797"/>
      <c r="AC389" s="797"/>
      <c r="AD389" s="797"/>
      <c r="AE389" s="794"/>
      <c r="AF389" s="794"/>
      <c r="AG389" s="794"/>
      <c r="AH389" s="794"/>
      <c r="AI389" s="794"/>
      <c r="AJ389" s="794"/>
      <c r="AK389" s="794"/>
      <c r="AL389" s="794"/>
      <c r="AM389" s="794"/>
      <c r="AN389" s="794"/>
      <c r="AO389" s="794"/>
      <c r="AP389" s="794"/>
      <c r="AQ389" s="794"/>
      <c r="AR389" s="794"/>
      <c r="AS389" s="794"/>
      <c r="AT389" s="794"/>
      <c r="AU389" s="794"/>
      <c r="AV389" s="794"/>
      <c r="AW389" s="794"/>
      <c r="AX389" s="794"/>
      <c r="AY389" s="794"/>
      <c r="AZ389" s="794"/>
      <c r="BA389" s="794"/>
      <c r="BB389" s="794"/>
      <c r="BC389" s="794"/>
      <c r="BD389" s="794"/>
      <c r="BE389" s="794"/>
      <c r="BF389" s="794"/>
      <c r="BG389" s="794"/>
      <c r="BH389" s="794"/>
      <c r="BI389" s="794"/>
      <c r="BJ389" s="794"/>
      <c r="BK389" s="794"/>
      <c r="BL389" s="794"/>
      <c r="BM389" s="794"/>
      <c r="BN389" s="812" t="str">
        <f t="shared" si="84"/>
        <v/>
      </c>
      <c r="BO389" s="806" t="str">
        <f t="shared" si="85"/>
        <v/>
      </c>
      <c r="BP389" s="807" t="str">
        <f t="shared" si="86"/>
        <v/>
      </c>
      <c r="BQ389" s="807" t="str">
        <f t="shared" si="87"/>
        <v/>
      </c>
      <c r="BR389" s="808" t="str">
        <f t="shared" si="88"/>
        <v/>
      </c>
      <c r="BS389" s="793"/>
      <c r="BT389" s="794"/>
      <c r="BU389" s="794"/>
      <c r="BV389" s="797"/>
      <c r="BW389" s="797"/>
      <c r="BX389" s="797"/>
      <c r="BY389" s="797"/>
      <c r="BZ389" s="797"/>
      <c r="CA389" s="797"/>
      <c r="CB389" s="797"/>
      <c r="CC389" s="797"/>
      <c r="CD389" s="797"/>
      <c r="CE389" s="797"/>
      <c r="CF389" s="797"/>
      <c r="CG389" s="797"/>
      <c r="CH389" s="797"/>
      <c r="CI389" s="794"/>
      <c r="CJ389" s="794"/>
      <c r="CK389" s="794"/>
      <c r="CL389" s="794"/>
      <c r="CM389" s="794"/>
      <c r="CN389" s="794"/>
      <c r="CO389" s="794"/>
      <c r="CP389" s="794"/>
      <c r="CQ389" s="794"/>
      <c r="CR389" s="794"/>
      <c r="CS389" s="794"/>
      <c r="CT389" s="794"/>
      <c r="CU389" s="794"/>
      <c r="CV389" s="797"/>
      <c r="CW389" s="794"/>
      <c r="CX389" s="794"/>
      <c r="CY389" s="794"/>
      <c r="CZ389" s="794"/>
      <c r="DA389" s="794"/>
      <c r="DB389" s="794"/>
      <c r="DC389" s="794"/>
      <c r="DD389" s="794"/>
      <c r="DE389" s="794"/>
      <c r="DF389" s="794"/>
      <c r="DG389" s="794"/>
      <c r="DH389" s="794"/>
      <c r="DI389" s="794"/>
      <c r="DJ389" s="794"/>
      <c r="DK389" s="794"/>
      <c r="DL389" s="794"/>
      <c r="DM389" s="794"/>
      <c r="DN389" s="794"/>
      <c r="DO389" s="794"/>
      <c r="DP389" s="794"/>
      <c r="DQ389" s="794"/>
      <c r="DR389" s="812" t="str">
        <f t="shared" si="94"/>
        <v/>
      </c>
      <c r="DS389" s="806" t="str">
        <f t="shared" si="95"/>
        <v/>
      </c>
      <c r="DT389" s="807" t="str">
        <f t="shared" si="96"/>
        <v/>
      </c>
      <c r="DU389" s="807" t="str">
        <f t="shared" si="97"/>
        <v/>
      </c>
      <c r="DV389" s="808" t="str">
        <f t="shared" si="98"/>
        <v/>
      </c>
      <c r="DW389" s="793"/>
      <c r="DX389" s="794"/>
      <c r="DY389" s="794"/>
      <c r="DZ389" s="797"/>
      <c r="EA389" s="797"/>
      <c r="EB389" s="797"/>
      <c r="EC389" s="797"/>
      <c r="ED389" s="797"/>
      <c r="EE389" s="797"/>
      <c r="EF389" s="797"/>
      <c r="EG389" s="797"/>
      <c r="EH389" s="797"/>
      <c r="EI389" s="797"/>
      <c r="EJ389" s="797"/>
      <c r="EK389" s="797"/>
      <c r="EL389" s="797"/>
      <c r="EM389" s="794"/>
      <c r="EN389" s="794"/>
      <c r="EO389" s="794"/>
      <c r="EP389" s="794"/>
      <c r="EQ389" s="794"/>
      <c r="ER389" s="794"/>
      <c r="ES389" s="794"/>
      <c r="ET389" s="794"/>
      <c r="EU389" s="794"/>
      <c r="EV389" s="794"/>
      <c r="EW389" s="794"/>
      <c r="EX389" s="794"/>
      <c r="EY389" s="794"/>
      <c r="EZ389" s="797"/>
      <c r="FA389" s="794"/>
      <c r="FB389" s="794"/>
      <c r="FC389" s="794"/>
      <c r="FD389" s="794"/>
      <c r="FE389" s="794"/>
      <c r="FF389" s="794"/>
      <c r="FG389" s="794"/>
      <c r="FH389" s="794"/>
      <c r="FI389" s="794"/>
      <c r="FJ389" s="794"/>
      <c r="FK389" s="794"/>
      <c r="FL389" s="794"/>
      <c r="FM389" s="794"/>
      <c r="FN389" s="794"/>
      <c r="FO389" s="794"/>
      <c r="FP389" s="794"/>
      <c r="FQ389" s="794"/>
      <c r="FR389" s="794"/>
      <c r="FS389" s="794"/>
      <c r="FT389" s="794"/>
      <c r="FU389" s="794"/>
      <c r="FV389" s="812" t="str">
        <f t="shared" si="89"/>
        <v/>
      </c>
      <c r="FW389" s="806" t="str">
        <f t="shared" si="90"/>
        <v/>
      </c>
      <c r="FX389" s="807" t="str">
        <f t="shared" si="91"/>
        <v/>
      </c>
      <c r="FY389" s="807" t="str">
        <f t="shared" si="92"/>
        <v/>
      </c>
      <c r="FZ389" s="808" t="str">
        <f t="shared" si="93"/>
        <v/>
      </c>
    </row>
    <row r="390" spans="14:182" x14ac:dyDescent="0.2">
      <c r="N390" s="804">
        <f>SUM(AirVision!A389)</f>
        <v>0</v>
      </c>
      <c r="O390" s="793"/>
      <c r="P390" s="794"/>
      <c r="Q390" s="794"/>
      <c r="R390" s="797"/>
      <c r="S390" s="797"/>
      <c r="T390" s="797"/>
      <c r="U390" s="797"/>
      <c r="V390" s="797"/>
      <c r="W390" s="797"/>
      <c r="X390" s="797"/>
      <c r="Y390" s="797"/>
      <c r="Z390" s="797"/>
      <c r="AA390" s="797"/>
      <c r="AB390" s="797"/>
      <c r="AC390" s="797"/>
      <c r="AD390" s="797"/>
      <c r="AE390" s="794"/>
      <c r="AF390" s="794"/>
      <c r="AG390" s="794"/>
      <c r="AH390" s="794"/>
      <c r="AI390" s="794"/>
      <c r="AJ390" s="794"/>
      <c r="AK390" s="794"/>
      <c r="AL390" s="794"/>
      <c r="AM390" s="794"/>
      <c r="AN390" s="794"/>
      <c r="AO390" s="794"/>
      <c r="AP390" s="794"/>
      <c r="AQ390" s="794"/>
      <c r="AR390" s="794"/>
      <c r="AS390" s="794"/>
      <c r="AT390" s="794"/>
      <c r="AU390" s="794"/>
      <c r="AV390" s="794"/>
      <c r="AW390" s="794"/>
      <c r="AX390" s="794"/>
      <c r="AY390" s="794"/>
      <c r="AZ390" s="794"/>
      <c r="BA390" s="794"/>
      <c r="BB390" s="794"/>
      <c r="BC390" s="794"/>
      <c r="BD390" s="794"/>
      <c r="BE390" s="794"/>
      <c r="BF390" s="794"/>
      <c r="BG390" s="794"/>
      <c r="BH390" s="794"/>
      <c r="BI390" s="794"/>
      <c r="BJ390" s="794"/>
      <c r="BK390" s="794"/>
      <c r="BL390" s="794"/>
      <c r="BM390" s="794"/>
      <c r="BN390" s="812" t="str">
        <f t="shared" ref="BN390:BN453" si="99">IF(ISNUMBER(R390),R390*2.237,"")</f>
        <v/>
      </c>
      <c r="BO390" s="806" t="str">
        <f t="shared" ref="BO390:BO453" si="100">IF(ISNUMBER(S390),S390*2.237,"")</f>
        <v/>
      </c>
      <c r="BP390" s="807" t="str">
        <f t="shared" ref="BP390:BP453" si="101">IF(ISNUMBER(X390),CONVERT(X390,"C","F"),"")</f>
        <v/>
      </c>
      <c r="BQ390" s="807" t="str">
        <f t="shared" ref="BQ390:BQ453" si="102">IF(ISNUMBER(Y390),CONVERT(Y390,"C","F"),"")</f>
        <v/>
      </c>
      <c r="BR390" s="808" t="str">
        <f t="shared" ref="BR390:BR453" si="103">IF(ISNUMBER(Z390),CONVERT(Z390,"C","F"),"")</f>
        <v/>
      </c>
      <c r="BS390" s="793"/>
      <c r="BT390" s="794"/>
      <c r="BU390" s="794"/>
      <c r="BV390" s="797"/>
      <c r="BW390" s="797"/>
      <c r="BX390" s="797"/>
      <c r="BY390" s="797"/>
      <c r="BZ390" s="797"/>
      <c r="CA390" s="797"/>
      <c r="CB390" s="797"/>
      <c r="CC390" s="797"/>
      <c r="CD390" s="797"/>
      <c r="CE390" s="797"/>
      <c r="CF390" s="797"/>
      <c r="CG390" s="797"/>
      <c r="CH390" s="797"/>
      <c r="CI390" s="794"/>
      <c r="CJ390" s="794"/>
      <c r="CK390" s="794"/>
      <c r="CL390" s="794"/>
      <c r="CM390" s="794"/>
      <c r="CN390" s="794"/>
      <c r="CO390" s="794"/>
      <c r="CP390" s="794"/>
      <c r="CQ390" s="794"/>
      <c r="CR390" s="794"/>
      <c r="CS390" s="794"/>
      <c r="CT390" s="794"/>
      <c r="CU390" s="794"/>
      <c r="CV390" s="797"/>
      <c r="CW390" s="794"/>
      <c r="CX390" s="794"/>
      <c r="CY390" s="794"/>
      <c r="CZ390" s="794"/>
      <c r="DA390" s="794"/>
      <c r="DB390" s="794"/>
      <c r="DC390" s="794"/>
      <c r="DD390" s="794"/>
      <c r="DE390" s="794"/>
      <c r="DF390" s="794"/>
      <c r="DG390" s="794"/>
      <c r="DH390" s="794"/>
      <c r="DI390" s="794"/>
      <c r="DJ390" s="794"/>
      <c r="DK390" s="794"/>
      <c r="DL390" s="794"/>
      <c r="DM390" s="794"/>
      <c r="DN390" s="794"/>
      <c r="DO390" s="794"/>
      <c r="DP390" s="794"/>
      <c r="DQ390" s="794"/>
      <c r="DR390" s="812" t="str">
        <f t="shared" si="94"/>
        <v/>
      </c>
      <c r="DS390" s="806" t="str">
        <f t="shared" si="95"/>
        <v/>
      </c>
      <c r="DT390" s="807" t="str">
        <f t="shared" si="96"/>
        <v/>
      </c>
      <c r="DU390" s="807" t="str">
        <f t="shared" si="97"/>
        <v/>
      </c>
      <c r="DV390" s="808" t="str">
        <f t="shared" si="98"/>
        <v/>
      </c>
      <c r="DW390" s="793"/>
      <c r="DX390" s="794"/>
      <c r="DY390" s="794"/>
      <c r="DZ390" s="797"/>
      <c r="EA390" s="797"/>
      <c r="EB390" s="797"/>
      <c r="EC390" s="797"/>
      <c r="ED390" s="797"/>
      <c r="EE390" s="797"/>
      <c r="EF390" s="797"/>
      <c r="EG390" s="797"/>
      <c r="EH390" s="797"/>
      <c r="EI390" s="797"/>
      <c r="EJ390" s="797"/>
      <c r="EK390" s="797"/>
      <c r="EL390" s="797"/>
      <c r="EM390" s="794"/>
      <c r="EN390" s="794"/>
      <c r="EO390" s="794"/>
      <c r="EP390" s="794"/>
      <c r="EQ390" s="794"/>
      <c r="ER390" s="794"/>
      <c r="ES390" s="794"/>
      <c r="ET390" s="794"/>
      <c r="EU390" s="794"/>
      <c r="EV390" s="794"/>
      <c r="EW390" s="794"/>
      <c r="EX390" s="794"/>
      <c r="EY390" s="794"/>
      <c r="EZ390" s="797"/>
      <c r="FA390" s="794"/>
      <c r="FB390" s="794"/>
      <c r="FC390" s="794"/>
      <c r="FD390" s="794"/>
      <c r="FE390" s="794"/>
      <c r="FF390" s="794"/>
      <c r="FG390" s="794"/>
      <c r="FH390" s="794"/>
      <c r="FI390" s="794"/>
      <c r="FJ390" s="794"/>
      <c r="FK390" s="794"/>
      <c r="FL390" s="794"/>
      <c r="FM390" s="794"/>
      <c r="FN390" s="794"/>
      <c r="FO390" s="794"/>
      <c r="FP390" s="794"/>
      <c r="FQ390" s="794"/>
      <c r="FR390" s="794"/>
      <c r="FS390" s="794"/>
      <c r="FT390" s="794"/>
      <c r="FU390" s="794"/>
      <c r="FV390" s="812" t="str">
        <f t="shared" ref="FV390:FV453" si="104">IF(ISNUMBER(DZ390),DZ390*2.237,"")</f>
        <v/>
      </c>
      <c r="FW390" s="806" t="str">
        <f t="shared" ref="FW390:FW453" si="105">IF(ISNUMBER(EA390),EA390*2.237,"")</f>
        <v/>
      </c>
      <c r="FX390" s="807" t="str">
        <f t="shared" ref="FX390:FX453" si="106">IF(ISNUMBER(EF390),CONVERT(EF390,"C","F"),"")</f>
        <v/>
      </c>
      <c r="FY390" s="807" t="str">
        <f t="shared" ref="FY390:FY453" si="107">IF(ISNUMBER(EG390),CONVERT(EG390,"C","F"),"")</f>
        <v/>
      </c>
      <c r="FZ390" s="808" t="str">
        <f t="shared" ref="FZ390:FZ453" si="108">IF(ISNUMBER(EH390),CONVERT(EH390,"C","F"),"")</f>
        <v/>
      </c>
    </row>
    <row r="391" spans="14:182" x14ac:dyDescent="0.2">
      <c r="N391" s="804">
        <f>SUM(AirVision!A390)</f>
        <v>0</v>
      </c>
      <c r="O391" s="793"/>
      <c r="P391" s="794"/>
      <c r="Q391" s="794"/>
      <c r="R391" s="797"/>
      <c r="S391" s="797"/>
      <c r="T391" s="797"/>
      <c r="U391" s="797"/>
      <c r="V391" s="797"/>
      <c r="W391" s="797"/>
      <c r="X391" s="797"/>
      <c r="Y391" s="797"/>
      <c r="Z391" s="797"/>
      <c r="AA391" s="797"/>
      <c r="AB391" s="797"/>
      <c r="AC391" s="797"/>
      <c r="AD391" s="797"/>
      <c r="AE391" s="794"/>
      <c r="AF391" s="794"/>
      <c r="AG391" s="794"/>
      <c r="AH391" s="794"/>
      <c r="AI391" s="794"/>
      <c r="AJ391" s="794"/>
      <c r="AK391" s="794"/>
      <c r="AL391" s="794"/>
      <c r="AM391" s="794"/>
      <c r="AN391" s="794"/>
      <c r="AO391" s="794"/>
      <c r="AP391" s="794"/>
      <c r="AQ391" s="794"/>
      <c r="AR391" s="794"/>
      <c r="AS391" s="794"/>
      <c r="AT391" s="794"/>
      <c r="AU391" s="794"/>
      <c r="AV391" s="794"/>
      <c r="AW391" s="794"/>
      <c r="AX391" s="794"/>
      <c r="AY391" s="794"/>
      <c r="AZ391" s="794"/>
      <c r="BA391" s="794"/>
      <c r="BB391" s="794"/>
      <c r="BC391" s="794"/>
      <c r="BD391" s="794"/>
      <c r="BE391" s="794"/>
      <c r="BF391" s="794"/>
      <c r="BG391" s="794"/>
      <c r="BH391" s="794"/>
      <c r="BI391" s="794"/>
      <c r="BJ391" s="794"/>
      <c r="BK391" s="794"/>
      <c r="BL391" s="794"/>
      <c r="BM391" s="794"/>
      <c r="BN391" s="812" t="str">
        <f t="shared" si="99"/>
        <v/>
      </c>
      <c r="BO391" s="806" t="str">
        <f t="shared" si="100"/>
        <v/>
      </c>
      <c r="BP391" s="807" t="str">
        <f t="shared" si="101"/>
        <v/>
      </c>
      <c r="BQ391" s="807" t="str">
        <f t="shared" si="102"/>
        <v/>
      </c>
      <c r="BR391" s="808" t="str">
        <f t="shared" si="103"/>
        <v/>
      </c>
      <c r="BS391" s="793"/>
      <c r="BT391" s="794"/>
      <c r="BU391" s="794"/>
      <c r="BV391" s="797"/>
      <c r="BW391" s="797"/>
      <c r="BX391" s="797"/>
      <c r="BY391" s="797"/>
      <c r="BZ391" s="797"/>
      <c r="CA391" s="797"/>
      <c r="CB391" s="797"/>
      <c r="CC391" s="797"/>
      <c r="CD391" s="797"/>
      <c r="CE391" s="797"/>
      <c r="CF391" s="797"/>
      <c r="CG391" s="797"/>
      <c r="CH391" s="797"/>
      <c r="CI391" s="794"/>
      <c r="CJ391" s="794"/>
      <c r="CK391" s="794"/>
      <c r="CL391" s="794"/>
      <c r="CM391" s="794"/>
      <c r="CN391" s="794"/>
      <c r="CO391" s="794"/>
      <c r="CP391" s="794"/>
      <c r="CQ391" s="794"/>
      <c r="CR391" s="794"/>
      <c r="CS391" s="794"/>
      <c r="CT391" s="794"/>
      <c r="CU391" s="794"/>
      <c r="CV391" s="797"/>
      <c r="CW391" s="794"/>
      <c r="CX391" s="794"/>
      <c r="CY391" s="794"/>
      <c r="CZ391" s="794"/>
      <c r="DA391" s="794"/>
      <c r="DB391" s="794"/>
      <c r="DC391" s="794"/>
      <c r="DD391" s="794"/>
      <c r="DE391" s="794"/>
      <c r="DF391" s="794"/>
      <c r="DG391" s="794"/>
      <c r="DH391" s="794"/>
      <c r="DI391" s="794"/>
      <c r="DJ391" s="794"/>
      <c r="DK391" s="794"/>
      <c r="DL391" s="794"/>
      <c r="DM391" s="794"/>
      <c r="DN391" s="794"/>
      <c r="DO391" s="794"/>
      <c r="DP391" s="794"/>
      <c r="DQ391" s="794"/>
      <c r="DR391" s="812" t="str">
        <f t="shared" si="94"/>
        <v/>
      </c>
      <c r="DS391" s="806" t="str">
        <f t="shared" si="95"/>
        <v/>
      </c>
      <c r="DT391" s="807" t="str">
        <f t="shared" si="96"/>
        <v/>
      </c>
      <c r="DU391" s="807" t="str">
        <f t="shared" si="97"/>
        <v/>
      </c>
      <c r="DV391" s="808" t="str">
        <f t="shared" si="98"/>
        <v/>
      </c>
      <c r="DW391" s="793"/>
      <c r="DX391" s="794"/>
      <c r="DY391" s="794"/>
      <c r="DZ391" s="797"/>
      <c r="EA391" s="797"/>
      <c r="EB391" s="797"/>
      <c r="EC391" s="797"/>
      <c r="ED391" s="797"/>
      <c r="EE391" s="797"/>
      <c r="EF391" s="797"/>
      <c r="EG391" s="797"/>
      <c r="EH391" s="797"/>
      <c r="EI391" s="797"/>
      <c r="EJ391" s="797"/>
      <c r="EK391" s="797"/>
      <c r="EL391" s="797"/>
      <c r="EM391" s="794"/>
      <c r="EN391" s="794"/>
      <c r="EO391" s="794"/>
      <c r="EP391" s="794"/>
      <c r="EQ391" s="794"/>
      <c r="ER391" s="794"/>
      <c r="ES391" s="794"/>
      <c r="ET391" s="794"/>
      <c r="EU391" s="794"/>
      <c r="EV391" s="794"/>
      <c r="EW391" s="794"/>
      <c r="EX391" s="794"/>
      <c r="EY391" s="794"/>
      <c r="EZ391" s="797"/>
      <c r="FA391" s="794"/>
      <c r="FB391" s="794"/>
      <c r="FC391" s="794"/>
      <c r="FD391" s="794"/>
      <c r="FE391" s="794"/>
      <c r="FF391" s="794"/>
      <c r="FG391" s="794"/>
      <c r="FH391" s="794"/>
      <c r="FI391" s="794"/>
      <c r="FJ391" s="794"/>
      <c r="FK391" s="794"/>
      <c r="FL391" s="794"/>
      <c r="FM391" s="794"/>
      <c r="FN391" s="794"/>
      <c r="FO391" s="794"/>
      <c r="FP391" s="794"/>
      <c r="FQ391" s="794"/>
      <c r="FR391" s="794"/>
      <c r="FS391" s="794"/>
      <c r="FT391" s="794"/>
      <c r="FU391" s="794"/>
      <c r="FV391" s="812" t="str">
        <f t="shared" si="104"/>
        <v/>
      </c>
      <c r="FW391" s="806" t="str">
        <f t="shared" si="105"/>
        <v/>
      </c>
      <c r="FX391" s="807" t="str">
        <f t="shared" si="106"/>
        <v/>
      </c>
      <c r="FY391" s="807" t="str">
        <f t="shared" si="107"/>
        <v/>
      </c>
      <c r="FZ391" s="808" t="str">
        <f t="shared" si="108"/>
        <v/>
      </c>
    </row>
    <row r="392" spans="14:182" x14ac:dyDescent="0.2">
      <c r="N392" s="804">
        <f>SUM(AirVision!A391)</f>
        <v>0</v>
      </c>
      <c r="O392" s="793"/>
      <c r="P392" s="794"/>
      <c r="Q392" s="794"/>
      <c r="R392" s="797"/>
      <c r="S392" s="797"/>
      <c r="T392" s="797"/>
      <c r="U392" s="797"/>
      <c r="V392" s="797"/>
      <c r="W392" s="797"/>
      <c r="X392" s="797"/>
      <c r="Y392" s="797"/>
      <c r="Z392" s="797"/>
      <c r="AA392" s="797"/>
      <c r="AB392" s="797"/>
      <c r="AC392" s="797"/>
      <c r="AD392" s="797"/>
      <c r="AE392" s="794"/>
      <c r="AF392" s="794"/>
      <c r="AG392" s="794"/>
      <c r="AH392" s="794"/>
      <c r="AI392" s="794"/>
      <c r="AJ392" s="794"/>
      <c r="AK392" s="794"/>
      <c r="AL392" s="794"/>
      <c r="AM392" s="794"/>
      <c r="AN392" s="794"/>
      <c r="AO392" s="794"/>
      <c r="AP392" s="794"/>
      <c r="AQ392" s="794"/>
      <c r="AR392" s="794"/>
      <c r="AS392" s="794"/>
      <c r="AT392" s="794"/>
      <c r="AU392" s="794"/>
      <c r="AV392" s="794"/>
      <c r="AW392" s="794"/>
      <c r="AX392" s="794"/>
      <c r="AY392" s="794"/>
      <c r="AZ392" s="794"/>
      <c r="BA392" s="794"/>
      <c r="BB392" s="794"/>
      <c r="BC392" s="794"/>
      <c r="BD392" s="794"/>
      <c r="BE392" s="794"/>
      <c r="BF392" s="794"/>
      <c r="BG392" s="794"/>
      <c r="BH392" s="794"/>
      <c r="BI392" s="794"/>
      <c r="BJ392" s="794"/>
      <c r="BK392" s="794"/>
      <c r="BL392" s="794"/>
      <c r="BM392" s="794"/>
      <c r="BN392" s="812" t="str">
        <f t="shared" si="99"/>
        <v/>
      </c>
      <c r="BO392" s="806" t="str">
        <f t="shared" si="100"/>
        <v/>
      </c>
      <c r="BP392" s="807" t="str">
        <f t="shared" si="101"/>
        <v/>
      </c>
      <c r="BQ392" s="807" t="str">
        <f t="shared" si="102"/>
        <v/>
      </c>
      <c r="BR392" s="808" t="str">
        <f t="shared" si="103"/>
        <v/>
      </c>
      <c r="BS392" s="793"/>
      <c r="BT392" s="794"/>
      <c r="BU392" s="794"/>
      <c r="BV392" s="797"/>
      <c r="BW392" s="797"/>
      <c r="BX392" s="797"/>
      <c r="BY392" s="797"/>
      <c r="BZ392" s="797"/>
      <c r="CA392" s="797"/>
      <c r="CB392" s="797"/>
      <c r="CC392" s="797"/>
      <c r="CD392" s="797"/>
      <c r="CE392" s="797"/>
      <c r="CF392" s="797"/>
      <c r="CG392" s="797"/>
      <c r="CH392" s="797"/>
      <c r="CI392" s="794"/>
      <c r="CJ392" s="794"/>
      <c r="CK392" s="794"/>
      <c r="CL392" s="794"/>
      <c r="CM392" s="794"/>
      <c r="CN392" s="794"/>
      <c r="CO392" s="794"/>
      <c r="CP392" s="794"/>
      <c r="CQ392" s="794"/>
      <c r="CR392" s="794"/>
      <c r="CS392" s="794"/>
      <c r="CT392" s="794"/>
      <c r="CU392" s="794"/>
      <c r="CV392" s="797"/>
      <c r="CW392" s="794"/>
      <c r="CX392" s="794"/>
      <c r="CY392" s="794"/>
      <c r="CZ392" s="794"/>
      <c r="DA392" s="794"/>
      <c r="DB392" s="794"/>
      <c r="DC392" s="794"/>
      <c r="DD392" s="794"/>
      <c r="DE392" s="794"/>
      <c r="DF392" s="794"/>
      <c r="DG392" s="794"/>
      <c r="DH392" s="794"/>
      <c r="DI392" s="794"/>
      <c r="DJ392" s="794"/>
      <c r="DK392" s="794"/>
      <c r="DL392" s="794"/>
      <c r="DM392" s="794"/>
      <c r="DN392" s="794"/>
      <c r="DO392" s="794"/>
      <c r="DP392" s="794"/>
      <c r="DQ392" s="794"/>
      <c r="DR392" s="812" t="str">
        <f t="shared" si="94"/>
        <v/>
      </c>
      <c r="DS392" s="806" t="str">
        <f t="shared" si="95"/>
        <v/>
      </c>
      <c r="DT392" s="807" t="str">
        <f t="shared" si="96"/>
        <v/>
      </c>
      <c r="DU392" s="807" t="str">
        <f t="shared" si="97"/>
        <v/>
      </c>
      <c r="DV392" s="808" t="str">
        <f t="shared" si="98"/>
        <v/>
      </c>
      <c r="DW392" s="793"/>
      <c r="DX392" s="794"/>
      <c r="DY392" s="794"/>
      <c r="DZ392" s="797"/>
      <c r="EA392" s="797"/>
      <c r="EB392" s="797"/>
      <c r="EC392" s="797"/>
      <c r="ED392" s="797"/>
      <c r="EE392" s="797"/>
      <c r="EF392" s="797"/>
      <c r="EG392" s="797"/>
      <c r="EH392" s="797"/>
      <c r="EI392" s="797"/>
      <c r="EJ392" s="797"/>
      <c r="EK392" s="797"/>
      <c r="EL392" s="797"/>
      <c r="EM392" s="794"/>
      <c r="EN392" s="794"/>
      <c r="EO392" s="794"/>
      <c r="EP392" s="794"/>
      <c r="EQ392" s="794"/>
      <c r="ER392" s="794"/>
      <c r="ES392" s="794"/>
      <c r="ET392" s="794"/>
      <c r="EU392" s="794"/>
      <c r="EV392" s="794"/>
      <c r="EW392" s="794"/>
      <c r="EX392" s="794"/>
      <c r="EY392" s="794"/>
      <c r="EZ392" s="797"/>
      <c r="FA392" s="794"/>
      <c r="FB392" s="794"/>
      <c r="FC392" s="794"/>
      <c r="FD392" s="794"/>
      <c r="FE392" s="794"/>
      <c r="FF392" s="794"/>
      <c r="FG392" s="794"/>
      <c r="FH392" s="794"/>
      <c r="FI392" s="794"/>
      <c r="FJ392" s="794"/>
      <c r="FK392" s="794"/>
      <c r="FL392" s="794"/>
      <c r="FM392" s="794"/>
      <c r="FN392" s="794"/>
      <c r="FO392" s="794"/>
      <c r="FP392" s="794"/>
      <c r="FQ392" s="794"/>
      <c r="FR392" s="794"/>
      <c r="FS392" s="794"/>
      <c r="FT392" s="794"/>
      <c r="FU392" s="794"/>
      <c r="FV392" s="812" t="str">
        <f t="shared" si="104"/>
        <v/>
      </c>
      <c r="FW392" s="806" t="str">
        <f t="shared" si="105"/>
        <v/>
      </c>
      <c r="FX392" s="807" t="str">
        <f t="shared" si="106"/>
        <v/>
      </c>
      <c r="FY392" s="807" t="str">
        <f t="shared" si="107"/>
        <v/>
      </c>
      <c r="FZ392" s="808" t="str">
        <f t="shared" si="108"/>
        <v/>
      </c>
    </row>
    <row r="393" spans="14:182" x14ac:dyDescent="0.2">
      <c r="N393" s="804">
        <f>SUM(AirVision!A392)</f>
        <v>0</v>
      </c>
      <c r="O393" s="793"/>
      <c r="P393" s="794"/>
      <c r="Q393" s="794"/>
      <c r="R393" s="797"/>
      <c r="S393" s="797"/>
      <c r="T393" s="797"/>
      <c r="U393" s="797"/>
      <c r="V393" s="797"/>
      <c r="W393" s="797"/>
      <c r="X393" s="797"/>
      <c r="Y393" s="797"/>
      <c r="Z393" s="797"/>
      <c r="AA393" s="797"/>
      <c r="AB393" s="797"/>
      <c r="AC393" s="797"/>
      <c r="AD393" s="797"/>
      <c r="AE393" s="794"/>
      <c r="AF393" s="794"/>
      <c r="AG393" s="794"/>
      <c r="AH393" s="794"/>
      <c r="AI393" s="794"/>
      <c r="AJ393" s="794"/>
      <c r="AK393" s="794"/>
      <c r="AL393" s="794"/>
      <c r="AM393" s="794"/>
      <c r="AN393" s="794"/>
      <c r="AO393" s="794"/>
      <c r="AP393" s="794"/>
      <c r="AQ393" s="794"/>
      <c r="AR393" s="794"/>
      <c r="AS393" s="794"/>
      <c r="AT393" s="794"/>
      <c r="AU393" s="794"/>
      <c r="AV393" s="794"/>
      <c r="AW393" s="794"/>
      <c r="AX393" s="794"/>
      <c r="AY393" s="794"/>
      <c r="AZ393" s="794"/>
      <c r="BA393" s="794"/>
      <c r="BB393" s="794"/>
      <c r="BC393" s="794"/>
      <c r="BD393" s="794"/>
      <c r="BE393" s="794"/>
      <c r="BF393" s="794"/>
      <c r="BG393" s="794"/>
      <c r="BH393" s="794"/>
      <c r="BI393" s="794"/>
      <c r="BJ393" s="794"/>
      <c r="BK393" s="794"/>
      <c r="BL393" s="794"/>
      <c r="BM393" s="794"/>
      <c r="BN393" s="812" t="str">
        <f t="shared" si="99"/>
        <v/>
      </c>
      <c r="BO393" s="806" t="str">
        <f t="shared" si="100"/>
        <v/>
      </c>
      <c r="BP393" s="807" t="str">
        <f t="shared" si="101"/>
        <v/>
      </c>
      <c r="BQ393" s="807" t="str">
        <f t="shared" si="102"/>
        <v/>
      </c>
      <c r="BR393" s="808" t="str">
        <f t="shared" si="103"/>
        <v/>
      </c>
      <c r="BS393" s="793"/>
      <c r="BT393" s="794"/>
      <c r="BU393" s="794"/>
      <c r="BV393" s="797"/>
      <c r="BW393" s="797"/>
      <c r="BX393" s="797"/>
      <c r="BY393" s="797"/>
      <c r="BZ393" s="797"/>
      <c r="CA393" s="797"/>
      <c r="CB393" s="797"/>
      <c r="CC393" s="797"/>
      <c r="CD393" s="797"/>
      <c r="CE393" s="797"/>
      <c r="CF393" s="797"/>
      <c r="CG393" s="797"/>
      <c r="CH393" s="797"/>
      <c r="CI393" s="794"/>
      <c r="CJ393" s="794"/>
      <c r="CK393" s="794"/>
      <c r="CL393" s="794"/>
      <c r="CM393" s="794"/>
      <c r="CN393" s="794"/>
      <c r="CO393" s="794"/>
      <c r="CP393" s="794"/>
      <c r="CQ393" s="794"/>
      <c r="CR393" s="794"/>
      <c r="CS393" s="794"/>
      <c r="CT393" s="794"/>
      <c r="CU393" s="794"/>
      <c r="CV393" s="797"/>
      <c r="CW393" s="794"/>
      <c r="CX393" s="794"/>
      <c r="CY393" s="794"/>
      <c r="CZ393" s="794"/>
      <c r="DA393" s="794"/>
      <c r="DB393" s="794"/>
      <c r="DC393" s="794"/>
      <c r="DD393" s="794"/>
      <c r="DE393" s="794"/>
      <c r="DF393" s="794"/>
      <c r="DG393" s="794"/>
      <c r="DH393" s="794"/>
      <c r="DI393" s="794"/>
      <c r="DJ393" s="794"/>
      <c r="DK393" s="794"/>
      <c r="DL393" s="794"/>
      <c r="DM393" s="794"/>
      <c r="DN393" s="794"/>
      <c r="DO393" s="794"/>
      <c r="DP393" s="794"/>
      <c r="DQ393" s="794"/>
      <c r="DR393" s="812" t="str">
        <f t="shared" si="94"/>
        <v/>
      </c>
      <c r="DS393" s="806" t="str">
        <f t="shared" si="95"/>
        <v/>
      </c>
      <c r="DT393" s="807" t="str">
        <f t="shared" si="96"/>
        <v/>
      </c>
      <c r="DU393" s="807" t="str">
        <f t="shared" si="97"/>
        <v/>
      </c>
      <c r="DV393" s="808" t="str">
        <f t="shared" si="98"/>
        <v/>
      </c>
      <c r="DW393" s="793"/>
      <c r="DX393" s="794"/>
      <c r="DY393" s="794"/>
      <c r="DZ393" s="797"/>
      <c r="EA393" s="797"/>
      <c r="EB393" s="797"/>
      <c r="EC393" s="797"/>
      <c r="ED393" s="797"/>
      <c r="EE393" s="797"/>
      <c r="EF393" s="797"/>
      <c r="EG393" s="797"/>
      <c r="EH393" s="797"/>
      <c r="EI393" s="797"/>
      <c r="EJ393" s="797"/>
      <c r="EK393" s="797"/>
      <c r="EL393" s="797"/>
      <c r="EM393" s="794"/>
      <c r="EN393" s="794"/>
      <c r="EO393" s="794"/>
      <c r="EP393" s="794"/>
      <c r="EQ393" s="794"/>
      <c r="ER393" s="794"/>
      <c r="ES393" s="794"/>
      <c r="ET393" s="794"/>
      <c r="EU393" s="794"/>
      <c r="EV393" s="794"/>
      <c r="EW393" s="794"/>
      <c r="EX393" s="794"/>
      <c r="EY393" s="794"/>
      <c r="EZ393" s="797"/>
      <c r="FA393" s="794"/>
      <c r="FB393" s="794"/>
      <c r="FC393" s="794"/>
      <c r="FD393" s="794"/>
      <c r="FE393" s="794"/>
      <c r="FF393" s="794"/>
      <c r="FG393" s="794"/>
      <c r="FH393" s="794"/>
      <c r="FI393" s="794"/>
      <c r="FJ393" s="794"/>
      <c r="FK393" s="794"/>
      <c r="FL393" s="794"/>
      <c r="FM393" s="794"/>
      <c r="FN393" s="794"/>
      <c r="FO393" s="794"/>
      <c r="FP393" s="794"/>
      <c r="FQ393" s="794"/>
      <c r="FR393" s="794"/>
      <c r="FS393" s="794"/>
      <c r="FT393" s="794"/>
      <c r="FU393" s="794"/>
      <c r="FV393" s="812" t="str">
        <f t="shared" si="104"/>
        <v/>
      </c>
      <c r="FW393" s="806" t="str">
        <f t="shared" si="105"/>
        <v/>
      </c>
      <c r="FX393" s="807" t="str">
        <f t="shared" si="106"/>
        <v/>
      </c>
      <c r="FY393" s="807" t="str">
        <f t="shared" si="107"/>
        <v/>
      </c>
      <c r="FZ393" s="808" t="str">
        <f t="shared" si="108"/>
        <v/>
      </c>
    </row>
    <row r="394" spans="14:182" x14ac:dyDescent="0.2">
      <c r="N394" s="804">
        <f>SUM(AirVision!A393)</f>
        <v>0</v>
      </c>
      <c r="O394" s="793"/>
      <c r="P394" s="794"/>
      <c r="Q394" s="794"/>
      <c r="R394" s="797"/>
      <c r="S394" s="797"/>
      <c r="T394" s="797"/>
      <c r="U394" s="797"/>
      <c r="V394" s="797"/>
      <c r="W394" s="797"/>
      <c r="X394" s="797"/>
      <c r="Y394" s="797"/>
      <c r="Z394" s="797"/>
      <c r="AA394" s="797"/>
      <c r="AB394" s="797"/>
      <c r="AC394" s="797"/>
      <c r="AD394" s="797"/>
      <c r="AE394" s="794"/>
      <c r="AF394" s="794"/>
      <c r="AG394" s="794"/>
      <c r="AH394" s="794"/>
      <c r="AI394" s="794"/>
      <c r="AJ394" s="794"/>
      <c r="AK394" s="794"/>
      <c r="AL394" s="794"/>
      <c r="AM394" s="794"/>
      <c r="AN394" s="794"/>
      <c r="AO394" s="794"/>
      <c r="AP394" s="794"/>
      <c r="AQ394" s="794"/>
      <c r="AR394" s="794"/>
      <c r="AS394" s="794"/>
      <c r="AT394" s="794"/>
      <c r="AU394" s="794"/>
      <c r="AV394" s="794"/>
      <c r="AW394" s="794"/>
      <c r="AX394" s="794"/>
      <c r="AY394" s="794"/>
      <c r="AZ394" s="794"/>
      <c r="BA394" s="794"/>
      <c r="BB394" s="794"/>
      <c r="BC394" s="794"/>
      <c r="BD394" s="794"/>
      <c r="BE394" s="794"/>
      <c r="BF394" s="794"/>
      <c r="BG394" s="794"/>
      <c r="BH394" s="794"/>
      <c r="BI394" s="794"/>
      <c r="BJ394" s="794"/>
      <c r="BK394" s="794"/>
      <c r="BL394" s="794"/>
      <c r="BM394" s="794"/>
      <c r="BN394" s="812" t="str">
        <f t="shared" si="99"/>
        <v/>
      </c>
      <c r="BO394" s="806" t="str">
        <f t="shared" si="100"/>
        <v/>
      </c>
      <c r="BP394" s="807" t="str">
        <f t="shared" si="101"/>
        <v/>
      </c>
      <c r="BQ394" s="807" t="str">
        <f t="shared" si="102"/>
        <v/>
      </c>
      <c r="BR394" s="808" t="str">
        <f t="shared" si="103"/>
        <v/>
      </c>
      <c r="BS394" s="793"/>
      <c r="BT394" s="794"/>
      <c r="BU394" s="794"/>
      <c r="BV394" s="797"/>
      <c r="BW394" s="797"/>
      <c r="BX394" s="797"/>
      <c r="BY394" s="797"/>
      <c r="BZ394" s="797"/>
      <c r="CA394" s="797"/>
      <c r="CB394" s="797"/>
      <c r="CC394" s="797"/>
      <c r="CD394" s="797"/>
      <c r="CE394" s="797"/>
      <c r="CF394" s="797"/>
      <c r="CG394" s="797"/>
      <c r="CH394" s="797"/>
      <c r="CI394" s="794"/>
      <c r="CJ394" s="794"/>
      <c r="CK394" s="794"/>
      <c r="CL394" s="794"/>
      <c r="CM394" s="794"/>
      <c r="CN394" s="794"/>
      <c r="CO394" s="794"/>
      <c r="CP394" s="794"/>
      <c r="CQ394" s="794"/>
      <c r="CR394" s="794"/>
      <c r="CS394" s="794"/>
      <c r="CT394" s="794"/>
      <c r="CU394" s="794"/>
      <c r="CV394" s="797"/>
      <c r="CW394" s="794"/>
      <c r="CX394" s="794"/>
      <c r="CY394" s="794"/>
      <c r="CZ394" s="794"/>
      <c r="DA394" s="794"/>
      <c r="DB394" s="794"/>
      <c r="DC394" s="794"/>
      <c r="DD394" s="794"/>
      <c r="DE394" s="794"/>
      <c r="DF394" s="794"/>
      <c r="DG394" s="794"/>
      <c r="DH394" s="794"/>
      <c r="DI394" s="794"/>
      <c r="DJ394" s="794"/>
      <c r="DK394" s="794"/>
      <c r="DL394" s="794"/>
      <c r="DM394" s="794"/>
      <c r="DN394" s="794"/>
      <c r="DO394" s="794"/>
      <c r="DP394" s="794"/>
      <c r="DQ394" s="794"/>
      <c r="DR394" s="812" t="str">
        <f t="shared" si="94"/>
        <v/>
      </c>
      <c r="DS394" s="806" t="str">
        <f t="shared" si="95"/>
        <v/>
      </c>
      <c r="DT394" s="807" t="str">
        <f t="shared" si="96"/>
        <v/>
      </c>
      <c r="DU394" s="807" t="str">
        <f t="shared" si="97"/>
        <v/>
      </c>
      <c r="DV394" s="808" t="str">
        <f t="shared" si="98"/>
        <v/>
      </c>
      <c r="DW394" s="793"/>
      <c r="DX394" s="794"/>
      <c r="DY394" s="794"/>
      <c r="DZ394" s="797"/>
      <c r="EA394" s="797"/>
      <c r="EB394" s="797"/>
      <c r="EC394" s="797"/>
      <c r="ED394" s="797"/>
      <c r="EE394" s="797"/>
      <c r="EF394" s="797"/>
      <c r="EG394" s="797"/>
      <c r="EH394" s="797"/>
      <c r="EI394" s="797"/>
      <c r="EJ394" s="797"/>
      <c r="EK394" s="797"/>
      <c r="EL394" s="797"/>
      <c r="EM394" s="794"/>
      <c r="EN394" s="794"/>
      <c r="EO394" s="794"/>
      <c r="EP394" s="794"/>
      <c r="EQ394" s="794"/>
      <c r="ER394" s="794"/>
      <c r="ES394" s="794"/>
      <c r="ET394" s="794"/>
      <c r="EU394" s="794"/>
      <c r="EV394" s="794"/>
      <c r="EW394" s="794"/>
      <c r="EX394" s="794"/>
      <c r="EY394" s="794"/>
      <c r="EZ394" s="797"/>
      <c r="FA394" s="794"/>
      <c r="FB394" s="794"/>
      <c r="FC394" s="794"/>
      <c r="FD394" s="794"/>
      <c r="FE394" s="794"/>
      <c r="FF394" s="794"/>
      <c r="FG394" s="794"/>
      <c r="FH394" s="794"/>
      <c r="FI394" s="794"/>
      <c r="FJ394" s="794"/>
      <c r="FK394" s="794"/>
      <c r="FL394" s="794"/>
      <c r="FM394" s="794"/>
      <c r="FN394" s="794"/>
      <c r="FO394" s="794"/>
      <c r="FP394" s="794"/>
      <c r="FQ394" s="794"/>
      <c r="FR394" s="794"/>
      <c r="FS394" s="794"/>
      <c r="FT394" s="794"/>
      <c r="FU394" s="794"/>
      <c r="FV394" s="812" t="str">
        <f t="shared" si="104"/>
        <v/>
      </c>
      <c r="FW394" s="806" t="str">
        <f t="shared" si="105"/>
        <v/>
      </c>
      <c r="FX394" s="807" t="str">
        <f t="shared" si="106"/>
        <v/>
      </c>
      <c r="FY394" s="807" t="str">
        <f t="shared" si="107"/>
        <v/>
      </c>
      <c r="FZ394" s="808" t="str">
        <f t="shared" si="108"/>
        <v/>
      </c>
    </row>
    <row r="395" spans="14:182" x14ac:dyDescent="0.2">
      <c r="N395" s="804">
        <f>SUM(AirVision!A394)</f>
        <v>0</v>
      </c>
      <c r="O395" s="793"/>
      <c r="P395" s="794"/>
      <c r="Q395" s="794"/>
      <c r="R395" s="797"/>
      <c r="S395" s="797"/>
      <c r="T395" s="797"/>
      <c r="U395" s="797"/>
      <c r="V395" s="797"/>
      <c r="W395" s="797"/>
      <c r="X395" s="797"/>
      <c r="Y395" s="797"/>
      <c r="Z395" s="797"/>
      <c r="AA395" s="797"/>
      <c r="AB395" s="797"/>
      <c r="AC395" s="797"/>
      <c r="AD395" s="797"/>
      <c r="AE395" s="794"/>
      <c r="AF395" s="794"/>
      <c r="AG395" s="794"/>
      <c r="AH395" s="794"/>
      <c r="AI395" s="794"/>
      <c r="AJ395" s="794"/>
      <c r="AK395" s="794"/>
      <c r="AL395" s="794"/>
      <c r="AM395" s="794"/>
      <c r="AN395" s="794"/>
      <c r="AO395" s="794"/>
      <c r="AP395" s="794"/>
      <c r="AQ395" s="794"/>
      <c r="AR395" s="794"/>
      <c r="AS395" s="794"/>
      <c r="AT395" s="794"/>
      <c r="AU395" s="794"/>
      <c r="AV395" s="794"/>
      <c r="AW395" s="794"/>
      <c r="AX395" s="794"/>
      <c r="AY395" s="794"/>
      <c r="AZ395" s="794"/>
      <c r="BA395" s="794"/>
      <c r="BB395" s="794"/>
      <c r="BC395" s="794"/>
      <c r="BD395" s="794"/>
      <c r="BE395" s="794"/>
      <c r="BF395" s="794"/>
      <c r="BG395" s="794"/>
      <c r="BH395" s="794"/>
      <c r="BI395" s="794"/>
      <c r="BJ395" s="794"/>
      <c r="BK395" s="794"/>
      <c r="BL395" s="794"/>
      <c r="BM395" s="794"/>
      <c r="BN395" s="812" t="str">
        <f t="shared" si="99"/>
        <v/>
      </c>
      <c r="BO395" s="806" t="str">
        <f t="shared" si="100"/>
        <v/>
      </c>
      <c r="BP395" s="807" t="str">
        <f t="shared" si="101"/>
        <v/>
      </c>
      <c r="BQ395" s="807" t="str">
        <f t="shared" si="102"/>
        <v/>
      </c>
      <c r="BR395" s="808" t="str">
        <f t="shared" si="103"/>
        <v/>
      </c>
      <c r="BS395" s="793"/>
      <c r="BT395" s="794"/>
      <c r="BU395" s="794"/>
      <c r="BV395" s="797"/>
      <c r="BW395" s="797"/>
      <c r="BX395" s="797"/>
      <c r="BY395" s="797"/>
      <c r="BZ395" s="797"/>
      <c r="CA395" s="797"/>
      <c r="CB395" s="797"/>
      <c r="CC395" s="797"/>
      <c r="CD395" s="797"/>
      <c r="CE395" s="797"/>
      <c r="CF395" s="797"/>
      <c r="CG395" s="797"/>
      <c r="CH395" s="797"/>
      <c r="CI395" s="794"/>
      <c r="CJ395" s="794"/>
      <c r="CK395" s="794"/>
      <c r="CL395" s="794"/>
      <c r="CM395" s="794"/>
      <c r="CN395" s="794"/>
      <c r="CO395" s="794"/>
      <c r="CP395" s="794"/>
      <c r="CQ395" s="794"/>
      <c r="CR395" s="794"/>
      <c r="CS395" s="794"/>
      <c r="CT395" s="794"/>
      <c r="CU395" s="794"/>
      <c r="CV395" s="797"/>
      <c r="CW395" s="794"/>
      <c r="CX395" s="794"/>
      <c r="CY395" s="794"/>
      <c r="CZ395" s="794"/>
      <c r="DA395" s="794"/>
      <c r="DB395" s="794"/>
      <c r="DC395" s="794"/>
      <c r="DD395" s="794"/>
      <c r="DE395" s="794"/>
      <c r="DF395" s="794"/>
      <c r="DG395" s="794"/>
      <c r="DH395" s="794"/>
      <c r="DI395" s="794"/>
      <c r="DJ395" s="794"/>
      <c r="DK395" s="794"/>
      <c r="DL395" s="794"/>
      <c r="DM395" s="794"/>
      <c r="DN395" s="794"/>
      <c r="DO395" s="794"/>
      <c r="DP395" s="794"/>
      <c r="DQ395" s="794"/>
      <c r="DR395" s="812" t="str">
        <f t="shared" si="94"/>
        <v/>
      </c>
      <c r="DS395" s="806" t="str">
        <f t="shared" si="95"/>
        <v/>
      </c>
      <c r="DT395" s="807" t="str">
        <f t="shared" si="96"/>
        <v/>
      </c>
      <c r="DU395" s="807" t="str">
        <f t="shared" si="97"/>
        <v/>
      </c>
      <c r="DV395" s="808" t="str">
        <f t="shared" si="98"/>
        <v/>
      </c>
      <c r="DW395" s="793"/>
      <c r="DX395" s="794"/>
      <c r="DY395" s="794"/>
      <c r="DZ395" s="797"/>
      <c r="EA395" s="797"/>
      <c r="EB395" s="797"/>
      <c r="EC395" s="797"/>
      <c r="ED395" s="797"/>
      <c r="EE395" s="797"/>
      <c r="EF395" s="797"/>
      <c r="EG395" s="797"/>
      <c r="EH395" s="797"/>
      <c r="EI395" s="797"/>
      <c r="EJ395" s="797"/>
      <c r="EK395" s="797"/>
      <c r="EL395" s="797"/>
      <c r="EM395" s="794"/>
      <c r="EN395" s="794"/>
      <c r="EO395" s="794"/>
      <c r="EP395" s="794"/>
      <c r="EQ395" s="794"/>
      <c r="ER395" s="794"/>
      <c r="ES395" s="794"/>
      <c r="ET395" s="794"/>
      <c r="EU395" s="794"/>
      <c r="EV395" s="794"/>
      <c r="EW395" s="794"/>
      <c r="EX395" s="794"/>
      <c r="EY395" s="794"/>
      <c r="EZ395" s="797"/>
      <c r="FA395" s="794"/>
      <c r="FB395" s="794"/>
      <c r="FC395" s="794"/>
      <c r="FD395" s="794"/>
      <c r="FE395" s="794"/>
      <c r="FF395" s="794"/>
      <c r="FG395" s="794"/>
      <c r="FH395" s="794"/>
      <c r="FI395" s="794"/>
      <c r="FJ395" s="794"/>
      <c r="FK395" s="794"/>
      <c r="FL395" s="794"/>
      <c r="FM395" s="794"/>
      <c r="FN395" s="794"/>
      <c r="FO395" s="794"/>
      <c r="FP395" s="794"/>
      <c r="FQ395" s="794"/>
      <c r="FR395" s="794"/>
      <c r="FS395" s="794"/>
      <c r="FT395" s="794"/>
      <c r="FU395" s="794"/>
      <c r="FV395" s="812" t="str">
        <f t="shared" si="104"/>
        <v/>
      </c>
      <c r="FW395" s="806" t="str">
        <f t="shared" si="105"/>
        <v/>
      </c>
      <c r="FX395" s="807" t="str">
        <f t="shared" si="106"/>
        <v/>
      </c>
      <c r="FY395" s="807" t="str">
        <f t="shared" si="107"/>
        <v/>
      </c>
      <c r="FZ395" s="808" t="str">
        <f t="shared" si="108"/>
        <v/>
      </c>
    </row>
    <row r="396" spans="14:182" x14ac:dyDescent="0.2">
      <c r="N396" s="804">
        <f>SUM(AirVision!A395)</f>
        <v>0</v>
      </c>
      <c r="O396" s="793"/>
      <c r="P396" s="794"/>
      <c r="Q396" s="794"/>
      <c r="R396" s="797"/>
      <c r="S396" s="797"/>
      <c r="T396" s="797"/>
      <c r="U396" s="797"/>
      <c r="V396" s="797"/>
      <c r="W396" s="797"/>
      <c r="X396" s="797"/>
      <c r="Y396" s="797"/>
      <c r="Z396" s="797"/>
      <c r="AA396" s="797"/>
      <c r="AB396" s="797"/>
      <c r="AC396" s="797"/>
      <c r="AD396" s="797"/>
      <c r="AE396" s="794"/>
      <c r="AF396" s="794"/>
      <c r="AG396" s="794"/>
      <c r="AH396" s="794"/>
      <c r="AI396" s="794"/>
      <c r="AJ396" s="794"/>
      <c r="AK396" s="794"/>
      <c r="AL396" s="794"/>
      <c r="AM396" s="794"/>
      <c r="AN396" s="794"/>
      <c r="AO396" s="794"/>
      <c r="AP396" s="794"/>
      <c r="AQ396" s="794"/>
      <c r="AR396" s="794"/>
      <c r="AS396" s="794"/>
      <c r="AT396" s="794"/>
      <c r="AU396" s="794"/>
      <c r="AV396" s="794"/>
      <c r="AW396" s="794"/>
      <c r="AX396" s="794"/>
      <c r="AY396" s="794"/>
      <c r="AZ396" s="794"/>
      <c r="BA396" s="794"/>
      <c r="BB396" s="794"/>
      <c r="BC396" s="794"/>
      <c r="BD396" s="794"/>
      <c r="BE396" s="794"/>
      <c r="BF396" s="794"/>
      <c r="BG396" s="794"/>
      <c r="BH396" s="794"/>
      <c r="BI396" s="794"/>
      <c r="BJ396" s="794"/>
      <c r="BK396" s="794"/>
      <c r="BL396" s="794"/>
      <c r="BM396" s="794"/>
      <c r="BN396" s="812" t="str">
        <f t="shared" si="99"/>
        <v/>
      </c>
      <c r="BO396" s="806" t="str">
        <f t="shared" si="100"/>
        <v/>
      </c>
      <c r="BP396" s="807" t="str">
        <f t="shared" si="101"/>
        <v/>
      </c>
      <c r="BQ396" s="807" t="str">
        <f t="shared" si="102"/>
        <v/>
      </c>
      <c r="BR396" s="808" t="str">
        <f t="shared" si="103"/>
        <v/>
      </c>
      <c r="BS396" s="793"/>
      <c r="BT396" s="794"/>
      <c r="BU396" s="794"/>
      <c r="BV396" s="797"/>
      <c r="BW396" s="797"/>
      <c r="BX396" s="797"/>
      <c r="BY396" s="797"/>
      <c r="BZ396" s="797"/>
      <c r="CA396" s="797"/>
      <c r="CB396" s="797"/>
      <c r="CC396" s="797"/>
      <c r="CD396" s="797"/>
      <c r="CE396" s="797"/>
      <c r="CF396" s="797"/>
      <c r="CG396" s="797"/>
      <c r="CH396" s="797"/>
      <c r="CI396" s="794"/>
      <c r="CJ396" s="794"/>
      <c r="CK396" s="794"/>
      <c r="CL396" s="794"/>
      <c r="CM396" s="794"/>
      <c r="CN396" s="794"/>
      <c r="CO396" s="794"/>
      <c r="CP396" s="794"/>
      <c r="CQ396" s="794"/>
      <c r="CR396" s="794"/>
      <c r="CS396" s="794"/>
      <c r="CT396" s="794"/>
      <c r="CU396" s="794"/>
      <c r="CV396" s="797"/>
      <c r="CW396" s="794"/>
      <c r="CX396" s="794"/>
      <c r="CY396" s="794"/>
      <c r="CZ396" s="794"/>
      <c r="DA396" s="794"/>
      <c r="DB396" s="794"/>
      <c r="DC396" s="794"/>
      <c r="DD396" s="794"/>
      <c r="DE396" s="794"/>
      <c r="DF396" s="794"/>
      <c r="DG396" s="794"/>
      <c r="DH396" s="794"/>
      <c r="DI396" s="794"/>
      <c r="DJ396" s="794"/>
      <c r="DK396" s="794"/>
      <c r="DL396" s="794"/>
      <c r="DM396" s="794"/>
      <c r="DN396" s="794"/>
      <c r="DO396" s="794"/>
      <c r="DP396" s="794"/>
      <c r="DQ396" s="794"/>
      <c r="DR396" s="812" t="str">
        <f t="shared" si="94"/>
        <v/>
      </c>
      <c r="DS396" s="806" t="str">
        <f t="shared" si="95"/>
        <v/>
      </c>
      <c r="DT396" s="807" t="str">
        <f t="shared" si="96"/>
        <v/>
      </c>
      <c r="DU396" s="807" t="str">
        <f t="shared" si="97"/>
        <v/>
      </c>
      <c r="DV396" s="808" t="str">
        <f t="shared" si="98"/>
        <v/>
      </c>
      <c r="DW396" s="793"/>
      <c r="DX396" s="794"/>
      <c r="DY396" s="794"/>
      <c r="DZ396" s="797"/>
      <c r="EA396" s="797"/>
      <c r="EB396" s="797"/>
      <c r="EC396" s="797"/>
      <c r="ED396" s="797"/>
      <c r="EE396" s="797"/>
      <c r="EF396" s="797"/>
      <c r="EG396" s="797"/>
      <c r="EH396" s="797"/>
      <c r="EI396" s="797"/>
      <c r="EJ396" s="797"/>
      <c r="EK396" s="797"/>
      <c r="EL396" s="797"/>
      <c r="EM396" s="794"/>
      <c r="EN396" s="794"/>
      <c r="EO396" s="794"/>
      <c r="EP396" s="794"/>
      <c r="EQ396" s="794"/>
      <c r="ER396" s="794"/>
      <c r="ES396" s="794"/>
      <c r="ET396" s="794"/>
      <c r="EU396" s="794"/>
      <c r="EV396" s="794"/>
      <c r="EW396" s="794"/>
      <c r="EX396" s="794"/>
      <c r="EY396" s="794"/>
      <c r="EZ396" s="797"/>
      <c r="FA396" s="794"/>
      <c r="FB396" s="794"/>
      <c r="FC396" s="794"/>
      <c r="FD396" s="794"/>
      <c r="FE396" s="794"/>
      <c r="FF396" s="794"/>
      <c r="FG396" s="794"/>
      <c r="FH396" s="794"/>
      <c r="FI396" s="794"/>
      <c r="FJ396" s="794"/>
      <c r="FK396" s="794"/>
      <c r="FL396" s="794"/>
      <c r="FM396" s="794"/>
      <c r="FN396" s="794"/>
      <c r="FO396" s="794"/>
      <c r="FP396" s="794"/>
      <c r="FQ396" s="794"/>
      <c r="FR396" s="794"/>
      <c r="FS396" s="794"/>
      <c r="FT396" s="794"/>
      <c r="FU396" s="794"/>
      <c r="FV396" s="812" t="str">
        <f t="shared" si="104"/>
        <v/>
      </c>
      <c r="FW396" s="806" t="str">
        <f t="shared" si="105"/>
        <v/>
      </c>
      <c r="FX396" s="807" t="str">
        <f t="shared" si="106"/>
        <v/>
      </c>
      <c r="FY396" s="807" t="str">
        <f t="shared" si="107"/>
        <v/>
      </c>
      <c r="FZ396" s="808" t="str">
        <f t="shared" si="108"/>
        <v/>
      </c>
    </row>
    <row r="397" spans="14:182" x14ac:dyDescent="0.2">
      <c r="N397" s="804">
        <f>SUM(AirVision!A396)</f>
        <v>0</v>
      </c>
      <c r="O397" s="793"/>
      <c r="P397" s="794"/>
      <c r="Q397" s="794"/>
      <c r="R397" s="797"/>
      <c r="S397" s="797"/>
      <c r="T397" s="797"/>
      <c r="U397" s="797"/>
      <c r="V397" s="797"/>
      <c r="W397" s="797"/>
      <c r="X397" s="797"/>
      <c r="Y397" s="797"/>
      <c r="Z397" s="797"/>
      <c r="AA397" s="797"/>
      <c r="AB397" s="797"/>
      <c r="AC397" s="797"/>
      <c r="AD397" s="797"/>
      <c r="AE397" s="794"/>
      <c r="AF397" s="794"/>
      <c r="AG397" s="794"/>
      <c r="AH397" s="794"/>
      <c r="AI397" s="794"/>
      <c r="AJ397" s="794"/>
      <c r="AK397" s="794"/>
      <c r="AL397" s="794"/>
      <c r="AM397" s="794"/>
      <c r="AN397" s="794"/>
      <c r="AO397" s="794"/>
      <c r="AP397" s="794"/>
      <c r="AQ397" s="794"/>
      <c r="AR397" s="794"/>
      <c r="AS397" s="794"/>
      <c r="AT397" s="794"/>
      <c r="AU397" s="794"/>
      <c r="AV397" s="794"/>
      <c r="AW397" s="794"/>
      <c r="AX397" s="794"/>
      <c r="AY397" s="794"/>
      <c r="AZ397" s="794"/>
      <c r="BA397" s="794"/>
      <c r="BB397" s="794"/>
      <c r="BC397" s="794"/>
      <c r="BD397" s="794"/>
      <c r="BE397" s="794"/>
      <c r="BF397" s="794"/>
      <c r="BG397" s="794"/>
      <c r="BH397" s="794"/>
      <c r="BI397" s="794"/>
      <c r="BJ397" s="794"/>
      <c r="BK397" s="794"/>
      <c r="BL397" s="794"/>
      <c r="BM397" s="794"/>
      <c r="BN397" s="812" t="str">
        <f t="shared" si="99"/>
        <v/>
      </c>
      <c r="BO397" s="806" t="str">
        <f t="shared" si="100"/>
        <v/>
      </c>
      <c r="BP397" s="807" t="str">
        <f t="shared" si="101"/>
        <v/>
      </c>
      <c r="BQ397" s="807" t="str">
        <f t="shared" si="102"/>
        <v/>
      </c>
      <c r="BR397" s="808" t="str">
        <f t="shared" si="103"/>
        <v/>
      </c>
      <c r="BS397" s="793"/>
      <c r="BT397" s="794"/>
      <c r="BU397" s="794"/>
      <c r="BV397" s="797"/>
      <c r="BW397" s="797"/>
      <c r="BX397" s="797"/>
      <c r="BY397" s="797"/>
      <c r="BZ397" s="797"/>
      <c r="CA397" s="797"/>
      <c r="CB397" s="797"/>
      <c r="CC397" s="797"/>
      <c r="CD397" s="797"/>
      <c r="CE397" s="797"/>
      <c r="CF397" s="797"/>
      <c r="CG397" s="797"/>
      <c r="CH397" s="797"/>
      <c r="CI397" s="794"/>
      <c r="CJ397" s="794"/>
      <c r="CK397" s="794"/>
      <c r="CL397" s="794"/>
      <c r="CM397" s="794"/>
      <c r="CN397" s="794"/>
      <c r="CO397" s="794"/>
      <c r="CP397" s="794"/>
      <c r="CQ397" s="794"/>
      <c r="CR397" s="794"/>
      <c r="CS397" s="794"/>
      <c r="CT397" s="794"/>
      <c r="CU397" s="794"/>
      <c r="CV397" s="797"/>
      <c r="CW397" s="794"/>
      <c r="CX397" s="794"/>
      <c r="CY397" s="794"/>
      <c r="CZ397" s="794"/>
      <c r="DA397" s="794"/>
      <c r="DB397" s="794"/>
      <c r="DC397" s="794"/>
      <c r="DD397" s="794"/>
      <c r="DE397" s="794"/>
      <c r="DF397" s="794"/>
      <c r="DG397" s="794"/>
      <c r="DH397" s="794"/>
      <c r="DI397" s="794"/>
      <c r="DJ397" s="794"/>
      <c r="DK397" s="794"/>
      <c r="DL397" s="794"/>
      <c r="DM397" s="794"/>
      <c r="DN397" s="794"/>
      <c r="DO397" s="794"/>
      <c r="DP397" s="794"/>
      <c r="DQ397" s="794"/>
      <c r="DR397" s="812" t="str">
        <f t="shared" si="94"/>
        <v/>
      </c>
      <c r="DS397" s="806" t="str">
        <f t="shared" si="95"/>
        <v/>
      </c>
      <c r="DT397" s="807" t="str">
        <f t="shared" si="96"/>
        <v/>
      </c>
      <c r="DU397" s="807" t="str">
        <f t="shared" si="97"/>
        <v/>
      </c>
      <c r="DV397" s="808" t="str">
        <f t="shared" si="98"/>
        <v/>
      </c>
      <c r="DW397" s="793"/>
      <c r="DX397" s="794"/>
      <c r="DY397" s="794"/>
      <c r="DZ397" s="797"/>
      <c r="EA397" s="797"/>
      <c r="EB397" s="797"/>
      <c r="EC397" s="797"/>
      <c r="ED397" s="797"/>
      <c r="EE397" s="797"/>
      <c r="EF397" s="797"/>
      <c r="EG397" s="797"/>
      <c r="EH397" s="797"/>
      <c r="EI397" s="797"/>
      <c r="EJ397" s="797"/>
      <c r="EK397" s="797"/>
      <c r="EL397" s="797"/>
      <c r="EM397" s="794"/>
      <c r="EN397" s="794"/>
      <c r="EO397" s="794"/>
      <c r="EP397" s="794"/>
      <c r="EQ397" s="794"/>
      <c r="ER397" s="794"/>
      <c r="ES397" s="794"/>
      <c r="ET397" s="794"/>
      <c r="EU397" s="794"/>
      <c r="EV397" s="794"/>
      <c r="EW397" s="794"/>
      <c r="EX397" s="794"/>
      <c r="EY397" s="794"/>
      <c r="EZ397" s="797"/>
      <c r="FA397" s="794"/>
      <c r="FB397" s="794"/>
      <c r="FC397" s="794"/>
      <c r="FD397" s="794"/>
      <c r="FE397" s="794"/>
      <c r="FF397" s="794"/>
      <c r="FG397" s="794"/>
      <c r="FH397" s="794"/>
      <c r="FI397" s="794"/>
      <c r="FJ397" s="794"/>
      <c r="FK397" s="794"/>
      <c r="FL397" s="794"/>
      <c r="FM397" s="794"/>
      <c r="FN397" s="794"/>
      <c r="FO397" s="794"/>
      <c r="FP397" s="794"/>
      <c r="FQ397" s="794"/>
      <c r="FR397" s="794"/>
      <c r="FS397" s="794"/>
      <c r="FT397" s="794"/>
      <c r="FU397" s="794"/>
      <c r="FV397" s="812" t="str">
        <f t="shared" si="104"/>
        <v/>
      </c>
      <c r="FW397" s="806" t="str">
        <f t="shared" si="105"/>
        <v/>
      </c>
      <c r="FX397" s="807" t="str">
        <f t="shared" si="106"/>
        <v/>
      </c>
      <c r="FY397" s="807" t="str">
        <f t="shared" si="107"/>
        <v/>
      </c>
      <c r="FZ397" s="808" t="str">
        <f t="shared" si="108"/>
        <v/>
      </c>
    </row>
    <row r="398" spans="14:182" x14ac:dyDescent="0.2">
      <c r="N398" s="804">
        <f>SUM(AirVision!A397)</f>
        <v>0</v>
      </c>
      <c r="O398" s="793"/>
      <c r="P398" s="794"/>
      <c r="Q398" s="794"/>
      <c r="R398" s="797"/>
      <c r="S398" s="797"/>
      <c r="T398" s="797"/>
      <c r="U398" s="797"/>
      <c r="V398" s="797"/>
      <c r="W398" s="797"/>
      <c r="X398" s="797"/>
      <c r="Y398" s="797"/>
      <c r="Z398" s="797"/>
      <c r="AA398" s="797"/>
      <c r="AB398" s="797"/>
      <c r="AC398" s="797"/>
      <c r="AD398" s="797"/>
      <c r="AE398" s="794"/>
      <c r="AF398" s="794"/>
      <c r="AG398" s="794"/>
      <c r="AH398" s="794"/>
      <c r="AI398" s="794"/>
      <c r="AJ398" s="794"/>
      <c r="AK398" s="794"/>
      <c r="AL398" s="794"/>
      <c r="AM398" s="794"/>
      <c r="AN398" s="794"/>
      <c r="AO398" s="794"/>
      <c r="AP398" s="794"/>
      <c r="AQ398" s="794"/>
      <c r="AR398" s="794"/>
      <c r="AS398" s="794"/>
      <c r="AT398" s="794"/>
      <c r="AU398" s="794"/>
      <c r="AV398" s="794"/>
      <c r="AW398" s="794"/>
      <c r="AX398" s="794"/>
      <c r="AY398" s="794"/>
      <c r="AZ398" s="794"/>
      <c r="BA398" s="794"/>
      <c r="BB398" s="794"/>
      <c r="BC398" s="794"/>
      <c r="BD398" s="794"/>
      <c r="BE398" s="794"/>
      <c r="BF398" s="794"/>
      <c r="BG398" s="794"/>
      <c r="BH398" s="794"/>
      <c r="BI398" s="794"/>
      <c r="BJ398" s="794"/>
      <c r="BK398" s="794"/>
      <c r="BL398" s="794"/>
      <c r="BM398" s="794"/>
      <c r="BN398" s="812" t="str">
        <f t="shared" si="99"/>
        <v/>
      </c>
      <c r="BO398" s="806" t="str">
        <f t="shared" si="100"/>
        <v/>
      </c>
      <c r="BP398" s="807" t="str">
        <f t="shared" si="101"/>
        <v/>
      </c>
      <c r="BQ398" s="807" t="str">
        <f t="shared" si="102"/>
        <v/>
      </c>
      <c r="BR398" s="808" t="str">
        <f t="shared" si="103"/>
        <v/>
      </c>
      <c r="BS398" s="793"/>
      <c r="BT398" s="794"/>
      <c r="BU398" s="794"/>
      <c r="BV398" s="797"/>
      <c r="BW398" s="797"/>
      <c r="BX398" s="797"/>
      <c r="BY398" s="797"/>
      <c r="BZ398" s="797"/>
      <c r="CA398" s="797"/>
      <c r="CB398" s="797"/>
      <c r="CC398" s="797"/>
      <c r="CD398" s="797"/>
      <c r="CE398" s="797"/>
      <c r="CF398" s="797"/>
      <c r="CG398" s="797"/>
      <c r="CH398" s="797"/>
      <c r="CI398" s="794"/>
      <c r="CJ398" s="794"/>
      <c r="CK398" s="794"/>
      <c r="CL398" s="794"/>
      <c r="CM398" s="794"/>
      <c r="CN398" s="794"/>
      <c r="CO398" s="794"/>
      <c r="CP398" s="794"/>
      <c r="CQ398" s="794"/>
      <c r="CR398" s="794"/>
      <c r="CS398" s="794"/>
      <c r="CT398" s="794"/>
      <c r="CU398" s="794"/>
      <c r="CV398" s="797"/>
      <c r="CW398" s="794"/>
      <c r="CX398" s="794"/>
      <c r="CY398" s="794"/>
      <c r="CZ398" s="794"/>
      <c r="DA398" s="794"/>
      <c r="DB398" s="794"/>
      <c r="DC398" s="794"/>
      <c r="DD398" s="794"/>
      <c r="DE398" s="794"/>
      <c r="DF398" s="794"/>
      <c r="DG398" s="794"/>
      <c r="DH398" s="794"/>
      <c r="DI398" s="794"/>
      <c r="DJ398" s="794"/>
      <c r="DK398" s="794"/>
      <c r="DL398" s="794"/>
      <c r="DM398" s="794"/>
      <c r="DN398" s="794"/>
      <c r="DO398" s="794"/>
      <c r="DP398" s="794"/>
      <c r="DQ398" s="794"/>
      <c r="DR398" s="812" t="str">
        <f t="shared" si="94"/>
        <v/>
      </c>
      <c r="DS398" s="806" t="str">
        <f t="shared" si="95"/>
        <v/>
      </c>
      <c r="DT398" s="807" t="str">
        <f t="shared" si="96"/>
        <v/>
      </c>
      <c r="DU398" s="807" t="str">
        <f t="shared" si="97"/>
        <v/>
      </c>
      <c r="DV398" s="808" t="str">
        <f t="shared" si="98"/>
        <v/>
      </c>
      <c r="DW398" s="793"/>
      <c r="DX398" s="794"/>
      <c r="DY398" s="794"/>
      <c r="DZ398" s="797"/>
      <c r="EA398" s="797"/>
      <c r="EB398" s="797"/>
      <c r="EC398" s="797"/>
      <c r="ED398" s="797"/>
      <c r="EE398" s="797"/>
      <c r="EF398" s="797"/>
      <c r="EG398" s="797"/>
      <c r="EH398" s="797"/>
      <c r="EI398" s="797"/>
      <c r="EJ398" s="797"/>
      <c r="EK398" s="797"/>
      <c r="EL398" s="797"/>
      <c r="EM398" s="794"/>
      <c r="EN398" s="794"/>
      <c r="EO398" s="794"/>
      <c r="EP398" s="794"/>
      <c r="EQ398" s="794"/>
      <c r="ER398" s="794"/>
      <c r="ES398" s="794"/>
      <c r="ET398" s="794"/>
      <c r="EU398" s="794"/>
      <c r="EV398" s="794"/>
      <c r="EW398" s="794"/>
      <c r="EX398" s="794"/>
      <c r="EY398" s="794"/>
      <c r="EZ398" s="797"/>
      <c r="FA398" s="794"/>
      <c r="FB398" s="794"/>
      <c r="FC398" s="794"/>
      <c r="FD398" s="794"/>
      <c r="FE398" s="794"/>
      <c r="FF398" s="794"/>
      <c r="FG398" s="794"/>
      <c r="FH398" s="794"/>
      <c r="FI398" s="794"/>
      <c r="FJ398" s="794"/>
      <c r="FK398" s="794"/>
      <c r="FL398" s="794"/>
      <c r="FM398" s="794"/>
      <c r="FN398" s="794"/>
      <c r="FO398" s="794"/>
      <c r="FP398" s="794"/>
      <c r="FQ398" s="794"/>
      <c r="FR398" s="794"/>
      <c r="FS398" s="794"/>
      <c r="FT398" s="794"/>
      <c r="FU398" s="794"/>
      <c r="FV398" s="812" t="str">
        <f t="shared" si="104"/>
        <v/>
      </c>
      <c r="FW398" s="806" t="str">
        <f t="shared" si="105"/>
        <v/>
      </c>
      <c r="FX398" s="807" t="str">
        <f t="shared" si="106"/>
        <v/>
      </c>
      <c r="FY398" s="807" t="str">
        <f t="shared" si="107"/>
        <v/>
      </c>
      <c r="FZ398" s="808" t="str">
        <f t="shared" si="108"/>
        <v/>
      </c>
    </row>
    <row r="399" spans="14:182" x14ac:dyDescent="0.2">
      <c r="N399" s="804">
        <f>SUM(AirVision!A398)</f>
        <v>0</v>
      </c>
      <c r="O399" s="793"/>
      <c r="P399" s="794"/>
      <c r="Q399" s="794"/>
      <c r="R399" s="797"/>
      <c r="S399" s="797"/>
      <c r="T399" s="797"/>
      <c r="U399" s="797"/>
      <c r="V399" s="797"/>
      <c r="W399" s="797"/>
      <c r="X399" s="797"/>
      <c r="Y399" s="797"/>
      <c r="Z399" s="797"/>
      <c r="AA399" s="797"/>
      <c r="AB399" s="797"/>
      <c r="AC399" s="797"/>
      <c r="AD399" s="797"/>
      <c r="AE399" s="794"/>
      <c r="AF399" s="794"/>
      <c r="AG399" s="794"/>
      <c r="AH399" s="794"/>
      <c r="AI399" s="794"/>
      <c r="AJ399" s="794"/>
      <c r="AK399" s="794"/>
      <c r="AL399" s="794"/>
      <c r="AM399" s="794"/>
      <c r="AN399" s="794"/>
      <c r="AO399" s="794"/>
      <c r="AP399" s="794"/>
      <c r="AQ399" s="794"/>
      <c r="AR399" s="794"/>
      <c r="AS399" s="794"/>
      <c r="AT399" s="794"/>
      <c r="AU399" s="794"/>
      <c r="AV399" s="794"/>
      <c r="AW399" s="794"/>
      <c r="AX399" s="794"/>
      <c r="AY399" s="794"/>
      <c r="AZ399" s="794"/>
      <c r="BA399" s="794"/>
      <c r="BB399" s="794"/>
      <c r="BC399" s="794"/>
      <c r="BD399" s="794"/>
      <c r="BE399" s="794"/>
      <c r="BF399" s="794"/>
      <c r="BG399" s="794"/>
      <c r="BH399" s="794"/>
      <c r="BI399" s="794"/>
      <c r="BJ399" s="794"/>
      <c r="BK399" s="794"/>
      <c r="BL399" s="794"/>
      <c r="BM399" s="794"/>
      <c r="BN399" s="812" t="str">
        <f t="shared" si="99"/>
        <v/>
      </c>
      <c r="BO399" s="806" t="str">
        <f t="shared" si="100"/>
        <v/>
      </c>
      <c r="BP399" s="807" t="str">
        <f t="shared" si="101"/>
        <v/>
      </c>
      <c r="BQ399" s="807" t="str">
        <f t="shared" si="102"/>
        <v/>
      </c>
      <c r="BR399" s="808" t="str">
        <f t="shared" si="103"/>
        <v/>
      </c>
      <c r="BS399" s="793"/>
      <c r="BT399" s="794"/>
      <c r="BU399" s="794"/>
      <c r="BV399" s="797"/>
      <c r="BW399" s="797"/>
      <c r="BX399" s="797"/>
      <c r="BY399" s="797"/>
      <c r="BZ399" s="797"/>
      <c r="CA399" s="797"/>
      <c r="CB399" s="797"/>
      <c r="CC399" s="797"/>
      <c r="CD399" s="797"/>
      <c r="CE399" s="797"/>
      <c r="CF399" s="797"/>
      <c r="CG399" s="797"/>
      <c r="CH399" s="797"/>
      <c r="CI399" s="794"/>
      <c r="CJ399" s="794"/>
      <c r="CK399" s="794"/>
      <c r="CL399" s="794"/>
      <c r="CM399" s="794"/>
      <c r="CN399" s="794"/>
      <c r="CO399" s="794"/>
      <c r="CP399" s="794"/>
      <c r="CQ399" s="794"/>
      <c r="CR399" s="794"/>
      <c r="CS399" s="794"/>
      <c r="CT399" s="794"/>
      <c r="CU399" s="794"/>
      <c r="CV399" s="797"/>
      <c r="CW399" s="794"/>
      <c r="CX399" s="794"/>
      <c r="CY399" s="794"/>
      <c r="CZ399" s="794"/>
      <c r="DA399" s="794"/>
      <c r="DB399" s="794"/>
      <c r="DC399" s="794"/>
      <c r="DD399" s="794"/>
      <c r="DE399" s="794"/>
      <c r="DF399" s="794"/>
      <c r="DG399" s="794"/>
      <c r="DH399" s="794"/>
      <c r="DI399" s="794"/>
      <c r="DJ399" s="794"/>
      <c r="DK399" s="794"/>
      <c r="DL399" s="794"/>
      <c r="DM399" s="794"/>
      <c r="DN399" s="794"/>
      <c r="DO399" s="794"/>
      <c r="DP399" s="794"/>
      <c r="DQ399" s="794"/>
      <c r="DR399" s="812" t="str">
        <f t="shared" si="94"/>
        <v/>
      </c>
      <c r="DS399" s="806" t="str">
        <f t="shared" si="95"/>
        <v/>
      </c>
      <c r="DT399" s="807" t="str">
        <f t="shared" si="96"/>
        <v/>
      </c>
      <c r="DU399" s="807" t="str">
        <f t="shared" si="97"/>
        <v/>
      </c>
      <c r="DV399" s="808" t="str">
        <f t="shared" si="98"/>
        <v/>
      </c>
      <c r="DW399" s="793"/>
      <c r="DX399" s="794"/>
      <c r="DY399" s="794"/>
      <c r="DZ399" s="797"/>
      <c r="EA399" s="797"/>
      <c r="EB399" s="797"/>
      <c r="EC399" s="797"/>
      <c r="ED399" s="797"/>
      <c r="EE399" s="797"/>
      <c r="EF399" s="797"/>
      <c r="EG399" s="797"/>
      <c r="EH399" s="797"/>
      <c r="EI399" s="797"/>
      <c r="EJ399" s="797"/>
      <c r="EK399" s="797"/>
      <c r="EL399" s="797"/>
      <c r="EM399" s="794"/>
      <c r="EN399" s="794"/>
      <c r="EO399" s="794"/>
      <c r="EP399" s="794"/>
      <c r="EQ399" s="794"/>
      <c r="ER399" s="794"/>
      <c r="ES399" s="794"/>
      <c r="ET399" s="794"/>
      <c r="EU399" s="794"/>
      <c r="EV399" s="794"/>
      <c r="EW399" s="794"/>
      <c r="EX399" s="794"/>
      <c r="EY399" s="794"/>
      <c r="EZ399" s="797"/>
      <c r="FA399" s="794"/>
      <c r="FB399" s="794"/>
      <c r="FC399" s="794"/>
      <c r="FD399" s="794"/>
      <c r="FE399" s="794"/>
      <c r="FF399" s="794"/>
      <c r="FG399" s="794"/>
      <c r="FH399" s="794"/>
      <c r="FI399" s="794"/>
      <c r="FJ399" s="794"/>
      <c r="FK399" s="794"/>
      <c r="FL399" s="794"/>
      <c r="FM399" s="794"/>
      <c r="FN399" s="794"/>
      <c r="FO399" s="794"/>
      <c r="FP399" s="794"/>
      <c r="FQ399" s="794"/>
      <c r="FR399" s="794"/>
      <c r="FS399" s="794"/>
      <c r="FT399" s="794"/>
      <c r="FU399" s="794"/>
      <c r="FV399" s="812" t="str">
        <f t="shared" si="104"/>
        <v/>
      </c>
      <c r="FW399" s="806" t="str">
        <f t="shared" si="105"/>
        <v/>
      </c>
      <c r="FX399" s="807" t="str">
        <f t="shared" si="106"/>
        <v/>
      </c>
      <c r="FY399" s="807" t="str">
        <f t="shared" si="107"/>
        <v/>
      </c>
      <c r="FZ399" s="808" t="str">
        <f t="shared" si="108"/>
        <v/>
      </c>
    </row>
    <row r="400" spans="14:182" x14ac:dyDescent="0.2">
      <c r="N400" s="804">
        <f>SUM(AirVision!A399)</f>
        <v>0</v>
      </c>
      <c r="O400" s="793"/>
      <c r="P400" s="794"/>
      <c r="Q400" s="794"/>
      <c r="R400" s="797"/>
      <c r="S400" s="797"/>
      <c r="T400" s="797"/>
      <c r="U400" s="797"/>
      <c r="V400" s="797"/>
      <c r="W400" s="797"/>
      <c r="X400" s="797"/>
      <c r="Y400" s="797"/>
      <c r="Z400" s="797"/>
      <c r="AA400" s="797"/>
      <c r="AB400" s="797"/>
      <c r="AC400" s="797"/>
      <c r="AD400" s="797"/>
      <c r="AE400" s="794"/>
      <c r="AF400" s="794"/>
      <c r="AG400" s="794"/>
      <c r="AH400" s="794"/>
      <c r="AI400" s="794"/>
      <c r="AJ400" s="794"/>
      <c r="AK400" s="794"/>
      <c r="AL400" s="794"/>
      <c r="AM400" s="794"/>
      <c r="AN400" s="794"/>
      <c r="AO400" s="794"/>
      <c r="AP400" s="794"/>
      <c r="AQ400" s="794"/>
      <c r="AR400" s="794"/>
      <c r="AS400" s="794"/>
      <c r="AT400" s="794"/>
      <c r="AU400" s="794"/>
      <c r="AV400" s="794"/>
      <c r="AW400" s="794"/>
      <c r="AX400" s="794"/>
      <c r="AY400" s="794"/>
      <c r="AZ400" s="794"/>
      <c r="BA400" s="794"/>
      <c r="BB400" s="794"/>
      <c r="BC400" s="794"/>
      <c r="BD400" s="794"/>
      <c r="BE400" s="794"/>
      <c r="BF400" s="794"/>
      <c r="BG400" s="794"/>
      <c r="BH400" s="794"/>
      <c r="BI400" s="794"/>
      <c r="BJ400" s="794"/>
      <c r="BK400" s="794"/>
      <c r="BL400" s="794"/>
      <c r="BM400" s="794"/>
      <c r="BN400" s="812" t="str">
        <f t="shared" si="99"/>
        <v/>
      </c>
      <c r="BO400" s="806" t="str">
        <f t="shared" si="100"/>
        <v/>
      </c>
      <c r="BP400" s="807" t="str">
        <f t="shared" si="101"/>
        <v/>
      </c>
      <c r="BQ400" s="807" t="str">
        <f t="shared" si="102"/>
        <v/>
      </c>
      <c r="BR400" s="808" t="str">
        <f t="shared" si="103"/>
        <v/>
      </c>
      <c r="BS400" s="793"/>
      <c r="BT400" s="794"/>
      <c r="BU400" s="794"/>
      <c r="BV400" s="797"/>
      <c r="BW400" s="797"/>
      <c r="BX400" s="797"/>
      <c r="BY400" s="797"/>
      <c r="BZ400" s="797"/>
      <c r="CA400" s="797"/>
      <c r="CB400" s="797"/>
      <c r="CC400" s="797"/>
      <c r="CD400" s="797"/>
      <c r="CE400" s="797"/>
      <c r="CF400" s="797"/>
      <c r="CG400" s="797"/>
      <c r="CH400" s="797"/>
      <c r="CI400" s="794"/>
      <c r="CJ400" s="794"/>
      <c r="CK400" s="794"/>
      <c r="CL400" s="794"/>
      <c r="CM400" s="794"/>
      <c r="CN400" s="794"/>
      <c r="CO400" s="794"/>
      <c r="CP400" s="794"/>
      <c r="CQ400" s="794"/>
      <c r="CR400" s="794"/>
      <c r="CS400" s="794"/>
      <c r="CT400" s="794"/>
      <c r="CU400" s="794"/>
      <c r="CV400" s="797"/>
      <c r="CW400" s="794"/>
      <c r="CX400" s="794"/>
      <c r="CY400" s="794"/>
      <c r="CZ400" s="794"/>
      <c r="DA400" s="794"/>
      <c r="DB400" s="794"/>
      <c r="DC400" s="794"/>
      <c r="DD400" s="794"/>
      <c r="DE400" s="794"/>
      <c r="DF400" s="794"/>
      <c r="DG400" s="794"/>
      <c r="DH400" s="794"/>
      <c r="DI400" s="794"/>
      <c r="DJ400" s="794"/>
      <c r="DK400" s="794"/>
      <c r="DL400" s="794"/>
      <c r="DM400" s="794"/>
      <c r="DN400" s="794"/>
      <c r="DO400" s="794"/>
      <c r="DP400" s="794"/>
      <c r="DQ400" s="794"/>
      <c r="DR400" s="812" t="str">
        <f t="shared" si="94"/>
        <v/>
      </c>
      <c r="DS400" s="806" t="str">
        <f t="shared" si="95"/>
        <v/>
      </c>
      <c r="DT400" s="807" t="str">
        <f t="shared" si="96"/>
        <v/>
      </c>
      <c r="DU400" s="807" t="str">
        <f t="shared" si="97"/>
        <v/>
      </c>
      <c r="DV400" s="808" t="str">
        <f t="shared" si="98"/>
        <v/>
      </c>
      <c r="DW400" s="793"/>
      <c r="DX400" s="794"/>
      <c r="DY400" s="794"/>
      <c r="DZ400" s="797"/>
      <c r="EA400" s="797"/>
      <c r="EB400" s="797"/>
      <c r="EC400" s="797"/>
      <c r="ED400" s="797"/>
      <c r="EE400" s="797"/>
      <c r="EF400" s="797"/>
      <c r="EG400" s="797"/>
      <c r="EH400" s="797"/>
      <c r="EI400" s="797"/>
      <c r="EJ400" s="797"/>
      <c r="EK400" s="797"/>
      <c r="EL400" s="797"/>
      <c r="EM400" s="794"/>
      <c r="EN400" s="794"/>
      <c r="EO400" s="794"/>
      <c r="EP400" s="794"/>
      <c r="EQ400" s="794"/>
      <c r="ER400" s="794"/>
      <c r="ES400" s="794"/>
      <c r="ET400" s="794"/>
      <c r="EU400" s="794"/>
      <c r="EV400" s="794"/>
      <c r="EW400" s="794"/>
      <c r="EX400" s="794"/>
      <c r="EY400" s="794"/>
      <c r="EZ400" s="797"/>
      <c r="FA400" s="794"/>
      <c r="FB400" s="794"/>
      <c r="FC400" s="794"/>
      <c r="FD400" s="794"/>
      <c r="FE400" s="794"/>
      <c r="FF400" s="794"/>
      <c r="FG400" s="794"/>
      <c r="FH400" s="794"/>
      <c r="FI400" s="794"/>
      <c r="FJ400" s="794"/>
      <c r="FK400" s="794"/>
      <c r="FL400" s="794"/>
      <c r="FM400" s="794"/>
      <c r="FN400" s="794"/>
      <c r="FO400" s="794"/>
      <c r="FP400" s="794"/>
      <c r="FQ400" s="794"/>
      <c r="FR400" s="794"/>
      <c r="FS400" s="794"/>
      <c r="FT400" s="794"/>
      <c r="FU400" s="794"/>
      <c r="FV400" s="812" t="str">
        <f t="shared" si="104"/>
        <v/>
      </c>
      <c r="FW400" s="806" t="str">
        <f t="shared" si="105"/>
        <v/>
      </c>
      <c r="FX400" s="807" t="str">
        <f t="shared" si="106"/>
        <v/>
      </c>
      <c r="FY400" s="807" t="str">
        <f t="shared" si="107"/>
        <v/>
      </c>
      <c r="FZ400" s="808" t="str">
        <f t="shared" si="108"/>
        <v/>
      </c>
    </row>
    <row r="401" spans="14:182" x14ac:dyDescent="0.2">
      <c r="N401" s="804">
        <f>SUM(AirVision!A400)</f>
        <v>0</v>
      </c>
      <c r="O401" s="793"/>
      <c r="P401" s="794"/>
      <c r="Q401" s="794"/>
      <c r="R401" s="797"/>
      <c r="S401" s="797"/>
      <c r="T401" s="797"/>
      <c r="U401" s="797"/>
      <c r="V401" s="797"/>
      <c r="W401" s="797"/>
      <c r="X401" s="797"/>
      <c r="Y401" s="797"/>
      <c r="Z401" s="797"/>
      <c r="AA401" s="797"/>
      <c r="AB401" s="797"/>
      <c r="AC401" s="797"/>
      <c r="AD401" s="797"/>
      <c r="AE401" s="794"/>
      <c r="AF401" s="794"/>
      <c r="AG401" s="794"/>
      <c r="AH401" s="794"/>
      <c r="AI401" s="794"/>
      <c r="AJ401" s="794"/>
      <c r="AK401" s="794"/>
      <c r="AL401" s="794"/>
      <c r="AM401" s="794"/>
      <c r="AN401" s="794"/>
      <c r="AO401" s="794"/>
      <c r="AP401" s="794"/>
      <c r="AQ401" s="794"/>
      <c r="AR401" s="794"/>
      <c r="AS401" s="794"/>
      <c r="AT401" s="794"/>
      <c r="AU401" s="794"/>
      <c r="AV401" s="794"/>
      <c r="AW401" s="794"/>
      <c r="AX401" s="794"/>
      <c r="AY401" s="794"/>
      <c r="AZ401" s="794"/>
      <c r="BA401" s="794"/>
      <c r="BB401" s="794"/>
      <c r="BC401" s="794"/>
      <c r="BD401" s="794"/>
      <c r="BE401" s="794"/>
      <c r="BF401" s="794"/>
      <c r="BG401" s="794"/>
      <c r="BH401" s="794"/>
      <c r="BI401" s="794"/>
      <c r="BJ401" s="794"/>
      <c r="BK401" s="794"/>
      <c r="BL401" s="794"/>
      <c r="BM401" s="794"/>
      <c r="BN401" s="812" t="str">
        <f t="shared" si="99"/>
        <v/>
      </c>
      <c r="BO401" s="806" t="str">
        <f t="shared" si="100"/>
        <v/>
      </c>
      <c r="BP401" s="807" t="str">
        <f t="shared" si="101"/>
        <v/>
      </c>
      <c r="BQ401" s="807" t="str">
        <f t="shared" si="102"/>
        <v/>
      </c>
      <c r="BR401" s="808" t="str">
        <f t="shared" si="103"/>
        <v/>
      </c>
      <c r="BS401" s="793"/>
      <c r="BT401" s="794"/>
      <c r="BU401" s="794"/>
      <c r="BV401" s="797"/>
      <c r="BW401" s="797"/>
      <c r="BX401" s="797"/>
      <c r="BY401" s="797"/>
      <c r="BZ401" s="797"/>
      <c r="CA401" s="797"/>
      <c r="CB401" s="797"/>
      <c r="CC401" s="797"/>
      <c r="CD401" s="797"/>
      <c r="CE401" s="797"/>
      <c r="CF401" s="797"/>
      <c r="CG401" s="797"/>
      <c r="CH401" s="797"/>
      <c r="CI401" s="794"/>
      <c r="CJ401" s="794"/>
      <c r="CK401" s="794"/>
      <c r="CL401" s="794"/>
      <c r="CM401" s="794"/>
      <c r="CN401" s="794"/>
      <c r="CO401" s="794"/>
      <c r="CP401" s="794"/>
      <c r="CQ401" s="794"/>
      <c r="CR401" s="794"/>
      <c r="CS401" s="794"/>
      <c r="CT401" s="794"/>
      <c r="CU401" s="794"/>
      <c r="CV401" s="797"/>
      <c r="CW401" s="794"/>
      <c r="CX401" s="794"/>
      <c r="CY401" s="794"/>
      <c r="CZ401" s="794"/>
      <c r="DA401" s="794"/>
      <c r="DB401" s="794"/>
      <c r="DC401" s="794"/>
      <c r="DD401" s="794"/>
      <c r="DE401" s="794"/>
      <c r="DF401" s="794"/>
      <c r="DG401" s="794"/>
      <c r="DH401" s="794"/>
      <c r="DI401" s="794"/>
      <c r="DJ401" s="794"/>
      <c r="DK401" s="794"/>
      <c r="DL401" s="794"/>
      <c r="DM401" s="794"/>
      <c r="DN401" s="794"/>
      <c r="DO401" s="794"/>
      <c r="DP401" s="794"/>
      <c r="DQ401" s="794"/>
      <c r="DR401" s="812" t="str">
        <f t="shared" si="94"/>
        <v/>
      </c>
      <c r="DS401" s="806" t="str">
        <f t="shared" si="95"/>
        <v/>
      </c>
      <c r="DT401" s="807" t="str">
        <f t="shared" si="96"/>
        <v/>
      </c>
      <c r="DU401" s="807" t="str">
        <f t="shared" si="97"/>
        <v/>
      </c>
      <c r="DV401" s="808" t="str">
        <f t="shared" si="98"/>
        <v/>
      </c>
      <c r="DW401" s="793"/>
      <c r="DX401" s="794"/>
      <c r="DY401" s="794"/>
      <c r="DZ401" s="797"/>
      <c r="EA401" s="797"/>
      <c r="EB401" s="797"/>
      <c r="EC401" s="797"/>
      <c r="ED401" s="797"/>
      <c r="EE401" s="797"/>
      <c r="EF401" s="797"/>
      <c r="EG401" s="797"/>
      <c r="EH401" s="797"/>
      <c r="EI401" s="797"/>
      <c r="EJ401" s="797"/>
      <c r="EK401" s="797"/>
      <c r="EL401" s="797"/>
      <c r="EM401" s="794"/>
      <c r="EN401" s="794"/>
      <c r="EO401" s="794"/>
      <c r="EP401" s="794"/>
      <c r="EQ401" s="794"/>
      <c r="ER401" s="794"/>
      <c r="ES401" s="794"/>
      <c r="ET401" s="794"/>
      <c r="EU401" s="794"/>
      <c r="EV401" s="794"/>
      <c r="EW401" s="794"/>
      <c r="EX401" s="794"/>
      <c r="EY401" s="794"/>
      <c r="EZ401" s="797"/>
      <c r="FA401" s="794"/>
      <c r="FB401" s="794"/>
      <c r="FC401" s="794"/>
      <c r="FD401" s="794"/>
      <c r="FE401" s="794"/>
      <c r="FF401" s="794"/>
      <c r="FG401" s="794"/>
      <c r="FH401" s="794"/>
      <c r="FI401" s="794"/>
      <c r="FJ401" s="794"/>
      <c r="FK401" s="794"/>
      <c r="FL401" s="794"/>
      <c r="FM401" s="794"/>
      <c r="FN401" s="794"/>
      <c r="FO401" s="794"/>
      <c r="FP401" s="794"/>
      <c r="FQ401" s="794"/>
      <c r="FR401" s="794"/>
      <c r="FS401" s="794"/>
      <c r="FT401" s="794"/>
      <c r="FU401" s="794"/>
      <c r="FV401" s="812" t="str">
        <f t="shared" si="104"/>
        <v/>
      </c>
      <c r="FW401" s="806" t="str">
        <f t="shared" si="105"/>
        <v/>
      </c>
      <c r="FX401" s="807" t="str">
        <f t="shared" si="106"/>
        <v/>
      </c>
      <c r="FY401" s="807" t="str">
        <f t="shared" si="107"/>
        <v/>
      </c>
      <c r="FZ401" s="808" t="str">
        <f t="shared" si="108"/>
        <v/>
      </c>
    </row>
    <row r="402" spans="14:182" x14ac:dyDescent="0.2">
      <c r="N402" s="804">
        <f>SUM(AirVision!A401)</f>
        <v>0</v>
      </c>
      <c r="O402" s="793"/>
      <c r="P402" s="794"/>
      <c r="Q402" s="794"/>
      <c r="R402" s="797"/>
      <c r="S402" s="797"/>
      <c r="T402" s="797"/>
      <c r="U402" s="797"/>
      <c r="V402" s="797"/>
      <c r="W402" s="797"/>
      <c r="X402" s="797"/>
      <c r="Y402" s="797"/>
      <c r="Z402" s="797"/>
      <c r="AA402" s="797"/>
      <c r="AB402" s="797"/>
      <c r="AC402" s="797"/>
      <c r="AD402" s="797"/>
      <c r="AE402" s="794"/>
      <c r="AF402" s="794"/>
      <c r="AG402" s="794"/>
      <c r="AH402" s="794"/>
      <c r="AI402" s="794"/>
      <c r="AJ402" s="794"/>
      <c r="AK402" s="794"/>
      <c r="AL402" s="794"/>
      <c r="AM402" s="794"/>
      <c r="AN402" s="794"/>
      <c r="AO402" s="794"/>
      <c r="AP402" s="794"/>
      <c r="AQ402" s="794"/>
      <c r="AR402" s="794"/>
      <c r="AS402" s="794"/>
      <c r="AT402" s="794"/>
      <c r="AU402" s="794"/>
      <c r="AV402" s="794"/>
      <c r="AW402" s="794"/>
      <c r="AX402" s="794"/>
      <c r="AY402" s="794"/>
      <c r="AZ402" s="794"/>
      <c r="BA402" s="794"/>
      <c r="BB402" s="794"/>
      <c r="BC402" s="794"/>
      <c r="BD402" s="794"/>
      <c r="BE402" s="794"/>
      <c r="BF402" s="794"/>
      <c r="BG402" s="794"/>
      <c r="BH402" s="794"/>
      <c r="BI402" s="794"/>
      <c r="BJ402" s="794"/>
      <c r="BK402" s="794"/>
      <c r="BL402" s="794"/>
      <c r="BM402" s="794"/>
      <c r="BN402" s="812" t="str">
        <f t="shared" si="99"/>
        <v/>
      </c>
      <c r="BO402" s="806" t="str">
        <f t="shared" si="100"/>
        <v/>
      </c>
      <c r="BP402" s="807" t="str">
        <f t="shared" si="101"/>
        <v/>
      </c>
      <c r="BQ402" s="807" t="str">
        <f t="shared" si="102"/>
        <v/>
      </c>
      <c r="BR402" s="808" t="str">
        <f t="shared" si="103"/>
        <v/>
      </c>
      <c r="BS402" s="793"/>
      <c r="BT402" s="794"/>
      <c r="BU402" s="794"/>
      <c r="BV402" s="797"/>
      <c r="BW402" s="797"/>
      <c r="BX402" s="797"/>
      <c r="BY402" s="797"/>
      <c r="BZ402" s="797"/>
      <c r="CA402" s="797"/>
      <c r="CB402" s="797"/>
      <c r="CC402" s="797"/>
      <c r="CD402" s="797"/>
      <c r="CE402" s="797"/>
      <c r="CF402" s="797"/>
      <c r="CG402" s="797"/>
      <c r="CH402" s="797"/>
      <c r="CI402" s="794"/>
      <c r="CJ402" s="794"/>
      <c r="CK402" s="794"/>
      <c r="CL402" s="794"/>
      <c r="CM402" s="794"/>
      <c r="CN402" s="794"/>
      <c r="CO402" s="794"/>
      <c r="CP402" s="794"/>
      <c r="CQ402" s="794"/>
      <c r="CR402" s="794"/>
      <c r="CS402" s="794"/>
      <c r="CT402" s="794"/>
      <c r="CU402" s="794"/>
      <c r="CV402" s="797"/>
      <c r="CW402" s="794"/>
      <c r="CX402" s="794"/>
      <c r="CY402" s="794"/>
      <c r="CZ402" s="794"/>
      <c r="DA402" s="794"/>
      <c r="DB402" s="794"/>
      <c r="DC402" s="794"/>
      <c r="DD402" s="794"/>
      <c r="DE402" s="794"/>
      <c r="DF402" s="794"/>
      <c r="DG402" s="794"/>
      <c r="DH402" s="794"/>
      <c r="DI402" s="794"/>
      <c r="DJ402" s="794"/>
      <c r="DK402" s="794"/>
      <c r="DL402" s="794"/>
      <c r="DM402" s="794"/>
      <c r="DN402" s="794"/>
      <c r="DO402" s="794"/>
      <c r="DP402" s="794"/>
      <c r="DQ402" s="794"/>
      <c r="DR402" s="812" t="str">
        <f t="shared" si="94"/>
        <v/>
      </c>
      <c r="DS402" s="806" t="str">
        <f t="shared" si="95"/>
        <v/>
      </c>
      <c r="DT402" s="807" t="str">
        <f t="shared" si="96"/>
        <v/>
      </c>
      <c r="DU402" s="807" t="str">
        <f t="shared" si="97"/>
        <v/>
      </c>
      <c r="DV402" s="808" t="str">
        <f t="shared" si="98"/>
        <v/>
      </c>
      <c r="DW402" s="793"/>
      <c r="DX402" s="794"/>
      <c r="DY402" s="794"/>
      <c r="DZ402" s="797"/>
      <c r="EA402" s="797"/>
      <c r="EB402" s="797"/>
      <c r="EC402" s="797"/>
      <c r="ED402" s="797"/>
      <c r="EE402" s="797"/>
      <c r="EF402" s="797"/>
      <c r="EG402" s="797"/>
      <c r="EH402" s="797"/>
      <c r="EI402" s="797"/>
      <c r="EJ402" s="797"/>
      <c r="EK402" s="797"/>
      <c r="EL402" s="797"/>
      <c r="EM402" s="794"/>
      <c r="EN402" s="794"/>
      <c r="EO402" s="794"/>
      <c r="EP402" s="794"/>
      <c r="EQ402" s="794"/>
      <c r="ER402" s="794"/>
      <c r="ES402" s="794"/>
      <c r="ET402" s="794"/>
      <c r="EU402" s="794"/>
      <c r="EV402" s="794"/>
      <c r="EW402" s="794"/>
      <c r="EX402" s="794"/>
      <c r="EY402" s="794"/>
      <c r="EZ402" s="797"/>
      <c r="FA402" s="794"/>
      <c r="FB402" s="794"/>
      <c r="FC402" s="794"/>
      <c r="FD402" s="794"/>
      <c r="FE402" s="794"/>
      <c r="FF402" s="794"/>
      <c r="FG402" s="794"/>
      <c r="FH402" s="794"/>
      <c r="FI402" s="794"/>
      <c r="FJ402" s="794"/>
      <c r="FK402" s="794"/>
      <c r="FL402" s="794"/>
      <c r="FM402" s="794"/>
      <c r="FN402" s="794"/>
      <c r="FO402" s="794"/>
      <c r="FP402" s="794"/>
      <c r="FQ402" s="794"/>
      <c r="FR402" s="794"/>
      <c r="FS402" s="794"/>
      <c r="FT402" s="794"/>
      <c r="FU402" s="794"/>
      <c r="FV402" s="812" t="str">
        <f t="shared" si="104"/>
        <v/>
      </c>
      <c r="FW402" s="806" t="str">
        <f t="shared" si="105"/>
        <v/>
      </c>
      <c r="FX402" s="807" t="str">
        <f t="shared" si="106"/>
        <v/>
      </c>
      <c r="FY402" s="807" t="str">
        <f t="shared" si="107"/>
        <v/>
      </c>
      <c r="FZ402" s="808" t="str">
        <f t="shared" si="108"/>
        <v/>
      </c>
    </row>
    <row r="403" spans="14:182" x14ac:dyDescent="0.2">
      <c r="N403" s="804">
        <f>SUM(AirVision!A402)</f>
        <v>0</v>
      </c>
      <c r="O403" s="793"/>
      <c r="P403" s="794"/>
      <c r="Q403" s="794"/>
      <c r="R403" s="797"/>
      <c r="S403" s="797"/>
      <c r="T403" s="797"/>
      <c r="U403" s="797"/>
      <c r="V403" s="797"/>
      <c r="W403" s="797"/>
      <c r="X403" s="797"/>
      <c r="Y403" s="797"/>
      <c r="Z403" s="797"/>
      <c r="AA403" s="797"/>
      <c r="AB403" s="797"/>
      <c r="AC403" s="797"/>
      <c r="AD403" s="797"/>
      <c r="AE403" s="794"/>
      <c r="AF403" s="794"/>
      <c r="AG403" s="794"/>
      <c r="AH403" s="794"/>
      <c r="AI403" s="794"/>
      <c r="AJ403" s="794"/>
      <c r="AK403" s="794"/>
      <c r="AL403" s="794"/>
      <c r="AM403" s="794"/>
      <c r="AN403" s="794"/>
      <c r="AO403" s="794"/>
      <c r="AP403" s="794"/>
      <c r="AQ403" s="794"/>
      <c r="AR403" s="794"/>
      <c r="AS403" s="794"/>
      <c r="AT403" s="794"/>
      <c r="AU403" s="794"/>
      <c r="AV403" s="794"/>
      <c r="AW403" s="794"/>
      <c r="AX403" s="794"/>
      <c r="AY403" s="794"/>
      <c r="AZ403" s="794"/>
      <c r="BA403" s="794"/>
      <c r="BB403" s="794"/>
      <c r="BC403" s="794"/>
      <c r="BD403" s="794"/>
      <c r="BE403" s="794"/>
      <c r="BF403" s="794"/>
      <c r="BG403" s="794"/>
      <c r="BH403" s="794"/>
      <c r="BI403" s="794"/>
      <c r="BJ403" s="794"/>
      <c r="BK403" s="794"/>
      <c r="BL403" s="794"/>
      <c r="BM403" s="794"/>
      <c r="BN403" s="812" t="str">
        <f t="shared" si="99"/>
        <v/>
      </c>
      <c r="BO403" s="806" t="str">
        <f t="shared" si="100"/>
        <v/>
      </c>
      <c r="BP403" s="807" t="str">
        <f t="shared" si="101"/>
        <v/>
      </c>
      <c r="BQ403" s="807" t="str">
        <f t="shared" si="102"/>
        <v/>
      </c>
      <c r="BR403" s="808" t="str">
        <f t="shared" si="103"/>
        <v/>
      </c>
      <c r="BS403" s="793"/>
      <c r="BT403" s="794"/>
      <c r="BU403" s="794"/>
      <c r="BV403" s="797"/>
      <c r="BW403" s="797"/>
      <c r="BX403" s="797"/>
      <c r="BY403" s="797"/>
      <c r="BZ403" s="797"/>
      <c r="CA403" s="797"/>
      <c r="CB403" s="797"/>
      <c r="CC403" s="797"/>
      <c r="CD403" s="797"/>
      <c r="CE403" s="797"/>
      <c r="CF403" s="797"/>
      <c r="CG403" s="797"/>
      <c r="CH403" s="797"/>
      <c r="CI403" s="794"/>
      <c r="CJ403" s="794"/>
      <c r="CK403" s="794"/>
      <c r="CL403" s="794"/>
      <c r="CM403" s="794"/>
      <c r="CN403" s="794"/>
      <c r="CO403" s="794"/>
      <c r="CP403" s="794"/>
      <c r="CQ403" s="794"/>
      <c r="CR403" s="794"/>
      <c r="CS403" s="794"/>
      <c r="CT403" s="794"/>
      <c r="CU403" s="794"/>
      <c r="CV403" s="797"/>
      <c r="CW403" s="794"/>
      <c r="CX403" s="794"/>
      <c r="CY403" s="794"/>
      <c r="CZ403" s="794"/>
      <c r="DA403" s="794"/>
      <c r="DB403" s="794"/>
      <c r="DC403" s="794"/>
      <c r="DD403" s="794"/>
      <c r="DE403" s="794"/>
      <c r="DF403" s="794"/>
      <c r="DG403" s="794"/>
      <c r="DH403" s="794"/>
      <c r="DI403" s="794"/>
      <c r="DJ403" s="794"/>
      <c r="DK403" s="794"/>
      <c r="DL403" s="794"/>
      <c r="DM403" s="794"/>
      <c r="DN403" s="794"/>
      <c r="DO403" s="794"/>
      <c r="DP403" s="794"/>
      <c r="DQ403" s="794"/>
      <c r="DR403" s="812" t="str">
        <f t="shared" si="94"/>
        <v/>
      </c>
      <c r="DS403" s="806" t="str">
        <f t="shared" si="95"/>
        <v/>
      </c>
      <c r="DT403" s="807" t="str">
        <f t="shared" si="96"/>
        <v/>
      </c>
      <c r="DU403" s="807" t="str">
        <f t="shared" si="97"/>
        <v/>
      </c>
      <c r="DV403" s="808" t="str">
        <f t="shared" si="98"/>
        <v/>
      </c>
      <c r="DW403" s="793"/>
      <c r="DX403" s="794"/>
      <c r="DY403" s="794"/>
      <c r="DZ403" s="797"/>
      <c r="EA403" s="797"/>
      <c r="EB403" s="797"/>
      <c r="EC403" s="797"/>
      <c r="ED403" s="797"/>
      <c r="EE403" s="797"/>
      <c r="EF403" s="797"/>
      <c r="EG403" s="797"/>
      <c r="EH403" s="797"/>
      <c r="EI403" s="797"/>
      <c r="EJ403" s="797"/>
      <c r="EK403" s="797"/>
      <c r="EL403" s="797"/>
      <c r="EM403" s="794"/>
      <c r="EN403" s="794"/>
      <c r="EO403" s="794"/>
      <c r="EP403" s="794"/>
      <c r="EQ403" s="794"/>
      <c r="ER403" s="794"/>
      <c r="ES403" s="794"/>
      <c r="ET403" s="794"/>
      <c r="EU403" s="794"/>
      <c r="EV403" s="794"/>
      <c r="EW403" s="794"/>
      <c r="EX403" s="794"/>
      <c r="EY403" s="794"/>
      <c r="EZ403" s="797"/>
      <c r="FA403" s="794"/>
      <c r="FB403" s="794"/>
      <c r="FC403" s="794"/>
      <c r="FD403" s="794"/>
      <c r="FE403" s="794"/>
      <c r="FF403" s="794"/>
      <c r="FG403" s="794"/>
      <c r="FH403" s="794"/>
      <c r="FI403" s="794"/>
      <c r="FJ403" s="794"/>
      <c r="FK403" s="794"/>
      <c r="FL403" s="794"/>
      <c r="FM403" s="794"/>
      <c r="FN403" s="794"/>
      <c r="FO403" s="794"/>
      <c r="FP403" s="794"/>
      <c r="FQ403" s="794"/>
      <c r="FR403" s="794"/>
      <c r="FS403" s="794"/>
      <c r="FT403" s="794"/>
      <c r="FU403" s="794"/>
      <c r="FV403" s="812" t="str">
        <f t="shared" si="104"/>
        <v/>
      </c>
      <c r="FW403" s="806" t="str">
        <f t="shared" si="105"/>
        <v/>
      </c>
      <c r="FX403" s="807" t="str">
        <f t="shared" si="106"/>
        <v/>
      </c>
      <c r="FY403" s="807" t="str">
        <f t="shared" si="107"/>
        <v/>
      </c>
      <c r="FZ403" s="808" t="str">
        <f t="shared" si="108"/>
        <v/>
      </c>
    </row>
    <row r="404" spans="14:182" x14ac:dyDescent="0.2">
      <c r="N404" s="804">
        <f>SUM(AirVision!A403)</f>
        <v>0</v>
      </c>
      <c r="O404" s="793"/>
      <c r="P404" s="794"/>
      <c r="Q404" s="794"/>
      <c r="R404" s="797"/>
      <c r="S404" s="797"/>
      <c r="T404" s="797"/>
      <c r="U404" s="797"/>
      <c r="V404" s="797"/>
      <c r="W404" s="797"/>
      <c r="X404" s="797"/>
      <c r="Y404" s="797"/>
      <c r="Z404" s="797"/>
      <c r="AA404" s="797"/>
      <c r="AB404" s="797"/>
      <c r="AC404" s="797"/>
      <c r="AD404" s="797"/>
      <c r="AE404" s="794"/>
      <c r="AF404" s="794"/>
      <c r="AG404" s="794"/>
      <c r="AH404" s="794"/>
      <c r="AI404" s="794"/>
      <c r="AJ404" s="794"/>
      <c r="AK404" s="794"/>
      <c r="AL404" s="794"/>
      <c r="AM404" s="794"/>
      <c r="AN404" s="794"/>
      <c r="AO404" s="794"/>
      <c r="AP404" s="794"/>
      <c r="AQ404" s="794"/>
      <c r="AR404" s="794"/>
      <c r="AS404" s="794"/>
      <c r="AT404" s="794"/>
      <c r="AU404" s="794"/>
      <c r="AV404" s="794"/>
      <c r="AW404" s="794"/>
      <c r="AX404" s="794"/>
      <c r="AY404" s="794"/>
      <c r="AZ404" s="794"/>
      <c r="BA404" s="794"/>
      <c r="BB404" s="794"/>
      <c r="BC404" s="794"/>
      <c r="BD404" s="794"/>
      <c r="BE404" s="794"/>
      <c r="BF404" s="794"/>
      <c r="BG404" s="794"/>
      <c r="BH404" s="794"/>
      <c r="BI404" s="794"/>
      <c r="BJ404" s="794"/>
      <c r="BK404" s="794"/>
      <c r="BL404" s="794"/>
      <c r="BM404" s="794"/>
      <c r="BN404" s="812" t="str">
        <f t="shared" si="99"/>
        <v/>
      </c>
      <c r="BO404" s="806" t="str">
        <f t="shared" si="100"/>
        <v/>
      </c>
      <c r="BP404" s="807" t="str">
        <f t="shared" si="101"/>
        <v/>
      </c>
      <c r="BQ404" s="807" t="str">
        <f t="shared" si="102"/>
        <v/>
      </c>
      <c r="BR404" s="808" t="str">
        <f t="shared" si="103"/>
        <v/>
      </c>
      <c r="BS404" s="793"/>
      <c r="BT404" s="794"/>
      <c r="BU404" s="794"/>
      <c r="BV404" s="797"/>
      <c r="BW404" s="797"/>
      <c r="BX404" s="797"/>
      <c r="BY404" s="797"/>
      <c r="BZ404" s="797"/>
      <c r="CA404" s="797"/>
      <c r="CB404" s="797"/>
      <c r="CC404" s="797"/>
      <c r="CD404" s="797"/>
      <c r="CE404" s="797"/>
      <c r="CF404" s="797"/>
      <c r="CG404" s="797"/>
      <c r="CH404" s="797"/>
      <c r="CI404" s="794"/>
      <c r="CJ404" s="794"/>
      <c r="CK404" s="794"/>
      <c r="CL404" s="794"/>
      <c r="CM404" s="794"/>
      <c r="CN404" s="794"/>
      <c r="CO404" s="794"/>
      <c r="CP404" s="794"/>
      <c r="CQ404" s="794"/>
      <c r="CR404" s="794"/>
      <c r="CS404" s="794"/>
      <c r="CT404" s="794"/>
      <c r="CU404" s="794"/>
      <c r="CV404" s="797"/>
      <c r="CW404" s="794"/>
      <c r="CX404" s="794"/>
      <c r="CY404" s="794"/>
      <c r="CZ404" s="794"/>
      <c r="DA404" s="794"/>
      <c r="DB404" s="794"/>
      <c r="DC404" s="794"/>
      <c r="DD404" s="794"/>
      <c r="DE404" s="794"/>
      <c r="DF404" s="794"/>
      <c r="DG404" s="794"/>
      <c r="DH404" s="794"/>
      <c r="DI404" s="794"/>
      <c r="DJ404" s="794"/>
      <c r="DK404" s="794"/>
      <c r="DL404" s="794"/>
      <c r="DM404" s="794"/>
      <c r="DN404" s="794"/>
      <c r="DO404" s="794"/>
      <c r="DP404" s="794"/>
      <c r="DQ404" s="794"/>
      <c r="DR404" s="812" t="str">
        <f t="shared" si="94"/>
        <v/>
      </c>
      <c r="DS404" s="806" t="str">
        <f t="shared" si="95"/>
        <v/>
      </c>
      <c r="DT404" s="807" t="str">
        <f t="shared" si="96"/>
        <v/>
      </c>
      <c r="DU404" s="807" t="str">
        <f t="shared" si="97"/>
        <v/>
      </c>
      <c r="DV404" s="808" t="str">
        <f t="shared" si="98"/>
        <v/>
      </c>
      <c r="DW404" s="793"/>
      <c r="DX404" s="794"/>
      <c r="DY404" s="794"/>
      <c r="DZ404" s="797"/>
      <c r="EA404" s="797"/>
      <c r="EB404" s="797"/>
      <c r="EC404" s="797"/>
      <c r="ED404" s="797"/>
      <c r="EE404" s="797"/>
      <c r="EF404" s="797"/>
      <c r="EG404" s="797"/>
      <c r="EH404" s="797"/>
      <c r="EI404" s="797"/>
      <c r="EJ404" s="797"/>
      <c r="EK404" s="797"/>
      <c r="EL404" s="797"/>
      <c r="EM404" s="794"/>
      <c r="EN404" s="794"/>
      <c r="EO404" s="794"/>
      <c r="EP404" s="794"/>
      <c r="EQ404" s="794"/>
      <c r="ER404" s="794"/>
      <c r="ES404" s="794"/>
      <c r="ET404" s="794"/>
      <c r="EU404" s="794"/>
      <c r="EV404" s="794"/>
      <c r="EW404" s="794"/>
      <c r="EX404" s="794"/>
      <c r="EY404" s="794"/>
      <c r="EZ404" s="797"/>
      <c r="FA404" s="794"/>
      <c r="FB404" s="794"/>
      <c r="FC404" s="794"/>
      <c r="FD404" s="794"/>
      <c r="FE404" s="794"/>
      <c r="FF404" s="794"/>
      <c r="FG404" s="794"/>
      <c r="FH404" s="794"/>
      <c r="FI404" s="794"/>
      <c r="FJ404" s="794"/>
      <c r="FK404" s="794"/>
      <c r="FL404" s="794"/>
      <c r="FM404" s="794"/>
      <c r="FN404" s="794"/>
      <c r="FO404" s="794"/>
      <c r="FP404" s="794"/>
      <c r="FQ404" s="794"/>
      <c r="FR404" s="794"/>
      <c r="FS404" s="794"/>
      <c r="FT404" s="794"/>
      <c r="FU404" s="794"/>
      <c r="FV404" s="812" t="str">
        <f t="shared" si="104"/>
        <v/>
      </c>
      <c r="FW404" s="806" t="str">
        <f t="shared" si="105"/>
        <v/>
      </c>
      <c r="FX404" s="807" t="str">
        <f t="shared" si="106"/>
        <v/>
      </c>
      <c r="FY404" s="807" t="str">
        <f t="shared" si="107"/>
        <v/>
      </c>
      <c r="FZ404" s="808" t="str">
        <f t="shared" si="108"/>
        <v/>
      </c>
    </row>
    <row r="405" spans="14:182" x14ac:dyDescent="0.2">
      <c r="N405" s="804">
        <f>SUM(AirVision!A404)</f>
        <v>0</v>
      </c>
      <c r="O405" s="793"/>
      <c r="P405" s="794"/>
      <c r="Q405" s="794"/>
      <c r="R405" s="797"/>
      <c r="S405" s="797"/>
      <c r="T405" s="797"/>
      <c r="U405" s="797"/>
      <c r="V405" s="797"/>
      <c r="W405" s="797"/>
      <c r="X405" s="797"/>
      <c r="Y405" s="797"/>
      <c r="Z405" s="797"/>
      <c r="AA405" s="797"/>
      <c r="AB405" s="797"/>
      <c r="AC405" s="797"/>
      <c r="AD405" s="797"/>
      <c r="AE405" s="794"/>
      <c r="AF405" s="794"/>
      <c r="AG405" s="794"/>
      <c r="AH405" s="794"/>
      <c r="AI405" s="794"/>
      <c r="AJ405" s="794"/>
      <c r="AK405" s="794"/>
      <c r="AL405" s="794"/>
      <c r="AM405" s="794"/>
      <c r="AN405" s="794"/>
      <c r="AO405" s="794"/>
      <c r="AP405" s="794"/>
      <c r="AQ405" s="794"/>
      <c r="AR405" s="794"/>
      <c r="AS405" s="794"/>
      <c r="AT405" s="794"/>
      <c r="AU405" s="794"/>
      <c r="AV405" s="794"/>
      <c r="AW405" s="794"/>
      <c r="AX405" s="794"/>
      <c r="AY405" s="794"/>
      <c r="AZ405" s="794"/>
      <c r="BA405" s="794"/>
      <c r="BB405" s="794"/>
      <c r="BC405" s="794"/>
      <c r="BD405" s="794"/>
      <c r="BE405" s="794"/>
      <c r="BF405" s="794"/>
      <c r="BG405" s="794"/>
      <c r="BH405" s="794"/>
      <c r="BI405" s="794"/>
      <c r="BJ405" s="794"/>
      <c r="BK405" s="794"/>
      <c r="BL405" s="794"/>
      <c r="BM405" s="794"/>
      <c r="BN405" s="812" t="str">
        <f t="shared" si="99"/>
        <v/>
      </c>
      <c r="BO405" s="806" t="str">
        <f t="shared" si="100"/>
        <v/>
      </c>
      <c r="BP405" s="807" t="str">
        <f t="shared" si="101"/>
        <v/>
      </c>
      <c r="BQ405" s="807" t="str">
        <f t="shared" si="102"/>
        <v/>
      </c>
      <c r="BR405" s="808" t="str">
        <f t="shared" si="103"/>
        <v/>
      </c>
      <c r="BS405" s="793"/>
      <c r="BT405" s="794"/>
      <c r="BU405" s="794"/>
      <c r="BV405" s="797"/>
      <c r="BW405" s="797"/>
      <c r="BX405" s="797"/>
      <c r="BY405" s="797"/>
      <c r="BZ405" s="797"/>
      <c r="CA405" s="797"/>
      <c r="CB405" s="797"/>
      <c r="CC405" s="797"/>
      <c r="CD405" s="797"/>
      <c r="CE405" s="797"/>
      <c r="CF405" s="797"/>
      <c r="CG405" s="797"/>
      <c r="CH405" s="797"/>
      <c r="CI405" s="794"/>
      <c r="CJ405" s="794"/>
      <c r="CK405" s="794"/>
      <c r="CL405" s="794"/>
      <c r="CM405" s="794"/>
      <c r="CN405" s="794"/>
      <c r="CO405" s="794"/>
      <c r="CP405" s="794"/>
      <c r="CQ405" s="794"/>
      <c r="CR405" s="794"/>
      <c r="CS405" s="794"/>
      <c r="CT405" s="794"/>
      <c r="CU405" s="794"/>
      <c r="CV405" s="797"/>
      <c r="CW405" s="794"/>
      <c r="CX405" s="794"/>
      <c r="CY405" s="794"/>
      <c r="CZ405" s="794"/>
      <c r="DA405" s="794"/>
      <c r="DB405" s="794"/>
      <c r="DC405" s="794"/>
      <c r="DD405" s="794"/>
      <c r="DE405" s="794"/>
      <c r="DF405" s="794"/>
      <c r="DG405" s="794"/>
      <c r="DH405" s="794"/>
      <c r="DI405" s="794"/>
      <c r="DJ405" s="794"/>
      <c r="DK405" s="794"/>
      <c r="DL405" s="794"/>
      <c r="DM405" s="794"/>
      <c r="DN405" s="794"/>
      <c r="DO405" s="794"/>
      <c r="DP405" s="794"/>
      <c r="DQ405" s="794"/>
      <c r="DR405" s="812" t="str">
        <f t="shared" si="94"/>
        <v/>
      </c>
      <c r="DS405" s="806" t="str">
        <f t="shared" si="95"/>
        <v/>
      </c>
      <c r="DT405" s="807" t="str">
        <f t="shared" si="96"/>
        <v/>
      </c>
      <c r="DU405" s="807" t="str">
        <f t="shared" si="97"/>
        <v/>
      </c>
      <c r="DV405" s="808" t="str">
        <f t="shared" si="98"/>
        <v/>
      </c>
      <c r="DW405" s="793"/>
      <c r="DX405" s="794"/>
      <c r="DY405" s="794"/>
      <c r="DZ405" s="797"/>
      <c r="EA405" s="797"/>
      <c r="EB405" s="797"/>
      <c r="EC405" s="797"/>
      <c r="ED405" s="797"/>
      <c r="EE405" s="797"/>
      <c r="EF405" s="797"/>
      <c r="EG405" s="797"/>
      <c r="EH405" s="797"/>
      <c r="EI405" s="797"/>
      <c r="EJ405" s="797"/>
      <c r="EK405" s="797"/>
      <c r="EL405" s="797"/>
      <c r="EM405" s="794"/>
      <c r="EN405" s="794"/>
      <c r="EO405" s="794"/>
      <c r="EP405" s="794"/>
      <c r="EQ405" s="794"/>
      <c r="ER405" s="794"/>
      <c r="ES405" s="794"/>
      <c r="ET405" s="794"/>
      <c r="EU405" s="794"/>
      <c r="EV405" s="794"/>
      <c r="EW405" s="794"/>
      <c r="EX405" s="794"/>
      <c r="EY405" s="794"/>
      <c r="EZ405" s="797"/>
      <c r="FA405" s="794"/>
      <c r="FB405" s="794"/>
      <c r="FC405" s="794"/>
      <c r="FD405" s="794"/>
      <c r="FE405" s="794"/>
      <c r="FF405" s="794"/>
      <c r="FG405" s="794"/>
      <c r="FH405" s="794"/>
      <c r="FI405" s="794"/>
      <c r="FJ405" s="794"/>
      <c r="FK405" s="794"/>
      <c r="FL405" s="794"/>
      <c r="FM405" s="794"/>
      <c r="FN405" s="794"/>
      <c r="FO405" s="794"/>
      <c r="FP405" s="794"/>
      <c r="FQ405" s="794"/>
      <c r="FR405" s="794"/>
      <c r="FS405" s="794"/>
      <c r="FT405" s="794"/>
      <c r="FU405" s="794"/>
      <c r="FV405" s="812" t="str">
        <f t="shared" si="104"/>
        <v/>
      </c>
      <c r="FW405" s="806" t="str">
        <f t="shared" si="105"/>
        <v/>
      </c>
      <c r="FX405" s="807" t="str">
        <f t="shared" si="106"/>
        <v/>
      </c>
      <c r="FY405" s="807" t="str">
        <f t="shared" si="107"/>
        <v/>
      </c>
      <c r="FZ405" s="808" t="str">
        <f t="shared" si="108"/>
        <v/>
      </c>
    </row>
    <row r="406" spans="14:182" x14ac:dyDescent="0.2">
      <c r="N406" s="804">
        <f>SUM(AirVision!A405)</f>
        <v>0</v>
      </c>
      <c r="O406" s="793"/>
      <c r="P406" s="794"/>
      <c r="Q406" s="794"/>
      <c r="R406" s="797"/>
      <c r="S406" s="797"/>
      <c r="T406" s="797"/>
      <c r="U406" s="797"/>
      <c r="V406" s="797"/>
      <c r="W406" s="797"/>
      <c r="X406" s="797"/>
      <c r="Y406" s="797"/>
      <c r="Z406" s="797"/>
      <c r="AA406" s="797"/>
      <c r="AB406" s="797"/>
      <c r="AC406" s="797"/>
      <c r="AD406" s="797"/>
      <c r="AE406" s="794"/>
      <c r="AF406" s="794"/>
      <c r="AG406" s="794"/>
      <c r="AH406" s="794"/>
      <c r="AI406" s="794"/>
      <c r="AJ406" s="794"/>
      <c r="AK406" s="794"/>
      <c r="AL406" s="794"/>
      <c r="AM406" s="794"/>
      <c r="AN406" s="794"/>
      <c r="AO406" s="794"/>
      <c r="AP406" s="794"/>
      <c r="AQ406" s="794"/>
      <c r="AR406" s="794"/>
      <c r="AS406" s="794"/>
      <c r="AT406" s="794"/>
      <c r="AU406" s="794"/>
      <c r="AV406" s="794"/>
      <c r="AW406" s="794"/>
      <c r="AX406" s="794"/>
      <c r="AY406" s="794"/>
      <c r="AZ406" s="794"/>
      <c r="BA406" s="794"/>
      <c r="BB406" s="794"/>
      <c r="BC406" s="794"/>
      <c r="BD406" s="794"/>
      <c r="BE406" s="794"/>
      <c r="BF406" s="794"/>
      <c r="BG406" s="794"/>
      <c r="BH406" s="794"/>
      <c r="BI406" s="794"/>
      <c r="BJ406" s="794"/>
      <c r="BK406" s="794"/>
      <c r="BL406" s="794"/>
      <c r="BM406" s="794"/>
      <c r="BN406" s="812" t="str">
        <f t="shared" si="99"/>
        <v/>
      </c>
      <c r="BO406" s="806" t="str">
        <f t="shared" si="100"/>
        <v/>
      </c>
      <c r="BP406" s="807" t="str">
        <f t="shared" si="101"/>
        <v/>
      </c>
      <c r="BQ406" s="807" t="str">
        <f t="shared" si="102"/>
        <v/>
      </c>
      <c r="BR406" s="808" t="str">
        <f t="shared" si="103"/>
        <v/>
      </c>
      <c r="BS406" s="793"/>
      <c r="BT406" s="794"/>
      <c r="BU406" s="794"/>
      <c r="BV406" s="797"/>
      <c r="BW406" s="797"/>
      <c r="BX406" s="797"/>
      <c r="BY406" s="797"/>
      <c r="BZ406" s="797"/>
      <c r="CA406" s="797"/>
      <c r="CB406" s="797"/>
      <c r="CC406" s="797"/>
      <c r="CD406" s="797"/>
      <c r="CE406" s="797"/>
      <c r="CF406" s="797"/>
      <c r="CG406" s="797"/>
      <c r="CH406" s="797"/>
      <c r="CI406" s="794"/>
      <c r="CJ406" s="794"/>
      <c r="CK406" s="794"/>
      <c r="CL406" s="794"/>
      <c r="CM406" s="794"/>
      <c r="CN406" s="794"/>
      <c r="CO406" s="794"/>
      <c r="CP406" s="794"/>
      <c r="CQ406" s="794"/>
      <c r="CR406" s="794"/>
      <c r="CS406" s="794"/>
      <c r="CT406" s="794"/>
      <c r="CU406" s="794"/>
      <c r="CV406" s="797"/>
      <c r="CW406" s="794"/>
      <c r="CX406" s="794"/>
      <c r="CY406" s="794"/>
      <c r="CZ406" s="794"/>
      <c r="DA406" s="794"/>
      <c r="DB406" s="794"/>
      <c r="DC406" s="794"/>
      <c r="DD406" s="794"/>
      <c r="DE406" s="794"/>
      <c r="DF406" s="794"/>
      <c r="DG406" s="794"/>
      <c r="DH406" s="794"/>
      <c r="DI406" s="794"/>
      <c r="DJ406" s="794"/>
      <c r="DK406" s="794"/>
      <c r="DL406" s="794"/>
      <c r="DM406" s="794"/>
      <c r="DN406" s="794"/>
      <c r="DO406" s="794"/>
      <c r="DP406" s="794"/>
      <c r="DQ406" s="794"/>
      <c r="DR406" s="812" t="str">
        <f t="shared" si="94"/>
        <v/>
      </c>
      <c r="DS406" s="806" t="str">
        <f t="shared" si="95"/>
        <v/>
      </c>
      <c r="DT406" s="807" t="str">
        <f t="shared" si="96"/>
        <v/>
      </c>
      <c r="DU406" s="807" t="str">
        <f t="shared" si="97"/>
        <v/>
      </c>
      <c r="DV406" s="808" t="str">
        <f t="shared" si="98"/>
        <v/>
      </c>
      <c r="DW406" s="793"/>
      <c r="DX406" s="794"/>
      <c r="DY406" s="794"/>
      <c r="DZ406" s="797"/>
      <c r="EA406" s="797"/>
      <c r="EB406" s="797"/>
      <c r="EC406" s="797"/>
      <c r="ED406" s="797"/>
      <c r="EE406" s="797"/>
      <c r="EF406" s="797"/>
      <c r="EG406" s="797"/>
      <c r="EH406" s="797"/>
      <c r="EI406" s="797"/>
      <c r="EJ406" s="797"/>
      <c r="EK406" s="797"/>
      <c r="EL406" s="797"/>
      <c r="EM406" s="794"/>
      <c r="EN406" s="794"/>
      <c r="EO406" s="794"/>
      <c r="EP406" s="794"/>
      <c r="EQ406" s="794"/>
      <c r="ER406" s="794"/>
      <c r="ES406" s="794"/>
      <c r="ET406" s="794"/>
      <c r="EU406" s="794"/>
      <c r="EV406" s="794"/>
      <c r="EW406" s="794"/>
      <c r="EX406" s="794"/>
      <c r="EY406" s="794"/>
      <c r="EZ406" s="797"/>
      <c r="FA406" s="794"/>
      <c r="FB406" s="794"/>
      <c r="FC406" s="794"/>
      <c r="FD406" s="794"/>
      <c r="FE406" s="794"/>
      <c r="FF406" s="794"/>
      <c r="FG406" s="794"/>
      <c r="FH406" s="794"/>
      <c r="FI406" s="794"/>
      <c r="FJ406" s="794"/>
      <c r="FK406" s="794"/>
      <c r="FL406" s="794"/>
      <c r="FM406" s="794"/>
      <c r="FN406" s="794"/>
      <c r="FO406" s="794"/>
      <c r="FP406" s="794"/>
      <c r="FQ406" s="794"/>
      <c r="FR406" s="794"/>
      <c r="FS406" s="794"/>
      <c r="FT406" s="794"/>
      <c r="FU406" s="794"/>
      <c r="FV406" s="812" t="str">
        <f t="shared" si="104"/>
        <v/>
      </c>
      <c r="FW406" s="806" t="str">
        <f t="shared" si="105"/>
        <v/>
      </c>
      <c r="FX406" s="807" t="str">
        <f t="shared" si="106"/>
        <v/>
      </c>
      <c r="FY406" s="807" t="str">
        <f t="shared" si="107"/>
        <v/>
      </c>
      <c r="FZ406" s="808" t="str">
        <f t="shared" si="108"/>
        <v/>
      </c>
    </row>
    <row r="407" spans="14:182" x14ac:dyDescent="0.2">
      <c r="N407" s="804">
        <f>SUM(AirVision!A406)</f>
        <v>0</v>
      </c>
      <c r="O407" s="793"/>
      <c r="P407" s="794"/>
      <c r="Q407" s="794"/>
      <c r="R407" s="797"/>
      <c r="S407" s="797"/>
      <c r="T407" s="797"/>
      <c r="U407" s="797"/>
      <c r="V407" s="797"/>
      <c r="W407" s="797"/>
      <c r="X407" s="797"/>
      <c r="Y407" s="797"/>
      <c r="Z407" s="797"/>
      <c r="AA407" s="797"/>
      <c r="AB407" s="797"/>
      <c r="AC407" s="797"/>
      <c r="AD407" s="797"/>
      <c r="AE407" s="794"/>
      <c r="AF407" s="794"/>
      <c r="AG407" s="794"/>
      <c r="AH407" s="794"/>
      <c r="AI407" s="794"/>
      <c r="AJ407" s="794"/>
      <c r="AK407" s="794"/>
      <c r="AL407" s="794"/>
      <c r="AM407" s="794"/>
      <c r="AN407" s="794"/>
      <c r="AO407" s="794"/>
      <c r="AP407" s="794"/>
      <c r="AQ407" s="794"/>
      <c r="AR407" s="794"/>
      <c r="AS407" s="794"/>
      <c r="AT407" s="794"/>
      <c r="AU407" s="794"/>
      <c r="AV407" s="794"/>
      <c r="AW407" s="794"/>
      <c r="AX407" s="794"/>
      <c r="AY407" s="794"/>
      <c r="AZ407" s="794"/>
      <c r="BA407" s="794"/>
      <c r="BB407" s="794"/>
      <c r="BC407" s="794"/>
      <c r="BD407" s="794"/>
      <c r="BE407" s="794"/>
      <c r="BF407" s="794"/>
      <c r="BG407" s="794"/>
      <c r="BH407" s="794"/>
      <c r="BI407" s="794"/>
      <c r="BJ407" s="794"/>
      <c r="BK407" s="794"/>
      <c r="BL407" s="794"/>
      <c r="BM407" s="794"/>
      <c r="BN407" s="812" t="str">
        <f t="shared" si="99"/>
        <v/>
      </c>
      <c r="BO407" s="806" t="str">
        <f t="shared" si="100"/>
        <v/>
      </c>
      <c r="BP407" s="807" t="str">
        <f t="shared" si="101"/>
        <v/>
      </c>
      <c r="BQ407" s="807" t="str">
        <f t="shared" si="102"/>
        <v/>
      </c>
      <c r="BR407" s="808" t="str">
        <f t="shared" si="103"/>
        <v/>
      </c>
      <c r="BS407" s="793"/>
      <c r="BT407" s="794"/>
      <c r="BU407" s="794"/>
      <c r="BV407" s="797"/>
      <c r="BW407" s="797"/>
      <c r="BX407" s="797"/>
      <c r="BY407" s="797"/>
      <c r="BZ407" s="797"/>
      <c r="CA407" s="797"/>
      <c r="CB407" s="797"/>
      <c r="CC407" s="797"/>
      <c r="CD407" s="797"/>
      <c r="CE407" s="797"/>
      <c r="CF407" s="797"/>
      <c r="CG407" s="797"/>
      <c r="CH407" s="797"/>
      <c r="CI407" s="794"/>
      <c r="CJ407" s="794"/>
      <c r="CK407" s="794"/>
      <c r="CL407" s="794"/>
      <c r="CM407" s="794"/>
      <c r="CN407" s="794"/>
      <c r="CO407" s="794"/>
      <c r="CP407" s="794"/>
      <c r="CQ407" s="794"/>
      <c r="CR407" s="794"/>
      <c r="CS407" s="794"/>
      <c r="CT407" s="794"/>
      <c r="CU407" s="794"/>
      <c r="CV407" s="797"/>
      <c r="CW407" s="794"/>
      <c r="CX407" s="794"/>
      <c r="CY407" s="794"/>
      <c r="CZ407" s="794"/>
      <c r="DA407" s="794"/>
      <c r="DB407" s="794"/>
      <c r="DC407" s="794"/>
      <c r="DD407" s="794"/>
      <c r="DE407" s="794"/>
      <c r="DF407" s="794"/>
      <c r="DG407" s="794"/>
      <c r="DH407" s="794"/>
      <c r="DI407" s="794"/>
      <c r="DJ407" s="794"/>
      <c r="DK407" s="794"/>
      <c r="DL407" s="794"/>
      <c r="DM407" s="794"/>
      <c r="DN407" s="794"/>
      <c r="DO407" s="794"/>
      <c r="DP407" s="794"/>
      <c r="DQ407" s="794"/>
      <c r="DR407" s="812" t="str">
        <f t="shared" si="94"/>
        <v/>
      </c>
      <c r="DS407" s="806" t="str">
        <f t="shared" si="95"/>
        <v/>
      </c>
      <c r="DT407" s="807" t="str">
        <f t="shared" si="96"/>
        <v/>
      </c>
      <c r="DU407" s="807" t="str">
        <f t="shared" si="97"/>
        <v/>
      </c>
      <c r="DV407" s="808" t="str">
        <f t="shared" si="98"/>
        <v/>
      </c>
      <c r="DW407" s="793"/>
      <c r="DX407" s="794"/>
      <c r="DY407" s="794"/>
      <c r="DZ407" s="797"/>
      <c r="EA407" s="797"/>
      <c r="EB407" s="797"/>
      <c r="EC407" s="797"/>
      <c r="ED407" s="797"/>
      <c r="EE407" s="797"/>
      <c r="EF407" s="797"/>
      <c r="EG407" s="797"/>
      <c r="EH407" s="797"/>
      <c r="EI407" s="797"/>
      <c r="EJ407" s="797"/>
      <c r="EK407" s="797"/>
      <c r="EL407" s="797"/>
      <c r="EM407" s="794"/>
      <c r="EN407" s="794"/>
      <c r="EO407" s="794"/>
      <c r="EP407" s="794"/>
      <c r="EQ407" s="794"/>
      <c r="ER407" s="794"/>
      <c r="ES407" s="794"/>
      <c r="ET407" s="794"/>
      <c r="EU407" s="794"/>
      <c r="EV407" s="794"/>
      <c r="EW407" s="794"/>
      <c r="EX407" s="794"/>
      <c r="EY407" s="794"/>
      <c r="EZ407" s="797"/>
      <c r="FA407" s="794"/>
      <c r="FB407" s="794"/>
      <c r="FC407" s="794"/>
      <c r="FD407" s="794"/>
      <c r="FE407" s="794"/>
      <c r="FF407" s="794"/>
      <c r="FG407" s="794"/>
      <c r="FH407" s="794"/>
      <c r="FI407" s="794"/>
      <c r="FJ407" s="794"/>
      <c r="FK407" s="794"/>
      <c r="FL407" s="794"/>
      <c r="FM407" s="794"/>
      <c r="FN407" s="794"/>
      <c r="FO407" s="794"/>
      <c r="FP407" s="794"/>
      <c r="FQ407" s="794"/>
      <c r="FR407" s="794"/>
      <c r="FS407" s="794"/>
      <c r="FT407" s="794"/>
      <c r="FU407" s="794"/>
      <c r="FV407" s="812" t="str">
        <f t="shared" si="104"/>
        <v/>
      </c>
      <c r="FW407" s="806" t="str">
        <f t="shared" si="105"/>
        <v/>
      </c>
      <c r="FX407" s="807" t="str">
        <f t="shared" si="106"/>
        <v/>
      </c>
      <c r="FY407" s="807" t="str">
        <f t="shared" si="107"/>
        <v/>
      </c>
      <c r="FZ407" s="808" t="str">
        <f t="shared" si="108"/>
        <v/>
      </c>
    </row>
    <row r="408" spans="14:182" x14ac:dyDescent="0.2">
      <c r="N408" s="804">
        <f>SUM(AirVision!A407)</f>
        <v>0</v>
      </c>
      <c r="O408" s="793"/>
      <c r="P408" s="794"/>
      <c r="Q408" s="794"/>
      <c r="R408" s="797"/>
      <c r="S408" s="797"/>
      <c r="T408" s="797"/>
      <c r="U408" s="797"/>
      <c r="V408" s="797"/>
      <c r="W408" s="797"/>
      <c r="X408" s="797"/>
      <c r="Y408" s="797"/>
      <c r="Z408" s="797"/>
      <c r="AA408" s="797"/>
      <c r="AB408" s="797"/>
      <c r="AC408" s="797"/>
      <c r="AD408" s="797"/>
      <c r="AE408" s="794"/>
      <c r="AF408" s="794"/>
      <c r="AG408" s="794"/>
      <c r="AH408" s="794"/>
      <c r="AI408" s="794"/>
      <c r="AJ408" s="794"/>
      <c r="AK408" s="794"/>
      <c r="AL408" s="794"/>
      <c r="AM408" s="794"/>
      <c r="AN408" s="794"/>
      <c r="AO408" s="794"/>
      <c r="AP408" s="794"/>
      <c r="AQ408" s="794"/>
      <c r="AR408" s="794"/>
      <c r="AS408" s="794"/>
      <c r="AT408" s="794"/>
      <c r="AU408" s="794"/>
      <c r="AV408" s="794"/>
      <c r="AW408" s="794"/>
      <c r="AX408" s="794"/>
      <c r="AY408" s="794"/>
      <c r="AZ408" s="794"/>
      <c r="BA408" s="794"/>
      <c r="BB408" s="794"/>
      <c r="BC408" s="794"/>
      <c r="BD408" s="794"/>
      <c r="BE408" s="794"/>
      <c r="BF408" s="794"/>
      <c r="BG408" s="794"/>
      <c r="BH408" s="794"/>
      <c r="BI408" s="794"/>
      <c r="BJ408" s="794"/>
      <c r="BK408" s="794"/>
      <c r="BL408" s="794"/>
      <c r="BM408" s="794"/>
      <c r="BN408" s="812" t="str">
        <f t="shared" si="99"/>
        <v/>
      </c>
      <c r="BO408" s="806" t="str">
        <f t="shared" si="100"/>
        <v/>
      </c>
      <c r="BP408" s="807" t="str">
        <f t="shared" si="101"/>
        <v/>
      </c>
      <c r="BQ408" s="807" t="str">
        <f t="shared" si="102"/>
        <v/>
      </c>
      <c r="BR408" s="808" t="str">
        <f t="shared" si="103"/>
        <v/>
      </c>
      <c r="BS408" s="793"/>
      <c r="BT408" s="794"/>
      <c r="BU408" s="794"/>
      <c r="BV408" s="797"/>
      <c r="BW408" s="797"/>
      <c r="BX408" s="797"/>
      <c r="BY408" s="797"/>
      <c r="BZ408" s="797"/>
      <c r="CA408" s="797"/>
      <c r="CB408" s="797"/>
      <c r="CC408" s="797"/>
      <c r="CD408" s="797"/>
      <c r="CE408" s="797"/>
      <c r="CF408" s="797"/>
      <c r="CG408" s="797"/>
      <c r="CH408" s="797"/>
      <c r="CI408" s="794"/>
      <c r="CJ408" s="794"/>
      <c r="CK408" s="794"/>
      <c r="CL408" s="794"/>
      <c r="CM408" s="794"/>
      <c r="CN408" s="794"/>
      <c r="CO408" s="794"/>
      <c r="CP408" s="794"/>
      <c r="CQ408" s="794"/>
      <c r="CR408" s="794"/>
      <c r="CS408" s="794"/>
      <c r="CT408" s="794"/>
      <c r="CU408" s="794"/>
      <c r="CV408" s="797"/>
      <c r="CW408" s="794"/>
      <c r="CX408" s="794"/>
      <c r="CY408" s="794"/>
      <c r="CZ408" s="794"/>
      <c r="DA408" s="794"/>
      <c r="DB408" s="794"/>
      <c r="DC408" s="794"/>
      <c r="DD408" s="794"/>
      <c r="DE408" s="794"/>
      <c r="DF408" s="794"/>
      <c r="DG408" s="794"/>
      <c r="DH408" s="794"/>
      <c r="DI408" s="794"/>
      <c r="DJ408" s="794"/>
      <c r="DK408" s="794"/>
      <c r="DL408" s="794"/>
      <c r="DM408" s="794"/>
      <c r="DN408" s="794"/>
      <c r="DO408" s="794"/>
      <c r="DP408" s="794"/>
      <c r="DQ408" s="794"/>
      <c r="DR408" s="812" t="str">
        <f t="shared" si="94"/>
        <v/>
      </c>
      <c r="DS408" s="806" t="str">
        <f t="shared" si="95"/>
        <v/>
      </c>
      <c r="DT408" s="807" t="str">
        <f t="shared" si="96"/>
        <v/>
      </c>
      <c r="DU408" s="807" t="str">
        <f t="shared" si="97"/>
        <v/>
      </c>
      <c r="DV408" s="808" t="str">
        <f t="shared" si="98"/>
        <v/>
      </c>
      <c r="DW408" s="793"/>
      <c r="DX408" s="794"/>
      <c r="DY408" s="794"/>
      <c r="DZ408" s="797"/>
      <c r="EA408" s="797"/>
      <c r="EB408" s="797"/>
      <c r="EC408" s="797"/>
      <c r="ED408" s="797"/>
      <c r="EE408" s="797"/>
      <c r="EF408" s="797"/>
      <c r="EG408" s="797"/>
      <c r="EH408" s="797"/>
      <c r="EI408" s="797"/>
      <c r="EJ408" s="797"/>
      <c r="EK408" s="797"/>
      <c r="EL408" s="797"/>
      <c r="EM408" s="794"/>
      <c r="EN408" s="794"/>
      <c r="EO408" s="794"/>
      <c r="EP408" s="794"/>
      <c r="EQ408" s="794"/>
      <c r="ER408" s="794"/>
      <c r="ES408" s="794"/>
      <c r="ET408" s="794"/>
      <c r="EU408" s="794"/>
      <c r="EV408" s="794"/>
      <c r="EW408" s="794"/>
      <c r="EX408" s="794"/>
      <c r="EY408" s="794"/>
      <c r="EZ408" s="797"/>
      <c r="FA408" s="794"/>
      <c r="FB408" s="794"/>
      <c r="FC408" s="794"/>
      <c r="FD408" s="794"/>
      <c r="FE408" s="794"/>
      <c r="FF408" s="794"/>
      <c r="FG408" s="794"/>
      <c r="FH408" s="794"/>
      <c r="FI408" s="794"/>
      <c r="FJ408" s="794"/>
      <c r="FK408" s="794"/>
      <c r="FL408" s="794"/>
      <c r="FM408" s="794"/>
      <c r="FN408" s="794"/>
      <c r="FO408" s="794"/>
      <c r="FP408" s="794"/>
      <c r="FQ408" s="794"/>
      <c r="FR408" s="794"/>
      <c r="FS408" s="794"/>
      <c r="FT408" s="794"/>
      <c r="FU408" s="794"/>
      <c r="FV408" s="812" t="str">
        <f t="shared" si="104"/>
        <v/>
      </c>
      <c r="FW408" s="806" t="str">
        <f t="shared" si="105"/>
        <v/>
      </c>
      <c r="FX408" s="807" t="str">
        <f t="shared" si="106"/>
        <v/>
      </c>
      <c r="FY408" s="807" t="str">
        <f t="shared" si="107"/>
        <v/>
      </c>
      <c r="FZ408" s="808" t="str">
        <f t="shared" si="108"/>
        <v/>
      </c>
    </row>
    <row r="409" spans="14:182" x14ac:dyDescent="0.2">
      <c r="N409" s="804">
        <f>SUM(AirVision!A408)</f>
        <v>0</v>
      </c>
      <c r="O409" s="793"/>
      <c r="P409" s="794"/>
      <c r="Q409" s="794"/>
      <c r="R409" s="797"/>
      <c r="S409" s="797"/>
      <c r="T409" s="797"/>
      <c r="U409" s="797"/>
      <c r="V409" s="797"/>
      <c r="W409" s="797"/>
      <c r="X409" s="797"/>
      <c r="Y409" s="797"/>
      <c r="Z409" s="797"/>
      <c r="AA409" s="797"/>
      <c r="AB409" s="797"/>
      <c r="AC409" s="797"/>
      <c r="AD409" s="797"/>
      <c r="AE409" s="794"/>
      <c r="AF409" s="794"/>
      <c r="AG409" s="794"/>
      <c r="AH409" s="794"/>
      <c r="AI409" s="794"/>
      <c r="AJ409" s="794"/>
      <c r="AK409" s="794"/>
      <c r="AL409" s="794"/>
      <c r="AM409" s="794"/>
      <c r="AN409" s="794"/>
      <c r="AO409" s="794"/>
      <c r="AP409" s="794"/>
      <c r="AQ409" s="794"/>
      <c r="AR409" s="794"/>
      <c r="AS409" s="794"/>
      <c r="AT409" s="794"/>
      <c r="AU409" s="794"/>
      <c r="AV409" s="794"/>
      <c r="AW409" s="794"/>
      <c r="AX409" s="794"/>
      <c r="AY409" s="794"/>
      <c r="AZ409" s="794"/>
      <c r="BA409" s="794"/>
      <c r="BB409" s="794"/>
      <c r="BC409" s="794"/>
      <c r="BD409" s="794"/>
      <c r="BE409" s="794"/>
      <c r="BF409" s="794"/>
      <c r="BG409" s="794"/>
      <c r="BH409" s="794"/>
      <c r="BI409" s="794"/>
      <c r="BJ409" s="794"/>
      <c r="BK409" s="794"/>
      <c r="BL409" s="794"/>
      <c r="BM409" s="794"/>
      <c r="BN409" s="812" t="str">
        <f t="shared" si="99"/>
        <v/>
      </c>
      <c r="BO409" s="806" t="str">
        <f t="shared" si="100"/>
        <v/>
      </c>
      <c r="BP409" s="807" t="str">
        <f t="shared" si="101"/>
        <v/>
      </c>
      <c r="BQ409" s="807" t="str">
        <f t="shared" si="102"/>
        <v/>
      </c>
      <c r="BR409" s="808" t="str">
        <f t="shared" si="103"/>
        <v/>
      </c>
      <c r="BS409" s="793"/>
      <c r="BT409" s="794"/>
      <c r="BU409" s="794"/>
      <c r="BV409" s="797"/>
      <c r="BW409" s="797"/>
      <c r="BX409" s="797"/>
      <c r="BY409" s="797"/>
      <c r="BZ409" s="797"/>
      <c r="CA409" s="797"/>
      <c r="CB409" s="797"/>
      <c r="CC409" s="797"/>
      <c r="CD409" s="797"/>
      <c r="CE409" s="797"/>
      <c r="CF409" s="797"/>
      <c r="CG409" s="797"/>
      <c r="CH409" s="797"/>
      <c r="CI409" s="794"/>
      <c r="CJ409" s="794"/>
      <c r="CK409" s="794"/>
      <c r="CL409" s="794"/>
      <c r="CM409" s="794"/>
      <c r="CN409" s="794"/>
      <c r="CO409" s="794"/>
      <c r="CP409" s="794"/>
      <c r="CQ409" s="794"/>
      <c r="CR409" s="794"/>
      <c r="CS409" s="794"/>
      <c r="CT409" s="794"/>
      <c r="CU409" s="794"/>
      <c r="CV409" s="797"/>
      <c r="CW409" s="794"/>
      <c r="CX409" s="794"/>
      <c r="CY409" s="794"/>
      <c r="CZ409" s="794"/>
      <c r="DA409" s="794"/>
      <c r="DB409" s="794"/>
      <c r="DC409" s="794"/>
      <c r="DD409" s="794"/>
      <c r="DE409" s="794"/>
      <c r="DF409" s="794"/>
      <c r="DG409" s="794"/>
      <c r="DH409" s="794"/>
      <c r="DI409" s="794"/>
      <c r="DJ409" s="794"/>
      <c r="DK409" s="794"/>
      <c r="DL409" s="794"/>
      <c r="DM409" s="794"/>
      <c r="DN409" s="794"/>
      <c r="DO409" s="794"/>
      <c r="DP409" s="794"/>
      <c r="DQ409" s="794"/>
      <c r="DR409" s="812" t="str">
        <f t="shared" si="94"/>
        <v/>
      </c>
      <c r="DS409" s="806" t="str">
        <f t="shared" si="95"/>
        <v/>
      </c>
      <c r="DT409" s="807" t="str">
        <f t="shared" si="96"/>
        <v/>
      </c>
      <c r="DU409" s="807" t="str">
        <f t="shared" si="97"/>
        <v/>
      </c>
      <c r="DV409" s="808" t="str">
        <f t="shared" si="98"/>
        <v/>
      </c>
      <c r="DW409" s="793"/>
      <c r="DX409" s="794"/>
      <c r="DY409" s="794"/>
      <c r="DZ409" s="797"/>
      <c r="EA409" s="797"/>
      <c r="EB409" s="797"/>
      <c r="EC409" s="797"/>
      <c r="ED409" s="797"/>
      <c r="EE409" s="797"/>
      <c r="EF409" s="797"/>
      <c r="EG409" s="797"/>
      <c r="EH409" s="797"/>
      <c r="EI409" s="797"/>
      <c r="EJ409" s="797"/>
      <c r="EK409" s="797"/>
      <c r="EL409" s="797"/>
      <c r="EM409" s="794"/>
      <c r="EN409" s="794"/>
      <c r="EO409" s="794"/>
      <c r="EP409" s="794"/>
      <c r="EQ409" s="794"/>
      <c r="ER409" s="794"/>
      <c r="ES409" s="794"/>
      <c r="ET409" s="794"/>
      <c r="EU409" s="794"/>
      <c r="EV409" s="794"/>
      <c r="EW409" s="794"/>
      <c r="EX409" s="794"/>
      <c r="EY409" s="794"/>
      <c r="EZ409" s="797"/>
      <c r="FA409" s="794"/>
      <c r="FB409" s="794"/>
      <c r="FC409" s="794"/>
      <c r="FD409" s="794"/>
      <c r="FE409" s="794"/>
      <c r="FF409" s="794"/>
      <c r="FG409" s="794"/>
      <c r="FH409" s="794"/>
      <c r="FI409" s="794"/>
      <c r="FJ409" s="794"/>
      <c r="FK409" s="794"/>
      <c r="FL409" s="794"/>
      <c r="FM409" s="794"/>
      <c r="FN409" s="794"/>
      <c r="FO409" s="794"/>
      <c r="FP409" s="794"/>
      <c r="FQ409" s="794"/>
      <c r="FR409" s="794"/>
      <c r="FS409" s="794"/>
      <c r="FT409" s="794"/>
      <c r="FU409" s="794"/>
      <c r="FV409" s="812" t="str">
        <f t="shared" si="104"/>
        <v/>
      </c>
      <c r="FW409" s="806" t="str">
        <f t="shared" si="105"/>
        <v/>
      </c>
      <c r="FX409" s="807" t="str">
        <f t="shared" si="106"/>
        <v/>
      </c>
      <c r="FY409" s="807" t="str">
        <f t="shared" si="107"/>
        <v/>
      </c>
      <c r="FZ409" s="808" t="str">
        <f t="shared" si="108"/>
        <v/>
      </c>
    </row>
    <row r="410" spans="14:182" x14ac:dyDescent="0.2">
      <c r="N410" s="804">
        <f>SUM(AirVision!A409)</f>
        <v>0</v>
      </c>
      <c r="O410" s="793"/>
      <c r="P410" s="794"/>
      <c r="Q410" s="794"/>
      <c r="R410" s="797"/>
      <c r="S410" s="797"/>
      <c r="T410" s="797"/>
      <c r="U410" s="797"/>
      <c r="V410" s="797"/>
      <c r="W410" s="797"/>
      <c r="X410" s="797"/>
      <c r="Y410" s="797"/>
      <c r="Z410" s="797"/>
      <c r="AA410" s="797"/>
      <c r="AB410" s="797"/>
      <c r="AC410" s="797"/>
      <c r="AD410" s="797"/>
      <c r="AE410" s="794"/>
      <c r="AF410" s="794"/>
      <c r="AG410" s="794"/>
      <c r="AH410" s="794"/>
      <c r="AI410" s="794"/>
      <c r="AJ410" s="794"/>
      <c r="AK410" s="794"/>
      <c r="AL410" s="794"/>
      <c r="AM410" s="794"/>
      <c r="AN410" s="794"/>
      <c r="AO410" s="794"/>
      <c r="AP410" s="794"/>
      <c r="AQ410" s="794"/>
      <c r="AR410" s="794"/>
      <c r="AS410" s="794"/>
      <c r="AT410" s="794"/>
      <c r="AU410" s="794"/>
      <c r="AV410" s="794"/>
      <c r="AW410" s="794"/>
      <c r="AX410" s="794"/>
      <c r="AY410" s="794"/>
      <c r="AZ410" s="794"/>
      <c r="BA410" s="794"/>
      <c r="BB410" s="794"/>
      <c r="BC410" s="794"/>
      <c r="BD410" s="794"/>
      <c r="BE410" s="794"/>
      <c r="BF410" s="794"/>
      <c r="BG410" s="794"/>
      <c r="BH410" s="794"/>
      <c r="BI410" s="794"/>
      <c r="BJ410" s="794"/>
      <c r="BK410" s="794"/>
      <c r="BL410" s="794"/>
      <c r="BM410" s="794"/>
      <c r="BN410" s="812" t="str">
        <f t="shared" si="99"/>
        <v/>
      </c>
      <c r="BO410" s="806" t="str">
        <f t="shared" si="100"/>
        <v/>
      </c>
      <c r="BP410" s="807" t="str">
        <f t="shared" si="101"/>
        <v/>
      </c>
      <c r="BQ410" s="807" t="str">
        <f t="shared" si="102"/>
        <v/>
      </c>
      <c r="BR410" s="808" t="str">
        <f t="shared" si="103"/>
        <v/>
      </c>
      <c r="BS410" s="793"/>
      <c r="BT410" s="794"/>
      <c r="BU410" s="794"/>
      <c r="BV410" s="797"/>
      <c r="BW410" s="797"/>
      <c r="BX410" s="797"/>
      <c r="BY410" s="797"/>
      <c r="BZ410" s="797"/>
      <c r="CA410" s="797"/>
      <c r="CB410" s="797"/>
      <c r="CC410" s="797"/>
      <c r="CD410" s="797"/>
      <c r="CE410" s="797"/>
      <c r="CF410" s="797"/>
      <c r="CG410" s="797"/>
      <c r="CH410" s="797"/>
      <c r="CI410" s="794"/>
      <c r="CJ410" s="794"/>
      <c r="CK410" s="794"/>
      <c r="CL410" s="794"/>
      <c r="CM410" s="794"/>
      <c r="CN410" s="794"/>
      <c r="CO410" s="794"/>
      <c r="CP410" s="794"/>
      <c r="CQ410" s="794"/>
      <c r="CR410" s="794"/>
      <c r="CS410" s="794"/>
      <c r="CT410" s="794"/>
      <c r="CU410" s="794"/>
      <c r="CV410" s="797"/>
      <c r="CW410" s="794"/>
      <c r="CX410" s="794"/>
      <c r="CY410" s="794"/>
      <c r="CZ410" s="794"/>
      <c r="DA410" s="794"/>
      <c r="DB410" s="794"/>
      <c r="DC410" s="794"/>
      <c r="DD410" s="794"/>
      <c r="DE410" s="794"/>
      <c r="DF410" s="794"/>
      <c r="DG410" s="794"/>
      <c r="DH410" s="794"/>
      <c r="DI410" s="794"/>
      <c r="DJ410" s="794"/>
      <c r="DK410" s="794"/>
      <c r="DL410" s="794"/>
      <c r="DM410" s="794"/>
      <c r="DN410" s="794"/>
      <c r="DO410" s="794"/>
      <c r="DP410" s="794"/>
      <c r="DQ410" s="794"/>
      <c r="DR410" s="812" t="str">
        <f t="shared" si="94"/>
        <v/>
      </c>
      <c r="DS410" s="806" t="str">
        <f t="shared" si="95"/>
        <v/>
      </c>
      <c r="DT410" s="807" t="str">
        <f t="shared" si="96"/>
        <v/>
      </c>
      <c r="DU410" s="807" t="str">
        <f t="shared" si="97"/>
        <v/>
      </c>
      <c r="DV410" s="808" t="str">
        <f t="shared" si="98"/>
        <v/>
      </c>
      <c r="DW410" s="793"/>
      <c r="DX410" s="794"/>
      <c r="DY410" s="794"/>
      <c r="DZ410" s="797"/>
      <c r="EA410" s="797"/>
      <c r="EB410" s="797"/>
      <c r="EC410" s="797"/>
      <c r="ED410" s="797"/>
      <c r="EE410" s="797"/>
      <c r="EF410" s="797"/>
      <c r="EG410" s="797"/>
      <c r="EH410" s="797"/>
      <c r="EI410" s="797"/>
      <c r="EJ410" s="797"/>
      <c r="EK410" s="797"/>
      <c r="EL410" s="797"/>
      <c r="EM410" s="794"/>
      <c r="EN410" s="794"/>
      <c r="EO410" s="794"/>
      <c r="EP410" s="794"/>
      <c r="EQ410" s="794"/>
      <c r="ER410" s="794"/>
      <c r="ES410" s="794"/>
      <c r="ET410" s="794"/>
      <c r="EU410" s="794"/>
      <c r="EV410" s="794"/>
      <c r="EW410" s="794"/>
      <c r="EX410" s="794"/>
      <c r="EY410" s="794"/>
      <c r="EZ410" s="797"/>
      <c r="FA410" s="794"/>
      <c r="FB410" s="794"/>
      <c r="FC410" s="794"/>
      <c r="FD410" s="794"/>
      <c r="FE410" s="794"/>
      <c r="FF410" s="794"/>
      <c r="FG410" s="794"/>
      <c r="FH410" s="794"/>
      <c r="FI410" s="794"/>
      <c r="FJ410" s="794"/>
      <c r="FK410" s="794"/>
      <c r="FL410" s="794"/>
      <c r="FM410" s="794"/>
      <c r="FN410" s="794"/>
      <c r="FO410" s="794"/>
      <c r="FP410" s="794"/>
      <c r="FQ410" s="794"/>
      <c r="FR410" s="794"/>
      <c r="FS410" s="794"/>
      <c r="FT410" s="794"/>
      <c r="FU410" s="794"/>
      <c r="FV410" s="812" t="str">
        <f t="shared" si="104"/>
        <v/>
      </c>
      <c r="FW410" s="806" t="str">
        <f t="shared" si="105"/>
        <v/>
      </c>
      <c r="FX410" s="807" t="str">
        <f t="shared" si="106"/>
        <v/>
      </c>
      <c r="FY410" s="807" t="str">
        <f t="shared" si="107"/>
        <v/>
      </c>
      <c r="FZ410" s="808" t="str">
        <f t="shared" si="108"/>
        <v/>
      </c>
    </row>
    <row r="411" spans="14:182" x14ac:dyDescent="0.2">
      <c r="N411" s="804">
        <f>SUM(AirVision!A410)</f>
        <v>0</v>
      </c>
      <c r="O411" s="793"/>
      <c r="P411" s="794"/>
      <c r="Q411" s="794"/>
      <c r="R411" s="797"/>
      <c r="S411" s="797"/>
      <c r="T411" s="797"/>
      <c r="U411" s="797"/>
      <c r="V411" s="797"/>
      <c r="W411" s="797"/>
      <c r="X411" s="797"/>
      <c r="Y411" s="797"/>
      <c r="Z411" s="797"/>
      <c r="AA411" s="797"/>
      <c r="AB411" s="797"/>
      <c r="AC411" s="797"/>
      <c r="AD411" s="797"/>
      <c r="AE411" s="794"/>
      <c r="AF411" s="794"/>
      <c r="AG411" s="794"/>
      <c r="AH411" s="794"/>
      <c r="AI411" s="794"/>
      <c r="AJ411" s="794"/>
      <c r="AK411" s="794"/>
      <c r="AL411" s="794"/>
      <c r="AM411" s="794"/>
      <c r="AN411" s="794"/>
      <c r="AO411" s="794"/>
      <c r="AP411" s="794"/>
      <c r="AQ411" s="794"/>
      <c r="AR411" s="794"/>
      <c r="AS411" s="794"/>
      <c r="AT411" s="794"/>
      <c r="AU411" s="794"/>
      <c r="AV411" s="794"/>
      <c r="AW411" s="794"/>
      <c r="AX411" s="794"/>
      <c r="AY411" s="794"/>
      <c r="AZ411" s="794"/>
      <c r="BA411" s="794"/>
      <c r="BB411" s="794"/>
      <c r="BC411" s="794"/>
      <c r="BD411" s="794"/>
      <c r="BE411" s="794"/>
      <c r="BF411" s="794"/>
      <c r="BG411" s="794"/>
      <c r="BH411" s="794"/>
      <c r="BI411" s="794"/>
      <c r="BJ411" s="794"/>
      <c r="BK411" s="794"/>
      <c r="BL411" s="794"/>
      <c r="BM411" s="794"/>
      <c r="BN411" s="812" t="str">
        <f t="shared" si="99"/>
        <v/>
      </c>
      <c r="BO411" s="806" t="str">
        <f t="shared" si="100"/>
        <v/>
      </c>
      <c r="BP411" s="807" t="str">
        <f t="shared" si="101"/>
        <v/>
      </c>
      <c r="BQ411" s="807" t="str">
        <f t="shared" si="102"/>
        <v/>
      </c>
      <c r="BR411" s="808" t="str">
        <f t="shared" si="103"/>
        <v/>
      </c>
      <c r="BS411" s="793"/>
      <c r="BT411" s="794"/>
      <c r="BU411" s="794"/>
      <c r="BV411" s="797"/>
      <c r="BW411" s="797"/>
      <c r="BX411" s="797"/>
      <c r="BY411" s="797"/>
      <c r="BZ411" s="797"/>
      <c r="CA411" s="797"/>
      <c r="CB411" s="797"/>
      <c r="CC411" s="797"/>
      <c r="CD411" s="797"/>
      <c r="CE411" s="797"/>
      <c r="CF411" s="797"/>
      <c r="CG411" s="797"/>
      <c r="CH411" s="797"/>
      <c r="CI411" s="794"/>
      <c r="CJ411" s="794"/>
      <c r="CK411" s="794"/>
      <c r="CL411" s="794"/>
      <c r="CM411" s="794"/>
      <c r="CN411" s="794"/>
      <c r="CO411" s="794"/>
      <c r="CP411" s="794"/>
      <c r="CQ411" s="794"/>
      <c r="CR411" s="794"/>
      <c r="CS411" s="794"/>
      <c r="CT411" s="794"/>
      <c r="CU411" s="794"/>
      <c r="CV411" s="797"/>
      <c r="CW411" s="794"/>
      <c r="CX411" s="794"/>
      <c r="CY411" s="794"/>
      <c r="CZ411" s="794"/>
      <c r="DA411" s="794"/>
      <c r="DB411" s="794"/>
      <c r="DC411" s="794"/>
      <c r="DD411" s="794"/>
      <c r="DE411" s="794"/>
      <c r="DF411" s="794"/>
      <c r="DG411" s="794"/>
      <c r="DH411" s="794"/>
      <c r="DI411" s="794"/>
      <c r="DJ411" s="794"/>
      <c r="DK411" s="794"/>
      <c r="DL411" s="794"/>
      <c r="DM411" s="794"/>
      <c r="DN411" s="794"/>
      <c r="DO411" s="794"/>
      <c r="DP411" s="794"/>
      <c r="DQ411" s="794"/>
      <c r="DR411" s="812" t="str">
        <f t="shared" si="94"/>
        <v/>
      </c>
      <c r="DS411" s="806" t="str">
        <f t="shared" si="95"/>
        <v/>
      </c>
      <c r="DT411" s="807" t="str">
        <f t="shared" si="96"/>
        <v/>
      </c>
      <c r="DU411" s="807" t="str">
        <f t="shared" si="97"/>
        <v/>
      </c>
      <c r="DV411" s="808" t="str">
        <f t="shared" si="98"/>
        <v/>
      </c>
      <c r="DW411" s="793"/>
      <c r="DX411" s="794"/>
      <c r="DY411" s="794"/>
      <c r="DZ411" s="797"/>
      <c r="EA411" s="797"/>
      <c r="EB411" s="797"/>
      <c r="EC411" s="797"/>
      <c r="ED411" s="797"/>
      <c r="EE411" s="797"/>
      <c r="EF411" s="797"/>
      <c r="EG411" s="797"/>
      <c r="EH411" s="797"/>
      <c r="EI411" s="797"/>
      <c r="EJ411" s="797"/>
      <c r="EK411" s="797"/>
      <c r="EL411" s="797"/>
      <c r="EM411" s="794"/>
      <c r="EN411" s="794"/>
      <c r="EO411" s="794"/>
      <c r="EP411" s="794"/>
      <c r="EQ411" s="794"/>
      <c r="ER411" s="794"/>
      <c r="ES411" s="794"/>
      <c r="ET411" s="794"/>
      <c r="EU411" s="794"/>
      <c r="EV411" s="794"/>
      <c r="EW411" s="794"/>
      <c r="EX411" s="794"/>
      <c r="EY411" s="794"/>
      <c r="EZ411" s="797"/>
      <c r="FA411" s="794"/>
      <c r="FB411" s="794"/>
      <c r="FC411" s="794"/>
      <c r="FD411" s="794"/>
      <c r="FE411" s="794"/>
      <c r="FF411" s="794"/>
      <c r="FG411" s="794"/>
      <c r="FH411" s="794"/>
      <c r="FI411" s="794"/>
      <c r="FJ411" s="794"/>
      <c r="FK411" s="794"/>
      <c r="FL411" s="794"/>
      <c r="FM411" s="794"/>
      <c r="FN411" s="794"/>
      <c r="FO411" s="794"/>
      <c r="FP411" s="794"/>
      <c r="FQ411" s="794"/>
      <c r="FR411" s="794"/>
      <c r="FS411" s="794"/>
      <c r="FT411" s="794"/>
      <c r="FU411" s="794"/>
      <c r="FV411" s="812" t="str">
        <f t="shared" si="104"/>
        <v/>
      </c>
      <c r="FW411" s="806" t="str">
        <f t="shared" si="105"/>
        <v/>
      </c>
      <c r="FX411" s="807" t="str">
        <f t="shared" si="106"/>
        <v/>
      </c>
      <c r="FY411" s="807" t="str">
        <f t="shared" si="107"/>
        <v/>
      </c>
      <c r="FZ411" s="808" t="str">
        <f t="shared" si="108"/>
        <v/>
      </c>
    </row>
    <row r="412" spans="14:182" x14ac:dyDescent="0.2">
      <c r="N412" s="804">
        <f>SUM(AirVision!A411)</f>
        <v>0</v>
      </c>
      <c r="O412" s="793"/>
      <c r="P412" s="794"/>
      <c r="Q412" s="794"/>
      <c r="R412" s="797"/>
      <c r="S412" s="797"/>
      <c r="T412" s="797"/>
      <c r="U412" s="797"/>
      <c r="V412" s="797"/>
      <c r="W412" s="797"/>
      <c r="X412" s="797"/>
      <c r="Y412" s="797"/>
      <c r="Z412" s="797"/>
      <c r="AA412" s="797"/>
      <c r="AB412" s="797"/>
      <c r="AC412" s="797"/>
      <c r="AD412" s="797"/>
      <c r="AE412" s="794"/>
      <c r="AF412" s="794"/>
      <c r="AG412" s="794"/>
      <c r="AH412" s="794"/>
      <c r="AI412" s="794"/>
      <c r="AJ412" s="794"/>
      <c r="AK412" s="794"/>
      <c r="AL412" s="794"/>
      <c r="AM412" s="794"/>
      <c r="AN412" s="794"/>
      <c r="AO412" s="794"/>
      <c r="AP412" s="794"/>
      <c r="AQ412" s="794"/>
      <c r="AR412" s="794"/>
      <c r="AS412" s="794"/>
      <c r="AT412" s="794"/>
      <c r="AU412" s="794"/>
      <c r="AV412" s="794"/>
      <c r="AW412" s="794"/>
      <c r="AX412" s="794"/>
      <c r="AY412" s="794"/>
      <c r="AZ412" s="794"/>
      <c r="BA412" s="794"/>
      <c r="BB412" s="794"/>
      <c r="BC412" s="794"/>
      <c r="BD412" s="794"/>
      <c r="BE412" s="794"/>
      <c r="BF412" s="794"/>
      <c r="BG412" s="794"/>
      <c r="BH412" s="794"/>
      <c r="BI412" s="794"/>
      <c r="BJ412" s="794"/>
      <c r="BK412" s="794"/>
      <c r="BL412" s="794"/>
      <c r="BM412" s="794"/>
      <c r="BN412" s="812" t="str">
        <f t="shared" si="99"/>
        <v/>
      </c>
      <c r="BO412" s="806" t="str">
        <f t="shared" si="100"/>
        <v/>
      </c>
      <c r="BP412" s="807" t="str">
        <f t="shared" si="101"/>
        <v/>
      </c>
      <c r="BQ412" s="807" t="str">
        <f t="shared" si="102"/>
        <v/>
      </c>
      <c r="BR412" s="808" t="str">
        <f t="shared" si="103"/>
        <v/>
      </c>
      <c r="BS412" s="793"/>
      <c r="BT412" s="794"/>
      <c r="BU412" s="794"/>
      <c r="BV412" s="797"/>
      <c r="BW412" s="797"/>
      <c r="BX412" s="797"/>
      <c r="BY412" s="797"/>
      <c r="BZ412" s="797"/>
      <c r="CA412" s="797"/>
      <c r="CB412" s="797"/>
      <c r="CC412" s="797"/>
      <c r="CD412" s="797"/>
      <c r="CE412" s="797"/>
      <c r="CF412" s="797"/>
      <c r="CG412" s="797"/>
      <c r="CH412" s="797"/>
      <c r="CI412" s="794"/>
      <c r="CJ412" s="794"/>
      <c r="CK412" s="794"/>
      <c r="CL412" s="794"/>
      <c r="CM412" s="794"/>
      <c r="CN412" s="794"/>
      <c r="CO412" s="794"/>
      <c r="CP412" s="794"/>
      <c r="CQ412" s="794"/>
      <c r="CR412" s="794"/>
      <c r="CS412" s="794"/>
      <c r="CT412" s="794"/>
      <c r="CU412" s="794"/>
      <c r="CV412" s="797"/>
      <c r="CW412" s="794"/>
      <c r="CX412" s="794"/>
      <c r="CY412" s="794"/>
      <c r="CZ412" s="794"/>
      <c r="DA412" s="794"/>
      <c r="DB412" s="794"/>
      <c r="DC412" s="794"/>
      <c r="DD412" s="794"/>
      <c r="DE412" s="794"/>
      <c r="DF412" s="794"/>
      <c r="DG412" s="794"/>
      <c r="DH412" s="794"/>
      <c r="DI412" s="794"/>
      <c r="DJ412" s="794"/>
      <c r="DK412" s="794"/>
      <c r="DL412" s="794"/>
      <c r="DM412" s="794"/>
      <c r="DN412" s="794"/>
      <c r="DO412" s="794"/>
      <c r="DP412" s="794"/>
      <c r="DQ412" s="794"/>
      <c r="DR412" s="812" t="str">
        <f t="shared" si="94"/>
        <v/>
      </c>
      <c r="DS412" s="806" t="str">
        <f t="shared" si="95"/>
        <v/>
      </c>
      <c r="DT412" s="807" t="str">
        <f t="shared" si="96"/>
        <v/>
      </c>
      <c r="DU412" s="807" t="str">
        <f t="shared" si="97"/>
        <v/>
      </c>
      <c r="DV412" s="808" t="str">
        <f t="shared" si="98"/>
        <v/>
      </c>
      <c r="DW412" s="793"/>
      <c r="DX412" s="794"/>
      <c r="DY412" s="794"/>
      <c r="DZ412" s="797"/>
      <c r="EA412" s="797"/>
      <c r="EB412" s="797"/>
      <c r="EC412" s="797"/>
      <c r="ED412" s="797"/>
      <c r="EE412" s="797"/>
      <c r="EF412" s="797"/>
      <c r="EG412" s="797"/>
      <c r="EH412" s="797"/>
      <c r="EI412" s="797"/>
      <c r="EJ412" s="797"/>
      <c r="EK412" s="797"/>
      <c r="EL412" s="797"/>
      <c r="EM412" s="794"/>
      <c r="EN412" s="794"/>
      <c r="EO412" s="794"/>
      <c r="EP412" s="794"/>
      <c r="EQ412" s="794"/>
      <c r="ER412" s="794"/>
      <c r="ES412" s="794"/>
      <c r="ET412" s="794"/>
      <c r="EU412" s="794"/>
      <c r="EV412" s="794"/>
      <c r="EW412" s="794"/>
      <c r="EX412" s="794"/>
      <c r="EY412" s="794"/>
      <c r="EZ412" s="797"/>
      <c r="FA412" s="794"/>
      <c r="FB412" s="794"/>
      <c r="FC412" s="794"/>
      <c r="FD412" s="794"/>
      <c r="FE412" s="794"/>
      <c r="FF412" s="794"/>
      <c r="FG412" s="794"/>
      <c r="FH412" s="794"/>
      <c r="FI412" s="794"/>
      <c r="FJ412" s="794"/>
      <c r="FK412" s="794"/>
      <c r="FL412" s="794"/>
      <c r="FM412" s="794"/>
      <c r="FN412" s="794"/>
      <c r="FO412" s="794"/>
      <c r="FP412" s="794"/>
      <c r="FQ412" s="794"/>
      <c r="FR412" s="794"/>
      <c r="FS412" s="794"/>
      <c r="FT412" s="794"/>
      <c r="FU412" s="794"/>
      <c r="FV412" s="812" t="str">
        <f t="shared" si="104"/>
        <v/>
      </c>
      <c r="FW412" s="806" t="str">
        <f t="shared" si="105"/>
        <v/>
      </c>
      <c r="FX412" s="807" t="str">
        <f t="shared" si="106"/>
        <v/>
      </c>
      <c r="FY412" s="807" t="str">
        <f t="shared" si="107"/>
        <v/>
      </c>
      <c r="FZ412" s="808" t="str">
        <f t="shared" si="108"/>
        <v/>
      </c>
    </row>
    <row r="413" spans="14:182" x14ac:dyDescent="0.2">
      <c r="N413" s="804">
        <f>SUM(AirVision!A412)</f>
        <v>0</v>
      </c>
      <c r="O413" s="793"/>
      <c r="P413" s="794"/>
      <c r="Q413" s="794"/>
      <c r="R413" s="797"/>
      <c r="S413" s="797"/>
      <c r="T413" s="797"/>
      <c r="U413" s="797"/>
      <c r="V413" s="797"/>
      <c r="W413" s="797"/>
      <c r="X413" s="797"/>
      <c r="Y413" s="797"/>
      <c r="Z413" s="797"/>
      <c r="AA413" s="797"/>
      <c r="AB413" s="797"/>
      <c r="AC413" s="797"/>
      <c r="AD413" s="797"/>
      <c r="AE413" s="794"/>
      <c r="AF413" s="794"/>
      <c r="AG413" s="794"/>
      <c r="AH413" s="794"/>
      <c r="AI413" s="794"/>
      <c r="AJ413" s="794"/>
      <c r="AK413" s="794"/>
      <c r="AL413" s="794"/>
      <c r="AM413" s="794"/>
      <c r="AN413" s="794"/>
      <c r="AO413" s="794"/>
      <c r="AP413" s="794"/>
      <c r="AQ413" s="794"/>
      <c r="AR413" s="794"/>
      <c r="AS413" s="794"/>
      <c r="AT413" s="794"/>
      <c r="AU413" s="794"/>
      <c r="AV413" s="794"/>
      <c r="AW413" s="794"/>
      <c r="AX413" s="794"/>
      <c r="AY413" s="794"/>
      <c r="AZ413" s="794"/>
      <c r="BA413" s="794"/>
      <c r="BB413" s="794"/>
      <c r="BC413" s="794"/>
      <c r="BD413" s="794"/>
      <c r="BE413" s="794"/>
      <c r="BF413" s="794"/>
      <c r="BG413" s="794"/>
      <c r="BH413" s="794"/>
      <c r="BI413" s="794"/>
      <c r="BJ413" s="794"/>
      <c r="BK413" s="794"/>
      <c r="BL413" s="794"/>
      <c r="BM413" s="794"/>
      <c r="BN413" s="812" t="str">
        <f t="shared" si="99"/>
        <v/>
      </c>
      <c r="BO413" s="806" t="str">
        <f t="shared" si="100"/>
        <v/>
      </c>
      <c r="BP413" s="807" t="str">
        <f t="shared" si="101"/>
        <v/>
      </c>
      <c r="BQ413" s="807" t="str">
        <f t="shared" si="102"/>
        <v/>
      </c>
      <c r="BR413" s="808" t="str">
        <f t="shared" si="103"/>
        <v/>
      </c>
      <c r="BS413" s="793"/>
      <c r="BT413" s="794"/>
      <c r="BU413" s="794"/>
      <c r="BV413" s="797"/>
      <c r="BW413" s="797"/>
      <c r="BX413" s="797"/>
      <c r="BY413" s="797"/>
      <c r="BZ413" s="797"/>
      <c r="CA413" s="797"/>
      <c r="CB413" s="797"/>
      <c r="CC413" s="797"/>
      <c r="CD413" s="797"/>
      <c r="CE413" s="797"/>
      <c r="CF413" s="797"/>
      <c r="CG413" s="797"/>
      <c r="CH413" s="797"/>
      <c r="CI413" s="794"/>
      <c r="CJ413" s="794"/>
      <c r="CK413" s="794"/>
      <c r="CL413" s="794"/>
      <c r="CM413" s="794"/>
      <c r="CN413" s="794"/>
      <c r="CO413" s="794"/>
      <c r="CP413" s="794"/>
      <c r="CQ413" s="794"/>
      <c r="CR413" s="794"/>
      <c r="CS413" s="794"/>
      <c r="CT413" s="794"/>
      <c r="CU413" s="794"/>
      <c r="CV413" s="797"/>
      <c r="CW413" s="794"/>
      <c r="CX413" s="794"/>
      <c r="CY413" s="794"/>
      <c r="CZ413" s="794"/>
      <c r="DA413" s="794"/>
      <c r="DB413" s="794"/>
      <c r="DC413" s="794"/>
      <c r="DD413" s="794"/>
      <c r="DE413" s="794"/>
      <c r="DF413" s="794"/>
      <c r="DG413" s="794"/>
      <c r="DH413" s="794"/>
      <c r="DI413" s="794"/>
      <c r="DJ413" s="794"/>
      <c r="DK413" s="794"/>
      <c r="DL413" s="794"/>
      <c r="DM413" s="794"/>
      <c r="DN413" s="794"/>
      <c r="DO413" s="794"/>
      <c r="DP413" s="794"/>
      <c r="DQ413" s="794"/>
      <c r="DR413" s="812" t="str">
        <f t="shared" si="94"/>
        <v/>
      </c>
      <c r="DS413" s="806" t="str">
        <f t="shared" si="95"/>
        <v/>
      </c>
      <c r="DT413" s="807" t="str">
        <f t="shared" si="96"/>
        <v/>
      </c>
      <c r="DU413" s="807" t="str">
        <f t="shared" si="97"/>
        <v/>
      </c>
      <c r="DV413" s="808" t="str">
        <f t="shared" si="98"/>
        <v/>
      </c>
      <c r="DW413" s="793"/>
      <c r="DX413" s="794"/>
      <c r="DY413" s="794"/>
      <c r="DZ413" s="797"/>
      <c r="EA413" s="797"/>
      <c r="EB413" s="797"/>
      <c r="EC413" s="797"/>
      <c r="ED413" s="797"/>
      <c r="EE413" s="797"/>
      <c r="EF413" s="797"/>
      <c r="EG413" s="797"/>
      <c r="EH413" s="797"/>
      <c r="EI413" s="797"/>
      <c r="EJ413" s="797"/>
      <c r="EK413" s="797"/>
      <c r="EL413" s="797"/>
      <c r="EM413" s="794"/>
      <c r="EN413" s="794"/>
      <c r="EO413" s="794"/>
      <c r="EP413" s="794"/>
      <c r="EQ413" s="794"/>
      <c r="ER413" s="794"/>
      <c r="ES413" s="794"/>
      <c r="ET413" s="794"/>
      <c r="EU413" s="794"/>
      <c r="EV413" s="794"/>
      <c r="EW413" s="794"/>
      <c r="EX413" s="794"/>
      <c r="EY413" s="794"/>
      <c r="EZ413" s="797"/>
      <c r="FA413" s="794"/>
      <c r="FB413" s="794"/>
      <c r="FC413" s="794"/>
      <c r="FD413" s="794"/>
      <c r="FE413" s="794"/>
      <c r="FF413" s="794"/>
      <c r="FG413" s="794"/>
      <c r="FH413" s="794"/>
      <c r="FI413" s="794"/>
      <c r="FJ413" s="794"/>
      <c r="FK413" s="794"/>
      <c r="FL413" s="794"/>
      <c r="FM413" s="794"/>
      <c r="FN413" s="794"/>
      <c r="FO413" s="794"/>
      <c r="FP413" s="794"/>
      <c r="FQ413" s="794"/>
      <c r="FR413" s="794"/>
      <c r="FS413" s="794"/>
      <c r="FT413" s="794"/>
      <c r="FU413" s="794"/>
      <c r="FV413" s="812" t="str">
        <f t="shared" si="104"/>
        <v/>
      </c>
      <c r="FW413" s="806" t="str">
        <f t="shared" si="105"/>
        <v/>
      </c>
      <c r="FX413" s="807" t="str">
        <f t="shared" si="106"/>
        <v/>
      </c>
      <c r="FY413" s="807" t="str">
        <f t="shared" si="107"/>
        <v/>
      </c>
      <c r="FZ413" s="808" t="str">
        <f t="shared" si="108"/>
        <v/>
      </c>
    </row>
    <row r="414" spans="14:182" x14ac:dyDescent="0.2">
      <c r="N414" s="804">
        <f>SUM(AirVision!A413)</f>
        <v>0</v>
      </c>
      <c r="O414" s="793"/>
      <c r="P414" s="794"/>
      <c r="Q414" s="794"/>
      <c r="R414" s="797"/>
      <c r="S414" s="797"/>
      <c r="T414" s="797"/>
      <c r="U414" s="797"/>
      <c r="V414" s="797"/>
      <c r="W414" s="797"/>
      <c r="X414" s="797"/>
      <c r="Y414" s="797"/>
      <c r="Z414" s="797"/>
      <c r="AA414" s="797"/>
      <c r="AB414" s="797"/>
      <c r="AC414" s="797"/>
      <c r="AD414" s="797"/>
      <c r="AE414" s="794"/>
      <c r="AF414" s="794"/>
      <c r="AG414" s="794"/>
      <c r="AH414" s="794"/>
      <c r="AI414" s="794"/>
      <c r="AJ414" s="794"/>
      <c r="AK414" s="794"/>
      <c r="AL414" s="794"/>
      <c r="AM414" s="794"/>
      <c r="AN414" s="794"/>
      <c r="AO414" s="794"/>
      <c r="AP414" s="794"/>
      <c r="AQ414" s="794"/>
      <c r="AR414" s="794"/>
      <c r="AS414" s="794"/>
      <c r="AT414" s="794"/>
      <c r="AU414" s="794"/>
      <c r="AV414" s="794"/>
      <c r="AW414" s="794"/>
      <c r="AX414" s="794"/>
      <c r="AY414" s="794"/>
      <c r="AZ414" s="794"/>
      <c r="BA414" s="794"/>
      <c r="BB414" s="794"/>
      <c r="BC414" s="794"/>
      <c r="BD414" s="794"/>
      <c r="BE414" s="794"/>
      <c r="BF414" s="794"/>
      <c r="BG414" s="794"/>
      <c r="BH414" s="794"/>
      <c r="BI414" s="794"/>
      <c r="BJ414" s="794"/>
      <c r="BK414" s="794"/>
      <c r="BL414" s="794"/>
      <c r="BM414" s="794"/>
      <c r="BN414" s="812" t="str">
        <f t="shared" si="99"/>
        <v/>
      </c>
      <c r="BO414" s="806" t="str">
        <f t="shared" si="100"/>
        <v/>
      </c>
      <c r="BP414" s="807" t="str">
        <f t="shared" si="101"/>
        <v/>
      </c>
      <c r="BQ414" s="807" t="str">
        <f t="shared" si="102"/>
        <v/>
      </c>
      <c r="BR414" s="808" t="str">
        <f t="shared" si="103"/>
        <v/>
      </c>
      <c r="BS414" s="793"/>
      <c r="BT414" s="794"/>
      <c r="BU414" s="794"/>
      <c r="BV414" s="797"/>
      <c r="BW414" s="797"/>
      <c r="BX414" s="797"/>
      <c r="BY414" s="797"/>
      <c r="BZ414" s="797"/>
      <c r="CA414" s="797"/>
      <c r="CB414" s="797"/>
      <c r="CC414" s="797"/>
      <c r="CD414" s="797"/>
      <c r="CE414" s="797"/>
      <c r="CF414" s="797"/>
      <c r="CG414" s="797"/>
      <c r="CH414" s="797"/>
      <c r="CI414" s="794"/>
      <c r="CJ414" s="794"/>
      <c r="CK414" s="794"/>
      <c r="CL414" s="794"/>
      <c r="CM414" s="794"/>
      <c r="CN414" s="794"/>
      <c r="CO414" s="794"/>
      <c r="CP414" s="794"/>
      <c r="CQ414" s="794"/>
      <c r="CR414" s="794"/>
      <c r="CS414" s="794"/>
      <c r="CT414" s="794"/>
      <c r="CU414" s="794"/>
      <c r="CV414" s="797"/>
      <c r="CW414" s="794"/>
      <c r="CX414" s="794"/>
      <c r="CY414" s="794"/>
      <c r="CZ414" s="794"/>
      <c r="DA414" s="794"/>
      <c r="DB414" s="794"/>
      <c r="DC414" s="794"/>
      <c r="DD414" s="794"/>
      <c r="DE414" s="794"/>
      <c r="DF414" s="794"/>
      <c r="DG414" s="794"/>
      <c r="DH414" s="794"/>
      <c r="DI414" s="794"/>
      <c r="DJ414" s="794"/>
      <c r="DK414" s="794"/>
      <c r="DL414" s="794"/>
      <c r="DM414" s="794"/>
      <c r="DN414" s="794"/>
      <c r="DO414" s="794"/>
      <c r="DP414" s="794"/>
      <c r="DQ414" s="794"/>
      <c r="DR414" s="812" t="str">
        <f t="shared" si="94"/>
        <v/>
      </c>
      <c r="DS414" s="806" t="str">
        <f t="shared" si="95"/>
        <v/>
      </c>
      <c r="DT414" s="807" t="str">
        <f t="shared" si="96"/>
        <v/>
      </c>
      <c r="DU414" s="807" t="str">
        <f t="shared" si="97"/>
        <v/>
      </c>
      <c r="DV414" s="808" t="str">
        <f t="shared" si="98"/>
        <v/>
      </c>
      <c r="DW414" s="793"/>
      <c r="DX414" s="794"/>
      <c r="DY414" s="794"/>
      <c r="DZ414" s="797"/>
      <c r="EA414" s="797"/>
      <c r="EB414" s="797"/>
      <c r="EC414" s="797"/>
      <c r="ED414" s="797"/>
      <c r="EE414" s="797"/>
      <c r="EF414" s="797"/>
      <c r="EG414" s="797"/>
      <c r="EH414" s="797"/>
      <c r="EI414" s="797"/>
      <c r="EJ414" s="797"/>
      <c r="EK414" s="797"/>
      <c r="EL414" s="797"/>
      <c r="EM414" s="794"/>
      <c r="EN414" s="794"/>
      <c r="EO414" s="794"/>
      <c r="EP414" s="794"/>
      <c r="EQ414" s="794"/>
      <c r="ER414" s="794"/>
      <c r="ES414" s="794"/>
      <c r="ET414" s="794"/>
      <c r="EU414" s="794"/>
      <c r="EV414" s="794"/>
      <c r="EW414" s="794"/>
      <c r="EX414" s="794"/>
      <c r="EY414" s="794"/>
      <c r="EZ414" s="797"/>
      <c r="FA414" s="794"/>
      <c r="FB414" s="794"/>
      <c r="FC414" s="794"/>
      <c r="FD414" s="794"/>
      <c r="FE414" s="794"/>
      <c r="FF414" s="794"/>
      <c r="FG414" s="794"/>
      <c r="FH414" s="794"/>
      <c r="FI414" s="794"/>
      <c r="FJ414" s="794"/>
      <c r="FK414" s="794"/>
      <c r="FL414" s="794"/>
      <c r="FM414" s="794"/>
      <c r="FN414" s="794"/>
      <c r="FO414" s="794"/>
      <c r="FP414" s="794"/>
      <c r="FQ414" s="794"/>
      <c r="FR414" s="794"/>
      <c r="FS414" s="794"/>
      <c r="FT414" s="794"/>
      <c r="FU414" s="794"/>
      <c r="FV414" s="812" t="str">
        <f t="shared" si="104"/>
        <v/>
      </c>
      <c r="FW414" s="806" t="str">
        <f t="shared" si="105"/>
        <v/>
      </c>
      <c r="FX414" s="807" t="str">
        <f t="shared" si="106"/>
        <v/>
      </c>
      <c r="FY414" s="807" t="str">
        <f t="shared" si="107"/>
        <v/>
      </c>
      <c r="FZ414" s="808" t="str">
        <f t="shared" si="108"/>
        <v/>
      </c>
    </row>
    <row r="415" spans="14:182" x14ac:dyDescent="0.2">
      <c r="N415" s="804">
        <f>SUM(AirVision!A414)</f>
        <v>0</v>
      </c>
      <c r="O415" s="793"/>
      <c r="P415" s="794"/>
      <c r="Q415" s="794"/>
      <c r="R415" s="797"/>
      <c r="S415" s="797"/>
      <c r="T415" s="797"/>
      <c r="U415" s="797"/>
      <c r="V415" s="797"/>
      <c r="W415" s="797"/>
      <c r="X415" s="797"/>
      <c r="Y415" s="797"/>
      <c r="Z415" s="797"/>
      <c r="AA415" s="797"/>
      <c r="AB415" s="797"/>
      <c r="AC415" s="797"/>
      <c r="AD415" s="797"/>
      <c r="AE415" s="794"/>
      <c r="AF415" s="794"/>
      <c r="AG415" s="794"/>
      <c r="AH415" s="794"/>
      <c r="AI415" s="794"/>
      <c r="AJ415" s="794"/>
      <c r="AK415" s="794"/>
      <c r="AL415" s="794"/>
      <c r="AM415" s="794"/>
      <c r="AN415" s="794"/>
      <c r="AO415" s="794"/>
      <c r="AP415" s="794"/>
      <c r="AQ415" s="794"/>
      <c r="AR415" s="794"/>
      <c r="AS415" s="794"/>
      <c r="AT415" s="794"/>
      <c r="AU415" s="794"/>
      <c r="AV415" s="794"/>
      <c r="AW415" s="794"/>
      <c r="AX415" s="794"/>
      <c r="AY415" s="794"/>
      <c r="AZ415" s="794"/>
      <c r="BA415" s="794"/>
      <c r="BB415" s="794"/>
      <c r="BC415" s="794"/>
      <c r="BD415" s="794"/>
      <c r="BE415" s="794"/>
      <c r="BF415" s="794"/>
      <c r="BG415" s="794"/>
      <c r="BH415" s="794"/>
      <c r="BI415" s="794"/>
      <c r="BJ415" s="794"/>
      <c r="BK415" s="794"/>
      <c r="BL415" s="794"/>
      <c r="BM415" s="794"/>
      <c r="BN415" s="812" t="str">
        <f t="shared" si="99"/>
        <v/>
      </c>
      <c r="BO415" s="806" t="str">
        <f t="shared" si="100"/>
        <v/>
      </c>
      <c r="BP415" s="807" t="str">
        <f t="shared" si="101"/>
        <v/>
      </c>
      <c r="BQ415" s="807" t="str">
        <f t="shared" si="102"/>
        <v/>
      </c>
      <c r="BR415" s="808" t="str">
        <f t="shared" si="103"/>
        <v/>
      </c>
      <c r="BS415" s="793"/>
      <c r="BT415" s="794"/>
      <c r="BU415" s="794"/>
      <c r="BV415" s="797"/>
      <c r="BW415" s="797"/>
      <c r="BX415" s="797"/>
      <c r="BY415" s="797"/>
      <c r="BZ415" s="797"/>
      <c r="CA415" s="797"/>
      <c r="CB415" s="797"/>
      <c r="CC415" s="797"/>
      <c r="CD415" s="797"/>
      <c r="CE415" s="797"/>
      <c r="CF415" s="797"/>
      <c r="CG415" s="797"/>
      <c r="CH415" s="797"/>
      <c r="CI415" s="794"/>
      <c r="CJ415" s="794"/>
      <c r="CK415" s="794"/>
      <c r="CL415" s="794"/>
      <c r="CM415" s="794"/>
      <c r="CN415" s="794"/>
      <c r="CO415" s="794"/>
      <c r="CP415" s="794"/>
      <c r="CQ415" s="794"/>
      <c r="CR415" s="794"/>
      <c r="CS415" s="794"/>
      <c r="CT415" s="794"/>
      <c r="CU415" s="794"/>
      <c r="CV415" s="797"/>
      <c r="CW415" s="794"/>
      <c r="CX415" s="794"/>
      <c r="CY415" s="794"/>
      <c r="CZ415" s="794"/>
      <c r="DA415" s="794"/>
      <c r="DB415" s="794"/>
      <c r="DC415" s="794"/>
      <c r="DD415" s="794"/>
      <c r="DE415" s="794"/>
      <c r="DF415" s="794"/>
      <c r="DG415" s="794"/>
      <c r="DH415" s="794"/>
      <c r="DI415" s="794"/>
      <c r="DJ415" s="794"/>
      <c r="DK415" s="794"/>
      <c r="DL415" s="794"/>
      <c r="DM415" s="794"/>
      <c r="DN415" s="794"/>
      <c r="DO415" s="794"/>
      <c r="DP415" s="794"/>
      <c r="DQ415" s="794"/>
      <c r="DR415" s="812" t="str">
        <f t="shared" si="94"/>
        <v/>
      </c>
      <c r="DS415" s="806" t="str">
        <f t="shared" si="95"/>
        <v/>
      </c>
      <c r="DT415" s="807" t="str">
        <f t="shared" si="96"/>
        <v/>
      </c>
      <c r="DU415" s="807" t="str">
        <f t="shared" si="97"/>
        <v/>
      </c>
      <c r="DV415" s="808" t="str">
        <f t="shared" si="98"/>
        <v/>
      </c>
      <c r="DW415" s="793"/>
      <c r="DX415" s="794"/>
      <c r="DY415" s="794"/>
      <c r="DZ415" s="797"/>
      <c r="EA415" s="797"/>
      <c r="EB415" s="797"/>
      <c r="EC415" s="797"/>
      <c r="ED415" s="797"/>
      <c r="EE415" s="797"/>
      <c r="EF415" s="797"/>
      <c r="EG415" s="797"/>
      <c r="EH415" s="797"/>
      <c r="EI415" s="797"/>
      <c r="EJ415" s="797"/>
      <c r="EK415" s="797"/>
      <c r="EL415" s="797"/>
      <c r="EM415" s="794"/>
      <c r="EN415" s="794"/>
      <c r="EO415" s="794"/>
      <c r="EP415" s="794"/>
      <c r="EQ415" s="794"/>
      <c r="ER415" s="794"/>
      <c r="ES415" s="794"/>
      <c r="ET415" s="794"/>
      <c r="EU415" s="794"/>
      <c r="EV415" s="794"/>
      <c r="EW415" s="794"/>
      <c r="EX415" s="794"/>
      <c r="EY415" s="794"/>
      <c r="EZ415" s="797"/>
      <c r="FA415" s="794"/>
      <c r="FB415" s="794"/>
      <c r="FC415" s="794"/>
      <c r="FD415" s="794"/>
      <c r="FE415" s="794"/>
      <c r="FF415" s="794"/>
      <c r="FG415" s="794"/>
      <c r="FH415" s="794"/>
      <c r="FI415" s="794"/>
      <c r="FJ415" s="794"/>
      <c r="FK415" s="794"/>
      <c r="FL415" s="794"/>
      <c r="FM415" s="794"/>
      <c r="FN415" s="794"/>
      <c r="FO415" s="794"/>
      <c r="FP415" s="794"/>
      <c r="FQ415" s="794"/>
      <c r="FR415" s="794"/>
      <c r="FS415" s="794"/>
      <c r="FT415" s="794"/>
      <c r="FU415" s="794"/>
      <c r="FV415" s="812" t="str">
        <f t="shared" si="104"/>
        <v/>
      </c>
      <c r="FW415" s="806" t="str">
        <f t="shared" si="105"/>
        <v/>
      </c>
      <c r="FX415" s="807" t="str">
        <f t="shared" si="106"/>
        <v/>
      </c>
      <c r="FY415" s="807" t="str">
        <f t="shared" si="107"/>
        <v/>
      </c>
      <c r="FZ415" s="808" t="str">
        <f t="shared" si="108"/>
        <v/>
      </c>
    </row>
    <row r="416" spans="14:182" x14ac:dyDescent="0.2">
      <c r="N416" s="804">
        <f>SUM(AirVision!A415)</f>
        <v>0</v>
      </c>
      <c r="O416" s="793"/>
      <c r="P416" s="794"/>
      <c r="Q416" s="794"/>
      <c r="R416" s="797"/>
      <c r="S416" s="797"/>
      <c r="T416" s="797"/>
      <c r="U416" s="797"/>
      <c r="V416" s="797"/>
      <c r="W416" s="797"/>
      <c r="X416" s="797"/>
      <c r="Y416" s="797"/>
      <c r="Z416" s="797"/>
      <c r="AA416" s="797"/>
      <c r="AB416" s="797"/>
      <c r="AC416" s="797"/>
      <c r="AD416" s="797"/>
      <c r="AE416" s="794"/>
      <c r="AF416" s="794"/>
      <c r="AG416" s="794"/>
      <c r="AH416" s="794"/>
      <c r="AI416" s="794"/>
      <c r="AJ416" s="794"/>
      <c r="AK416" s="794"/>
      <c r="AL416" s="794"/>
      <c r="AM416" s="794"/>
      <c r="AN416" s="794"/>
      <c r="AO416" s="794"/>
      <c r="AP416" s="794"/>
      <c r="AQ416" s="794"/>
      <c r="AR416" s="794"/>
      <c r="AS416" s="794"/>
      <c r="AT416" s="794"/>
      <c r="AU416" s="794"/>
      <c r="AV416" s="794"/>
      <c r="AW416" s="794"/>
      <c r="AX416" s="794"/>
      <c r="AY416" s="794"/>
      <c r="AZ416" s="794"/>
      <c r="BA416" s="794"/>
      <c r="BB416" s="794"/>
      <c r="BC416" s="794"/>
      <c r="BD416" s="794"/>
      <c r="BE416" s="794"/>
      <c r="BF416" s="794"/>
      <c r="BG416" s="794"/>
      <c r="BH416" s="794"/>
      <c r="BI416" s="794"/>
      <c r="BJ416" s="794"/>
      <c r="BK416" s="794"/>
      <c r="BL416" s="794"/>
      <c r="BM416" s="794"/>
      <c r="BN416" s="812" t="str">
        <f t="shared" si="99"/>
        <v/>
      </c>
      <c r="BO416" s="806" t="str">
        <f t="shared" si="100"/>
        <v/>
      </c>
      <c r="BP416" s="807" t="str">
        <f t="shared" si="101"/>
        <v/>
      </c>
      <c r="BQ416" s="807" t="str">
        <f t="shared" si="102"/>
        <v/>
      </c>
      <c r="BR416" s="808" t="str">
        <f t="shared" si="103"/>
        <v/>
      </c>
      <c r="BS416" s="793"/>
      <c r="BT416" s="794"/>
      <c r="BU416" s="794"/>
      <c r="BV416" s="797"/>
      <c r="BW416" s="797"/>
      <c r="BX416" s="797"/>
      <c r="BY416" s="797"/>
      <c r="BZ416" s="797"/>
      <c r="CA416" s="797"/>
      <c r="CB416" s="797"/>
      <c r="CC416" s="797"/>
      <c r="CD416" s="797"/>
      <c r="CE416" s="797"/>
      <c r="CF416" s="797"/>
      <c r="CG416" s="797"/>
      <c r="CH416" s="797"/>
      <c r="CI416" s="794"/>
      <c r="CJ416" s="794"/>
      <c r="CK416" s="794"/>
      <c r="CL416" s="794"/>
      <c r="CM416" s="794"/>
      <c r="CN416" s="794"/>
      <c r="CO416" s="794"/>
      <c r="CP416" s="794"/>
      <c r="CQ416" s="794"/>
      <c r="CR416" s="794"/>
      <c r="CS416" s="794"/>
      <c r="CT416" s="794"/>
      <c r="CU416" s="794"/>
      <c r="CV416" s="797"/>
      <c r="CW416" s="794"/>
      <c r="CX416" s="794"/>
      <c r="CY416" s="794"/>
      <c r="CZ416" s="794"/>
      <c r="DA416" s="794"/>
      <c r="DB416" s="794"/>
      <c r="DC416" s="794"/>
      <c r="DD416" s="794"/>
      <c r="DE416" s="794"/>
      <c r="DF416" s="794"/>
      <c r="DG416" s="794"/>
      <c r="DH416" s="794"/>
      <c r="DI416" s="794"/>
      <c r="DJ416" s="794"/>
      <c r="DK416" s="794"/>
      <c r="DL416" s="794"/>
      <c r="DM416" s="794"/>
      <c r="DN416" s="794"/>
      <c r="DO416" s="794"/>
      <c r="DP416" s="794"/>
      <c r="DQ416" s="794"/>
      <c r="DR416" s="812" t="str">
        <f t="shared" ref="DR416:DR479" si="109">IF(ISNUMBER(BV416),BV416*2.237,"")</f>
        <v/>
      </c>
      <c r="DS416" s="806" t="str">
        <f t="shared" ref="DS416:DS479" si="110">IF(ISNUMBER(BW416),BW416*2.237,"")</f>
        <v/>
      </c>
      <c r="DT416" s="807" t="str">
        <f t="shared" ref="DT416:DT479" si="111">IF(ISNUMBER(CB416),CONVERT(CB416,"C","F"),"")</f>
        <v/>
      </c>
      <c r="DU416" s="807" t="str">
        <f t="shared" ref="DU416:DU479" si="112">IF(ISNUMBER(CC416),CONVERT(CC416,"C","F"),"")</f>
        <v/>
      </c>
      <c r="DV416" s="808" t="str">
        <f t="shared" ref="DV416:DV479" si="113">IF(ISNUMBER(CD416),CONVERT(CD416,"C","F"),"")</f>
        <v/>
      </c>
      <c r="DW416" s="793"/>
      <c r="DX416" s="794"/>
      <c r="DY416" s="794"/>
      <c r="DZ416" s="797"/>
      <c r="EA416" s="797"/>
      <c r="EB416" s="797"/>
      <c r="EC416" s="797"/>
      <c r="ED416" s="797"/>
      <c r="EE416" s="797"/>
      <c r="EF416" s="797"/>
      <c r="EG416" s="797"/>
      <c r="EH416" s="797"/>
      <c r="EI416" s="797"/>
      <c r="EJ416" s="797"/>
      <c r="EK416" s="797"/>
      <c r="EL416" s="797"/>
      <c r="EM416" s="794"/>
      <c r="EN416" s="794"/>
      <c r="EO416" s="794"/>
      <c r="EP416" s="794"/>
      <c r="EQ416" s="794"/>
      <c r="ER416" s="794"/>
      <c r="ES416" s="794"/>
      <c r="ET416" s="794"/>
      <c r="EU416" s="794"/>
      <c r="EV416" s="794"/>
      <c r="EW416" s="794"/>
      <c r="EX416" s="794"/>
      <c r="EY416" s="794"/>
      <c r="EZ416" s="797"/>
      <c r="FA416" s="794"/>
      <c r="FB416" s="794"/>
      <c r="FC416" s="794"/>
      <c r="FD416" s="794"/>
      <c r="FE416" s="794"/>
      <c r="FF416" s="794"/>
      <c r="FG416" s="794"/>
      <c r="FH416" s="794"/>
      <c r="FI416" s="794"/>
      <c r="FJ416" s="794"/>
      <c r="FK416" s="794"/>
      <c r="FL416" s="794"/>
      <c r="FM416" s="794"/>
      <c r="FN416" s="794"/>
      <c r="FO416" s="794"/>
      <c r="FP416" s="794"/>
      <c r="FQ416" s="794"/>
      <c r="FR416" s="794"/>
      <c r="FS416" s="794"/>
      <c r="FT416" s="794"/>
      <c r="FU416" s="794"/>
      <c r="FV416" s="812" t="str">
        <f t="shared" si="104"/>
        <v/>
      </c>
      <c r="FW416" s="806" t="str">
        <f t="shared" si="105"/>
        <v/>
      </c>
      <c r="FX416" s="807" t="str">
        <f t="shared" si="106"/>
        <v/>
      </c>
      <c r="FY416" s="807" t="str">
        <f t="shared" si="107"/>
        <v/>
      </c>
      <c r="FZ416" s="808" t="str">
        <f t="shared" si="108"/>
        <v/>
      </c>
    </row>
    <row r="417" spans="14:182" x14ac:dyDescent="0.2">
      <c r="N417" s="804">
        <f>SUM(AirVision!A416)</f>
        <v>0</v>
      </c>
      <c r="O417" s="793"/>
      <c r="P417" s="794"/>
      <c r="Q417" s="794"/>
      <c r="R417" s="797"/>
      <c r="S417" s="797"/>
      <c r="T417" s="797"/>
      <c r="U417" s="797"/>
      <c r="V417" s="797"/>
      <c r="W417" s="797"/>
      <c r="X417" s="797"/>
      <c r="Y417" s="797"/>
      <c r="Z417" s="797"/>
      <c r="AA417" s="797"/>
      <c r="AB417" s="797"/>
      <c r="AC417" s="797"/>
      <c r="AD417" s="797"/>
      <c r="AE417" s="794"/>
      <c r="AF417" s="794"/>
      <c r="AG417" s="794"/>
      <c r="AH417" s="794"/>
      <c r="AI417" s="794"/>
      <c r="AJ417" s="794"/>
      <c r="AK417" s="794"/>
      <c r="AL417" s="794"/>
      <c r="AM417" s="794"/>
      <c r="AN417" s="794"/>
      <c r="AO417" s="794"/>
      <c r="AP417" s="794"/>
      <c r="AQ417" s="794"/>
      <c r="AR417" s="794"/>
      <c r="AS417" s="794"/>
      <c r="AT417" s="794"/>
      <c r="AU417" s="794"/>
      <c r="AV417" s="794"/>
      <c r="AW417" s="794"/>
      <c r="AX417" s="794"/>
      <c r="AY417" s="794"/>
      <c r="AZ417" s="794"/>
      <c r="BA417" s="794"/>
      <c r="BB417" s="794"/>
      <c r="BC417" s="794"/>
      <c r="BD417" s="794"/>
      <c r="BE417" s="794"/>
      <c r="BF417" s="794"/>
      <c r="BG417" s="794"/>
      <c r="BH417" s="794"/>
      <c r="BI417" s="794"/>
      <c r="BJ417" s="794"/>
      <c r="BK417" s="794"/>
      <c r="BL417" s="794"/>
      <c r="BM417" s="794"/>
      <c r="BN417" s="812" t="str">
        <f t="shared" si="99"/>
        <v/>
      </c>
      <c r="BO417" s="806" t="str">
        <f t="shared" si="100"/>
        <v/>
      </c>
      <c r="BP417" s="807" t="str">
        <f t="shared" si="101"/>
        <v/>
      </c>
      <c r="BQ417" s="807" t="str">
        <f t="shared" si="102"/>
        <v/>
      </c>
      <c r="BR417" s="808" t="str">
        <f t="shared" si="103"/>
        <v/>
      </c>
      <c r="BS417" s="793"/>
      <c r="BT417" s="794"/>
      <c r="BU417" s="794"/>
      <c r="BV417" s="797"/>
      <c r="BW417" s="797"/>
      <c r="BX417" s="797"/>
      <c r="BY417" s="797"/>
      <c r="BZ417" s="797"/>
      <c r="CA417" s="797"/>
      <c r="CB417" s="797"/>
      <c r="CC417" s="797"/>
      <c r="CD417" s="797"/>
      <c r="CE417" s="797"/>
      <c r="CF417" s="797"/>
      <c r="CG417" s="797"/>
      <c r="CH417" s="797"/>
      <c r="CI417" s="794"/>
      <c r="CJ417" s="794"/>
      <c r="CK417" s="794"/>
      <c r="CL417" s="794"/>
      <c r="CM417" s="794"/>
      <c r="CN417" s="794"/>
      <c r="CO417" s="794"/>
      <c r="CP417" s="794"/>
      <c r="CQ417" s="794"/>
      <c r="CR417" s="794"/>
      <c r="CS417" s="794"/>
      <c r="CT417" s="794"/>
      <c r="CU417" s="794"/>
      <c r="CV417" s="797"/>
      <c r="CW417" s="794"/>
      <c r="CX417" s="794"/>
      <c r="CY417" s="794"/>
      <c r="CZ417" s="794"/>
      <c r="DA417" s="794"/>
      <c r="DB417" s="794"/>
      <c r="DC417" s="794"/>
      <c r="DD417" s="794"/>
      <c r="DE417" s="794"/>
      <c r="DF417" s="794"/>
      <c r="DG417" s="794"/>
      <c r="DH417" s="794"/>
      <c r="DI417" s="794"/>
      <c r="DJ417" s="794"/>
      <c r="DK417" s="794"/>
      <c r="DL417" s="794"/>
      <c r="DM417" s="794"/>
      <c r="DN417" s="794"/>
      <c r="DO417" s="794"/>
      <c r="DP417" s="794"/>
      <c r="DQ417" s="794"/>
      <c r="DR417" s="812" t="str">
        <f t="shared" si="109"/>
        <v/>
      </c>
      <c r="DS417" s="806" t="str">
        <f t="shared" si="110"/>
        <v/>
      </c>
      <c r="DT417" s="807" t="str">
        <f t="shared" si="111"/>
        <v/>
      </c>
      <c r="DU417" s="807" t="str">
        <f t="shared" si="112"/>
        <v/>
      </c>
      <c r="DV417" s="808" t="str">
        <f t="shared" si="113"/>
        <v/>
      </c>
      <c r="DW417" s="793"/>
      <c r="DX417" s="794"/>
      <c r="DY417" s="794"/>
      <c r="DZ417" s="797"/>
      <c r="EA417" s="797"/>
      <c r="EB417" s="797"/>
      <c r="EC417" s="797"/>
      <c r="ED417" s="797"/>
      <c r="EE417" s="797"/>
      <c r="EF417" s="797"/>
      <c r="EG417" s="797"/>
      <c r="EH417" s="797"/>
      <c r="EI417" s="797"/>
      <c r="EJ417" s="797"/>
      <c r="EK417" s="797"/>
      <c r="EL417" s="797"/>
      <c r="EM417" s="794"/>
      <c r="EN417" s="794"/>
      <c r="EO417" s="794"/>
      <c r="EP417" s="794"/>
      <c r="EQ417" s="794"/>
      <c r="ER417" s="794"/>
      <c r="ES417" s="794"/>
      <c r="ET417" s="794"/>
      <c r="EU417" s="794"/>
      <c r="EV417" s="794"/>
      <c r="EW417" s="794"/>
      <c r="EX417" s="794"/>
      <c r="EY417" s="794"/>
      <c r="EZ417" s="797"/>
      <c r="FA417" s="794"/>
      <c r="FB417" s="794"/>
      <c r="FC417" s="794"/>
      <c r="FD417" s="794"/>
      <c r="FE417" s="794"/>
      <c r="FF417" s="794"/>
      <c r="FG417" s="794"/>
      <c r="FH417" s="794"/>
      <c r="FI417" s="794"/>
      <c r="FJ417" s="794"/>
      <c r="FK417" s="794"/>
      <c r="FL417" s="794"/>
      <c r="FM417" s="794"/>
      <c r="FN417" s="794"/>
      <c r="FO417" s="794"/>
      <c r="FP417" s="794"/>
      <c r="FQ417" s="794"/>
      <c r="FR417" s="794"/>
      <c r="FS417" s="794"/>
      <c r="FT417" s="794"/>
      <c r="FU417" s="794"/>
      <c r="FV417" s="812" t="str">
        <f t="shared" si="104"/>
        <v/>
      </c>
      <c r="FW417" s="806" t="str">
        <f t="shared" si="105"/>
        <v/>
      </c>
      <c r="FX417" s="807" t="str">
        <f t="shared" si="106"/>
        <v/>
      </c>
      <c r="FY417" s="807" t="str">
        <f t="shared" si="107"/>
        <v/>
      </c>
      <c r="FZ417" s="808" t="str">
        <f t="shared" si="108"/>
        <v/>
      </c>
    </row>
    <row r="418" spans="14:182" x14ac:dyDescent="0.2">
      <c r="N418" s="804">
        <f>SUM(AirVision!A417)</f>
        <v>0</v>
      </c>
      <c r="O418" s="793"/>
      <c r="P418" s="794"/>
      <c r="Q418" s="794"/>
      <c r="R418" s="797"/>
      <c r="S418" s="797"/>
      <c r="T418" s="797"/>
      <c r="U418" s="797"/>
      <c r="V418" s="797"/>
      <c r="W418" s="797"/>
      <c r="X418" s="797"/>
      <c r="Y418" s="797"/>
      <c r="Z418" s="797"/>
      <c r="AA418" s="797"/>
      <c r="AB418" s="797"/>
      <c r="AC418" s="797"/>
      <c r="AD418" s="797"/>
      <c r="AE418" s="794"/>
      <c r="AF418" s="794"/>
      <c r="AG418" s="794"/>
      <c r="AH418" s="794"/>
      <c r="AI418" s="794"/>
      <c r="AJ418" s="794"/>
      <c r="AK418" s="794"/>
      <c r="AL418" s="794"/>
      <c r="AM418" s="794"/>
      <c r="AN418" s="794"/>
      <c r="AO418" s="794"/>
      <c r="AP418" s="794"/>
      <c r="AQ418" s="794"/>
      <c r="AR418" s="794"/>
      <c r="AS418" s="794"/>
      <c r="AT418" s="794"/>
      <c r="AU418" s="794"/>
      <c r="AV418" s="794"/>
      <c r="AW418" s="794"/>
      <c r="AX418" s="794"/>
      <c r="AY418" s="794"/>
      <c r="AZ418" s="794"/>
      <c r="BA418" s="794"/>
      <c r="BB418" s="794"/>
      <c r="BC418" s="794"/>
      <c r="BD418" s="794"/>
      <c r="BE418" s="794"/>
      <c r="BF418" s="794"/>
      <c r="BG418" s="794"/>
      <c r="BH418" s="794"/>
      <c r="BI418" s="794"/>
      <c r="BJ418" s="794"/>
      <c r="BK418" s="794"/>
      <c r="BL418" s="794"/>
      <c r="BM418" s="794"/>
      <c r="BN418" s="812" t="str">
        <f t="shared" si="99"/>
        <v/>
      </c>
      <c r="BO418" s="806" t="str">
        <f t="shared" si="100"/>
        <v/>
      </c>
      <c r="BP418" s="807" t="str">
        <f t="shared" si="101"/>
        <v/>
      </c>
      <c r="BQ418" s="807" t="str">
        <f t="shared" si="102"/>
        <v/>
      </c>
      <c r="BR418" s="808" t="str">
        <f t="shared" si="103"/>
        <v/>
      </c>
      <c r="BS418" s="793"/>
      <c r="BT418" s="794"/>
      <c r="BU418" s="794"/>
      <c r="BV418" s="797"/>
      <c r="BW418" s="797"/>
      <c r="BX418" s="797"/>
      <c r="BY418" s="797"/>
      <c r="BZ418" s="797"/>
      <c r="CA418" s="797"/>
      <c r="CB418" s="797"/>
      <c r="CC418" s="797"/>
      <c r="CD418" s="797"/>
      <c r="CE418" s="797"/>
      <c r="CF418" s="797"/>
      <c r="CG418" s="797"/>
      <c r="CH418" s="797"/>
      <c r="CI418" s="794"/>
      <c r="CJ418" s="794"/>
      <c r="CK418" s="794"/>
      <c r="CL418" s="794"/>
      <c r="CM418" s="794"/>
      <c r="CN418" s="794"/>
      <c r="CO418" s="794"/>
      <c r="CP418" s="794"/>
      <c r="CQ418" s="794"/>
      <c r="CR418" s="794"/>
      <c r="CS418" s="794"/>
      <c r="CT418" s="794"/>
      <c r="CU418" s="794"/>
      <c r="CV418" s="797"/>
      <c r="CW418" s="794"/>
      <c r="CX418" s="794"/>
      <c r="CY418" s="794"/>
      <c r="CZ418" s="794"/>
      <c r="DA418" s="794"/>
      <c r="DB418" s="794"/>
      <c r="DC418" s="794"/>
      <c r="DD418" s="794"/>
      <c r="DE418" s="794"/>
      <c r="DF418" s="794"/>
      <c r="DG418" s="794"/>
      <c r="DH418" s="794"/>
      <c r="DI418" s="794"/>
      <c r="DJ418" s="794"/>
      <c r="DK418" s="794"/>
      <c r="DL418" s="794"/>
      <c r="DM418" s="794"/>
      <c r="DN418" s="794"/>
      <c r="DO418" s="794"/>
      <c r="DP418" s="794"/>
      <c r="DQ418" s="794"/>
      <c r="DR418" s="812" t="str">
        <f t="shared" si="109"/>
        <v/>
      </c>
      <c r="DS418" s="806" t="str">
        <f t="shared" si="110"/>
        <v/>
      </c>
      <c r="DT418" s="807" t="str">
        <f t="shared" si="111"/>
        <v/>
      </c>
      <c r="DU418" s="807" t="str">
        <f t="shared" si="112"/>
        <v/>
      </c>
      <c r="DV418" s="808" t="str">
        <f t="shared" si="113"/>
        <v/>
      </c>
      <c r="DW418" s="793"/>
      <c r="DX418" s="794"/>
      <c r="DY418" s="794"/>
      <c r="DZ418" s="797"/>
      <c r="EA418" s="797"/>
      <c r="EB418" s="797"/>
      <c r="EC418" s="797"/>
      <c r="ED418" s="797"/>
      <c r="EE418" s="797"/>
      <c r="EF418" s="797"/>
      <c r="EG418" s="797"/>
      <c r="EH418" s="797"/>
      <c r="EI418" s="797"/>
      <c r="EJ418" s="797"/>
      <c r="EK418" s="797"/>
      <c r="EL418" s="797"/>
      <c r="EM418" s="794"/>
      <c r="EN418" s="794"/>
      <c r="EO418" s="794"/>
      <c r="EP418" s="794"/>
      <c r="EQ418" s="794"/>
      <c r="ER418" s="794"/>
      <c r="ES418" s="794"/>
      <c r="ET418" s="794"/>
      <c r="EU418" s="794"/>
      <c r="EV418" s="794"/>
      <c r="EW418" s="794"/>
      <c r="EX418" s="794"/>
      <c r="EY418" s="794"/>
      <c r="EZ418" s="797"/>
      <c r="FA418" s="794"/>
      <c r="FB418" s="794"/>
      <c r="FC418" s="794"/>
      <c r="FD418" s="794"/>
      <c r="FE418" s="794"/>
      <c r="FF418" s="794"/>
      <c r="FG418" s="794"/>
      <c r="FH418" s="794"/>
      <c r="FI418" s="794"/>
      <c r="FJ418" s="794"/>
      <c r="FK418" s="794"/>
      <c r="FL418" s="794"/>
      <c r="FM418" s="794"/>
      <c r="FN418" s="794"/>
      <c r="FO418" s="794"/>
      <c r="FP418" s="794"/>
      <c r="FQ418" s="794"/>
      <c r="FR418" s="794"/>
      <c r="FS418" s="794"/>
      <c r="FT418" s="794"/>
      <c r="FU418" s="794"/>
      <c r="FV418" s="812" t="str">
        <f t="shared" si="104"/>
        <v/>
      </c>
      <c r="FW418" s="806" t="str">
        <f t="shared" si="105"/>
        <v/>
      </c>
      <c r="FX418" s="807" t="str">
        <f t="shared" si="106"/>
        <v/>
      </c>
      <c r="FY418" s="807" t="str">
        <f t="shared" si="107"/>
        <v/>
      </c>
      <c r="FZ418" s="808" t="str">
        <f t="shared" si="108"/>
        <v/>
      </c>
    </row>
    <row r="419" spans="14:182" x14ac:dyDescent="0.2">
      <c r="N419" s="804">
        <f>SUM(AirVision!A418)</f>
        <v>0</v>
      </c>
      <c r="O419" s="793"/>
      <c r="P419" s="794"/>
      <c r="Q419" s="794"/>
      <c r="R419" s="797"/>
      <c r="S419" s="797"/>
      <c r="T419" s="797"/>
      <c r="U419" s="797"/>
      <c r="V419" s="797"/>
      <c r="W419" s="797"/>
      <c r="X419" s="797"/>
      <c r="Y419" s="797"/>
      <c r="Z419" s="797"/>
      <c r="AA419" s="797"/>
      <c r="AB419" s="797"/>
      <c r="AC419" s="797"/>
      <c r="AD419" s="797"/>
      <c r="AE419" s="794"/>
      <c r="AF419" s="794"/>
      <c r="AG419" s="794"/>
      <c r="AH419" s="794"/>
      <c r="AI419" s="794"/>
      <c r="AJ419" s="794"/>
      <c r="AK419" s="794"/>
      <c r="AL419" s="794"/>
      <c r="AM419" s="794"/>
      <c r="AN419" s="794"/>
      <c r="AO419" s="794"/>
      <c r="AP419" s="794"/>
      <c r="AQ419" s="794"/>
      <c r="AR419" s="794"/>
      <c r="AS419" s="794"/>
      <c r="AT419" s="794"/>
      <c r="AU419" s="794"/>
      <c r="AV419" s="794"/>
      <c r="AW419" s="794"/>
      <c r="AX419" s="794"/>
      <c r="AY419" s="794"/>
      <c r="AZ419" s="794"/>
      <c r="BA419" s="794"/>
      <c r="BB419" s="794"/>
      <c r="BC419" s="794"/>
      <c r="BD419" s="794"/>
      <c r="BE419" s="794"/>
      <c r="BF419" s="794"/>
      <c r="BG419" s="794"/>
      <c r="BH419" s="794"/>
      <c r="BI419" s="794"/>
      <c r="BJ419" s="794"/>
      <c r="BK419" s="794"/>
      <c r="BL419" s="794"/>
      <c r="BM419" s="794"/>
      <c r="BN419" s="812" t="str">
        <f t="shared" si="99"/>
        <v/>
      </c>
      <c r="BO419" s="806" t="str">
        <f t="shared" si="100"/>
        <v/>
      </c>
      <c r="BP419" s="807" t="str">
        <f t="shared" si="101"/>
        <v/>
      </c>
      <c r="BQ419" s="807" t="str">
        <f t="shared" si="102"/>
        <v/>
      </c>
      <c r="BR419" s="808" t="str">
        <f t="shared" si="103"/>
        <v/>
      </c>
      <c r="BS419" s="793"/>
      <c r="BT419" s="794"/>
      <c r="BU419" s="794"/>
      <c r="BV419" s="797"/>
      <c r="BW419" s="797"/>
      <c r="BX419" s="797"/>
      <c r="BY419" s="797"/>
      <c r="BZ419" s="797"/>
      <c r="CA419" s="797"/>
      <c r="CB419" s="797"/>
      <c r="CC419" s="797"/>
      <c r="CD419" s="797"/>
      <c r="CE419" s="797"/>
      <c r="CF419" s="797"/>
      <c r="CG419" s="797"/>
      <c r="CH419" s="797"/>
      <c r="CI419" s="794"/>
      <c r="CJ419" s="794"/>
      <c r="CK419" s="794"/>
      <c r="CL419" s="794"/>
      <c r="CM419" s="794"/>
      <c r="CN419" s="794"/>
      <c r="CO419" s="794"/>
      <c r="CP419" s="794"/>
      <c r="CQ419" s="794"/>
      <c r="CR419" s="794"/>
      <c r="CS419" s="794"/>
      <c r="CT419" s="794"/>
      <c r="CU419" s="794"/>
      <c r="CV419" s="797"/>
      <c r="CW419" s="794"/>
      <c r="CX419" s="794"/>
      <c r="CY419" s="794"/>
      <c r="CZ419" s="794"/>
      <c r="DA419" s="794"/>
      <c r="DB419" s="794"/>
      <c r="DC419" s="794"/>
      <c r="DD419" s="794"/>
      <c r="DE419" s="794"/>
      <c r="DF419" s="794"/>
      <c r="DG419" s="794"/>
      <c r="DH419" s="794"/>
      <c r="DI419" s="794"/>
      <c r="DJ419" s="794"/>
      <c r="DK419" s="794"/>
      <c r="DL419" s="794"/>
      <c r="DM419" s="794"/>
      <c r="DN419" s="794"/>
      <c r="DO419" s="794"/>
      <c r="DP419" s="794"/>
      <c r="DQ419" s="794"/>
      <c r="DR419" s="812" t="str">
        <f t="shared" si="109"/>
        <v/>
      </c>
      <c r="DS419" s="806" t="str">
        <f t="shared" si="110"/>
        <v/>
      </c>
      <c r="DT419" s="807" t="str">
        <f t="shared" si="111"/>
        <v/>
      </c>
      <c r="DU419" s="807" t="str">
        <f t="shared" si="112"/>
        <v/>
      </c>
      <c r="DV419" s="808" t="str">
        <f t="shared" si="113"/>
        <v/>
      </c>
      <c r="DW419" s="793"/>
      <c r="DX419" s="794"/>
      <c r="DY419" s="794"/>
      <c r="DZ419" s="797"/>
      <c r="EA419" s="797"/>
      <c r="EB419" s="797"/>
      <c r="EC419" s="797"/>
      <c r="ED419" s="797"/>
      <c r="EE419" s="797"/>
      <c r="EF419" s="797"/>
      <c r="EG419" s="797"/>
      <c r="EH419" s="797"/>
      <c r="EI419" s="797"/>
      <c r="EJ419" s="797"/>
      <c r="EK419" s="797"/>
      <c r="EL419" s="797"/>
      <c r="EM419" s="794"/>
      <c r="EN419" s="794"/>
      <c r="EO419" s="794"/>
      <c r="EP419" s="794"/>
      <c r="EQ419" s="794"/>
      <c r="ER419" s="794"/>
      <c r="ES419" s="794"/>
      <c r="ET419" s="794"/>
      <c r="EU419" s="794"/>
      <c r="EV419" s="794"/>
      <c r="EW419" s="794"/>
      <c r="EX419" s="794"/>
      <c r="EY419" s="794"/>
      <c r="EZ419" s="797"/>
      <c r="FA419" s="794"/>
      <c r="FB419" s="794"/>
      <c r="FC419" s="794"/>
      <c r="FD419" s="794"/>
      <c r="FE419" s="794"/>
      <c r="FF419" s="794"/>
      <c r="FG419" s="794"/>
      <c r="FH419" s="794"/>
      <c r="FI419" s="794"/>
      <c r="FJ419" s="794"/>
      <c r="FK419" s="794"/>
      <c r="FL419" s="794"/>
      <c r="FM419" s="794"/>
      <c r="FN419" s="794"/>
      <c r="FO419" s="794"/>
      <c r="FP419" s="794"/>
      <c r="FQ419" s="794"/>
      <c r="FR419" s="794"/>
      <c r="FS419" s="794"/>
      <c r="FT419" s="794"/>
      <c r="FU419" s="794"/>
      <c r="FV419" s="812" t="str">
        <f t="shared" si="104"/>
        <v/>
      </c>
      <c r="FW419" s="806" t="str">
        <f t="shared" si="105"/>
        <v/>
      </c>
      <c r="FX419" s="807" t="str">
        <f t="shared" si="106"/>
        <v/>
      </c>
      <c r="FY419" s="807" t="str">
        <f t="shared" si="107"/>
        <v/>
      </c>
      <c r="FZ419" s="808" t="str">
        <f t="shared" si="108"/>
        <v/>
      </c>
    </row>
    <row r="420" spans="14:182" x14ac:dyDescent="0.2">
      <c r="N420" s="804">
        <f>SUM(AirVision!A419)</f>
        <v>0</v>
      </c>
      <c r="O420" s="793"/>
      <c r="P420" s="794"/>
      <c r="Q420" s="794"/>
      <c r="R420" s="797"/>
      <c r="S420" s="797"/>
      <c r="T420" s="797"/>
      <c r="U420" s="797"/>
      <c r="V420" s="797"/>
      <c r="W420" s="797"/>
      <c r="X420" s="797"/>
      <c r="Y420" s="797"/>
      <c r="Z420" s="797"/>
      <c r="AA420" s="797"/>
      <c r="AB420" s="797"/>
      <c r="AC420" s="797"/>
      <c r="AD420" s="797"/>
      <c r="AE420" s="794"/>
      <c r="AF420" s="794"/>
      <c r="AG420" s="794"/>
      <c r="AH420" s="794"/>
      <c r="AI420" s="794"/>
      <c r="AJ420" s="794"/>
      <c r="AK420" s="794"/>
      <c r="AL420" s="794"/>
      <c r="AM420" s="794"/>
      <c r="AN420" s="794"/>
      <c r="AO420" s="794"/>
      <c r="AP420" s="794"/>
      <c r="AQ420" s="794"/>
      <c r="AR420" s="794"/>
      <c r="AS420" s="794"/>
      <c r="AT420" s="794"/>
      <c r="AU420" s="794"/>
      <c r="AV420" s="794"/>
      <c r="AW420" s="794"/>
      <c r="AX420" s="794"/>
      <c r="AY420" s="794"/>
      <c r="AZ420" s="794"/>
      <c r="BA420" s="794"/>
      <c r="BB420" s="794"/>
      <c r="BC420" s="794"/>
      <c r="BD420" s="794"/>
      <c r="BE420" s="794"/>
      <c r="BF420" s="794"/>
      <c r="BG420" s="794"/>
      <c r="BH420" s="794"/>
      <c r="BI420" s="794"/>
      <c r="BJ420" s="794"/>
      <c r="BK420" s="794"/>
      <c r="BL420" s="794"/>
      <c r="BM420" s="794"/>
      <c r="BN420" s="812" t="str">
        <f t="shared" si="99"/>
        <v/>
      </c>
      <c r="BO420" s="806" t="str">
        <f t="shared" si="100"/>
        <v/>
      </c>
      <c r="BP420" s="807" t="str">
        <f t="shared" si="101"/>
        <v/>
      </c>
      <c r="BQ420" s="807" t="str">
        <f t="shared" si="102"/>
        <v/>
      </c>
      <c r="BR420" s="808" t="str">
        <f t="shared" si="103"/>
        <v/>
      </c>
      <c r="BS420" s="793"/>
      <c r="BT420" s="794"/>
      <c r="BU420" s="794"/>
      <c r="BV420" s="797"/>
      <c r="BW420" s="797"/>
      <c r="BX420" s="797"/>
      <c r="BY420" s="797"/>
      <c r="BZ420" s="797"/>
      <c r="CA420" s="797"/>
      <c r="CB420" s="797"/>
      <c r="CC420" s="797"/>
      <c r="CD420" s="797"/>
      <c r="CE420" s="797"/>
      <c r="CF420" s="797"/>
      <c r="CG420" s="797"/>
      <c r="CH420" s="797"/>
      <c r="CI420" s="794"/>
      <c r="CJ420" s="794"/>
      <c r="CK420" s="794"/>
      <c r="CL420" s="794"/>
      <c r="CM420" s="794"/>
      <c r="CN420" s="794"/>
      <c r="CO420" s="794"/>
      <c r="CP420" s="794"/>
      <c r="CQ420" s="794"/>
      <c r="CR420" s="794"/>
      <c r="CS420" s="794"/>
      <c r="CT420" s="794"/>
      <c r="CU420" s="794"/>
      <c r="CV420" s="797"/>
      <c r="CW420" s="794"/>
      <c r="CX420" s="794"/>
      <c r="CY420" s="794"/>
      <c r="CZ420" s="794"/>
      <c r="DA420" s="794"/>
      <c r="DB420" s="794"/>
      <c r="DC420" s="794"/>
      <c r="DD420" s="794"/>
      <c r="DE420" s="794"/>
      <c r="DF420" s="794"/>
      <c r="DG420" s="794"/>
      <c r="DH420" s="794"/>
      <c r="DI420" s="794"/>
      <c r="DJ420" s="794"/>
      <c r="DK420" s="794"/>
      <c r="DL420" s="794"/>
      <c r="DM420" s="794"/>
      <c r="DN420" s="794"/>
      <c r="DO420" s="794"/>
      <c r="DP420" s="794"/>
      <c r="DQ420" s="794"/>
      <c r="DR420" s="812" t="str">
        <f t="shared" si="109"/>
        <v/>
      </c>
      <c r="DS420" s="806" t="str">
        <f t="shared" si="110"/>
        <v/>
      </c>
      <c r="DT420" s="807" t="str">
        <f t="shared" si="111"/>
        <v/>
      </c>
      <c r="DU420" s="807" t="str">
        <f t="shared" si="112"/>
        <v/>
      </c>
      <c r="DV420" s="808" t="str">
        <f t="shared" si="113"/>
        <v/>
      </c>
      <c r="DW420" s="793"/>
      <c r="DX420" s="794"/>
      <c r="DY420" s="794"/>
      <c r="DZ420" s="797"/>
      <c r="EA420" s="797"/>
      <c r="EB420" s="797"/>
      <c r="EC420" s="797"/>
      <c r="ED420" s="797"/>
      <c r="EE420" s="797"/>
      <c r="EF420" s="797"/>
      <c r="EG420" s="797"/>
      <c r="EH420" s="797"/>
      <c r="EI420" s="797"/>
      <c r="EJ420" s="797"/>
      <c r="EK420" s="797"/>
      <c r="EL420" s="797"/>
      <c r="EM420" s="794"/>
      <c r="EN420" s="794"/>
      <c r="EO420" s="794"/>
      <c r="EP420" s="794"/>
      <c r="EQ420" s="794"/>
      <c r="ER420" s="794"/>
      <c r="ES420" s="794"/>
      <c r="ET420" s="794"/>
      <c r="EU420" s="794"/>
      <c r="EV420" s="794"/>
      <c r="EW420" s="794"/>
      <c r="EX420" s="794"/>
      <c r="EY420" s="794"/>
      <c r="EZ420" s="797"/>
      <c r="FA420" s="794"/>
      <c r="FB420" s="794"/>
      <c r="FC420" s="794"/>
      <c r="FD420" s="794"/>
      <c r="FE420" s="794"/>
      <c r="FF420" s="794"/>
      <c r="FG420" s="794"/>
      <c r="FH420" s="794"/>
      <c r="FI420" s="794"/>
      <c r="FJ420" s="794"/>
      <c r="FK420" s="794"/>
      <c r="FL420" s="794"/>
      <c r="FM420" s="794"/>
      <c r="FN420" s="794"/>
      <c r="FO420" s="794"/>
      <c r="FP420" s="794"/>
      <c r="FQ420" s="794"/>
      <c r="FR420" s="794"/>
      <c r="FS420" s="794"/>
      <c r="FT420" s="794"/>
      <c r="FU420" s="794"/>
      <c r="FV420" s="812" t="str">
        <f t="shared" si="104"/>
        <v/>
      </c>
      <c r="FW420" s="806" t="str">
        <f t="shared" si="105"/>
        <v/>
      </c>
      <c r="FX420" s="807" t="str">
        <f t="shared" si="106"/>
        <v/>
      </c>
      <c r="FY420" s="807" t="str">
        <f t="shared" si="107"/>
        <v/>
      </c>
      <c r="FZ420" s="808" t="str">
        <f t="shared" si="108"/>
        <v/>
      </c>
    </row>
    <row r="421" spans="14:182" x14ac:dyDescent="0.2">
      <c r="N421" s="804">
        <f>SUM(AirVision!A420)</f>
        <v>0</v>
      </c>
      <c r="O421" s="793"/>
      <c r="P421" s="794"/>
      <c r="Q421" s="794"/>
      <c r="R421" s="797"/>
      <c r="S421" s="797"/>
      <c r="T421" s="797"/>
      <c r="U421" s="797"/>
      <c r="V421" s="797"/>
      <c r="W421" s="797"/>
      <c r="X421" s="797"/>
      <c r="Y421" s="797"/>
      <c r="Z421" s="797"/>
      <c r="AA421" s="797"/>
      <c r="AB421" s="797"/>
      <c r="AC421" s="797"/>
      <c r="AD421" s="797"/>
      <c r="AE421" s="794"/>
      <c r="AF421" s="794"/>
      <c r="AG421" s="794"/>
      <c r="AH421" s="794"/>
      <c r="AI421" s="794"/>
      <c r="AJ421" s="794"/>
      <c r="AK421" s="794"/>
      <c r="AL421" s="794"/>
      <c r="AM421" s="794"/>
      <c r="AN421" s="794"/>
      <c r="AO421" s="794"/>
      <c r="AP421" s="794"/>
      <c r="AQ421" s="794"/>
      <c r="AR421" s="794"/>
      <c r="AS421" s="794"/>
      <c r="AT421" s="794"/>
      <c r="AU421" s="794"/>
      <c r="AV421" s="794"/>
      <c r="AW421" s="794"/>
      <c r="AX421" s="794"/>
      <c r="AY421" s="794"/>
      <c r="AZ421" s="794"/>
      <c r="BA421" s="794"/>
      <c r="BB421" s="794"/>
      <c r="BC421" s="794"/>
      <c r="BD421" s="794"/>
      <c r="BE421" s="794"/>
      <c r="BF421" s="794"/>
      <c r="BG421" s="794"/>
      <c r="BH421" s="794"/>
      <c r="BI421" s="794"/>
      <c r="BJ421" s="794"/>
      <c r="BK421" s="794"/>
      <c r="BL421" s="794"/>
      <c r="BM421" s="794"/>
      <c r="BN421" s="812" t="str">
        <f t="shared" si="99"/>
        <v/>
      </c>
      <c r="BO421" s="806" t="str">
        <f t="shared" si="100"/>
        <v/>
      </c>
      <c r="BP421" s="807" t="str">
        <f t="shared" si="101"/>
        <v/>
      </c>
      <c r="BQ421" s="807" t="str">
        <f t="shared" si="102"/>
        <v/>
      </c>
      <c r="BR421" s="808" t="str">
        <f t="shared" si="103"/>
        <v/>
      </c>
      <c r="BS421" s="793"/>
      <c r="BT421" s="794"/>
      <c r="BU421" s="794"/>
      <c r="BV421" s="797"/>
      <c r="BW421" s="797"/>
      <c r="BX421" s="797"/>
      <c r="BY421" s="797"/>
      <c r="BZ421" s="797"/>
      <c r="CA421" s="797"/>
      <c r="CB421" s="797"/>
      <c r="CC421" s="797"/>
      <c r="CD421" s="797"/>
      <c r="CE421" s="797"/>
      <c r="CF421" s="797"/>
      <c r="CG421" s="797"/>
      <c r="CH421" s="797"/>
      <c r="CI421" s="794"/>
      <c r="CJ421" s="794"/>
      <c r="CK421" s="794"/>
      <c r="CL421" s="794"/>
      <c r="CM421" s="794"/>
      <c r="CN421" s="794"/>
      <c r="CO421" s="794"/>
      <c r="CP421" s="794"/>
      <c r="CQ421" s="794"/>
      <c r="CR421" s="794"/>
      <c r="CS421" s="794"/>
      <c r="CT421" s="794"/>
      <c r="CU421" s="794"/>
      <c r="CV421" s="797"/>
      <c r="CW421" s="794"/>
      <c r="CX421" s="794"/>
      <c r="CY421" s="794"/>
      <c r="CZ421" s="794"/>
      <c r="DA421" s="794"/>
      <c r="DB421" s="794"/>
      <c r="DC421" s="794"/>
      <c r="DD421" s="794"/>
      <c r="DE421" s="794"/>
      <c r="DF421" s="794"/>
      <c r="DG421" s="794"/>
      <c r="DH421" s="794"/>
      <c r="DI421" s="794"/>
      <c r="DJ421" s="794"/>
      <c r="DK421" s="794"/>
      <c r="DL421" s="794"/>
      <c r="DM421" s="794"/>
      <c r="DN421" s="794"/>
      <c r="DO421" s="794"/>
      <c r="DP421" s="794"/>
      <c r="DQ421" s="794"/>
      <c r="DR421" s="812" t="str">
        <f t="shared" si="109"/>
        <v/>
      </c>
      <c r="DS421" s="806" t="str">
        <f t="shared" si="110"/>
        <v/>
      </c>
      <c r="DT421" s="807" t="str">
        <f t="shared" si="111"/>
        <v/>
      </c>
      <c r="DU421" s="807" t="str">
        <f t="shared" si="112"/>
        <v/>
      </c>
      <c r="DV421" s="808" t="str">
        <f t="shared" si="113"/>
        <v/>
      </c>
      <c r="DW421" s="793"/>
      <c r="DX421" s="794"/>
      <c r="DY421" s="794"/>
      <c r="DZ421" s="797"/>
      <c r="EA421" s="797"/>
      <c r="EB421" s="797"/>
      <c r="EC421" s="797"/>
      <c r="ED421" s="797"/>
      <c r="EE421" s="797"/>
      <c r="EF421" s="797"/>
      <c r="EG421" s="797"/>
      <c r="EH421" s="797"/>
      <c r="EI421" s="797"/>
      <c r="EJ421" s="797"/>
      <c r="EK421" s="797"/>
      <c r="EL421" s="797"/>
      <c r="EM421" s="794"/>
      <c r="EN421" s="794"/>
      <c r="EO421" s="794"/>
      <c r="EP421" s="794"/>
      <c r="EQ421" s="794"/>
      <c r="ER421" s="794"/>
      <c r="ES421" s="794"/>
      <c r="ET421" s="794"/>
      <c r="EU421" s="794"/>
      <c r="EV421" s="794"/>
      <c r="EW421" s="794"/>
      <c r="EX421" s="794"/>
      <c r="EY421" s="794"/>
      <c r="EZ421" s="797"/>
      <c r="FA421" s="794"/>
      <c r="FB421" s="794"/>
      <c r="FC421" s="794"/>
      <c r="FD421" s="794"/>
      <c r="FE421" s="794"/>
      <c r="FF421" s="794"/>
      <c r="FG421" s="794"/>
      <c r="FH421" s="794"/>
      <c r="FI421" s="794"/>
      <c r="FJ421" s="794"/>
      <c r="FK421" s="794"/>
      <c r="FL421" s="794"/>
      <c r="FM421" s="794"/>
      <c r="FN421" s="794"/>
      <c r="FO421" s="794"/>
      <c r="FP421" s="794"/>
      <c r="FQ421" s="794"/>
      <c r="FR421" s="794"/>
      <c r="FS421" s="794"/>
      <c r="FT421" s="794"/>
      <c r="FU421" s="794"/>
      <c r="FV421" s="812" t="str">
        <f t="shared" si="104"/>
        <v/>
      </c>
      <c r="FW421" s="806" t="str">
        <f t="shared" si="105"/>
        <v/>
      </c>
      <c r="FX421" s="807" t="str">
        <f t="shared" si="106"/>
        <v/>
      </c>
      <c r="FY421" s="807" t="str">
        <f t="shared" si="107"/>
        <v/>
      </c>
      <c r="FZ421" s="808" t="str">
        <f t="shared" si="108"/>
        <v/>
      </c>
    </row>
    <row r="422" spans="14:182" x14ac:dyDescent="0.2">
      <c r="N422" s="804">
        <f>SUM(AirVision!A421)</f>
        <v>0</v>
      </c>
      <c r="O422" s="793"/>
      <c r="P422" s="794"/>
      <c r="Q422" s="794"/>
      <c r="R422" s="797"/>
      <c r="S422" s="797"/>
      <c r="T422" s="797"/>
      <c r="U422" s="797"/>
      <c r="V422" s="797"/>
      <c r="W422" s="797"/>
      <c r="X422" s="797"/>
      <c r="Y422" s="797"/>
      <c r="Z422" s="797"/>
      <c r="AA422" s="797"/>
      <c r="AB422" s="797"/>
      <c r="AC422" s="797"/>
      <c r="AD422" s="797"/>
      <c r="AE422" s="794"/>
      <c r="AF422" s="794"/>
      <c r="AG422" s="794"/>
      <c r="AH422" s="794"/>
      <c r="AI422" s="794"/>
      <c r="AJ422" s="794"/>
      <c r="AK422" s="794"/>
      <c r="AL422" s="794"/>
      <c r="AM422" s="794"/>
      <c r="AN422" s="794"/>
      <c r="AO422" s="794"/>
      <c r="AP422" s="794"/>
      <c r="AQ422" s="794"/>
      <c r="AR422" s="794"/>
      <c r="AS422" s="794"/>
      <c r="AT422" s="794"/>
      <c r="AU422" s="794"/>
      <c r="AV422" s="794"/>
      <c r="AW422" s="794"/>
      <c r="AX422" s="794"/>
      <c r="AY422" s="794"/>
      <c r="AZ422" s="794"/>
      <c r="BA422" s="794"/>
      <c r="BB422" s="794"/>
      <c r="BC422" s="794"/>
      <c r="BD422" s="794"/>
      <c r="BE422" s="794"/>
      <c r="BF422" s="794"/>
      <c r="BG422" s="794"/>
      <c r="BH422" s="794"/>
      <c r="BI422" s="794"/>
      <c r="BJ422" s="794"/>
      <c r="BK422" s="794"/>
      <c r="BL422" s="794"/>
      <c r="BM422" s="794"/>
      <c r="BN422" s="812" t="str">
        <f t="shared" si="99"/>
        <v/>
      </c>
      <c r="BO422" s="806" t="str">
        <f t="shared" si="100"/>
        <v/>
      </c>
      <c r="BP422" s="807" t="str">
        <f t="shared" si="101"/>
        <v/>
      </c>
      <c r="BQ422" s="807" t="str">
        <f t="shared" si="102"/>
        <v/>
      </c>
      <c r="BR422" s="808" t="str">
        <f t="shared" si="103"/>
        <v/>
      </c>
      <c r="BS422" s="793"/>
      <c r="BT422" s="794"/>
      <c r="BU422" s="794"/>
      <c r="BV422" s="797"/>
      <c r="BW422" s="797"/>
      <c r="BX422" s="797"/>
      <c r="BY422" s="797"/>
      <c r="BZ422" s="797"/>
      <c r="CA422" s="797"/>
      <c r="CB422" s="797"/>
      <c r="CC422" s="797"/>
      <c r="CD422" s="797"/>
      <c r="CE422" s="797"/>
      <c r="CF422" s="797"/>
      <c r="CG422" s="797"/>
      <c r="CH422" s="797"/>
      <c r="CI422" s="794"/>
      <c r="CJ422" s="794"/>
      <c r="CK422" s="794"/>
      <c r="CL422" s="794"/>
      <c r="CM422" s="794"/>
      <c r="CN422" s="794"/>
      <c r="CO422" s="794"/>
      <c r="CP422" s="794"/>
      <c r="CQ422" s="794"/>
      <c r="CR422" s="794"/>
      <c r="CS422" s="794"/>
      <c r="CT422" s="794"/>
      <c r="CU422" s="794"/>
      <c r="CV422" s="797"/>
      <c r="CW422" s="794"/>
      <c r="CX422" s="794"/>
      <c r="CY422" s="794"/>
      <c r="CZ422" s="794"/>
      <c r="DA422" s="794"/>
      <c r="DB422" s="794"/>
      <c r="DC422" s="794"/>
      <c r="DD422" s="794"/>
      <c r="DE422" s="794"/>
      <c r="DF422" s="794"/>
      <c r="DG422" s="794"/>
      <c r="DH422" s="794"/>
      <c r="DI422" s="794"/>
      <c r="DJ422" s="794"/>
      <c r="DK422" s="794"/>
      <c r="DL422" s="794"/>
      <c r="DM422" s="794"/>
      <c r="DN422" s="794"/>
      <c r="DO422" s="794"/>
      <c r="DP422" s="794"/>
      <c r="DQ422" s="794"/>
      <c r="DR422" s="812" t="str">
        <f t="shared" si="109"/>
        <v/>
      </c>
      <c r="DS422" s="806" t="str">
        <f t="shared" si="110"/>
        <v/>
      </c>
      <c r="DT422" s="807" t="str">
        <f t="shared" si="111"/>
        <v/>
      </c>
      <c r="DU422" s="807" t="str">
        <f t="shared" si="112"/>
        <v/>
      </c>
      <c r="DV422" s="808" t="str">
        <f t="shared" si="113"/>
        <v/>
      </c>
      <c r="DW422" s="793"/>
      <c r="DX422" s="794"/>
      <c r="DY422" s="794"/>
      <c r="DZ422" s="797"/>
      <c r="EA422" s="797"/>
      <c r="EB422" s="797"/>
      <c r="EC422" s="797"/>
      <c r="ED422" s="797"/>
      <c r="EE422" s="797"/>
      <c r="EF422" s="797"/>
      <c r="EG422" s="797"/>
      <c r="EH422" s="797"/>
      <c r="EI422" s="797"/>
      <c r="EJ422" s="797"/>
      <c r="EK422" s="797"/>
      <c r="EL422" s="797"/>
      <c r="EM422" s="794"/>
      <c r="EN422" s="794"/>
      <c r="EO422" s="794"/>
      <c r="EP422" s="794"/>
      <c r="EQ422" s="794"/>
      <c r="ER422" s="794"/>
      <c r="ES422" s="794"/>
      <c r="ET422" s="794"/>
      <c r="EU422" s="794"/>
      <c r="EV422" s="794"/>
      <c r="EW422" s="794"/>
      <c r="EX422" s="794"/>
      <c r="EY422" s="794"/>
      <c r="EZ422" s="797"/>
      <c r="FA422" s="794"/>
      <c r="FB422" s="794"/>
      <c r="FC422" s="794"/>
      <c r="FD422" s="794"/>
      <c r="FE422" s="794"/>
      <c r="FF422" s="794"/>
      <c r="FG422" s="794"/>
      <c r="FH422" s="794"/>
      <c r="FI422" s="794"/>
      <c r="FJ422" s="794"/>
      <c r="FK422" s="794"/>
      <c r="FL422" s="794"/>
      <c r="FM422" s="794"/>
      <c r="FN422" s="794"/>
      <c r="FO422" s="794"/>
      <c r="FP422" s="794"/>
      <c r="FQ422" s="794"/>
      <c r="FR422" s="794"/>
      <c r="FS422" s="794"/>
      <c r="FT422" s="794"/>
      <c r="FU422" s="794"/>
      <c r="FV422" s="812" t="str">
        <f t="shared" si="104"/>
        <v/>
      </c>
      <c r="FW422" s="806" t="str">
        <f t="shared" si="105"/>
        <v/>
      </c>
      <c r="FX422" s="807" t="str">
        <f t="shared" si="106"/>
        <v/>
      </c>
      <c r="FY422" s="807" t="str">
        <f t="shared" si="107"/>
        <v/>
      </c>
      <c r="FZ422" s="808" t="str">
        <f t="shared" si="108"/>
        <v/>
      </c>
    </row>
    <row r="423" spans="14:182" x14ac:dyDescent="0.2">
      <c r="N423" s="804">
        <f>SUM(AirVision!A422)</f>
        <v>0</v>
      </c>
      <c r="O423" s="793"/>
      <c r="P423" s="794"/>
      <c r="Q423" s="794"/>
      <c r="R423" s="797"/>
      <c r="S423" s="797"/>
      <c r="T423" s="797"/>
      <c r="U423" s="797"/>
      <c r="V423" s="797"/>
      <c r="W423" s="797"/>
      <c r="X423" s="797"/>
      <c r="Y423" s="797"/>
      <c r="Z423" s="797"/>
      <c r="AA423" s="797"/>
      <c r="AB423" s="797"/>
      <c r="AC423" s="797"/>
      <c r="AD423" s="797"/>
      <c r="AE423" s="794"/>
      <c r="AF423" s="794"/>
      <c r="AG423" s="794"/>
      <c r="AH423" s="794"/>
      <c r="AI423" s="794"/>
      <c r="AJ423" s="794"/>
      <c r="AK423" s="794"/>
      <c r="AL423" s="794"/>
      <c r="AM423" s="794"/>
      <c r="AN423" s="794"/>
      <c r="AO423" s="794"/>
      <c r="AP423" s="794"/>
      <c r="AQ423" s="794"/>
      <c r="AR423" s="794"/>
      <c r="AS423" s="794"/>
      <c r="AT423" s="794"/>
      <c r="AU423" s="794"/>
      <c r="AV423" s="794"/>
      <c r="AW423" s="794"/>
      <c r="AX423" s="794"/>
      <c r="AY423" s="794"/>
      <c r="AZ423" s="794"/>
      <c r="BA423" s="794"/>
      <c r="BB423" s="794"/>
      <c r="BC423" s="794"/>
      <c r="BD423" s="794"/>
      <c r="BE423" s="794"/>
      <c r="BF423" s="794"/>
      <c r="BG423" s="794"/>
      <c r="BH423" s="794"/>
      <c r="BI423" s="794"/>
      <c r="BJ423" s="794"/>
      <c r="BK423" s="794"/>
      <c r="BL423" s="794"/>
      <c r="BM423" s="794"/>
      <c r="BN423" s="812" t="str">
        <f t="shared" si="99"/>
        <v/>
      </c>
      <c r="BO423" s="806" t="str">
        <f t="shared" si="100"/>
        <v/>
      </c>
      <c r="BP423" s="807" t="str">
        <f t="shared" si="101"/>
        <v/>
      </c>
      <c r="BQ423" s="807" t="str">
        <f t="shared" si="102"/>
        <v/>
      </c>
      <c r="BR423" s="808" t="str">
        <f t="shared" si="103"/>
        <v/>
      </c>
      <c r="BS423" s="793"/>
      <c r="BT423" s="794"/>
      <c r="BU423" s="794"/>
      <c r="BV423" s="797"/>
      <c r="BW423" s="797"/>
      <c r="BX423" s="797"/>
      <c r="BY423" s="797"/>
      <c r="BZ423" s="797"/>
      <c r="CA423" s="797"/>
      <c r="CB423" s="797"/>
      <c r="CC423" s="797"/>
      <c r="CD423" s="797"/>
      <c r="CE423" s="797"/>
      <c r="CF423" s="797"/>
      <c r="CG423" s="797"/>
      <c r="CH423" s="797"/>
      <c r="CI423" s="794"/>
      <c r="CJ423" s="794"/>
      <c r="CK423" s="794"/>
      <c r="CL423" s="794"/>
      <c r="CM423" s="794"/>
      <c r="CN423" s="794"/>
      <c r="CO423" s="794"/>
      <c r="CP423" s="794"/>
      <c r="CQ423" s="794"/>
      <c r="CR423" s="794"/>
      <c r="CS423" s="794"/>
      <c r="CT423" s="794"/>
      <c r="CU423" s="794"/>
      <c r="CV423" s="797"/>
      <c r="CW423" s="794"/>
      <c r="CX423" s="794"/>
      <c r="CY423" s="794"/>
      <c r="CZ423" s="794"/>
      <c r="DA423" s="794"/>
      <c r="DB423" s="794"/>
      <c r="DC423" s="794"/>
      <c r="DD423" s="794"/>
      <c r="DE423" s="794"/>
      <c r="DF423" s="794"/>
      <c r="DG423" s="794"/>
      <c r="DH423" s="794"/>
      <c r="DI423" s="794"/>
      <c r="DJ423" s="794"/>
      <c r="DK423" s="794"/>
      <c r="DL423" s="794"/>
      <c r="DM423" s="794"/>
      <c r="DN423" s="794"/>
      <c r="DO423" s="794"/>
      <c r="DP423" s="794"/>
      <c r="DQ423" s="794"/>
      <c r="DR423" s="812" t="str">
        <f t="shared" si="109"/>
        <v/>
      </c>
      <c r="DS423" s="806" t="str">
        <f t="shared" si="110"/>
        <v/>
      </c>
      <c r="DT423" s="807" t="str">
        <f t="shared" si="111"/>
        <v/>
      </c>
      <c r="DU423" s="807" t="str">
        <f t="shared" si="112"/>
        <v/>
      </c>
      <c r="DV423" s="808" t="str">
        <f t="shared" si="113"/>
        <v/>
      </c>
      <c r="DW423" s="793"/>
      <c r="DX423" s="794"/>
      <c r="DY423" s="794"/>
      <c r="DZ423" s="797"/>
      <c r="EA423" s="797"/>
      <c r="EB423" s="797"/>
      <c r="EC423" s="797"/>
      <c r="ED423" s="797"/>
      <c r="EE423" s="797"/>
      <c r="EF423" s="797"/>
      <c r="EG423" s="797"/>
      <c r="EH423" s="797"/>
      <c r="EI423" s="797"/>
      <c r="EJ423" s="797"/>
      <c r="EK423" s="797"/>
      <c r="EL423" s="797"/>
      <c r="EM423" s="794"/>
      <c r="EN423" s="794"/>
      <c r="EO423" s="794"/>
      <c r="EP423" s="794"/>
      <c r="EQ423" s="794"/>
      <c r="ER423" s="794"/>
      <c r="ES423" s="794"/>
      <c r="ET423" s="794"/>
      <c r="EU423" s="794"/>
      <c r="EV423" s="794"/>
      <c r="EW423" s="794"/>
      <c r="EX423" s="794"/>
      <c r="EY423" s="794"/>
      <c r="EZ423" s="797"/>
      <c r="FA423" s="794"/>
      <c r="FB423" s="794"/>
      <c r="FC423" s="794"/>
      <c r="FD423" s="794"/>
      <c r="FE423" s="794"/>
      <c r="FF423" s="794"/>
      <c r="FG423" s="794"/>
      <c r="FH423" s="794"/>
      <c r="FI423" s="794"/>
      <c r="FJ423" s="794"/>
      <c r="FK423" s="794"/>
      <c r="FL423" s="794"/>
      <c r="FM423" s="794"/>
      <c r="FN423" s="794"/>
      <c r="FO423" s="794"/>
      <c r="FP423" s="794"/>
      <c r="FQ423" s="794"/>
      <c r="FR423" s="794"/>
      <c r="FS423" s="794"/>
      <c r="FT423" s="794"/>
      <c r="FU423" s="794"/>
      <c r="FV423" s="812" t="str">
        <f t="shared" si="104"/>
        <v/>
      </c>
      <c r="FW423" s="806" t="str">
        <f t="shared" si="105"/>
        <v/>
      </c>
      <c r="FX423" s="807" t="str">
        <f t="shared" si="106"/>
        <v/>
      </c>
      <c r="FY423" s="807" t="str">
        <f t="shared" si="107"/>
        <v/>
      </c>
      <c r="FZ423" s="808" t="str">
        <f t="shared" si="108"/>
        <v/>
      </c>
    </row>
    <row r="424" spans="14:182" x14ac:dyDescent="0.2">
      <c r="N424" s="804">
        <f>SUM(AirVision!A423)</f>
        <v>0</v>
      </c>
      <c r="O424" s="793"/>
      <c r="P424" s="794"/>
      <c r="Q424" s="794"/>
      <c r="R424" s="797"/>
      <c r="S424" s="797"/>
      <c r="T424" s="797"/>
      <c r="U424" s="797"/>
      <c r="V424" s="797"/>
      <c r="W424" s="797"/>
      <c r="X424" s="797"/>
      <c r="Y424" s="797"/>
      <c r="Z424" s="797"/>
      <c r="AA424" s="797"/>
      <c r="AB424" s="797"/>
      <c r="AC424" s="797"/>
      <c r="AD424" s="797"/>
      <c r="AE424" s="794"/>
      <c r="AF424" s="794"/>
      <c r="AG424" s="794"/>
      <c r="AH424" s="794"/>
      <c r="AI424" s="794"/>
      <c r="AJ424" s="794"/>
      <c r="AK424" s="794"/>
      <c r="AL424" s="794"/>
      <c r="AM424" s="794"/>
      <c r="AN424" s="794"/>
      <c r="AO424" s="794"/>
      <c r="AP424" s="794"/>
      <c r="AQ424" s="794"/>
      <c r="AR424" s="794"/>
      <c r="AS424" s="794"/>
      <c r="AT424" s="794"/>
      <c r="AU424" s="794"/>
      <c r="AV424" s="794"/>
      <c r="AW424" s="794"/>
      <c r="AX424" s="794"/>
      <c r="AY424" s="794"/>
      <c r="AZ424" s="794"/>
      <c r="BA424" s="794"/>
      <c r="BB424" s="794"/>
      <c r="BC424" s="794"/>
      <c r="BD424" s="794"/>
      <c r="BE424" s="794"/>
      <c r="BF424" s="794"/>
      <c r="BG424" s="794"/>
      <c r="BH424" s="794"/>
      <c r="BI424" s="794"/>
      <c r="BJ424" s="794"/>
      <c r="BK424" s="794"/>
      <c r="BL424" s="794"/>
      <c r="BM424" s="794"/>
      <c r="BN424" s="812" t="str">
        <f t="shared" si="99"/>
        <v/>
      </c>
      <c r="BO424" s="806" t="str">
        <f t="shared" si="100"/>
        <v/>
      </c>
      <c r="BP424" s="807" t="str">
        <f t="shared" si="101"/>
        <v/>
      </c>
      <c r="BQ424" s="807" t="str">
        <f t="shared" si="102"/>
        <v/>
      </c>
      <c r="BR424" s="808" t="str">
        <f t="shared" si="103"/>
        <v/>
      </c>
      <c r="BS424" s="793"/>
      <c r="BT424" s="794"/>
      <c r="BU424" s="794"/>
      <c r="BV424" s="797"/>
      <c r="BW424" s="797"/>
      <c r="BX424" s="797"/>
      <c r="BY424" s="797"/>
      <c r="BZ424" s="797"/>
      <c r="CA424" s="797"/>
      <c r="CB424" s="797"/>
      <c r="CC424" s="797"/>
      <c r="CD424" s="797"/>
      <c r="CE424" s="797"/>
      <c r="CF424" s="797"/>
      <c r="CG424" s="797"/>
      <c r="CH424" s="797"/>
      <c r="CI424" s="794"/>
      <c r="CJ424" s="794"/>
      <c r="CK424" s="794"/>
      <c r="CL424" s="794"/>
      <c r="CM424" s="794"/>
      <c r="CN424" s="794"/>
      <c r="CO424" s="794"/>
      <c r="CP424" s="794"/>
      <c r="CQ424" s="794"/>
      <c r="CR424" s="794"/>
      <c r="CS424" s="794"/>
      <c r="CT424" s="794"/>
      <c r="CU424" s="794"/>
      <c r="CV424" s="797"/>
      <c r="CW424" s="794"/>
      <c r="CX424" s="794"/>
      <c r="CY424" s="794"/>
      <c r="CZ424" s="794"/>
      <c r="DA424" s="794"/>
      <c r="DB424" s="794"/>
      <c r="DC424" s="794"/>
      <c r="DD424" s="794"/>
      <c r="DE424" s="794"/>
      <c r="DF424" s="794"/>
      <c r="DG424" s="794"/>
      <c r="DH424" s="794"/>
      <c r="DI424" s="794"/>
      <c r="DJ424" s="794"/>
      <c r="DK424" s="794"/>
      <c r="DL424" s="794"/>
      <c r="DM424" s="794"/>
      <c r="DN424" s="794"/>
      <c r="DO424" s="794"/>
      <c r="DP424" s="794"/>
      <c r="DQ424" s="794"/>
      <c r="DR424" s="812" t="str">
        <f t="shared" si="109"/>
        <v/>
      </c>
      <c r="DS424" s="806" t="str">
        <f t="shared" si="110"/>
        <v/>
      </c>
      <c r="DT424" s="807" t="str">
        <f t="shared" si="111"/>
        <v/>
      </c>
      <c r="DU424" s="807" t="str">
        <f t="shared" si="112"/>
        <v/>
      </c>
      <c r="DV424" s="808" t="str">
        <f t="shared" si="113"/>
        <v/>
      </c>
      <c r="DW424" s="793"/>
      <c r="DX424" s="794"/>
      <c r="DY424" s="794"/>
      <c r="DZ424" s="797"/>
      <c r="EA424" s="797"/>
      <c r="EB424" s="797"/>
      <c r="EC424" s="797"/>
      <c r="ED424" s="797"/>
      <c r="EE424" s="797"/>
      <c r="EF424" s="797"/>
      <c r="EG424" s="797"/>
      <c r="EH424" s="797"/>
      <c r="EI424" s="797"/>
      <c r="EJ424" s="797"/>
      <c r="EK424" s="797"/>
      <c r="EL424" s="797"/>
      <c r="EM424" s="794"/>
      <c r="EN424" s="794"/>
      <c r="EO424" s="794"/>
      <c r="EP424" s="794"/>
      <c r="EQ424" s="794"/>
      <c r="ER424" s="794"/>
      <c r="ES424" s="794"/>
      <c r="ET424" s="794"/>
      <c r="EU424" s="794"/>
      <c r="EV424" s="794"/>
      <c r="EW424" s="794"/>
      <c r="EX424" s="794"/>
      <c r="EY424" s="794"/>
      <c r="EZ424" s="797"/>
      <c r="FA424" s="794"/>
      <c r="FB424" s="794"/>
      <c r="FC424" s="794"/>
      <c r="FD424" s="794"/>
      <c r="FE424" s="794"/>
      <c r="FF424" s="794"/>
      <c r="FG424" s="794"/>
      <c r="FH424" s="794"/>
      <c r="FI424" s="794"/>
      <c r="FJ424" s="794"/>
      <c r="FK424" s="794"/>
      <c r="FL424" s="794"/>
      <c r="FM424" s="794"/>
      <c r="FN424" s="794"/>
      <c r="FO424" s="794"/>
      <c r="FP424" s="794"/>
      <c r="FQ424" s="794"/>
      <c r="FR424" s="794"/>
      <c r="FS424" s="794"/>
      <c r="FT424" s="794"/>
      <c r="FU424" s="794"/>
      <c r="FV424" s="812" t="str">
        <f t="shared" si="104"/>
        <v/>
      </c>
      <c r="FW424" s="806" t="str">
        <f t="shared" si="105"/>
        <v/>
      </c>
      <c r="FX424" s="807" t="str">
        <f t="shared" si="106"/>
        <v/>
      </c>
      <c r="FY424" s="807" t="str">
        <f t="shared" si="107"/>
        <v/>
      </c>
      <c r="FZ424" s="808" t="str">
        <f t="shared" si="108"/>
        <v/>
      </c>
    </row>
    <row r="425" spans="14:182" x14ac:dyDescent="0.2">
      <c r="N425" s="804">
        <f>SUM(AirVision!A424)</f>
        <v>0</v>
      </c>
      <c r="O425" s="793"/>
      <c r="P425" s="794"/>
      <c r="Q425" s="794"/>
      <c r="R425" s="797"/>
      <c r="S425" s="797"/>
      <c r="T425" s="797"/>
      <c r="U425" s="797"/>
      <c r="V425" s="797"/>
      <c r="W425" s="797"/>
      <c r="X425" s="797"/>
      <c r="Y425" s="797"/>
      <c r="Z425" s="797"/>
      <c r="AA425" s="797"/>
      <c r="AB425" s="797"/>
      <c r="AC425" s="797"/>
      <c r="AD425" s="797"/>
      <c r="AE425" s="794"/>
      <c r="AF425" s="794"/>
      <c r="AG425" s="794"/>
      <c r="AH425" s="794"/>
      <c r="AI425" s="794"/>
      <c r="AJ425" s="794"/>
      <c r="AK425" s="794"/>
      <c r="AL425" s="794"/>
      <c r="AM425" s="794"/>
      <c r="AN425" s="794"/>
      <c r="AO425" s="794"/>
      <c r="AP425" s="794"/>
      <c r="AQ425" s="794"/>
      <c r="AR425" s="794"/>
      <c r="AS425" s="794"/>
      <c r="AT425" s="794"/>
      <c r="AU425" s="794"/>
      <c r="AV425" s="794"/>
      <c r="AW425" s="794"/>
      <c r="AX425" s="794"/>
      <c r="AY425" s="794"/>
      <c r="AZ425" s="794"/>
      <c r="BA425" s="794"/>
      <c r="BB425" s="794"/>
      <c r="BC425" s="794"/>
      <c r="BD425" s="794"/>
      <c r="BE425" s="794"/>
      <c r="BF425" s="794"/>
      <c r="BG425" s="794"/>
      <c r="BH425" s="794"/>
      <c r="BI425" s="794"/>
      <c r="BJ425" s="794"/>
      <c r="BK425" s="794"/>
      <c r="BL425" s="794"/>
      <c r="BM425" s="794"/>
      <c r="BN425" s="812" t="str">
        <f t="shared" si="99"/>
        <v/>
      </c>
      <c r="BO425" s="806" t="str">
        <f t="shared" si="100"/>
        <v/>
      </c>
      <c r="BP425" s="807" t="str">
        <f t="shared" si="101"/>
        <v/>
      </c>
      <c r="BQ425" s="807" t="str">
        <f t="shared" si="102"/>
        <v/>
      </c>
      <c r="BR425" s="808" t="str">
        <f t="shared" si="103"/>
        <v/>
      </c>
      <c r="BS425" s="793"/>
      <c r="BT425" s="794"/>
      <c r="BU425" s="794"/>
      <c r="BV425" s="797"/>
      <c r="BW425" s="797"/>
      <c r="BX425" s="797"/>
      <c r="BY425" s="797"/>
      <c r="BZ425" s="797"/>
      <c r="CA425" s="797"/>
      <c r="CB425" s="797"/>
      <c r="CC425" s="797"/>
      <c r="CD425" s="797"/>
      <c r="CE425" s="797"/>
      <c r="CF425" s="797"/>
      <c r="CG425" s="797"/>
      <c r="CH425" s="797"/>
      <c r="CI425" s="794"/>
      <c r="CJ425" s="794"/>
      <c r="CK425" s="794"/>
      <c r="CL425" s="794"/>
      <c r="CM425" s="794"/>
      <c r="CN425" s="794"/>
      <c r="CO425" s="794"/>
      <c r="CP425" s="794"/>
      <c r="CQ425" s="794"/>
      <c r="CR425" s="794"/>
      <c r="CS425" s="794"/>
      <c r="CT425" s="794"/>
      <c r="CU425" s="794"/>
      <c r="CV425" s="797"/>
      <c r="CW425" s="794"/>
      <c r="CX425" s="794"/>
      <c r="CY425" s="794"/>
      <c r="CZ425" s="794"/>
      <c r="DA425" s="794"/>
      <c r="DB425" s="794"/>
      <c r="DC425" s="794"/>
      <c r="DD425" s="794"/>
      <c r="DE425" s="794"/>
      <c r="DF425" s="794"/>
      <c r="DG425" s="794"/>
      <c r="DH425" s="794"/>
      <c r="DI425" s="794"/>
      <c r="DJ425" s="794"/>
      <c r="DK425" s="794"/>
      <c r="DL425" s="794"/>
      <c r="DM425" s="794"/>
      <c r="DN425" s="794"/>
      <c r="DO425" s="794"/>
      <c r="DP425" s="794"/>
      <c r="DQ425" s="794"/>
      <c r="DR425" s="812" t="str">
        <f t="shared" si="109"/>
        <v/>
      </c>
      <c r="DS425" s="806" t="str">
        <f t="shared" si="110"/>
        <v/>
      </c>
      <c r="DT425" s="807" t="str">
        <f t="shared" si="111"/>
        <v/>
      </c>
      <c r="DU425" s="807" t="str">
        <f t="shared" si="112"/>
        <v/>
      </c>
      <c r="DV425" s="808" t="str">
        <f t="shared" si="113"/>
        <v/>
      </c>
      <c r="DW425" s="793"/>
      <c r="DX425" s="794"/>
      <c r="DY425" s="794"/>
      <c r="DZ425" s="797"/>
      <c r="EA425" s="797"/>
      <c r="EB425" s="797"/>
      <c r="EC425" s="797"/>
      <c r="ED425" s="797"/>
      <c r="EE425" s="797"/>
      <c r="EF425" s="797"/>
      <c r="EG425" s="797"/>
      <c r="EH425" s="797"/>
      <c r="EI425" s="797"/>
      <c r="EJ425" s="797"/>
      <c r="EK425" s="797"/>
      <c r="EL425" s="797"/>
      <c r="EM425" s="794"/>
      <c r="EN425" s="794"/>
      <c r="EO425" s="794"/>
      <c r="EP425" s="794"/>
      <c r="EQ425" s="794"/>
      <c r="ER425" s="794"/>
      <c r="ES425" s="794"/>
      <c r="ET425" s="794"/>
      <c r="EU425" s="794"/>
      <c r="EV425" s="794"/>
      <c r="EW425" s="794"/>
      <c r="EX425" s="794"/>
      <c r="EY425" s="794"/>
      <c r="EZ425" s="797"/>
      <c r="FA425" s="794"/>
      <c r="FB425" s="794"/>
      <c r="FC425" s="794"/>
      <c r="FD425" s="794"/>
      <c r="FE425" s="794"/>
      <c r="FF425" s="794"/>
      <c r="FG425" s="794"/>
      <c r="FH425" s="794"/>
      <c r="FI425" s="794"/>
      <c r="FJ425" s="794"/>
      <c r="FK425" s="794"/>
      <c r="FL425" s="794"/>
      <c r="FM425" s="794"/>
      <c r="FN425" s="794"/>
      <c r="FO425" s="794"/>
      <c r="FP425" s="794"/>
      <c r="FQ425" s="794"/>
      <c r="FR425" s="794"/>
      <c r="FS425" s="794"/>
      <c r="FT425" s="794"/>
      <c r="FU425" s="794"/>
      <c r="FV425" s="812" t="str">
        <f t="shared" si="104"/>
        <v/>
      </c>
      <c r="FW425" s="806" t="str">
        <f t="shared" si="105"/>
        <v/>
      </c>
      <c r="FX425" s="807" t="str">
        <f t="shared" si="106"/>
        <v/>
      </c>
      <c r="FY425" s="807" t="str">
        <f t="shared" si="107"/>
        <v/>
      </c>
      <c r="FZ425" s="808" t="str">
        <f t="shared" si="108"/>
        <v/>
      </c>
    </row>
    <row r="426" spans="14:182" x14ac:dyDescent="0.2">
      <c r="N426" s="804">
        <f>SUM(AirVision!A425)</f>
        <v>0</v>
      </c>
      <c r="O426" s="793"/>
      <c r="P426" s="794"/>
      <c r="Q426" s="794"/>
      <c r="R426" s="797"/>
      <c r="S426" s="797"/>
      <c r="T426" s="797"/>
      <c r="U426" s="797"/>
      <c r="V426" s="797"/>
      <c r="W426" s="797"/>
      <c r="X426" s="797"/>
      <c r="Y426" s="797"/>
      <c r="Z426" s="797"/>
      <c r="AA426" s="797"/>
      <c r="AB426" s="797"/>
      <c r="AC426" s="797"/>
      <c r="AD426" s="797"/>
      <c r="AE426" s="794"/>
      <c r="AF426" s="794"/>
      <c r="AG426" s="794"/>
      <c r="AH426" s="794"/>
      <c r="AI426" s="794"/>
      <c r="AJ426" s="794"/>
      <c r="AK426" s="794"/>
      <c r="AL426" s="794"/>
      <c r="AM426" s="794"/>
      <c r="AN426" s="794"/>
      <c r="AO426" s="794"/>
      <c r="AP426" s="794"/>
      <c r="AQ426" s="794"/>
      <c r="AR426" s="794"/>
      <c r="AS426" s="794"/>
      <c r="AT426" s="794"/>
      <c r="AU426" s="794"/>
      <c r="AV426" s="794"/>
      <c r="AW426" s="794"/>
      <c r="AX426" s="794"/>
      <c r="AY426" s="794"/>
      <c r="AZ426" s="794"/>
      <c r="BA426" s="794"/>
      <c r="BB426" s="794"/>
      <c r="BC426" s="794"/>
      <c r="BD426" s="794"/>
      <c r="BE426" s="794"/>
      <c r="BF426" s="794"/>
      <c r="BG426" s="794"/>
      <c r="BH426" s="794"/>
      <c r="BI426" s="794"/>
      <c r="BJ426" s="794"/>
      <c r="BK426" s="794"/>
      <c r="BL426" s="794"/>
      <c r="BM426" s="794"/>
      <c r="BN426" s="812" t="str">
        <f t="shared" si="99"/>
        <v/>
      </c>
      <c r="BO426" s="806" t="str">
        <f t="shared" si="100"/>
        <v/>
      </c>
      <c r="BP426" s="807" t="str">
        <f t="shared" si="101"/>
        <v/>
      </c>
      <c r="BQ426" s="807" t="str">
        <f t="shared" si="102"/>
        <v/>
      </c>
      <c r="BR426" s="808" t="str">
        <f t="shared" si="103"/>
        <v/>
      </c>
      <c r="BS426" s="793"/>
      <c r="BT426" s="794"/>
      <c r="BU426" s="794"/>
      <c r="BV426" s="797"/>
      <c r="BW426" s="797"/>
      <c r="BX426" s="797"/>
      <c r="BY426" s="797"/>
      <c r="BZ426" s="797"/>
      <c r="CA426" s="797"/>
      <c r="CB426" s="797"/>
      <c r="CC426" s="797"/>
      <c r="CD426" s="797"/>
      <c r="CE426" s="797"/>
      <c r="CF426" s="797"/>
      <c r="CG426" s="797"/>
      <c r="CH426" s="797"/>
      <c r="CI426" s="794"/>
      <c r="CJ426" s="794"/>
      <c r="CK426" s="794"/>
      <c r="CL426" s="794"/>
      <c r="CM426" s="794"/>
      <c r="CN426" s="794"/>
      <c r="CO426" s="794"/>
      <c r="CP426" s="794"/>
      <c r="CQ426" s="794"/>
      <c r="CR426" s="794"/>
      <c r="CS426" s="794"/>
      <c r="CT426" s="794"/>
      <c r="CU426" s="794"/>
      <c r="CV426" s="797"/>
      <c r="CW426" s="794"/>
      <c r="CX426" s="794"/>
      <c r="CY426" s="794"/>
      <c r="CZ426" s="794"/>
      <c r="DA426" s="794"/>
      <c r="DB426" s="794"/>
      <c r="DC426" s="794"/>
      <c r="DD426" s="794"/>
      <c r="DE426" s="794"/>
      <c r="DF426" s="794"/>
      <c r="DG426" s="794"/>
      <c r="DH426" s="794"/>
      <c r="DI426" s="794"/>
      <c r="DJ426" s="794"/>
      <c r="DK426" s="794"/>
      <c r="DL426" s="794"/>
      <c r="DM426" s="794"/>
      <c r="DN426" s="794"/>
      <c r="DO426" s="794"/>
      <c r="DP426" s="794"/>
      <c r="DQ426" s="794"/>
      <c r="DR426" s="812" t="str">
        <f t="shared" si="109"/>
        <v/>
      </c>
      <c r="DS426" s="806" t="str">
        <f t="shared" si="110"/>
        <v/>
      </c>
      <c r="DT426" s="807" t="str">
        <f t="shared" si="111"/>
        <v/>
      </c>
      <c r="DU426" s="807" t="str">
        <f t="shared" si="112"/>
        <v/>
      </c>
      <c r="DV426" s="808" t="str">
        <f t="shared" si="113"/>
        <v/>
      </c>
      <c r="DW426" s="793"/>
      <c r="DX426" s="794"/>
      <c r="DY426" s="794"/>
      <c r="DZ426" s="797"/>
      <c r="EA426" s="797"/>
      <c r="EB426" s="797"/>
      <c r="EC426" s="797"/>
      <c r="ED426" s="797"/>
      <c r="EE426" s="797"/>
      <c r="EF426" s="797"/>
      <c r="EG426" s="797"/>
      <c r="EH426" s="797"/>
      <c r="EI426" s="797"/>
      <c r="EJ426" s="797"/>
      <c r="EK426" s="797"/>
      <c r="EL426" s="797"/>
      <c r="EM426" s="794"/>
      <c r="EN426" s="794"/>
      <c r="EO426" s="794"/>
      <c r="EP426" s="794"/>
      <c r="EQ426" s="794"/>
      <c r="ER426" s="794"/>
      <c r="ES426" s="794"/>
      <c r="ET426" s="794"/>
      <c r="EU426" s="794"/>
      <c r="EV426" s="794"/>
      <c r="EW426" s="794"/>
      <c r="EX426" s="794"/>
      <c r="EY426" s="794"/>
      <c r="EZ426" s="797"/>
      <c r="FA426" s="794"/>
      <c r="FB426" s="794"/>
      <c r="FC426" s="794"/>
      <c r="FD426" s="794"/>
      <c r="FE426" s="794"/>
      <c r="FF426" s="794"/>
      <c r="FG426" s="794"/>
      <c r="FH426" s="794"/>
      <c r="FI426" s="794"/>
      <c r="FJ426" s="794"/>
      <c r="FK426" s="794"/>
      <c r="FL426" s="794"/>
      <c r="FM426" s="794"/>
      <c r="FN426" s="794"/>
      <c r="FO426" s="794"/>
      <c r="FP426" s="794"/>
      <c r="FQ426" s="794"/>
      <c r="FR426" s="794"/>
      <c r="FS426" s="794"/>
      <c r="FT426" s="794"/>
      <c r="FU426" s="794"/>
      <c r="FV426" s="812" t="str">
        <f t="shared" si="104"/>
        <v/>
      </c>
      <c r="FW426" s="806" t="str">
        <f t="shared" si="105"/>
        <v/>
      </c>
      <c r="FX426" s="807" t="str">
        <f t="shared" si="106"/>
        <v/>
      </c>
      <c r="FY426" s="807" t="str">
        <f t="shared" si="107"/>
        <v/>
      </c>
      <c r="FZ426" s="808" t="str">
        <f t="shared" si="108"/>
        <v/>
      </c>
    </row>
    <row r="427" spans="14:182" x14ac:dyDescent="0.2">
      <c r="N427" s="804">
        <f>SUM(AirVision!A426)</f>
        <v>0</v>
      </c>
      <c r="O427" s="793"/>
      <c r="P427" s="794"/>
      <c r="Q427" s="794"/>
      <c r="R427" s="797"/>
      <c r="S427" s="797"/>
      <c r="T427" s="797"/>
      <c r="U427" s="797"/>
      <c r="V427" s="797"/>
      <c r="W427" s="797"/>
      <c r="X427" s="797"/>
      <c r="Y427" s="797"/>
      <c r="Z427" s="797"/>
      <c r="AA427" s="797"/>
      <c r="AB427" s="797"/>
      <c r="AC427" s="797"/>
      <c r="AD427" s="797"/>
      <c r="AE427" s="794"/>
      <c r="AF427" s="794"/>
      <c r="AG427" s="794"/>
      <c r="AH427" s="794"/>
      <c r="AI427" s="794"/>
      <c r="AJ427" s="794"/>
      <c r="AK427" s="794"/>
      <c r="AL427" s="794"/>
      <c r="AM427" s="794"/>
      <c r="AN427" s="794"/>
      <c r="AO427" s="794"/>
      <c r="AP427" s="794"/>
      <c r="AQ427" s="794"/>
      <c r="AR427" s="794"/>
      <c r="AS427" s="794"/>
      <c r="AT427" s="794"/>
      <c r="AU427" s="794"/>
      <c r="AV427" s="794"/>
      <c r="AW427" s="794"/>
      <c r="AX427" s="794"/>
      <c r="AY427" s="794"/>
      <c r="AZ427" s="794"/>
      <c r="BA427" s="794"/>
      <c r="BB427" s="794"/>
      <c r="BC427" s="794"/>
      <c r="BD427" s="794"/>
      <c r="BE427" s="794"/>
      <c r="BF427" s="794"/>
      <c r="BG427" s="794"/>
      <c r="BH427" s="794"/>
      <c r="BI427" s="794"/>
      <c r="BJ427" s="794"/>
      <c r="BK427" s="794"/>
      <c r="BL427" s="794"/>
      <c r="BM427" s="794"/>
      <c r="BN427" s="812" t="str">
        <f t="shared" si="99"/>
        <v/>
      </c>
      <c r="BO427" s="806" t="str">
        <f t="shared" si="100"/>
        <v/>
      </c>
      <c r="BP427" s="807" t="str">
        <f t="shared" si="101"/>
        <v/>
      </c>
      <c r="BQ427" s="807" t="str">
        <f t="shared" si="102"/>
        <v/>
      </c>
      <c r="BR427" s="808" t="str">
        <f t="shared" si="103"/>
        <v/>
      </c>
      <c r="BS427" s="793"/>
      <c r="BT427" s="794"/>
      <c r="BU427" s="794"/>
      <c r="BV427" s="797"/>
      <c r="BW427" s="797"/>
      <c r="BX427" s="797"/>
      <c r="BY427" s="797"/>
      <c r="BZ427" s="797"/>
      <c r="CA427" s="797"/>
      <c r="CB427" s="797"/>
      <c r="CC427" s="797"/>
      <c r="CD427" s="797"/>
      <c r="CE427" s="797"/>
      <c r="CF427" s="797"/>
      <c r="CG427" s="797"/>
      <c r="CH427" s="797"/>
      <c r="CI427" s="794"/>
      <c r="CJ427" s="794"/>
      <c r="CK427" s="794"/>
      <c r="CL427" s="794"/>
      <c r="CM427" s="794"/>
      <c r="CN427" s="794"/>
      <c r="CO427" s="794"/>
      <c r="CP427" s="794"/>
      <c r="CQ427" s="794"/>
      <c r="CR427" s="794"/>
      <c r="CS427" s="794"/>
      <c r="CT427" s="794"/>
      <c r="CU427" s="794"/>
      <c r="CV427" s="797"/>
      <c r="CW427" s="794"/>
      <c r="CX427" s="794"/>
      <c r="CY427" s="794"/>
      <c r="CZ427" s="794"/>
      <c r="DA427" s="794"/>
      <c r="DB427" s="794"/>
      <c r="DC427" s="794"/>
      <c r="DD427" s="794"/>
      <c r="DE427" s="794"/>
      <c r="DF427" s="794"/>
      <c r="DG427" s="794"/>
      <c r="DH427" s="794"/>
      <c r="DI427" s="794"/>
      <c r="DJ427" s="794"/>
      <c r="DK427" s="794"/>
      <c r="DL427" s="794"/>
      <c r="DM427" s="794"/>
      <c r="DN427" s="794"/>
      <c r="DO427" s="794"/>
      <c r="DP427" s="794"/>
      <c r="DQ427" s="794"/>
      <c r="DR427" s="812" t="str">
        <f t="shared" si="109"/>
        <v/>
      </c>
      <c r="DS427" s="806" t="str">
        <f t="shared" si="110"/>
        <v/>
      </c>
      <c r="DT427" s="807" t="str">
        <f t="shared" si="111"/>
        <v/>
      </c>
      <c r="DU427" s="807" t="str">
        <f t="shared" si="112"/>
        <v/>
      </c>
      <c r="DV427" s="808" t="str">
        <f t="shared" si="113"/>
        <v/>
      </c>
      <c r="DW427" s="793"/>
      <c r="DX427" s="794"/>
      <c r="DY427" s="794"/>
      <c r="DZ427" s="797"/>
      <c r="EA427" s="797"/>
      <c r="EB427" s="797"/>
      <c r="EC427" s="797"/>
      <c r="ED427" s="797"/>
      <c r="EE427" s="797"/>
      <c r="EF427" s="797"/>
      <c r="EG427" s="797"/>
      <c r="EH427" s="797"/>
      <c r="EI427" s="797"/>
      <c r="EJ427" s="797"/>
      <c r="EK427" s="797"/>
      <c r="EL427" s="797"/>
      <c r="EM427" s="794"/>
      <c r="EN427" s="794"/>
      <c r="EO427" s="794"/>
      <c r="EP427" s="794"/>
      <c r="EQ427" s="794"/>
      <c r="ER427" s="794"/>
      <c r="ES427" s="794"/>
      <c r="ET427" s="794"/>
      <c r="EU427" s="794"/>
      <c r="EV427" s="794"/>
      <c r="EW427" s="794"/>
      <c r="EX427" s="794"/>
      <c r="EY427" s="794"/>
      <c r="EZ427" s="797"/>
      <c r="FA427" s="794"/>
      <c r="FB427" s="794"/>
      <c r="FC427" s="794"/>
      <c r="FD427" s="794"/>
      <c r="FE427" s="794"/>
      <c r="FF427" s="794"/>
      <c r="FG427" s="794"/>
      <c r="FH427" s="794"/>
      <c r="FI427" s="794"/>
      <c r="FJ427" s="794"/>
      <c r="FK427" s="794"/>
      <c r="FL427" s="794"/>
      <c r="FM427" s="794"/>
      <c r="FN427" s="794"/>
      <c r="FO427" s="794"/>
      <c r="FP427" s="794"/>
      <c r="FQ427" s="794"/>
      <c r="FR427" s="794"/>
      <c r="FS427" s="794"/>
      <c r="FT427" s="794"/>
      <c r="FU427" s="794"/>
      <c r="FV427" s="812" t="str">
        <f t="shared" si="104"/>
        <v/>
      </c>
      <c r="FW427" s="806" t="str">
        <f t="shared" si="105"/>
        <v/>
      </c>
      <c r="FX427" s="807" t="str">
        <f t="shared" si="106"/>
        <v/>
      </c>
      <c r="FY427" s="807" t="str">
        <f t="shared" si="107"/>
        <v/>
      </c>
      <c r="FZ427" s="808" t="str">
        <f t="shared" si="108"/>
        <v/>
      </c>
    </row>
    <row r="428" spans="14:182" x14ac:dyDescent="0.2">
      <c r="N428" s="804">
        <f>SUM(AirVision!A427)</f>
        <v>0</v>
      </c>
      <c r="O428" s="793"/>
      <c r="P428" s="794"/>
      <c r="Q428" s="794"/>
      <c r="R428" s="797"/>
      <c r="S428" s="797"/>
      <c r="T428" s="797"/>
      <c r="U428" s="797"/>
      <c r="V428" s="797"/>
      <c r="W428" s="797"/>
      <c r="X428" s="797"/>
      <c r="Y428" s="797"/>
      <c r="Z428" s="797"/>
      <c r="AA428" s="797"/>
      <c r="AB428" s="797"/>
      <c r="AC428" s="797"/>
      <c r="AD428" s="797"/>
      <c r="AE428" s="794"/>
      <c r="AF428" s="794"/>
      <c r="AG428" s="794"/>
      <c r="AH428" s="794"/>
      <c r="AI428" s="794"/>
      <c r="AJ428" s="794"/>
      <c r="AK428" s="794"/>
      <c r="AL428" s="794"/>
      <c r="AM428" s="794"/>
      <c r="AN428" s="794"/>
      <c r="AO428" s="794"/>
      <c r="AP428" s="794"/>
      <c r="AQ428" s="794"/>
      <c r="AR428" s="794"/>
      <c r="AS428" s="794"/>
      <c r="AT428" s="794"/>
      <c r="AU428" s="794"/>
      <c r="AV428" s="794"/>
      <c r="AW428" s="794"/>
      <c r="AX428" s="794"/>
      <c r="AY428" s="794"/>
      <c r="AZ428" s="794"/>
      <c r="BA428" s="794"/>
      <c r="BB428" s="794"/>
      <c r="BC428" s="794"/>
      <c r="BD428" s="794"/>
      <c r="BE428" s="794"/>
      <c r="BF428" s="794"/>
      <c r="BG428" s="794"/>
      <c r="BH428" s="794"/>
      <c r="BI428" s="794"/>
      <c r="BJ428" s="794"/>
      <c r="BK428" s="794"/>
      <c r="BL428" s="794"/>
      <c r="BM428" s="794"/>
      <c r="BN428" s="812" t="str">
        <f t="shared" si="99"/>
        <v/>
      </c>
      <c r="BO428" s="806" t="str">
        <f t="shared" si="100"/>
        <v/>
      </c>
      <c r="BP428" s="807" t="str">
        <f t="shared" si="101"/>
        <v/>
      </c>
      <c r="BQ428" s="807" t="str">
        <f t="shared" si="102"/>
        <v/>
      </c>
      <c r="BR428" s="808" t="str">
        <f t="shared" si="103"/>
        <v/>
      </c>
      <c r="BS428" s="793"/>
      <c r="BT428" s="794"/>
      <c r="BU428" s="794"/>
      <c r="BV428" s="797"/>
      <c r="BW428" s="797"/>
      <c r="BX428" s="797"/>
      <c r="BY428" s="797"/>
      <c r="BZ428" s="797"/>
      <c r="CA428" s="797"/>
      <c r="CB428" s="797"/>
      <c r="CC428" s="797"/>
      <c r="CD428" s="797"/>
      <c r="CE428" s="797"/>
      <c r="CF428" s="797"/>
      <c r="CG428" s="797"/>
      <c r="CH428" s="797"/>
      <c r="CI428" s="794"/>
      <c r="CJ428" s="794"/>
      <c r="CK428" s="794"/>
      <c r="CL428" s="794"/>
      <c r="CM428" s="794"/>
      <c r="CN428" s="794"/>
      <c r="CO428" s="794"/>
      <c r="CP428" s="794"/>
      <c r="CQ428" s="794"/>
      <c r="CR428" s="794"/>
      <c r="CS428" s="794"/>
      <c r="CT428" s="794"/>
      <c r="CU428" s="794"/>
      <c r="CV428" s="797"/>
      <c r="CW428" s="794"/>
      <c r="CX428" s="794"/>
      <c r="CY428" s="794"/>
      <c r="CZ428" s="794"/>
      <c r="DA428" s="794"/>
      <c r="DB428" s="794"/>
      <c r="DC428" s="794"/>
      <c r="DD428" s="794"/>
      <c r="DE428" s="794"/>
      <c r="DF428" s="794"/>
      <c r="DG428" s="794"/>
      <c r="DH428" s="794"/>
      <c r="DI428" s="794"/>
      <c r="DJ428" s="794"/>
      <c r="DK428" s="794"/>
      <c r="DL428" s="794"/>
      <c r="DM428" s="794"/>
      <c r="DN428" s="794"/>
      <c r="DO428" s="794"/>
      <c r="DP428" s="794"/>
      <c r="DQ428" s="794"/>
      <c r="DR428" s="812" t="str">
        <f t="shared" si="109"/>
        <v/>
      </c>
      <c r="DS428" s="806" t="str">
        <f t="shared" si="110"/>
        <v/>
      </c>
      <c r="DT428" s="807" t="str">
        <f t="shared" si="111"/>
        <v/>
      </c>
      <c r="DU428" s="807" t="str">
        <f t="shared" si="112"/>
        <v/>
      </c>
      <c r="DV428" s="808" t="str">
        <f t="shared" si="113"/>
        <v/>
      </c>
      <c r="DW428" s="793"/>
      <c r="DX428" s="794"/>
      <c r="DY428" s="794"/>
      <c r="DZ428" s="797"/>
      <c r="EA428" s="797"/>
      <c r="EB428" s="797"/>
      <c r="EC428" s="797"/>
      <c r="ED428" s="797"/>
      <c r="EE428" s="797"/>
      <c r="EF428" s="797"/>
      <c r="EG428" s="797"/>
      <c r="EH428" s="797"/>
      <c r="EI428" s="797"/>
      <c r="EJ428" s="797"/>
      <c r="EK428" s="797"/>
      <c r="EL428" s="797"/>
      <c r="EM428" s="794"/>
      <c r="EN428" s="794"/>
      <c r="EO428" s="794"/>
      <c r="EP428" s="794"/>
      <c r="EQ428" s="794"/>
      <c r="ER428" s="794"/>
      <c r="ES428" s="794"/>
      <c r="ET428" s="794"/>
      <c r="EU428" s="794"/>
      <c r="EV428" s="794"/>
      <c r="EW428" s="794"/>
      <c r="EX428" s="794"/>
      <c r="EY428" s="794"/>
      <c r="EZ428" s="797"/>
      <c r="FA428" s="794"/>
      <c r="FB428" s="794"/>
      <c r="FC428" s="794"/>
      <c r="FD428" s="794"/>
      <c r="FE428" s="794"/>
      <c r="FF428" s="794"/>
      <c r="FG428" s="794"/>
      <c r="FH428" s="794"/>
      <c r="FI428" s="794"/>
      <c r="FJ428" s="794"/>
      <c r="FK428" s="794"/>
      <c r="FL428" s="794"/>
      <c r="FM428" s="794"/>
      <c r="FN428" s="794"/>
      <c r="FO428" s="794"/>
      <c r="FP428" s="794"/>
      <c r="FQ428" s="794"/>
      <c r="FR428" s="794"/>
      <c r="FS428" s="794"/>
      <c r="FT428" s="794"/>
      <c r="FU428" s="794"/>
      <c r="FV428" s="812" t="str">
        <f t="shared" si="104"/>
        <v/>
      </c>
      <c r="FW428" s="806" t="str">
        <f t="shared" si="105"/>
        <v/>
      </c>
      <c r="FX428" s="807" t="str">
        <f t="shared" si="106"/>
        <v/>
      </c>
      <c r="FY428" s="807" t="str">
        <f t="shared" si="107"/>
        <v/>
      </c>
      <c r="FZ428" s="808" t="str">
        <f t="shared" si="108"/>
        <v/>
      </c>
    </row>
    <row r="429" spans="14:182" x14ac:dyDescent="0.2">
      <c r="N429" s="804">
        <f>SUM(AirVision!A428)</f>
        <v>0</v>
      </c>
      <c r="O429" s="793"/>
      <c r="P429" s="794"/>
      <c r="Q429" s="794"/>
      <c r="R429" s="797"/>
      <c r="S429" s="797"/>
      <c r="T429" s="797"/>
      <c r="U429" s="797"/>
      <c r="V429" s="797"/>
      <c r="W429" s="797"/>
      <c r="X429" s="797"/>
      <c r="Y429" s="797"/>
      <c r="Z429" s="797"/>
      <c r="AA429" s="797"/>
      <c r="AB429" s="797"/>
      <c r="AC429" s="797"/>
      <c r="AD429" s="797"/>
      <c r="AE429" s="794"/>
      <c r="AF429" s="794"/>
      <c r="AG429" s="794"/>
      <c r="AH429" s="794"/>
      <c r="AI429" s="794"/>
      <c r="AJ429" s="794"/>
      <c r="AK429" s="794"/>
      <c r="AL429" s="794"/>
      <c r="AM429" s="794"/>
      <c r="AN429" s="794"/>
      <c r="AO429" s="794"/>
      <c r="AP429" s="794"/>
      <c r="AQ429" s="794"/>
      <c r="AR429" s="794"/>
      <c r="AS429" s="794"/>
      <c r="AT429" s="794"/>
      <c r="AU429" s="794"/>
      <c r="AV429" s="794"/>
      <c r="AW429" s="794"/>
      <c r="AX429" s="794"/>
      <c r="AY429" s="794"/>
      <c r="AZ429" s="794"/>
      <c r="BA429" s="794"/>
      <c r="BB429" s="794"/>
      <c r="BC429" s="794"/>
      <c r="BD429" s="794"/>
      <c r="BE429" s="794"/>
      <c r="BF429" s="794"/>
      <c r="BG429" s="794"/>
      <c r="BH429" s="794"/>
      <c r="BI429" s="794"/>
      <c r="BJ429" s="794"/>
      <c r="BK429" s="794"/>
      <c r="BL429" s="794"/>
      <c r="BM429" s="794"/>
      <c r="BN429" s="812" t="str">
        <f t="shared" si="99"/>
        <v/>
      </c>
      <c r="BO429" s="806" t="str">
        <f t="shared" si="100"/>
        <v/>
      </c>
      <c r="BP429" s="807" t="str">
        <f t="shared" si="101"/>
        <v/>
      </c>
      <c r="BQ429" s="807" t="str">
        <f t="shared" si="102"/>
        <v/>
      </c>
      <c r="BR429" s="808" t="str">
        <f t="shared" si="103"/>
        <v/>
      </c>
      <c r="BS429" s="793"/>
      <c r="BT429" s="794"/>
      <c r="BU429" s="794"/>
      <c r="BV429" s="797"/>
      <c r="BW429" s="797"/>
      <c r="BX429" s="797"/>
      <c r="BY429" s="797"/>
      <c r="BZ429" s="797"/>
      <c r="CA429" s="797"/>
      <c r="CB429" s="797"/>
      <c r="CC429" s="797"/>
      <c r="CD429" s="797"/>
      <c r="CE429" s="797"/>
      <c r="CF429" s="797"/>
      <c r="CG429" s="797"/>
      <c r="CH429" s="797"/>
      <c r="CI429" s="794"/>
      <c r="CJ429" s="794"/>
      <c r="CK429" s="794"/>
      <c r="CL429" s="794"/>
      <c r="CM429" s="794"/>
      <c r="CN429" s="794"/>
      <c r="CO429" s="794"/>
      <c r="CP429" s="794"/>
      <c r="CQ429" s="794"/>
      <c r="CR429" s="794"/>
      <c r="CS429" s="794"/>
      <c r="CT429" s="794"/>
      <c r="CU429" s="794"/>
      <c r="CV429" s="797"/>
      <c r="CW429" s="794"/>
      <c r="CX429" s="794"/>
      <c r="CY429" s="794"/>
      <c r="CZ429" s="794"/>
      <c r="DA429" s="794"/>
      <c r="DB429" s="794"/>
      <c r="DC429" s="794"/>
      <c r="DD429" s="794"/>
      <c r="DE429" s="794"/>
      <c r="DF429" s="794"/>
      <c r="DG429" s="794"/>
      <c r="DH429" s="794"/>
      <c r="DI429" s="794"/>
      <c r="DJ429" s="794"/>
      <c r="DK429" s="794"/>
      <c r="DL429" s="794"/>
      <c r="DM429" s="794"/>
      <c r="DN429" s="794"/>
      <c r="DO429" s="794"/>
      <c r="DP429" s="794"/>
      <c r="DQ429" s="794"/>
      <c r="DR429" s="812" t="str">
        <f t="shared" si="109"/>
        <v/>
      </c>
      <c r="DS429" s="806" t="str">
        <f t="shared" si="110"/>
        <v/>
      </c>
      <c r="DT429" s="807" t="str">
        <f t="shared" si="111"/>
        <v/>
      </c>
      <c r="DU429" s="807" t="str">
        <f t="shared" si="112"/>
        <v/>
      </c>
      <c r="DV429" s="808" t="str">
        <f t="shared" si="113"/>
        <v/>
      </c>
      <c r="DW429" s="793"/>
      <c r="DX429" s="794"/>
      <c r="DY429" s="794"/>
      <c r="DZ429" s="797"/>
      <c r="EA429" s="797"/>
      <c r="EB429" s="797"/>
      <c r="EC429" s="797"/>
      <c r="ED429" s="797"/>
      <c r="EE429" s="797"/>
      <c r="EF429" s="797"/>
      <c r="EG429" s="797"/>
      <c r="EH429" s="797"/>
      <c r="EI429" s="797"/>
      <c r="EJ429" s="797"/>
      <c r="EK429" s="797"/>
      <c r="EL429" s="797"/>
      <c r="EM429" s="794"/>
      <c r="EN429" s="794"/>
      <c r="EO429" s="794"/>
      <c r="EP429" s="794"/>
      <c r="EQ429" s="794"/>
      <c r="ER429" s="794"/>
      <c r="ES429" s="794"/>
      <c r="ET429" s="794"/>
      <c r="EU429" s="794"/>
      <c r="EV429" s="794"/>
      <c r="EW429" s="794"/>
      <c r="EX429" s="794"/>
      <c r="EY429" s="794"/>
      <c r="EZ429" s="797"/>
      <c r="FA429" s="794"/>
      <c r="FB429" s="794"/>
      <c r="FC429" s="794"/>
      <c r="FD429" s="794"/>
      <c r="FE429" s="794"/>
      <c r="FF429" s="794"/>
      <c r="FG429" s="794"/>
      <c r="FH429" s="794"/>
      <c r="FI429" s="794"/>
      <c r="FJ429" s="794"/>
      <c r="FK429" s="794"/>
      <c r="FL429" s="794"/>
      <c r="FM429" s="794"/>
      <c r="FN429" s="794"/>
      <c r="FO429" s="794"/>
      <c r="FP429" s="794"/>
      <c r="FQ429" s="794"/>
      <c r="FR429" s="794"/>
      <c r="FS429" s="794"/>
      <c r="FT429" s="794"/>
      <c r="FU429" s="794"/>
      <c r="FV429" s="812" t="str">
        <f t="shared" si="104"/>
        <v/>
      </c>
      <c r="FW429" s="806" t="str">
        <f t="shared" si="105"/>
        <v/>
      </c>
      <c r="FX429" s="807" t="str">
        <f t="shared" si="106"/>
        <v/>
      </c>
      <c r="FY429" s="807" t="str">
        <f t="shared" si="107"/>
        <v/>
      </c>
      <c r="FZ429" s="808" t="str">
        <f t="shared" si="108"/>
        <v/>
      </c>
    </row>
    <row r="430" spans="14:182" x14ac:dyDescent="0.2">
      <c r="N430" s="804">
        <f>SUM(AirVision!A429)</f>
        <v>0</v>
      </c>
      <c r="O430" s="793"/>
      <c r="P430" s="794"/>
      <c r="Q430" s="794"/>
      <c r="R430" s="797"/>
      <c r="S430" s="797"/>
      <c r="T430" s="797"/>
      <c r="U430" s="797"/>
      <c r="V430" s="797"/>
      <c r="W430" s="797"/>
      <c r="X430" s="797"/>
      <c r="Y430" s="797"/>
      <c r="Z430" s="797"/>
      <c r="AA430" s="797"/>
      <c r="AB430" s="797"/>
      <c r="AC430" s="797"/>
      <c r="AD430" s="797"/>
      <c r="AE430" s="794"/>
      <c r="AF430" s="794"/>
      <c r="AG430" s="794"/>
      <c r="AH430" s="794"/>
      <c r="AI430" s="794"/>
      <c r="AJ430" s="794"/>
      <c r="AK430" s="794"/>
      <c r="AL430" s="794"/>
      <c r="AM430" s="794"/>
      <c r="AN430" s="794"/>
      <c r="AO430" s="794"/>
      <c r="AP430" s="794"/>
      <c r="AQ430" s="794"/>
      <c r="AR430" s="794"/>
      <c r="AS430" s="794"/>
      <c r="AT430" s="794"/>
      <c r="AU430" s="794"/>
      <c r="AV430" s="794"/>
      <c r="AW430" s="794"/>
      <c r="AX430" s="794"/>
      <c r="AY430" s="794"/>
      <c r="AZ430" s="794"/>
      <c r="BA430" s="794"/>
      <c r="BB430" s="794"/>
      <c r="BC430" s="794"/>
      <c r="BD430" s="794"/>
      <c r="BE430" s="794"/>
      <c r="BF430" s="794"/>
      <c r="BG430" s="794"/>
      <c r="BH430" s="794"/>
      <c r="BI430" s="794"/>
      <c r="BJ430" s="794"/>
      <c r="BK430" s="794"/>
      <c r="BL430" s="794"/>
      <c r="BM430" s="794"/>
      <c r="BN430" s="812" t="str">
        <f t="shared" si="99"/>
        <v/>
      </c>
      <c r="BO430" s="806" t="str">
        <f t="shared" si="100"/>
        <v/>
      </c>
      <c r="BP430" s="807" t="str">
        <f t="shared" si="101"/>
        <v/>
      </c>
      <c r="BQ430" s="807" t="str">
        <f t="shared" si="102"/>
        <v/>
      </c>
      <c r="BR430" s="808" t="str">
        <f t="shared" si="103"/>
        <v/>
      </c>
      <c r="BS430" s="793"/>
      <c r="BT430" s="794"/>
      <c r="BU430" s="794"/>
      <c r="BV430" s="797"/>
      <c r="BW430" s="797"/>
      <c r="BX430" s="797"/>
      <c r="BY430" s="797"/>
      <c r="BZ430" s="797"/>
      <c r="CA430" s="797"/>
      <c r="CB430" s="797"/>
      <c r="CC430" s="797"/>
      <c r="CD430" s="797"/>
      <c r="CE430" s="797"/>
      <c r="CF430" s="797"/>
      <c r="CG430" s="797"/>
      <c r="CH430" s="797"/>
      <c r="CI430" s="794"/>
      <c r="CJ430" s="794"/>
      <c r="CK430" s="794"/>
      <c r="CL430" s="794"/>
      <c r="CM430" s="794"/>
      <c r="CN430" s="794"/>
      <c r="CO430" s="794"/>
      <c r="CP430" s="794"/>
      <c r="CQ430" s="794"/>
      <c r="CR430" s="794"/>
      <c r="CS430" s="794"/>
      <c r="CT430" s="794"/>
      <c r="CU430" s="794"/>
      <c r="CV430" s="797"/>
      <c r="CW430" s="794"/>
      <c r="CX430" s="794"/>
      <c r="CY430" s="794"/>
      <c r="CZ430" s="794"/>
      <c r="DA430" s="794"/>
      <c r="DB430" s="794"/>
      <c r="DC430" s="794"/>
      <c r="DD430" s="794"/>
      <c r="DE430" s="794"/>
      <c r="DF430" s="794"/>
      <c r="DG430" s="794"/>
      <c r="DH430" s="794"/>
      <c r="DI430" s="794"/>
      <c r="DJ430" s="794"/>
      <c r="DK430" s="794"/>
      <c r="DL430" s="794"/>
      <c r="DM430" s="794"/>
      <c r="DN430" s="794"/>
      <c r="DO430" s="794"/>
      <c r="DP430" s="794"/>
      <c r="DQ430" s="794"/>
      <c r="DR430" s="812" t="str">
        <f t="shared" si="109"/>
        <v/>
      </c>
      <c r="DS430" s="806" t="str">
        <f t="shared" si="110"/>
        <v/>
      </c>
      <c r="DT430" s="807" t="str">
        <f t="shared" si="111"/>
        <v/>
      </c>
      <c r="DU430" s="807" t="str">
        <f t="shared" si="112"/>
        <v/>
      </c>
      <c r="DV430" s="808" t="str">
        <f t="shared" si="113"/>
        <v/>
      </c>
      <c r="DW430" s="793"/>
      <c r="DX430" s="794"/>
      <c r="DY430" s="794"/>
      <c r="DZ430" s="797"/>
      <c r="EA430" s="797"/>
      <c r="EB430" s="797"/>
      <c r="EC430" s="797"/>
      <c r="ED430" s="797"/>
      <c r="EE430" s="797"/>
      <c r="EF430" s="797"/>
      <c r="EG430" s="797"/>
      <c r="EH430" s="797"/>
      <c r="EI430" s="797"/>
      <c r="EJ430" s="797"/>
      <c r="EK430" s="797"/>
      <c r="EL430" s="797"/>
      <c r="EM430" s="794"/>
      <c r="EN430" s="794"/>
      <c r="EO430" s="794"/>
      <c r="EP430" s="794"/>
      <c r="EQ430" s="794"/>
      <c r="ER430" s="794"/>
      <c r="ES430" s="794"/>
      <c r="ET430" s="794"/>
      <c r="EU430" s="794"/>
      <c r="EV430" s="794"/>
      <c r="EW430" s="794"/>
      <c r="EX430" s="794"/>
      <c r="EY430" s="794"/>
      <c r="EZ430" s="797"/>
      <c r="FA430" s="794"/>
      <c r="FB430" s="794"/>
      <c r="FC430" s="794"/>
      <c r="FD430" s="794"/>
      <c r="FE430" s="794"/>
      <c r="FF430" s="794"/>
      <c r="FG430" s="794"/>
      <c r="FH430" s="794"/>
      <c r="FI430" s="794"/>
      <c r="FJ430" s="794"/>
      <c r="FK430" s="794"/>
      <c r="FL430" s="794"/>
      <c r="FM430" s="794"/>
      <c r="FN430" s="794"/>
      <c r="FO430" s="794"/>
      <c r="FP430" s="794"/>
      <c r="FQ430" s="794"/>
      <c r="FR430" s="794"/>
      <c r="FS430" s="794"/>
      <c r="FT430" s="794"/>
      <c r="FU430" s="794"/>
      <c r="FV430" s="812" t="str">
        <f t="shared" si="104"/>
        <v/>
      </c>
      <c r="FW430" s="806" t="str">
        <f t="shared" si="105"/>
        <v/>
      </c>
      <c r="FX430" s="807" t="str">
        <f t="shared" si="106"/>
        <v/>
      </c>
      <c r="FY430" s="807" t="str">
        <f t="shared" si="107"/>
        <v/>
      </c>
      <c r="FZ430" s="808" t="str">
        <f t="shared" si="108"/>
        <v/>
      </c>
    </row>
    <row r="431" spans="14:182" x14ac:dyDescent="0.2">
      <c r="N431" s="804">
        <f>SUM(AirVision!A430)</f>
        <v>0</v>
      </c>
      <c r="O431" s="793"/>
      <c r="P431" s="794"/>
      <c r="Q431" s="794"/>
      <c r="R431" s="797"/>
      <c r="S431" s="797"/>
      <c r="T431" s="797"/>
      <c r="U431" s="797"/>
      <c r="V431" s="797"/>
      <c r="W431" s="797"/>
      <c r="X431" s="797"/>
      <c r="Y431" s="797"/>
      <c r="Z431" s="797"/>
      <c r="AA431" s="797"/>
      <c r="AB431" s="797"/>
      <c r="AC431" s="797"/>
      <c r="AD431" s="797"/>
      <c r="AE431" s="794"/>
      <c r="AF431" s="794"/>
      <c r="AG431" s="794"/>
      <c r="AH431" s="794"/>
      <c r="AI431" s="794"/>
      <c r="AJ431" s="794"/>
      <c r="AK431" s="794"/>
      <c r="AL431" s="794"/>
      <c r="AM431" s="794"/>
      <c r="AN431" s="794"/>
      <c r="AO431" s="794"/>
      <c r="AP431" s="794"/>
      <c r="AQ431" s="794"/>
      <c r="AR431" s="794"/>
      <c r="AS431" s="794"/>
      <c r="AT431" s="794"/>
      <c r="AU431" s="794"/>
      <c r="AV431" s="794"/>
      <c r="AW431" s="794"/>
      <c r="AX431" s="794"/>
      <c r="AY431" s="794"/>
      <c r="AZ431" s="794"/>
      <c r="BA431" s="794"/>
      <c r="BB431" s="794"/>
      <c r="BC431" s="794"/>
      <c r="BD431" s="794"/>
      <c r="BE431" s="794"/>
      <c r="BF431" s="794"/>
      <c r="BG431" s="794"/>
      <c r="BH431" s="794"/>
      <c r="BI431" s="794"/>
      <c r="BJ431" s="794"/>
      <c r="BK431" s="794"/>
      <c r="BL431" s="794"/>
      <c r="BM431" s="794"/>
      <c r="BN431" s="812" t="str">
        <f t="shared" si="99"/>
        <v/>
      </c>
      <c r="BO431" s="806" t="str">
        <f t="shared" si="100"/>
        <v/>
      </c>
      <c r="BP431" s="807" t="str">
        <f t="shared" si="101"/>
        <v/>
      </c>
      <c r="BQ431" s="807" t="str">
        <f t="shared" si="102"/>
        <v/>
      </c>
      <c r="BR431" s="808" t="str">
        <f t="shared" si="103"/>
        <v/>
      </c>
      <c r="BS431" s="793"/>
      <c r="BT431" s="794"/>
      <c r="BU431" s="794"/>
      <c r="BV431" s="797"/>
      <c r="BW431" s="797"/>
      <c r="BX431" s="797"/>
      <c r="BY431" s="797"/>
      <c r="BZ431" s="797"/>
      <c r="CA431" s="797"/>
      <c r="CB431" s="797"/>
      <c r="CC431" s="797"/>
      <c r="CD431" s="797"/>
      <c r="CE431" s="797"/>
      <c r="CF431" s="797"/>
      <c r="CG431" s="797"/>
      <c r="CH431" s="797"/>
      <c r="CI431" s="794"/>
      <c r="CJ431" s="794"/>
      <c r="CK431" s="794"/>
      <c r="CL431" s="794"/>
      <c r="CM431" s="794"/>
      <c r="CN431" s="794"/>
      <c r="CO431" s="794"/>
      <c r="CP431" s="794"/>
      <c r="CQ431" s="794"/>
      <c r="CR431" s="794"/>
      <c r="CS431" s="794"/>
      <c r="CT431" s="794"/>
      <c r="CU431" s="794"/>
      <c r="CV431" s="797"/>
      <c r="CW431" s="794"/>
      <c r="CX431" s="794"/>
      <c r="CY431" s="794"/>
      <c r="CZ431" s="794"/>
      <c r="DA431" s="794"/>
      <c r="DB431" s="794"/>
      <c r="DC431" s="794"/>
      <c r="DD431" s="794"/>
      <c r="DE431" s="794"/>
      <c r="DF431" s="794"/>
      <c r="DG431" s="794"/>
      <c r="DH431" s="794"/>
      <c r="DI431" s="794"/>
      <c r="DJ431" s="794"/>
      <c r="DK431" s="794"/>
      <c r="DL431" s="794"/>
      <c r="DM431" s="794"/>
      <c r="DN431" s="794"/>
      <c r="DO431" s="794"/>
      <c r="DP431" s="794"/>
      <c r="DQ431" s="794"/>
      <c r="DR431" s="812" t="str">
        <f t="shared" si="109"/>
        <v/>
      </c>
      <c r="DS431" s="806" t="str">
        <f t="shared" si="110"/>
        <v/>
      </c>
      <c r="DT431" s="807" t="str">
        <f t="shared" si="111"/>
        <v/>
      </c>
      <c r="DU431" s="807" t="str">
        <f t="shared" si="112"/>
        <v/>
      </c>
      <c r="DV431" s="808" t="str">
        <f t="shared" si="113"/>
        <v/>
      </c>
      <c r="DW431" s="793"/>
      <c r="DX431" s="794"/>
      <c r="DY431" s="794"/>
      <c r="DZ431" s="797"/>
      <c r="EA431" s="797"/>
      <c r="EB431" s="797"/>
      <c r="EC431" s="797"/>
      <c r="ED431" s="797"/>
      <c r="EE431" s="797"/>
      <c r="EF431" s="797"/>
      <c r="EG431" s="797"/>
      <c r="EH431" s="797"/>
      <c r="EI431" s="797"/>
      <c r="EJ431" s="797"/>
      <c r="EK431" s="797"/>
      <c r="EL431" s="797"/>
      <c r="EM431" s="794"/>
      <c r="EN431" s="794"/>
      <c r="EO431" s="794"/>
      <c r="EP431" s="794"/>
      <c r="EQ431" s="794"/>
      <c r="ER431" s="794"/>
      <c r="ES431" s="794"/>
      <c r="ET431" s="794"/>
      <c r="EU431" s="794"/>
      <c r="EV431" s="794"/>
      <c r="EW431" s="794"/>
      <c r="EX431" s="794"/>
      <c r="EY431" s="794"/>
      <c r="EZ431" s="797"/>
      <c r="FA431" s="794"/>
      <c r="FB431" s="794"/>
      <c r="FC431" s="794"/>
      <c r="FD431" s="794"/>
      <c r="FE431" s="794"/>
      <c r="FF431" s="794"/>
      <c r="FG431" s="794"/>
      <c r="FH431" s="794"/>
      <c r="FI431" s="794"/>
      <c r="FJ431" s="794"/>
      <c r="FK431" s="794"/>
      <c r="FL431" s="794"/>
      <c r="FM431" s="794"/>
      <c r="FN431" s="794"/>
      <c r="FO431" s="794"/>
      <c r="FP431" s="794"/>
      <c r="FQ431" s="794"/>
      <c r="FR431" s="794"/>
      <c r="FS431" s="794"/>
      <c r="FT431" s="794"/>
      <c r="FU431" s="794"/>
      <c r="FV431" s="812" t="str">
        <f t="shared" si="104"/>
        <v/>
      </c>
      <c r="FW431" s="806" t="str">
        <f t="shared" si="105"/>
        <v/>
      </c>
      <c r="FX431" s="807" t="str">
        <f t="shared" si="106"/>
        <v/>
      </c>
      <c r="FY431" s="807" t="str">
        <f t="shared" si="107"/>
        <v/>
      </c>
      <c r="FZ431" s="808" t="str">
        <f t="shared" si="108"/>
        <v/>
      </c>
    </row>
    <row r="432" spans="14:182" x14ac:dyDescent="0.2">
      <c r="N432" s="804">
        <f>SUM(AirVision!A431)</f>
        <v>0</v>
      </c>
      <c r="O432" s="793"/>
      <c r="P432" s="794"/>
      <c r="Q432" s="794"/>
      <c r="R432" s="797"/>
      <c r="S432" s="797"/>
      <c r="T432" s="797"/>
      <c r="U432" s="797"/>
      <c r="V432" s="797"/>
      <c r="W432" s="797"/>
      <c r="X432" s="797"/>
      <c r="Y432" s="797"/>
      <c r="Z432" s="797"/>
      <c r="AA432" s="797"/>
      <c r="AB432" s="797"/>
      <c r="AC432" s="797"/>
      <c r="AD432" s="797"/>
      <c r="AE432" s="794"/>
      <c r="AF432" s="794"/>
      <c r="AG432" s="794"/>
      <c r="AH432" s="794"/>
      <c r="AI432" s="794"/>
      <c r="AJ432" s="794"/>
      <c r="AK432" s="794"/>
      <c r="AL432" s="794"/>
      <c r="AM432" s="794"/>
      <c r="AN432" s="794"/>
      <c r="AO432" s="794"/>
      <c r="AP432" s="794"/>
      <c r="AQ432" s="794"/>
      <c r="AR432" s="794"/>
      <c r="AS432" s="794"/>
      <c r="AT432" s="794"/>
      <c r="AU432" s="794"/>
      <c r="AV432" s="794"/>
      <c r="AW432" s="794"/>
      <c r="AX432" s="794"/>
      <c r="AY432" s="794"/>
      <c r="AZ432" s="794"/>
      <c r="BA432" s="794"/>
      <c r="BB432" s="794"/>
      <c r="BC432" s="794"/>
      <c r="BD432" s="794"/>
      <c r="BE432" s="794"/>
      <c r="BF432" s="794"/>
      <c r="BG432" s="794"/>
      <c r="BH432" s="794"/>
      <c r="BI432" s="794"/>
      <c r="BJ432" s="794"/>
      <c r="BK432" s="794"/>
      <c r="BL432" s="794"/>
      <c r="BM432" s="794"/>
      <c r="BN432" s="812" t="str">
        <f t="shared" si="99"/>
        <v/>
      </c>
      <c r="BO432" s="806" t="str">
        <f t="shared" si="100"/>
        <v/>
      </c>
      <c r="BP432" s="807" t="str">
        <f t="shared" si="101"/>
        <v/>
      </c>
      <c r="BQ432" s="807" t="str">
        <f t="shared" si="102"/>
        <v/>
      </c>
      <c r="BR432" s="808" t="str">
        <f t="shared" si="103"/>
        <v/>
      </c>
      <c r="BS432" s="793"/>
      <c r="BT432" s="794"/>
      <c r="BU432" s="794"/>
      <c r="BV432" s="797"/>
      <c r="BW432" s="797"/>
      <c r="BX432" s="797"/>
      <c r="BY432" s="797"/>
      <c r="BZ432" s="797"/>
      <c r="CA432" s="797"/>
      <c r="CB432" s="797"/>
      <c r="CC432" s="797"/>
      <c r="CD432" s="797"/>
      <c r="CE432" s="797"/>
      <c r="CF432" s="797"/>
      <c r="CG432" s="797"/>
      <c r="CH432" s="797"/>
      <c r="CI432" s="794"/>
      <c r="CJ432" s="794"/>
      <c r="CK432" s="794"/>
      <c r="CL432" s="794"/>
      <c r="CM432" s="794"/>
      <c r="CN432" s="794"/>
      <c r="CO432" s="794"/>
      <c r="CP432" s="794"/>
      <c r="CQ432" s="794"/>
      <c r="CR432" s="794"/>
      <c r="CS432" s="794"/>
      <c r="CT432" s="794"/>
      <c r="CU432" s="794"/>
      <c r="CV432" s="797"/>
      <c r="CW432" s="794"/>
      <c r="CX432" s="794"/>
      <c r="CY432" s="794"/>
      <c r="CZ432" s="794"/>
      <c r="DA432" s="794"/>
      <c r="DB432" s="794"/>
      <c r="DC432" s="794"/>
      <c r="DD432" s="794"/>
      <c r="DE432" s="794"/>
      <c r="DF432" s="794"/>
      <c r="DG432" s="794"/>
      <c r="DH432" s="794"/>
      <c r="DI432" s="794"/>
      <c r="DJ432" s="794"/>
      <c r="DK432" s="794"/>
      <c r="DL432" s="794"/>
      <c r="DM432" s="794"/>
      <c r="DN432" s="794"/>
      <c r="DO432" s="794"/>
      <c r="DP432" s="794"/>
      <c r="DQ432" s="794"/>
      <c r="DR432" s="812" t="str">
        <f t="shared" si="109"/>
        <v/>
      </c>
      <c r="DS432" s="806" t="str">
        <f t="shared" si="110"/>
        <v/>
      </c>
      <c r="DT432" s="807" t="str">
        <f t="shared" si="111"/>
        <v/>
      </c>
      <c r="DU432" s="807" t="str">
        <f t="shared" si="112"/>
        <v/>
      </c>
      <c r="DV432" s="808" t="str">
        <f t="shared" si="113"/>
        <v/>
      </c>
      <c r="DW432" s="793"/>
      <c r="DX432" s="794"/>
      <c r="DY432" s="794"/>
      <c r="DZ432" s="797"/>
      <c r="EA432" s="797"/>
      <c r="EB432" s="797"/>
      <c r="EC432" s="797"/>
      <c r="ED432" s="797"/>
      <c r="EE432" s="797"/>
      <c r="EF432" s="797"/>
      <c r="EG432" s="797"/>
      <c r="EH432" s="797"/>
      <c r="EI432" s="797"/>
      <c r="EJ432" s="797"/>
      <c r="EK432" s="797"/>
      <c r="EL432" s="797"/>
      <c r="EM432" s="794"/>
      <c r="EN432" s="794"/>
      <c r="EO432" s="794"/>
      <c r="EP432" s="794"/>
      <c r="EQ432" s="794"/>
      <c r="ER432" s="794"/>
      <c r="ES432" s="794"/>
      <c r="ET432" s="794"/>
      <c r="EU432" s="794"/>
      <c r="EV432" s="794"/>
      <c r="EW432" s="794"/>
      <c r="EX432" s="794"/>
      <c r="EY432" s="794"/>
      <c r="EZ432" s="797"/>
      <c r="FA432" s="794"/>
      <c r="FB432" s="794"/>
      <c r="FC432" s="794"/>
      <c r="FD432" s="794"/>
      <c r="FE432" s="794"/>
      <c r="FF432" s="794"/>
      <c r="FG432" s="794"/>
      <c r="FH432" s="794"/>
      <c r="FI432" s="794"/>
      <c r="FJ432" s="794"/>
      <c r="FK432" s="794"/>
      <c r="FL432" s="794"/>
      <c r="FM432" s="794"/>
      <c r="FN432" s="794"/>
      <c r="FO432" s="794"/>
      <c r="FP432" s="794"/>
      <c r="FQ432" s="794"/>
      <c r="FR432" s="794"/>
      <c r="FS432" s="794"/>
      <c r="FT432" s="794"/>
      <c r="FU432" s="794"/>
      <c r="FV432" s="812" t="str">
        <f t="shared" si="104"/>
        <v/>
      </c>
      <c r="FW432" s="806" t="str">
        <f t="shared" si="105"/>
        <v/>
      </c>
      <c r="FX432" s="807" t="str">
        <f t="shared" si="106"/>
        <v/>
      </c>
      <c r="FY432" s="807" t="str">
        <f t="shared" si="107"/>
        <v/>
      </c>
      <c r="FZ432" s="808" t="str">
        <f t="shared" si="108"/>
        <v/>
      </c>
    </row>
    <row r="433" spans="14:182" x14ac:dyDescent="0.2">
      <c r="N433" s="804">
        <f>SUM(AirVision!A432)</f>
        <v>0</v>
      </c>
      <c r="O433" s="793"/>
      <c r="P433" s="794"/>
      <c r="Q433" s="794"/>
      <c r="R433" s="797"/>
      <c r="S433" s="797"/>
      <c r="T433" s="797"/>
      <c r="U433" s="797"/>
      <c r="V433" s="797"/>
      <c r="W433" s="797"/>
      <c r="X433" s="797"/>
      <c r="Y433" s="797"/>
      <c r="Z433" s="797"/>
      <c r="AA433" s="797"/>
      <c r="AB433" s="797"/>
      <c r="AC433" s="797"/>
      <c r="AD433" s="797"/>
      <c r="AE433" s="794"/>
      <c r="AF433" s="794"/>
      <c r="AG433" s="794"/>
      <c r="AH433" s="794"/>
      <c r="AI433" s="794"/>
      <c r="AJ433" s="794"/>
      <c r="AK433" s="794"/>
      <c r="AL433" s="794"/>
      <c r="AM433" s="794"/>
      <c r="AN433" s="794"/>
      <c r="AO433" s="794"/>
      <c r="AP433" s="794"/>
      <c r="AQ433" s="794"/>
      <c r="AR433" s="794"/>
      <c r="AS433" s="794"/>
      <c r="AT433" s="794"/>
      <c r="AU433" s="794"/>
      <c r="AV433" s="794"/>
      <c r="AW433" s="794"/>
      <c r="AX433" s="794"/>
      <c r="AY433" s="794"/>
      <c r="AZ433" s="794"/>
      <c r="BA433" s="794"/>
      <c r="BB433" s="794"/>
      <c r="BC433" s="794"/>
      <c r="BD433" s="794"/>
      <c r="BE433" s="794"/>
      <c r="BF433" s="794"/>
      <c r="BG433" s="794"/>
      <c r="BH433" s="794"/>
      <c r="BI433" s="794"/>
      <c r="BJ433" s="794"/>
      <c r="BK433" s="794"/>
      <c r="BL433" s="794"/>
      <c r="BM433" s="794"/>
      <c r="BN433" s="812" t="str">
        <f t="shared" si="99"/>
        <v/>
      </c>
      <c r="BO433" s="806" t="str">
        <f t="shared" si="100"/>
        <v/>
      </c>
      <c r="BP433" s="807" t="str">
        <f t="shared" si="101"/>
        <v/>
      </c>
      <c r="BQ433" s="807" t="str">
        <f t="shared" si="102"/>
        <v/>
      </c>
      <c r="BR433" s="808" t="str">
        <f t="shared" si="103"/>
        <v/>
      </c>
      <c r="BS433" s="793"/>
      <c r="BT433" s="794"/>
      <c r="BU433" s="794"/>
      <c r="BV433" s="797"/>
      <c r="BW433" s="797"/>
      <c r="BX433" s="797"/>
      <c r="BY433" s="797"/>
      <c r="BZ433" s="797"/>
      <c r="CA433" s="797"/>
      <c r="CB433" s="797"/>
      <c r="CC433" s="797"/>
      <c r="CD433" s="797"/>
      <c r="CE433" s="797"/>
      <c r="CF433" s="797"/>
      <c r="CG433" s="797"/>
      <c r="CH433" s="797"/>
      <c r="CI433" s="794"/>
      <c r="CJ433" s="794"/>
      <c r="CK433" s="794"/>
      <c r="CL433" s="794"/>
      <c r="CM433" s="794"/>
      <c r="CN433" s="794"/>
      <c r="CO433" s="794"/>
      <c r="CP433" s="794"/>
      <c r="CQ433" s="794"/>
      <c r="CR433" s="794"/>
      <c r="CS433" s="794"/>
      <c r="CT433" s="794"/>
      <c r="CU433" s="794"/>
      <c r="CV433" s="797"/>
      <c r="CW433" s="794"/>
      <c r="CX433" s="794"/>
      <c r="CY433" s="794"/>
      <c r="CZ433" s="794"/>
      <c r="DA433" s="794"/>
      <c r="DB433" s="794"/>
      <c r="DC433" s="794"/>
      <c r="DD433" s="794"/>
      <c r="DE433" s="794"/>
      <c r="DF433" s="794"/>
      <c r="DG433" s="794"/>
      <c r="DH433" s="794"/>
      <c r="DI433" s="794"/>
      <c r="DJ433" s="794"/>
      <c r="DK433" s="794"/>
      <c r="DL433" s="794"/>
      <c r="DM433" s="794"/>
      <c r="DN433" s="794"/>
      <c r="DO433" s="794"/>
      <c r="DP433" s="794"/>
      <c r="DQ433" s="794"/>
      <c r="DR433" s="812" t="str">
        <f t="shared" si="109"/>
        <v/>
      </c>
      <c r="DS433" s="806" t="str">
        <f t="shared" si="110"/>
        <v/>
      </c>
      <c r="DT433" s="807" t="str">
        <f t="shared" si="111"/>
        <v/>
      </c>
      <c r="DU433" s="807" t="str">
        <f t="shared" si="112"/>
        <v/>
      </c>
      <c r="DV433" s="808" t="str">
        <f t="shared" si="113"/>
        <v/>
      </c>
      <c r="DW433" s="793"/>
      <c r="DX433" s="794"/>
      <c r="DY433" s="794"/>
      <c r="DZ433" s="797"/>
      <c r="EA433" s="797"/>
      <c r="EB433" s="797"/>
      <c r="EC433" s="797"/>
      <c r="ED433" s="797"/>
      <c r="EE433" s="797"/>
      <c r="EF433" s="797"/>
      <c r="EG433" s="797"/>
      <c r="EH433" s="797"/>
      <c r="EI433" s="797"/>
      <c r="EJ433" s="797"/>
      <c r="EK433" s="797"/>
      <c r="EL433" s="797"/>
      <c r="EM433" s="794"/>
      <c r="EN433" s="794"/>
      <c r="EO433" s="794"/>
      <c r="EP433" s="794"/>
      <c r="EQ433" s="794"/>
      <c r="ER433" s="794"/>
      <c r="ES433" s="794"/>
      <c r="ET433" s="794"/>
      <c r="EU433" s="794"/>
      <c r="EV433" s="794"/>
      <c r="EW433" s="794"/>
      <c r="EX433" s="794"/>
      <c r="EY433" s="794"/>
      <c r="EZ433" s="797"/>
      <c r="FA433" s="794"/>
      <c r="FB433" s="794"/>
      <c r="FC433" s="794"/>
      <c r="FD433" s="794"/>
      <c r="FE433" s="794"/>
      <c r="FF433" s="794"/>
      <c r="FG433" s="794"/>
      <c r="FH433" s="794"/>
      <c r="FI433" s="794"/>
      <c r="FJ433" s="794"/>
      <c r="FK433" s="794"/>
      <c r="FL433" s="794"/>
      <c r="FM433" s="794"/>
      <c r="FN433" s="794"/>
      <c r="FO433" s="794"/>
      <c r="FP433" s="794"/>
      <c r="FQ433" s="794"/>
      <c r="FR433" s="794"/>
      <c r="FS433" s="794"/>
      <c r="FT433" s="794"/>
      <c r="FU433" s="794"/>
      <c r="FV433" s="812" t="str">
        <f t="shared" si="104"/>
        <v/>
      </c>
      <c r="FW433" s="806" t="str">
        <f t="shared" si="105"/>
        <v/>
      </c>
      <c r="FX433" s="807" t="str">
        <f t="shared" si="106"/>
        <v/>
      </c>
      <c r="FY433" s="807" t="str">
        <f t="shared" si="107"/>
        <v/>
      </c>
      <c r="FZ433" s="808" t="str">
        <f t="shared" si="108"/>
        <v/>
      </c>
    </row>
    <row r="434" spans="14:182" x14ac:dyDescent="0.2">
      <c r="N434" s="804">
        <f>SUM(AirVision!A433)</f>
        <v>0</v>
      </c>
      <c r="O434" s="793"/>
      <c r="P434" s="794"/>
      <c r="Q434" s="794"/>
      <c r="R434" s="797"/>
      <c r="S434" s="797"/>
      <c r="T434" s="797"/>
      <c r="U434" s="797"/>
      <c r="V434" s="797"/>
      <c r="W434" s="797"/>
      <c r="X434" s="797"/>
      <c r="Y434" s="797"/>
      <c r="Z434" s="797"/>
      <c r="AA434" s="797"/>
      <c r="AB434" s="797"/>
      <c r="AC434" s="797"/>
      <c r="AD434" s="797"/>
      <c r="AE434" s="794"/>
      <c r="AF434" s="794"/>
      <c r="AG434" s="794"/>
      <c r="AH434" s="794"/>
      <c r="AI434" s="794"/>
      <c r="AJ434" s="794"/>
      <c r="AK434" s="794"/>
      <c r="AL434" s="794"/>
      <c r="AM434" s="794"/>
      <c r="AN434" s="794"/>
      <c r="AO434" s="794"/>
      <c r="AP434" s="794"/>
      <c r="AQ434" s="794"/>
      <c r="AR434" s="794"/>
      <c r="AS434" s="794"/>
      <c r="AT434" s="794"/>
      <c r="AU434" s="794"/>
      <c r="AV434" s="794"/>
      <c r="AW434" s="794"/>
      <c r="AX434" s="794"/>
      <c r="AY434" s="794"/>
      <c r="AZ434" s="794"/>
      <c r="BA434" s="794"/>
      <c r="BB434" s="794"/>
      <c r="BC434" s="794"/>
      <c r="BD434" s="794"/>
      <c r="BE434" s="794"/>
      <c r="BF434" s="794"/>
      <c r="BG434" s="794"/>
      <c r="BH434" s="794"/>
      <c r="BI434" s="794"/>
      <c r="BJ434" s="794"/>
      <c r="BK434" s="794"/>
      <c r="BL434" s="794"/>
      <c r="BM434" s="794"/>
      <c r="BN434" s="812" t="str">
        <f t="shared" si="99"/>
        <v/>
      </c>
      <c r="BO434" s="806" t="str">
        <f t="shared" si="100"/>
        <v/>
      </c>
      <c r="BP434" s="807" t="str">
        <f t="shared" si="101"/>
        <v/>
      </c>
      <c r="BQ434" s="807" t="str">
        <f t="shared" si="102"/>
        <v/>
      </c>
      <c r="BR434" s="808" t="str">
        <f t="shared" si="103"/>
        <v/>
      </c>
      <c r="BS434" s="793"/>
      <c r="BT434" s="794"/>
      <c r="BU434" s="794"/>
      <c r="BV434" s="797"/>
      <c r="BW434" s="797"/>
      <c r="BX434" s="797"/>
      <c r="BY434" s="797"/>
      <c r="BZ434" s="797"/>
      <c r="CA434" s="797"/>
      <c r="CB434" s="797"/>
      <c r="CC434" s="797"/>
      <c r="CD434" s="797"/>
      <c r="CE434" s="797"/>
      <c r="CF434" s="797"/>
      <c r="CG434" s="797"/>
      <c r="CH434" s="797"/>
      <c r="CI434" s="794"/>
      <c r="CJ434" s="794"/>
      <c r="CK434" s="794"/>
      <c r="CL434" s="794"/>
      <c r="CM434" s="794"/>
      <c r="CN434" s="794"/>
      <c r="CO434" s="794"/>
      <c r="CP434" s="794"/>
      <c r="CQ434" s="794"/>
      <c r="CR434" s="794"/>
      <c r="CS434" s="794"/>
      <c r="CT434" s="794"/>
      <c r="CU434" s="794"/>
      <c r="CV434" s="797"/>
      <c r="CW434" s="794"/>
      <c r="CX434" s="794"/>
      <c r="CY434" s="794"/>
      <c r="CZ434" s="794"/>
      <c r="DA434" s="794"/>
      <c r="DB434" s="794"/>
      <c r="DC434" s="794"/>
      <c r="DD434" s="794"/>
      <c r="DE434" s="794"/>
      <c r="DF434" s="794"/>
      <c r="DG434" s="794"/>
      <c r="DH434" s="794"/>
      <c r="DI434" s="794"/>
      <c r="DJ434" s="794"/>
      <c r="DK434" s="794"/>
      <c r="DL434" s="794"/>
      <c r="DM434" s="794"/>
      <c r="DN434" s="794"/>
      <c r="DO434" s="794"/>
      <c r="DP434" s="794"/>
      <c r="DQ434" s="794"/>
      <c r="DR434" s="812" t="str">
        <f t="shared" si="109"/>
        <v/>
      </c>
      <c r="DS434" s="806" t="str">
        <f t="shared" si="110"/>
        <v/>
      </c>
      <c r="DT434" s="807" t="str">
        <f t="shared" si="111"/>
        <v/>
      </c>
      <c r="DU434" s="807" t="str">
        <f t="shared" si="112"/>
        <v/>
      </c>
      <c r="DV434" s="808" t="str">
        <f t="shared" si="113"/>
        <v/>
      </c>
      <c r="DW434" s="793"/>
      <c r="DX434" s="794"/>
      <c r="DY434" s="794"/>
      <c r="DZ434" s="797"/>
      <c r="EA434" s="797"/>
      <c r="EB434" s="797"/>
      <c r="EC434" s="797"/>
      <c r="ED434" s="797"/>
      <c r="EE434" s="797"/>
      <c r="EF434" s="797"/>
      <c r="EG434" s="797"/>
      <c r="EH434" s="797"/>
      <c r="EI434" s="797"/>
      <c r="EJ434" s="797"/>
      <c r="EK434" s="797"/>
      <c r="EL434" s="797"/>
      <c r="EM434" s="794"/>
      <c r="EN434" s="794"/>
      <c r="EO434" s="794"/>
      <c r="EP434" s="794"/>
      <c r="EQ434" s="794"/>
      <c r="ER434" s="794"/>
      <c r="ES434" s="794"/>
      <c r="ET434" s="794"/>
      <c r="EU434" s="794"/>
      <c r="EV434" s="794"/>
      <c r="EW434" s="794"/>
      <c r="EX434" s="794"/>
      <c r="EY434" s="794"/>
      <c r="EZ434" s="797"/>
      <c r="FA434" s="794"/>
      <c r="FB434" s="794"/>
      <c r="FC434" s="794"/>
      <c r="FD434" s="794"/>
      <c r="FE434" s="794"/>
      <c r="FF434" s="794"/>
      <c r="FG434" s="794"/>
      <c r="FH434" s="794"/>
      <c r="FI434" s="794"/>
      <c r="FJ434" s="794"/>
      <c r="FK434" s="794"/>
      <c r="FL434" s="794"/>
      <c r="FM434" s="794"/>
      <c r="FN434" s="794"/>
      <c r="FO434" s="794"/>
      <c r="FP434" s="794"/>
      <c r="FQ434" s="794"/>
      <c r="FR434" s="794"/>
      <c r="FS434" s="794"/>
      <c r="FT434" s="794"/>
      <c r="FU434" s="794"/>
      <c r="FV434" s="812" t="str">
        <f t="shared" si="104"/>
        <v/>
      </c>
      <c r="FW434" s="806" t="str">
        <f t="shared" si="105"/>
        <v/>
      </c>
      <c r="FX434" s="807" t="str">
        <f t="shared" si="106"/>
        <v/>
      </c>
      <c r="FY434" s="807" t="str">
        <f t="shared" si="107"/>
        <v/>
      </c>
      <c r="FZ434" s="808" t="str">
        <f t="shared" si="108"/>
        <v/>
      </c>
    </row>
    <row r="435" spans="14:182" x14ac:dyDescent="0.2">
      <c r="N435" s="804">
        <f>SUM(AirVision!A434)</f>
        <v>0</v>
      </c>
      <c r="O435" s="793"/>
      <c r="P435" s="794"/>
      <c r="Q435" s="794"/>
      <c r="R435" s="797"/>
      <c r="S435" s="797"/>
      <c r="T435" s="797"/>
      <c r="U435" s="797"/>
      <c r="V435" s="797"/>
      <c r="W435" s="797"/>
      <c r="X435" s="797"/>
      <c r="Y435" s="797"/>
      <c r="Z435" s="797"/>
      <c r="AA435" s="797"/>
      <c r="AB435" s="797"/>
      <c r="AC435" s="797"/>
      <c r="AD435" s="797"/>
      <c r="AE435" s="794"/>
      <c r="AF435" s="794"/>
      <c r="AG435" s="794"/>
      <c r="AH435" s="794"/>
      <c r="AI435" s="794"/>
      <c r="AJ435" s="794"/>
      <c r="AK435" s="794"/>
      <c r="AL435" s="794"/>
      <c r="AM435" s="794"/>
      <c r="AN435" s="794"/>
      <c r="AO435" s="794"/>
      <c r="AP435" s="794"/>
      <c r="AQ435" s="794"/>
      <c r="AR435" s="794"/>
      <c r="AS435" s="794"/>
      <c r="AT435" s="794"/>
      <c r="AU435" s="794"/>
      <c r="AV435" s="794"/>
      <c r="AW435" s="794"/>
      <c r="AX435" s="794"/>
      <c r="AY435" s="794"/>
      <c r="AZ435" s="794"/>
      <c r="BA435" s="794"/>
      <c r="BB435" s="794"/>
      <c r="BC435" s="794"/>
      <c r="BD435" s="794"/>
      <c r="BE435" s="794"/>
      <c r="BF435" s="794"/>
      <c r="BG435" s="794"/>
      <c r="BH435" s="794"/>
      <c r="BI435" s="794"/>
      <c r="BJ435" s="794"/>
      <c r="BK435" s="794"/>
      <c r="BL435" s="794"/>
      <c r="BM435" s="794"/>
      <c r="BN435" s="812" t="str">
        <f t="shared" si="99"/>
        <v/>
      </c>
      <c r="BO435" s="806" t="str">
        <f t="shared" si="100"/>
        <v/>
      </c>
      <c r="BP435" s="807" t="str">
        <f t="shared" si="101"/>
        <v/>
      </c>
      <c r="BQ435" s="807" t="str">
        <f t="shared" si="102"/>
        <v/>
      </c>
      <c r="BR435" s="808" t="str">
        <f t="shared" si="103"/>
        <v/>
      </c>
      <c r="BS435" s="793"/>
      <c r="BT435" s="794"/>
      <c r="BU435" s="794"/>
      <c r="BV435" s="797"/>
      <c r="BW435" s="797"/>
      <c r="BX435" s="797"/>
      <c r="BY435" s="797"/>
      <c r="BZ435" s="797"/>
      <c r="CA435" s="797"/>
      <c r="CB435" s="797"/>
      <c r="CC435" s="797"/>
      <c r="CD435" s="797"/>
      <c r="CE435" s="797"/>
      <c r="CF435" s="797"/>
      <c r="CG435" s="797"/>
      <c r="CH435" s="797"/>
      <c r="CI435" s="794"/>
      <c r="CJ435" s="794"/>
      <c r="CK435" s="794"/>
      <c r="CL435" s="794"/>
      <c r="CM435" s="794"/>
      <c r="CN435" s="794"/>
      <c r="CO435" s="794"/>
      <c r="CP435" s="794"/>
      <c r="CQ435" s="794"/>
      <c r="CR435" s="794"/>
      <c r="CS435" s="794"/>
      <c r="CT435" s="794"/>
      <c r="CU435" s="794"/>
      <c r="CV435" s="797"/>
      <c r="CW435" s="794"/>
      <c r="CX435" s="794"/>
      <c r="CY435" s="794"/>
      <c r="CZ435" s="794"/>
      <c r="DA435" s="794"/>
      <c r="DB435" s="794"/>
      <c r="DC435" s="794"/>
      <c r="DD435" s="794"/>
      <c r="DE435" s="794"/>
      <c r="DF435" s="794"/>
      <c r="DG435" s="794"/>
      <c r="DH435" s="794"/>
      <c r="DI435" s="794"/>
      <c r="DJ435" s="794"/>
      <c r="DK435" s="794"/>
      <c r="DL435" s="794"/>
      <c r="DM435" s="794"/>
      <c r="DN435" s="794"/>
      <c r="DO435" s="794"/>
      <c r="DP435" s="794"/>
      <c r="DQ435" s="794"/>
      <c r="DR435" s="812" t="str">
        <f t="shared" si="109"/>
        <v/>
      </c>
      <c r="DS435" s="806" t="str">
        <f t="shared" si="110"/>
        <v/>
      </c>
      <c r="DT435" s="807" t="str">
        <f t="shared" si="111"/>
        <v/>
      </c>
      <c r="DU435" s="807" t="str">
        <f t="shared" si="112"/>
        <v/>
      </c>
      <c r="DV435" s="808" t="str">
        <f t="shared" si="113"/>
        <v/>
      </c>
      <c r="DW435" s="793"/>
      <c r="DX435" s="794"/>
      <c r="DY435" s="794"/>
      <c r="DZ435" s="797"/>
      <c r="EA435" s="797"/>
      <c r="EB435" s="797"/>
      <c r="EC435" s="797"/>
      <c r="ED435" s="797"/>
      <c r="EE435" s="797"/>
      <c r="EF435" s="797"/>
      <c r="EG435" s="797"/>
      <c r="EH435" s="797"/>
      <c r="EI435" s="797"/>
      <c r="EJ435" s="797"/>
      <c r="EK435" s="797"/>
      <c r="EL435" s="797"/>
      <c r="EM435" s="794"/>
      <c r="EN435" s="794"/>
      <c r="EO435" s="794"/>
      <c r="EP435" s="794"/>
      <c r="EQ435" s="794"/>
      <c r="ER435" s="794"/>
      <c r="ES435" s="794"/>
      <c r="ET435" s="794"/>
      <c r="EU435" s="794"/>
      <c r="EV435" s="794"/>
      <c r="EW435" s="794"/>
      <c r="EX435" s="794"/>
      <c r="EY435" s="794"/>
      <c r="EZ435" s="797"/>
      <c r="FA435" s="794"/>
      <c r="FB435" s="794"/>
      <c r="FC435" s="794"/>
      <c r="FD435" s="794"/>
      <c r="FE435" s="794"/>
      <c r="FF435" s="794"/>
      <c r="FG435" s="794"/>
      <c r="FH435" s="794"/>
      <c r="FI435" s="794"/>
      <c r="FJ435" s="794"/>
      <c r="FK435" s="794"/>
      <c r="FL435" s="794"/>
      <c r="FM435" s="794"/>
      <c r="FN435" s="794"/>
      <c r="FO435" s="794"/>
      <c r="FP435" s="794"/>
      <c r="FQ435" s="794"/>
      <c r="FR435" s="794"/>
      <c r="FS435" s="794"/>
      <c r="FT435" s="794"/>
      <c r="FU435" s="794"/>
      <c r="FV435" s="812" t="str">
        <f t="shared" si="104"/>
        <v/>
      </c>
      <c r="FW435" s="806" t="str">
        <f t="shared" si="105"/>
        <v/>
      </c>
      <c r="FX435" s="807" t="str">
        <f t="shared" si="106"/>
        <v/>
      </c>
      <c r="FY435" s="807" t="str">
        <f t="shared" si="107"/>
        <v/>
      </c>
      <c r="FZ435" s="808" t="str">
        <f t="shared" si="108"/>
        <v/>
      </c>
    </row>
    <row r="436" spans="14:182" x14ac:dyDescent="0.2">
      <c r="N436" s="804">
        <f>SUM(AirVision!A435)</f>
        <v>0</v>
      </c>
      <c r="O436" s="793"/>
      <c r="P436" s="794"/>
      <c r="Q436" s="794"/>
      <c r="R436" s="797"/>
      <c r="S436" s="797"/>
      <c r="T436" s="797"/>
      <c r="U436" s="797"/>
      <c r="V436" s="797"/>
      <c r="W436" s="797"/>
      <c r="X436" s="797"/>
      <c r="Y436" s="797"/>
      <c r="Z436" s="797"/>
      <c r="AA436" s="797"/>
      <c r="AB436" s="797"/>
      <c r="AC436" s="797"/>
      <c r="AD436" s="797"/>
      <c r="AE436" s="794"/>
      <c r="AF436" s="794"/>
      <c r="AG436" s="794"/>
      <c r="AH436" s="794"/>
      <c r="AI436" s="794"/>
      <c r="AJ436" s="794"/>
      <c r="AK436" s="794"/>
      <c r="AL436" s="794"/>
      <c r="AM436" s="794"/>
      <c r="AN436" s="794"/>
      <c r="AO436" s="794"/>
      <c r="AP436" s="794"/>
      <c r="AQ436" s="794"/>
      <c r="AR436" s="794"/>
      <c r="AS436" s="794"/>
      <c r="AT436" s="794"/>
      <c r="AU436" s="794"/>
      <c r="AV436" s="794"/>
      <c r="AW436" s="794"/>
      <c r="AX436" s="794"/>
      <c r="AY436" s="794"/>
      <c r="AZ436" s="794"/>
      <c r="BA436" s="794"/>
      <c r="BB436" s="794"/>
      <c r="BC436" s="794"/>
      <c r="BD436" s="794"/>
      <c r="BE436" s="794"/>
      <c r="BF436" s="794"/>
      <c r="BG436" s="794"/>
      <c r="BH436" s="794"/>
      <c r="BI436" s="794"/>
      <c r="BJ436" s="794"/>
      <c r="BK436" s="794"/>
      <c r="BL436" s="794"/>
      <c r="BM436" s="794"/>
      <c r="BN436" s="812" t="str">
        <f t="shared" si="99"/>
        <v/>
      </c>
      <c r="BO436" s="806" t="str">
        <f t="shared" si="100"/>
        <v/>
      </c>
      <c r="BP436" s="807" t="str">
        <f t="shared" si="101"/>
        <v/>
      </c>
      <c r="BQ436" s="807" t="str">
        <f t="shared" si="102"/>
        <v/>
      </c>
      <c r="BR436" s="808" t="str">
        <f t="shared" si="103"/>
        <v/>
      </c>
      <c r="BS436" s="793"/>
      <c r="BT436" s="794"/>
      <c r="BU436" s="794"/>
      <c r="BV436" s="797"/>
      <c r="BW436" s="797"/>
      <c r="BX436" s="797"/>
      <c r="BY436" s="797"/>
      <c r="BZ436" s="797"/>
      <c r="CA436" s="797"/>
      <c r="CB436" s="797"/>
      <c r="CC436" s="797"/>
      <c r="CD436" s="797"/>
      <c r="CE436" s="797"/>
      <c r="CF436" s="797"/>
      <c r="CG436" s="797"/>
      <c r="CH436" s="797"/>
      <c r="CI436" s="794"/>
      <c r="CJ436" s="794"/>
      <c r="CK436" s="794"/>
      <c r="CL436" s="794"/>
      <c r="CM436" s="794"/>
      <c r="CN436" s="794"/>
      <c r="CO436" s="794"/>
      <c r="CP436" s="794"/>
      <c r="CQ436" s="794"/>
      <c r="CR436" s="794"/>
      <c r="CS436" s="794"/>
      <c r="CT436" s="794"/>
      <c r="CU436" s="794"/>
      <c r="CV436" s="797"/>
      <c r="CW436" s="794"/>
      <c r="CX436" s="794"/>
      <c r="CY436" s="794"/>
      <c r="CZ436" s="794"/>
      <c r="DA436" s="794"/>
      <c r="DB436" s="794"/>
      <c r="DC436" s="794"/>
      <c r="DD436" s="794"/>
      <c r="DE436" s="794"/>
      <c r="DF436" s="794"/>
      <c r="DG436" s="794"/>
      <c r="DH436" s="794"/>
      <c r="DI436" s="794"/>
      <c r="DJ436" s="794"/>
      <c r="DK436" s="794"/>
      <c r="DL436" s="794"/>
      <c r="DM436" s="794"/>
      <c r="DN436" s="794"/>
      <c r="DO436" s="794"/>
      <c r="DP436" s="794"/>
      <c r="DQ436" s="794"/>
      <c r="DR436" s="812" t="str">
        <f t="shared" si="109"/>
        <v/>
      </c>
      <c r="DS436" s="806" t="str">
        <f t="shared" si="110"/>
        <v/>
      </c>
      <c r="DT436" s="807" t="str">
        <f t="shared" si="111"/>
        <v/>
      </c>
      <c r="DU436" s="807" t="str">
        <f t="shared" si="112"/>
        <v/>
      </c>
      <c r="DV436" s="808" t="str">
        <f t="shared" si="113"/>
        <v/>
      </c>
      <c r="DW436" s="793"/>
      <c r="DX436" s="794"/>
      <c r="DY436" s="794"/>
      <c r="DZ436" s="797"/>
      <c r="EA436" s="797"/>
      <c r="EB436" s="797"/>
      <c r="EC436" s="797"/>
      <c r="ED436" s="797"/>
      <c r="EE436" s="797"/>
      <c r="EF436" s="797"/>
      <c r="EG436" s="797"/>
      <c r="EH436" s="797"/>
      <c r="EI436" s="797"/>
      <c r="EJ436" s="797"/>
      <c r="EK436" s="797"/>
      <c r="EL436" s="797"/>
      <c r="EM436" s="794"/>
      <c r="EN436" s="794"/>
      <c r="EO436" s="794"/>
      <c r="EP436" s="794"/>
      <c r="EQ436" s="794"/>
      <c r="ER436" s="794"/>
      <c r="ES436" s="794"/>
      <c r="ET436" s="794"/>
      <c r="EU436" s="794"/>
      <c r="EV436" s="794"/>
      <c r="EW436" s="794"/>
      <c r="EX436" s="794"/>
      <c r="EY436" s="794"/>
      <c r="EZ436" s="797"/>
      <c r="FA436" s="794"/>
      <c r="FB436" s="794"/>
      <c r="FC436" s="794"/>
      <c r="FD436" s="794"/>
      <c r="FE436" s="794"/>
      <c r="FF436" s="794"/>
      <c r="FG436" s="794"/>
      <c r="FH436" s="794"/>
      <c r="FI436" s="794"/>
      <c r="FJ436" s="794"/>
      <c r="FK436" s="794"/>
      <c r="FL436" s="794"/>
      <c r="FM436" s="794"/>
      <c r="FN436" s="794"/>
      <c r="FO436" s="794"/>
      <c r="FP436" s="794"/>
      <c r="FQ436" s="794"/>
      <c r="FR436" s="794"/>
      <c r="FS436" s="794"/>
      <c r="FT436" s="794"/>
      <c r="FU436" s="794"/>
      <c r="FV436" s="812" t="str">
        <f t="shared" si="104"/>
        <v/>
      </c>
      <c r="FW436" s="806" t="str">
        <f t="shared" si="105"/>
        <v/>
      </c>
      <c r="FX436" s="807" t="str">
        <f t="shared" si="106"/>
        <v/>
      </c>
      <c r="FY436" s="807" t="str">
        <f t="shared" si="107"/>
        <v/>
      </c>
      <c r="FZ436" s="808" t="str">
        <f t="shared" si="108"/>
        <v/>
      </c>
    </row>
    <row r="437" spans="14:182" x14ac:dyDescent="0.2">
      <c r="N437" s="804">
        <f>SUM(AirVision!A436)</f>
        <v>0</v>
      </c>
      <c r="O437" s="793"/>
      <c r="P437" s="794"/>
      <c r="Q437" s="794"/>
      <c r="R437" s="797"/>
      <c r="S437" s="797"/>
      <c r="T437" s="797"/>
      <c r="U437" s="797"/>
      <c r="V437" s="797"/>
      <c r="W437" s="797"/>
      <c r="X437" s="797"/>
      <c r="Y437" s="797"/>
      <c r="Z437" s="797"/>
      <c r="AA437" s="797"/>
      <c r="AB437" s="797"/>
      <c r="AC437" s="797"/>
      <c r="AD437" s="797"/>
      <c r="AE437" s="794"/>
      <c r="AF437" s="794"/>
      <c r="AG437" s="794"/>
      <c r="AH437" s="794"/>
      <c r="AI437" s="794"/>
      <c r="AJ437" s="794"/>
      <c r="AK437" s="794"/>
      <c r="AL437" s="794"/>
      <c r="AM437" s="794"/>
      <c r="AN437" s="794"/>
      <c r="AO437" s="794"/>
      <c r="AP437" s="794"/>
      <c r="AQ437" s="794"/>
      <c r="AR437" s="794"/>
      <c r="AS437" s="794"/>
      <c r="AT437" s="794"/>
      <c r="AU437" s="794"/>
      <c r="AV437" s="794"/>
      <c r="AW437" s="794"/>
      <c r="AX437" s="794"/>
      <c r="AY437" s="794"/>
      <c r="AZ437" s="794"/>
      <c r="BA437" s="794"/>
      <c r="BB437" s="794"/>
      <c r="BC437" s="794"/>
      <c r="BD437" s="794"/>
      <c r="BE437" s="794"/>
      <c r="BF437" s="794"/>
      <c r="BG437" s="794"/>
      <c r="BH437" s="794"/>
      <c r="BI437" s="794"/>
      <c r="BJ437" s="794"/>
      <c r="BK437" s="794"/>
      <c r="BL437" s="794"/>
      <c r="BM437" s="794"/>
      <c r="BN437" s="812" t="str">
        <f t="shared" si="99"/>
        <v/>
      </c>
      <c r="BO437" s="806" t="str">
        <f t="shared" si="100"/>
        <v/>
      </c>
      <c r="BP437" s="807" t="str">
        <f t="shared" si="101"/>
        <v/>
      </c>
      <c r="BQ437" s="807" t="str">
        <f t="shared" si="102"/>
        <v/>
      </c>
      <c r="BR437" s="808" t="str">
        <f t="shared" si="103"/>
        <v/>
      </c>
      <c r="BS437" s="793"/>
      <c r="BT437" s="794"/>
      <c r="BU437" s="794"/>
      <c r="BV437" s="797"/>
      <c r="BW437" s="797"/>
      <c r="BX437" s="797"/>
      <c r="BY437" s="797"/>
      <c r="BZ437" s="797"/>
      <c r="CA437" s="797"/>
      <c r="CB437" s="797"/>
      <c r="CC437" s="797"/>
      <c r="CD437" s="797"/>
      <c r="CE437" s="797"/>
      <c r="CF437" s="797"/>
      <c r="CG437" s="797"/>
      <c r="CH437" s="797"/>
      <c r="CI437" s="794"/>
      <c r="CJ437" s="794"/>
      <c r="CK437" s="794"/>
      <c r="CL437" s="794"/>
      <c r="CM437" s="794"/>
      <c r="CN437" s="794"/>
      <c r="CO437" s="794"/>
      <c r="CP437" s="794"/>
      <c r="CQ437" s="794"/>
      <c r="CR437" s="794"/>
      <c r="CS437" s="794"/>
      <c r="CT437" s="794"/>
      <c r="CU437" s="794"/>
      <c r="CV437" s="797"/>
      <c r="CW437" s="794"/>
      <c r="CX437" s="794"/>
      <c r="CY437" s="794"/>
      <c r="CZ437" s="794"/>
      <c r="DA437" s="794"/>
      <c r="DB437" s="794"/>
      <c r="DC437" s="794"/>
      <c r="DD437" s="794"/>
      <c r="DE437" s="794"/>
      <c r="DF437" s="794"/>
      <c r="DG437" s="794"/>
      <c r="DH437" s="794"/>
      <c r="DI437" s="794"/>
      <c r="DJ437" s="794"/>
      <c r="DK437" s="794"/>
      <c r="DL437" s="794"/>
      <c r="DM437" s="794"/>
      <c r="DN437" s="794"/>
      <c r="DO437" s="794"/>
      <c r="DP437" s="794"/>
      <c r="DQ437" s="794"/>
      <c r="DR437" s="812" t="str">
        <f t="shared" si="109"/>
        <v/>
      </c>
      <c r="DS437" s="806" t="str">
        <f t="shared" si="110"/>
        <v/>
      </c>
      <c r="DT437" s="807" t="str">
        <f t="shared" si="111"/>
        <v/>
      </c>
      <c r="DU437" s="807" t="str">
        <f t="shared" si="112"/>
        <v/>
      </c>
      <c r="DV437" s="808" t="str">
        <f t="shared" si="113"/>
        <v/>
      </c>
      <c r="DW437" s="793"/>
      <c r="DX437" s="794"/>
      <c r="DY437" s="794"/>
      <c r="DZ437" s="797"/>
      <c r="EA437" s="797"/>
      <c r="EB437" s="797"/>
      <c r="EC437" s="797"/>
      <c r="ED437" s="797"/>
      <c r="EE437" s="797"/>
      <c r="EF437" s="797"/>
      <c r="EG437" s="797"/>
      <c r="EH437" s="797"/>
      <c r="EI437" s="797"/>
      <c r="EJ437" s="797"/>
      <c r="EK437" s="797"/>
      <c r="EL437" s="797"/>
      <c r="EM437" s="794"/>
      <c r="EN437" s="794"/>
      <c r="EO437" s="794"/>
      <c r="EP437" s="794"/>
      <c r="EQ437" s="794"/>
      <c r="ER437" s="794"/>
      <c r="ES437" s="794"/>
      <c r="ET437" s="794"/>
      <c r="EU437" s="794"/>
      <c r="EV437" s="794"/>
      <c r="EW437" s="794"/>
      <c r="EX437" s="794"/>
      <c r="EY437" s="794"/>
      <c r="EZ437" s="797"/>
      <c r="FA437" s="794"/>
      <c r="FB437" s="794"/>
      <c r="FC437" s="794"/>
      <c r="FD437" s="794"/>
      <c r="FE437" s="794"/>
      <c r="FF437" s="794"/>
      <c r="FG437" s="794"/>
      <c r="FH437" s="794"/>
      <c r="FI437" s="794"/>
      <c r="FJ437" s="794"/>
      <c r="FK437" s="794"/>
      <c r="FL437" s="794"/>
      <c r="FM437" s="794"/>
      <c r="FN437" s="794"/>
      <c r="FO437" s="794"/>
      <c r="FP437" s="794"/>
      <c r="FQ437" s="794"/>
      <c r="FR437" s="794"/>
      <c r="FS437" s="794"/>
      <c r="FT437" s="794"/>
      <c r="FU437" s="794"/>
      <c r="FV437" s="812" t="str">
        <f t="shared" si="104"/>
        <v/>
      </c>
      <c r="FW437" s="806" t="str">
        <f t="shared" si="105"/>
        <v/>
      </c>
      <c r="FX437" s="807" t="str">
        <f t="shared" si="106"/>
        <v/>
      </c>
      <c r="FY437" s="807" t="str">
        <f t="shared" si="107"/>
        <v/>
      </c>
      <c r="FZ437" s="808" t="str">
        <f t="shared" si="108"/>
        <v/>
      </c>
    </row>
    <row r="438" spans="14:182" x14ac:dyDescent="0.2">
      <c r="N438" s="804">
        <f>SUM(AirVision!A437)</f>
        <v>0</v>
      </c>
      <c r="O438" s="793"/>
      <c r="P438" s="794"/>
      <c r="Q438" s="794"/>
      <c r="R438" s="797"/>
      <c r="S438" s="797"/>
      <c r="T438" s="797"/>
      <c r="U438" s="797"/>
      <c r="V438" s="797"/>
      <c r="W438" s="797"/>
      <c r="X438" s="797"/>
      <c r="Y438" s="797"/>
      <c r="Z438" s="797"/>
      <c r="AA438" s="797"/>
      <c r="AB438" s="797"/>
      <c r="AC438" s="797"/>
      <c r="AD438" s="797"/>
      <c r="AE438" s="794"/>
      <c r="AF438" s="794"/>
      <c r="AG438" s="794"/>
      <c r="AH438" s="794"/>
      <c r="AI438" s="794"/>
      <c r="AJ438" s="794"/>
      <c r="AK438" s="794"/>
      <c r="AL438" s="794"/>
      <c r="AM438" s="794"/>
      <c r="AN438" s="794"/>
      <c r="AO438" s="794"/>
      <c r="AP438" s="794"/>
      <c r="AQ438" s="794"/>
      <c r="AR438" s="794"/>
      <c r="AS438" s="794"/>
      <c r="AT438" s="794"/>
      <c r="AU438" s="794"/>
      <c r="AV438" s="794"/>
      <c r="AW438" s="794"/>
      <c r="AX438" s="794"/>
      <c r="AY438" s="794"/>
      <c r="AZ438" s="794"/>
      <c r="BA438" s="794"/>
      <c r="BB438" s="794"/>
      <c r="BC438" s="794"/>
      <c r="BD438" s="794"/>
      <c r="BE438" s="794"/>
      <c r="BF438" s="794"/>
      <c r="BG438" s="794"/>
      <c r="BH438" s="794"/>
      <c r="BI438" s="794"/>
      <c r="BJ438" s="794"/>
      <c r="BK438" s="794"/>
      <c r="BL438" s="794"/>
      <c r="BM438" s="794"/>
      <c r="BN438" s="812" t="str">
        <f t="shared" si="99"/>
        <v/>
      </c>
      <c r="BO438" s="806" t="str">
        <f t="shared" si="100"/>
        <v/>
      </c>
      <c r="BP438" s="807" t="str">
        <f t="shared" si="101"/>
        <v/>
      </c>
      <c r="BQ438" s="807" t="str">
        <f t="shared" si="102"/>
        <v/>
      </c>
      <c r="BR438" s="808" t="str">
        <f t="shared" si="103"/>
        <v/>
      </c>
      <c r="BS438" s="793"/>
      <c r="BT438" s="794"/>
      <c r="BU438" s="794"/>
      <c r="BV438" s="797"/>
      <c r="BW438" s="797"/>
      <c r="BX438" s="797"/>
      <c r="BY438" s="797"/>
      <c r="BZ438" s="797"/>
      <c r="CA438" s="797"/>
      <c r="CB438" s="797"/>
      <c r="CC438" s="797"/>
      <c r="CD438" s="797"/>
      <c r="CE438" s="797"/>
      <c r="CF438" s="797"/>
      <c r="CG438" s="797"/>
      <c r="CH438" s="797"/>
      <c r="CI438" s="794"/>
      <c r="CJ438" s="794"/>
      <c r="CK438" s="794"/>
      <c r="CL438" s="794"/>
      <c r="CM438" s="794"/>
      <c r="CN438" s="794"/>
      <c r="CO438" s="794"/>
      <c r="CP438" s="794"/>
      <c r="CQ438" s="794"/>
      <c r="CR438" s="794"/>
      <c r="CS438" s="794"/>
      <c r="CT438" s="794"/>
      <c r="CU438" s="794"/>
      <c r="CV438" s="797"/>
      <c r="CW438" s="794"/>
      <c r="CX438" s="794"/>
      <c r="CY438" s="794"/>
      <c r="CZ438" s="794"/>
      <c r="DA438" s="794"/>
      <c r="DB438" s="794"/>
      <c r="DC438" s="794"/>
      <c r="DD438" s="794"/>
      <c r="DE438" s="794"/>
      <c r="DF438" s="794"/>
      <c r="DG438" s="794"/>
      <c r="DH438" s="794"/>
      <c r="DI438" s="794"/>
      <c r="DJ438" s="794"/>
      <c r="DK438" s="794"/>
      <c r="DL438" s="794"/>
      <c r="DM438" s="794"/>
      <c r="DN438" s="794"/>
      <c r="DO438" s="794"/>
      <c r="DP438" s="794"/>
      <c r="DQ438" s="794"/>
      <c r="DR438" s="812" t="str">
        <f t="shared" si="109"/>
        <v/>
      </c>
      <c r="DS438" s="806" t="str">
        <f t="shared" si="110"/>
        <v/>
      </c>
      <c r="DT438" s="807" t="str">
        <f t="shared" si="111"/>
        <v/>
      </c>
      <c r="DU438" s="807" t="str">
        <f t="shared" si="112"/>
        <v/>
      </c>
      <c r="DV438" s="808" t="str">
        <f t="shared" si="113"/>
        <v/>
      </c>
      <c r="DW438" s="793"/>
      <c r="DX438" s="794"/>
      <c r="DY438" s="794"/>
      <c r="DZ438" s="797"/>
      <c r="EA438" s="797"/>
      <c r="EB438" s="797"/>
      <c r="EC438" s="797"/>
      <c r="ED438" s="797"/>
      <c r="EE438" s="797"/>
      <c r="EF438" s="797"/>
      <c r="EG438" s="797"/>
      <c r="EH438" s="797"/>
      <c r="EI438" s="797"/>
      <c r="EJ438" s="797"/>
      <c r="EK438" s="797"/>
      <c r="EL438" s="797"/>
      <c r="EM438" s="794"/>
      <c r="EN438" s="794"/>
      <c r="EO438" s="794"/>
      <c r="EP438" s="794"/>
      <c r="EQ438" s="794"/>
      <c r="ER438" s="794"/>
      <c r="ES438" s="794"/>
      <c r="ET438" s="794"/>
      <c r="EU438" s="794"/>
      <c r="EV438" s="794"/>
      <c r="EW438" s="794"/>
      <c r="EX438" s="794"/>
      <c r="EY438" s="794"/>
      <c r="EZ438" s="797"/>
      <c r="FA438" s="794"/>
      <c r="FB438" s="794"/>
      <c r="FC438" s="794"/>
      <c r="FD438" s="794"/>
      <c r="FE438" s="794"/>
      <c r="FF438" s="794"/>
      <c r="FG438" s="794"/>
      <c r="FH438" s="794"/>
      <c r="FI438" s="794"/>
      <c r="FJ438" s="794"/>
      <c r="FK438" s="794"/>
      <c r="FL438" s="794"/>
      <c r="FM438" s="794"/>
      <c r="FN438" s="794"/>
      <c r="FO438" s="794"/>
      <c r="FP438" s="794"/>
      <c r="FQ438" s="794"/>
      <c r="FR438" s="794"/>
      <c r="FS438" s="794"/>
      <c r="FT438" s="794"/>
      <c r="FU438" s="794"/>
      <c r="FV438" s="812" t="str">
        <f t="shared" si="104"/>
        <v/>
      </c>
      <c r="FW438" s="806" t="str">
        <f t="shared" si="105"/>
        <v/>
      </c>
      <c r="FX438" s="807" t="str">
        <f t="shared" si="106"/>
        <v/>
      </c>
      <c r="FY438" s="807" t="str">
        <f t="shared" si="107"/>
        <v/>
      </c>
      <c r="FZ438" s="808" t="str">
        <f t="shared" si="108"/>
        <v/>
      </c>
    </row>
    <row r="439" spans="14:182" x14ac:dyDescent="0.2">
      <c r="N439" s="804">
        <f>SUM(AirVision!A438)</f>
        <v>0</v>
      </c>
      <c r="O439" s="793"/>
      <c r="P439" s="794"/>
      <c r="Q439" s="794"/>
      <c r="R439" s="797"/>
      <c r="S439" s="797"/>
      <c r="T439" s="797"/>
      <c r="U439" s="797"/>
      <c r="V439" s="797"/>
      <c r="W439" s="797"/>
      <c r="X439" s="797"/>
      <c r="Y439" s="797"/>
      <c r="Z439" s="797"/>
      <c r="AA439" s="797"/>
      <c r="AB439" s="797"/>
      <c r="AC439" s="797"/>
      <c r="AD439" s="797"/>
      <c r="AE439" s="794"/>
      <c r="AF439" s="794"/>
      <c r="AG439" s="794"/>
      <c r="AH439" s="794"/>
      <c r="AI439" s="794"/>
      <c r="AJ439" s="794"/>
      <c r="AK439" s="794"/>
      <c r="AL439" s="794"/>
      <c r="AM439" s="794"/>
      <c r="AN439" s="794"/>
      <c r="AO439" s="794"/>
      <c r="AP439" s="794"/>
      <c r="AQ439" s="794"/>
      <c r="AR439" s="794"/>
      <c r="AS439" s="794"/>
      <c r="AT439" s="794"/>
      <c r="AU439" s="794"/>
      <c r="AV439" s="794"/>
      <c r="AW439" s="794"/>
      <c r="AX439" s="794"/>
      <c r="AY439" s="794"/>
      <c r="AZ439" s="794"/>
      <c r="BA439" s="794"/>
      <c r="BB439" s="794"/>
      <c r="BC439" s="794"/>
      <c r="BD439" s="794"/>
      <c r="BE439" s="794"/>
      <c r="BF439" s="794"/>
      <c r="BG439" s="794"/>
      <c r="BH439" s="794"/>
      <c r="BI439" s="794"/>
      <c r="BJ439" s="794"/>
      <c r="BK439" s="794"/>
      <c r="BL439" s="794"/>
      <c r="BM439" s="794"/>
      <c r="BN439" s="812" t="str">
        <f t="shared" si="99"/>
        <v/>
      </c>
      <c r="BO439" s="806" t="str">
        <f t="shared" si="100"/>
        <v/>
      </c>
      <c r="BP439" s="807" t="str">
        <f t="shared" si="101"/>
        <v/>
      </c>
      <c r="BQ439" s="807" t="str">
        <f t="shared" si="102"/>
        <v/>
      </c>
      <c r="BR439" s="808" t="str">
        <f t="shared" si="103"/>
        <v/>
      </c>
      <c r="BS439" s="793"/>
      <c r="BT439" s="794"/>
      <c r="BU439" s="794"/>
      <c r="BV439" s="797"/>
      <c r="BW439" s="797"/>
      <c r="BX439" s="797"/>
      <c r="BY439" s="797"/>
      <c r="BZ439" s="797"/>
      <c r="CA439" s="797"/>
      <c r="CB439" s="797"/>
      <c r="CC439" s="797"/>
      <c r="CD439" s="797"/>
      <c r="CE439" s="797"/>
      <c r="CF439" s="797"/>
      <c r="CG439" s="797"/>
      <c r="CH439" s="797"/>
      <c r="CI439" s="794"/>
      <c r="CJ439" s="794"/>
      <c r="CK439" s="794"/>
      <c r="CL439" s="794"/>
      <c r="CM439" s="794"/>
      <c r="CN439" s="794"/>
      <c r="CO439" s="794"/>
      <c r="CP439" s="794"/>
      <c r="CQ439" s="794"/>
      <c r="CR439" s="794"/>
      <c r="CS439" s="794"/>
      <c r="CT439" s="794"/>
      <c r="CU439" s="794"/>
      <c r="CV439" s="797"/>
      <c r="CW439" s="794"/>
      <c r="CX439" s="794"/>
      <c r="CY439" s="794"/>
      <c r="CZ439" s="794"/>
      <c r="DA439" s="794"/>
      <c r="DB439" s="794"/>
      <c r="DC439" s="794"/>
      <c r="DD439" s="794"/>
      <c r="DE439" s="794"/>
      <c r="DF439" s="794"/>
      <c r="DG439" s="794"/>
      <c r="DH439" s="794"/>
      <c r="DI439" s="794"/>
      <c r="DJ439" s="794"/>
      <c r="DK439" s="794"/>
      <c r="DL439" s="794"/>
      <c r="DM439" s="794"/>
      <c r="DN439" s="794"/>
      <c r="DO439" s="794"/>
      <c r="DP439" s="794"/>
      <c r="DQ439" s="794"/>
      <c r="DR439" s="812" t="str">
        <f t="shared" si="109"/>
        <v/>
      </c>
      <c r="DS439" s="806" t="str">
        <f t="shared" si="110"/>
        <v/>
      </c>
      <c r="DT439" s="807" t="str">
        <f t="shared" si="111"/>
        <v/>
      </c>
      <c r="DU439" s="807" t="str">
        <f t="shared" si="112"/>
        <v/>
      </c>
      <c r="DV439" s="808" t="str">
        <f t="shared" si="113"/>
        <v/>
      </c>
      <c r="DW439" s="793"/>
      <c r="DX439" s="794"/>
      <c r="DY439" s="794"/>
      <c r="DZ439" s="797"/>
      <c r="EA439" s="797"/>
      <c r="EB439" s="797"/>
      <c r="EC439" s="797"/>
      <c r="ED439" s="797"/>
      <c r="EE439" s="797"/>
      <c r="EF439" s="797"/>
      <c r="EG439" s="797"/>
      <c r="EH439" s="797"/>
      <c r="EI439" s="797"/>
      <c r="EJ439" s="797"/>
      <c r="EK439" s="797"/>
      <c r="EL439" s="797"/>
      <c r="EM439" s="794"/>
      <c r="EN439" s="794"/>
      <c r="EO439" s="794"/>
      <c r="EP439" s="794"/>
      <c r="EQ439" s="794"/>
      <c r="ER439" s="794"/>
      <c r="ES439" s="794"/>
      <c r="ET439" s="794"/>
      <c r="EU439" s="794"/>
      <c r="EV439" s="794"/>
      <c r="EW439" s="794"/>
      <c r="EX439" s="794"/>
      <c r="EY439" s="794"/>
      <c r="EZ439" s="797"/>
      <c r="FA439" s="794"/>
      <c r="FB439" s="794"/>
      <c r="FC439" s="794"/>
      <c r="FD439" s="794"/>
      <c r="FE439" s="794"/>
      <c r="FF439" s="794"/>
      <c r="FG439" s="794"/>
      <c r="FH439" s="794"/>
      <c r="FI439" s="794"/>
      <c r="FJ439" s="794"/>
      <c r="FK439" s="794"/>
      <c r="FL439" s="794"/>
      <c r="FM439" s="794"/>
      <c r="FN439" s="794"/>
      <c r="FO439" s="794"/>
      <c r="FP439" s="794"/>
      <c r="FQ439" s="794"/>
      <c r="FR439" s="794"/>
      <c r="FS439" s="794"/>
      <c r="FT439" s="794"/>
      <c r="FU439" s="794"/>
      <c r="FV439" s="812" t="str">
        <f t="shared" si="104"/>
        <v/>
      </c>
      <c r="FW439" s="806" t="str">
        <f t="shared" si="105"/>
        <v/>
      </c>
      <c r="FX439" s="807" t="str">
        <f t="shared" si="106"/>
        <v/>
      </c>
      <c r="FY439" s="807" t="str">
        <f t="shared" si="107"/>
        <v/>
      </c>
      <c r="FZ439" s="808" t="str">
        <f t="shared" si="108"/>
        <v/>
      </c>
    </row>
    <row r="440" spans="14:182" x14ac:dyDescent="0.2">
      <c r="N440" s="804">
        <f>SUM(AirVision!A439)</f>
        <v>0</v>
      </c>
      <c r="O440" s="793"/>
      <c r="P440" s="794"/>
      <c r="Q440" s="794"/>
      <c r="R440" s="797"/>
      <c r="S440" s="797"/>
      <c r="T440" s="797"/>
      <c r="U440" s="797"/>
      <c r="V440" s="797"/>
      <c r="W440" s="797"/>
      <c r="X440" s="797"/>
      <c r="Y440" s="797"/>
      <c r="Z440" s="797"/>
      <c r="AA440" s="797"/>
      <c r="AB440" s="797"/>
      <c r="AC440" s="797"/>
      <c r="AD440" s="797"/>
      <c r="AE440" s="794"/>
      <c r="AF440" s="794"/>
      <c r="AG440" s="794"/>
      <c r="AH440" s="794"/>
      <c r="AI440" s="794"/>
      <c r="AJ440" s="794"/>
      <c r="AK440" s="794"/>
      <c r="AL440" s="794"/>
      <c r="AM440" s="794"/>
      <c r="AN440" s="794"/>
      <c r="AO440" s="794"/>
      <c r="AP440" s="794"/>
      <c r="AQ440" s="794"/>
      <c r="AR440" s="794"/>
      <c r="AS440" s="794"/>
      <c r="AT440" s="794"/>
      <c r="AU440" s="794"/>
      <c r="AV440" s="794"/>
      <c r="AW440" s="794"/>
      <c r="AX440" s="794"/>
      <c r="AY440" s="794"/>
      <c r="AZ440" s="794"/>
      <c r="BA440" s="794"/>
      <c r="BB440" s="794"/>
      <c r="BC440" s="794"/>
      <c r="BD440" s="794"/>
      <c r="BE440" s="794"/>
      <c r="BF440" s="794"/>
      <c r="BG440" s="794"/>
      <c r="BH440" s="794"/>
      <c r="BI440" s="794"/>
      <c r="BJ440" s="794"/>
      <c r="BK440" s="794"/>
      <c r="BL440" s="794"/>
      <c r="BM440" s="794"/>
      <c r="BN440" s="812" t="str">
        <f t="shared" si="99"/>
        <v/>
      </c>
      <c r="BO440" s="806" t="str">
        <f t="shared" si="100"/>
        <v/>
      </c>
      <c r="BP440" s="807" t="str">
        <f t="shared" si="101"/>
        <v/>
      </c>
      <c r="BQ440" s="807" t="str">
        <f t="shared" si="102"/>
        <v/>
      </c>
      <c r="BR440" s="808" t="str">
        <f t="shared" si="103"/>
        <v/>
      </c>
      <c r="BS440" s="793"/>
      <c r="BT440" s="794"/>
      <c r="BU440" s="794"/>
      <c r="BV440" s="797"/>
      <c r="BW440" s="797"/>
      <c r="BX440" s="797"/>
      <c r="BY440" s="797"/>
      <c r="BZ440" s="797"/>
      <c r="CA440" s="797"/>
      <c r="CB440" s="797"/>
      <c r="CC440" s="797"/>
      <c r="CD440" s="797"/>
      <c r="CE440" s="797"/>
      <c r="CF440" s="797"/>
      <c r="CG440" s="797"/>
      <c r="CH440" s="797"/>
      <c r="CI440" s="794"/>
      <c r="CJ440" s="794"/>
      <c r="CK440" s="794"/>
      <c r="CL440" s="794"/>
      <c r="CM440" s="794"/>
      <c r="CN440" s="794"/>
      <c r="CO440" s="794"/>
      <c r="CP440" s="794"/>
      <c r="CQ440" s="794"/>
      <c r="CR440" s="794"/>
      <c r="CS440" s="794"/>
      <c r="CT440" s="794"/>
      <c r="CU440" s="794"/>
      <c r="CV440" s="797"/>
      <c r="CW440" s="794"/>
      <c r="CX440" s="794"/>
      <c r="CY440" s="794"/>
      <c r="CZ440" s="794"/>
      <c r="DA440" s="794"/>
      <c r="DB440" s="794"/>
      <c r="DC440" s="794"/>
      <c r="DD440" s="794"/>
      <c r="DE440" s="794"/>
      <c r="DF440" s="794"/>
      <c r="DG440" s="794"/>
      <c r="DH440" s="794"/>
      <c r="DI440" s="794"/>
      <c r="DJ440" s="794"/>
      <c r="DK440" s="794"/>
      <c r="DL440" s="794"/>
      <c r="DM440" s="794"/>
      <c r="DN440" s="794"/>
      <c r="DO440" s="794"/>
      <c r="DP440" s="794"/>
      <c r="DQ440" s="794"/>
      <c r="DR440" s="812" t="str">
        <f t="shared" si="109"/>
        <v/>
      </c>
      <c r="DS440" s="806" t="str">
        <f t="shared" si="110"/>
        <v/>
      </c>
      <c r="DT440" s="807" t="str">
        <f t="shared" si="111"/>
        <v/>
      </c>
      <c r="DU440" s="807" t="str">
        <f t="shared" si="112"/>
        <v/>
      </c>
      <c r="DV440" s="808" t="str">
        <f t="shared" si="113"/>
        <v/>
      </c>
      <c r="DW440" s="793"/>
      <c r="DX440" s="794"/>
      <c r="DY440" s="794"/>
      <c r="DZ440" s="797"/>
      <c r="EA440" s="797"/>
      <c r="EB440" s="797"/>
      <c r="EC440" s="797"/>
      <c r="ED440" s="797"/>
      <c r="EE440" s="797"/>
      <c r="EF440" s="797"/>
      <c r="EG440" s="797"/>
      <c r="EH440" s="797"/>
      <c r="EI440" s="797"/>
      <c r="EJ440" s="797"/>
      <c r="EK440" s="797"/>
      <c r="EL440" s="797"/>
      <c r="EM440" s="794"/>
      <c r="EN440" s="794"/>
      <c r="EO440" s="794"/>
      <c r="EP440" s="794"/>
      <c r="EQ440" s="794"/>
      <c r="ER440" s="794"/>
      <c r="ES440" s="794"/>
      <c r="ET440" s="794"/>
      <c r="EU440" s="794"/>
      <c r="EV440" s="794"/>
      <c r="EW440" s="794"/>
      <c r="EX440" s="794"/>
      <c r="EY440" s="794"/>
      <c r="EZ440" s="797"/>
      <c r="FA440" s="794"/>
      <c r="FB440" s="794"/>
      <c r="FC440" s="794"/>
      <c r="FD440" s="794"/>
      <c r="FE440" s="794"/>
      <c r="FF440" s="794"/>
      <c r="FG440" s="794"/>
      <c r="FH440" s="794"/>
      <c r="FI440" s="794"/>
      <c r="FJ440" s="794"/>
      <c r="FK440" s="794"/>
      <c r="FL440" s="794"/>
      <c r="FM440" s="794"/>
      <c r="FN440" s="794"/>
      <c r="FO440" s="794"/>
      <c r="FP440" s="794"/>
      <c r="FQ440" s="794"/>
      <c r="FR440" s="794"/>
      <c r="FS440" s="794"/>
      <c r="FT440" s="794"/>
      <c r="FU440" s="794"/>
      <c r="FV440" s="812" t="str">
        <f t="shared" si="104"/>
        <v/>
      </c>
      <c r="FW440" s="806" t="str">
        <f t="shared" si="105"/>
        <v/>
      </c>
      <c r="FX440" s="807" t="str">
        <f t="shared" si="106"/>
        <v/>
      </c>
      <c r="FY440" s="807" t="str">
        <f t="shared" si="107"/>
        <v/>
      </c>
      <c r="FZ440" s="808" t="str">
        <f t="shared" si="108"/>
        <v/>
      </c>
    </row>
    <row r="441" spans="14:182" x14ac:dyDescent="0.2">
      <c r="N441" s="804">
        <f>SUM(AirVision!A440)</f>
        <v>0</v>
      </c>
      <c r="O441" s="793"/>
      <c r="P441" s="794"/>
      <c r="Q441" s="794"/>
      <c r="R441" s="797"/>
      <c r="S441" s="797"/>
      <c r="T441" s="797"/>
      <c r="U441" s="797"/>
      <c r="V441" s="797"/>
      <c r="W441" s="797"/>
      <c r="X441" s="797"/>
      <c r="Y441" s="797"/>
      <c r="Z441" s="797"/>
      <c r="AA441" s="797"/>
      <c r="AB441" s="797"/>
      <c r="AC441" s="797"/>
      <c r="AD441" s="797"/>
      <c r="AE441" s="794"/>
      <c r="AF441" s="794"/>
      <c r="AG441" s="794"/>
      <c r="AH441" s="794"/>
      <c r="AI441" s="794"/>
      <c r="AJ441" s="794"/>
      <c r="AK441" s="794"/>
      <c r="AL441" s="794"/>
      <c r="AM441" s="794"/>
      <c r="AN441" s="794"/>
      <c r="AO441" s="794"/>
      <c r="AP441" s="794"/>
      <c r="AQ441" s="794"/>
      <c r="AR441" s="794"/>
      <c r="AS441" s="794"/>
      <c r="AT441" s="794"/>
      <c r="AU441" s="794"/>
      <c r="AV441" s="794"/>
      <c r="AW441" s="794"/>
      <c r="AX441" s="794"/>
      <c r="AY441" s="794"/>
      <c r="AZ441" s="794"/>
      <c r="BA441" s="794"/>
      <c r="BB441" s="794"/>
      <c r="BC441" s="794"/>
      <c r="BD441" s="794"/>
      <c r="BE441" s="794"/>
      <c r="BF441" s="794"/>
      <c r="BG441" s="794"/>
      <c r="BH441" s="794"/>
      <c r="BI441" s="794"/>
      <c r="BJ441" s="794"/>
      <c r="BK441" s="794"/>
      <c r="BL441" s="794"/>
      <c r="BM441" s="794"/>
      <c r="BN441" s="812" t="str">
        <f t="shared" si="99"/>
        <v/>
      </c>
      <c r="BO441" s="806" t="str">
        <f t="shared" si="100"/>
        <v/>
      </c>
      <c r="BP441" s="807" t="str">
        <f t="shared" si="101"/>
        <v/>
      </c>
      <c r="BQ441" s="807" t="str">
        <f t="shared" si="102"/>
        <v/>
      </c>
      <c r="BR441" s="808" t="str">
        <f t="shared" si="103"/>
        <v/>
      </c>
      <c r="BS441" s="793"/>
      <c r="BT441" s="794"/>
      <c r="BU441" s="794"/>
      <c r="BV441" s="797"/>
      <c r="BW441" s="797"/>
      <c r="BX441" s="797"/>
      <c r="BY441" s="797"/>
      <c r="BZ441" s="797"/>
      <c r="CA441" s="797"/>
      <c r="CB441" s="797"/>
      <c r="CC441" s="797"/>
      <c r="CD441" s="797"/>
      <c r="CE441" s="797"/>
      <c r="CF441" s="797"/>
      <c r="CG441" s="797"/>
      <c r="CH441" s="797"/>
      <c r="CI441" s="794"/>
      <c r="CJ441" s="794"/>
      <c r="CK441" s="794"/>
      <c r="CL441" s="794"/>
      <c r="CM441" s="794"/>
      <c r="CN441" s="794"/>
      <c r="CO441" s="794"/>
      <c r="CP441" s="794"/>
      <c r="CQ441" s="794"/>
      <c r="CR441" s="794"/>
      <c r="CS441" s="794"/>
      <c r="CT441" s="794"/>
      <c r="CU441" s="794"/>
      <c r="CV441" s="797"/>
      <c r="CW441" s="794"/>
      <c r="CX441" s="794"/>
      <c r="CY441" s="794"/>
      <c r="CZ441" s="794"/>
      <c r="DA441" s="794"/>
      <c r="DB441" s="794"/>
      <c r="DC441" s="794"/>
      <c r="DD441" s="794"/>
      <c r="DE441" s="794"/>
      <c r="DF441" s="794"/>
      <c r="DG441" s="794"/>
      <c r="DH441" s="794"/>
      <c r="DI441" s="794"/>
      <c r="DJ441" s="794"/>
      <c r="DK441" s="794"/>
      <c r="DL441" s="794"/>
      <c r="DM441" s="794"/>
      <c r="DN441" s="794"/>
      <c r="DO441" s="794"/>
      <c r="DP441" s="794"/>
      <c r="DQ441" s="794"/>
      <c r="DR441" s="812" t="str">
        <f t="shared" si="109"/>
        <v/>
      </c>
      <c r="DS441" s="806" t="str">
        <f t="shared" si="110"/>
        <v/>
      </c>
      <c r="DT441" s="807" t="str">
        <f t="shared" si="111"/>
        <v/>
      </c>
      <c r="DU441" s="807" t="str">
        <f t="shared" si="112"/>
        <v/>
      </c>
      <c r="DV441" s="808" t="str">
        <f t="shared" si="113"/>
        <v/>
      </c>
      <c r="DW441" s="793"/>
      <c r="DX441" s="794"/>
      <c r="DY441" s="794"/>
      <c r="DZ441" s="797"/>
      <c r="EA441" s="797"/>
      <c r="EB441" s="797"/>
      <c r="EC441" s="797"/>
      <c r="ED441" s="797"/>
      <c r="EE441" s="797"/>
      <c r="EF441" s="797"/>
      <c r="EG441" s="797"/>
      <c r="EH441" s="797"/>
      <c r="EI441" s="797"/>
      <c r="EJ441" s="797"/>
      <c r="EK441" s="797"/>
      <c r="EL441" s="797"/>
      <c r="EM441" s="794"/>
      <c r="EN441" s="794"/>
      <c r="EO441" s="794"/>
      <c r="EP441" s="794"/>
      <c r="EQ441" s="794"/>
      <c r="ER441" s="794"/>
      <c r="ES441" s="794"/>
      <c r="ET441" s="794"/>
      <c r="EU441" s="794"/>
      <c r="EV441" s="794"/>
      <c r="EW441" s="794"/>
      <c r="EX441" s="794"/>
      <c r="EY441" s="794"/>
      <c r="EZ441" s="797"/>
      <c r="FA441" s="794"/>
      <c r="FB441" s="794"/>
      <c r="FC441" s="794"/>
      <c r="FD441" s="794"/>
      <c r="FE441" s="794"/>
      <c r="FF441" s="794"/>
      <c r="FG441" s="794"/>
      <c r="FH441" s="794"/>
      <c r="FI441" s="794"/>
      <c r="FJ441" s="794"/>
      <c r="FK441" s="794"/>
      <c r="FL441" s="794"/>
      <c r="FM441" s="794"/>
      <c r="FN441" s="794"/>
      <c r="FO441" s="794"/>
      <c r="FP441" s="794"/>
      <c r="FQ441" s="794"/>
      <c r="FR441" s="794"/>
      <c r="FS441" s="794"/>
      <c r="FT441" s="794"/>
      <c r="FU441" s="794"/>
      <c r="FV441" s="812" t="str">
        <f t="shared" si="104"/>
        <v/>
      </c>
      <c r="FW441" s="806" t="str">
        <f t="shared" si="105"/>
        <v/>
      </c>
      <c r="FX441" s="807" t="str">
        <f t="shared" si="106"/>
        <v/>
      </c>
      <c r="FY441" s="807" t="str">
        <f t="shared" si="107"/>
        <v/>
      </c>
      <c r="FZ441" s="808" t="str">
        <f t="shared" si="108"/>
        <v/>
      </c>
    </row>
    <row r="442" spans="14:182" x14ac:dyDescent="0.2">
      <c r="N442" s="804">
        <f>SUM(AirVision!A441)</f>
        <v>0</v>
      </c>
      <c r="O442" s="793"/>
      <c r="P442" s="794"/>
      <c r="Q442" s="794"/>
      <c r="R442" s="797"/>
      <c r="S442" s="797"/>
      <c r="T442" s="797"/>
      <c r="U442" s="797"/>
      <c r="V442" s="797"/>
      <c r="W442" s="797"/>
      <c r="X442" s="797"/>
      <c r="Y442" s="797"/>
      <c r="Z442" s="797"/>
      <c r="AA442" s="797"/>
      <c r="AB442" s="797"/>
      <c r="AC442" s="797"/>
      <c r="AD442" s="797"/>
      <c r="AE442" s="794"/>
      <c r="AF442" s="794"/>
      <c r="AG442" s="794"/>
      <c r="AH442" s="794"/>
      <c r="AI442" s="794"/>
      <c r="AJ442" s="794"/>
      <c r="AK442" s="794"/>
      <c r="AL442" s="794"/>
      <c r="AM442" s="794"/>
      <c r="AN442" s="794"/>
      <c r="AO442" s="794"/>
      <c r="AP442" s="794"/>
      <c r="AQ442" s="794"/>
      <c r="AR442" s="794"/>
      <c r="AS442" s="794"/>
      <c r="AT442" s="794"/>
      <c r="AU442" s="794"/>
      <c r="AV442" s="794"/>
      <c r="AW442" s="794"/>
      <c r="AX442" s="794"/>
      <c r="AY442" s="794"/>
      <c r="AZ442" s="794"/>
      <c r="BA442" s="794"/>
      <c r="BB442" s="794"/>
      <c r="BC442" s="794"/>
      <c r="BD442" s="794"/>
      <c r="BE442" s="794"/>
      <c r="BF442" s="794"/>
      <c r="BG442" s="794"/>
      <c r="BH442" s="794"/>
      <c r="BI442" s="794"/>
      <c r="BJ442" s="794"/>
      <c r="BK442" s="794"/>
      <c r="BL442" s="794"/>
      <c r="BM442" s="794"/>
      <c r="BN442" s="812" t="str">
        <f t="shared" si="99"/>
        <v/>
      </c>
      <c r="BO442" s="806" t="str">
        <f t="shared" si="100"/>
        <v/>
      </c>
      <c r="BP442" s="807" t="str">
        <f t="shared" si="101"/>
        <v/>
      </c>
      <c r="BQ442" s="807" t="str">
        <f t="shared" si="102"/>
        <v/>
      </c>
      <c r="BR442" s="808" t="str">
        <f t="shared" si="103"/>
        <v/>
      </c>
      <c r="BS442" s="793"/>
      <c r="BT442" s="794"/>
      <c r="BU442" s="794"/>
      <c r="BV442" s="797"/>
      <c r="BW442" s="797"/>
      <c r="BX442" s="797"/>
      <c r="BY442" s="797"/>
      <c r="BZ442" s="797"/>
      <c r="CA442" s="797"/>
      <c r="CB442" s="797"/>
      <c r="CC442" s="797"/>
      <c r="CD442" s="797"/>
      <c r="CE442" s="797"/>
      <c r="CF442" s="797"/>
      <c r="CG442" s="797"/>
      <c r="CH442" s="797"/>
      <c r="CI442" s="794"/>
      <c r="CJ442" s="794"/>
      <c r="CK442" s="794"/>
      <c r="CL442" s="794"/>
      <c r="CM442" s="794"/>
      <c r="CN442" s="794"/>
      <c r="CO442" s="794"/>
      <c r="CP442" s="794"/>
      <c r="CQ442" s="794"/>
      <c r="CR442" s="794"/>
      <c r="CS442" s="794"/>
      <c r="CT442" s="794"/>
      <c r="CU442" s="794"/>
      <c r="CV442" s="797"/>
      <c r="CW442" s="794"/>
      <c r="CX442" s="794"/>
      <c r="CY442" s="794"/>
      <c r="CZ442" s="794"/>
      <c r="DA442" s="794"/>
      <c r="DB442" s="794"/>
      <c r="DC442" s="794"/>
      <c r="DD442" s="794"/>
      <c r="DE442" s="794"/>
      <c r="DF442" s="794"/>
      <c r="DG442" s="794"/>
      <c r="DH442" s="794"/>
      <c r="DI442" s="794"/>
      <c r="DJ442" s="794"/>
      <c r="DK442" s="794"/>
      <c r="DL442" s="794"/>
      <c r="DM442" s="794"/>
      <c r="DN442" s="794"/>
      <c r="DO442" s="794"/>
      <c r="DP442" s="794"/>
      <c r="DQ442" s="794"/>
      <c r="DR442" s="812" t="str">
        <f t="shared" si="109"/>
        <v/>
      </c>
      <c r="DS442" s="806" t="str">
        <f t="shared" si="110"/>
        <v/>
      </c>
      <c r="DT442" s="807" t="str">
        <f t="shared" si="111"/>
        <v/>
      </c>
      <c r="DU442" s="807" t="str">
        <f t="shared" si="112"/>
        <v/>
      </c>
      <c r="DV442" s="808" t="str">
        <f t="shared" si="113"/>
        <v/>
      </c>
      <c r="DW442" s="793"/>
      <c r="DX442" s="794"/>
      <c r="DY442" s="794"/>
      <c r="DZ442" s="797"/>
      <c r="EA442" s="797"/>
      <c r="EB442" s="797"/>
      <c r="EC442" s="797"/>
      <c r="ED442" s="797"/>
      <c r="EE442" s="797"/>
      <c r="EF442" s="797"/>
      <c r="EG442" s="797"/>
      <c r="EH442" s="797"/>
      <c r="EI442" s="797"/>
      <c r="EJ442" s="797"/>
      <c r="EK442" s="797"/>
      <c r="EL442" s="797"/>
      <c r="EM442" s="794"/>
      <c r="EN442" s="794"/>
      <c r="EO442" s="794"/>
      <c r="EP442" s="794"/>
      <c r="EQ442" s="794"/>
      <c r="ER442" s="794"/>
      <c r="ES442" s="794"/>
      <c r="ET442" s="794"/>
      <c r="EU442" s="794"/>
      <c r="EV442" s="794"/>
      <c r="EW442" s="794"/>
      <c r="EX442" s="794"/>
      <c r="EY442" s="794"/>
      <c r="EZ442" s="797"/>
      <c r="FA442" s="794"/>
      <c r="FB442" s="794"/>
      <c r="FC442" s="794"/>
      <c r="FD442" s="794"/>
      <c r="FE442" s="794"/>
      <c r="FF442" s="794"/>
      <c r="FG442" s="794"/>
      <c r="FH442" s="794"/>
      <c r="FI442" s="794"/>
      <c r="FJ442" s="794"/>
      <c r="FK442" s="794"/>
      <c r="FL442" s="794"/>
      <c r="FM442" s="794"/>
      <c r="FN442" s="794"/>
      <c r="FO442" s="794"/>
      <c r="FP442" s="794"/>
      <c r="FQ442" s="794"/>
      <c r="FR442" s="794"/>
      <c r="FS442" s="794"/>
      <c r="FT442" s="794"/>
      <c r="FU442" s="794"/>
      <c r="FV442" s="812" t="str">
        <f t="shared" si="104"/>
        <v/>
      </c>
      <c r="FW442" s="806" t="str">
        <f t="shared" si="105"/>
        <v/>
      </c>
      <c r="FX442" s="807" t="str">
        <f t="shared" si="106"/>
        <v/>
      </c>
      <c r="FY442" s="807" t="str">
        <f t="shared" si="107"/>
        <v/>
      </c>
      <c r="FZ442" s="808" t="str">
        <f t="shared" si="108"/>
        <v/>
      </c>
    </row>
    <row r="443" spans="14:182" x14ac:dyDescent="0.2">
      <c r="N443" s="804">
        <f>SUM(AirVision!A442)</f>
        <v>0</v>
      </c>
      <c r="O443" s="793"/>
      <c r="P443" s="794"/>
      <c r="Q443" s="794"/>
      <c r="R443" s="797"/>
      <c r="S443" s="797"/>
      <c r="T443" s="797"/>
      <c r="U443" s="797"/>
      <c r="V443" s="797"/>
      <c r="W443" s="797"/>
      <c r="X443" s="797"/>
      <c r="Y443" s="797"/>
      <c r="Z443" s="797"/>
      <c r="AA443" s="797"/>
      <c r="AB443" s="797"/>
      <c r="AC443" s="797"/>
      <c r="AD443" s="797"/>
      <c r="AE443" s="794"/>
      <c r="AF443" s="794"/>
      <c r="AG443" s="794"/>
      <c r="AH443" s="794"/>
      <c r="AI443" s="794"/>
      <c r="AJ443" s="794"/>
      <c r="AK443" s="794"/>
      <c r="AL443" s="794"/>
      <c r="AM443" s="794"/>
      <c r="AN443" s="794"/>
      <c r="AO443" s="794"/>
      <c r="AP443" s="794"/>
      <c r="AQ443" s="794"/>
      <c r="AR443" s="794"/>
      <c r="AS443" s="794"/>
      <c r="AT443" s="794"/>
      <c r="AU443" s="794"/>
      <c r="AV443" s="794"/>
      <c r="AW443" s="794"/>
      <c r="AX443" s="794"/>
      <c r="AY443" s="794"/>
      <c r="AZ443" s="794"/>
      <c r="BA443" s="794"/>
      <c r="BB443" s="794"/>
      <c r="BC443" s="794"/>
      <c r="BD443" s="794"/>
      <c r="BE443" s="794"/>
      <c r="BF443" s="794"/>
      <c r="BG443" s="794"/>
      <c r="BH443" s="794"/>
      <c r="BI443" s="794"/>
      <c r="BJ443" s="794"/>
      <c r="BK443" s="794"/>
      <c r="BL443" s="794"/>
      <c r="BM443" s="794"/>
      <c r="BN443" s="812" t="str">
        <f t="shared" si="99"/>
        <v/>
      </c>
      <c r="BO443" s="806" t="str">
        <f t="shared" si="100"/>
        <v/>
      </c>
      <c r="BP443" s="807" t="str">
        <f t="shared" si="101"/>
        <v/>
      </c>
      <c r="BQ443" s="807" t="str">
        <f t="shared" si="102"/>
        <v/>
      </c>
      <c r="BR443" s="808" t="str">
        <f t="shared" si="103"/>
        <v/>
      </c>
      <c r="BS443" s="793"/>
      <c r="BT443" s="794"/>
      <c r="BU443" s="794"/>
      <c r="BV443" s="797"/>
      <c r="BW443" s="797"/>
      <c r="BX443" s="797"/>
      <c r="BY443" s="797"/>
      <c r="BZ443" s="797"/>
      <c r="CA443" s="797"/>
      <c r="CB443" s="797"/>
      <c r="CC443" s="797"/>
      <c r="CD443" s="797"/>
      <c r="CE443" s="797"/>
      <c r="CF443" s="797"/>
      <c r="CG443" s="797"/>
      <c r="CH443" s="797"/>
      <c r="CI443" s="794"/>
      <c r="CJ443" s="794"/>
      <c r="CK443" s="794"/>
      <c r="CL443" s="794"/>
      <c r="CM443" s="794"/>
      <c r="CN443" s="794"/>
      <c r="CO443" s="794"/>
      <c r="CP443" s="794"/>
      <c r="CQ443" s="794"/>
      <c r="CR443" s="794"/>
      <c r="CS443" s="794"/>
      <c r="CT443" s="794"/>
      <c r="CU443" s="794"/>
      <c r="CV443" s="797"/>
      <c r="CW443" s="794"/>
      <c r="CX443" s="794"/>
      <c r="CY443" s="794"/>
      <c r="CZ443" s="794"/>
      <c r="DA443" s="794"/>
      <c r="DB443" s="794"/>
      <c r="DC443" s="794"/>
      <c r="DD443" s="794"/>
      <c r="DE443" s="794"/>
      <c r="DF443" s="794"/>
      <c r="DG443" s="794"/>
      <c r="DH443" s="794"/>
      <c r="DI443" s="794"/>
      <c r="DJ443" s="794"/>
      <c r="DK443" s="794"/>
      <c r="DL443" s="794"/>
      <c r="DM443" s="794"/>
      <c r="DN443" s="794"/>
      <c r="DO443" s="794"/>
      <c r="DP443" s="794"/>
      <c r="DQ443" s="794"/>
      <c r="DR443" s="812" t="str">
        <f t="shared" si="109"/>
        <v/>
      </c>
      <c r="DS443" s="806" t="str">
        <f t="shared" si="110"/>
        <v/>
      </c>
      <c r="DT443" s="807" t="str">
        <f t="shared" si="111"/>
        <v/>
      </c>
      <c r="DU443" s="807" t="str">
        <f t="shared" si="112"/>
        <v/>
      </c>
      <c r="DV443" s="808" t="str">
        <f t="shared" si="113"/>
        <v/>
      </c>
      <c r="DW443" s="793"/>
      <c r="DX443" s="794"/>
      <c r="DY443" s="794"/>
      <c r="DZ443" s="797"/>
      <c r="EA443" s="797"/>
      <c r="EB443" s="797"/>
      <c r="EC443" s="797"/>
      <c r="ED443" s="797"/>
      <c r="EE443" s="797"/>
      <c r="EF443" s="797"/>
      <c r="EG443" s="797"/>
      <c r="EH443" s="797"/>
      <c r="EI443" s="797"/>
      <c r="EJ443" s="797"/>
      <c r="EK443" s="797"/>
      <c r="EL443" s="797"/>
      <c r="EM443" s="794"/>
      <c r="EN443" s="794"/>
      <c r="EO443" s="794"/>
      <c r="EP443" s="794"/>
      <c r="EQ443" s="794"/>
      <c r="ER443" s="794"/>
      <c r="ES443" s="794"/>
      <c r="ET443" s="794"/>
      <c r="EU443" s="794"/>
      <c r="EV443" s="794"/>
      <c r="EW443" s="794"/>
      <c r="EX443" s="794"/>
      <c r="EY443" s="794"/>
      <c r="EZ443" s="797"/>
      <c r="FA443" s="794"/>
      <c r="FB443" s="794"/>
      <c r="FC443" s="794"/>
      <c r="FD443" s="794"/>
      <c r="FE443" s="794"/>
      <c r="FF443" s="794"/>
      <c r="FG443" s="794"/>
      <c r="FH443" s="794"/>
      <c r="FI443" s="794"/>
      <c r="FJ443" s="794"/>
      <c r="FK443" s="794"/>
      <c r="FL443" s="794"/>
      <c r="FM443" s="794"/>
      <c r="FN443" s="794"/>
      <c r="FO443" s="794"/>
      <c r="FP443" s="794"/>
      <c r="FQ443" s="794"/>
      <c r="FR443" s="794"/>
      <c r="FS443" s="794"/>
      <c r="FT443" s="794"/>
      <c r="FU443" s="794"/>
      <c r="FV443" s="812" t="str">
        <f t="shared" si="104"/>
        <v/>
      </c>
      <c r="FW443" s="806" t="str">
        <f t="shared" si="105"/>
        <v/>
      </c>
      <c r="FX443" s="807" t="str">
        <f t="shared" si="106"/>
        <v/>
      </c>
      <c r="FY443" s="807" t="str">
        <f t="shared" si="107"/>
        <v/>
      </c>
      <c r="FZ443" s="808" t="str">
        <f t="shared" si="108"/>
        <v/>
      </c>
    </row>
    <row r="444" spans="14:182" x14ac:dyDescent="0.2">
      <c r="N444" s="804">
        <f>SUM(AirVision!A443)</f>
        <v>0</v>
      </c>
      <c r="O444" s="793"/>
      <c r="P444" s="794"/>
      <c r="Q444" s="794"/>
      <c r="R444" s="797"/>
      <c r="S444" s="797"/>
      <c r="T444" s="797"/>
      <c r="U444" s="797"/>
      <c r="V444" s="797"/>
      <c r="W444" s="797"/>
      <c r="X444" s="797"/>
      <c r="Y444" s="797"/>
      <c r="Z444" s="797"/>
      <c r="AA444" s="797"/>
      <c r="AB444" s="797"/>
      <c r="AC444" s="797"/>
      <c r="AD444" s="797"/>
      <c r="AE444" s="794"/>
      <c r="AF444" s="794"/>
      <c r="AG444" s="794"/>
      <c r="AH444" s="794"/>
      <c r="AI444" s="794"/>
      <c r="AJ444" s="794"/>
      <c r="AK444" s="794"/>
      <c r="AL444" s="794"/>
      <c r="AM444" s="794"/>
      <c r="AN444" s="794"/>
      <c r="AO444" s="794"/>
      <c r="AP444" s="794"/>
      <c r="AQ444" s="794"/>
      <c r="AR444" s="794"/>
      <c r="AS444" s="794"/>
      <c r="AT444" s="794"/>
      <c r="AU444" s="794"/>
      <c r="AV444" s="794"/>
      <c r="AW444" s="794"/>
      <c r="AX444" s="794"/>
      <c r="AY444" s="794"/>
      <c r="AZ444" s="794"/>
      <c r="BA444" s="794"/>
      <c r="BB444" s="794"/>
      <c r="BC444" s="794"/>
      <c r="BD444" s="794"/>
      <c r="BE444" s="794"/>
      <c r="BF444" s="794"/>
      <c r="BG444" s="794"/>
      <c r="BH444" s="794"/>
      <c r="BI444" s="794"/>
      <c r="BJ444" s="794"/>
      <c r="BK444" s="794"/>
      <c r="BL444" s="794"/>
      <c r="BM444" s="794"/>
      <c r="BN444" s="812" t="str">
        <f t="shared" si="99"/>
        <v/>
      </c>
      <c r="BO444" s="806" t="str">
        <f t="shared" si="100"/>
        <v/>
      </c>
      <c r="BP444" s="807" t="str">
        <f t="shared" si="101"/>
        <v/>
      </c>
      <c r="BQ444" s="807" t="str">
        <f t="shared" si="102"/>
        <v/>
      </c>
      <c r="BR444" s="808" t="str">
        <f t="shared" si="103"/>
        <v/>
      </c>
      <c r="BS444" s="793"/>
      <c r="BT444" s="794"/>
      <c r="BU444" s="794"/>
      <c r="BV444" s="797"/>
      <c r="BW444" s="797"/>
      <c r="BX444" s="797"/>
      <c r="BY444" s="797"/>
      <c r="BZ444" s="797"/>
      <c r="CA444" s="797"/>
      <c r="CB444" s="797"/>
      <c r="CC444" s="797"/>
      <c r="CD444" s="797"/>
      <c r="CE444" s="797"/>
      <c r="CF444" s="797"/>
      <c r="CG444" s="797"/>
      <c r="CH444" s="797"/>
      <c r="CI444" s="794"/>
      <c r="CJ444" s="794"/>
      <c r="CK444" s="794"/>
      <c r="CL444" s="794"/>
      <c r="CM444" s="794"/>
      <c r="CN444" s="794"/>
      <c r="CO444" s="794"/>
      <c r="CP444" s="794"/>
      <c r="CQ444" s="794"/>
      <c r="CR444" s="794"/>
      <c r="CS444" s="794"/>
      <c r="CT444" s="794"/>
      <c r="CU444" s="794"/>
      <c r="CV444" s="797"/>
      <c r="CW444" s="794"/>
      <c r="CX444" s="794"/>
      <c r="CY444" s="794"/>
      <c r="CZ444" s="794"/>
      <c r="DA444" s="794"/>
      <c r="DB444" s="794"/>
      <c r="DC444" s="794"/>
      <c r="DD444" s="794"/>
      <c r="DE444" s="794"/>
      <c r="DF444" s="794"/>
      <c r="DG444" s="794"/>
      <c r="DH444" s="794"/>
      <c r="DI444" s="794"/>
      <c r="DJ444" s="794"/>
      <c r="DK444" s="794"/>
      <c r="DL444" s="794"/>
      <c r="DM444" s="794"/>
      <c r="DN444" s="794"/>
      <c r="DO444" s="794"/>
      <c r="DP444" s="794"/>
      <c r="DQ444" s="794"/>
      <c r="DR444" s="812" t="str">
        <f t="shared" si="109"/>
        <v/>
      </c>
      <c r="DS444" s="806" t="str">
        <f t="shared" si="110"/>
        <v/>
      </c>
      <c r="DT444" s="807" t="str">
        <f t="shared" si="111"/>
        <v/>
      </c>
      <c r="DU444" s="807" t="str">
        <f t="shared" si="112"/>
        <v/>
      </c>
      <c r="DV444" s="808" t="str">
        <f t="shared" si="113"/>
        <v/>
      </c>
      <c r="DW444" s="793"/>
      <c r="DX444" s="794"/>
      <c r="DY444" s="794"/>
      <c r="DZ444" s="797"/>
      <c r="EA444" s="797"/>
      <c r="EB444" s="797"/>
      <c r="EC444" s="797"/>
      <c r="ED444" s="797"/>
      <c r="EE444" s="797"/>
      <c r="EF444" s="797"/>
      <c r="EG444" s="797"/>
      <c r="EH444" s="797"/>
      <c r="EI444" s="797"/>
      <c r="EJ444" s="797"/>
      <c r="EK444" s="797"/>
      <c r="EL444" s="797"/>
      <c r="EM444" s="794"/>
      <c r="EN444" s="794"/>
      <c r="EO444" s="794"/>
      <c r="EP444" s="794"/>
      <c r="EQ444" s="794"/>
      <c r="ER444" s="794"/>
      <c r="ES444" s="794"/>
      <c r="ET444" s="794"/>
      <c r="EU444" s="794"/>
      <c r="EV444" s="794"/>
      <c r="EW444" s="794"/>
      <c r="EX444" s="794"/>
      <c r="EY444" s="794"/>
      <c r="EZ444" s="797"/>
      <c r="FA444" s="794"/>
      <c r="FB444" s="794"/>
      <c r="FC444" s="794"/>
      <c r="FD444" s="794"/>
      <c r="FE444" s="794"/>
      <c r="FF444" s="794"/>
      <c r="FG444" s="794"/>
      <c r="FH444" s="794"/>
      <c r="FI444" s="794"/>
      <c r="FJ444" s="794"/>
      <c r="FK444" s="794"/>
      <c r="FL444" s="794"/>
      <c r="FM444" s="794"/>
      <c r="FN444" s="794"/>
      <c r="FO444" s="794"/>
      <c r="FP444" s="794"/>
      <c r="FQ444" s="794"/>
      <c r="FR444" s="794"/>
      <c r="FS444" s="794"/>
      <c r="FT444" s="794"/>
      <c r="FU444" s="794"/>
      <c r="FV444" s="812" t="str">
        <f t="shared" si="104"/>
        <v/>
      </c>
      <c r="FW444" s="806" t="str">
        <f t="shared" si="105"/>
        <v/>
      </c>
      <c r="FX444" s="807" t="str">
        <f t="shared" si="106"/>
        <v/>
      </c>
      <c r="FY444" s="807" t="str">
        <f t="shared" si="107"/>
        <v/>
      </c>
      <c r="FZ444" s="808" t="str">
        <f t="shared" si="108"/>
        <v/>
      </c>
    </row>
    <row r="445" spans="14:182" x14ac:dyDescent="0.2">
      <c r="N445" s="804">
        <f>SUM(AirVision!A444)</f>
        <v>0</v>
      </c>
      <c r="O445" s="793"/>
      <c r="P445" s="794"/>
      <c r="Q445" s="794"/>
      <c r="R445" s="797"/>
      <c r="S445" s="797"/>
      <c r="T445" s="797"/>
      <c r="U445" s="797"/>
      <c r="V445" s="797"/>
      <c r="W445" s="797"/>
      <c r="X445" s="797"/>
      <c r="Y445" s="797"/>
      <c r="Z445" s="797"/>
      <c r="AA445" s="797"/>
      <c r="AB445" s="797"/>
      <c r="AC445" s="797"/>
      <c r="AD445" s="797"/>
      <c r="AE445" s="794"/>
      <c r="AF445" s="794"/>
      <c r="AG445" s="794"/>
      <c r="AH445" s="794"/>
      <c r="AI445" s="794"/>
      <c r="AJ445" s="794"/>
      <c r="AK445" s="794"/>
      <c r="AL445" s="794"/>
      <c r="AM445" s="794"/>
      <c r="AN445" s="794"/>
      <c r="AO445" s="794"/>
      <c r="AP445" s="794"/>
      <c r="AQ445" s="794"/>
      <c r="AR445" s="794"/>
      <c r="AS445" s="794"/>
      <c r="AT445" s="794"/>
      <c r="AU445" s="794"/>
      <c r="AV445" s="794"/>
      <c r="AW445" s="794"/>
      <c r="AX445" s="794"/>
      <c r="AY445" s="794"/>
      <c r="AZ445" s="794"/>
      <c r="BA445" s="794"/>
      <c r="BB445" s="794"/>
      <c r="BC445" s="794"/>
      <c r="BD445" s="794"/>
      <c r="BE445" s="794"/>
      <c r="BF445" s="794"/>
      <c r="BG445" s="794"/>
      <c r="BH445" s="794"/>
      <c r="BI445" s="794"/>
      <c r="BJ445" s="794"/>
      <c r="BK445" s="794"/>
      <c r="BL445" s="794"/>
      <c r="BM445" s="794"/>
      <c r="BN445" s="812" t="str">
        <f t="shared" si="99"/>
        <v/>
      </c>
      <c r="BO445" s="806" t="str">
        <f t="shared" si="100"/>
        <v/>
      </c>
      <c r="BP445" s="807" t="str">
        <f t="shared" si="101"/>
        <v/>
      </c>
      <c r="BQ445" s="807" t="str">
        <f t="shared" si="102"/>
        <v/>
      </c>
      <c r="BR445" s="808" t="str">
        <f t="shared" si="103"/>
        <v/>
      </c>
      <c r="BS445" s="793"/>
      <c r="BT445" s="794"/>
      <c r="BU445" s="794"/>
      <c r="BV445" s="797"/>
      <c r="BW445" s="797"/>
      <c r="BX445" s="797"/>
      <c r="BY445" s="797"/>
      <c r="BZ445" s="797"/>
      <c r="CA445" s="797"/>
      <c r="CB445" s="797"/>
      <c r="CC445" s="797"/>
      <c r="CD445" s="797"/>
      <c r="CE445" s="797"/>
      <c r="CF445" s="797"/>
      <c r="CG445" s="797"/>
      <c r="CH445" s="797"/>
      <c r="CI445" s="794"/>
      <c r="CJ445" s="794"/>
      <c r="CK445" s="794"/>
      <c r="CL445" s="794"/>
      <c r="CM445" s="794"/>
      <c r="CN445" s="794"/>
      <c r="CO445" s="794"/>
      <c r="CP445" s="794"/>
      <c r="CQ445" s="794"/>
      <c r="CR445" s="794"/>
      <c r="CS445" s="794"/>
      <c r="CT445" s="794"/>
      <c r="CU445" s="794"/>
      <c r="CV445" s="797"/>
      <c r="CW445" s="794"/>
      <c r="CX445" s="794"/>
      <c r="CY445" s="794"/>
      <c r="CZ445" s="794"/>
      <c r="DA445" s="794"/>
      <c r="DB445" s="794"/>
      <c r="DC445" s="794"/>
      <c r="DD445" s="794"/>
      <c r="DE445" s="794"/>
      <c r="DF445" s="794"/>
      <c r="DG445" s="794"/>
      <c r="DH445" s="794"/>
      <c r="DI445" s="794"/>
      <c r="DJ445" s="794"/>
      <c r="DK445" s="794"/>
      <c r="DL445" s="794"/>
      <c r="DM445" s="794"/>
      <c r="DN445" s="794"/>
      <c r="DO445" s="794"/>
      <c r="DP445" s="794"/>
      <c r="DQ445" s="794"/>
      <c r="DR445" s="812" t="str">
        <f t="shared" si="109"/>
        <v/>
      </c>
      <c r="DS445" s="806" t="str">
        <f t="shared" si="110"/>
        <v/>
      </c>
      <c r="DT445" s="807" t="str">
        <f t="shared" si="111"/>
        <v/>
      </c>
      <c r="DU445" s="807" t="str">
        <f t="shared" si="112"/>
        <v/>
      </c>
      <c r="DV445" s="808" t="str">
        <f t="shared" si="113"/>
        <v/>
      </c>
      <c r="DW445" s="793"/>
      <c r="DX445" s="794"/>
      <c r="DY445" s="794"/>
      <c r="DZ445" s="797"/>
      <c r="EA445" s="797"/>
      <c r="EB445" s="797"/>
      <c r="EC445" s="797"/>
      <c r="ED445" s="797"/>
      <c r="EE445" s="797"/>
      <c r="EF445" s="797"/>
      <c r="EG445" s="797"/>
      <c r="EH445" s="797"/>
      <c r="EI445" s="797"/>
      <c r="EJ445" s="797"/>
      <c r="EK445" s="797"/>
      <c r="EL445" s="797"/>
      <c r="EM445" s="794"/>
      <c r="EN445" s="794"/>
      <c r="EO445" s="794"/>
      <c r="EP445" s="794"/>
      <c r="EQ445" s="794"/>
      <c r="ER445" s="794"/>
      <c r="ES445" s="794"/>
      <c r="ET445" s="794"/>
      <c r="EU445" s="794"/>
      <c r="EV445" s="794"/>
      <c r="EW445" s="794"/>
      <c r="EX445" s="794"/>
      <c r="EY445" s="794"/>
      <c r="EZ445" s="797"/>
      <c r="FA445" s="794"/>
      <c r="FB445" s="794"/>
      <c r="FC445" s="794"/>
      <c r="FD445" s="794"/>
      <c r="FE445" s="794"/>
      <c r="FF445" s="794"/>
      <c r="FG445" s="794"/>
      <c r="FH445" s="794"/>
      <c r="FI445" s="794"/>
      <c r="FJ445" s="794"/>
      <c r="FK445" s="794"/>
      <c r="FL445" s="794"/>
      <c r="FM445" s="794"/>
      <c r="FN445" s="794"/>
      <c r="FO445" s="794"/>
      <c r="FP445" s="794"/>
      <c r="FQ445" s="794"/>
      <c r="FR445" s="794"/>
      <c r="FS445" s="794"/>
      <c r="FT445" s="794"/>
      <c r="FU445" s="794"/>
      <c r="FV445" s="812" t="str">
        <f t="shared" si="104"/>
        <v/>
      </c>
      <c r="FW445" s="806" t="str">
        <f t="shared" si="105"/>
        <v/>
      </c>
      <c r="FX445" s="807" t="str">
        <f t="shared" si="106"/>
        <v/>
      </c>
      <c r="FY445" s="807" t="str">
        <f t="shared" si="107"/>
        <v/>
      </c>
      <c r="FZ445" s="808" t="str">
        <f t="shared" si="108"/>
        <v/>
      </c>
    </row>
    <row r="446" spans="14:182" x14ac:dyDescent="0.2">
      <c r="N446" s="804">
        <f>SUM(AirVision!A445)</f>
        <v>0</v>
      </c>
      <c r="O446" s="793"/>
      <c r="P446" s="794"/>
      <c r="Q446" s="794"/>
      <c r="R446" s="797"/>
      <c r="S446" s="797"/>
      <c r="T446" s="797"/>
      <c r="U446" s="797"/>
      <c r="V446" s="797"/>
      <c r="W446" s="797"/>
      <c r="X446" s="797"/>
      <c r="Y446" s="797"/>
      <c r="Z446" s="797"/>
      <c r="AA446" s="797"/>
      <c r="AB446" s="797"/>
      <c r="AC446" s="797"/>
      <c r="AD446" s="797"/>
      <c r="AE446" s="794"/>
      <c r="AF446" s="794"/>
      <c r="AG446" s="794"/>
      <c r="AH446" s="794"/>
      <c r="AI446" s="794"/>
      <c r="AJ446" s="794"/>
      <c r="AK446" s="794"/>
      <c r="AL446" s="794"/>
      <c r="AM446" s="794"/>
      <c r="AN446" s="794"/>
      <c r="AO446" s="794"/>
      <c r="AP446" s="794"/>
      <c r="AQ446" s="794"/>
      <c r="AR446" s="794"/>
      <c r="AS446" s="794"/>
      <c r="AT446" s="794"/>
      <c r="AU446" s="794"/>
      <c r="AV446" s="794"/>
      <c r="AW446" s="794"/>
      <c r="AX446" s="794"/>
      <c r="AY446" s="794"/>
      <c r="AZ446" s="794"/>
      <c r="BA446" s="794"/>
      <c r="BB446" s="794"/>
      <c r="BC446" s="794"/>
      <c r="BD446" s="794"/>
      <c r="BE446" s="794"/>
      <c r="BF446" s="794"/>
      <c r="BG446" s="794"/>
      <c r="BH446" s="794"/>
      <c r="BI446" s="794"/>
      <c r="BJ446" s="794"/>
      <c r="BK446" s="794"/>
      <c r="BL446" s="794"/>
      <c r="BM446" s="794"/>
      <c r="BN446" s="812" t="str">
        <f t="shared" si="99"/>
        <v/>
      </c>
      <c r="BO446" s="806" t="str">
        <f t="shared" si="100"/>
        <v/>
      </c>
      <c r="BP446" s="807" t="str">
        <f t="shared" si="101"/>
        <v/>
      </c>
      <c r="BQ446" s="807" t="str">
        <f t="shared" si="102"/>
        <v/>
      </c>
      <c r="BR446" s="808" t="str">
        <f t="shared" si="103"/>
        <v/>
      </c>
      <c r="BS446" s="793"/>
      <c r="BT446" s="794"/>
      <c r="BU446" s="794"/>
      <c r="BV446" s="797"/>
      <c r="BW446" s="797"/>
      <c r="BX446" s="797"/>
      <c r="BY446" s="797"/>
      <c r="BZ446" s="797"/>
      <c r="CA446" s="797"/>
      <c r="CB446" s="797"/>
      <c r="CC446" s="797"/>
      <c r="CD446" s="797"/>
      <c r="CE446" s="797"/>
      <c r="CF446" s="797"/>
      <c r="CG446" s="797"/>
      <c r="CH446" s="797"/>
      <c r="CI446" s="794"/>
      <c r="CJ446" s="794"/>
      <c r="CK446" s="794"/>
      <c r="CL446" s="794"/>
      <c r="CM446" s="794"/>
      <c r="CN446" s="794"/>
      <c r="CO446" s="794"/>
      <c r="CP446" s="794"/>
      <c r="CQ446" s="794"/>
      <c r="CR446" s="794"/>
      <c r="CS446" s="794"/>
      <c r="CT446" s="794"/>
      <c r="CU446" s="794"/>
      <c r="CV446" s="797"/>
      <c r="CW446" s="794"/>
      <c r="CX446" s="794"/>
      <c r="CY446" s="794"/>
      <c r="CZ446" s="794"/>
      <c r="DA446" s="794"/>
      <c r="DB446" s="794"/>
      <c r="DC446" s="794"/>
      <c r="DD446" s="794"/>
      <c r="DE446" s="794"/>
      <c r="DF446" s="794"/>
      <c r="DG446" s="794"/>
      <c r="DH446" s="794"/>
      <c r="DI446" s="794"/>
      <c r="DJ446" s="794"/>
      <c r="DK446" s="794"/>
      <c r="DL446" s="794"/>
      <c r="DM446" s="794"/>
      <c r="DN446" s="794"/>
      <c r="DO446" s="794"/>
      <c r="DP446" s="794"/>
      <c r="DQ446" s="794"/>
      <c r="DR446" s="812" t="str">
        <f t="shared" si="109"/>
        <v/>
      </c>
      <c r="DS446" s="806" t="str">
        <f t="shared" si="110"/>
        <v/>
      </c>
      <c r="DT446" s="807" t="str">
        <f t="shared" si="111"/>
        <v/>
      </c>
      <c r="DU446" s="807" t="str">
        <f t="shared" si="112"/>
        <v/>
      </c>
      <c r="DV446" s="808" t="str">
        <f t="shared" si="113"/>
        <v/>
      </c>
      <c r="DW446" s="793"/>
      <c r="DX446" s="794"/>
      <c r="DY446" s="794"/>
      <c r="DZ446" s="797"/>
      <c r="EA446" s="797"/>
      <c r="EB446" s="797"/>
      <c r="EC446" s="797"/>
      <c r="ED446" s="797"/>
      <c r="EE446" s="797"/>
      <c r="EF446" s="797"/>
      <c r="EG446" s="797"/>
      <c r="EH446" s="797"/>
      <c r="EI446" s="797"/>
      <c r="EJ446" s="797"/>
      <c r="EK446" s="797"/>
      <c r="EL446" s="797"/>
      <c r="EM446" s="794"/>
      <c r="EN446" s="794"/>
      <c r="EO446" s="794"/>
      <c r="EP446" s="794"/>
      <c r="EQ446" s="794"/>
      <c r="ER446" s="794"/>
      <c r="ES446" s="794"/>
      <c r="ET446" s="794"/>
      <c r="EU446" s="794"/>
      <c r="EV446" s="794"/>
      <c r="EW446" s="794"/>
      <c r="EX446" s="794"/>
      <c r="EY446" s="794"/>
      <c r="EZ446" s="797"/>
      <c r="FA446" s="794"/>
      <c r="FB446" s="794"/>
      <c r="FC446" s="794"/>
      <c r="FD446" s="794"/>
      <c r="FE446" s="794"/>
      <c r="FF446" s="794"/>
      <c r="FG446" s="794"/>
      <c r="FH446" s="794"/>
      <c r="FI446" s="794"/>
      <c r="FJ446" s="794"/>
      <c r="FK446" s="794"/>
      <c r="FL446" s="794"/>
      <c r="FM446" s="794"/>
      <c r="FN446" s="794"/>
      <c r="FO446" s="794"/>
      <c r="FP446" s="794"/>
      <c r="FQ446" s="794"/>
      <c r="FR446" s="794"/>
      <c r="FS446" s="794"/>
      <c r="FT446" s="794"/>
      <c r="FU446" s="794"/>
      <c r="FV446" s="812" t="str">
        <f t="shared" si="104"/>
        <v/>
      </c>
      <c r="FW446" s="806" t="str">
        <f t="shared" si="105"/>
        <v/>
      </c>
      <c r="FX446" s="807" t="str">
        <f t="shared" si="106"/>
        <v/>
      </c>
      <c r="FY446" s="807" t="str">
        <f t="shared" si="107"/>
        <v/>
      </c>
      <c r="FZ446" s="808" t="str">
        <f t="shared" si="108"/>
        <v/>
      </c>
    </row>
    <row r="447" spans="14:182" x14ac:dyDescent="0.2">
      <c r="N447" s="804">
        <f>SUM(AirVision!A446)</f>
        <v>0</v>
      </c>
      <c r="O447" s="793"/>
      <c r="P447" s="794"/>
      <c r="Q447" s="794"/>
      <c r="R447" s="797"/>
      <c r="S447" s="797"/>
      <c r="T447" s="797"/>
      <c r="U447" s="797"/>
      <c r="V447" s="797"/>
      <c r="W447" s="797"/>
      <c r="X447" s="797"/>
      <c r="Y447" s="797"/>
      <c r="Z447" s="797"/>
      <c r="AA447" s="797"/>
      <c r="AB447" s="797"/>
      <c r="AC447" s="797"/>
      <c r="AD447" s="797"/>
      <c r="AE447" s="794"/>
      <c r="AF447" s="794"/>
      <c r="AG447" s="794"/>
      <c r="AH447" s="794"/>
      <c r="AI447" s="794"/>
      <c r="AJ447" s="794"/>
      <c r="AK447" s="794"/>
      <c r="AL447" s="794"/>
      <c r="AM447" s="794"/>
      <c r="AN447" s="794"/>
      <c r="AO447" s="794"/>
      <c r="AP447" s="794"/>
      <c r="AQ447" s="794"/>
      <c r="AR447" s="794"/>
      <c r="AS447" s="794"/>
      <c r="AT447" s="794"/>
      <c r="AU447" s="794"/>
      <c r="AV447" s="794"/>
      <c r="AW447" s="794"/>
      <c r="AX447" s="794"/>
      <c r="AY447" s="794"/>
      <c r="AZ447" s="794"/>
      <c r="BA447" s="794"/>
      <c r="BB447" s="794"/>
      <c r="BC447" s="794"/>
      <c r="BD447" s="794"/>
      <c r="BE447" s="794"/>
      <c r="BF447" s="794"/>
      <c r="BG447" s="794"/>
      <c r="BH447" s="794"/>
      <c r="BI447" s="794"/>
      <c r="BJ447" s="794"/>
      <c r="BK447" s="794"/>
      <c r="BL447" s="794"/>
      <c r="BM447" s="794"/>
      <c r="BN447" s="812" t="str">
        <f t="shared" si="99"/>
        <v/>
      </c>
      <c r="BO447" s="806" t="str">
        <f t="shared" si="100"/>
        <v/>
      </c>
      <c r="BP447" s="807" t="str">
        <f t="shared" si="101"/>
        <v/>
      </c>
      <c r="BQ447" s="807" t="str">
        <f t="shared" si="102"/>
        <v/>
      </c>
      <c r="BR447" s="808" t="str">
        <f t="shared" si="103"/>
        <v/>
      </c>
      <c r="BS447" s="793"/>
      <c r="BT447" s="794"/>
      <c r="BU447" s="794"/>
      <c r="BV447" s="797"/>
      <c r="BW447" s="797"/>
      <c r="BX447" s="797"/>
      <c r="BY447" s="797"/>
      <c r="BZ447" s="797"/>
      <c r="CA447" s="797"/>
      <c r="CB447" s="797"/>
      <c r="CC447" s="797"/>
      <c r="CD447" s="797"/>
      <c r="CE447" s="797"/>
      <c r="CF447" s="797"/>
      <c r="CG447" s="797"/>
      <c r="CH447" s="797"/>
      <c r="CI447" s="794"/>
      <c r="CJ447" s="794"/>
      <c r="CK447" s="794"/>
      <c r="CL447" s="794"/>
      <c r="CM447" s="794"/>
      <c r="CN447" s="794"/>
      <c r="CO447" s="794"/>
      <c r="CP447" s="794"/>
      <c r="CQ447" s="794"/>
      <c r="CR447" s="794"/>
      <c r="CS447" s="794"/>
      <c r="CT447" s="794"/>
      <c r="CU447" s="794"/>
      <c r="CV447" s="797"/>
      <c r="CW447" s="794"/>
      <c r="CX447" s="794"/>
      <c r="CY447" s="794"/>
      <c r="CZ447" s="794"/>
      <c r="DA447" s="794"/>
      <c r="DB447" s="794"/>
      <c r="DC447" s="794"/>
      <c r="DD447" s="794"/>
      <c r="DE447" s="794"/>
      <c r="DF447" s="794"/>
      <c r="DG447" s="794"/>
      <c r="DH447" s="794"/>
      <c r="DI447" s="794"/>
      <c r="DJ447" s="794"/>
      <c r="DK447" s="794"/>
      <c r="DL447" s="794"/>
      <c r="DM447" s="794"/>
      <c r="DN447" s="794"/>
      <c r="DO447" s="794"/>
      <c r="DP447" s="794"/>
      <c r="DQ447" s="794"/>
      <c r="DR447" s="812" t="str">
        <f t="shared" si="109"/>
        <v/>
      </c>
      <c r="DS447" s="806" t="str">
        <f t="shared" si="110"/>
        <v/>
      </c>
      <c r="DT447" s="807" t="str">
        <f t="shared" si="111"/>
        <v/>
      </c>
      <c r="DU447" s="807" t="str">
        <f t="shared" si="112"/>
        <v/>
      </c>
      <c r="DV447" s="808" t="str">
        <f t="shared" si="113"/>
        <v/>
      </c>
      <c r="DW447" s="793"/>
      <c r="DX447" s="794"/>
      <c r="DY447" s="794"/>
      <c r="DZ447" s="797"/>
      <c r="EA447" s="797"/>
      <c r="EB447" s="797"/>
      <c r="EC447" s="797"/>
      <c r="ED447" s="797"/>
      <c r="EE447" s="797"/>
      <c r="EF447" s="797"/>
      <c r="EG447" s="797"/>
      <c r="EH447" s="797"/>
      <c r="EI447" s="797"/>
      <c r="EJ447" s="797"/>
      <c r="EK447" s="797"/>
      <c r="EL447" s="797"/>
      <c r="EM447" s="794"/>
      <c r="EN447" s="794"/>
      <c r="EO447" s="794"/>
      <c r="EP447" s="794"/>
      <c r="EQ447" s="794"/>
      <c r="ER447" s="794"/>
      <c r="ES447" s="794"/>
      <c r="ET447" s="794"/>
      <c r="EU447" s="794"/>
      <c r="EV447" s="794"/>
      <c r="EW447" s="794"/>
      <c r="EX447" s="794"/>
      <c r="EY447" s="794"/>
      <c r="EZ447" s="797"/>
      <c r="FA447" s="794"/>
      <c r="FB447" s="794"/>
      <c r="FC447" s="794"/>
      <c r="FD447" s="794"/>
      <c r="FE447" s="794"/>
      <c r="FF447" s="794"/>
      <c r="FG447" s="794"/>
      <c r="FH447" s="794"/>
      <c r="FI447" s="794"/>
      <c r="FJ447" s="794"/>
      <c r="FK447" s="794"/>
      <c r="FL447" s="794"/>
      <c r="FM447" s="794"/>
      <c r="FN447" s="794"/>
      <c r="FO447" s="794"/>
      <c r="FP447" s="794"/>
      <c r="FQ447" s="794"/>
      <c r="FR447" s="794"/>
      <c r="FS447" s="794"/>
      <c r="FT447" s="794"/>
      <c r="FU447" s="794"/>
      <c r="FV447" s="812" t="str">
        <f t="shared" si="104"/>
        <v/>
      </c>
      <c r="FW447" s="806" t="str">
        <f t="shared" si="105"/>
        <v/>
      </c>
      <c r="FX447" s="807" t="str">
        <f t="shared" si="106"/>
        <v/>
      </c>
      <c r="FY447" s="807" t="str">
        <f t="shared" si="107"/>
        <v/>
      </c>
      <c r="FZ447" s="808" t="str">
        <f t="shared" si="108"/>
        <v/>
      </c>
    </row>
    <row r="448" spans="14:182" x14ac:dyDescent="0.2">
      <c r="N448" s="804">
        <f>SUM(AirVision!A447)</f>
        <v>0</v>
      </c>
      <c r="O448" s="793"/>
      <c r="P448" s="794"/>
      <c r="Q448" s="794"/>
      <c r="R448" s="797"/>
      <c r="S448" s="797"/>
      <c r="T448" s="797"/>
      <c r="U448" s="797"/>
      <c r="V448" s="797"/>
      <c r="W448" s="797"/>
      <c r="X448" s="797"/>
      <c r="Y448" s="797"/>
      <c r="Z448" s="797"/>
      <c r="AA448" s="797"/>
      <c r="AB448" s="797"/>
      <c r="AC448" s="797"/>
      <c r="AD448" s="797"/>
      <c r="AE448" s="794"/>
      <c r="AF448" s="794"/>
      <c r="AG448" s="794"/>
      <c r="AH448" s="794"/>
      <c r="AI448" s="794"/>
      <c r="AJ448" s="794"/>
      <c r="AK448" s="794"/>
      <c r="AL448" s="794"/>
      <c r="AM448" s="794"/>
      <c r="AN448" s="794"/>
      <c r="AO448" s="794"/>
      <c r="AP448" s="794"/>
      <c r="AQ448" s="794"/>
      <c r="AR448" s="794"/>
      <c r="AS448" s="794"/>
      <c r="AT448" s="794"/>
      <c r="AU448" s="794"/>
      <c r="AV448" s="794"/>
      <c r="AW448" s="794"/>
      <c r="AX448" s="794"/>
      <c r="AY448" s="794"/>
      <c r="AZ448" s="794"/>
      <c r="BA448" s="794"/>
      <c r="BB448" s="794"/>
      <c r="BC448" s="794"/>
      <c r="BD448" s="794"/>
      <c r="BE448" s="794"/>
      <c r="BF448" s="794"/>
      <c r="BG448" s="794"/>
      <c r="BH448" s="794"/>
      <c r="BI448" s="794"/>
      <c r="BJ448" s="794"/>
      <c r="BK448" s="794"/>
      <c r="BL448" s="794"/>
      <c r="BM448" s="794"/>
      <c r="BN448" s="812" t="str">
        <f t="shared" si="99"/>
        <v/>
      </c>
      <c r="BO448" s="806" t="str">
        <f t="shared" si="100"/>
        <v/>
      </c>
      <c r="BP448" s="807" t="str">
        <f t="shared" si="101"/>
        <v/>
      </c>
      <c r="BQ448" s="807" t="str">
        <f t="shared" si="102"/>
        <v/>
      </c>
      <c r="BR448" s="808" t="str">
        <f t="shared" si="103"/>
        <v/>
      </c>
      <c r="BS448" s="793"/>
      <c r="BT448" s="794"/>
      <c r="BU448" s="794"/>
      <c r="BV448" s="797"/>
      <c r="BW448" s="797"/>
      <c r="BX448" s="797"/>
      <c r="BY448" s="797"/>
      <c r="BZ448" s="797"/>
      <c r="CA448" s="797"/>
      <c r="CB448" s="797"/>
      <c r="CC448" s="797"/>
      <c r="CD448" s="797"/>
      <c r="CE448" s="797"/>
      <c r="CF448" s="797"/>
      <c r="CG448" s="797"/>
      <c r="CH448" s="797"/>
      <c r="CI448" s="794"/>
      <c r="CJ448" s="794"/>
      <c r="CK448" s="794"/>
      <c r="CL448" s="794"/>
      <c r="CM448" s="794"/>
      <c r="CN448" s="794"/>
      <c r="CO448" s="794"/>
      <c r="CP448" s="794"/>
      <c r="CQ448" s="794"/>
      <c r="CR448" s="794"/>
      <c r="CS448" s="794"/>
      <c r="CT448" s="794"/>
      <c r="CU448" s="794"/>
      <c r="CV448" s="797"/>
      <c r="CW448" s="794"/>
      <c r="CX448" s="794"/>
      <c r="CY448" s="794"/>
      <c r="CZ448" s="794"/>
      <c r="DA448" s="794"/>
      <c r="DB448" s="794"/>
      <c r="DC448" s="794"/>
      <c r="DD448" s="794"/>
      <c r="DE448" s="794"/>
      <c r="DF448" s="794"/>
      <c r="DG448" s="794"/>
      <c r="DH448" s="794"/>
      <c r="DI448" s="794"/>
      <c r="DJ448" s="794"/>
      <c r="DK448" s="794"/>
      <c r="DL448" s="794"/>
      <c r="DM448" s="794"/>
      <c r="DN448" s="794"/>
      <c r="DO448" s="794"/>
      <c r="DP448" s="794"/>
      <c r="DQ448" s="794"/>
      <c r="DR448" s="812" t="str">
        <f t="shared" si="109"/>
        <v/>
      </c>
      <c r="DS448" s="806" t="str">
        <f t="shared" si="110"/>
        <v/>
      </c>
      <c r="DT448" s="807" t="str">
        <f t="shared" si="111"/>
        <v/>
      </c>
      <c r="DU448" s="807" t="str">
        <f t="shared" si="112"/>
        <v/>
      </c>
      <c r="DV448" s="808" t="str">
        <f t="shared" si="113"/>
        <v/>
      </c>
      <c r="DW448" s="793"/>
      <c r="DX448" s="794"/>
      <c r="DY448" s="794"/>
      <c r="DZ448" s="797"/>
      <c r="EA448" s="797"/>
      <c r="EB448" s="797"/>
      <c r="EC448" s="797"/>
      <c r="ED448" s="797"/>
      <c r="EE448" s="797"/>
      <c r="EF448" s="797"/>
      <c r="EG448" s="797"/>
      <c r="EH448" s="797"/>
      <c r="EI448" s="797"/>
      <c r="EJ448" s="797"/>
      <c r="EK448" s="797"/>
      <c r="EL448" s="797"/>
      <c r="EM448" s="794"/>
      <c r="EN448" s="794"/>
      <c r="EO448" s="794"/>
      <c r="EP448" s="794"/>
      <c r="EQ448" s="794"/>
      <c r="ER448" s="794"/>
      <c r="ES448" s="794"/>
      <c r="ET448" s="794"/>
      <c r="EU448" s="794"/>
      <c r="EV448" s="794"/>
      <c r="EW448" s="794"/>
      <c r="EX448" s="794"/>
      <c r="EY448" s="794"/>
      <c r="EZ448" s="797"/>
      <c r="FA448" s="794"/>
      <c r="FB448" s="794"/>
      <c r="FC448" s="794"/>
      <c r="FD448" s="794"/>
      <c r="FE448" s="794"/>
      <c r="FF448" s="794"/>
      <c r="FG448" s="794"/>
      <c r="FH448" s="794"/>
      <c r="FI448" s="794"/>
      <c r="FJ448" s="794"/>
      <c r="FK448" s="794"/>
      <c r="FL448" s="794"/>
      <c r="FM448" s="794"/>
      <c r="FN448" s="794"/>
      <c r="FO448" s="794"/>
      <c r="FP448" s="794"/>
      <c r="FQ448" s="794"/>
      <c r="FR448" s="794"/>
      <c r="FS448" s="794"/>
      <c r="FT448" s="794"/>
      <c r="FU448" s="794"/>
      <c r="FV448" s="812" t="str">
        <f t="shared" si="104"/>
        <v/>
      </c>
      <c r="FW448" s="806" t="str">
        <f t="shared" si="105"/>
        <v/>
      </c>
      <c r="FX448" s="807" t="str">
        <f t="shared" si="106"/>
        <v/>
      </c>
      <c r="FY448" s="807" t="str">
        <f t="shared" si="107"/>
        <v/>
      </c>
      <c r="FZ448" s="808" t="str">
        <f t="shared" si="108"/>
        <v/>
      </c>
    </row>
    <row r="449" spans="14:182" x14ac:dyDescent="0.2">
      <c r="N449" s="804">
        <f>SUM(AirVision!A448)</f>
        <v>0</v>
      </c>
      <c r="O449" s="793"/>
      <c r="P449" s="794"/>
      <c r="Q449" s="794"/>
      <c r="R449" s="797"/>
      <c r="S449" s="797"/>
      <c r="T449" s="797"/>
      <c r="U449" s="797"/>
      <c r="V449" s="797"/>
      <c r="W449" s="797"/>
      <c r="X449" s="797"/>
      <c r="Y449" s="797"/>
      <c r="Z449" s="797"/>
      <c r="AA449" s="797"/>
      <c r="AB449" s="797"/>
      <c r="AC449" s="797"/>
      <c r="AD449" s="797"/>
      <c r="AE449" s="794"/>
      <c r="AF449" s="794"/>
      <c r="AG449" s="794"/>
      <c r="AH449" s="794"/>
      <c r="AI449" s="794"/>
      <c r="AJ449" s="794"/>
      <c r="AK449" s="794"/>
      <c r="AL449" s="794"/>
      <c r="AM449" s="794"/>
      <c r="AN449" s="794"/>
      <c r="AO449" s="794"/>
      <c r="AP449" s="794"/>
      <c r="AQ449" s="794"/>
      <c r="AR449" s="794"/>
      <c r="AS449" s="794"/>
      <c r="AT449" s="794"/>
      <c r="AU449" s="794"/>
      <c r="AV449" s="794"/>
      <c r="AW449" s="794"/>
      <c r="AX449" s="794"/>
      <c r="AY449" s="794"/>
      <c r="AZ449" s="794"/>
      <c r="BA449" s="794"/>
      <c r="BB449" s="794"/>
      <c r="BC449" s="794"/>
      <c r="BD449" s="794"/>
      <c r="BE449" s="794"/>
      <c r="BF449" s="794"/>
      <c r="BG449" s="794"/>
      <c r="BH449" s="794"/>
      <c r="BI449" s="794"/>
      <c r="BJ449" s="794"/>
      <c r="BK449" s="794"/>
      <c r="BL449" s="794"/>
      <c r="BM449" s="794"/>
      <c r="BN449" s="812" t="str">
        <f t="shared" si="99"/>
        <v/>
      </c>
      <c r="BO449" s="806" t="str">
        <f t="shared" si="100"/>
        <v/>
      </c>
      <c r="BP449" s="807" t="str">
        <f t="shared" si="101"/>
        <v/>
      </c>
      <c r="BQ449" s="807" t="str">
        <f t="shared" si="102"/>
        <v/>
      </c>
      <c r="BR449" s="808" t="str">
        <f t="shared" si="103"/>
        <v/>
      </c>
      <c r="BS449" s="793"/>
      <c r="BT449" s="794"/>
      <c r="BU449" s="794"/>
      <c r="BV449" s="797"/>
      <c r="BW449" s="797"/>
      <c r="BX449" s="797"/>
      <c r="BY449" s="797"/>
      <c r="BZ449" s="797"/>
      <c r="CA449" s="797"/>
      <c r="CB449" s="797"/>
      <c r="CC449" s="797"/>
      <c r="CD449" s="797"/>
      <c r="CE449" s="797"/>
      <c r="CF449" s="797"/>
      <c r="CG449" s="797"/>
      <c r="CH449" s="797"/>
      <c r="CI449" s="794"/>
      <c r="CJ449" s="794"/>
      <c r="CK449" s="794"/>
      <c r="CL449" s="794"/>
      <c r="CM449" s="794"/>
      <c r="CN449" s="794"/>
      <c r="CO449" s="794"/>
      <c r="CP449" s="794"/>
      <c r="CQ449" s="794"/>
      <c r="CR449" s="794"/>
      <c r="CS449" s="794"/>
      <c r="CT449" s="794"/>
      <c r="CU449" s="794"/>
      <c r="CV449" s="797"/>
      <c r="CW449" s="794"/>
      <c r="CX449" s="794"/>
      <c r="CY449" s="794"/>
      <c r="CZ449" s="794"/>
      <c r="DA449" s="794"/>
      <c r="DB449" s="794"/>
      <c r="DC449" s="794"/>
      <c r="DD449" s="794"/>
      <c r="DE449" s="794"/>
      <c r="DF449" s="794"/>
      <c r="DG449" s="794"/>
      <c r="DH449" s="794"/>
      <c r="DI449" s="794"/>
      <c r="DJ449" s="794"/>
      <c r="DK449" s="794"/>
      <c r="DL449" s="794"/>
      <c r="DM449" s="794"/>
      <c r="DN449" s="794"/>
      <c r="DO449" s="794"/>
      <c r="DP449" s="794"/>
      <c r="DQ449" s="794"/>
      <c r="DR449" s="812" t="str">
        <f t="shared" si="109"/>
        <v/>
      </c>
      <c r="DS449" s="806" t="str">
        <f t="shared" si="110"/>
        <v/>
      </c>
      <c r="DT449" s="807" t="str">
        <f t="shared" si="111"/>
        <v/>
      </c>
      <c r="DU449" s="807" t="str">
        <f t="shared" si="112"/>
        <v/>
      </c>
      <c r="DV449" s="808" t="str">
        <f t="shared" si="113"/>
        <v/>
      </c>
      <c r="DW449" s="793"/>
      <c r="DX449" s="794"/>
      <c r="DY449" s="794"/>
      <c r="DZ449" s="797"/>
      <c r="EA449" s="797"/>
      <c r="EB449" s="797"/>
      <c r="EC449" s="797"/>
      <c r="ED449" s="797"/>
      <c r="EE449" s="797"/>
      <c r="EF449" s="797"/>
      <c r="EG449" s="797"/>
      <c r="EH449" s="797"/>
      <c r="EI449" s="797"/>
      <c r="EJ449" s="797"/>
      <c r="EK449" s="797"/>
      <c r="EL449" s="797"/>
      <c r="EM449" s="794"/>
      <c r="EN449" s="794"/>
      <c r="EO449" s="794"/>
      <c r="EP449" s="794"/>
      <c r="EQ449" s="794"/>
      <c r="ER449" s="794"/>
      <c r="ES449" s="794"/>
      <c r="ET449" s="794"/>
      <c r="EU449" s="794"/>
      <c r="EV449" s="794"/>
      <c r="EW449" s="794"/>
      <c r="EX449" s="794"/>
      <c r="EY449" s="794"/>
      <c r="EZ449" s="797"/>
      <c r="FA449" s="794"/>
      <c r="FB449" s="794"/>
      <c r="FC449" s="794"/>
      <c r="FD449" s="794"/>
      <c r="FE449" s="794"/>
      <c r="FF449" s="794"/>
      <c r="FG449" s="794"/>
      <c r="FH449" s="794"/>
      <c r="FI449" s="794"/>
      <c r="FJ449" s="794"/>
      <c r="FK449" s="794"/>
      <c r="FL449" s="794"/>
      <c r="FM449" s="794"/>
      <c r="FN449" s="794"/>
      <c r="FO449" s="794"/>
      <c r="FP449" s="794"/>
      <c r="FQ449" s="794"/>
      <c r="FR449" s="794"/>
      <c r="FS449" s="794"/>
      <c r="FT449" s="794"/>
      <c r="FU449" s="794"/>
      <c r="FV449" s="812" t="str">
        <f t="shared" si="104"/>
        <v/>
      </c>
      <c r="FW449" s="806" t="str">
        <f t="shared" si="105"/>
        <v/>
      </c>
      <c r="FX449" s="807" t="str">
        <f t="shared" si="106"/>
        <v/>
      </c>
      <c r="FY449" s="807" t="str">
        <f t="shared" si="107"/>
        <v/>
      </c>
      <c r="FZ449" s="808" t="str">
        <f t="shared" si="108"/>
        <v/>
      </c>
    </row>
    <row r="450" spans="14:182" x14ac:dyDescent="0.2">
      <c r="N450" s="804">
        <f>SUM(AirVision!A449)</f>
        <v>0</v>
      </c>
      <c r="O450" s="793"/>
      <c r="P450" s="794"/>
      <c r="Q450" s="794"/>
      <c r="R450" s="797"/>
      <c r="S450" s="797"/>
      <c r="T450" s="797"/>
      <c r="U450" s="797"/>
      <c r="V450" s="797"/>
      <c r="W450" s="797"/>
      <c r="X450" s="797"/>
      <c r="Y450" s="797"/>
      <c r="Z450" s="797"/>
      <c r="AA450" s="797"/>
      <c r="AB450" s="797"/>
      <c r="AC450" s="797"/>
      <c r="AD450" s="797"/>
      <c r="AE450" s="794"/>
      <c r="AF450" s="794"/>
      <c r="AG450" s="794"/>
      <c r="AH450" s="794"/>
      <c r="AI450" s="794"/>
      <c r="AJ450" s="794"/>
      <c r="AK450" s="794"/>
      <c r="AL450" s="794"/>
      <c r="AM450" s="794"/>
      <c r="AN450" s="794"/>
      <c r="AO450" s="794"/>
      <c r="AP450" s="794"/>
      <c r="AQ450" s="794"/>
      <c r="AR450" s="794"/>
      <c r="AS450" s="794"/>
      <c r="AT450" s="794"/>
      <c r="AU450" s="794"/>
      <c r="AV450" s="794"/>
      <c r="AW450" s="794"/>
      <c r="AX450" s="794"/>
      <c r="AY450" s="794"/>
      <c r="AZ450" s="794"/>
      <c r="BA450" s="794"/>
      <c r="BB450" s="794"/>
      <c r="BC450" s="794"/>
      <c r="BD450" s="794"/>
      <c r="BE450" s="794"/>
      <c r="BF450" s="794"/>
      <c r="BG450" s="794"/>
      <c r="BH450" s="794"/>
      <c r="BI450" s="794"/>
      <c r="BJ450" s="794"/>
      <c r="BK450" s="794"/>
      <c r="BL450" s="794"/>
      <c r="BM450" s="794"/>
      <c r="BN450" s="812" t="str">
        <f t="shared" si="99"/>
        <v/>
      </c>
      <c r="BO450" s="806" t="str">
        <f t="shared" si="100"/>
        <v/>
      </c>
      <c r="BP450" s="807" t="str">
        <f t="shared" si="101"/>
        <v/>
      </c>
      <c r="BQ450" s="807" t="str">
        <f t="shared" si="102"/>
        <v/>
      </c>
      <c r="BR450" s="808" t="str">
        <f t="shared" si="103"/>
        <v/>
      </c>
      <c r="BS450" s="793"/>
      <c r="BT450" s="794"/>
      <c r="BU450" s="794"/>
      <c r="BV450" s="797"/>
      <c r="BW450" s="797"/>
      <c r="BX450" s="797"/>
      <c r="BY450" s="797"/>
      <c r="BZ450" s="797"/>
      <c r="CA450" s="797"/>
      <c r="CB450" s="797"/>
      <c r="CC450" s="797"/>
      <c r="CD450" s="797"/>
      <c r="CE450" s="797"/>
      <c r="CF450" s="797"/>
      <c r="CG450" s="797"/>
      <c r="CH450" s="797"/>
      <c r="CI450" s="794"/>
      <c r="CJ450" s="794"/>
      <c r="CK450" s="794"/>
      <c r="CL450" s="794"/>
      <c r="CM450" s="794"/>
      <c r="CN450" s="794"/>
      <c r="CO450" s="794"/>
      <c r="CP450" s="794"/>
      <c r="CQ450" s="794"/>
      <c r="CR450" s="794"/>
      <c r="CS450" s="794"/>
      <c r="CT450" s="794"/>
      <c r="CU450" s="794"/>
      <c r="CV450" s="797"/>
      <c r="CW450" s="794"/>
      <c r="CX450" s="794"/>
      <c r="CY450" s="794"/>
      <c r="CZ450" s="794"/>
      <c r="DA450" s="794"/>
      <c r="DB450" s="794"/>
      <c r="DC450" s="794"/>
      <c r="DD450" s="794"/>
      <c r="DE450" s="794"/>
      <c r="DF450" s="794"/>
      <c r="DG450" s="794"/>
      <c r="DH450" s="794"/>
      <c r="DI450" s="794"/>
      <c r="DJ450" s="794"/>
      <c r="DK450" s="794"/>
      <c r="DL450" s="794"/>
      <c r="DM450" s="794"/>
      <c r="DN450" s="794"/>
      <c r="DO450" s="794"/>
      <c r="DP450" s="794"/>
      <c r="DQ450" s="794"/>
      <c r="DR450" s="812" t="str">
        <f t="shared" si="109"/>
        <v/>
      </c>
      <c r="DS450" s="806" t="str">
        <f t="shared" si="110"/>
        <v/>
      </c>
      <c r="DT450" s="807" t="str">
        <f t="shared" si="111"/>
        <v/>
      </c>
      <c r="DU450" s="807" t="str">
        <f t="shared" si="112"/>
        <v/>
      </c>
      <c r="DV450" s="808" t="str">
        <f t="shared" si="113"/>
        <v/>
      </c>
      <c r="DW450" s="793"/>
      <c r="DX450" s="794"/>
      <c r="DY450" s="794"/>
      <c r="DZ450" s="797"/>
      <c r="EA450" s="797"/>
      <c r="EB450" s="797"/>
      <c r="EC450" s="797"/>
      <c r="ED450" s="797"/>
      <c r="EE450" s="797"/>
      <c r="EF450" s="797"/>
      <c r="EG450" s="797"/>
      <c r="EH450" s="797"/>
      <c r="EI450" s="797"/>
      <c r="EJ450" s="797"/>
      <c r="EK450" s="797"/>
      <c r="EL450" s="797"/>
      <c r="EM450" s="794"/>
      <c r="EN450" s="794"/>
      <c r="EO450" s="794"/>
      <c r="EP450" s="794"/>
      <c r="EQ450" s="794"/>
      <c r="ER450" s="794"/>
      <c r="ES450" s="794"/>
      <c r="ET450" s="794"/>
      <c r="EU450" s="794"/>
      <c r="EV450" s="794"/>
      <c r="EW450" s="794"/>
      <c r="EX450" s="794"/>
      <c r="EY450" s="794"/>
      <c r="EZ450" s="797"/>
      <c r="FA450" s="794"/>
      <c r="FB450" s="794"/>
      <c r="FC450" s="794"/>
      <c r="FD450" s="794"/>
      <c r="FE450" s="794"/>
      <c r="FF450" s="794"/>
      <c r="FG450" s="794"/>
      <c r="FH450" s="794"/>
      <c r="FI450" s="794"/>
      <c r="FJ450" s="794"/>
      <c r="FK450" s="794"/>
      <c r="FL450" s="794"/>
      <c r="FM450" s="794"/>
      <c r="FN450" s="794"/>
      <c r="FO450" s="794"/>
      <c r="FP450" s="794"/>
      <c r="FQ450" s="794"/>
      <c r="FR450" s="794"/>
      <c r="FS450" s="794"/>
      <c r="FT450" s="794"/>
      <c r="FU450" s="794"/>
      <c r="FV450" s="812" t="str">
        <f t="shared" si="104"/>
        <v/>
      </c>
      <c r="FW450" s="806" t="str">
        <f t="shared" si="105"/>
        <v/>
      </c>
      <c r="FX450" s="807" t="str">
        <f t="shared" si="106"/>
        <v/>
      </c>
      <c r="FY450" s="807" t="str">
        <f t="shared" si="107"/>
        <v/>
      </c>
      <c r="FZ450" s="808" t="str">
        <f t="shared" si="108"/>
        <v/>
      </c>
    </row>
    <row r="451" spans="14:182" x14ac:dyDescent="0.2">
      <c r="N451" s="804">
        <f>SUM(AirVision!A450)</f>
        <v>0</v>
      </c>
      <c r="O451" s="793"/>
      <c r="P451" s="794"/>
      <c r="Q451" s="794"/>
      <c r="R451" s="797"/>
      <c r="S451" s="797"/>
      <c r="T451" s="797"/>
      <c r="U451" s="797"/>
      <c r="V451" s="797"/>
      <c r="W451" s="797"/>
      <c r="X451" s="797"/>
      <c r="Y451" s="797"/>
      <c r="Z451" s="797"/>
      <c r="AA451" s="797"/>
      <c r="AB451" s="797"/>
      <c r="AC451" s="797"/>
      <c r="AD451" s="797"/>
      <c r="AE451" s="794"/>
      <c r="AF451" s="794"/>
      <c r="AG451" s="794"/>
      <c r="AH451" s="794"/>
      <c r="AI451" s="794"/>
      <c r="AJ451" s="794"/>
      <c r="AK451" s="794"/>
      <c r="AL451" s="794"/>
      <c r="AM451" s="794"/>
      <c r="AN451" s="794"/>
      <c r="AO451" s="794"/>
      <c r="AP451" s="794"/>
      <c r="AQ451" s="794"/>
      <c r="AR451" s="794"/>
      <c r="AS451" s="794"/>
      <c r="AT451" s="794"/>
      <c r="AU451" s="794"/>
      <c r="AV451" s="794"/>
      <c r="AW451" s="794"/>
      <c r="AX451" s="794"/>
      <c r="AY451" s="794"/>
      <c r="AZ451" s="794"/>
      <c r="BA451" s="794"/>
      <c r="BB451" s="794"/>
      <c r="BC451" s="794"/>
      <c r="BD451" s="794"/>
      <c r="BE451" s="794"/>
      <c r="BF451" s="794"/>
      <c r="BG451" s="794"/>
      <c r="BH451" s="794"/>
      <c r="BI451" s="794"/>
      <c r="BJ451" s="794"/>
      <c r="BK451" s="794"/>
      <c r="BL451" s="794"/>
      <c r="BM451" s="794"/>
      <c r="BN451" s="812" t="str">
        <f t="shared" si="99"/>
        <v/>
      </c>
      <c r="BO451" s="806" t="str">
        <f t="shared" si="100"/>
        <v/>
      </c>
      <c r="BP451" s="807" t="str">
        <f t="shared" si="101"/>
        <v/>
      </c>
      <c r="BQ451" s="807" t="str">
        <f t="shared" si="102"/>
        <v/>
      </c>
      <c r="BR451" s="808" t="str">
        <f t="shared" si="103"/>
        <v/>
      </c>
      <c r="BS451" s="793"/>
      <c r="BT451" s="794"/>
      <c r="BU451" s="794"/>
      <c r="BV451" s="797"/>
      <c r="BW451" s="797"/>
      <c r="BX451" s="797"/>
      <c r="BY451" s="797"/>
      <c r="BZ451" s="797"/>
      <c r="CA451" s="797"/>
      <c r="CB451" s="797"/>
      <c r="CC451" s="797"/>
      <c r="CD451" s="797"/>
      <c r="CE451" s="797"/>
      <c r="CF451" s="797"/>
      <c r="CG451" s="797"/>
      <c r="CH451" s="797"/>
      <c r="CI451" s="794"/>
      <c r="CJ451" s="794"/>
      <c r="CK451" s="794"/>
      <c r="CL451" s="794"/>
      <c r="CM451" s="794"/>
      <c r="CN451" s="794"/>
      <c r="CO451" s="794"/>
      <c r="CP451" s="794"/>
      <c r="CQ451" s="794"/>
      <c r="CR451" s="794"/>
      <c r="CS451" s="794"/>
      <c r="CT451" s="794"/>
      <c r="CU451" s="794"/>
      <c r="CV451" s="797"/>
      <c r="CW451" s="794"/>
      <c r="CX451" s="794"/>
      <c r="CY451" s="794"/>
      <c r="CZ451" s="794"/>
      <c r="DA451" s="794"/>
      <c r="DB451" s="794"/>
      <c r="DC451" s="794"/>
      <c r="DD451" s="794"/>
      <c r="DE451" s="794"/>
      <c r="DF451" s="794"/>
      <c r="DG451" s="794"/>
      <c r="DH451" s="794"/>
      <c r="DI451" s="794"/>
      <c r="DJ451" s="794"/>
      <c r="DK451" s="794"/>
      <c r="DL451" s="794"/>
      <c r="DM451" s="794"/>
      <c r="DN451" s="794"/>
      <c r="DO451" s="794"/>
      <c r="DP451" s="794"/>
      <c r="DQ451" s="794"/>
      <c r="DR451" s="812" t="str">
        <f t="shared" si="109"/>
        <v/>
      </c>
      <c r="DS451" s="806" t="str">
        <f t="shared" si="110"/>
        <v/>
      </c>
      <c r="DT451" s="807" t="str">
        <f t="shared" si="111"/>
        <v/>
      </c>
      <c r="DU451" s="807" t="str">
        <f t="shared" si="112"/>
        <v/>
      </c>
      <c r="DV451" s="808" t="str">
        <f t="shared" si="113"/>
        <v/>
      </c>
      <c r="DW451" s="793"/>
      <c r="DX451" s="794"/>
      <c r="DY451" s="794"/>
      <c r="DZ451" s="797"/>
      <c r="EA451" s="797"/>
      <c r="EB451" s="797"/>
      <c r="EC451" s="797"/>
      <c r="ED451" s="797"/>
      <c r="EE451" s="797"/>
      <c r="EF451" s="797"/>
      <c r="EG451" s="797"/>
      <c r="EH451" s="797"/>
      <c r="EI451" s="797"/>
      <c r="EJ451" s="797"/>
      <c r="EK451" s="797"/>
      <c r="EL451" s="797"/>
      <c r="EM451" s="794"/>
      <c r="EN451" s="794"/>
      <c r="EO451" s="794"/>
      <c r="EP451" s="794"/>
      <c r="EQ451" s="794"/>
      <c r="ER451" s="794"/>
      <c r="ES451" s="794"/>
      <c r="ET451" s="794"/>
      <c r="EU451" s="794"/>
      <c r="EV451" s="794"/>
      <c r="EW451" s="794"/>
      <c r="EX451" s="794"/>
      <c r="EY451" s="794"/>
      <c r="EZ451" s="797"/>
      <c r="FA451" s="794"/>
      <c r="FB451" s="794"/>
      <c r="FC451" s="794"/>
      <c r="FD451" s="794"/>
      <c r="FE451" s="794"/>
      <c r="FF451" s="794"/>
      <c r="FG451" s="794"/>
      <c r="FH451" s="794"/>
      <c r="FI451" s="794"/>
      <c r="FJ451" s="794"/>
      <c r="FK451" s="794"/>
      <c r="FL451" s="794"/>
      <c r="FM451" s="794"/>
      <c r="FN451" s="794"/>
      <c r="FO451" s="794"/>
      <c r="FP451" s="794"/>
      <c r="FQ451" s="794"/>
      <c r="FR451" s="794"/>
      <c r="FS451" s="794"/>
      <c r="FT451" s="794"/>
      <c r="FU451" s="794"/>
      <c r="FV451" s="812" t="str">
        <f t="shared" si="104"/>
        <v/>
      </c>
      <c r="FW451" s="806" t="str">
        <f t="shared" si="105"/>
        <v/>
      </c>
      <c r="FX451" s="807" t="str">
        <f t="shared" si="106"/>
        <v/>
      </c>
      <c r="FY451" s="807" t="str">
        <f t="shared" si="107"/>
        <v/>
      </c>
      <c r="FZ451" s="808" t="str">
        <f t="shared" si="108"/>
        <v/>
      </c>
    </row>
    <row r="452" spans="14:182" x14ac:dyDescent="0.2">
      <c r="N452" s="804">
        <f>SUM(AirVision!A451)</f>
        <v>0</v>
      </c>
      <c r="O452" s="793"/>
      <c r="P452" s="794"/>
      <c r="Q452" s="794"/>
      <c r="R452" s="797"/>
      <c r="S452" s="797"/>
      <c r="T452" s="797"/>
      <c r="U452" s="797"/>
      <c r="V452" s="797"/>
      <c r="W452" s="797"/>
      <c r="X452" s="797"/>
      <c r="Y452" s="797"/>
      <c r="Z452" s="797"/>
      <c r="AA452" s="797"/>
      <c r="AB452" s="797"/>
      <c r="AC452" s="797"/>
      <c r="AD452" s="797"/>
      <c r="AE452" s="794"/>
      <c r="AF452" s="794"/>
      <c r="AG452" s="794"/>
      <c r="AH452" s="794"/>
      <c r="AI452" s="794"/>
      <c r="AJ452" s="794"/>
      <c r="AK452" s="794"/>
      <c r="AL452" s="794"/>
      <c r="AM452" s="794"/>
      <c r="AN452" s="794"/>
      <c r="AO452" s="794"/>
      <c r="AP452" s="794"/>
      <c r="AQ452" s="794"/>
      <c r="AR452" s="794"/>
      <c r="AS452" s="794"/>
      <c r="AT452" s="794"/>
      <c r="AU452" s="794"/>
      <c r="AV452" s="794"/>
      <c r="AW452" s="794"/>
      <c r="AX452" s="794"/>
      <c r="AY452" s="794"/>
      <c r="AZ452" s="794"/>
      <c r="BA452" s="794"/>
      <c r="BB452" s="794"/>
      <c r="BC452" s="794"/>
      <c r="BD452" s="794"/>
      <c r="BE452" s="794"/>
      <c r="BF452" s="794"/>
      <c r="BG452" s="794"/>
      <c r="BH452" s="794"/>
      <c r="BI452" s="794"/>
      <c r="BJ452" s="794"/>
      <c r="BK452" s="794"/>
      <c r="BL452" s="794"/>
      <c r="BM452" s="794"/>
      <c r="BN452" s="812" t="str">
        <f t="shared" si="99"/>
        <v/>
      </c>
      <c r="BO452" s="806" t="str">
        <f t="shared" si="100"/>
        <v/>
      </c>
      <c r="BP452" s="807" t="str">
        <f t="shared" si="101"/>
        <v/>
      </c>
      <c r="BQ452" s="807" t="str">
        <f t="shared" si="102"/>
        <v/>
      </c>
      <c r="BR452" s="808" t="str">
        <f t="shared" si="103"/>
        <v/>
      </c>
      <c r="BS452" s="793"/>
      <c r="BT452" s="794"/>
      <c r="BU452" s="794"/>
      <c r="BV452" s="797"/>
      <c r="BW452" s="797"/>
      <c r="BX452" s="797"/>
      <c r="BY452" s="797"/>
      <c r="BZ452" s="797"/>
      <c r="CA452" s="797"/>
      <c r="CB452" s="797"/>
      <c r="CC452" s="797"/>
      <c r="CD452" s="797"/>
      <c r="CE452" s="797"/>
      <c r="CF452" s="797"/>
      <c r="CG452" s="797"/>
      <c r="CH452" s="797"/>
      <c r="CI452" s="794"/>
      <c r="CJ452" s="794"/>
      <c r="CK452" s="794"/>
      <c r="CL452" s="794"/>
      <c r="CM452" s="794"/>
      <c r="CN452" s="794"/>
      <c r="CO452" s="794"/>
      <c r="CP452" s="794"/>
      <c r="CQ452" s="794"/>
      <c r="CR452" s="794"/>
      <c r="CS452" s="794"/>
      <c r="CT452" s="794"/>
      <c r="CU452" s="794"/>
      <c r="CV452" s="797"/>
      <c r="CW452" s="794"/>
      <c r="CX452" s="794"/>
      <c r="CY452" s="794"/>
      <c r="CZ452" s="794"/>
      <c r="DA452" s="794"/>
      <c r="DB452" s="794"/>
      <c r="DC452" s="794"/>
      <c r="DD452" s="794"/>
      <c r="DE452" s="794"/>
      <c r="DF452" s="794"/>
      <c r="DG452" s="794"/>
      <c r="DH452" s="794"/>
      <c r="DI452" s="794"/>
      <c r="DJ452" s="794"/>
      <c r="DK452" s="794"/>
      <c r="DL452" s="794"/>
      <c r="DM452" s="794"/>
      <c r="DN452" s="794"/>
      <c r="DO452" s="794"/>
      <c r="DP452" s="794"/>
      <c r="DQ452" s="794"/>
      <c r="DR452" s="812" t="str">
        <f t="shared" si="109"/>
        <v/>
      </c>
      <c r="DS452" s="806" t="str">
        <f t="shared" si="110"/>
        <v/>
      </c>
      <c r="DT452" s="807" t="str">
        <f t="shared" si="111"/>
        <v/>
      </c>
      <c r="DU452" s="807" t="str">
        <f t="shared" si="112"/>
        <v/>
      </c>
      <c r="DV452" s="808" t="str">
        <f t="shared" si="113"/>
        <v/>
      </c>
      <c r="DW452" s="793"/>
      <c r="DX452" s="794"/>
      <c r="DY452" s="794"/>
      <c r="DZ452" s="797"/>
      <c r="EA452" s="797"/>
      <c r="EB452" s="797"/>
      <c r="EC452" s="797"/>
      <c r="ED452" s="797"/>
      <c r="EE452" s="797"/>
      <c r="EF452" s="797"/>
      <c r="EG452" s="797"/>
      <c r="EH452" s="797"/>
      <c r="EI452" s="797"/>
      <c r="EJ452" s="797"/>
      <c r="EK452" s="797"/>
      <c r="EL452" s="797"/>
      <c r="EM452" s="794"/>
      <c r="EN452" s="794"/>
      <c r="EO452" s="794"/>
      <c r="EP452" s="794"/>
      <c r="EQ452" s="794"/>
      <c r="ER452" s="794"/>
      <c r="ES452" s="794"/>
      <c r="ET452" s="794"/>
      <c r="EU452" s="794"/>
      <c r="EV452" s="794"/>
      <c r="EW452" s="794"/>
      <c r="EX452" s="794"/>
      <c r="EY452" s="794"/>
      <c r="EZ452" s="797"/>
      <c r="FA452" s="794"/>
      <c r="FB452" s="794"/>
      <c r="FC452" s="794"/>
      <c r="FD452" s="794"/>
      <c r="FE452" s="794"/>
      <c r="FF452" s="794"/>
      <c r="FG452" s="794"/>
      <c r="FH452" s="794"/>
      <c r="FI452" s="794"/>
      <c r="FJ452" s="794"/>
      <c r="FK452" s="794"/>
      <c r="FL452" s="794"/>
      <c r="FM452" s="794"/>
      <c r="FN452" s="794"/>
      <c r="FO452" s="794"/>
      <c r="FP452" s="794"/>
      <c r="FQ452" s="794"/>
      <c r="FR452" s="794"/>
      <c r="FS452" s="794"/>
      <c r="FT452" s="794"/>
      <c r="FU452" s="794"/>
      <c r="FV452" s="812" t="str">
        <f t="shared" si="104"/>
        <v/>
      </c>
      <c r="FW452" s="806" t="str">
        <f t="shared" si="105"/>
        <v/>
      </c>
      <c r="FX452" s="807" t="str">
        <f t="shared" si="106"/>
        <v/>
      </c>
      <c r="FY452" s="807" t="str">
        <f t="shared" si="107"/>
        <v/>
      </c>
      <c r="FZ452" s="808" t="str">
        <f t="shared" si="108"/>
        <v/>
      </c>
    </row>
    <row r="453" spans="14:182" x14ac:dyDescent="0.2">
      <c r="N453" s="804">
        <f>SUM(AirVision!A452)</f>
        <v>0</v>
      </c>
      <c r="O453" s="793"/>
      <c r="P453" s="794"/>
      <c r="Q453" s="794"/>
      <c r="R453" s="797"/>
      <c r="S453" s="797"/>
      <c r="T453" s="797"/>
      <c r="U453" s="797"/>
      <c r="V453" s="797"/>
      <c r="W453" s="797"/>
      <c r="X453" s="797"/>
      <c r="Y453" s="797"/>
      <c r="Z453" s="797"/>
      <c r="AA453" s="797"/>
      <c r="AB453" s="797"/>
      <c r="AC453" s="797"/>
      <c r="AD453" s="797"/>
      <c r="AE453" s="794"/>
      <c r="AF453" s="794"/>
      <c r="AG453" s="794"/>
      <c r="AH453" s="794"/>
      <c r="AI453" s="794"/>
      <c r="AJ453" s="794"/>
      <c r="AK453" s="794"/>
      <c r="AL453" s="794"/>
      <c r="AM453" s="794"/>
      <c r="AN453" s="794"/>
      <c r="AO453" s="794"/>
      <c r="AP453" s="794"/>
      <c r="AQ453" s="794"/>
      <c r="AR453" s="794"/>
      <c r="AS453" s="794"/>
      <c r="AT453" s="794"/>
      <c r="AU453" s="794"/>
      <c r="AV453" s="794"/>
      <c r="AW453" s="794"/>
      <c r="AX453" s="794"/>
      <c r="AY453" s="794"/>
      <c r="AZ453" s="794"/>
      <c r="BA453" s="794"/>
      <c r="BB453" s="794"/>
      <c r="BC453" s="794"/>
      <c r="BD453" s="794"/>
      <c r="BE453" s="794"/>
      <c r="BF453" s="794"/>
      <c r="BG453" s="794"/>
      <c r="BH453" s="794"/>
      <c r="BI453" s="794"/>
      <c r="BJ453" s="794"/>
      <c r="BK453" s="794"/>
      <c r="BL453" s="794"/>
      <c r="BM453" s="794"/>
      <c r="BN453" s="812" t="str">
        <f t="shared" si="99"/>
        <v/>
      </c>
      <c r="BO453" s="806" t="str">
        <f t="shared" si="100"/>
        <v/>
      </c>
      <c r="BP453" s="807" t="str">
        <f t="shared" si="101"/>
        <v/>
      </c>
      <c r="BQ453" s="807" t="str">
        <f t="shared" si="102"/>
        <v/>
      </c>
      <c r="BR453" s="808" t="str">
        <f t="shared" si="103"/>
        <v/>
      </c>
      <c r="BS453" s="793"/>
      <c r="BT453" s="794"/>
      <c r="BU453" s="794"/>
      <c r="BV453" s="797"/>
      <c r="BW453" s="797"/>
      <c r="BX453" s="797"/>
      <c r="BY453" s="797"/>
      <c r="BZ453" s="797"/>
      <c r="CA453" s="797"/>
      <c r="CB453" s="797"/>
      <c r="CC453" s="797"/>
      <c r="CD453" s="797"/>
      <c r="CE453" s="797"/>
      <c r="CF453" s="797"/>
      <c r="CG453" s="797"/>
      <c r="CH453" s="797"/>
      <c r="CI453" s="794"/>
      <c r="CJ453" s="794"/>
      <c r="CK453" s="794"/>
      <c r="CL453" s="794"/>
      <c r="CM453" s="794"/>
      <c r="CN453" s="794"/>
      <c r="CO453" s="794"/>
      <c r="CP453" s="794"/>
      <c r="CQ453" s="794"/>
      <c r="CR453" s="794"/>
      <c r="CS453" s="794"/>
      <c r="CT453" s="794"/>
      <c r="CU453" s="794"/>
      <c r="CV453" s="797"/>
      <c r="CW453" s="794"/>
      <c r="CX453" s="794"/>
      <c r="CY453" s="794"/>
      <c r="CZ453" s="794"/>
      <c r="DA453" s="794"/>
      <c r="DB453" s="794"/>
      <c r="DC453" s="794"/>
      <c r="DD453" s="794"/>
      <c r="DE453" s="794"/>
      <c r="DF453" s="794"/>
      <c r="DG453" s="794"/>
      <c r="DH453" s="794"/>
      <c r="DI453" s="794"/>
      <c r="DJ453" s="794"/>
      <c r="DK453" s="794"/>
      <c r="DL453" s="794"/>
      <c r="DM453" s="794"/>
      <c r="DN453" s="794"/>
      <c r="DO453" s="794"/>
      <c r="DP453" s="794"/>
      <c r="DQ453" s="794"/>
      <c r="DR453" s="812" t="str">
        <f t="shared" si="109"/>
        <v/>
      </c>
      <c r="DS453" s="806" t="str">
        <f t="shared" si="110"/>
        <v/>
      </c>
      <c r="DT453" s="807" t="str">
        <f t="shared" si="111"/>
        <v/>
      </c>
      <c r="DU453" s="807" t="str">
        <f t="shared" si="112"/>
        <v/>
      </c>
      <c r="DV453" s="808" t="str">
        <f t="shared" si="113"/>
        <v/>
      </c>
      <c r="DW453" s="793"/>
      <c r="DX453" s="794"/>
      <c r="DY453" s="794"/>
      <c r="DZ453" s="797"/>
      <c r="EA453" s="797"/>
      <c r="EB453" s="797"/>
      <c r="EC453" s="797"/>
      <c r="ED453" s="797"/>
      <c r="EE453" s="797"/>
      <c r="EF453" s="797"/>
      <c r="EG453" s="797"/>
      <c r="EH453" s="797"/>
      <c r="EI453" s="797"/>
      <c r="EJ453" s="797"/>
      <c r="EK453" s="797"/>
      <c r="EL453" s="797"/>
      <c r="EM453" s="794"/>
      <c r="EN453" s="794"/>
      <c r="EO453" s="794"/>
      <c r="EP453" s="794"/>
      <c r="EQ453" s="794"/>
      <c r="ER453" s="794"/>
      <c r="ES453" s="794"/>
      <c r="ET453" s="794"/>
      <c r="EU453" s="794"/>
      <c r="EV453" s="794"/>
      <c r="EW453" s="794"/>
      <c r="EX453" s="794"/>
      <c r="EY453" s="794"/>
      <c r="EZ453" s="797"/>
      <c r="FA453" s="794"/>
      <c r="FB453" s="794"/>
      <c r="FC453" s="794"/>
      <c r="FD453" s="794"/>
      <c r="FE453" s="794"/>
      <c r="FF453" s="794"/>
      <c r="FG453" s="794"/>
      <c r="FH453" s="794"/>
      <c r="FI453" s="794"/>
      <c r="FJ453" s="794"/>
      <c r="FK453" s="794"/>
      <c r="FL453" s="794"/>
      <c r="FM453" s="794"/>
      <c r="FN453" s="794"/>
      <c r="FO453" s="794"/>
      <c r="FP453" s="794"/>
      <c r="FQ453" s="794"/>
      <c r="FR453" s="794"/>
      <c r="FS453" s="794"/>
      <c r="FT453" s="794"/>
      <c r="FU453" s="794"/>
      <c r="FV453" s="812" t="str">
        <f t="shared" si="104"/>
        <v/>
      </c>
      <c r="FW453" s="806" t="str">
        <f t="shared" si="105"/>
        <v/>
      </c>
      <c r="FX453" s="807" t="str">
        <f t="shared" si="106"/>
        <v/>
      </c>
      <c r="FY453" s="807" t="str">
        <f t="shared" si="107"/>
        <v/>
      </c>
      <c r="FZ453" s="808" t="str">
        <f t="shared" si="108"/>
        <v/>
      </c>
    </row>
    <row r="454" spans="14:182" x14ac:dyDescent="0.2">
      <c r="N454" s="804">
        <f>SUM(AirVision!A453)</f>
        <v>0</v>
      </c>
      <c r="O454" s="793"/>
      <c r="P454" s="794"/>
      <c r="Q454" s="794"/>
      <c r="R454" s="797"/>
      <c r="S454" s="797"/>
      <c r="T454" s="797"/>
      <c r="U454" s="797"/>
      <c r="V454" s="797"/>
      <c r="W454" s="797"/>
      <c r="X454" s="797"/>
      <c r="Y454" s="797"/>
      <c r="Z454" s="797"/>
      <c r="AA454" s="797"/>
      <c r="AB454" s="797"/>
      <c r="AC454" s="797"/>
      <c r="AD454" s="797"/>
      <c r="AE454" s="794"/>
      <c r="AF454" s="794"/>
      <c r="AG454" s="794"/>
      <c r="AH454" s="794"/>
      <c r="AI454" s="794"/>
      <c r="AJ454" s="794"/>
      <c r="AK454" s="794"/>
      <c r="AL454" s="794"/>
      <c r="AM454" s="794"/>
      <c r="AN454" s="794"/>
      <c r="AO454" s="794"/>
      <c r="AP454" s="794"/>
      <c r="AQ454" s="794"/>
      <c r="AR454" s="794"/>
      <c r="AS454" s="794"/>
      <c r="AT454" s="794"/>
      <c r="AU454" s="794"/>
      <c r="AV454" s="794"/>
      <c r="AW454" s="794"/>
      <c r="AX454" s="794"/>
      <c r="AY454" s="794"/>
      <c r="AZ454" s="794"/>
      <c r="BA454" s="794"/>
      <c r="BB454" s="794"/>
      <c r="BC454" s="794"/>
      <c r="BD454" s="794"/>
      <c r="BE454" s="794"/>
      <c r="BF454" s="794"/>
      <c r="BG454" s="794"/>
      <c r="BH454" s="794"/>
      <c r="BI454" s="794"/>
      <c r="BJ454" s="794"/>
      <c r="BK454" s="794"/>
      <c r="BL454" s="794"/>
      <c r="BM454" s="794"/>
      <c r="BN454" s="812" t="str">
        <f t="shared" ref="BN454:BN517" si="114">IF(ISNUMBER(R454),R454*2.237,"")</f>
        <v/>
      </c>
      <c r="BO454" s="806" t="str">
        <f t="shared" ref="BO454:BO517" si="115">IF(ISNUMBER(S454),S454*2.237,"")</f>
        <v/>
      </c>
      <c r="BP454" s="807" t="str">
        <f t="shared" ref="BP454:BP517" si="116">IF(ISNUMBER(X454),CONVERT(X454,"C","F"),"")</f>
        <v/>
      </c>
      <c r="BQ454" s="807" t="str">
        <f t="shared" ref="BQ454:BQ517" si="117">IF(ISNUMBER(Y454),CONVERT(Y454,"C","F"),"")</f>
        <v/>
      </c>
      <c r="BR454" s="808" t="str">
        <f t="shared" ref="BR454:BR517" si="118">IF(ISNUMBER(Z454),CONVERT(Z454,"C","F"),"")</f>
        <v/>
      </c>
      <c r="BS454" s="793"/>
      <c r="BT454" s="794"/>
      <c r="BU454" s="794"/>
      <c r="BV454" s="797"/>
      <c r="BW454" s="797"/>
      <c r="BX454" s="797"/>
      <c r="BY454" s="797"/>
      <c r="BZ454" s="797"/>
      <c r="CA454" s="797"/>
      <c r="CB454" s="797"/>
      <c r="CC454" s="797"/>
      <c r="CD454" s="797"/>
      <c r="CE454" s="797"/>
      <c r="CF454" s="797"/>
      <c r="CG454" s="797"/>
      <c r="CH454" s="797"/>
      <c r="CI454" s="794"/>
      <c r="CJ454" s="794"/>
      <c r="CK454" s="794"/>
      <c r="CL454" s="794"/>
      <c r="CM454" s="794"/>
      <c r="CN454" s="794"/>
      <c r="CO454" s="794"/>
      <c r="CP454" s="794"/>
      <c r="CQ454" s="794"/>
      <c r="CR454" s="794"/>
      <c r="CS454" s="794"/>
      <c r="CT454" s="794"/>
      <c r="CU454" s="794"/>
      <c r="CV454" s="797"/>
      <c r="CW454" s="794"/>
      <c r="CX454" s="794"/>
      <c r="CY454" s="794"/>
      <c r="CZ454" s="794"/>
      <c r="DA454" s="794"/>
      <c r="DB454" s="794"/>
      <c r="DC454" s="794"/>
      <c r="DD454" s="794"/>
      <c r="DE454" s="794"/>
      <c r="DF454" s="794"/>
      <c r="DG454" s="794"/>
      <c r="DH454" s="794"/>
      <c r="DI454" s="794"/>
      <c r="DJ454" s="794"/>
      <c r="DK454" s="794"/>
      <c r="DL454" s="794"/>
      <c r="DM454" s="794"/>
      <c r="DN454" s="794"/>
      <c r="DO454" s="794"/>
      <c r="DP454" s="794"/>
      <c r="DQ454" s="794"/>
      <c r="DR454" s="812" t="str">
        <f t="shared" si="109"/>
        <v/>
      </c>
      <c r="DS454" s="806" t="str">
        <f t="shared" si="110"/>
        <v/>
      </c>
      <c r="DT454" s="807" t="str">
        <f t="shared" si="111"/>
        <v/>
      </c>
      <c r="DU454" s="807" t="str">
        <f t="shared" si="112"/>
        <v/>
      </c>
      <c r="DV454" s="808" t="str">
        <f t="shared" si="113"/>
        <v/>
      </c>
      <c r="DW454" s="793"/>
      <c r="DX454" s="794"/>
      <c r="DY454" s="794"/>
      <c r="DZ454" s="797"/>
      <c r="EA454" s="797"/>
      <c r="EB454" s="797"/>
      <c r="EC454" s="797"/>
      <c r="ED454" s="797"/>
      <c r="EE454" s="797"/>
      <c r="EF454" s="797"/>
      <c r="EG454" s="797"/>
      <c r="EH454" s="797"/>
      <c r="EI454" s="797"/>
      <c r="EJ454" s="797"/>
      <c r="EK454" s="797"/>
      <c r="EL454" s="797"/>
      <c r="EM454" s="794"/>
      <c r="EN454" s="794"/>
      <c r="EO454" s="794"/>
      <c r="EP454" s="794"/>
      <c r="EQ454" s="794"/>
      <c r="ER454" s="794"/>
      <c r="ES454" s="794"/>
      <c r="ET454" s="794"/>
      <c r="EU454" s="794"/>
      <c r="EV454" s="794"/>
      <c r="EW454" s="794"/>
      <c r="EX454" s="794"/>
      <c r="EY454" s="794"/>
      <c r="EZ454" s="797"/>
      <c r="FA454" s="794"/>
      <c r="FB454" s="794"/>
      <c r="FC454" s="794"/>
      <c r="FD454" s="794"/>
      <c r="FE454" s="794"/>
      <c r="FF454" s="794"/>
      <c r="FG454" s="794"/>
      <c r="FH454" s="794"/>
      <c r="FI454" s="794"/>
      <c r="FJ454" s="794"/>
      <c r="FK454" s="794"/>
      <c r="FL454" s="794"/>
      <c r="FM454" s="794"/>
      <c r="FN454" s="794"/>
      <c r="FO454" s="794"/>
      <c r="FP454" s="794"/>
      <c r="FQ454" s="794"/>
      <c r="FR454" s="794"/>
      <c r="FS454" s="794"/>
      <c r="FT454" s="794"/>
      <c r="FU454" s="794"/>
      <c r="FV454" s="812" t="str">
        <f t="shared" ref="FV454:FV517" si="119">IF(ISNUMBER(DZ454),DZ454*2.237,"")</f>
        <v/>
      </c>
      <c r="FW454" s="806" t="str">
        <f t="shared" ref="FW454:FW517" si="120">IF(ISNUMBER(EA454),EA454*2.237,"")</f>
        <v/>
      </c>
      <c r="FX454" s="807" t="str">
        <f t="shared" ref="FX454:FX517" si="121">IF(ISNUMBER(EF454),CONVERT(EF454,"C","F"),"")</f>
        <v/>
      </c>
      <c r="FY454" s="807" t="str">
        <f t="shared" ref="FY454:FY517" si="122">IF(ISNUMBER(EG454),CONVERT(EG454,"C","F"),"")</f>
        <v/>
      </c>
      <c r="FZ454" s="808" t="str">
        <f t="shared" ref="FZ454:FZ517" si="123">IF(ISNUMBER(EH454),CONVERT(EH454,"C","F"),"")</f>
        <v/>
      </c>
    </row>
    <row r="455" spans="14:182" x14ac:dyDescent="0.2">
      <c r="N455" s="804">
        <f>SUM(AirVision!A454)</f>
        <v>0</v>
      </c>
      <c r="O455" s="793"/>
      <c r="P455" s="794"/>
      <c r="Q455" s="794"/>
      <c r="R455" s="797"/>
      <c r="S455" s="797"/>
      <c r="T455" s="797"/>
      <c r="U455" s="797"/>
      <c r="V455" s="797"/>
      <c r="W455" s="797"/>
      <c r="X455" s="797"/>
      <c r="Y455" s="797"/>
      <c r="Z455" s="797"/>
      <c r="AA455" s="797"/>
      <c r="AB455" s="797"/>
      <c r="AC455" s="797"/>
      <c r="AD455" s="797"/>
      <c r="AE455" s="794"/>
      <c r="AF455" s="794"/>
      <c r="AG455" s="794"/>
      <c r="AH455" s="794"/>
      <c r="AI455" s="794"/>
      <c r="AJ455" s="794"/>
      <c r="AK455" s="794"/>
      <c r="AL455" s="794"/>
      <c r="AM455" s="794"/>
      <c r="AN455" s="794"/>
      <c r="AO455" s="794"/>
      <c r="AP455" s="794"/>
      <c r="AQ455" s="794"/>
      <c r="AR455" s="794"/>
      <c r="AS455" s="794"/>
      <c r="AT455" s="794"/>
      <c r="AU455" s="794"/>
      <c r="AV455" s="794"/>
      <c r="AW455" s="794"/>
      <c r="AX455" s="794"/>
      <c r="AY455" s="794"/>
      <c r="AZ455" s="794"/>
      <c r="BA455" s="794"/>
      <c r="BB455" s="794"/>
      <c r="BC455" s="794"/>
      <c r="BD455" s="794"/>
      <c r="BE455" s="794"/>
      <c r="BF455" s="794"/>
      <c r="BG455" s="794"/>
      <c r="BH455" s="794"/>
      <c r="BI455" s="794"/>
      <c r="BJ455" s="794"/>
      <c r="BK455" s="794"/>
      <c r="BL455" s="794"/>
      <c r="BM455" s="794"/>
      <c r="BN455" s="812" t="str">
        <f t="shared" si="114"/>
        <v/>
      </c>
      <c r="BO455" s="806" t="str">
        <f t="shared" si="115"/>
        <v/>
      </c>
      <c r="BP455" s="807" t="str">
        <f t="shared" si="116"/>
        <v/>
      </c>
      <c r="BQ455" s="807" t="str">
        <f t="shared" si="117"/>
        <v/>
      </c>
      <c r="BR455" s="808" t="str">
        <f t="shared" si="118"/>
        <v/>
      </c>
      <c r="BS455" s="793"/>
      <c r="BT455" s="794"/>
      <c r="BU455" s="794"/>
      <c r="BV455" s="797"/>
      <c r="BW455" s="797"/>
      <c r="BX455" s="797"/>
      <c r="BY455" s="797"/>
      <c r="BZ455" s="797"/>
      <c r="CA455" s="797"/>
      <c r="CB455" s="797"/>
      <c r="CC455" s="797"/>
      <c r="CD455" s="797"/>
      <c r="CE455" s="797"/>
      <c r="CF455" s="797"/>
      <c r="CG455" s="797"/>
      <c r="CH455" s="797"/>
      <c r="CI455" s="794"/>
      <c r="CJ455" s="794"/>
      <c r="CK455" s="794"/>
      <c r="CL455" s="794"/>
      <c r="CM455" s="794"/>
      <c r="CN455" s="794"/>
      <c r="CO455" s="794"/>
      <c r="CP455" s="794"/>
      <c r="CQ455" s="794"/>
      <c r="CR455" s="794"/>
      <c r="CS455" s="794"/>
      <c r="CT455" s="794"/>
      <c r="CU455" s="794"/>
      <c r="CV455" s="797"/>
      <c r="CW455" s="794"/>
      <c r="CX455" s="794"/>
      <c r="CY455" s="794"/>
      <c r="CZ455" s="794"/>
      <c r="DA455" s="794"/>
      <c r="DB455" s="794"/>
      <c r="DC455" s="794"/>
      <c r="DD455" s="794"/>
      <c r="DE455" s="794"/>
      <c r="DF455" s="794"/>
      <c r="DG455" s="794"/>
      <c r="DH455" s="794"/>
      <c r="DI455" s="794"/>
      <c r="DJ455" s="794"/>
      <c r="DK455" s="794"/>
      <c r="DL455" s="794"/>
      <c r="DM455" s="794"/>
      <c r="DN455" s="794"/>
      <c r="DO455" s="794"/>
      <c r="DP455" s="794"/>
      <c r="DQ455" s="794"/>
      <c r="DR455" s="812" t="str">
        <f t="shared" si="109"/>
        <v/>
      </c>
      <c r="DS455" s="806" t="str">
        <f t="shared" si="110"/>
        <v/>
      </c>
      <c r="DT455" s="807" t="str">
        <f t="shared" si="111"/>
        <v/>
      </c>
      <c r="DU455" s="807" t="str">
        <f t="shared" si="112"/>
        <v/>
      </c>
      <c r="DV455" s="808" t="str">
        <f t="shared" si="113"/>
        <v/>
      </c>
      <c r="DW455" s="793"/>
      <c r="DX455" s="794"/>
      <c r="DY455" s="794"/>
      <c r="DZ455" s="797"/>
      <c r="EA455" s="797"/>
      <c r="EB455" s="797"/>
      <c r="EC455" s="797"/>
      <c r="ED455" s="797"/>
      <c r="EE455" s="797"/>
      <c r="EF455" s="797"/>
      <c r="EG455" s="797"/>
      <c r="EH455" s="797"/>
      <c r="EI455" s="797"/>
      <c r="EJ455" s="797"/>
      <c r="EK455" s="797"/>
      <c r="EL455" s="797"/>
      <c r="EM455" s="794"/>
      <c r="EN455" s="794"/>
      <c r="EO455" s="794"/>
      <c r="EP455" s="794"/>
      <c r="EQ455" s="794"/>
      <c r="ER455" s="794"/>
      <c r="ES455" s="794"/>
      <c r="ET455" s="794"/>
      <c r="EU455" s="794"/>
      <c r="EV455" s="794"/>
      <c r="EW455" s="794"/>
      <c r="EX455" s="794"/>
      <c r="EY455" s="794"/>
      <c r="EZ455" s="797"/>
      <c r="FA455" s="794"/>
      <c r="FB455" s="794"/>
      <c r="FC455" s="794"/>
      <c r="FD455" s="794"/>
      <c r="FE455" s="794"/>
      <c r="FF455" s="794"/>
      <c r="FG455" s="794"/>
      <c r="FH455" s="794"/>
      <c r="FI455" s="794"/>
      <c r="FJ455" s="794"/>
      <c r="FK455" s="794"/>
      <c r="FL455" s="794"/>
      <c r="FM455" s="794"/>
      <c r="FN455" s="794"/>
      <c r="FO455" s="794"/>
      <c r="FP455" s="794"/>
      <c r="FQ455" s="794"/>
      <c r="FR455" s="794"/>
      <c r="FS455" s="794"/>
      <c r="FT455" s="794"/>
      <c r="FU455" s="794"/>
      <c r="FV455" s="812" t="str">
        <f t="shared" si="119"/>
        <v/>
      </c>
      <c r="FW455" s="806" t="str">
        <f t="shared" si="120"/>
        <v/>
      </c>
      <c r="FX455" s="807" t="str">
        <f t="shared" si="121"/>
        <v/>
      </c>
      <c r="FY455" s="807" t="str">
        <f t="shared" si="122"/>
        <v/>
      </c>
      <c r="FZ455" s="808" t="str">
        <f t="shared" si="123"/>
        <v/>
      </c>
    </row>
    <row r="456" spans="14:182" x14ac:dyDescent="0.2">
      <c r="N456" s="804">
        <f>SUM(AirVision!A455)</f>
        <v>0</v>
      </c>
      <c r="O456" s="793"/>
      <c r="P456" s="794"/>
      <c r="Q456" s="794"/>
      <c r="R456" s="797"/>
      <c r="S456" s="797"/>
      <c r="T456" s="797"/>
      <c r="U456" s="797"/>
      <c r="V456" s="797"/>
      <c r="W456" s="797"/>
      <c r="X456" s="797"/>
      <c r="Y456" s="797"/>
      <c r="Z456" s="797"/>
      <c r="AA456" s="797"/>
      <c r="AB456" s="797"/>
      <c r="AC456" s="797"/>
      <c r="AD456" s="797"/>
      <c r="AE456" s="794"/>
      <c r="AF456" s="794"/>
      <c r="AG456" s="794"/>
      <c r="AH456" s="794"/>
      <c r="AI456" s="794"/>
      <c r="AJ456" s="794"/>
      <c r="AK456" s="794"/>
      <c r="AL456" s="794"/>
      <c r="AM456" s="794"/>
      <c r="AN456" s="794"/>
      <c r="AO456" s="794"/>
      <c r="AP456" s="794"/>
      <c r="AQ456" s="794"/>
      <c r="AR456" s="794"/>
      <c r="AS456" s="794"/>
      <c r="AT456" s="794"/>
      <c r="AU456" s="794"/>
      <c r="AV456" s="794"/>
      <c r="AW456" s="794"/>
      <c r="AX456" s="794"/>
      <c r="AY456" s="794"/>
      <c r="AZ456" s="794"/>
      <c r="BA456" s="794"/>
      <c r="BB456" s="794"/>
      <c r="BC456" s="794"/>
      <c r="BD456" s="794"/>
      <c r="BE456" s="794"/>
      <c r="BF456" s="794"/>
      <c r="BG456" s="794"/>
      <c r="BH456" s="794"/>
      <c r="BI456" s="794"/>
      <c r="BJ456" s="794"/>
      <c r="BK456" s="794"/>
      <c r="BL456" s="794"/>
      <c r="BM456" s="794"/>
      <c r="BN456" s="812" t="str">
        <f t="shared" si="114"/>
        <v/>
      </c>
      <c r="BO456" s="806" t="str">
        <f t="shared" si="115"/>
        <v/>
      </c>
      <c r="BP456" s="807" t="str">
        <f t="shared" si="116"/>
        <v/>
      </c>
      <c r="BQ456" s="807" t="str">
        <f t="shared" si="117"/>
        <v/>
      </c>
      <c r="BR456" s="808" t="str">
        <f t="shared" si="118"/>
        <v/>
      </c>
      <c r="BS456" s="793"/>
      <c r="BT456" s="794"/>
      <c r="BU456" s="794"/>
      <c r="BV456" s="797"/>
      <c r="BW456" s="797"/>
      <c r="BX456" s="797"/>
      <c r="BY456" s="797"/>
      <c r="BZ456" s="797"/>
      <c r="CA456" s="797"/>
      <c r="CB456" s="797"/>
      <c r="CC456" s="797"/>
      <c r="CD456" s="797"/>
      <c r="CE456" s="797"/>
      <c r="CF456" s="797"/>
      <c r="CG456" s="797"/>
      <c r="CH456" s="797"/>
      <c r="CI456" s="794"/>
      <c r="CJ456" s="794"/>
      <c r="CK456" s="794"/>
      <c r="CL456" s="794"/>
      <c r="CM456" s="794"/>
      <c r="CN456" s="794"/>
      <c r="CO456" s="794"/>
      <c r="CP456" s="794"/>
      <c r="CQ456" s="794"/>
      <c r="CR456" s="794"/>
      <c r="CS456" s="794"/>
      <c r="CT456" s="794"/>
      <c r="CU456" s="794"/>
      <c r="CV456" s="797"/>
      <c r="CW456" s="794"/>
      <c r="CX456" s="794"/>
      <c r="CY456" s="794"/>
      <c r="CZ456" s="794"/>
      <c r="DA456" s="794"/>
      <c r="DB456" s="794"/>
      <c r="DC456" s="794"/>
      <c r="DD456" s="794"/>
      <c r="DE456" s="794"/>
      <c r="DF456" s="794"/>
      <c r="DG456" s="794"/>
      <c r="DH456" s="794"/>
      <c r="DI456" s="794"/>
      <c r="DJ456" s="794"/>
      <c r="DK456" s="794"/>
      <c r="DL456" s="794"/>
      <c r="DM456" s="794"/>
      <c r="DN456" s="794"/>
      <c r="DO456" s="794"/>
      <c r="DP456" s="794"/>
      <c r="DQ456" s="794"/>
      <c r="DR456" s="812" t="str">
        <f t="shared" si="109"/>
        <v/>
      </c>
      <c r="DS456" s="806" t="str">
        <f t="shared" si="110"/>
        <v/>
      </c>
      <c r="DT456" s="807" t="str">
        <f t="shared" si="111"/>
        <v/>
      </c>
      <c r="DU456" s="807" t="str">
        <f t="shared" si="112"/>
        <v/>
      </c>
      <c r="DV456" s="808" t="str">
        <f t="shared" si="113"/>
        <v/>
      </c>
      <c r="DW456" s="793"/>
      <c r="DX456" s="794"/>
      <c r="DY456" s="794"/>
      <c r="DZ456" s="797"/>
      <c r="EA456" s="797"/>
      <c r="EB456" s="797"/>
      <c r="EC456" s="797"/>
      <c r="ED456" s="797"/>
      <c r="EE456" s="797"/>
      <c r="EF456" s="797"/>
      <c r="EG456" s="797"/>
      <c r="EH456" s="797"/>
      <c r="EI456" s="797"/>
      <c r="EJ456" s="797"/>
      <c r="EK456" s="797"/>
      <c r="EL456" s="797"/>
      <c r="EM456" s="794"/>
      <c r="EN456" s="794"/>
      <c r="EO456" s="794"/>
      <c r="EP456" s="794"/>
      <c r="EQ456" s="794"/>
      <c r="ER456" s="794"/>
      <c r="ES456" s="794"/>
      <c r="ET456" s="794"/>
      <c r="EU456" s="794"/>
      <c r="EV456" s="794"/>
      <c r="EW456" s="794"/>
      <c r="EX456" s="794"/>
      <c r="EY456" s="794"/>
      <c r="EZ456" s="797"/>
      <c r="FA456" s="794"/>
      <c r="FB456" s="794"/>
      <c r="FC456" s="794"/>
      <c r="FD456" s="794"/>
      <c r="FE456" s="794"/>
      <c r="FF456" s="794"/>
      <c r="FG456" s="794"/>
      <c r="FH456" s="794"/>
      <c r="FI456" s="794"/>
      <c r="FJ456" s="794"/>
      <c r="FK456" s="794"/>
      <c r="FL456" s="794"/>
      <c r="FM456" s="794"/>
      <c r="FN456" s="794"/>
      <c r="FO456" s="794"/>
      <c r="FP456" s="794"/>
      <c r="FQ456" s="794"/>
      <c r="FR456" s="794"/>
      <c r="FS456" s="794"/>
      <c r="FT456" s="794"/>
      <c r="FU456" s="794"/>
      <c r="FV456" s="812" t="str">
        <f t="shared" si="119"/>
        <v/>
      </c>
      <c r="FW456" s="806" t="str">
        <f t="shared" si="120"/>
        <v/>
      </c>
      <c r="FX456" s="807" t="str">
        <f t="shared" si="121"/>
        <v/>
      </c>
      <c r="FY456" s="807" t="str">
        <f t="shared" si="122"/>
        <v/>
      </c>
      <c r="FZ456" s="808" t="str">
        <f t="shared" si="123"/>
        <v/>
      </c>
    </row>
    <row r="457" spans="14:182" x14ac:dyDescent="0.2">
      <c r="N457" s="804">
        <f>SUM(AirVision!A456)</f>
        <v>0</v>
      </c>
      <c r="O457" s="793"/>
      <c r="P457" s="794"/>
      <c r="Q457" s="794"/>
      <c r="R457" s="797"/>
      <c r="S457" s="797"/>
      <c r="T457" s="797"/>
      <c r="U457" s="797"/>
      <c r="V457" s="797"/>
      <c r="W457" s="797"/>
      <c r="X457" s="797"/>
      <c r="Y457" s="797"/>
      <c r="Z457" s="797"/>
      <c r="AA457" s="797"/>
      <c r="AB457" s="797"/>
      <c r="AC457" s="797"/>
      <c r="AD457" s="797"/>
      <c r="AE457" s="794"/>
      <c r="AF457" s="794"/>
      <c r="AG457" s="794"/>
      <c r="AH457" s="794"/>
      <c r="AI457" s="794"/>
      <c r="AJ457" s="794"/>
      <c r="AK457" s="794"/>
      <c r="AL457" s="794"/>
      <c r="AM457" s="794"/>
      <c r="AN457" s="794"/>
      <c r="AO457" s="794"/>
      <c r="AP457" s="794"/>
      <c r="AQ457" s="794"/>
      <c r="AR457" s="794"/>
      <c r="AS457" s="794"/>
      <c r="AT457" s="794"/>
      <c r="AU457" s="794"/>
      <c r="AV457" s="794"/>
      <c r="AW457" s="794"/>
      <c r="AX457" s="794"/>
      <c r="AY457" s="794"/>
      <c r="AZ457" s="794"/>
      <c r="BA457" s="794"/>
      <c r="BB457" s="794"/>
      <c r="BC457" s="794"/>
      <c r="BD457" s="794"/>
      <c r="BE457" s="794"/>
      <c r="BF457" s="794"/>
      <c r="BG457" s="794"/>
      <c r="BH457" s="794"/>
      <c r="BI457" s="794"/>
      <c r="BJ457" s="794"/>
      <c r="BK457" s="794"/>
      <c r="BL457" s="794"/>
      <c r="BM457" s="794"/>
      <c r="BN457" s="812" t="str">
        <f t="shared" si="114"/>
        <v/>
      </c>
      <c r="BO457" s="806" t="str">
        <f t="shared" si="115"/>
        <v/>
      </c>
      <c r="BP457" s="807" t="str">
        <f t="shared" si="116"/>
        <v/>
      </c>
      <c r="BQ457" s="807" t="str">
        <f t="shared" si="117"/>
        <v/>
      </c>
      <c r="BR457" s="808" t="str">
        <f t="shared" si="118"/>
        <v/>
      </c>
      <c r="BS457" s="793"/>
      <c r="BT457" s="794"/>
      <c r="BU457" s="794"/>
      <c r="BV457" s="797"/>
      <c r="BW457" s="797"/>
      <c r="BX457" s="797"/>
      <c r="BY457" s="797"/>
      <c r="BZ457" s="797"/>
      <c r="CA457" s="797"/>
      <c r="CB457" s="797"/>
      <c r="CC457" s="797"/>
      <c r="CD457" s="797"/>
      <c r="CE457" s="797"/>
      <c r="CF457" s="797"/>
      <c r="CG457" s="797"/>
      <c r="CH457" s="797"/>
      <c r="CI457" s="794"/>
      <c r="CJ457" s="794"/>
      <c r="CK457" s="794"/>
      <c r="CL457" s="794"/>
      <c r="CM457" s="794"/>
      <c r="CN457" s="794"/>
      <c r="CO457" s="794"/>
      <c r="CP457" s="794"/>
      <c r="CQ457" s="794"/>
      <c r="CR457" s="794"/>
      <c r="CS457" s="794"/>
      <c r="CT457" s="794"/>
      <c r="CU457" s="794"/>
      <c r="CV457" s="797"/>
      <c r="CW457" s="794"/>
      <c r="CX457" s="794"/>
      <c r="CY457" s="794"/>
      <c r="CZ457" s="794"/>
      <c r="DA457" s="794"/>
      <c r="DB457" s="794"/>
      <c r="DC457" s="794"/>
      <c r="DD457" s="794"/>
      <c r="DE457" s="794"/>
      <c r="DF457" s="794"/>
      <c r="DG457" s="794"/>
      <c r="DH457" s="794"/>
      <c r="DI457" s="794"/>
      <c r="DJ457" s="794"/>
      <c r="DK457" s="794"/>
      <c r="DL457" s="794"/>
      <c r="DM457" s="794"/>
      <c r="DN457" s="794"/>
      <c r="DO457" s="794"/>
      <c r="DP457" s="794"/>
      <c r="DQ457" s="794"/>
      <c r="DR457" s="812" t="str">
        <f t="shared" si="109"/>
        <v/>
      </c>
      <c r="DS457" s="806" t="str">
        <f t="shared" si="110"/>
        <v/>
      </c>
      <c r="DT457" s="807" t="str">
        <f t="shared" si="111"/>
        <v/>
      </c>
      <c r="DU457" s="807" t="str">
        <f t="shared" si="112"/>
        <v/>
      </c>
      <c r="DV457" s="808" t="str">
        <f t="shared" si="113"/>
        <v/>
      </c>
      <c r="DW457" s="793"/>
      <c r="DX457" s="794"/>
      <c r="DY457" s="794"/>
      <c r="DZ457" s="797"/>
      <c r="EA457" s="797"/>
      <c r="EB457" s="797"/>
      <c r="EC457" s="797"/>
      <c r="ED457" s="797"/>
      <c r="EE457" s="797"/>
      <c r="EF457" s="797"/>
      <c r="EG457" s="797"/>
      <c r="EH457" s="797"/>
      <c r="EI457" s="797"/>
      <c r="EJ457" s="797"/>
      <c r="EK457" s="797"/>
      <c r="EL457" s="797"/>
      <c r="EM457" s="794"/>
      <c r="EN457" s="794"/>
      <c r="EO457" s="794"/>
      <c r="EP457" s="794"/>
      <c r="EQ457" s="794"/>
      <c r="ER457" s="794"/>
      <c r="ES457" s="794"/>
      <c r="ET457" s="794"/>
      <c r="EU457" s="794"/>
      <c r="EV457" s="794"/>
      <c r="EW457" s="794"/>
      <c r="EX457" s="794"/>
      <c r="EY457" s="794"/>
      <c r="EZ457" s="797"/>
      <c r="FA457" s="794"/>
      <c r="FB457" s="794"/>
      <c r="FC457" s="794"/>
      <c r="FD457" s="794"/>
      <c r="FE457" s="794"/>
      <c r="FF457" s="794"/>
      <c r="FG457" s="794"/>
      <c r="FH457" s="794"/>
      <c r="FI457" s="794"/>
      <c r="FJ457" s="794"/>
      <c r="FK457" s="794"/>
      <c r="FL457" s="794"/>
      <c r="FM457" s="794"/>
      <c r="FN457" s="794"/>
      <c r="FO457" s="794"/>
      <c r="FP457" s="794"/>
      <c r="FQ457" s="794"/>
      <c r="FR457" s="794"/>
      <c r="FS457" s="794"/>
      <c r="FT457" s="794"/>
      <c r="FU457" s="794"/>
      <c r="FV457" s="812" t="str">
        <f t="shared" si="119"/>
        <v/>
      </c>
      <c r="FW457" s="806" t="str">
        <f t="shared" si="120"/>
        <v/>
      </c>
      <c r="FX457" s="807" t="str">
        <f t="shared" si="121"/>
        <v/>
      </c>
      <c r="FY457" s="807" t="str">
        <f t="shared" si="122"/>
        <v/>
      </c>
      <c r="FZ457" s="808" t="str">
        <f t="shared" si="123"/>
        <v/>
      </c>
    </row>
    <row r="458" spans="14:182" x14ac:dyDescent="0.2">
      <c r="N458" s="804">
        <f>SUM(AirVision!A457)</f>
        <v>0</v>
      </c>
      <c r="O458" s="793"/>
      <c r="P458" s="794"/>
      <c r="Q458" s="794"/>
      <c r="R458" s="797"/>
      <c r="S458" s="797"/>
      <c r="T458" s="797"/>
      <c r="U458" s="797"/>
      <c r="V458" s="797"/>
      <c r="W458" s="797"/>
      <c r="X458" s="797"/>
      <c r="Y458" s="797"/>
      <c r="Z458" s="797"/>
      <c r="AA458" s="797"/>
      <c r="AB458" s="797"/>
      <c r="AC458" s="797"/>
      <c r="AD458" s="797"/>
      <c r="AE458" s="794"/>
      <c r="AF458" s="794"/>
      <c r="AG458" s="794"/>
      <c r="AH458" s="794"/>
      <c r="AI458" s="794"/>
      <c r="AJ458" s="794"/>
      <c r="AK458" s="794"/>
      <c r="AL458" s="794"/>
      <c r="AM458" s="794"/>
      <c r="AN458" s="794"/>
      <c r="AO458" s="794"/>
      <c r="AP458" s="794"/>
      <c r="AQ458" s="794"/>
      <c r="AR458" s="794"/>
      <c r="AS458" s="794"/>
      <c r="AT458" s="794"/>
      <c r="AU458" s="794"/>
      <c r="AV458" s="794"/>
      <c r="AW458" s="794"/>
      <c r="AX458" s="794"/>
      <c r="AY458" s="794"/>
      <c r="AZ458" s="794"/>
      <c r="BA458" s="794"/>
      <c r="BB458" s="794"/>
      <c r="BC458" s="794"/>
      <c r="BD458" s="794"/>
      <c r="BE458" s="794"/>
      <c r="BF458" s="794"/>
      <c r="BG458" s="794"/>
      <c r="BH458" s="794"/>
      <c r="BI458" s="794"/>
      <c r="BJ458" s="794"/>
      <c r="BK458" s="794"/>
      <c r="BL458" s="794"/>
      <c r="BM458" s="794"/>
      <c r="BN458" s="812" t="str">
        <f t="shared" si="114"/>
        <v/>
      </c>
      <c r="BO458" s="806" t="str">
        <f t="shared" si="115"/>
        <v/>
      </c>
      <c r="BP458" s="807" t="str">
        <f t="shared" si="116"/>
        <v/>
      </c>
      <c r="BQ458" s="807" t="str">
        <f t="shared" si="117"/>
        <v/>
      </c>
      <c r="BR458" s="808" t="str">
        <f t="shared" si="118"/>
        <v/>
      </c>
      <c r="BS458" s="793"/>
      <c r="BT458" s="794"/>
      <c r="BU458" s="794"/>
      <c r="BV458" s="797"/>
      <c r="BW458" s="797"/>
      <c r="BX458" s="797"/>
      <c r="BY458" s="797"/>
      <c r="BZ458" s="797"/>
      <c r="CA458" s="797"/>
      <c r="CB458" s="797"/>
      <c r="CC458" s="797"/>
      <c r="CD458" s="797"/>
      <c r="CE458" s="797"/>
      <c r="CF458" s="797"/>
      <c r="CG458" s="797"/>
      <c r="CH458" s="797"/>
      <c r="CI458" s="794"/>
      <c r="CJ458" s="794"/>
      <c r="CK458" s="794"/>
      <c r="CL458" s="794"/>
      <c r="CM458" s="794"/>
      <c r="CN458" s="794"/>
      <c r="CO458" s="794"/>
      <c r="CP458" s="794"/>
      <c r="CQ458" s="794"/>
      <c r="CR458" s="794"/>
      <c r="CS458" s="794"/>
      <c r="CT458" s="794"/>
      <c r="CU458" s="794"/>
      <c r="CV458" s="797"/>
      <c r="CW458" s="794"/>
      <c r="CX458" s="794"/>
      <c r="CY458" s="794"/>
      <c r="CZ458" s="794"/>
      <c r="DA458" s="794"/>
      <c r="DB458" s="794"/>
      <c r="DC458" s="794"/>
      <c r="DD458" s="794"/>
      <c r="DE458" s="794"/>
      <c r="DF458" s="794"/>
      <c r="DG458" s="794"/>
      <c r="DH458" s="794"/>
      <c r="DI458" s="794"/>
      <c r="DJ458" s="794"/>
      <c r="DK458" s="794"/>
      <c r="DL458" s="794"/>
      <c r="DM458" s="794"/>
      <c r="DN458" s="794"/>
      <c r="DO458" s="794"/>
      <c r="DP458" s="794"/>
      <c r="DQ458" s="794"/>
      <c r="DR458" s="812" t="str">
        <f t="shared" si="109"/>
        <v/>
      </c>
      <c r="DS458" s="806" t="str">
        <f t="shared" si="110"/>
        <v/>
      </c>
      <c r="DT458" s="807" t="str">
        <f t="shared" si="111"/>
        <v/>
      </c>
      <c r="DU458" s="807" t="str">
        <f t="shared" si="112"/>
        <v/>
      </c>
      <c r="DV458" s="808" t="str">
        <f t="shared" si="113"/>
        <v/>
      </c>
      <c r="DW458" s="793"/>
      <c r="DX458" s="794"/>
      <c r="DY458" s="794"/>
      <c r="DZ458" s="797"/>
      <c r="EA458" s="797"/>
      <c r="EB458" s="797"/>
      <c r="EC458" s="797"/>
      <c r="ED458" s="797"/>
      <c r="EE458" s="797"/>
      <c r="EF458" s="797"/>
      <c r="EG458" s="797"/>
      <c r="EH458" s="797"/>
      <c r="EI458" s="797"/>
      <c r="EJ458" s="797"/>
      <c r="EK458" s="797"/>
      <c r="EL458" s="797"/>
      <c r="EM458" s="794"/>
      <c r="EN458" s="794"/>
      <c r="EO458" s="794"/>
      <c r="EP458" s="794"/>
      <c r="EQ458" s="794"/>
      <c r="ER458" s="794"/>
      <c r="ES458" s="794"/>
      <c r="ET458" s="794"/>
      <c r="EU458" s="794"/>
      <c r="EV458" s="794"/>
      <c r="EW458" s="794"/>
      <c r="EX458" s="794"/>
      <c r="EY458" s="794"/>
      <c r="EZ458" s="797"/>
      <c r="FA458" s="794"/>
      <c r="FB458" s="794"/>
      <c r="FC458" s="794"/>
      <c r="FD458" s="794"/>
      <c r="FE458" s="794"/>
      <c r="FF458" s="794"/>
      <c r="FG458" s="794"/>
      <c r="FH458" s="794"/>
      <c r="FI458" s="794"/>
      <c r="FJ458" s="794"/>
      <c r="FK458" s="794"/>
      <c r="FL458" s="794"/>
      <c r="FM458" s="794"/>
      <c r="FN458" s="794"/>
      <c r="FO458" s="794"/>
      <c r="FP458" s="794"/>
      <c r="FQ458" s="794"/>
      <c r="FR458" s="794"/>
      <c r="FS458" s="794"/>
      <c r="FT458" s="794"/>
      <c r="FU458" s="794"/>
      <c r="FV458" s="812" t="str">
        <f t="shared" si="119"/>
        <v/>
      </c>
      <c r="FW458" s="806" t="str">
        <f t="shared" si="120"/>
        <v/>
      </c>
      <c r="FX458" s="807" t="str">
        <f t="shared" si="121"/>
        <v/>
      </c>
      <c r="FY458" s="807" t="str">
        <f t="shared" si="122"/>
        <v/>
      </c>
      <c r="FZ458" s="808" t="str">
        <f t="shared" si="123"/>
        <v/>
      </c>
    </row>
    <row r="459" spans="14:182" x14ac:dyDescent="0.2">
      <c r="N459" s="804">
        <f>SUM(AirVision!A458)</f>
        <v>0</v>
      </c>
      <c r="O459" s="793"/>
      <c r="P459" s="794"/>
      <c r="Q459" s="794"/>
      <c r="R459" s="797"/>
      <c r="S459" s="797"/>
      <c r="T459" s="797"/>
      <c r="U459" s="797"/>
      <c r="V459" s="797"/>
      <c r="W459" s="797"/>
      <c r="X459" s="797"/>
      <c r="Y459" s="797"/>
      <c r="Z459" s="797"/>
      <c r="AA459" s="797"/>
      <c r="AB459" s="797"/>
      <c r="AC459" s="797"/>
      <c r="AD459" s="797"/>
      <c r="AE459" s="794"/>
      <c r="AF459" s="794"/>
      <c r="AG459" s="794"/>
      <c r="AH459" s="794"/>
      <c r="AI459" s="794"/>
      <c r="AJ459" s="794"/>
      <c r="AK459" s="794"/>
      <c r="AL459" s="794"/>
      <c r="AM459" s="794"/>
      <c r="AN459" s="794"/>
      <c r="AO459" s="794"/>
      <c r="AP459" s="794"/>
      <c r="AQ459" s="794"/>
      <c r="AR459" s="794"/>
      <c r="AS459" s="794"/>
      <c r="AT459" s="794"/>
      <c r="AU459" s="794"/>
      <c r="AV459" s="794"/>
      <c r="AW459" s="794"/>
      <c r="AX459" s="794"/>
      <c r="AY459" s="794"/>
      <c r="AZ459" s="794"/>
      <c r="BA459" s="794"/>
      <c r="BB459" s="794"/>
      <c r="BC459" s="794"/>
      <c r="BD459" s="794"/>
      <c r="BE459" s="794"/>
      <c r="BF459" s="794"/>
      <c r="BG459" s="794"/>
      <c r="BH459" s="794"/>
      <c r="BI459" s="794"/>
      <c r="BJ459" s="794"/>
      <c r="BK459" s="794"/>
      <c r="BL459" s="794"/>
      <c r="BM459" s="794"/>
      <c r="BN459" s="812" t="str">
        <f t="shared" si="114"/>
        <v/>
      </c>
      <c r="BO459" s="806" t="str">
        <f t="shared" si="115"/>
        <v/>
      </c>
      <c r="BP459" s="807" t="str">
        <f t="shared" si="116"/>
        <v/>
      </c>
      <c r="BQ459" s="807" t="str">
        <f t="shared" si="117"/>
        <v/>
      </c>
      <c r="BR459" s="808" t="str">
        <f t="shared" si="118"/>
        <v/>
      </c>
      <c r="BS459" s="793"/>
      <c r="BT459" s="794"/>
      <c r="BU459" s="794"/>
      <c r="BV459" s="797"/>
      <c r="BW459" s="797"/>
      <c r="BX459" s="797"/>
      <c r="BY459" s="797"/>
      <c r="BZ459" s="797"/>
      <c r="CA459" s="797"/>
      <c r="CB459" s="797"/>
      <c r="CC459" s="797"/>
      <c r="CD459" s="797"/>
      <c r="CE459" s="797"/>
      <c r="CF459" s="797"/>
      <c r="CG459" s="797"/>
      <c r="CH459" s="797"/>
      <c r="CI459" s="794"/>
      <c r="CJ459" s="794"/>
      <c r="CK459" s="794"/>
      <c r="CL459" s="794"/>
      <c r="CM459" s="794"/>
      <c r="CN459" s="794"/>
      <c r="CO459" s="794"/>
      <c r="CP459" s="794"/>
      <c r="CQ459" s="794"/>
      <c r="CR459" s="794"/>
      <c r="CS459" s="794"/>
      <c r="CT459" s="794"/>
      <c r="CU459" s="794"/>
      <c r="CV459" s="797"/>
      <c r="CW459" s="794"/>
      <c r="CX459" s="794"/>
      <c r="CY459" s="794"/>
      <c r="CZ459" s="794"/>
      <c r="DA459" s="794"/>
      <c r="DB459" s="794"/>
      <c r="DC459" s="794"/>
      <c r="DD459" s="794"/>
      <c r="DE459" s="794"/>
      <c r="DF459" s="794"/>
      <c r="DG459" s="794"/>
      <c r="DH459" s="794"/>
      <c r="DI459" s="794"/>
      <c r="DJ459" s="794"/>
      <c r="DK459" s="794"/>
      <c r="DL459" s="794"/>
      <c r="DM459" s="794"/>
      <c r="DN459" s="794"/>
      <c r="DO459" s="794"/>
      <c r="DP459" s="794"/>
      <c r="DQ459" s="794"/>
      <c r="DR459" s="812" t="str">
        <f t="shared" si="109"/>
        <v/>
      </c>
      <c r="DS459" s="806" t="str">
        <f t="shared" si="110"/>
        <v/>
      </c>
      <c r="DT459" s="807" t="str">
        <f t="shared" si="111"/>
        <v/>
      </c>
      <c r="DU459" s="807" t="str">
        <f t="shared" si="112"/>
        <v/>
      </c>
      <c r="DV459" s="808" t="str">
        <f t="shared" si="113"/>
        <v/>
      </c>
      <c r="DW459" s="793"/>
      <c r="DX459" s="794"/>
      <c r="DY459" s="794"/>
      <c r="DZ459" s="797"/>
      <c r="EA459" s="797"/>
      <c r="EB459" s="797"/>
      <c r="EC459" s="797"/>
      <c r="ED459" s="797"/>
      <c r="EE459" s="797"/>
      <c r="EF459" s="797"/>
      <c r="EG459" s="797"/>
      <c r="EH459" s="797"/>
      <c r="EI459" s="797"/>
      <c r="EJ459" s="797"/>
      <c r="EK459" s="797"/>
      <c r="EL459" s="797"/>
      <c r="EM459" s="794"/>
      <c r="EN459" s="794"/>
      <c r="EO459" s="794"/>
      <c r="EP459" s="794"/>
      <c r="EQ459" s="794"/>
      <c r="ER459" s="794"/>
      <c r="ES459" s="794"/>
      <c r="ET459" s="794"/>
      <c r="EU459" s="794"/>
      <c r="EV459" s="794"/>
      <c r="EW459" s="794"/>
      <c r="EX459" s="794"/>
      <c r="EY459" s="794"/>
      <c r="EZ459" s="797"/>
      <c r="FA459" s="794"/>
      <c r="FB459" s="794"/>
      <c r="FC459" s="794"/>
      <c r="FD459" s="794"/>
      <c r="FE459" s="794"/>
      <c r="FF459" s="794"/>
      <c r="FG459" s="794"/>
      <c r="FH459" s="794"/>
      <c r="FI459" s="794"/>
      <c r="FJ459" s="794"/>
      <c r="FK459" s="794"/>
      <c r="FL459" s="794"/>
      <c r="FM459" s="794"/>
      <c r="FN459" s="794"/>
      <c r="FO459" s="794"/>
      <c r="FP459" s="794"/>
      <c r="FQ459" s="794"/>
      <c r="FR459" s="794"/>
      <c r="FS459" s="794"/>
      <c r="FT459" s="794"/>
      <c r="FU459" s="794"/>
      <c r="FV459" s="812" t="str">
        <f t="shared" si="119"/>
        <v/>
      </c>
      <c r="FW459" s="806" t="str">
        <f t="shared" si="120"/>
        <v/>
      </c>
      <c r="FX459" s="807" t="str">
        <f t="shared" si="121"/>
        <v/>
      </c>
      <c r="FY459" s="807" t="str">
        <f t="shared" si="122"/>
        <v/>
      </c>
      <c r="FZ459" s="808" t="str">
        <f t="shared" si="123"/>
        <v/>
      </c>
    </row>
    <row r="460" spans="14:182" x14ac:dyDescent="0.2">
      <c r="N460" s="804">
        <f>SUM(AirVision!A459)</f>
        <v>0</v>
      </c>
      <c r="O460" s="793"/>
      <c r="P460" s="794"/>
      <c r="Q460" s="794"/>
      <c r="R460" s="797"/>
      <c r="S460" s="797"/>
      <c r="T460" s="797"/>
      <c r="U460" s="797"/>
      <c r="V460" s="797"/>
      <c r="W460" s="797"/>
      <c r="X460" s="797"/>
      <c r="Y460" s="797"/>
      <c r="Z460" s="797"/>
      <c r="AA460" s="797"/>
      <c r="AB460" s="797"/>
      <c r="AC460" s="797"/>
      <c r="AD460" s="797"/>
      <c r="AE460" s="794"/>
      <c r="AF460" s="794"/>
      <c r="AG460" s="794"/>
      <c r="AH460" s="794"/>
      <c r="AI460" s="794"/>
      <c r="AJ460" s="794"/>
      <c r="AK460" s="794"/>
      <c r="AL460" s="794"/>
      <c r="AM460" s="794"/>
      <c r="AN460" s="794"/>
      <c r="AO460" s="794"/>
      <c r="AP460" s="794"/>
      <c r="AQ460" s="794"/>
      <c r="AR460" s="794"/>
      <c r="AS460" s="794"/>
      <c r="AT460" s="794"/>
      <c r="AU460" s="794"/>
      <c r="AV460" s="794"/>
      <c r="AW460" s="794"/>
      <c r="AX460" s="794"/>
      <c r="AY460" s="794"/>
      <c r="AZ460" s="794"/>
      <c r="BA460" s="794"/>
      <c r="BB460" s="794"/>
      <c r="BC460" s="794"/>
      <c r="BD460" s="794"/>
      <c r="BE460" s="794"/>
      <c r="BF460" s="794"/>
      <c r="BG460" s="794"/>
      <c r="BH460" s="794"/>
      <c r="BI460" s="794"/>
      <c r="BJ460" s="794"/>
      <c r="BK460" s="794"/>
      <c r="BL460" s="794"/>
      <c r="BM460" s="794"/>
      <c r="BN460" s="812" t="str">
        <f t="shared" si="114"/>
        <v/>
      </c>
      <c r="BO460" s="806" t="str">
        <f t="shared" si="115"/>
        <v/>
      </c>
      <c r="BP460" s="807" t="str">
        <f t="shared" si="116"/>
        <v/>
      </c>
      <c r="BQ460" s="807" t="str">
        <f t="shared" si="117"/>
        <v/>
      </c>
      <c r="BR460" s="808" t="str">
        <f t="shared" si="118"/>
        <v/>
      </c>
      <c r="BS460" s="793"/>
      <c r="BT460" s="794"/>
      <c r="BU460" s="794"/>
      <c r="BV460" s="797"/>
      <c r="BW460" s="797"/>
      <c r="BX460" s="797"/>
      <c r="BY460" s="797"/>
      <c r="BZ460" s="797"/>
      <c r="CA460" s="797"/>
      <c r="CB460" s="797"/>
      <c r="CC460" s="797"/>
      <c r="CD460" s="797"/>
      <c r="CE460" s="797"/>
      <c r="CF460" s="797"/>
      <c r="CG460" s="797"/>
      <c r="CH460" s="797"/>
      <c r="CI460" s="794"/>
      <c r="CJ460" s="794"/>
      <c r="CK460" s="794"/>
      <c r="CL460" s="794"/>
      <c r="CM460" s="794"/>
      <c r="CN460" s="794"/>
      <c r="CO460" s="794"/>
      <c r="CP460" s="794"/>
      <c r="CQ460" s="794"/>
      <c r="CR460" s="794"/>
      <c r="CS460" s="794"/>
      <c r="CT460" s="794"/>
      <c r="CU460" s="794"/>
      <c r="CV460" s="797"/>
      <c r="CW460" s="794"/>
      <c r="CX460" s="794"/>
      <c r="CY460" s="794"/>
      <c r="CZ460" s="794"/>
      <c r="DA460" s="794"/>
      <c r="DB460" s="794"/>
      <c r="DC460" s="794"/>
      <c r="DD460" s="794"/>
      <c r="DE460" s="794"/>
      <c r="DF460" s="794"/>
      <c r="DG460" s="794"/>
      <c r="DH460" s="794"/>
      <c r="DI460" s="794"/>
      <c r="DJ460" s="794"/>
      <c r="DK460" s="794"/>
      <c r="DL460" s="794"/>
      <c r="DM460" s="794"/>
      <c r="DN460" s="794"/>
      <c r="DO460" s="794"/>
      <c r="DP460" s="794"/>
      <c r="DQ460" s="794"/>
      <c r="DR460" s="812" t="str">
        <f t="shared" si="109"/>
        <v/>
      </c>
      <c r="DS460" s="806" t="str">
        <f t="shared" si="110"/>
        <v/>
      </c>
      <c r="DT460" s="807" t="str">
        <f t="shared" si="111"/>
        <v/>
      </c>
      <c r="DU460" s="807" t="str">
        <f t="shared" si="112"/>
        <v/>
      </c>
      <c r="DV460" s="808" t="str">
        <f t="shared" si="113"/>
        <v/>
      </c>
      <c r="DW460" s="793"/>
      <c r="DX460" s="794"/>
      <c r="DY460" s="794"/>
      <c r="DZ460" s="797"/>
      <c r="EA460" s="797"/>
      <c r="EB460" s="797"/>
      <c r="EC460" s="797"/>
      <c r="ED460" s="797"/>
      <c r="EE460" s="797"/>
      <c r="EF460" s="797"/>
      <c r="EG460" s="797"/>
      <c r="EH460" s="797"/>
      <c r="EI460" s="797"/>
      <c r="EJ460" s="797"/>
      <c r="EK460" s="797"/>
      <c r="EL460" s="797"/>
      <c r="EM460" s="794"/>
      <c r="EN460" s="794"/>
      <c r="EO460" s="794"/>
      <c r="EP460" s="794"/>
      <c r="EQ460" s="794"/>
      <c r="ER460" s="794"/>
      <c r="ES460" s="794"/>
      <c r="ET460" s="794"/>
      <c r="EU460" s="794"/>
      <c r="EV460" s="794"/>
      <c r="EW460" s="794"/>
      <c r="EX460" s="794"/>
      <c r="EY460" s="794"/>
      <c r="EZ460" s="797"/>
      <c r="FA460" s="794"/>
      <c r="FB460" s="794"/>
      <c r="FC460" s="794"/>
      <c r="FD460" s="794"/>
      <c r="FE460" s="794"/>
      <c r="FF460" s="794"/>
      <c r="FG460" s="794"/>
      <c r="FH460" s="794"/>
      <c r="FI460" s="794"/>
      <c r="FJ460" s="794"/>
      <c r="FK460" s="794"/>
      <c r="FL460" s="794"/>
      <c r="FM460" s="794"/>
      <c r="FN460" s="794"/>
      <c r="FO460" s="794"/>
      <c r="FP460" s="794"/>
      <c r="FQ460" s="794"/>
      <c r="FR460" s="794"/>
      <c r="FS460" s="794"/>
      <c r="FT460" s="794"/>
      <c r="FU460" s="794"/>
      <c r="FV460" s="812" t="str">
        <f t="shared" si="119"/>
        <v/>
      </c>
      <c r="FW460" s="806" t="str">
        <f t="shared" si="120"/>
        <v/>
      </c>
      <c r="FX460" s="807" t="str">
        <f t="shared" si="121"/>
        <v/>
      </c>
      <c r="FY460" s="807" t="str">
        <f t="shared" si="122"/>
        <v/>
      </c>
      <c r="FZ460" s="808" t="str">
        <f t="shared" si="123"/>
        <v/>
      </c>
    </row>
    <row r="461" spans="14:182" x14ac:dyDescent="0.2">
      <c r="N461" s="804">
        <f>SUM(AirVision!A460)</f>
        <v>0</v>
      </c>
      <c r="O461" s="793"/>
      <c r="P461" s="794"/>
      <c r="Q461" s="794"/>
      <c r="R461" s="797"/>
      <c r="S461" s="797"/>
      <c r="T461" s="797"/>
      <c r="U461" s="797"/>
      <c r="V461" s="797"/>
      <c r="W461" s="797"/>
      <c r="X461" s="797"/>
      <c r="Y461" s="797"/>
      <c r="Z461" s="797"/>
      <c r="AA461" s="797"/>
      <c r="AB461" s="797"/>
      <c r="AC461" s="797"/>
      <c r="AD461" s="797"/>
      <c r="AE461" s="794"/>
      <c r="AF461" s="794"/>
      <c r="AG461" s="794"/>
      <c r="AH461" s="794"/>
      <c r="AI461" s="794"/>
      <c r="AJ461" s="794"/>
      <c r="AK461" s="794"/>
      <c r="AL461" s="794"/>
      <c r="AM461" s="794"/>
      <c r="AN461" s="794"/>
      <c r="AO461" s="794"/>
      <c r="AP461" s="794"/>
      <c r="AQ461" s="794"/>
      <c r="AR461" s="794"/>
      <c r="AS461" s="794"/>
      <c r="AT461" s="794"/>
      <c r="AU461" s="794"/>
      <c r="AV461" s="794"/>
      <c r="AW461" s="794"/>
      <c r="AX461" s="794"/>
      <c r="AY461" s="794"/>
      <c r="AZ461" s="794"/>
      <c r="BA461" s="794"/>
      <c r="BB461" s="794"/>
      <c r="BC461" s="794"/>
      <c r="BD461" s="794"/>
      <c r="BE461" s="794"/>
      <c r="BF461" s="794"/>
      <c r="BG461" s="794"/>
      <c r="BH461" s="794"/>
      <c r="BI461" s="794"/>
      <c r="BJ461" s="794"/>
      <c r="BK461" s="794"/>
      <c r="BL461" s="794"/>
      <c r="BM461" s="794"/>
      <c r="BN461" s="812" t="str">
        <f t="shared" si="114"/>
        <v/>
      </c>
      <c r="BO461" s="806" t="str">
        <f t="shared" si="115"/>
        <v/>
      </c>
      <c r="BP461" s="807" t="str">
        <f t="shared" si="116"/>
        <v/>
      </c>
      <c r="BQ461" s="807" t="str">
        <f t="shared" si="117"/>
        <v/>
      </c>
      <c r="BR461" s="808" t="str">
        <f t="shared" si="118"/>
        <v/>
      </c>
      <c r="BS461" s="793"/>
      <c r="BT461" s="794"/>
      <c r="BU461" s="794"/>
      <c r="BV461" s="797"/>
      <c r="BW461" s="797"/>
      <c r="BX461" s="797"/>
      <c r="BY461" s="797"/>
      <c r="BZ461" s="797"/>
      <c r="CA461" s="797"/>
      <c r="CB461" s="797"/>
      <c r="CC461" s="797"/>
      <c r="CD461" s="797"/>
      <c r="CE461" s="797"/>
      <c r="CF461" s="797"/>
      <c r="CG461" s="797"/>
      <c r="CH461" s="797"/>
      <c r="CI461" s="794"/>
      <c r="CJ461" s="794"/>
      <c r="CK461" s="794"/>
      <c r="CL461" s="794"/>
      <c r="CM461" s="794"/>
      <c r="CN461" s="794"/>
      <c r="CO461" s="794"/>
      <c r="CP461" s="794"/>
      <c r="CQ461" s="794"/>
      <c r="CR461" s="794"/>
      <c r="CS461" s="794"/>
      <c r="CT461" s="794"/>
      <c r="CU461" s="794"/>
      <c r="CV461" s="797"/>
      <c r="CW461" s="794"/>
      <c r="CX461" s="794"/>
      <c r="CY461" s="794"/>
      <c r="CZ461" s="794"/>
      <c r="DA461" s="794"/>
      <c r="DB461" s="794"/>
      <c r="DC461" s="794"/>
      <c r="DD461" s="794"/>
      <c r="DE461" s="794"/>
      <c r="DF461" s="794"/>
      <c r="DG461" s="794"/>
      <c r="DH461" s="794"/>
      <c r="DI461" s="794"/>
      <c r="DJ461" s="794"/>
      <c r="DK461" s="794"/>
      <c r="DL461" s="794"/>
      <c r="DM461" s="794"/>
      <c r="DN461" s="794"/>
      <c r="DO461" s="794"/>
      <c r="DP461" s="794"/>
      <c r="DQ461" s="794"/>
      <c r="DR461" s="812" t="str">
        <f t="shared" si="109"/>
        <v/>
      </c>
      <c r="DS461" s="806" t="str">
        <f t="shared" si="110"/>
        <v/>
      </c>
      <c r="DT461" s="807" t="str">
        <f t="shared" si="111"/>
        <v/>
      </c>
      <c r="DU461" s="807" t="str">
        <f t="shared" si="112"/>
        <v/>
      </c>
      <c r="DV461" s="808" t="str">
        <f t="shared" si="113"/>
        <v/>
      </c>
      <c r="DW461" s="793"/>
      <c r="DX461" s="794"/>
      <c r="DY461" s="794"/>
      <c r="DZ461" s="797"/>
      <c r="EA461" s="797"/>
      <c r="EB461" s="797"/>
      <c r="EC461" s="797"/>
      <c r="ED461" s="797"/>
      <c r="EE461" s="797"/>
      <c r="EF461" s="797"/>
      <c r="EG461" s="797"/>
      <c r="EH461" s="797"/>
      <c r="EI461" s="797"/>
      <c r="EJ461" s="797"/>
      <c r="EK461" s="797"/>
      <c r="EL461" s="797"/>
      <c r="EM461" s="794"/>
      <c r="EN461" s="794"/>
      <c r="EO461" s="794"/>
      <c r="EP461" s="794"/>
      <c r="EQ461" s="794"/>
      <c r="ER461" s="794"/>
      <c r="ES461" s="794"/>
      <c r="ET461" s="794"/>
      <c r="EU461" s="794"/>
      <c r="EV461" s="794"/>
      <c r="EW461" s="794"/>
      <c r="EX461" s="794"/>
      <c r="EY461" s="794"/>
      <c r="EZ461" s="797"/>
      <c r="FA461" s="794"/>
      <c r="FB461" s="794"/>
      <c r="FC461" s="794"/>
      <c r="FD461" s="794"/>
      <c r="FE461" s="794"/>
      <c r="FF461" s="794"/>
      <c r="FG461" s="794"/>
      <c r="FH461" s="794"/>
      <c r="FI461" s="794"/>
      <c r="FJ461" s="794"/>
      <c r="FK461" s="794"/>
      <c r="FL461" s="794"/>
      <c r="FM461" s="794"/>
      <c r="FN461" s="794"/>
      <c r="FO461" s="794"/>
      <c r="FP461" s="794"/>
      <c r="FQ461" s="794"/>
      <c r="FR461" s="794"/>
      <c r="FS461" s="794"/>
      <c r="FT461" s="794"/>
      <c r="FU461" s="794"/>
      <c r="FV461" s="812" t="str">
        <f t="shared" si="119"/>
        <v/>
      </c>
      <c r="FW461" s="806" t="str">
        <f t="shared" si="120"/>
        <v/>
      </c>
      <c r="FX461" s="807" t="str">
        <f t="shared" si="121"/>
        <v/>
      </c>
      <c r="FY461" s="807" t="str">
        <f t="shared" si="122"/>
        <v/>
      </c>
      <c r="FZ461" s="808" t="str">
        <f t="shared" si="123"/>
        <v/>
      </c>
    </row>
    <row r="462" spans="14:182" x14ac:dyDescent="0.2">
      <c r="N462" s="804">
        <f>SUM(AirVision!A461)</f>
        <v>0</v>
      </c>
      <c r="O462" s="793"/>
      <c r="P462" s="794"/>
      <c r="Q462" s="794"/>
      <c r="R462" s="797"/>
      <c r="S462" s="797"/>
      <c r="T462" s="797"/>
      <c r="U462" s="797"/>
      <c r="V462" s="797"/>
      <c r="W462" s="797"/>
      <c r="X462" s="797"/>
      <c r="Y462" s="797"/>
      <c r="Z462" s="797"/>
      <c r="AA462" s="797"/>
      <c r="AB462" s="797"/>
      <c r="AC462" s="797"/>
      <c r="AD462" s="797"/>
      <c r="AE462" s="794"/>
      <c r="AF462" s="794"/>
      <c r="AG462" s="794"/>
      <c r="AH462" s="794"/>
      <c r="AI462" s="794"/>
      <c r="AJ462" s="794"/>
      <c r="AK462" s="794"/>
      <c r="AL462" s="794"/>
      <c r="AM462" s="794"/>
      <c r="AN462" s="794"/>
      <c r="AO462" s="794"/>
      <c r="AP462" s="794"/>
      <c r="AQ462" s="794"/>
      <c r="AR462" s="794"/>
      <c r="AS462" s="794"/>
      <c r="AT462" s="794"/>
      <c r="AU462" s="794"/>
      <c r="AV462" s="794"/>
      <c r="AW462" s="794"/>
      <c r="AX462" s="794"/>
      <c r="AY462" s="794"/>
      <c r="AZ462" s="794"/>
      <c r="BA462" s="794"/>
      <c r="BB462" s="794"/>
      <c r="BC462" s="794"/>
      <c r="BD462" s="794"/>
      <c r="BE462" s="794"/>
      <c r="BF462" s="794"/>
      <c r="BG462" s="794"/>
      <c r="BH462" s="794"/>
      <c r="BI462" s="794"/>
      <c r="BJ462" s="794"/>
      <c r="BK462" s="794"/>
      <c r="BL462" s="794"/>
      <c r="BM462" s="794"/>
      <c r="BN462" s="812" t="str">
        <f t="shared" si="114"/>
        <v/>
      </c>
      <c r="BO462" s="806" t="str">
        <f t="shared" si="115"/>
        <v/>
      </c>
      <c r="BP462" s="807" t="str">
        <f t="shared" si="116"/>
        <v/>
      </c>
      <c r="BQ462" s="807" t="str">
        <f t="shared" si="117"/>
        <v/>
      </c>
      <c r="BR462" s="808" t="str">
        <f t="shared" si="118"/>
        <v/>
      </c>
      <c r="BS462" s="793"/>
      <c r="BT462" s="794"/>
      <c r="BU462" s="794"/>
      <c r="BV462" s="797"/>
      <c r="BW462" s="797"/>
      <c r="BX462" s="797"/>
      <c r="BY462" s="797"/>
      <c r="BZ462" s="797"/>
      <c r="CA462" s="797"/>
      <c r="CB462" s="797"/>
      <c r="CC462" s="797"/>
      <c r="CD462" s="797"/>
      <c r="CE462" s="797"/>
      <c r="CF462" s="797"/>
      <c r="CG462" s="797"/>
      <c r="CH462" s="797"/>
      <c r="CI462" s="794"/>
      <c r="CJ462" s="794"/>
      <c r="CK462" s="794"/>
      <c r="CL462" s="794"/>
      <c r="CM462" s="794"/>
      <c r="CN462" s="794"/>
      <c r="CO462" s="794"/>
      <c r="CP462" s="794"/>
      <c r="CQ462" s="794"/>
      <c r="CR462" s="794"/>
      <c r="CS462" s="794"/>
      <c r="CT462" s="794"/>
      <c r="CU462" s="794"/>
      <c r="CV462" s="797"/>
      <c r="CW462" s="794"/>
      <c r="CX462" s="794"/>
      <c r="CY462" s="794"/>
      <c r="CZ462" s="794"/>
      <c r="DA462" s="794"/>
      <c r="DB462" s="794"/>
      <c r="DC462" s="794"/>
      <c r="DD462" s="794"/>
      <c r="DE462" s="794"/>
      <c r="DF462" s="794"/>
      <c r="DG462" s="794"/>
      <c r="DH462" s="794"/>
      <c r="DI462" s="794"/>
      <c r="DJ462" s="794"/>
      <c r="DK462" s="794"/>
      <c r="DL462" s="794"/>
      <c r="DM462" s="794"/>
      <c r="DN462" s="794"/>
      <c r="DO462" s="794"/>
      <c r="DP462" s="794"/>
      <c r="DQ462" s="794"/>
      <c r="DR462" s="812" t="str">
        <f t="shared" si="109"/>
        <v/>
      </c>
      <c r="DS462" s="806" t="str">
        <f t="shared" si="110"/>
        <v/>
      </c>
      <c r="DT462" s="807" t="str">
        <f t="shared" si="111"/>
        <v/>
      </c>
      <c r="DU462" s="807" t="str">
        <f t="shared" si="112"/>
        <v/>
      </c>
      <c r="DV462" s="808" t="str">
        <f t="shared" si="113"/>
        <v/>
      </c>
      <c r="DW462" s="793"/>
      <c r="DX462" s="794"/>
      <c r="DY462" s="794"/>
      <c r="DZ462" s="797"/>
      <c r="EA462" s="797"/>
      <c r="EB462" s="797"/>
      <c r="EC462" s="797"/>
      <c r="ED462" s="797"/>
      <c r="EE462" s="797"/>
      <c r="EF462" s="797"/>
      <c r="EG462" s="797"/>
      <c r="EH462" s="797"/>
      <c r="EI462" s="797"/>
      <c r="EJ462" s="797"/>
      <c r="EK462" s="797"/>
      <c r="EL462" s="797"/>
      <c r="EM462" s="794"/>
      <c r="EN462" s="794"/>
      <c r="EO462" s="794"/>
      <c r="EP462" s="794"/>
      <c r="EQ462" s="794"/>
      <c r="ER462" s="794"/>
      <c r="ES462" s="794"/>
      <c r="ET462" s="794"/>
      <c r="EU462" s="794"/>
      <c r="EV462" s="794"/>
      <c r="EW462" s="794"/>
      <c r="EX462" s="794"/>
      <c r="EY462" s="794"/>
      <c r="EZ462" s="797"/>
      <c r="FA462" s="794"/>
      <c r="FB462" s="794"/>
      <c r="FC462" s="794"/>
      <c r="FD462" s="794"/>
      <c r="FE462" s="794"/>
      <c r="FF462" s="794"/>
      <c r="FG462" s="794"/>
      <c r="FH462" s="794"/>
      <c r="FI462" s="794"/>
      <c r="FJ462" s="794"/>
      <c r="FK462" s="794"/>
      <c r="FL462" s="794"/>
      <c r="FM462" s="794"/>
      <c r="FN462" s="794"/>
      <c r="FO462" s="794"/>
      <c r="FP462" s="794"/>
      <c r="FQ462" s="794"/>
      <c r="FR462" s="794"/>
      <c r="FS462" s="794"/>
      <c r="FT462" s="794"/>
      <c r="FU462" s="794"/>
      <c r="FV462" s="812" t="str">
        <f t="shared" si="119"/>
        <v/>
      </c>
      <c r="FW462" s="806" t="str">
        <f t="shared" si="120"/>
        <v/>
      </c>
      <c r="FX462" s="807" t="str">
        <f t="shared" si="121"/>
        <v/>
      </c>
      <c r="FY462" s="807" t="str">
        <f t="shared" si="122"/>
        <v/>
      </c>
      <c r="FZ462" s="808" t="str">
        <f t="shared" si="123"/>
        <v/>
      </c>
    </row>
    <row r="463" spans="14:182" x14ac:dyDescent="0.2">
      <c r="N463" s="804">
        <f>SUM(AirVision!A462)</f>
        <v>0</v>
      </c>
      <c r="O463" s="793"/>
      <c r="P463" s="794"/>
      <c r="Q463" s="794"/>
      <c r="R463" s="797"/>
      <c r="S463" s="797"/>
      <c r="T463" s="797"/>
      <c r="U463" s="797"/>
      <c r="V463" s="797"/>
      <c r="W463" s="797"/>
      <c r="X463" s="797"/>
      <c r="Y463" s="797"/>
      <c r="Z463" s="797"/>
      <c r="AA463" s="797"/>
      <c r="AB463" s="797"/>
      <c r="AC463" s="797"/>
      <c r="AD463" s="797"/>
      <c r="AE463" s="794"/>
      <c r="AF463" s="794"/>
      <c r="AG463" s="794"/>
      <c r="AH463" s="794"/>
      <c r="AI463" s="794"/>
      <c r="AJ463" s="794"/>
      <c r="AK463" s="794"/>
      <c r="AL463" s="794"/>
      <c r="AM463" s="794"/>
      <c r="AN463" s="794"/>
      <c r="AO463" s="794"/>
      <c r="AP463" s="794"/>
      <c r="AQ463" s="794"/>
      <c r="AR463" s="794"/>
      <c r="AS463" s="794"/>
      <c r="AT463" s="794"/>
      <c r="AU463" s="794"/>
      <c r="AV463" s="794"/>
      <c r="AW463" s="794"/>
      <c r="AX463" s="794"/>
      <c r="AY463" s="794"/>
      <c r="AZ463" s="794"/>
      <c r="BA463" s="794"/>
      <c r="BB463" s="794"/>
      <c r="BC463" s="794"/>
      <c r="BD463" s="794"/>
      <c r="BE463" s="794"/>
      <c r="BF463" s="794"/>
      <c r="BG463" s="794"/>
      <c r="BH463" s="794"/>
      <c r="BI463" s="794"/>
      <c r="BJ463" s="794"/>
      <c r="BK463" s="794"/>
      <c r="BL463" s="794"/>
      <c r="BM463" s="794"/>
      <c r="BN463" s="812" t="str">
        <f t="shared" si="114"/>
        <v/>
      </c>
      <c r="BO463" s="806" t="str">
        <f t="shared" si="115"/>
        <v/>
      </c>
      <c r="BP463" s="807" t="str">
        <f t="shared" si="116"/>
        <v/>
      </c>
      <c r="BQ463" s="807" t="str">
        <f t="shared" si="117"/>
        <v/>
      </c>
      <c r="BR463" s="808" t="str">
        <f t="shared" si="118"/>
        <v/>
      </c>
      <c r="BS463" s="793"/>
      <c r="BT463" s="794"/>
      <c r="BU463" s="794"/>
      <c r="BV463" s="797"/>
      <c r="BW463" s="797"/>
      <c r="BX463" s="797"/>
      <c r="BY463" s="797"/>
      <c r="BZ463" s="797"/>
      <c r="CA463" s="797"/>
      <c r="CB463" s="797"/>
      <c r="CC463" s="797"/>
      <c r="CD463" s="797"/>
      <c r="CE463" s="797"/>
      <c r="CF463" s="797"/>
      <c r="CG463" s="797"/>
      <c r="CH463" s="797"/>
      <c r="CI463" s="794"/>
      <c r="CJ463" s="794"/>
      <c r="CK463" s="794"/>
      <c r="CL463" s="794"/>
      <c r="CM463" s="794"/>
      <c r="CN463" s="794"/>
      <c r="CO463" s="794"/>
      <c r="CP463" s="794"/>
      <c r="CQ463" s="794"/>
      <c r="CR463" s="794"/>
      <c r="CS463" s="794"/>
      <c r="CT463" s="794"/>
      <c r="CU463" s="794"/>
      <c r="CV463" s="797"/>
      <c r="CW463" s="794"/>
      <c r="CX463" s="794"/>
      <c r="CY463" s="794"/>
      <c r="CZ463" s="794"/>
      <c r="DA463" s="794"/>
      <c r="DB463" s="794"/>
      <c r="DC463" s="794"/>
      <c r="DD463" s="794"/>
      <c r="DE463" s="794"/>
      <c r="DF463" s="794"/>
      <c r="DG463" s="794"/>
      <c r="DH463" s="794"/>
      <c r="DI463" s="794"/>
      <c r="DJ463" s="794"/>
      <c r="DK463" s="794"/>
      <c r="DL463" s="794"/>
      <c r="DM463" s="794"/>
      <c r="DN463" s="794"/>
      <c r="DO463" s="794"/>
      <c r="DP463" s="794"/>
      <c r="DQ463" s="794"/>
      <c r="DR463" s="812" t="str">
        <f t="shared" si="109"/>
        <v/>
      </c>
      <c r="DS463" s="806" t="str">
        <f t="shared" si="110"/>
        <v/>
      </c>
      <c r="DT463" s="807" t="str">
        <f t="shared" si="111"/>
        <v/>
      </c>
      <c r="DU463" s="807" t="str">
        <f t="shared" si="112"/>
        <v/>
      </c>
      <c r="DV463" s="808" t="str">
        <f t="shared" si="113"/>
        <v/>
      </c>
      <c r="DW463" s="793"/>
      <c r="DX463" s="794"/>
      <c r="DY463" s="794"/>
      <c r="DZ463" s="797"/>
      <c r="EA463" s="797"/>
      <c r="EB463" s="797"/>
      <c r="EC463" s="797"/>
      <c r="ED463" s="797"/>
      <c r="EE463" s="797"/>
      <c r="EF463" s="797"/>
      <c r="EG463" s="797"/>
      <c r="EH463" s="797"/>
      <c r="EI463" s="797"/>
      <c r="EJ463" s="797"/>
      <c r="EK463" s="797"/>
      <c r="EL463" s="797"/>
      <c r="EM463" s="794"/>
      <c r="EN463" s="794"/>
      <c r="EO463" s="794"/>
      <c r="EP463" s="794"/>
      <c r="EQ463" s="794"/>
      <c r="ER463" s="794"/>
      <c r="ES463" s="794"/>
      <c r="ET463" s="794"/>
      <c r="EU463" s="794"/>
      <c r="EV463" s="794"/>
      <c r="EW463" s="794"/>
      <c r="EX463" s="794"/>
      <c r="EY463" s="794"/>
      <c r="EZ463" s="797"/>
      <c r="FA463" s="794"/>
      <c r="FB463" s="794"/>
      <c r="FC463" s="794"/>
      <c r="FD463" s="794"/>
      <c r="FE463" s="794"/>
      <c r="FF463" s="794"/>
      <c r="FG463" s="794"/>
      <c r="FH463" s="794"/>
      <c r="FI463" s="794"/>
      <c r="FJ463" s="794"/>
      <c r="FK463" s="794"/>
      <c r="FL463" s="794"/>
      <c r="FM463" s="794"/>
      <c r="FN463" s="794"/>
      <c r="FO463" s="794"/>
      <c r="FP463" s="794"/>
      <c r="FQ463" s="794"/>
      <c r="FR463" s="794"/>
      <c r="FS463" s="794"/>
      <c r="FT463" s="794"/>
      <c r="FU463" s="794"/>
      <c r="FV463" s="812" t="str">
        <f t="shared" si="119"/>
        <v/>
      </c>
      <c r="FW463" s="806" t="str">
        <f t="shared" si="120"/>
        <v/>
      </c>
      <c r="FX463" s="807" t="str">
        <f t="shared" si="121"/>
        <v/>
      </c>
      <c r="FY463" s="807" t="str">
        <f t="shared" si="122"/>
        <v/>
      </c>
      <c r="FZ463" s="808" t="str">
        <f t="shared" si="123"/>
        <v/>
      </c>
    </row>
    <row r="464" spans="14:182" x14ac:dyDescent="0.2">
      <c r="N464" s="804">
        <f>SUM(AirVision!A463)</f>
        <v>0</v>
      </c>
      <c r="O464" s="793"/>
      <c r="P464" s="794"/>
      <c r="Q464" s="794"/>
      <c r="R464" s="797"/>
      <c r="S464" s="797"/>
      <c r="T464" s="797"/>
      <c r="U464" s="797"/>
      <c r="V464" s="797"/>
      <c r="W464" s="797"/>
      <c r="X464" s="797"/>
      <c r="Y464" s="797"/>
      <c r="Z464" s="797"/>
      <c r="AA464" s="797"/>
      <c r="AB464" s="797"/>
      <c r="AC464" s="797"/>
      <c r="AD464" s="797"/>
      <c r="AE464" s="794"/>
      <c r="AF464" s="794"/>
      <c r="AG464" s="794"/>
      <c r="AH464" s="794"/>
      <c r="AI464" s="794"/>
      <c r="AJ464" s="794"/>
      <c r="AK464" s="794"/>
      <c r="AL464" s="794"/>
      <c r="AM464" s="794"/>
      <c r="AN464" s="794"/>
      <c r="AO464" s="794"/>
      <c r="AP464" s="794"/>
      <c r="AQ464" s="794"/>
      <c r="AR464" s="794"/>
      <c r="AS464" s="794"/>
      <c r="AT464" s="794"/>
      <c r="AU464" s="794"/>
      <c r="AV464" s="794"/>
      <c r="AW464" s="794"/>
      <c r="AX464" s="794"/>
      <c r="AY464" s="794"/>
      <c r="AZ464" s="794"/>
      <c r="BA464" s="794"/>
      <c r="BB464" s="794"/>
      <c r="BC464" s="794"/>
      <c r="BD464" s="794"/>
      <c r="BE464" s="794"/>
      <c r="BF464" s="794"/>
      <c r="BG464" s="794"/>
      <c r="BH464" s="794"/>
      <c r="BI464" s="794"/>
      <c r="BJ464" s="794"/>
      <c r="BK464" s="794"/>
      <c r="BL464" s="794"/>
      <c r="BM464" s="794"/>
      <c r="BN464" s="812" t="str">
        <f t="shared" si="114"/>
        <v/>
      </c>
      <c r="BO464" s="806" t="str">
        <f t="shared" si="115"/>
        <v/>
      </c>
      <c r="BP464" s="807" t="str">
        <f t="shared" si="116"/>
        <v/>
      </c>
      <c r="BQ464" s="807" t="str">
        <f t="shared" si="117"/>
        <v/>
      </c>
      <c r="BR464" s="808" t="str">
        <f t="shared" si="118"/>
        <v/>
      </c>
      <c r="BS464" s="793"/>
      <c r="BT464" s="794"/>
      <c r="BU464" s="794"/>
      <c r="BV464" s="797"/>
      <c r="BW464" s="797"/>
      <c r="BX464" s="797"/>
      <c r="BY464" s="797"/>
      <c r="BZ464" s="797"/>
      <c r="CA464" s="797"/>
      <c r="CB464" s="797"/>
      <c r="CC464" s="797"/>
      <c r="CD464" s="797"/>
      <c r="CE464" s="797"/>
      <c r="CF464" s="797"/>
      <c r="CG464" s="797"/>
      <c r="CH464" s="797"/>
      <c r="CI464" s="794"/>
      <c r="CJ464" s="794"/>
      <c r="CK464" s="794"/>
      <c r="CL464" s="794"/>
      <c r="CM464" s="794"/>
      <c r="CN464" s="794"/>
      <c r="CO464" s="794"/>
      <c r="CP464" s="794"/>
      <c r="CQ464" s="794"/>
      <c r="CR464" s="794"/>
      <c r="CS464" s="794"/>
      <c r="CT464" s="794"/>
      <c r="CU464" s="794"/>
      <c r="CV464" s="797"/>
      <c r="CW464" s="794"/>
      <c r="CX464" s="794"/>
      <c r="CY464" s="794"/>
      <c r="CZ464" s="794"/>
      <c r="DA464" s="794"/>
      <c r="DB464" s="794"/>
      <c r="DC464" s="794"/>
      <c r="DD464" s="794"/>
      <c r="DE464" s="794"/>
      <c r="DF464" s="794"/>
      <c r="DG464" s="794"/>
      <c r="DH464" s="794"/>
      <c r="DI464" s="794"/>
      <c r="DJ464" s="794"/>
      <c r="DK464" s="794"/>
      <c r="DL464" s="794"/>
      <c r="DM464" s="794"/>
      <c r="DN464" s="794"/>
      <c r="DO464" s="794"/>
      <c r="DP464" s="794"/>
      <c r="DQ464" s="794"/>
      <c r="DR464" s="812" t="str">
        <f t="shared" si="109"/>
        <v/>
      </c>
      <c r="DS464" s="806" t="str">
        <f t="shared" si="110"/>
        <v/>
      </c>
      <c r="DT464" s="807" t="str">
        <f t="shared" si="111"/>
        <v/>
      </c>
      <c r="DU464" s="807" t="str">
        <f t="shared" si="112"/>
        <v/>
      </c>
      <c r="DV464" s="808" t="str">
        <f t="shared" si="113"/>
        <v/>
      </c>
      <c r="DW464" s="793"/>
      <c r="DX464" s="794"/>
      <c r="DY464" s="794"/>
      <c r="DZ464" s="797"/>
      <c r="EA464" s="797"/>
      <c r="EB464" s="797"/>
      <c r="EC464" s="797"/>
      <c r="ED464" s="797"/>
      <c r="EE464" s="797"/>
      <c r="EF464" s="797"/>
      <c r="EG464" s="797"/>
      <c r="EH464" s="797"/>
      <c r="EI464" s="797"/>
      <c r="EJ464" s="797"/>
      <c r="EK464" s="797"/>
      <c r="EL464" s="797"/>
      <c r="EM464" s="794"/>
      <c r="EN464" s="794"/>
      <c r="EO464" s="794"/>
      <c r="EP464" s="794"/>
      <c r="EQ464" s="794"/>
      <c r="ER464" s="794"/>
      <c r="ES464" s="794"/>
      <c r="ET464" s="794"/>
      <c r="EU464" s="794"/>
      <c r="EV464" s="794"/>
      <c r="EW464" s="794"/>
      <c r="EX464" s="794"/>
      <c r="EY464" s="794"/>
      <c r="EZ464" s="797"/>
      <c r="FA464" s="794"/>
      <c r="FB464" s="794"/>
      <c r="FC464" s="794"/>
      <c r="FD464" s="794"/>
      <c r="FE464" s="794"/>
      <c r="FF464" s="794"/>
      <c r="FG464" s="794"/>
      <c r="FH464" s="794"/>
      <c r="FI464" s="794"/>
      <c r="FJ464" s="794"/>
      <c r="FK464" s="794"/>
      <c r="FL464" s="794"/>
      <c r="FM464" s="794"/>
      <c r="FN464" s="794"/>
      <c r="FO464" s="794"/>
      <c r="FP464" s="794"/>
      <c r="FQ464" s="794"/>
      <c r="FR464" s="794"/>
      <c r="FS464" s="794"/>
      <c r="FT464" s="794"/>
      <c r="FU464" s="794"/>
      <c r="FV464" s="812" t="str">
        <f t="shared" si="119"/>
        <v/>
      </c>
      <c r="FW464" s="806" t="str">
        <f t="shared" si="120"/>
        <v/>
      </c>
      <c r="FX464" s="807" t="str">
        <f t="shared" si="121"/>
        <v/>
      </c>
      <c r="FY464" s="807" t="str">
        <f t="shared" si="122"/>
        <v/>
      </c>
      <c r="FZ464" s="808" t="str">
        <f t="shared" si="123"/>
        <v/>
      </c>
    </row>
    <row r="465" spans="14:182" x14ac:dyDescent="0.2">
      <c r="N465" s="804">
        <f>SUM(AirVision!A464)</f>
        <v>0</v>
      </c>
      <c r="O465" s="793"/>
      <c r="P465" s="794"/>
      <c r="Q465" s="794"/>
      <c r="R465" s="797"/>
      <c r="S465" s="797"/>
      <c r="T465" s="797"/>
      <c r="U465" s="797"/>
      <c r="V465" s="797"/>
      <c r="W465" s="797"/>
      <c r="X465" s="797"/>
      <c r="Y465" s="797"/>
      <c r="Z465" s="797"/>
      <c r="AA465" s="797"/>
      <c r="AB465" s="797"/>
      <c r="AC465" s="797"/>
      <c r="AD465" s="797"/>
      <c r="AE465" s="794"/>
      <c r="AF465" s="794"/>
      <c r="AG465" s="794"/>
      <c r="AH465" s="794"/>
      <c r="AI465" s="794"/>
      <c r="AJ465" s="794"/>
      <c r="AK465" s="794"/>
      <c r="AL465" s="794"/>
      <c r="AM465" s="794"/>
      <c r="AN465" s="794"/>
      <c r="AO465" s="794"/>
      <c r="AP465" s="794"/>
      <c r="AQ465" s="794"/>
      <c r="AR465" s="794"/>
      <c r="AS465" s="794"/>
      <c r="AT465" s="794"/>
      <c r="AU465" s="794"/>
      <c r="AV465" s="794"/>
      <c r="AW465" s="794"/>
      <c r="AX465" s="794"/>
      <c r="AY465" s="794"/>
      <c r="AZ465" s="794"/>
      <c r="BA465" s="794"/>
      <c r="BB465" s="794"/>
      <c r="BC465" s="794"/>
      <c r="BD465" s="794"/>
      <c r="BE465" s="794"/>
      <c r="BF465" s="794"/>
      <c r="BG465" s="794"/>
      <c r="BH465" s="794"/>
      <c r="BI465" s="794"/>
      <c r="BJ465" s="794"/>
      <c r="BK465" s="794"/>
      <c r="BL465" s="794"/>
      <c r="BM465" s="794"/>
      <c r="BN465" s="812" t="str">
        <f t="shared" si="114"/>
        <v/>
      </c>
      <c r="BO465" s="806" t="str">
        <f t="shared" si="115"/>
        <v/>
      </c>
      <c r="BP465" s="807" t="str">
        <f t="shared" si="116"/>
        <v/>
      </c>
      <c r="BQ465" s="807" t="str">
        <f t="shared" si="117"/>
        <v/>
      </c>
      <c r="BR465" s="808" t="str">
        <f t="shared" si="118"/>
        <v/>
      </c>
      <c r="BS465" s="793"/>
      <c r="BT465" s="794"/>
      <c r="BU465" s="794"/>
      <c r="BV465" s="797"/>
      <c r="BW465" s="797"/>
      <c r="BX465" s="797"/>
      <c r="BY465" s="797"/>
      <c r="BZ465" s="797"/>
      <c r="CA465" s="797"/>
      <c r="CB465" s="797"/>
      <c r="CC465" s="797"/>
      <c r="CD465" s="797"/>
      <c r="CE465" s="797"/>
      <c r="CF465" s="797"/>
      <c r="CG465" s="797"/>
      <c r="CH465" s="797"/>
      <c r="CI465" s="794"/>
      <c r="CJ465" s="794"/>
      <c r="CK465" s="794"/>
      <c r="CL465" s="794"/>
      <c r="CM465" s="794"/>
      <c r="CN465" s="794"/>
      <c r="CO465" s="794"/>
      <c r="CP465" s="794"/>
      <c r="CQ465" s="794"/>
      <c r="CR465" s="794"/>
      <c r="CS465" s="794"/>
      <c r="CT465" s="794"/>
      <c r="CU465" s="794"/>
      <c r="CV465" s="797"/>
      <c r="CW465" s="794"/>
      <c r="CX465" s="794"/>
      <c r="CY465" s="794"/>
      <c r="CZ465" s="794"/>
      <c r="DA465" s="794"/>
      <c r="DB465" s="794"/>
      <c r="DC465" s="794"/>
      <c r="DD465" s="794"/>
      <c r="DE465" s="794"/>
      <c r="DF465" s="794"/>
      <c r="DG465" s="794"/>
      <c r="DH465" s="794"/>
      <c r="DI465" s="794"/>
      <c r="DJ465" s="794"/>
      <c r="DK465" s="794"/>
      <c r="DL465" s="794"/>
      <c r="DM465" s="794"/>
      <c r="DN465" s="794"/>
      <c r="DO465" s="794"/>
      <c r="DP465" s="794"/>
      <c r="DQ465" s="794"/>
      <c r="DR465" s="812" t="str">
        <f t="shared" si="109"/>
        <v/>
      </c>
      <c r="DS465" s="806" t="str">
        <f t="shared" si="110"/>
        <v/>
      </c>
      <c r="DT465" s="807" t="str">
        <f t="shared" si="111"/>
        <v/>
      </c>
      <c r="DU465" s="807" t="str">
        <f t="shared" si="112"/>
        <v/>
      </c>
      <c r="DV465" s="808" t="str">
        <f t="shared" si="113"/>
        <v/>
      </c>
      <c r="DW465" s="793"/>
      <c r="DX465" s="794"/>
      <c r="DY465" s="794"/>
      <c r="DZ465" s="797"/>
      <c r="EA465" s="797"/>
      <c r="EB465" s="797"/>
      <c r="EC465" s="797"/>
      <c r="ED465" s="797"/>
      <c r="EE465" s="797"/>
      <c r="EF465" s="797"/>
      <c r="EG465" s="797"/>
      <c r="EH465" s="797"/>
      <c r="EI465" s="797"/>
      <c r="EJ465" s="797"/>
      <c r="EK465" s="797"/>
      <c r="EL465" s="797"/>
      <c r="EM465" s="794"/>
      <c r="EN465" s="794"/>
      <c r="EO465" s="794"/>
      <c r="EP465" s="794"/>
      <c r="EQ465" s="794"/>
      <c r="ER465" s="794"/>
      <c r="ES465" s="794"/>
      <c r="ET465" s="794"/>
      <c r="EU465" s="794"/>
      <c r="EV465" s="794"/>
      <c r="EW465" s="794"/>
      <c r="EX465" s="794"/>
      <c r="EY465" s="794"/>
      <c r="EZ465" s="797"/>
      <c r="FA465" s="794"/>
      <c r="FB465" s="794"/>
      <c r="FC465" s="794"/>
      <c r="FD465" s="794"/>
      <c r="FE465" s="794"/>
      <c r="FF465" s="794"/>
      <c r="FG465" s="794"/>
      <c r="FH465" s="794"/>
      <c r="FI465" s="794"/>
      <c r="FJ465" s="794"/>
      <c r="FK465" s="794"/>
      <c r="FL465" s="794"/>
      <c r="FM465" s="794"/>
      <c r="FN465" s="794"/>
      <c r="FO465" s="794"/>
      <c r="FP465" s="794"/>
      <c r="FQ465" s="794"/>
      <c r="FR465" s="794"/>
      <c r="FS465" s="794"/>
      <c r="FT465" s="794"/>
      <c r="FU465" s="794"/>
      <c r="FV465" s="812" t="str">
        <f t="shared" si="119"/>
        <v/>
      </c>
      <c r="FW465" s="806" t="str">
        <f t="shared" si="120"/>
        <v/>
      </c>
      <c r="FX465" s="807" t="str">
        <f t="shared" si="121"/>
        <v/>
      </c>
      <c r="FY465" s="807" t="str">
        <f t="shared" si="122"/>
        <v/>
      </c>
      <c r="FZ465" s="808" t="str">
        <f t="shared" si="123"/>
        <v/>
      </c>
    </row>
    <row r="466" spans="14:182" x14ac:dyDescent="0.2">
      <c r="N466" s="804">
        <f>SUM(AirVision!A465)</f>
        <v>0</v>
      </c>
      <c r="O466" s="793"/>
      <c r="P466" s="794"/>
      <c r="Q466" s="794"/>
      <c r="R466" s="797"/>
      <c r="S466" s="797"/>
      <c r="T466" s="797"/>
      <c r="U466" s="797"/>
      <c r="V466" s="797"/>
      <c r="W466" s="797"/>
      <c r="X466" s="797"/>
      <c r="Y466" s="797"/>
      <c r="Z466" s="797"/>
      <c r="AA466" s="797"/>
      <c r="AB466" s="797"/>
      <c r="AC466" s="797"/>
      <c r="AD466" s="797"/>
      <c r="AE466" s="794"/>
      <c r="AF466" s="794"/>
      <c r="AG466" s="794"/>
      <c r="AH466" s="794"/>
      <c r="AI466" s="794"/>
      <c r="AJ466" s="794"/>
      <c r="AK466" s="794"/>
      <c r="AL466" s="794"/>
      <c r="AM466" s="794"/>
      <c r="AN466" s="794"/>
      <c r="AO466" s="794"/>
      <c r="AP466" s="794"/>
      <c r="AQ466" s="794"/>
      <c r="AR466" s="794"/>
      <c r="AS466" s="794"/>
      <c r="AT466" s="794"/>
      <c r="AU466" s="794"/>
      <c r="AV466" s="794"/>
      <c r="AW466" s="794"/>
      <c r="AX466" s="794"/>
      <c r="AY466" s="794"/>
      <c r="AZ466" s="794"/>
      <c r="BA466" s="794"/>
      <c r="BB466" s="794"/>
      <c r="BC466" s="794"/>
      <c r="BD466" s="794"/>
      <c r="BE466" s="794"/>
      <c r="BF466" s="794"/>
      <c r="BG466" s="794"/>
      <c r="BH466" s="794"/>
      <c r="BI466" s="794"/>
      <c r="BJ466" s="794"/>
      <c r="BK466" s="794"/>
      <c r="BL466" s="794"/>
      <c r="BM466" s="794"/>
      <c r="BN466" s="812" t="str">
        <f t="shared" si="114"/>
        <v/>
      </c>
      <c r="BO466" s="806" t="str">
        <f t="shared" si="115"/>
        <v/>
      </c>
      <c r="BP466" s="807" t="str">
        <f t="shared" si="116"/>
        <v/>
      </c>
      <c r="BQ466" s="807" t="str">
        <f t="shared" si="117"/>
        <v/>
      </c>
      <c r="BR466" s="808" t="str">
        <f t="shared" si="118"/>
        <v/>
      </c>
      <c r="BS466" s="793"/>
      <c r="BT466" s="794"/>
      <c r="BU466" s="794"/>
      <c r="BV466" s="797"/>
      <c r="BW466" s="797"/>
      <c r="BX466" s="797"/>
      <c r="BY466" s="797"/>
      <c r="BZ466" s="797"/>
      <c r="CA466" s="797"/>
      <c r="CB466" s="797"/>
      <c r="CC466" s="797"/>
      <c r="CD466" s="797"/>
      <c r="CE466" s="797"/>
      <c r="CF466" s="797"/>
      <c r="CG466" s="797"/>
      <c r="CH466" s="797"/>
      <c r="CI466" s="794"/>
      <c r="CJ466" s="794"/>
      <c r="CK466" s="794"/>
      <c r="CL466" s="794"/>
      <c r="CM466" s="794"/>
      <c r="CN466" s="794"/>
      <c r="CO466" s="794"/>
      <c r="CP466" s="794"/>
      <c r="CQ466" s="794"/>
      <c r="CR466" s="794"/>
      <c r="CS466" s="794"/>
      <c r="CT466" s="794"/>
      <c r="CU466" s="794"/>
      <c r="CV466" s="797"/>
      <c r="CW466" s="794"/>
      <c r="CX466" s="794"/>
      <c r="CY466" s="794"/>
      <c r="CZ466" s="794"/>
      <c r="DA466" s="794"/>
      <c r="DB466" s="794"/>
      <c r="DC466" s="794"/>
      <c r="DD466" s="794"/>
      <c r="DE466" s="794"/>
      <c r="DF466" s="794"/>
      <c r="DG466" s="794"/>
      <c r="DH466" s="794"/>
      <c r="DI466" s="794"/>
      <c r="DJ466" s="794"/>
      <c r="DK466" s="794"/>
      <c r="DL466" s="794"/>
      <c r="DM466" s="794"/>
      <c r="DN466" s="794"/>
      <c r="DO466" s="794"/>
      <c r="DP466" s="794"/>
      <c r="DQ466" s="794"/>
      <c r="DR466" s="812" t="str">
        <f t="shared" si="109"/>
        <v/>
      </c>
      <c r="DS466" s="806" t="str">
        <f t="shared" si="110"/>
        <v/>
      </c>
      <c r="DT466" s="807" t="str">
        <f t="shared" si="111"/>
        <v/>
      </c>
      <c r="DU466" s="807" t="str">
        <f t="shared" si="112"/>
        <v/>
      </c>
      <c r="DV466" s="808" t="str">
        <f t="shared" si="113"/>
        <v/>
      </c>
      <c r="DW466" s="793"/>
      <c r="DX466" s="794"/>
      <c r="DY466" s="794"/>
      <c r="DZ466" s="797"/>
      <c r="EA466" s="797"/>
      <c r="EB466" s="797"/>
      <c r="EC466" s="797"/>
      <c r="ED466" s="797"/>
      <c r="EE466" s="797"/>
      <c r="EF466" s="797"/>
      <c r="EG466" s="797"/>
      <c r="EH466" s="797"/>
      <c r="EI466" s="797"/>
      <c r="EJ466" s="797"/>
      <c r="EK466" s="797"/>
      <c r="EL466" s="797"/>
      <c r="EM466" s="794"/>
      <c r="EN466" s="794"/>
      <c r="EO466" s="794"/>
      <c r="EP466" s="794"/>
      <c r="EQ466" s="794"/>
      <c r="ER466" s="794"/>
      <c r="ES466" s="794"/>
      <c r="ET466" s="794"/>
      <c r="EU466" s="794"/>
      <c r="EV466" s="794"/>
      <c r="EW466" s="794"/>
      <c r="EX466" s="794"/>
      <c r="EY466" s="794"/>
      <c r="EZ466" s="797"/>
      <c r="FA466" s="794"/>
      <c r="FB466" s="794"/>
      <c r="FC466" s="794"/>
      <c r="FD466" s="794"/>
      <c r="FE466" s="794"/>
      <c r="FF466" s="794"/>
      <c r="FG466" s="794"/>
      <c r="FH466" s="794"/>
      <c r="FI466" s="794"/>
      <c r="FJ466" s="794"/>
      <c r="FK466" s="794"/>
      <c r="FL466" s="794"/>
      <c r="FM466" s="794"/>
      <c r="FN466" s="794"/>
      <c r="FO466" s="794"/>
      <c r="FP466" s="794"/>
      <c r="FQ466" s="794"/>
      <c r="FR466" s="794"/>
      <c r="FS466" s="794"/>
      <c r="FT466" s="794"/>
      <c r="FU466" s="794"/>
      <c r="FV466" s="812" t="str">
        <f t="shared" si="119"/>
        <v/>
      </c>
      <c r="FW466" s="806" t="str">
        <f t="shared" si="120"/>
        <v/>
      </c>
      <c r="FX466" s="807" t="str">
        <f t="shared" si="121"/>
        <v/>
      </c>
      <c r="FY466" s="807" t="str">
        <f t="shared" si="122"/>
        <v/>
      </c>
      <c r="FZ466" s="808" t="str">
        <f t="shared" si="123"/>
        <v/>
      </c>
    </row>
    <row r="467" spans="14:182" x14ac:dyDescent="0.2">
      <c r="N467" s="804">
        <f>SUM(AirVision!A466)</f>
        <v>0</v>
      </c>
      <c r="O467" s="793"/>
      <c r="P467" s="794"/>
      <c r="Q467" s="794"/>
      <c r="R467" s="797"/>
      <c r="S467" s="797"/>
      <c r="T467" s="797"/>
      <c r="U467" s="797"/>
      <c r="V467" s="797"/>
      <c r="W467" s="797"/>
      <c r="X467" s="797"/>
      <c r="Y467" s="797"/>
      <c r="Z467" s="797"/>
      <c r="AA467" s="797"/>
      <c r="AB467" s="797"/>
      <c r="AC467" s="797"/>
      <c r="AD467" s="797"/>
      <c r="AE467" s="794"/>
      <c r="AF467" s="794"/>
      <c r="AG467" s="794"/>
      <c r="AH467" s="794"/>
      <c r="AI467" s="794"/>
      <c r="AJ467" s="794"/>
      <c r="AK467" s="794"/>
      <c r="AL467" s="794"/>
      <c r="AM467" s="794"/>
      <c r="AN467" s="794"/>
      <c r="AO467" s="794"/>
      <c r="AP467" s="794"/>
      <c r="AQ467" s="794"/>
      <c r="AR467" s="794"/>
      <c r="AS467" s="794"/>
      <c r="AT467" s="794"/>
      <c r="AU467" s="794"/>
      <c r="AV467" s="794"/>
      <c r="AW467" s="794"/>
      <c r="AX467" s="794"/>
      <c r="AY467" s="794"/>
      <c r="AZ467" s="794"/>
      <c r="BA467" s="794"/>
      <c r="BB467" s="794"/>
      <c r="BC467" s="794"/>
      <c r="BD467" s="794"/>
      <c r="BE467" s="794"/>
      <c r="BF467" s="794"/>
      <c r="BG467" s="794"/>
      <c r="BH467" s="794"/>
      <c r="BI467" s="794"/>
      <c r="BJ467" s="794"/>
      <c r="BK467" s="794"/>
      <c r="BL467" s="794"/>
      <c r="BM467" s="794"/>
      <c r="BN467" s="812" t="str">
        <f t="shared" si="114"/>
        <v/>
      </c>
      <c r="BO467" s="806" t="str">
        <f t="shared" si="115"/>
        <v/>
      </c>
      <c r="BP467" s="807" t="str">
        <f t="shared" si="116"/>
        <v/>
      </c>
      <c r="BQ467" s="807" t="str">
        <f t="shared" si="117"/>
        <v/>
      </c>
      <c r="BR467" s="808" t="str">
        <f t="shared" si="118"/>
        <v/>
      </c>
      <c r="BS467" s="793"/>
      <c r="BT467" s="794"/>
      <c r="BU467" s="794"/>
      <c r="BV467" s="797"/>
      <c r="BW467" s="797"/>
      <c r="BX467" s="797"/>
      <c r="BY467" s="797"/>
      <c r="BZ467" s="797"/>
      <c r="CA467" s="797"/>
      <c r="CB467" s="797"/>
      <c r="CC467" s="797"/>
      <c r="CD467" s="797"/>
      <c r="CE467" s="797"/>
      <c r="CF467" s="797"/>
      <c r="CG467" s="797"/>
      <c r="CH467" s="797"/>
      <c r="CI467" s="794"/>
      <c r="CJ467" s="794"/>
      <c r="CK467" s="794"/>
      <c r="CL467" s="794"/>
      <c r="CM467" s="794"/>
      <c r="CN467" s="794"/>
      <c r="CO467" s="794"/>
      <c r="CP467" s="794"/>
      <c r="CQ467" s="794"/>
      <c r="CR467" s="794"/>
      <c r="CS467" s="794"/>
      <c r="CT467" s="794"/>
      <c r="CU467" s="794"/>
      <c r="CV467" s="797"/>
      <c r="CW467" s="794"/>
      <c r="CX467" s="794"/>
      <c r="CY467" s="794"/>
      <c r="CZ467" s="794"/>
      <c r="DA467" s="794"/>
      <c r="DB467" s="794"/>
      <c r="DC467" s="794"/>
      <c r="DD467" s="794"/>
      <c r="DE467" s="794"/>
      <c r="DF467" s="794"/>
      <c r="DG467" s="794"/>
      <c r="DH467" s="794"/>
      <c r="DI467" s="794"/>
      <c r="DJ467" s="794"/>
      <c r="DK467" s="794"/>
      <c r="DL467" s="794"/>
      <c r="DM467" s="794"/>
      <c r="DN467" s="794"/>
      <c r="DO467" s="794"/>
      <c r="DP467" s="794"/>
      <c r="DQ467" s="794"/>
      <c r="DR467" s="812" t="str">
        <f t="shared" si="109"/>
        <v/>
      </c>
      <c r="DS467" s="806" t="str">
        <f t="shared" si="110"/>
        <v/>
      </c>
      <c r="DT467" s="807" t="str">
        <f t="shared" si="111"/>
        <v/>
      </c>
      <c r="DU467" s="807" t="str">
        <f t="shared" si="112"/>
        <v/>
      </c>
      <c r="DV467" s="808" t="str">
        <f t="shared" si="113"/>
        <v/>
      </c>
      <c r="DW467" s="793"/>
      <c r="DX467" s="794"/>
      <c r="DY467" s="794"/>
      <c r="DZ467" s="797"/>
      <c r="EA467" s="797"/>
      <c r="EB467" s="797"/>
      <c r="EC467" s="797"/>
      <c r="ED467" s="797"/>
      <c r="EE467" s="797"/>
      <c r="EF467" s="797"/>
      <c r="EG467" s="797"/>
      <c r="EH467" s="797"/>
      <c r="EI467" s="797"/>
      <c r="EJ467" s="797"/>
      <c r="EK467" s="797"/>
      <c r="EL467" s="797"/>
      <c r="EM467" s="794"/>
      <c r="EN467" s="794"/>
      <c r="EO467" s="794"/>
      <c r="EP467" s="794"/>
      <c r="EQ467" s="794"/>
      <c r="ER467" s="794"/>
      <c r="ES467" s="794"/>
      <c r="ET467" s="794"/>
      <c r="EU467" s="794"/>
      <c r="EV467" s="794"/>
      <c r="EW467" s="794"/>
      <c r="EX467" s="794"/>
      <c r="EY467" s="794"/>
      <c r="EZ467" s="797"/>
      <c r="FA467" s="794"/>
      <c r="FB467" s="794"/>
      <c r="FC467" s="794"/>
      <c r="FD467" s="794"/>
      <c r="FE467" s="794"/>
      <c r="FF467" s="794"/>
      <c r="FG467" s="794"/>
      <c r="FH467" s="794"/>
      <c r="FI467" s="794"/>
      <c r="FJ467" s="794"/>
      <c r="FK467" s="794"/>
      <c r="FL467" s="794"/>
      <c r="FM467" s="794"/>
      <c r="FN467" s="794"/>
      <c r="FO467" s="794"/>
      <c r="FP467" s="794"/>
      <c r="FQ467" s="794"/>
      <c r="FR467" s="794"/>
      <c r="FS467" s="794"/>
      <c r="FT467" s="794"/>
      <c r="FU467" s="794"/>
      <c r="FV467" s="812" t="str">
        <f t="shared" si="119"/>
        <v/>
      </c>
      <c r="FW467" s="806" t="str">
        <f t="shared" si="120"/>
        <v/>
      </c>
      <c r="FX467" s="807" t="str">
        <f t="shared" si="121"/>
        <v/>
      </c>
      <c r="FY467" s="807" t="str">
        <f t="shared" si="122"/>
        <v/>
      </c>
      <c r="FZ467" s="808" t="str">
        <f t="shared" si="123"/>
        <v/>
      </c>
    </row>
    <row r="468" spans="14:182" x14ac:dyDescent="0.2">
      <c r="N468" s="804">
        <f>SUM(AirVision!A467)</f>
        <v>0</v>
      </c>
      <c r="O468" s="793"/>
      <c r="P468" s="794"/>
      <c r="Q468" s="794"/>
      <c r="R468" s="797"/>
      <c r="S468" s="797"/>
      <c r="T468" s="797"/>
      <c r="U468" s="797"/>
      <c r="V468" s="797"/>
      <c r="W468" s="797"/>
      <c r="X468" s="797"/>
      <c r="Y468" s="797"/>
      <c r="Z468" s="797"/>
      <c r="AA468" s="797"/>
      <c r="AB468" s="797"/>
      <c r="AC468" s="797"/>
      <c r="AD468" s="797"/>
      <c r="AE468" s="794"/>
      <c r="AF468" s="794"/>
      <c r="AG468" s="794"/>
      <c r="AH468" s="794"/>
      <c r="AI468" s="794"/>
      <c r="AJ468" s="794"/>
      <c r="AK468" s="794"/>
      <c r="AL468" s="794"/>
      <c r="AM468" s="794"/>
      <c r="AN468" s="794"/>
      <c r="AO468" s="794"/>
      <c r="AP468" s="794"/>
      <c r="AQ468" s="794"/>
      <c r="AR468" s="794"/>
      <c r="AS468" s="794"/>
      <c r="AT468" s="794"/>
      <c r="AU468" s="794"/>
      <c r="AV468" s="794"/>
      <c r="AW468" s="794"/>
      <c r="AX468" s="794"/>
      <c r="AY468" s="794"/>
      <c r="AZ468" s="794"/>
      <c r="BA468" s="794"/>
      <c r="BB468" s="794"/>
      <c r="BC468" s="794"/>
      <c r="BD468" s="794"/>
      <c r="BE468" s="794"/>
      <c r="BF468" s="794"/>
      <c r="BG468" s="794"/>
      <c r="BH468" s="794"/>
      <c r="BI468" s="794"/>
      <c r="BJ468" s="794"/>
      <c r="BK468" s="794"/>
      <c r="BL468" s="794"/>
      <c r="BM468" s="794"/>
      <c r="BN468" s="812" t="str">
        <f t="shared" si="114"/>
        <v/>
      </c>
      <c r="BO468" s="806" t="str">
        <f t="shared" si="115"/>
        <v/>
      </c>
      <c r="BP468" s="807" t="str">
        <f t="shared" si="116"/>
        <v/>
      </c>
      <c r="BQ468" s="807" t="str">
        <f t="shared" si="117"/>
        <v/>
      </c>
      <c r="BR468" s="808" t="str">
        <f t="shared" si="118"/>
        <v/>
      </c>
      <c r="BS468" s="793"/>
      <c r="BT468" s="794"/>
      <c r="BU468" s="794"/>
      <c r="BV468" s="797"/>
      <c r="BW468" s="797"/>
      <c r="BX468" s="797"/>
      <c r="BY468" s="797"/>
      <c r="BZ468" s="797"/>
      <c r="CA468" s="797"/>
      <c r="CB468" s="797"/>
      <c r="CC468" s="797"/>
      <c r="CD468" s="797"/>
      <c r="CE468" s="797"/>
      <c r="CF468" s="797"/>
      <c r="CG468" s="797"/>
      <c r="CH468" s="797"/>
      <c r="CI468" s="794"/>
      <c r="CJ468" s="794"/>
      <c r="CK468" s="794"/>
      <c r="CL468" s="794"/>
      <c r="CM468" s="794"/>
      <c r="CN468" s="794"/>
      <c r="CO468" s="794"/>
      <c r="CP468" s="794"/>
      <c r="CQ468" s="794"/>
      <c r="CR468" s="794"/>
      <c r="CS468" s="794"/>
      <c r="CT468" s="794"/>
      <c r="CU468" s="794"/>
      <c r="CV468" s="797"/>
      <c r="CW468" s="794"/>
      <c r="CX468" s="794"/>
      <c r="CY468" s="794"/>
      <c r="CZ468" s="794"/>
      <c r="DA468" s="794"/>
      <c r="DB468" s="794"/>
      <c r="DC468" s="794"/>
      <c r="DD468" s="794"/>
      <c r="DE468" s="794"/>
      <c r="DF468" s="794"/>
      <c r="DG468" s="794"/>
      <c r="DH468" s="794"/>
      <c r="DI468" s="794"/>
      <c r="DJ468" s="794"/>
      <c r="DK468" s="794"/>
      <c r="DL468" s="794"/>
      <c r="DM468" s="794"/>
      <c r="DN468" s="794"/>
      <c r="DO468" s="794"/>
      <c r="DP468" s="794"/>
      <c r="DQ468" s="794"/>
      <c r="DR468" s="812" t="str">
        <f t="shared" si="109"/>
        <v/>
      </c>
      <c r="DS468" s="806" t="str">
        <f t="shared" si="110"/>
        <v/>
      </c>
      <c r="DT468" s="807" t="str">
        <f t="shared" si="111"/>
        <v/>
      </c>
      <c r="DU468" s="807" t="str">
        <f t="shared" si="112"/>
        <v/>
      </c>
      <c r="DV468" s="808" t="str">
        <f t="shared" si="113"/>
        <v/>
      </c>
      <c r="DW468" s="793"/>
      <c r="DX468" s="794"/>
      <c r="DY468" s="794"/>
      <c r="DZ468" s="797"/>
      <c r="EA468" s="797"/>
      <c r="EB468" s="797"/>
      <c r="EC468" s="797"/>
      <c r="ED468" s="797"/>
      <c r="EE468" s="797"/>
      <c r="EF468" s="797"/>
      <c r="EG468" s="797"/>
      <c r="EH468" s="797"/>
      <c r="EI468" s="797"/>
      <c r="EJ468" s="797"/>
      <c r="EK468" s="797"/>
      <c r="EL468" s="797"/>
      <c r="EM468" s="794"/>
      <c r="EN468" s="794"/>
      <c r="EO468" s="794"/>
      <c r="EP468" s="794"/>
      <c r="EQ468" s="794"/>
      <c r="ER468" s="794"/>
      <c r="ES468" s="794"/>
      <c r="ET468" s="794"/>
      <c r="EU468" s="794"/>
      <c r="EV468" s="794"/>
      <c r="EW468" s="794"/>
      <c r="EX468" s="794"/>
      <c r="EY468" s="794"/>
      <c r="EZ468" s="797"/>
      <c r="FA468" s="794"/>
      <c r="FB468" s="794"/>
      <c r="FC468" s="794"/>
      <c r="FD468" s="794"/>
      <c r="FE468" s="794"/>
      <c r="FF468" s="794"/>
      <c r="FG468" s="794"/>
      <c r="FH468" s="794"/>
      <c r="FI468" s="794"/>
      <c r="FJ468" s="794"/>
      <c r="FK468" s="794"/>
      <c r="FL468" s="794"/>
      <c r="FM468" s="794"/>
      <c r="FN468" s="794"/>
      <c r="FO468" s="794"/>
      <c r="FP468" s="794"/>
      <c r="FQ468" s="794"/>
      <c r="FR468" s="794"/>
      <c r="FS468" s="794"/>
      <c r="FT468" s="794"/>
      <c r="FU468" s="794"/>
      <c r="FV468" s="812" t="str">
        <f t="shared" si="119"/>
        <v/>
      </c>
      <c r="FW468" s="806" t="str">
        <f t="shared" si="120"/>
        <v/>
      </c>
      <c r="FX468" s="807" t="str">
        <f t="shared" si="121"/>
        <v/>
      </c>
      <c r="FY468" s="807" t="str">
        <f t="shared" si="122"/>
        <v/>
      </c>
      <c r="FZ468" s="808" t="str">
        <f t="shared" si="123"/>
        <v/>
      </c>
    </row>
    <row r="469" spans="14:182" x14ac:dyDescent="0.2">
      <c r="N469" s="804">
        <f>SUM(AirVision!A468)</f>
        <v>0</v>
      </c>
      <c r="O469" s="793"/>
      <c r="P469" s="794"/>
      <c r="Q469" s="794"/>
      <c r="R469" s="797"/>
      <c r="S469" s="797"/>
      <c r="T469" s="797"/>
      <c r="U469" s="797"/>
      <c r="V469" s="797"/>
      <c r="W469" s="797"/>
      <c r="X469" s="797"/>
      <c r="Y469" s="797"/>
      <c r="Z469" s="797"/>
      <c r="AA469" s="797"/>
      <c r="AB469" s="797"/>
      <c r="AC469" s="797"/>
      <c r="AD469" s="797"/>
      <c r="AE469" s="794"/>
      <c r="AF469" s="794"/>
      <c r="AG469" s="794"/>
      <c r="AH469" s="794"/>
      <c r="AI469" s="794"/>
      <c r="AJ469" s="794"/>
      <c r="AK469" s="794"/>
      <c r="AL469" s="794"/>
      <c r="AM469" s="794"/>
      <c r="AN469" s="794"/>
      <c r="AO469" s="794"/>
      <c r="AP469" s="794"/>
      <c r="AQ469" s="794"/>
      <c r="AR469" s="794"/>
      <c r="AS469" s="794"/>
      <c r="AT469" s="794"/>
      <c r="AU469" s="794"/>
      <c r="AV469" s="794"/>
      <c r="AW469" s="794"/>
      <c r="AX469" s="794"/>
      <c r="AY469" s="794"/>
      <c r="AZ469" s="794"/>
      <c r="BA469" s="794"/>
      <c r="BB469" s="794"/>
      <c r="BC469" s="794"/>
      <c r="BD469" s="794"/>
      <c r="BE469" s="794"/>
      <c r="BF469" s="794"/>
      <c r="BG469" s="794"/>
      <c r="BH469" s="794"/>
      <c r="BI469" s="794"/>
      <c r="BJ469" s="794"/>
      <c r="BK469" s="794"/>
      <c r="BL469" s="794"/>
      <c r="BM469" s="794"/>
      <c r="BN469" s="812" t="str">
        <f t="shared" si="114"/>
        <v/>
      </c>
      <c r="BO469" s="806" t="str">
        <f t="shared" si="115"/>
        <v/>
      </c>
      <c r="BP469" s="807" t="str">
        <f t="shared" si="116"/>
        <v/>
      </c>
      <c r="BQ469" s="807" t="str">
        <f t="shared" si="117"/>
        <v/>
      </c>
      <c r="BR469" s="808" t="str">
        <f t="shared" si="118"/>
        <v/>
      </c>
      <c r="BS469" s="793"/>
      <c r="BT469" s="794"/>
      <c r="BU469" s="794"/>
      <c r="BV469" s="797"/>
      <c r="BW469" s="797"/>
      <c r="BX469" s="797"/>
      <c r="BY469" s="797"/>
      <c r="BZ469" s="797"/>
      <c r="CA469" s="797"/>
      <c r="CB469" s="797"/>
      <c r="CC469" s="797"/>
      <c r="CD469" s="797"/>
      <c r="CE469" s="797"/>
      <c r="CF469" s="797"/>
      <c r="CG469" s="797"/>
      <c r="CH469" s="797"/>
      <c r="CI469" s="794"/>
      <c r="CJ469" s="794"/>
      <c r="CK469" s="794"/>
      <c r="CL469" s="794"/>
      <c r="CM469" s="794"/>
      <c r="CN469" s="794"/>
      <c r="CO469" s="794"/>
      <c r="CP469" s="794"/>
      <c r="CQ469" s="794"/>
      <c r="CR469" s="794"/>
      <c r="CS469" s="794"/>
      <c r="CT469" s="794"/>
      <c r="CU469" s="794"/>
      <c r="CV469" s="797"/>
      <c r="CW469" s="794"/>
      <c r="CX469" s="794"/>
      <c r="CY469" s="794"/>
      <c r="CZ469" s="794"/>
      <c r="DA469" s="794"/>
      <c r="DB469" s="794"/>
      <c r="DC469" s="794"/>
      <c r="DD469" s="794"/>
      <c r="DE469" s="794"/>
      <c r="DF469" s="794"/>
      <c r="DG469" s="794"/>
      <c r="DH469" s="794"/>
      <c r="DI469" s="794"/>
      <c r="DJ469" s="794"/>
      <c r="DK469" s="794"/>
      <c r="DL469" s="794"/>
      <c r="DM469" s="794"/>
      <c r="DN469" s="794"/>
      <c r="DO469" s="794"/>
      <c r="DP469" s="794"/>
      <c r="DQ469" s="794"/>
      <c r="DR469" s="812" t="str">
        <f t="shared" si="109"/>
        <v/>
      </c>
      <c r="DS469" s="806" t="str">
        <f t="shared" si="110"/>
        <v/>
      </c>
      <c r="DT469" s="807" t="str">
        <f t="shared" si="111"/>
        <v/>
      </c>
      <c r="DU469" s="807" t="str">
        <f t="shared" si="112"/>
        <v/>
      </c>
      <c r="DV469" s="808" t="str">
        <f t="shared" si="113"/>
        <v/>
      </c>
      <c r="DW469" s="793"/>
      <c r="DX469" s="794"/>
      <c r="DY469" s="794"/>
      <c r="DZ469" s="797"/>
      <c r="EA469" s="797"/>
      <c r="EB469" s="797"/>
      <c r="EC469" s="797"/>
      <c r="ED469" s="797"/>
      <c r="EE469" s="797"/>
      <c r="EF469" s="797"/>
      <c r="EG469" s="797"/>
      <c r="EH469" s="797"/>
      <c r="EI469" s="797"/>
      <c r="EJ469" s="797"/>
      <c r="EK469" s="797"/>
      <c r="EL469" s="797"/>
      <c r="EM469" s="794"/>
      <c r="EN469" s="794"/>
      <c r="EO469" s="794"/>
      <c r="EP469" s="794"/>
      <c r="EQ469" s="794"/>
      <c r="ER469" s="794"/>
      <c r="ES469" s="794"/>
      <c r="ET469" s="794"/>
      <c r="EU469" s="794"/>
      <c r="EV469" s="794"/>
      <c r="EW469" s="794"/>
      <c r="EX469" s="794"/>
      <c r="EY469" s="794"/>
      <c r="EZ469" s="797"/>
      <c r="FA469" s="794"/>
      <c r="FB469" s="794"/>
      <c r="FC469" s="794"/>
      <c r="FD469" s="794"/>
      <c r="FE469" s="794"/>
      <c r="FF469" s="794"/>
      <c r="FG469" s="794"/>
      <c r="FH469" s="794"/>
      <c r="FI469" s="794"/>
      <c r="FJ469" s="794"/>
      <c r="FK469" s="794"/>
      <c r="FL469" s="794"/>
      <c r="FM469" s="794"/>
      <c r="FN469" s="794"/>
      <c r="FO469" s="794"/>
      <c r="FP469" s="794"/>
      <c r="FQ469" s="794"/>
      <c r="FR469" s="794"/>
      <c r="FS469" s="794"/>
      <c r="FT469" s="794"/>
      <c r="FU469" s="794"/>
      <c r="FV469" s="812" t="str">
        <f t="shared" si="119"/>
        <v/>
      </c>
      <c r="FW469" s="806" t="str">
        <f t="shared" si="120"/>
        <v/>
      </c>
      <c r="FX469" s="807" t="str">
        <f t="shared" si="121"/>
        <v/>
      </c>
      <c r="FY469" s="807" t="str">
        <f t="shared" si="122"/>
        <v/>
      </c>
      <c r="FZ469" s="808" t="str">
        <f t="shared" si="123"/>
        <v/>
      </c>
    </row>
    <row r="470" spans="14:182" x14ac:dyDescent="0.2">
      <c r="N470" s="804">
        <f>SUM(AirVision!A469)</f>
        <v>0</v>
      </c>
      <c r="O470" s="793"/>
      <c r="P470" s="794"/>
      <c r="Q470" s="794"/>
      <c r="R470" s="797"/>
      <c r="S470" s="797"/>
      <c r="T470" s="797"/>
      <c r="U470" s="797"/>
      <c r="V470" s="797"/>
      <c r="W470" s="797"/>
      <c r="X470" s="797"/>
      <c r="Y470" s="797"/>
      <c r="Z470" s="797"/>
      <c r="AA470" s="797"/>
      <c r="AB470" s="797"/>
      <c r="AC470" s="797"/>
      <c r="AD470" s="797"/>
      <c r="AE470" s="794"/>
      <c r="AF470" s="794"/>
      <c r="AG470" s="794"/>
      <c r="AH470" s="794"/>
      <c r="AI470" s="794"/>
      <c r="AJ470" s="794"/>
      <c r="AK470" s="794"/>
      <c r="AL470" s="794"/>
      <c r="AM470" s="794"/>
      <c r="AN470" s="794"/>
      <c r="AO470" s="794"/>
      <c r="AP470" s="794"/>
      <c r="AQ470" s="794"/>
      <c r="AR470" s="794"/>
      <c r="AS470" s="794"/>
      <c r="AT470" s="794"/>
      <c r="AU470" s="794"/>
      <c r="AV470" s="794"/>
      <c r="AW470" s="794"/>
      <c r="AX470" s="794"/>
      <c r="AY470" s="794"/>
      <c r="AZ470" s="794"/>
      <c r="BA470" s="794"/>
      <c r="BB470" s="794"/>
      <c r="BC470" s="794"/>
      <c r="BD470" s="794"/>
      <c r="BE470" s="794"/>
      <c r="BF470" s="794"/>
      <c r="BG470" s="794"/>
      <c r="BH470" s="794"/>
      <c r="BI470" s="794"/>
      <c r="BJ470" s="794"/>
      <c r="BK470" s="794"/>
      <c r="BL470" s="794"/>
      <c r="BM470" s="794"/>
      <c r="BN470" s="812" t="str">
        <f t="shared" si="114"/>
        <v/>
      </c>
      <c r="BO470" s="806" t="str">
        <f t="shared" si="115"/>
        <v/>
      </c>
      <c r="BP470" s="807" t="str">
        <f t="shared" si="116"/>
        <v/>
      </c>
      <c r="BQ470" s="807" t="str">
        <f t="shared" si="117"/>
        <v/>
      </c>
      <c r="BR470" s="808" t="str">
        <f t="shared" si="118"/>
        <v/>
      </c>
      <c r="BS470" s="793"/>
      <c r="BT470" s="794"/>
      <c r="BU470" s="794"/>
      <c r="BV470" s="797"/>
      <c r="BW470" s="797"/>
      <c r="BX470" s="797"/>
      <c r="BY470" s="797"/>
      <c r="BZ470" s="797"/>
      <c r="CA470" s="797"/>
      <c r="CB470" s="797"/>
      <c r="CC470" s="797"/>
      <c r="CD470" s="797"/>
      <c r="CE470" s="797"/>
      <c r="CF470" s="797"/>
      <c r="CG470" s="797"/>
      <c r="CH470" s="797"/>
      <c r="CI470" s="794"/>
      <c r="CJ470" s="794"/>
      <c r="CK470" s="794"/>
      <c r="CL470" s="794"/>
      <c r="CM470" s="794"/>
      <c r="CN470" s="794"/>
      <c r="CO470" s="794"/>
      <c r="CP470" s="794"/>
      <c r="CQ470" s="794"/>
      <c r="CR470" s="794"/>
      <c r="CS470" s="794"/>
      <c r="CT470" s="794"/>
      <c r="CU470" s="794"/>
      <c r="CV470" s="797"/>
      <c r="CW470" s="794"/>
      <c r="CX470" s="794"/>
      <c r="CY470" s="794"/>
      <c r="CZ470" s="794"/>
      <c r="DA470" s="794"/>
      <c r="DB470" s="794"/>
      <c r="DC470" s="794"/>
      <c r="DD470" s="794"/>
      <c r="DE470" s="794"/>
      <c r="DF470" s="794"/>
      <c r="DG470" s="794"/>
      <c r="DH470" s="794"/>
      <c r="DI470" s="794"/>
      <c r="DJ470" s="794"/>
      <c r="DK470" s="794"/>
      <c r="DL470" s="794"/>
      <c r="DM470" s="794"/>
      <c r="DN470" s="794"/>
      <c r="DO470" s="794"/>
      <c r="DP470" s="794"/>
      <c r="DQ470" s="794"/>
      <c r="DR470" s="812" t="str">
        <f t="shared" si="109"/>
        <v/>
      </c>
      <c r="DS470" s="806" t="str">
        <f t="shared" si="110"/>
        <v/>
      </c>
      <c r="DT470" s="807" t="str">
        <f t="shared" si="111"/>
        <v/>
      </c>
      <c r="DU470" s="807" t="str">
        <f t="shared" si="112"/>
        <v/>
      </c>
      <c r="DV470" s="808" t="str">
        <f t="shared" si="113"/>
        <v/>
      </c>
      <c r="DW470" s="793"/>
      <c r="DX470" s="794"/>
      <c r="DY470" s="794"/>
      <c r="DZ470" s="797"/>
      <c r="EA470" s="797"/>
      <c r="EB470" s="797"/>
      <c r="EC470" s="797"/>
      <c r="ED470" s="797"/>
      <c r="EE470" s="797"/>
      <c r="EF470" s="797"/>
      <c r="EG470" s="797"/>
      <c r="EH470" s="797"/>
      <c r="EI470" s="797"/>
      <c r="EJ470" s="797"/>
      <c r="EK470" s="797"/>
      <c r="EL470" s="797"/>
      <c r="EM470" s="794"/>
      <c r="EN470" s="794"/>
      <c r="EO470" s="794"/>
      <c r="EP470" s="794"/>
      <c r="EQ470" s="794"/>
      <c r="ER470" s="794"/>
      <c r="ES470" s="794"/>
      <c r="ET470" s="794"/>
      <c r="EU470" s="794"/>
      <c r="EV470" s="794"/>
      <c r="EW470" s="794"/>
      <c r="EX470" s="794"/>
      <c r="EY470" s="794"/>
      <c r="EZ470" s="797"/>
      <c r="FA470" s="794"/>
      <c r="FB470" s="794"/>
      <c r="FC470" s="794"/>
      <c r="FD470" s="794"/>
      <c r="FE470" s="794"/>
      <c r="FF470" s="794"/>
      <c r="FG470" s="794"/>
      <c r="FH470" s="794"/>
      <c r="FI470" s="794"/>
      <c r="FJ470" s="794"/>
      <c r="FK470" s="794"/>
      <c r="FL470" s="794"/>
      <c r="FM470" s="794"/>
      <c r="FN470" s="794"/>
      <c r="FO470" s="794"/>
      <c r="FP470" s="794"/>
      <c r="FQ470" s="794"/>
      <c r="FR470" s="794"/>
      <c r="FS470" s="794"/>
      <c r="FT470" s="794"/>
      <c r="FU470" s="794"/>
      <c r="FV470" s="812" t="str">
        <f t="shared" si="119"/>
        <v/>
      </c>
      <c r="FW470" s="806" t="str">
        <f t="shared" si="120"/>
        <v/>
      </c>
      <c r="FX470" s="807" t="str">
        <f t="shared" si="121"/>
        <v/>
      </c>
      <c r="FY470" s="807" t="str">
        <f t="shared" si="122"/>
        <v/>
      </c>
      <c r="FZ470" s="808" t="str">
        <f t="shared" si="123"/>
        <v/>
      </c>
    </row>
    <row r="471" spans="14:182" x14ac:dyDescent="0.2">
      <c r="N471" s="804">
        <f>SUM(AirVision!A470)</f>
        <v>0</v>
      </c>
      <c r="O471" s="793"/>
      <c r="P471" s="794"/>
      <c r="Q471" s="794"/>
      <c r="R471" s="797"/>
      <c r="S471" s="797"/>
      <c r="T471" s="797"/>
      <c r="U471" s="797"/>
      <c r="V471" s="797"/>
      <c r="W471" s="797"/>
      <c r="X471" s="797"/>
      <c r="Y471" s="797"/>
      <c r="Z471" s="797"/>
      <c r="AA471" s="797"/>
      <c r="AB471" s="797"/>
      <c r="AC471" s="797"/>
      <c r="AD471" s="797"/>
      <c r="AE471" s="794"/>
      <c r="AF471" s="794"/>
      <c r="AG471" s="794"/>
      <c r="AH471" s="794"/>
      <c r="AI471" s="794"/>
      <c r="AJ471" s="794"/>
      <c r="AK471" s="794"/>
      <c r="AL471" s="794"/>
      <c r="AM471" s="794"/>
      <c r="AN471" s="794"/>
      <c r="AO471" s="794"/>
      <c r="AP471" s="794"/>
      <c r="AQ471" s="794"/>
      <c r="AR471" s="794"/>
      <c r="AS471" s="794"/>
      <c r="AT471" s="794"/>
      <c r="AU471" s="794"/>
      <c r="AV471" s="794"/>
      <c r="AW471" s="794"/>
      <c r="AX471" s="794"/>
      <c r="AY471" s="794"/>
      <c r="AZ471" s="794"/>
      <c r="BA471" s="794"/>
      <c r="BB471" s="794"/>
      <c r="BC471" s="794"/>
      <c r="BD471" s="794"/>
      <c r="BE471" s="794"/>
      <c r="BF471" s="794"/>
      <c r="BG471" s="794"/>
      <c r="BH471" s="794"/>
      <c r="BI471" s="794"/>
      <c r="BJ471" s="794"/>
      <c r="BK471" s="794"/>
      <c r="BL471" s="794"/>
      <c r="BM471" s="794"/>
      <c r="BN471" s="812" t="str">
        <f t="shared" si="114"/>
        <v/>
      </c>
      <c r="BO471" s="806" t="str">
        <f t="shared" si="115"/>
        <v/>
      </c>
      <c r="BP471" s="807" t="str">
        <f t="shared" si="116"/>
        <v/>
      </c>
      <c r="BQ471" s="807" t="str">
        <f t="shared" si="117"/>
        <v/>
      </c>
      <c r="BR471" s="808" t="str">
        <f t="shared" si="118"/>
        <v/>
      </c>
      <c r="BS471" s="793"/>
      <c r="BT471" s="794"/>
      <c r="BU471" s="794"/>
      <c r="BV471" s="797"/>
      <c r="BW471" s="797"/>
      <c r="BX471" s="797"/>
      <c r="BY471" s="797"/>
      <c r="BZ471" s="797"/>
      <c r="CA471" s="797"/>
      <c r="CB471" s="797"/>
      <c r="CC471" s="797"/>
      <c r="CD471" s="797"/>
      <c r="CE471" s="797"/>
      <c r="CF471" s="797"/>
      <c r="CG471" s="797"/>
      <c r="CH471" s="797"/>
      <c r="CI471" s="794"/>
      <c r="CJ471" s="794"/>
      <c r="CK471" s="794"/>
      <c r="CL471" s="794"/>
      <c r="CM471" s="794"/>
      <c r="CN471" s="794"/>
      <c r="CO471" s="794"/>
      <c r="CP471" s="794"/>
      <c r="CQ471" s="794"/>
      <c r="CR471" s="794"/>
      <c r="CS471" s="794"/>
      <c r="CT471" s="794"/>
      <c r="CU471" s="794"/>
      <c r="CV471" s="797"/>
      <c r="CW471" s="794"/>
      <c r="CX471" s="794"/>
      <c r="CY471" s="794"/>
      <c r="CZ471" s="794"/>
      <c r="DA471" s="794"/>
      <c r="DB471" s="794"/>
      <c r="DC471" s="794"/>
      <c r="DD471" s="794"/>
      <c r="DE471" s="794"/>
      <c r="DF471" s="794"/>
      <c r="DG471" s="794"/>
      <c r="DH471" s="794"/>
      <c r="DI471" s="794"/>
      <c r="DJ471" s="794"/>
      <c r="DK471" s="794"/>
      <c r="DL471" s="794"/>
      <c r="DM471" s="794"/>
      <c r="DN471" s="794"/>
      <c r="DO471" s="794"/>
      <c r="DP471" s="794"/>
      <c r="DQ471" s="794"/>
      <c r="DR471" s="812" t="str">
        <f t="shared" si="109"/>
        <v/>
      </c>
      <c r="DS471" s="806" t="str">
        <f t="shared" si="110"/>
        <v/>
      </c>
      <c r="DT471" s="807" t="str">
        <f t="shared" si="111"/>
        <v/>
      </c>
      <c r="DU471" s="807" t="str">
        <f t="shared" si="112"/>
        <v/>
      </c>
      <c r="DV471" s="808" t="str">
        <f t="shared" si="113"/>
        <v/>
      </c>
      <c r="DW471" s="793"/>
      <c r="DX471" s="794"/>
      <c r="DY471" s="794"/>
      <c r="DZ471" s="797"/>
      <c r="EA471" s="797"/>
      <c r="EB471" s="797"/>
      <c r="EC471" s="797"/>
      <c r="ED471" s="797"/>
      <c r="EE471" s="797"/>
      <c r="EF471" s="797"/>
      <c r="EG471" s="797"/>
      <c r="EH471" s="797"/>
      <c r="EI471" s="797"/>
      <c r="EJ471" s="797"/>
      <c r="EK471" s="797"/>
      <c r="EL471" s="797"/>
      <c r="EM471" s="794"/>
      <c r="EN471" s="794"/>
      <c r="EO471" s="794"/>
      <c r="EP471" s="794"/>
      <c r="EQ471" s="794"/>
      <c r="ER471" s="794"/>
      <c r="ES471" s="794"/>
      <c r="ET471" s="794"/>
      <c r="EU471" s="794"/>
      <c r="EV471" s="794"/>
      <c r="EW471" s="794"/>
      <c r="EX471" s="794"/>
      <c r="EY471" s="794"/>
      <c r="EZ471" s="797"/>
      <c r="FA471" s="794"/>
      <c r="FB471" s="794"/>
      <c r="FC471" s="794"/>
      <c r="FD471" s="794"/>
      <c r="FE471" s="794"/>
      <c r="FF471" s="794"/>
      <c r="FG471" s="794"/>
      <c r="FH471" s="794"/>
      <c r="FI471" s="794"/>
      <c r="FJ471" s="794"/>
      <c r="FK471" s="794"/>
      <c r="FL471" s="794"/>
      <c r="FM471" s="794"/>
      <c r="FN471" s="794"/>
      <c r="FO471" s="794"/>
      <c r="FP471" s="794"/>
      <c r="FQ471" s="794"/>
      <c r="FR471" s="794"/>
      <c r="FS471" s="794"/>
      <c r="FT471" s="794"/>
      <c r="FU471" s="794"/>
      <c r="FV471" s="812" t="str">
        <f t="shared" si="119"/>
        <v/>
      </c>
      <c r="FW471" s="806" t="str">
        <f t="shared" si="120"/>
        <v/>
      </c>
      <c r="FX471" s="807" t="str">
        <f t="shared" si="121"/>
        <v/>
      </c>
      <c r="FY471" s="807" t="str">
        <f t="shared" si="122"/>
        <v/>
      </c>
      <c r="FZ471" s="808" t="str">
        <f t="shared" si="123"/>
        <v/>
      </c>
    </row>
    <row r="472" spans="14:182" x14ac:dyDescent="0.2">
      <c r="N472" s="804">
        <f>SUM(AirVision!A471)</f>
        <v>0</v>
      </c>
      <c r="O472" s="793"/>
      <c r="P472" s="794"/>
      <c r="Q472" s="794"/>
      <c r="R472" s="797"/>
      <c r="S472" s="797"/>
      <c r="T472" s="797"/>
      <c r="U472" s="797"/>
      <c r="V472" s="797"/>
      <c r="W472" s="797"/>
      <c r="X472" s="797"/>
      <c r="Y472" s="797"/>
      <c r="Z472" s="797"/>
      <c r="AA472" s="797"/>
      <c r="AB472" s="797"/>
      <c r="AC472" s="797"/>
      <c r="AD472" s="797"/>
      <c r="AE472" s="794"/>
      <c r="AF472" s="794"/>
      <c r="AG472" s="794"/>
      <c r="AH472" s="794"/>
      <c r="AI472" s="794"/>
      <c r="AJ472" s="794"/>
      <c r="AK472" s="794"/>
      <c r="AL472" s="794"/>
      <c r="AM472" s="794"/>
      <c r="AN472" s="794"/>
      <c r="AO472" s="794"/>
      <c r="AP472" s="794"/>
      <c r="AQ472" s="794"/>
      <c r="AR472" s="794"/>
      <c r="AS472" s="794"/>
      <c r="AT472" s="794"/>
      <c r="AU472" s="794"/>
      <c r="AV472" s="794"/>
      <c r="AW472" s="794"/>
      <c r="AX472" s="794"/>
      <c r="AY472" s="794"/>
      <c r="AZ472" s="794"/>
      <c r="BA472" s="794"/>
      <c r="BB472" s="794"/>
      <c r="BC472" s="794"/>
      <c r="BD472" s="794"/>
      <c r="BE472" s="794"/>
      <c r="BF472" s="794"/>
      <c r="BG472" s="794"/>
      <c r="BH472" s="794"/>
      <c r="BI472" s="794"/>
      <c r="BJ472" s="794"/>
      <c r="BK472" s="794"/>
      <c r="BL472" s="794"/>
      <c r="BM472" s="794"/>
      <c r="BN472" s="812" t="str">
        <f t="shared" si="114"/>
        <v/>
      </c>
      <c r="BO472" s="806" t="str">
        <f t="shared" si="115"/>
        <v/>
      </c>
      <c r="BP472" s="807" t="str">
        <f t="shared" si="116"/>
        <v/>
      </c>
      <c r="BQ472" s="807" t="str">
        <f t="shared" si="117"/>
        <v/>
      </c>
      <c r="BR472" s="808" t="str">
        <f t="shared" si="118"/>
        <v/>
      </c>
      <c r="BS472" s="793"/>
      <c r="BT472" s="794"/>
      <c r="BU472" s="794"/>
      <c r="BV472" s="797"/>
      <c r="BW472" s="797"/>
      <c r="BX472" s="797"/>
      <c r="BY472" s="797"/>
      <c r="BZ472" s="797"/>
      <c r="CA472" s="797"/>
      <c r="CB472" s="797"/>
      <c r="CC472" s="797"/>
      <c r="CD472" s="797"/>
      <c r="CE472" s="797"/>
      <c r="CF472" s="797"/>
      <c r="CG472" s="797"/>
      <c r="CH472" s="797"/>
      <c r="CI472" s="794"/>
      <c r="CJ472" s="794"/>
      <c r="CK472" s="794"/>
      <c r="CL472" s="794"/>
      <c r="CM472" s="794"/>
      <c r="CN472" s="794"/>
      <c r="CO472" s="794"/>
      <c r="CP472" s="794"/>
      <c r="CQ472" s="794"/>
      <c r="CR472" s="794"/>
      <c r="CS472" s="794"/>
      <c r="CT472" s="794"/>
      <c r="CU472" s="794"/>
      <c r="CV472" s="797"/>
      <c r="CW472" s="794"/>
      <c r="CX472" s="794"/>
      <c r="CY472" s="794"/>
      <c r="CZ472" s="794"/>
      <c r="DA472" s="794"/>
      <c r="DB472" s="794"/>
      <c r="DC472" s="794"/>
      <c r="DD472" s="794"/>
      <c r="DE472" s="794"/>
      <c r="DF472" s="794"/>
      <c r="DG472" s="794"/>
      <c r="DH472" s="794"/>
      <c r="DI472" s="794"/>
      <c r="DJ472" s="794"/>
      <c r="DK472" s="794"/>
      <c r="DL472" s="794"/>
      <c r="DM472" s="794"/>
      <c r="DN472" s="794"/>
      <c r="DO472" s="794"/>
      <c r="DP472" s="794"/>
      <c r="DQ472" s="794"/>
      <c r="DR472" s="812" t="str">
        <f t="shared" si="109"/>
        <v/>
      </c>
      <c r="DS472" s="806" t="str">
        <f t="shared" si="110"/>
        <v/>
      </c>
      <c r="DT472" s="807" t="str">
        <f t="shared" si="111"/>
        <v/>
      </c>
      <c r="DU472" s="807" t="str">
        <f t="shared" si="112"/>
        <v/>
      </c>
      <c r="DV472" s="808" t="str">
        <f t="shared" si="113"/>
        <v/>
      </c>
      <c r="DW472" s="793"/>
      <c r="DX472" s="794"/>
      <c r="DY472" s="794"/>
      <c r="DZ472" s="797"/>
      <c r="EA472" s="797"/>
      <c r="EB472" s="797"/>
      <c r="EC472" s="797"/>
      <c r="ED472" s="797"/>
      <c r="EE472" s="797"/>
      <c r="EF472" s="797"/>
      <c r="EG472" s="797"/>
      <c r="EH472" s="797"/>
      <c r="EI472" s="797"/>
      <c r="EJ472" s="797"/>
      <c r="EK472" s="797"/>
      <c r="EL472" s="797"/>
      <c r="EM472" s="794"/>
      <c r="EN472" s="794"/>
      <c r="EO472" s="794"/>
      <c r="EP472" s="794"/>
      <c r="EQ472" s="794"/>
      <c r="ER472" s="794"/>
      <c r="ES472" s="794"/>
      <c r="ET472" s="794"/>
      <c r="EU472" s="794"/>
      <c r="EV472" s="794"/>
      <c r="EW472" s="794"/>
      <c r="EX472" s="794"/>
      <c r="EY472" s="794"/>
      <c r="EZ472" s="797"/>
      <c r="FA472" s="794"/>
      <c r="FB472" s="794"/>
      <c r="FC472" s="794"/>
      <c r="FD472" s="794"/>
      <c r="FE472" s="794"/>
      <c r="FF472" s="794"/>
      <c r="FG472" s="794"/>
      <c r="FH472" s="794"/>
      <c r="FI472" s="794"/>
      <c r="FJ472" s="794"/>
      <c r="FK472" s="794"/>
      <c r="FL472" s="794"/>
      <c r="FM472" s="794"/>
      <c r="FN472" s="794"/>
      <c r="FO472" s="794"/>
      <c r="FP472" s="794"/>
      <c r="FQ472" s="794"/>
      <c r="FR472" s="794"/>
      <c r="FS472" s="794"/>
      <c r="FT472" s="794"/>
      <c r="FU472" s="794"/>
      <c r="FV472" s="812" t="str">
        <f t="shared" si="119"/>
        <v/>
      </c>
      <c r="FW472" s="806" t="str">
        <f t="shared" si="120"/>
        <v/>
      </c>
      <c r="FX472" s="807" t="str">
        <f t="shared" si="121"/>
        <v/>
      </c>
      <c r="FY472" s="807" t="str">
        <f t="shared" si="122"/>
        <v/>
      </c>
      <c r="FZ472" s="808" t="str">
        <f t="shared" si="123"/>
        <v/>
      </c>
    </row>
    <row r="473" spans="14:182" x14ac:dyDescent="0.2">
      <c r="N473" s="804">
        <f>SUM(AirVision!A472)</f>
        <v>0</v>
      </c>
      <c r="O473" s="793"/>
      <c r="P473" s="794"/>
      <c r="Q473" s="794"/>
      <c r="R473" s="797"/>
      <c r="S473" s="797"/>
      <c r="T473" s="797"/>
      <c r="U473" s="797"/>
      <c r="V473" s="797"/>
      <c r="W473" s="797"/>
      <c r="X473" s="797"/>
      <c r="Y473" s="797"/>
      <c r="Z473" s="797"/>
      <c r="AA473" s="797"/>
      <c r="AB473" s="797"/>
      <c r="AC473" s="797"/>
      <c r="AD473" s="797"/>
      <c r="AE473" s="794"/>
      <c r="AF473" s="794"/>
      <c r="AG473" s="794"/>
      <c r="AH473" s="794"/>
      <c r="AI473" s="794"/>
      <c r="AJ473" s="794"/>
      <c r="AK473" s="794"/>
      <c r="AL473" s="794"/>
      <c r="AM473" s="794"/>
      <c r="AN473" s="794"/>
      <c r="AO473" s="794"/>
      <c r="AP473" s="794"/>
      <c r="AQ473" s="794"/>
      <c r="AR473" s="794"/>
      <c r="AS473" s="794"/>
      <c r="AT473" s="794"/>
      <c r="AU473" s="794"/>
      <c r="AV473" s="794"/>
      <c r="AW473" s="794"/>
      <c r="AX473" s="794"/>
      <c r="AY473" s="794"/>
      <c r="AZ473" s="794"/>
      <c r="BA473" s="794"/>
      <c r="BB473" s="794"/>
      <c r="BC473" s="794"/>
      <c r="BD473" s="794"/>
      <c r="BE473" s="794"/>
      <c r="BF473" s="794"/>
      <c r="BG473" s="794"/>
      <c r="BH473" s="794"/>
      <c r="BI473" s="794"/>
      <c r="BJ473" s="794"/>
      <c r="BK473" s="794"/>
      <c r="BL473" s="794"/>
      <c r="BM473" s="794"/>
      <c r="BN473" s="812" t="str">
        <f t="shared" si="114"/>
        <v/>
      </c>
      <c r="BO473" s="806" t="str">
        <f t="shared" si="115"/>
        <v/>
      </c>
      <c r="BP473" s="807" t="str">
        <f t="shared" si="116"/>
        <v/>
      </c>
      <c r="BQ473" s="807" t="str">
        <f t="shared" si="117"/>
        <v/>
      </c>
      <c r="BR473" s="808" t="str">
        <f t="shared" si="118"/>
        <v/>
      </c>
      <c r="BS473" s="793"/>
      <c r="BT473" s="794"/>
      <c r="BU473" s="794"/>
      <c r="BV473" s="797"/>
      <c r="BW473" s="797"/>
      <c r="BX473" s="797"/>
      <c r="BY473" s="797"/>
      <c r="BZ473" s="797"/>
      <c r="CA473" s="797"/>
      <c r="CB473" s="797"/>
      <c r="CC473" s="797"/>
      <c r="CD473" s="797"/>
      <c r="CE473" s="797"/>
      <c r="CF473" s="797"/>
      <c r="CG473" s="797"/>
      <c r="CH473" s="797"/>
      <c r="CI473" s="794"/>
      <c r="CJ473" s="794"/>
      <c r="CK473" s="794"/>
      <c r="CL473" s="794"/>
      <c r="CM473" s="794"/>
      <c r="CN473" s="794"/>
      <c r="CO473" s="794"/>
      <c r="CP473" s="794"/>
      <c r="CQ473" s="794"/>
      <c r="CR473" s="794"/>
      <c r="CS473" s="794"/>
      <c r="CT473" s="794"/>
      <c r="CU473" s="794"/>
      <c r="CV473" s="797"/>
      <c r="CW473" s="794"/>
      <c r="CX473" s="794"/>
      <c r="CY473" s="794"/>
      <c r="CZ473" s="794"/>
      <c r="DA473" s="794"/>
      <c r="DB473" s="794"/>
      <c r="DC473" s="794"/>
      <c r="DD473" s="794"/>
      <c r="DE473" s="794"/>
      <c r="DF473" s="794"/>
      <c r="DG473" s="794"/>
      <c r="DH473" s="794"/>
      <c r="DI473" s="794"/>
      <c r="DJ473" s="794"/>
      <c r="DK473" s="794"/>
      <c r="DL473" s="794"/>
      <c r="DM473" s="794"/>
      <c r="DN473" s="794"/>
      <c r="DO473" s="794"/>
      <c r="DP473" s="794"/>
      <c r="DQ473" s="794"/>
      <c r="DR473" s="812" t="str">
        <f t="shared" si="109"/>
        <v/>
      </c>
      <c r="DS473" s="806" t="str">
        <f t="shared" si="110"/>
        <v/>
      </c>
      <c r="DT473" s="807" t="str">
        <f t="shared" si="111"/>
        <v/>
      </c>
      <c r="DU473" s="807" t="str">
        <f t="shared" si="112"/>
        <v/>
      </c>
      <c r="DV473" s="808" t="str">
        <f t="shared" si="113"/>
        <v/>
      </c>
      <c r="DW473" s="793"/>
      <c r="DX473" s="794"/>
      <c r="DY473" s="794"/>
      <c r="DZ473" s="797"/>
      <c r="EA473" s="797"/>
      <c r="EB473" s="797"/>
      <c r="EC473" s="797"/>
      <c r="ED473" s="797"/>
      <c r="EE473" s="797"/>
      <c r="EF473" s="797"/>
      <c r="EG473" s="797"/>
      <c r="EH473" s="797"/>
      <c r="EI473" s="797"/>
      <c r="EJ473" s="797"/>
      <c r="EK473" s="797"/>
      <c r="EL473" s="797"/>
      <c r="EM473" s="794"/>
      <c r="EN473" s="794"/>
      <c r="EO473" s="794"/>
      <c r="EP473" s="794"/>
      <c r="EQ473" s="794"/>
      <c r="ER473" s="794"/>
      <c r="ES473" s="794"/>
      <c r="ET473" s="794"/>
      <c r="EU473" s="794"/>
      <c r="EV473" s="794"/>
      <c r="EW473" s="794"/>
      <c r="EX473" s="794"/>
      <c r="EY473" s="794"/>
      <c r="EZ473" s="797"/>
      <c r="FA473" s="794"/>
      <c r="FB473" s="794"/>
      <c r="FC473" s="794"/>
      <c r="FD473" s="794"/>
      <c r="FE473" s="794"/>
      <c r="FF473" s="794"/>
      <c r="FG473" s="794"/>
      <c r="FH473" s="794"/>
      <c r="FI473" s="794"/>
      <c r="FJ473" s="794"/>
      <c r="FK473" s="794"/>
      <c r="FL473" s="794"/>
      <c r="FM473" s="794"/>
      <c r="FN473" s="794"/>
      <c r="FO473" s="794"/>
      <c r="FP473" s="794"/>
      <c r="FQ473" s="794"/>
      <c r="FR473" s="794"/>
      <c r="FS473" s="794"/>
      <c r="FT473" s="794"/>
      <c r="FU473" s="794"/>
      <c r="FV473" s="812" t="str">
        <f t="shared" si="119"/>
        <v/>
      </c>
      <c r="FW473" s="806" t="str">
        <f t="shared" si="120"/>
        <v/>
      </c>
      <c r="FX473" s="807" t="str">
        <f t="shared" si="121"/>
        <v/>
      </c>
      <c r="FY473" s="807" t="str">
        <f t="shared" si="122"/>
        <v/>
      </c>
      <c r="FZ473" s="808" t="str">
        <f t="shared" si="123"/>
        <v/>
      </c>
    </row>
    <row r="474" spans="14:182" x14ac:dyDescent="0.2">
      <c r="N474" s="804">
        <f>SUM(AirVision!A473)</f>
        <v>0</v>
      </c>
      <c r="O474" s="793"/>
      <c r="P474" s="794"/>
      <c r="Q474" s="794"/>
      <c r="R474" s="797"/>
      <c r="S474" s="797"/>
      <c r="T474" s="797"/>
      <c r="U474" s="797"/>
      <c r="V474" s="797"/>
      <c r="W474" s="797"/>
      <c r="X474" s="797"/>
      <c r="Y474" s="797"/>
      <c r="Z474" s="797"/>
      <c r="AA474" s="797"/>
      <c r="AB474" s="797"/>
      <c r="AC474" s="797"/>
      <c r="AD474" s="797"/>
      <c r="AE474" s="794"/>
      <c r="AF474" s="794"/>
      <c r="AG474" s="794"/>
      <c r="AH474" s="794"/>
      <c r="AI474" s="794"/>
      <c r="AJ474" s="794"/>
      <c r="AK474" s="794"/>
      <c r="AL474" s="794"/>
      <c r="AM474" s="794"/>
      <c r="AN474" s="794"/>
      <c r="AO474" s="794"/>
      <c r="AP474" s="794"/>
      <c r="AQ474" s="794"/>
      <c r="AR474" s="794"/>
      <c r="AS474" s="794"/>
      <c r="AT474" s="794"/>
      <c r="AU474" s="794"/>
      <c r="AV474" s="794"/>
      <c r="AW474" s="794"/>
      <c r="AX474" s="794"/>
      <c r="AY474" s="794"/>
      <c r="AZ474" s="794"/>
      <c r="BA474" s="794"/>
      <c r="BB474" s="794"/>
      <c r="BC474" s="794"/>
      <c r="BD474" s="794"/>
      <c r="BE474" s="794"/>
      <c r="BF474" s="794"/>
      <c r="BG474" s="794"/>
      <c r="BH474" s="794"/>
      <c r="BI474" s="794"/>
      <c r="BJ474" s="794"/>
      <c r="BK474" s="794"/>
      <c r="BL474" s="794"/>
      <c r="BM474" s="794"/>
      <c r="BN474" s="812" t="str">
        <f t="shared" si="114"/>
        <v/>
      </c>
      <c r="BO474" s="806" t="str">
        <f t="shared" si="115"/>
        <v/>
      </c>
      <c r="BP474" s="807" t="str">
        <f t="shared" si="116"/>
        <v/>
      </c>
      <c r="BQ474" s="807" t="str">
        <f t="shared" si="117"/>
        <v/>
      </c>
      <c r="BR474" s="808" t="str">
        <f t="shared" si="118"/>
        <v/>
      </c>
      <c r="BS474" s="793"/>
      <c r="BT474" s="794"/>
      <c r="BU474" s="794"/>
      <c r="BV474" s="797"/>
      <c r="BW474" s="797"/>
      <c r="BX474" s="797"/>
      <c r="BY474" s="797"/>
      <c r="BZ474" s="797"/>
      <c r="CA474" s="797"/>
      <c r="CB474" s="797"/>
      <c r="CC474" s="797"/>
      <c r="CD474" s="797"/>
      <c r="CE474" s="797"/>
      <c r="CF474" s="797"/>
      <c r="CG474" s="797"/>
      <c r="CH474" s="797"/>
      <c r="CI474" s="794"/>
      <c r="CJ474" s="794"/>
      <c r="CK474" s="794"/>
      <c r="CL474" s="794"/>
      <c r="CM474" s="794"/>
      <c r="CN474" s="794"/>
      <c r="CO474" s="794"/>
      <c r="CP474" s="794"/>
      <c r="CQ474" s="794"/>
      <c r="CR474" s="794"/>
      <c r="CS474" s="794"/>
      <c r="CT474" s="794"/>
      <c r="CU474" s="794"/>
      <c r="CV474" s="797"/>
      <c r="CW474" s="794"/>
      <c r="CX474" s="794"/>
      <c r="CY474" s="794"/>
      <c r="CZ474" s="794"/>
      <c r="DA474" s="794"/>
      <c r="DB474" s="794"/>
      <c r="DC474" s="794"/>
      <c r="DD474" s="794"/>
      <c r="DE474" s="794"/>
      <c r="DF474" s="794"/>
      <c r="DG474" s="794"/>
      <c r="DH474" s="794"/>
      <c r="DI474" s="794"/>
      <c r="DJ474" s="794"/>
      <c r="DK474" s="794"/>
      <c r="DL474" s="794"/>
      <c r="DM474" s="794"/>
      <c r="DN474" s="794"/>
      <c r="DO474" s="794"/>
      <c r="DP474" s="794"/>
      <c r="DQ474" s="794"/>
      <c r="DR474" s="812" t="str">
        <f t="shared" si="109"/>
        <v/>
      </c>
      <c r="DS474" s="806" t="str">
        <f t="shared" si="110"/>
        <v/>
      </c>
      <c r="DT474" s="807" t="str">
        <f t="shared" si="111"/>
        <v/>
      </c>
      <c r="DU474" s="807" t="str">
        <f t="shared" si="112"/>
        <v/>
      </c>
      <c r="DV474" s="808" t="str">
        <f t="shared" si="113"/>
        <v/>
      </c>
      <c r="DW474" s="793"/>
      <c r="DX474" s="794"/>
      <c r="DY474" s="794"/>
      <c r="DZ474" s="797"/>
      <c r="EA474" s="797"/>
      <c r="EB474" s="797"/>
      <c r="EC474" s="797"/>
      <c r="ED474" s="797"/>
      <c r="EE474" s="797"/>
      <c r="EF474" s="797"/>
      <c r="EG474" s="797"/>
      <c r="EH474" s="797"/>
      <c r="EI474" s="797"/>
      <c r="EJ474" s="797"/>
      <c r="EK474" s="797"/>
      <c r="EL474" s="797"/>
      <c r="EM474" s="794"/>
      <c r="EN474" s="794"/>
      <c r="EO474" s="794"/>
      <c r="EP474" s="794"/>
      <c r="EQ474" s="794"/>
      <c r="ER474" s="794"/>
      <c r="ES474" s="794"/>
      <c r="ET474" s="794"/>
      <c r="EU474" s="794"/>
      <c r="EV474" s="794"/>
      <c r="EW474" s="794"/>
      <c r="EX474" s="794"/>
      <c r="EY474" s="794"/>
      <c r="EZ474" s="797"/>
      <c r="FA474" s="794"/>
      <c r="FB474" s="794"/>
      <c r="FC474" s="794"/>
      <c r="FD474" s="794"/>
      <c r="FE474" s="794"/>
      <c r="FF474" s="794"/>
      <c r="FG474" s="794"/>
      <c r="FH474" s="794"/>
      <c r="FI474" s="794"/>
      <c r="FJ474" s="794"/>
      <c r="FK474" s="794"/>
      <c r="FL474" s="794"/>
      <c r="FM474" s="794"/>
      <c r="FN474" s="794"/>
      <c r="FO474" s="794"/>
      <c r="FP474" s="794"/>
      <c r="FQ474" s="794"/>
      <c r="FR474" s="794"/>
      <c r="FS474" s="794"/>
      <c r="FT474" s="794"/>
      <c r="FU474" s="794"/>
      <c r="FV474" s="812" t="str">
        <f t="shared" si="119"/>
        <v/>
      </c>
      <c r="FW474" s="806" t="str">
        <f t="shared" si="120"/>
        <v/>
      </c>
      <c r="FX474" s="807" t="str">
        <f t="shared" si="121"/>
        <v/>
      </c>
      <c r="FY474" s="807" t="str">
        <f t="shared" si="122"/>
        <v/>
      </c>
      <c r="FZ474" s="808" t="str">
        <f t="shared" si="123"/>
        <v/>
      </c>
    </row>
    <row r="475" spans="14:182" x14ac:dyDescent="0.2">
      <c r="N475" s="804">
        <f>SUM(AirVision!A474)</f>
        <v>0</v>
      </c>
      <c r="O475" s="793"/>
      <c r="P475" s="794"/>
      <c r="Q475" s="794"/>
      <c r="R475" s="797"/>
      <c r="S475" s="797"/>
      <c r="T475" s="797"/>
      <c r="U475" s="797"/>
      <c r="V475" s="797"/>
      <c r="W475" s="797"/>
      <c r="X475" s="797"/>
      <c r="Y475" s="797"/>
      <c r="Z475" s="797"/>
      <c r="AA475" s="797"/>
      <c r="AB475" s="797"/>
      <c r="AC475" s="797"/>
      <c r="AD475" s="797"/>
      <c r="AE475" s="794"/>
      <c r="AF475" s="794"/>
      <c r="AG475" s="794"/>
      <c r="AH475" s="794"/>
      <c r="AI475" s="794"/>
      <c r="AJ475" s="794"/>
      <c r="AK475" s="794"/>
      <c r="AL475" s="794"/>
      <c r="AM475" s="794"/>
      <c r="AN475" s="794"/>
      <c r="AO475" s="794"/>
      <c r="AP475" s="794"/>
      <c r="AQ475" s="794"/>
      <c r="AR475" s="794"/>
      <c r="AS475" s="794"/>
      <c r="AT475" s="794"/>
      <c r="AU475" s="794"/>
      <c r="AV475" s="794"/>
      <c r="AW475" s="794"/>
      <c r="AX475" s="794"/>
      <c r="AY475" s="794"/>
      <c r="AZ475" s="794"/>
      <c r="BA475" s="794"/>
      <c r="BB475" s="794"/>
      <c r="BC475" s="794"/>
      <c r="BD475" s="794"/>
      <c r="BE475" s="794"/>
      <c r="BF475" s="794"/>
      <c r="BG475" s="794"/>
      <c r="BH475" s="794"/>
      <c r="BI475" s="794"/>
      <c r="BJ475" s="794"/>
      <c r="BK475" s="794"/>
      <c r="BL475" s="794"/>
      <c r="BM475" s="794"/>
      <c r="BN475" s="812" t="str">
        <f t="shared" si="114"/>
        <v/>
      </c>
      <c r="BO475" s="806" t="str">
        <f t="shared" si="115"/>
        <v/>
      </c>
      <c r="BP475" s="807" t="str">
        <f t="shared" si="116"/>
        <v/>
      </c>
      <c r="BQ475" s="807" t="str">
        <f t="shared" si="117"/>
        <v/>
      </c>
      <c r="BR475" s="808" t="str">
        <f t="shared" si="118"/>
        <v/>
      </c>
      <c r="BS475" s="793"/>
      <c r="BT475" s="794"/>
      <c r="BU475" s="794"/>
      <c r="BV475" s="797"/>
      <c r="BW475" s="797"/>
      <c r="BX475" s="797"/>
      <c r="BY475" s="797"/>
      <c r="BZ475" s="797"/>
      <c r="CA475" s="797"/>
      <c r="CB475" s="797"/>
      <c r="CC475" s="797"/>
      <c r="CD475" s="797"/>
      <c r="CE475" s="797"/>
      <c r="CF475" s="797"/>
      <c r="CG475" s="797"/>
      <c r="CH475" s="797"/>
      <c r="CI475" s="794"/>
      <c r="CJ475" s="794"/>
      <c r="CK475" s="794"/>
      <c r="CL475" s="794"/>
      <c r="CM475" s="794"/>
      <c r="CN475" s="794"/>
      <c r="CO475" s="794"/>
      <c r="CP475" s="794"/>
      <c r="CQ475" s="794"/>
      <c r="CR475" s="794"/>
      <c r="CS475" s="794"/>
      <c r="CT475" s="794"/>
      <c r="CU475" s="794"/>
      <c r="CV475" s="797"/>
      <c r="CW475" s="794"/>
      <c r="CX475" s="794"/>
      <c r="CY475" s="794"/>
      <c r="CZ475" s="794"/>
      <c r="DA475" s="794"/>
      <c r="DB475" s="794"/>
      <c r="DC475" s="794"/>
      <c r="DD475" s="794"/>
      <c r="DE475" s="794"/>
      <c r="DF475" s="794"/>
      <c r="DG475" s="794"/>
      <c r="DH475" s="794"/>
      <c r="DI475" s="794"/>
      <c r="DJ475" s="794"/>
      <c r="DK475" s="794"/>
      <c r="DL475" s="794"/>
      <c r="DM475" s="794"/>
      <c r="DN475" s="794"/>
      <c r="DO475" s="794"/>
      <c r="DP475" s="794"/>
      <c r="DQ475" s="794"/>
      <c r="DR475" s="812" t="str">
        <f t="shared" si="109"/>
        <v/>
      </c>
      <c r="DS475" s="806" t="str">
        <f t="shared" si="110"/>
        <v/>
      </c>
      <c r="DT475" s="807" t="str">
        <f t="shared" si="111"/>
        <v/>
      </c>
      <c r="DU475" s="807" t="str">
        <f t="shared" si="112"/>
        <v/>
      </c>
      <c r="DV475" s="808" t="str">
        <f t="shared" si="113"/>
        <v/>
      </c>
      <c r="DW475" s="793"/>
      <c r="DX475" s="794"/>
      <c r="DY475" s="794"/>
      <c r="DZ475" s="797"/>
      <c r="EA475" s="797"/>
      <c r="EB475" s="797"/>
      <c r="EC475" s="797"/>
      <c r="ED475" s="797"/>
      <c r="EE475" s="797"/>
      <c r="EF475" s="797"/>
      <c r="EG475" s="797"/>
      <c r="EH475" s="797"/>
      <c r="EI475" s="797"/>
      <c r="EJ475" s="797"/>
      <c r="EK475" s="797"/>
      <c r="EL475" s="797"/>
      <c r="EM475" s="794"/>
      <c r="EN475" s="794"/>
      <c r="EO475" s="794"/>
      <c r="EP475" s="794"/>
      <c r="EQ475" s="794"/>
      <c r="ER475" s="794"/>
      <c r="ES475" s="794"/>
      <c r="ET475" s="794"/>
      <c r="EU475" s="794"/>
      <c r="EV475" s="794"/>
      <c r="EW475" s="794"/>
      <c r="EX475" s="794"/>
      <c r="EY475" s="794"/>
      <c r="EZ475" s="797"/>
      <c r="FA475" s="794"/>
      <c r="FB475" s="794"/>
      <c r="FC475" s="794"/>
      <c r="FD475" s="794"/>
      <c r="FE475" s="794"/>
      <c r="FF475" s="794"/>
      <c r="FG475" s="794"/>
      <c r="FH475" s="794"/>
      <c r="FI475" s="794"/>
      <c r="FJ475" s="794"/>
      <c r="FK475" s="794"/>
      <c r="FL475" s="794"/>
      <c r="FM475" s="794"/>
      <c r="FN475" s="794"/>
      <c r="FO475" s="794"/>
      <c r="FP475" s="794"/>
      <c r="FQ475" s="794"/>
      <c r="FR475" s="794"/>
      <c r="FS475" s="794"/>
      <c r="FT475" s="794"/>
      <c r="FU475" s="794"/>
      <c r="FV475" s="812" t="str">
        <f t="shared" si="119"/>
        <v/>
      </c>
      <c r="FW475" s="806" t="str">
        <f t="shared" si="120"/>
        <v/>
      </c>
      <c r="FX475" s="807" t="str">
        <f t="shared" si="121"/>
        <v/>
      </c>
      <c r="FY475" s="807" t="str">
        <f t="shared" si="122"/>
        <v/>
      </c>
      <c r="FZ475" s="808" t="str">
        <f t="shared" si="123"/>
        <v/>
      </c>
    </row>
    <row r="476" spans="14:182" x14ac:dyDescent="0.2">
      <c r="N476" s="804">
        <f>SUM(AirVision!A475)</f>
        <v>0</v>
      </c>
      <c r="O476" s="793"/>
      <c r="P476" s="794"/>
      <c r="Q476" s="794"/>
      <c r="R476" s="797"/>
      <c r="S476" s="797"/>
      <c r="T476" s="797"/>
      <c r="U476" s="797"/>
      <c r="V476" s="797"/>
      <c r="W476" s="797"/>
      <c r="X476" s="797"/>
      <c r="Y476" s="797"/>
      <c r="Z476" s="797"/>
      <c r="AA476" s="797"/>
      <c r="AB476" s="797"/>
      <c r="AC476" s="797"/>
      <c r="AD476" s="797"/>
      <c r="AE476" s="794"/>
      <c r="AF476" s="794"/>
      <c r="AG476" s="794"/>
      <c r="AH476" s="794"/>
      <c r="AI476" s="794"/>
      <c r="AJ476" s="794"/>
      <c r="AK476" s="794"/>
      <c r="AL476" s="794"/>
      <c r="AM476" s="794"/>
      <c r="AN476" s="794"/>
      <c r="AO476" s="794"/>
      <c r="AP476" s="794"/>
      <c r="AQ476" s="794"/>
      <c r="AR476" s="794"/>
      <c r="AS476" s="794"/>
      <c r="AT476" s="794"/>
      <c r="AU476" s="794"/>
      <c r="AV476" s="794"/>
      <c r="AW476" s="794"/>
      <c r="AX476" s="794"/>
      <c r="AY476" s="794"/>
      <c r="AZ476" s="794"/>
      <c r="BA476" s="794"/>
      <c r="BB476" s="794"/>
      <c r="BC476" s="794"/>
      <c r="BD476" s="794"/>
      <c r="BE476" s="794"/>
      <c r="BF476" s="794"/>
      <c r="BG476" s="794"/>
      <c r="BH476" s="794"/>
      <c r="BI476" s="794"/>
      <c r="BJ476" s="794"/>
      <c r="BK476" s="794"/>
      <c r="BL476" s="794"/>
      <c r="BM476" s="794"/>
      <c r="BN476" s="812" t="str">
        <f t="shared" si="114"/>
        <v/>
      </c>
      <c r="BO476" s="806" t="str">
        <f t="shared" si="115"/>
        <v/>
      </c>
      <c r="BP476" s="807" t="str">
        <f t="shared" si="116"/>
        <v/>
      </c>
      <c r="BQ476" s="807" t="str">
        <f t="shared" si="117"/>
        <v/>
      </c>
      <c r="BR476" s="808" t="str">
        <f t="shared" si="118"/>
        <v/>
      </c>
      <c r="BS476" s="793"/>
      <c r="BT476" s="794"/>
      <c r="BU476" s="794"/>
      <c r="BV476" s="797"/>
      <c r="BW476" s="797"/>
      <c r="BX476" s="797"/>
      <c r="BY476" s="797"/>
      <c r="BZ476" s="797"/>
      <c r="CA476" s="797"/>
      <c r="CB476" s="797"/>
      <c r="CC476" s="797"/>
      <c r="CD476" s="797"/>
      <c r="CE476" s="797"/>
      <c r="CF476" s="797"/>
      <c r="CG476" s="797"/>
      <c r="CH476" s="797"/>
      <c r="CI476" s="794"/>
      <c r="CJ476" s="794"/>
      <c r="CK476" s="794"/>
      <c r="CL476" s="794"/>
      <c r="CM476" s="794"/>
      <c r="CN476" s="794"/>
      <c r="CO476" s="794"/>
      <c r="CP476" s="794"/>
      <c r="CQ476" s="794"/>
      <c r="CR476" s="794"/>
      <c r="CS476" s="794"/>
      <c r="CT476" s="794"/>
      <c r="CU476" s="794"/>
      <c r="CV476" s="797"/>
      <c r="CW476" s="794"/>
      <c r="CX476" s="794"/>
      <c r="CY476" s="794"/>
      <c r="CZ476" s="794"/>
      <c r="DA476" s="794"/>
      <c r="DB476" s="794"/>
      <c r="DC476" s="794"/>
      <c r="DD476" s="794"/>
      <c r="DE476" s="794"/>
      <c r="DF476" s="794"/>
      <c r="DG476" s="794"/>
      <c r="DH476" s="794"/>
      <c r="DI476" s="794"/>
      <c r="DJ476" s="794"/>
      <c r="DK476" s="794"/>
      <c r="DL476" s="794"/>
      <c r="DM476" s="794"/>
      <c r="DN476" s="794"/>
      <c r="DO476" s="794"/>
      <c r="DP476" s="794"/>
      <c r="DQ476" s="794"/>
      <c r="DR476" s="812" t="str">
        <f t="shared" si="109"/>
        <v/>
      </c>
      <c r="DS476" s="806" t="str">
        <f t="shared" si="110"/>
        <v/>
      </c>
      <c r="DT476" s="807" t="str">
        <f t="shared" si="111"/>
        <v/>
      </c>
      <c r="DU476" s="807" t="str">
        <f t="shared" si="112"/>
        <v/>
      </c>
      <c r="DV476" s="808" t="str">
        <f t="shared" si="113"/>
        <v/>
      </c>
      <c r="DW476" s="793"/>
      <c r="DX476" s="794"/>
      <c r="DY476" s="794"/>
      <c r="DZ476" s="797"/>
      <c r="EA476" s="797"/>
      <c r="EB476" s="797"/>
      <c r="EC476" s="797"/>
      <c r="ED476" s="797"/>
      <c r="EE476" s="797"/>
      <c r="EF476" s="797"/>
      <c r="EG476" s="797"/>
      <c r="EH476" s="797"/>
      <c r="EI476" s="797"/>
      <c r="EJ476" s="797"/>
      <c r="EK476" s="797"/>
      <c r="EL476" s="797"/>
      <c r="EM476" s="794"/>
      <c r="EN476" s="794"/>
      <c r="EO476" s="794"/>
      <c r="EP476" s="794"/>
      <c r="EQ476" s="794"/>
      <c r="ER476" s="794"/>
      <c r="ES476" s="794"/>
      <c r="ET476" s="794"/>
      <c r="EU476" s="794"/>
      <c r="EV476" s="794"/>
      <c r="EW476" s="794"/>
      <c r="EX476" s="794"/>
      <c r="EY476" s="794"/>
      <c r="EZ476" s="797"/>
      <c r="FA476" s="794"/>
      <c r="FB476" s="794"/>
      <c r="FC476" s="794"/>
      <c r="FD476" s="794"/>
      <c r="FE476" s="794"/>
      <c r="FF476" s="794"/>
      <c r="FG476" s="794"/>
      <c r="FH476" s="794"/>
      <c r="FI476" s="794"/>
      <c r="FJ476" s="794"/>
      <c r="FK476" s="794"/>
      <c r="FL476" s="794"/>
      <c r="FM476" s="794"/>
      <c r="FN476" s="794"/>
      <c r="FO476" s="794"/>
      <c r="FP476" s="794"/>
      <c r="FQ476" s="794"/>
      <c r="FR476" s="794"/>
      <c r="FS476" s="794"/>
      <c r="FT476" s="794"/>
      <c r="FU476" s="794"/>
      <c r="FV476" s="812" t="str">
        <f t="shared" si="119"/>
        <v/>
      </c>
      <c r="FW476" s="806" t="str">
        <f t="shared" si="120"/>
        <v/>
      </c>
      <c r="FX476" s="807" t="str">
        <f t="shared" si="121"/>
        <v/>
      </c>
      <c r="FY476" s="807" t="str">
        <f t="shared" si="122"/>
        <v/>
      </c>
      <c r="FZ476" s="808" t="str">
        <f t="shared" si="123"/>
        <v/>
      </c>
    </row>
    <row r="477" spans="14:182" x14ac:dyDescent="0.2">
      <c r="N477" s="804">
        <f>SUM(AirVision!A476)</f>
        <v>0</v>
      </c>
      <c r="O477" s="793"/>
      <c r="P477" s="794"/>
      <c r="Q477" s="794"/>
      <c r="R477" s="797"/>
      <c r="S477" s="797"/>
      <c r="T477" s="797"/>
      <c r="U477" s="797"/>
      <c r="V477" s="797"/>
      <c r="W477" s="797"/>
      <c r="X477" s="797"/>
      <c r="Y477" s="797"/>
      <c r="Z477" s="797"/>
      <c r="AA477" s="797"/>
      <c r="AB477" s="797"/>
      <c r="AC477" s="797"/>
      <c r="AD477" s="797"/>
      <c r="AE477" s="794"/>
      <c r="AF477" s="794"/>
      <c r="AG477" s="794"/>
      <c r="AH477" s="794"/>
      <c r="AI477" s="794"/>
      <c r="AJ477" s="794"/>
      <c r="AK477" s="794"/>
      <c r="AL477" s="794"/>
      <c r="AM477" s="794"/>
      <c r="AN477" s="794"/>
      <c r="AO477" s="794"/>
      <c r="AP477" s="794"/>
      <c r="AQ477" s="794"/>
      <c r="AR477" s="794"/>
      <c r="AS477" s="794"/>
      <c r="AT477" s="794"/>
      <c r="AU477" s="794"/>
      <c r="AV477" s="794"/>
      <c r="AW477" s="794"/>
      <c r="AX477" s="794"/>
      <c r="AY477" s="794"/>
      <c r="AZ477" s="794"/>
      <c r="BA477" s="794"/>
      <c r="BB477" s="794"/>
      <c r="BC477" s="794"/>
      <c r="BD477" s="794"/>
      <c r="BE477" s="794"/>
      <c r="BF477" s="794"/>
      <c r="BG477" s="794"/>
      <c r="BH477" s="794"/>
      <c r="BI477" s="794"/>
      <c r="BJ477" s="794"/>
      <c r="BK477" s="794"/>
      <c r="BL477" s="794"/>
      <c r="BM477" s="794"/>
      <c r="BN477" s="812" t="str">
        <f t="shared" si="114"/>
        <v/>
      </c>
      <c r="BO477" s="806" t="str">
        <f t="shared" si="115"/>
        <v/>
      </c>
      <c r="BP477" s="807" t="str">
        <f t="shared" si="116"/>
        <v/>
      </c>
      <c r="BQ477" s="807" t="str">
        <f t="shared" si="117"/>
        <v/>
      </c>
      <c r="BR477" s="808" t="str">
        <f t="shared" si="118"/>
        <v/>
      </c>
      <c r="BS477" s="793"/>
      <c r="BT477" s="794"/>
      <c r="BU477" s="794"/>
      <c r="BV477" s="797"/>
      <c r="BW477" s="797"/>
      <c r="BX477" s="797"/>
      <c r="BY477" s="797"/>
      <c r="BZ477" s="797"/>
      <c r="CA477" s="797"/>
      <c r="CB477" s="797"/>
      <c r="CC477" s="797"/>
      <c r="CD477" s="797"/>
      <c r="CE477" s="797"/>
      <c r="CF477" s="797"/>
      <c r="CG477" s="797"/>
      <c r="CH477" s="797"/>
      <c r="CI477" s="794"/>
      <c r="CJ477" s="794"/>
      <c r="CK477" s="794"/>
      <c r="CL477" s="794"/>
      <c r="CM477" s="794"/>
      <c r="CN477" s="794"/>
      <c r="CO477" s="794"/>
      <c r="CP477" s="794"/>
      <c r="CQ477" s="794"/>
      <c r="CR477" s="794"/>
      <c r="CS477" s="794"/>
      <c r="CT477" s="794"/>
      <c r="CU477" s="794"/>
      <c r="CV477" s="797"/>
      <c r="CW477" s="794"/>
      <c r="CX477" s="794"/>
      <c r="CY477" s="794"/>
      <c r="CZ477" s="794"/>
      <c r="DA477" s="794"/>
      <c r="DB477" s="794"/>
      <c r="DC477" s="794"/>
      <c r="DD477" s="794"/>
      <c r="DE477" s="794"/>
      <c r="DF477" s="794"/>
      <c r="DG477" s="794"/>
      <c r="DH477" s="794"/>
      <c r="DI477" s="794"/>
      <c r="DJ477" s="794"/>
      <c r="DK477" s="794"/>
      <c r="DL477" s="794"/>
      <c r="DM477" s="794"/>
      <c r="DN477" s="794"/>
      <c r="DO477" s="794"/>
      <c r="DP477" s="794"/>
      <c r="DQ477" s="794"/>
      <c r="DR477" s="812" t="str">
        <f t="shared" si="109"/>
        <v/>
      </c>
      <c r="DS477" s="806" t="str">
        <f t="shared" si="110"/>
        <v/>
      </c>
      <c r="DT477" s="807" t="str">
        <f t="shared" si="111"/>
        <v/>
      </c>
      <c r="DU477" s="807" t="str">
        <f t="shared" si="112"/>
        <v/>
      </c>
      <c r="DV477" s="808" t="str">
        <f t="shared" si="113"/>
        <v/>
      </c>
      <c r="DW477" s="793"/>
      <c r="DX477" s="794"/>
      <c r="DY477" s="794"/>
      <c r="DZ477" s="797"/>
      <c r="EA477" s="797"/>
      <c r="EB477" s="797"/>
      <c r="EC477" s="797"/>
      <c r="ED477" s="797"/>
      <c r="EE477" s="797"/>
      <c r="EF477" s="797"/>
      <c r="EG477" s="797"/>
      <c r="EH477" s="797"/>
      <c r="EI477" s="797"/>
      <c r="EJ477" s="797"/>
      <c r="EK477" s="797"/>
      <c r="EL477" s="797"/>
      <c r="EM477" s="794"/>
      <c r="EN477" s="794"/>
      <c r="EO477" s="794"/>
      <c r="EP477" s="794"/>
      <c r="EQ477" s="794"/>
      <c r="ER477" s="794"/>
      <c r="ES477" s="794"/>
      <c r="ET477" s="794"/>
      <c r="EU477" s="794"/>
      <c r="EV477" s="794"/>
      <c r="EW477" s="794"/>
      <c r="EX477" s="794"/>
      <c r="EY477" s="794"/>
      <c r="EZ477" s="797"/>
      <c r="FA477" s="794"/>
      <c r="FB477" s="794"/>
      <c r="FC477" s="794"/>
      <c r="FD477" s="794"/>
      <c r="FE477" s="794"/>
      <c r="FF477" s="794"/>
      <c r="FG477" s="794"/>
      <c r="FH477" s="794"/>
      <c r="FI477" s="794"/>
      <c r="FJ477" s="794"/>
      <c r="FK477" s="794"/>
      <c r="FL477" s="794"/>
      <c r="FM477" s="794"/>
      <c r="FN477" s="794"/>
      <c r="FO477" s="794"/>
      <c r="FP477" s="794"/>
      <c r="FQ477" s="794"/>
      <c r="FR477" s="794"/>
      <c r="FS477" s="794"/>
      <c r="FT477" s="794"/>
      <c r="FU477" s="794"/>
      <c r="FV477" s="812" t="str">
        <f t="shared" si="119"/>
        <v/>
      </c>
      <c r="FW477" s="806" t="str">
        <f t="shared" si="120"/>
        <v/>
      </c>
      <c r="FX477" s="807" t="str">
        <f t="shared" si="121"/>
        <v/>
      </c>
      <c r="FY477" s="807" t="str">
        <f t="shared" si="122"/>
        <v/>
      </c>
      <c r="FZ477" s="808" t="str">
        <f t="shared" si="123"/>
        <v/>
      </c>
    </row>
    <row r="478" spans="14:182" x14ac:dyDescent="0.2">
      <c r="N478" s="804">
        <f>SUM(AirVision!A477)</f>
        <v>0</v>
      </c>
      <c r="O478" s="793"/>
      <c r="P478" s="794"/>
      <c r="Q478" s="794"/>
      <c r="R478" s="797"/>
      <c r="S478" s="797"/>
      <c r="T478" s="797"/>
      <c r="U478" s="797"/>
      <c r="V478" s="797"/>
      <c r="W478" s="797"/>
      <c r="X478" s="797"/>
      <c r="Y478" s="797"/>
      <c r="Z478" s="797"/>
      <c r="AA478" s="797"/>
      <c r="AB478" s="797"/>
      <c r="AC478" s="797"/>
      <c r="AD478" s="797"/>
      <c r="AE478" s="794"/>
      <c r="AF478" s="794"/>
      <c r="AG478" s="794"/>
      <c r="AH478" s="794"/>
      <c r="AI478" s="794"/>
      <c r="AJ478" s="794"/>
      <c r="AK478" s="794"/>
      <c r="AL478" s="794"/>
      <c r="AM478" s="794"/>
      <c r="AN478" s="794"/>
      <c r="AO478" s="794"/>
      <c r="AP478" s="794"/>
      <c r="AQ478" s="794"/>
      <c r="AR478" s="794"/>
      <c r="AS478" s="794"/>
      <c r="AT478" s="794"/>
      <c r="AU478" s="794"/>
      <c r="AV478" s="794"/>
      <c r="AW478" s="794"/>
      <c r="AX478" s="794"/>
      <c r="AY478" s="794"/>
      <c r="AZ478" s="794"/>
      <c r="BA478" s="794"/>
      <c r="BB478" s="794"/>
      <c r="BC478" s="794"/>
      <c r="BD478" s="794"/>
      <c r="BE478" s="794"/>
      <c r="BF478" s="794"/>
      <c r="BG478" s="794"/>
      <c r="BH478" s="794"/>
      <c r="BI478" s="794"/>
      <c r="BJ478" s="794"/>
      <c r="BK478" s="794"/>
      <c r="BL478" s="794"/>
      <c r="BM478" s="794"/>
      <c r="BN478" s="812" t="str">
        <f t="shared" si="114"/>
        <v/>
      </c>
      <c r="BO478" s="806" t="str">
        <f t="shared" si="115"/>
        <v/>
      </c>
      <c r="BP478" s="807" t="str">
        <f t="shared" si="116"/>
        <v/>
      </c>
      <c r="BQ478" s="807" t="str">
        <f t="shared" si="117"/>
        <v/>
      </c>
      <c r="BR478" s="808" t="str">
        <f t="shared" si="118"/>
        <v/>
      </c>
      <c r="BS478" s="793"/>
      <c r="BT478" s="794"/>
      <c r="BU478" s="794"/>
      <c r="BV478" s="797"/>
      <c r="BW478" s="797"/>
      <c r="BX478" s="797"/>
      <c r="BY478" s="797"/>
      <c r="BZ478" s="797"/>
      <c r="CA478" s="797"/>
      <c r="CB478" s="797"/>
      <c r="CC478" s="797"/>
      <c r="CD478" s="797"/>
      <c r="CE478" s="797"/>
      <c r="CF478" s="797"/>
      <c r="CG478" s="797"/>
      <c r="CH478" s="797"/>
      <c r="CI478" s="794"/>
      <c r="CJ478" s="794"/>
      <c r="CK478" s="794"/>
      <c r="CL478" s="794"/>
      <c r="CM478" s="794"/>
      <c r="CN478" s="794"/>
      <c r="CO478" s="794"/>
      <c r="CP478" s="794"/>
      <c r="CQ478" s="794"/>
      <c r="CR478" s="794"/>
      <c r="CS478" s="794"/>
      <c r="CT478" s="794"/>
      <c r="CU478" s="794"/>
      <c r="CV478" s="797"/>
      <c r="CW478" s="794"/>
      <c r="CX478" s="794"/>
      <c r="CY478" s="794"/>
      <c r="CZ478" s="794"/>
      <c r="DA478" s="794"/>
      <c r="DB478" s="794"/>
      <c r="DC478" s="794"/>
      <c r="DD478" s="794"/>
      <c r="DE478" s="794"/>
      <c r="DF478" s="794"/>
      <c r="DG478" s="794"/>
      <c r="DH478" s="794"/>
      <c r="DI478" s="794"/>
      <c r="DJ478" s="794"/>
      <c r="DK478" s="794"/>
      <c r="DL478" s="794"/>
      <c r="DM478" s="794"/>
      <c r="DN478" s="794"/>
      <c r="DO478" s="794"/>
      <c r="DP478" s="794"/>
      <c r="DQ478" s="794"/>
      <c r="DR478" s="812" t="str">
        <f t="shared" si="109"/>
        <v/>
      </c>
      <c r="DS478" s="806" t="str">
        <f t="shared" si="110"/>
        <v/>
      </c>
      <c r="DT478" s="807" t="str">
        <f t="shared" si="111"/>
        <v/>
      </c>
      <c r="DU478" s="807" t="str">
        <f t="shared" si="112"/>
        <v/>
      </c>
      <c r="DV478" s="808" t="str">
        <f t="shared" si="113"/>
        <v/>
      </c>
      <c r="DW478" s="793"/>
      <c r="DX478" s="794"/>
      <c r="DY478" s="794"/>
      <c r="DZ478" s="797"/>
      <c r="EA478" s="797"/>
      <c r="EB478" s="797"/>
      <c r="EC478" s="797"/>
      <c r="ED478" s="797"/>
      <c r="EE478" s="797"/>
      <c r="EF478" s="797"/>
      <c r="EG478" s="797"/>
      <c r="EH478" s="797"/>
      <c r="EI478" s="797"/>
      <c r="EJ478" s="797"/>
      <c r="EK478" s="797"/>
      <c r="EL478" s="797"/>
      <c r="EM478" s="794"/>
      <c r="EN478" s="794"/>
      <c r="EO478" s="794"/>
      <c r="EP478" s="794"/>
      <c r="EQ478" s="794"/>
      <c r="ER478" s="794"/>
      <c r="ES478" s="794"/>
      <c r="ET478" s="794"/>
      <c r="EU478" s="794"/>
      <c r="EV478" s="794"/>
      <c r="EW478" s="794"/>
      <c r="EX478" s="794"/>
      <c r="EY478" s="794"/>
      <c r="EZ478" s="797"/>
      <c r="FA478" s="794"/>
      <c r="FB478" s="794"/>
      <c r="FC478" s="794"/>
      <c r="FD478" s="794"/>
      <c r="FE478" s="794"/>
      <c r="FF478" s="794"/>
      <c r="FG478" s="794"/>
      <c r="FH478" s="794"/>
      <c r="FI478" s="794"/>
      <c r="FJ478" s="794"/>
      <c r="FK478" s="794"/>
      <c r="FL478" s="794"/>
      <c r="FM478" s="794"/>
      <c r="FN478" s="794"/>
      <c r="FO478" s="794"/>
      <c r="FP478" s="794"/>
      <c r="FQ478" s="794"/>
      <c r="FR478" s="794"/>
      <c r="FS478" s="794"/>
      <c r="FT478" s="794"/>
      <c r="FU478" s="794"/>
      <c r="FV478" s="812" t="str">
        <f t="shared" si="119"/>
        <v/>
      </c>
      <c r="FW478" s="806" t="str">
        <f t="shared" si="120"/>
        <v/>
      </c>
      <c r="FX478" s="807" t="str">
        <f t="shared" si="121"/>
        <v/>
      </c>
      <c r="FY478" s="807" t="str">
        <f t="shared" si="122"/>
        <v/>
      </c>
      <c r="FZ478" s="808" t="str">
        <f t="shared" si="123"/>
        <v/>
      </c>
    </row>
    <row r="479" spans="14:182" x14ac:dyDescent="0.2">
      <c r="N479" s="804">
        <f>SUM(AirVision!A478)</f>
        <v>0</v>
      </c>
      <c r="O479" s="793"/>
      <c r="P479" s="794"/>
      <c r="Q479" s="794"/>
      <c r="R479" s="797"/>
      <c r="S479" s="797"/>
      <c r="T479" s="797"/>
      <c r="U479" s="797"/>
      <c r="V479" s="797"/>
      <c r="W479" s="797"/>
      <c r="X479" s="797"/>
      <c r="Y479" s="797"/>
      <c r="Z479" s="797"/>
      <c r="AA479" s="797"/>
      <c r="AB479" s="797"/>
      <c r="AC479" s="797"/>
      <c r="AD479" s="797"/>
      <c r="AE479" s="794"/>
      <c r="AF479" s="794"/>
      <c r="AG479" s="794"/>
      <c r="AH479" s="794"/>
      <c r="AI479" s="794"/>
      <c r="AJ479" s="794"/>
      <c r="AK479" s="794"/>
      <c r="AL479" s="794"/>
      <c r="AM479" s="794"/>
      <c r="AN479" s="794"/>
      <c r="AO479" s="794"/>
      <c r="AP479" s="794"/>
      <c r="AQ479" s="794"/>
      <c r="AR479" s="794"/>
      <c r="AS479" s="794"/>
      <c r="AT479" s="794"/>
      <c r="AU479" s="794"/>
      <c r="AV479" s="794"/>
      <c r="AW479" s="794"/>
      <c r="AX479" s="794"/>
      <c r="AY479" s="794"/>
      <c r="AZ479" s="794"/>
      <c r="BA479" s="794"/>
      <c r="BB479" s="794"/>
      <c r="BC479" s="794"/>
      <c r="BD479" s="794"/>
      <c r="BE479" s="794"/>
      <c r="BF479" s="794"/>
      <c r="BG479" s="794"/>
      <c r="BH479" s="794"/>
      <c r="BI479" s="794"/>
      <c r="BJ479" s="794"/>
      <c r="BK479" s="794"/>
      <c r="BL479" s="794"/>
      <c r="BM479" s="794"/>
      <c r="BN479" s="812" t="str">
        <f t="shared" si="114"/>
        <v/>
      </c>
      <c r="BO479" s="806" t="str">
        <f t="shared" si="115"/>
        <v/>
      </c>
      <c r="BP479" s="807" t="str">
        <f t="shared" si="116"/>
        <v/>
      </c>
      <c r="BQ479" s="807" t="str">
        <f t="shared" si="117"/>
        <v/>
      </c>
      <c r="BR479" s="808" t="str">
        <f t="shared" si="118"/>
        <v/>
      </c>
      <c r="BS479" s="793"/>
      <c r="BT479" s="794"/>
      <c r="BU479" s="794"/>
      <c r="BV479" s="797"/>
      <c r="BW479" s="797"/>
      <c r="BX479" s="797"/>
      <c r="BY479" s="797"/>
      <c r="BZ479" s="797"/>
      <c r="CA479" s="797"/>
      <c r="CB479" s="797"/>
      <c r="CC479" s="797"/>
      <c r="CD479" s="797"/>
      <c r="CE479" s="797"/>
      <c r="CF479" s="797"/>
      <c r="CG479" s="797"/>
      <c r="CH479" s="797"/>
      <c r="CI479" s="794"/>
      <c r="CJ479" s="794"/>
      <c r="CK479" s="794"/>
      <c r="CL479" s="794"/>
      <c r="CM479" s="794"/>
      <c r="CN479" s="794"/>
      <c r="CO479" s="794"/>
      <c r="CP479" s="794"/>
      <c r="CQ479" s="794"/>
      <c r="CR479" s="794"/>
      <c r="CS479" s="794"/>
      <c r="CT479" s="794"/>
      <c r="CU479" s="794"/>
      <c r="CV479" s="797"/>
      <c r="CW479" s="794"/>
      <c r="CX479" s="794"/>
      <c r="CY479" s="794"/>
      <c r="CZ479" s="794"/>
      <c r="DA479" s="794"/>
      <c r="DB479" s="794"/>
      <c r="DC479" s="794"/>
      <c r="DD479" s="794"/>
      <c r="DE479" s="794"/>
      <c r="DF479" s="794"/>
      <c r="DG479" s="794"/>
      <c r="DH479" s="794"/>
      <c r="DI479" s="794"/>
      <c r="DJ479" s="794"/>
      <c r="DK479" s="794"/>
      <c r="DL479" s="794"/>
      <c r="DM479" s="794"/>
      <c r="DN479" s="794"/>
      <c r="DO479" s="794"/>
      <c r="DP479" s="794"/>
      <c r="DQ479" s="794"/>
      <c r="DR479" s="812" t="str">
        <f t="shared" si="109"/>
        <v/>
      </c>
      <c r="DS479" s="806" t="str">
        <f t="shared" si="110"/>
        <v/>
      </c>
      <c r="DT479" s="807" t="str">
        <f t="shared" si="111"/>
        <v/>
      </c>
      <c r="DU479" s="807" t="str">
        <f t="shared" si="112"/>
        <v/>
      </c>
      <c r="DV479" s="808" t="str">
        <f t="shared" si="113"/>
        <v/>
      </c>
      <c r="DW479" s="793"/>
      <c r="DX479" s="794"/>
      <c r="DY479" s="794"/>
      <c r="DZ479" s="797"/>
      <c r="EA479" s="797"/>
      <c r="EB479" s="797"/>
      <c r="EC479" s="797"/>
      <c r="ED479" s="797"/>
      <c r="EE479" s="797"/>
      <c r="EF479" s="797"/>
      <c r="EG479" s="797"/>
      <c r="EH479" s="797"/>
      <c r="EI479" s="797"/>
      <c r="EJ479" s="797"/>
      <c r="EK479" s="797"/>
      <c r="EL479" s="797"/>
      <c r="EM479" s="794"/>
      <c r="EN479" s="794"/>
      <c r="EO479" s="794"/>
      <c r="EP479" s="794"/>
      <c r="EQ479" s="794"/>
      <c r="ER479" s="794"/>
      <c r="ES479" s="794"/>
      <c r="ET479" s="794"/>
      <c r="EU479" s="794"/>
      <c r="EV479" s="794"/>
      <c r="EW479" s="794"/>
      <c r="EX479" s="794"/>
      <c r="EY479" s="794"/>
      <c r="EZ479" s="797"/>
      <c r="FA479" s="794"/>
      <c r="FB479" s="794"/>
      <c r="FC479" s="794"/>
      <c r="FD479" s="794"/>
      <c r="FE479" s="794"/>
      <c r="FF479" s="794"/>
      <c r="FG479" s="794"/>
      <c r="FH479" s="794"/>
      <c r="FI479" s="794"/>
      <c r="FJ479" s="794"/>
      <c r="FK479" s="794"/>
      <c r="FL479" s="794"/>
      <c r="FM479" s="794"/>
      <c r="FN479" s="794"/>
      <c r="FO479" s="794"/>
      <c r="FP479" s="794"/>
      <c r="FQ479" s="794"/>
      <c r="FR479" s="794"/>
      <c r="FS479" s="794"/>
      <c r="FT479" s="794"/>
      <c r="FU479" s="794"/>
      <c r="FV479" s="812" t="str">
        <f t="shared" si="119"/>
        <v/>
      </c>
      <c r="FW479" s="806" t="str">
        <f t="shared" si="120"/>
        <v/>
      </c>
      <c r="FX479" s="807" t="str">
        <f t="shared" si="121"/>
        <v/>
      </c>
      <c r="FY479" s="807" t="str">
        <f t="shared" si="122"/>
        <v/>
      </c>
      <c r="FZ479" s="808" t="str">
        <f t="shared" si="123"/>
        <v/>
      </c>
    </row>
    <row r="480" spans="14:182" x14ac:dyDescent="0.2">
      <c r="N480" s="804">
        <f>SUM(AirVision!A479)</f>
        <v>0</v>
      </c>
      <c r="O480" s="793"/>
      <c r="P480" s="794"/>
      <c r="Q480" s="794"/>
      <c r="R480" s="797"/>
      <c r="S480" s="797"/>
      <c r="T480" s="797"/>
      <c r="U480" s="797"/>
      <c r="V480" s="797"/>
      <c r="W480" s="797"/>
      <c r="X480" s="797"/>
      <c r="Y480" s="797"/>
      <c r="Z480" s="797"/>
      <c r="AA480" s="797"/>
      <c r="AB480" s="797"/>
      <c r="AC480" s="797"/>
      <c r="AD480" s="797"/>
      <c r="AE480" s="794"/>
      <c r="AF480" s="794"/>
      <c r="AG480" s="794"/>
      <c r="AH480" s="794"/>
      <c r="AI480" s="794"/>
      <c r="AJ480" s="794"/>
      <c r="AK480" s="794"/>
      <c r="AL480" s="794"/>
      <c r="AM480" s="794"/>
      <c r="AN480" s="794"/>
      <c r="AO480" s="794"/>
      <c r="AP480" s="794"/>
      <c r="AQ480" s="794"/>
      <c r="AR480" s="794"/>
      <c r="AS480" s="794"/>
      <c r="AT480" s="794"/>
      <c r="AU480" s="794"/>
      <c r="AV480" s="794"/>
      <c r="AW480" s="794"/>
      <c r="AX480" s="794"/>
      <c r="AY480" s="794"/>
      <c r="AZ480" s="794"/>
      <c r="BA480" s="794"/>
      <c r="BB480" s="794"/>
      <c r="BC480" s="794"/>
      <c r="BD480" s="794"/>
      <c r="BE480" s="794"/>
      <c r="BF480" s="794"/>
      <c r="BG480" s="794"/>
      <c r="BH480" s="794"/>
      <c r="BI480" s="794"/>
      <c r="BJ480" s="794"/>
      <c r="BK480" s="794"/>
      <c r="BL480" s="794"/>
      <c r="BM480" s="794"/>
      <c r="BN480" s="812" t="str">
        <f t="shared" si="114"/>
        <v/>
      </c>
      <c r="BO480" s="806" t="str">
        <f t="shared" si="115"/>
        <v/>
      </c>
      <c r="BP480" s="807" t="str">
        <f t="shared" si="116"/>
        <v/>
      </c>
      <c r="BQ480" s="807" t="str">
        <f t="shared" si="117"/>
        <v/>
      </c>
      <c r="BR480" s="808" t="str">
        <f t="shared" si="118"/>
        <v/>
      </c>
      <c r="BS480" s="793"/>
      <c r="BT480" s="794"/>
      <c r="BU480" s="794"/>
      <c r="BV480" s="797"/>
      <c r="BW480" s="797"/>
      <c r="BX480" s="797"/>
      <c r="BY480" s="797"/>
      <c r="BZ480" s="797"/>
      <c r="CA480" s="797"/>
      <c r="CB480" s="797"/>
      <c r="CC480" s="797"/>
      <c r="CD480" s="797"/>
      <c r="CE480" s="797"/>
      <c r="CF480" s="797"/>
      <c r="CG480" s="797"/>
      <c r="CH480" s="797"/>
      <c r="CI480" s="794"/>
      <c r="CJ480" s="794"/>
      <c r="CK480" s="794"/>
      <c r="CL480" s="794"/>
      <c r="CM480" s="794"/>
      <c r="CN480" s="794"/>
      <c r="CO480" s="794"/>
      <c r="CP480" s="794"/>
      <c r="CQ480" s="794"/>
      <c r="CR480" s="794"/>
      <c r="CS480" s="794"/>
      <c r="CT480" s="794"/>
      <c r="CU480" s="794"/>
      <c r="CV480" s="797"/>
      <c r="CW480" s="794"/>
      <c r="CX480" s="794"/>
      <c r="CY480" s="794"/>
      <c r="CZ480" s="794"/>
      <c r="DA480" s="794"/>
      <c r="DB480" s="794"/>
      <c r="DC480" s="794"/>
      <c r="DD480" s="794"/>
      <c r="DE480" s="794"/>
      <c r="DF480" s="794"/>
      <c r="DG480" s="794"/>
      <c r="DH480" s="794"/>
      <c r="DI480" s="794"/>
      <c r="DJ480" s="794"/>
      <c r="DK480" s="794"/>
      <c r="DL480" s="794"/>
      <c r="DM480" s="794"/>
      <c r="DN480" s="794"/>
      <c r="DO480" s="794"/>
      <c r="DP480" s="794"/>
      <c r="DQ480" s="794"/>
      <c r="DR480" s="812" t="str">
        <f t="shared" ref="DR480:DR543" si="124">IF(ISNUMBER(BV480),BV480*2.237,"")</f>
        <v/>
      </c>
      <c r="DS480" s="806" t="str">
        <f t="shared" ref="DS480:DS543" si="125">IF(ISNUMBER(BW480),BW480*2.237,"")</f>
        <v/>
      </c>
      <c r="DT480" s="807" t="str">
        <f t="shared" ref="DT480:DT543" si="126">IF(ISNUMBER(CB480),CONVERT(CB480,"C","F"),"")</f>
        <v/>
      </c>
      <c r="DU480" s="807" t="str">
        <f t="shared" ref="DU480:DU543" si="127">IF(ISNUMBER(CC480),CONVERT(CC480,"C","F"),"")</f>
        <v/>
      </c>
      <c r="DV480" s="808" t="str">
        <f t="shared" ref="DV480:DV543" si="128">IF(ISNUMBER(CD480),CONVERT(CD480,"C","F"),"")</f>
        <v/>
      </c>
      <c r="DW480" s="793"/>
      <c r="DX480" s="794"/>
      <c r="DY480" s="794"/>
      <c r="DZ480" s="797"/>
      <c r="EA480" s="797"/>
      <c r="EB480" s="797"/>
      <c r="EC480" s="797"/>
      <c r="ED480" s="797"/>
      <c r="EE480" s="797"/>
      <c r="EF480" s="797"/>
      <c r="EG480" s="797"/>
      <c r="EH480" s="797"/>
      <c r="EI480" s="797"/>
      <c r="EJ480" s="797"/>
      <c r="EK480" s="797"/>
      <c r="EL480" s="797"/>
      <c r="EM480" s="794"/>
      <c r="EN480" s="794"/>
      <c r="EO480" s="794"/>
      <c r="EP480" s="794"/>
      <c r="EQ480" s="794"/>
      <c r="ER480" s="794"/>
      <c r="ES480" s="794"/>
      <c r="ET480" s="794"/>
      <c r="EU480" s="794"/>
      <c r="EV480" s="794"/>
      <c r="EW480" s="794"/>
      <c r="EX480" s="794"/>
      <c r="EY480" s="794"/>
      <c r="EZ480" s="797"/>
      <c r="FA480" s="794"/>
      <c r="FB480" s="794"/>
      <c r="FC480" s="794"/>
      <c r="FD480" s="794"/>
      <c r="FE480" s="794"/>
      <c r="FF480" s="794"/>
      <c r="FG480" s="794"/>
      <c r="FH480" s="794"/>
      <c r="FI480" s="794"/>
      <c r="FJ480" s="794"/>
      <c r="FK480" s="794"/>
      <c r="FL480" s="794"/>
      <c r="FM480" s="794"/>
      <c r="FN480" s="794"/>
      <c r="FO480" s="794"/>
      <c r="FP480" s="794"/>
      <c r="FQ480" s="794"/>
      <c r="FR480" s="794"/>
      <c r="FS480" s="794"/>
      <c r="FT480" s="794"/>
      <c r="FU480" s="794"/>
      <c r="FV480" s="812" t="str">
        <f t="shared" si="119"/>
        <v/>
      </c>
      <c r="FW480" s="806" t="str">
        <f t="shared" si="120"/>
        <v/>
      </c>
      <c r="FX480" s="807" t="str">
        <f t="shared" si="121"/>
        <v/>
      </c>
      <c r="FY480" s="807" t="str">
        <f t="shared" si="122"/>
        <v/>
      </c>
      <c r="FZ480" s="808" t="str">
        <f t="shared" si="123"/>
        <v/>
      </c>
    </row>
    <row r="481" spans="14:182" x14ac:dyDescent="0.2">
      <c r="N481" s="804">
        <f>SUM(AirVision!A480)</f>
        <v>0</v>
      </c>
      <c r="O481" s="793"/>
      <c r="P481" s="794"/>
      <c r="Q481" s="794"/>
      <c r="R481" s="797"/>
      <c r="S481" s="797"/>
      <c r="T481" s="797"/>
      <c r="U481" s="797"/>
      <c r="V481" s="797"/>
      <c r="W481" s="797"/>
      <c r="X481" s="797"/>
      <c r="Y481" s="797"/>
      <c r="Z481" s="797"/>
      <c r="AA481" s="797"/>
      <c r="AB481" s="797"/>
      <c r="AC481" s="797"/>
      <c r="AD481" s="797"/>
      <c r="AE481" s="794"/>
      <c r="AF481" s="794"/>
      <c r="AG481" s="794"/>
      <c r="AH481" s="794"/>
      <c r="AI481" s="794"/>
      <c r="AJ481" s="794"/>
      <c r="AK481" s="794"/>
      <c r="AL481" s="794"/>
      <c r="AM481" s="794"/>
      <c r="AN481" s="794"/>
      <c r="AO481" s="794"/>
      <c r="AP481" s="794"/>
      <c r="AQ481" s="794"/>
      <c r="AR481" s="794"/>
      <c r="AS481" s="794"/>
      <c r="AT481" s="794"/>
      <c r="AU481" s="794"/>
      <c r="AV481" s="794"/>
      <c r="AW481" s="794"/>
      <c r="AX481" s="794"/>
      <c r="AY481" s="794"/>
      <c r="AZ481" s="794"/>
      <c r="BA481" s="794"/>
      <c r="BB481" s="794"/>
      <c r="BC481" s="794"/>
      <c r="BD481" s="794"/>
      <c r="BE481" s="794"/>
      <c r="BF481" s="794"/>
      <c r="BG481" s="794"/>
      <c r="BH481" s="794"/>
      <c r="BI481" s="794"/>
      <c r="BJ481" s="794"/>
      <c r="BK481" s="794"/>
      <c r="BL481" s="794"/>
      <c r="BM481" s="794"/>
      <c r="BN481" s="812" t="str">
        <f t="shared" si="114"/>
        <v/>
      </c>
      <c r="BO481" s="806" t="str">
        <f t="shared" si="115"/>
        <v/>
      </c>
      <c r="BP481" s="807" t="str">
        <f t="shared" si="116"/>
        <v/>
      </c>
      <c r="BQ481" s="807" t="str">
        <f t="shared" si="117"/>
        <v/>
      </c>
      <c r="BR481" s="808" t="str">
        <f t="shared" si="118"/>
        <v/>
      </c>
      <c r="BS481" s="793"/>
      <c r="BT481" s="794"/>
      <c r="BU481" s="794"/>
      <c r="BV481" s="797"/>
      <c r="BW481" s="797"/>
      <c r="BX481" s="797"/>
      <c r="BY481" s="797"/>
      <c r="BZ481" s="797"/>
      <c r="CA481" s="797"/>
      <c r="CB481" s="797"/>
      <c r="CC481" s="797"/>
      <c r="CD481" s="797"/>
      <c r="CE481" s="797"/>
      <c r="CF481" s="797"/>
      <c r="CG481" s="797"/>
      <c r="CH481" s="797"/>
      <c r="CI481" s="794"/>
      <c r="CJ481" s="794"/>
      <c r="CK481" s="794"/>
      <c r="CL481" s="794"/>
      <c r="CM481" s="794"/>
      <c r="CN481" s="794"/>
      <c r="CO481" s="794"/>
      <c r="CP481" s="794"/>
      <c r="CQ481" s="794"/>
      <c r="CR481" s="794"/>
      <c r="CS481" s="794"/>
      <c r="CT481" s="794"/>
      <c r="CU481" s="794"/>
      <c r="CV481" s="797"/>
      <c r="CW481" s="794"/>
      <c r="CX481" s="794"/>
      <c r="CY481" s="794"/>
      <c r="CZ481" s="794"/>
      <c r="DA481" s="794"/>
      <c r="DB481" s="794"/>
      <c r="DC481" s="794"/>
      <c r="DD481" s="794"/>
      <c r="DE481" s="794"/>
      <c r="DF481" s="794"/>
      <c r="DG481" s="794"/>
      <c r="DH481" s="794"/>
      <c r="DI481" s="794"/>
      <c r="DJ481" s="794"/>
      <c r="DK481" s="794"/>
      <c r="DL481" s="794"/>
      <c r="DM481" s="794"/>
      <c r="DN481" s="794"/>
      <c r="DO481" s="794"/>
      <c r="DP481" s="794"/>
      <c r="DQ481" s="794"/>
      <c r="DR481" s="812" t="str">
        <f t="shared" si="124"/>
        <v/>
      </c>
      <c r="DS481" s="806" t="str">
        <f t="shared" si="125"/>
        <v/>
      </c>
      <c r="DT481" s="807" t="str">
        <f t="shared" si="126"/>
        <v/>
      </c>
      <c r="DU481" s="807" t="str">
        <f t="shared" si="127"/>
        <v/>
      </c>
      <c r="DV481" s="808" t="str">
        <f t="shared" si="128"/>
        <v/>
      </c>
      <c r="DW481" s="793"/>
      <c r="DX481" s="794"/>
      <c r="DY481" s="794"/>
      <c r="DZ481" s="797"/>
      <c r="EA481" s="797"/>
      <c r="EB481" s="797"/>
      <c r="EC481" s="797"/>
      <c r="ED481" s="797"/>
      <c r="EE481" s="797"/>
      <c r="EF481" s="797"/>
      <c r="EG481" s="797"/>
      <c r="EH481" s="797"/>
      <c r="EI481" s="797"/>
      <c r="EJ481" s="797"/>
      <c r="EK481" s="797"/>
      <c r="EL481" s="797"/>
      <c r="EM481" s="794"/>
      <c r="EN481" s="794"/>
      <c r="EO481" s="794"/>
      <c r="EP481" s="794"/>
      <c r="EQ481" s="794"/>
      <c r="ER481" s="794"/>
      <c r="ES481" s="794"/>
      <c r="ET481" s="794"/>
      <c r="EU481" s="794"/>
      <c r="EV481" s="794"/>
      <c r="EW481" s="794"/>
      <c r="EX481" s="794"/>
      <c r="EY481" s="794"/>
      <c r="EZ481" s="797"/>
      <c r="FA481" s="794"/>
      <c r="FB481" s="794"/>
      <c r="FC481" s="794"/>
      <c r="FD481" s="794"/>
      <c r="FE481" s="794"/>
      <c r="FF481" s="794"/>
      <c r="FG481" s="794"/>
      <c r="FH481" s="794"/>
      <c r="FI481" s="794"/>
      <c r="FJ481" s="794"/>
      <c r="FK481" s="794"/>
      <c r="FL481" s="794"/>
      <c r="FM481" s="794"/>
      <c r="FN481" s="794"/>
      <c r="FO481" s="794"/>
      <c r="FP481" s="794"/>
      <c r="FQ481" s="794"/>
      <c r="FR481" s="794"/>
      <c r="FS481" s="794"/>
      <c r="FT481" s="794"/>
      <c r="FU481" s="794"/>
      <c r="FV481" s="812" t="str">
        <f t="shared" si="119"/>
        <v/>
      </c>
      <c r="FW481" s="806" t="str">
        <f t="shared" si="120"/>
        <v/>
      </c>
      <c r="FX481" s="807" t="str">
        <f t="shared" si="121"/>
        <v/>
      </c>
      <c r="FY481" s="807" t="str">
        <f t="shared" si="122"/>
        <v/>
      </c>
      <c r="FZ481" s="808" t="str">
        <f t="shared" si="123"/>
        <v/>
      </c>
    </row>
    <row r="482" spans="14:182" x14ac:dyDescent="0.2">
      <c r="N482" s="804">
        <f>SUM(AirVision!A481)</f>
        <v>0</v>
      </c>
      <c r="O482" s="793"/>
      <c r="P482" s="794"/>
      <c r="Q482" s="794"/>
      <c r="R482" s="797"/>
      <c r="S482" s="797"/>
      <c r="T482" s="797"/>
      <c r="U482" s="797"/>
      <c r="V482" s="797"/>
      <c r="W482" s="797"/>
      <c r="X482" s="797"/>
      <c r="Y482" s="797"/>
      <c r="Z482" s="797"/>
      <c r="AA482" s="797"/>
      <c r="AB482" s="797"/>
      <c r="AC482" s="797"/>
      <c r="AD482" s="797"/>
      <c r="AE482" s="794"/>
      <c r="AF482" s="794"/>
      <c r="AG482" s="794"/>
      <c r="AH482" s="794"/>
      <c r="AI482" s="794"/>
      <c r="AJ482" s="794"/>
      <c r="AK482" s="794"/>
      <c r="AL482" s="794"/>
      <c r="AM482" s="794"/>
      <c r="AN482" s="794"/>
      <c r="AO482" s="794"/>
      <c r="AP482" s="794"/>
      <c r="AQ482" s="794"/>
      <c r="AR482" s="794"/>
      <c r="AS482" s="794"/>
      <c r="AT482" s="794"/>
      <c r="AU482" s="794"/>
      <c r="AV482" s="794"/>
      <c r="AW482" s="794"/>
      <c r="AX482" s="794"/>
      <c r="AY482" s="794"/>
      <c r="AZ482" s="794"/>
      <c r="BA482" s="794"/>
      <c r="BB482" s="794"/>
      <c r="BC482" s="794"/>
      <c r="BD482" s="794"/>
      <c r="BE482" s="794"/>
      <c r="BF482" s="794"/>
      <c r="BG482" s="794"/>
      <c r="BH482" s="794"/>
      <c r="BI482" s="794"/>
      <c r="BJ482" s="794"/>
      <c r="BK482" s="794"/>
      <c r="BL482" s="794"/>
      <c r="BM482" s="794"/>
      <c r="BN482" s="812" t="str">
        <f t="shared" si="114"/>
        <v/>
      </c>
      <c r="BO482" s="806" t="str">
        <f t="shared" si="115"/>
        <v/>
      </c>
      <c r="BP482" s="807" t="str">
        <f t="shared" si="116"/>
        <v/>
      </c>
      <c r="BQ482" s="807" t="str">
        <f t="shared" si="117"/>
        <v/>
      </c>
      <c r="BR482" s="808" t="str">
        <f t="shared" si="118"/>
        <v/>
      </c>
      <c r="BS482" s="793"/>
      <c r="BT482" s="794"/>
      <c r="BU482" s="794"/>
      <c r="BV482" s="797"/>
      <c r="BW482" s="797"/>
      <c r="BX482" s="797"/>
      <c r="BY482" s="797"/>
      <c r="BZ482" s="797"/>
      <c r="CA482" s="797"/>
      <c r="CB482" s="797"/>
      <c r="CC482" s="797"/>
      <c r="CD482" s="797"/>
      <c r="CE482" s="797"/>
      <c r="CF482" s="797"/>
      <c r="CG482" s="797"/>
      <c r="CH482" s="797"/>
      <c r="CI482" s="794"/>
      <c r="CJ482" s="794"/>
      <c r="CK482" s="794"/>
      <c r="CL482" s="794"/>
      <c r="CM482" s="794"/>
      <c r="CN482" s="794"/>
      <c r="CO482" s="794"/>
      <c r="CP482" s="794"/>
      <c r="CQ482" s="794"/>
      <c r="CR482" s="794"/>
      <c r="CS482" s="794"/>
      <c r="CT482" s="794"/>
      <c r="CU482" s="794"/>
      <c r="CV482" s="797"/>
      <c r="CW482" s="794"/>
      <c r="CX482" s="794"/>
      <c r="CY482" s="794"/>
      <c r="CZ482" s="794"/>
      <c r="DA482" s="794"/>
      <c r="DB482" s="794"/>
      <c r="DC482" s="794"/>
      <c r="DD482" s="794"/>
      <c r="DE482" s="794"/>
      <c r="DF482" s="794"/>
      <c r="DG482" s="794"/>
      <c r="DH482" s="794"/>
      <c r="DI482" s="794"/>
      <c r="DJ482" s="794"/>
      <c r="DK482" s="794"/>
      <c r="DL482" s="794"/>
      <c r="DM482" s="794"/>
      <c r="DN482" s="794"/>
      <c r="DO482" s="794"/>
      <c r="DP482" s="794"/>
      <c r="DQ482" s="794"/>
      <c r="DR482" s="812" t="str">
        <f t="shared" si="124"/>
        <v/>
      </c>
      <c r="DS482" s="806" t="str">
        <f t="shared" si="125"/>
        <v/>
      </c>
      <c r="DT482" s="807" t="str">
        <f t="shared" si="126"/>
        <v/>
      </c>
      <c r="DU482" s="807" t="str">
        <f t="shared" si="127"/>
        <v/>
      </c>
      <c r="DV482" s="808" t="str">
        <f t="shared" si="128"/>
        <v/>
      </c>
      <c r="DW482" s="793"/>
      <c r="DX482" s="794"/>
      <c r="DY482" s="794"/>
      <c r="DZ482" s="797"/>
      <c r="EA482" s="797"/>
      <c r="EB482" s="797"/>
      <c r="EC482" s="797"/>
      <c r="ED482" s="797"/>
      <c r="EE482" s="797"/>
      <c r="EF482" s="797"/>
      <c r="EG482" s="797"/>
      <c r="EH482" s="797"/>
      <c r="EI482" s="797"/>
      <c r="EJ482" s="797"/>
      <c r="EK482" s="797"/>
      <c r="EL482" s="797"/>
      <c r="EM482" s="794"/>
      <c r="EN482" s="794"/>
      <c r="EO482" s="794"/>
      <c r="EP482" s="794"/>
      <c r="EQ482" s="794"/>
      <c r="ER482" s="794"/>
      <c r="ES482" s="794"/>
      <c r="ET482" s="794"/>
      <c r="EU482" s="794"/>
      <c r="EV482" s="794"/>
      <c r="EW482" s="794"/>
      <c r="EX482" s="794"/>
      <c r="EY482" s="794"/>
      <c r="EZ482" s="797"/>
      <c r="FA482" s="794"/>
      <c r="FB482" s="794"/>
      <c r="FC482" s="794"/>
      <c r="FD482" s="794"/>
      <c r="FE482" s="794"/>
      <c r="FF482" s="794"/>
      <c r="FG482" s="794"/>
      <c r="FH482" s="794"/>
      <c r="FI482" s="794"/>
      <c r="FJ482" s="794"/>
      <c r="FK482" s="794"/>
      <c r="FL482" s="794"/>
      <c r="FM482" s="794"/>
      <c r="FN482" s="794"/>
      <c r="FO482" s="794"/>
      <c r="FP482" s="794"/>
      <c r="FQ482" s="794"/>
      <c r="FR482" s="794"/>
      <c r="FS482" s="794"/>
      <c r="FT482" s="794"/>
      <c r="FU482" s="794"/>
      <c r="FV482" s="812" t="str">
        <f t="shared" si="119"/>
        <v/>
      </c>
      <c r="FW482" s="806" t="str">
        <f t="shared" si="120"/>
        <v/>
      </c>
      <c r="FX482" s="807" t="str">
        <f t="shared" si="121"/>
        <v/>
      </c>
      <c r="FY482" s="807" t="str">
        <f t="shared" si="122"/>
        <v/>
      </c>
      <c r="FZ482" s="808" t="str">
        <f t="shared" si="123"/>
        <v/>
      </c>
    </row>
    <row r="483" spans="14:182" x14ac:dyDescent="0.2">
      <c r="N483" s="804">
        <f>SUM(AirVision!A482)</f>
        <v>0</v>
      </c>
      <c r="O483" s="793"/>
      <c r="P483" s="794"/>
      <c r="Q483" s="794"/>
      <c r="R483" s="797"/>
      <c r="S483" s="797"/>
      <c r="T483" s="797"/>
      <c r="U483" s="797"/>
      <c r="V483" s="797"/>
      <c r="W483" s="797"/>
      <c r="X483" s="797"/>
      <c r="Y483" s="797"/>
      <c r="Z483" s="797"/>
      <c r="AA483" s="797"/>
      <c r="AB483" s="797"/>
      <c r="AC483" s="797"/>
      <c r="AD483" s="797"/>
      <c r="AE483" s="794"/>
      <c r="AF483" s="794"/>
      <c r="AG483" s="794"/>
      <c r="AH483" s="794"/>
      <c r="AI483" s="794"/>
      <c r="AJ483" s="794"/>
      <c r="AK483" s="794"/>
      <c r="AL483" s="794"/>
      <c r="AM483" s="794"/>
      <c r="AN483" s="794"/>
      <c r="AO483" s="794"/>
      <c r="AP483" s="794"/>
      <c r="AQ483" s="794"/>
      <c r="AR483" s="794"/>
      <c r="AS483" s="794"/>
      <c r="AT483" s="794"/>
      <c r="AU483" s="794"/>
      <c r="AV483" s="794"/>
      <c r="AW483" s="794"/>
      <c r="AX483" s="794"/>
      <c r="AY483" s="794"/>
      <c r="AZ483" s="794"/>
      <c r="BA483" s="794"/>
      <c r="BB483" s="794"/>
      <c r="BC483" s="794"/>
      <c r="BD483" s="794"/>
      <c r="BE483" s="794"/>
      <c r="BF483" s="794"/>
      <c r="BG483" s="794"/>
      <c r="BH483" s="794"/>
      <c r="BI483" s="794"/>
      <c r="BJ483" s="794"/>
      <c r="BK483" s="794"/>
      <c r="BL483" s="794"/>
      <c r="BM483" s="794"/>
      <c r="BN483" s="812" t="str">
        <f t="shared" si="114"/>
        <v/>
      </c>
      <c r="BO483" s="806" t="str">
        <f t="shared" si="115"/>
        <v/>
      </c>
      <c r="BP483" s="807" t="str">
        <f t="shared" si="116"/>
        <v/>
      </c>
      <c r="BQ483" s="807" t="str">
        <f t="shared" si="117"/>
        <v/>
      </c>
      <c r="BR483" s="808" t="str">
        <f t="shared" si="118"/>
        <v/>
      </c>
      <c r="BS483" s="793"/>
      <c r="BT483" s="794"/>
      <c r="BU483" s="794"/>
      <c r="BV483" s="797"/>
      <c r="BW483" s="797"/>
      <c r="BX483" s="797"/>
      <c r="BY483" s="797"/>
      <c r="BZ483" s="797"/>
      <c r="CA483" s="797"/>
      <c r="CB483" s="797"/>
      <c r="CC483" s="797"/>
      <c r="CD483" s="797"/>
      <c r="CE483" s="797"/>
      <c r="CF483" s="797"/>
      <c r="CG483" s="797"/>
      <c r="CH483" s="797"/>
      <c r="CI483" s="794"/>
      <c r="CJ483" s="794"/>
      <c r="CK483" s="794"/>
      <c r="CL483" s="794"/>
      <c r="CM483" s="794"/>
      <c r="CN483" s="794"/>
      <c r="CO483" s="794"/>
      <c r="CP483" s="794"/>
      <c r="CQ483" s="794"/>
      <c r="CR483" s="794"/>
      <c r="CS483" s="794"/>
      <c r="CT483" s="794"/>
      <c r="CU483" s="794"/>
      <c r="CV483" s="797"/>
      <c r="CW483" s="794"/>
      <c r="CX483" s="794"/>
      <c r="CY483" s="794"/>
      <c r="CZ483" s="794"/>
      <c r="DA483" s="794"/>
      <c r="DB483" s="794"/>
      <c r="DC483" s="794"/>
      <c r="DD483" s="794"/>
      <c r="DE483" s="794"/>
      <c r="DF483" s="794"/>
      <c r="DG483" s="794"/>
      <c r="DH483" s="794"/>
      <c r="DI483" s="794"/>
      <c r="DJ483" s="794"/>
      <c r="DK483" s="794"/>
      <c r="DL483" s="794"/>
      <c r="DM483" s="794"/>
      <c r="DN483" s="794"/>
      <c r="DO483" s="794"/>
      <c r="DP483" s="794"/>
      <c r="DQ483" s="794"/>
      <c r="DR483" s="812" t="str">
        <f t="shared" si="124"/>
        <v/>
      </c>
      <c r="DS483" s="806" t="str">
        <f t="shared" si="125"/>
        <v/>
      </c>
      <c r="DT483" s="807" t="str">
        <f t="shared" si="126"/>
        <v/>
      </c>
      <c r="DU483" s="807" t="str">
        <f t="shared" si="127"/>
        <v/>
      </c>
      <c r="DV483" s="808" t="str">
        <f t="shared" si="128"/>
        <v/>
      </c>
      <c r="DW483" s="793"/>
      <c r="DX483" s="794"/>
      <c r="DY483" s="794"/>
      <c r="DZ483" s="797"/>
      <c r="EA483" s="797"/>
      <c r="EB483" s="797"/>
      <c r="EC483" s="797"/>
      <c r="ED483" s="797"/>
      <c r="EE483" s="797"/>
      <c r="EF483" s="797"/>
      <c r="EG483" s="797"/>
      <c r="EH483" s="797"/>
      <c r="EI483" s="797"/>
      <c r="EJ483" s="797"/>
      <c r="EK483" s="797"/>
      <c r="EL483" s="797"/>
      <c r="EM483" s="794"/>
      <c r="EN483" s="794"/>
      <c r="EO483" s="794"/>
      <c r="EP483" s="794"/>
      <c r="EQ483" s="794"/>
      <c r="ER483" s="794"/>
      <c r="ES483" s="794"/>
      <c r="ET483" s="794"/>
      <c r="EU483" s="794"/>
      <c r="EV483" s="794"/>
      <c r="EW483" s="794"/>
      <c r="EX483" s="794"/>
      <c r="EY483" s="794"/>
      <c r="EZ483" s="797"/>
      <c r="FA483" s="794"/>
      <c r="FB483" s="794"/>
      <c r="FC483" s="794"/>
      <c r="FD483" s="794"/>
      <c r="FE483" s="794"/>
      <c r="FF483" s="794"/>
      <c r="FG483" s="794"/>
      <c r="FH483" s="794"/>
      <c r="FI483" s="794"/>
      <c r="FJ483" s="794"/>
      <c r="FK483" s="794"/>
      <c r="FL483" s="794"/>
      <c r="FM483" s="794"/>
      <c r="FN483" s="794"/>
      <c r="FO483" s="794"/>
      <c r="FP483" s="794"/>
      <c r="FQ483" s="794"/>
      <c r="FR483" s="794"/>
      <c r="FS483" s="794"/>
      <c r="FT483" s="794"/>
      <c r="FU483" s="794"/>
      <c r="FV483" s="812" t="str">
        <f t="shared" si="119"/>
        <v/>
      </c>
      <c r="FW483" s="806" t="str">
        <f t="shared" si="120"/>
        <v/>
      </c>
      <c r="FX483" s="807" t="str">
        <f t="shared" si="121"/>
        <v/>
      </c>
      <c r="FY483" s="807" t="str">
        <f t="shared" si="122"/>
        <v/>
      </c>
      <c r="FZ483" s="808" t="str">
        <f t="shared" si="123"/>
        <v/>
      </c>
    </row>
    <row r="484" spans="14:182" x14ac:dyDescent="0.2">
      <c r="N484" s="804">
        <f>SUM(AirVision!A483)</f>
        <v>0</v>
      </c>
      <c r="O484" s="793"/>
      <c r="P484" s="794"/>
      <c r="Q484" s="794"/>
      <c r="R484" s="797"/>
      <c r="S484" s="797"/>
      <c r="T484" s="797"/>
      <c r="U484" s="797"/>
      <c r="V484" s="797"/>
      <c r="W484" s="797"/>
      <c r="X484" s="797"/>
      <c r="Y484" s="797"/>
      <c r="Z484" s="797"/>
      <c r="AA484" s="797"/>
      <c r="AB484" s="797"/>
      <c r="AC484" s="797"/>
      <c r="AD484" s="797"/>
      <c r="AE484" s="794"/>
      <c r="AF484" s="794"/>
      <c r="AG484" s="794"/>
      <c r="AH484" s="794"/>
      <c r="AI484" s="794"/>
      <c r="AJ484" s="794"/>
      <c r="AK484" s="794"/>
      <c r="AL484" s="794"/>
      <c r="AM484" s="794"/>
      <c r="AN484" s="794"/>
      <c r="AO484" s="794"/>
      <c r="AP484" s="794"/>
      <c r="AQ484" s="794"/>
      <c r="AR484" s="794"/>
      <c r="AS484" s="794"/>
      <c r="AT484" s="794"/>
      <c r="AU484" s="794"/>
      <c r="AV484" s="794"/>
      <c r="AW484" s="794"/>
      <c r="AX484" s="794"/>
      <c r="AY484" s="794"/>
      <c r="AZ484" s="794"/>
      <c r="BA484" s="794"/>
      <c r="BB484" s="794"/>
      <c r="BC484" s="794"/>
      <c r="BD484" s="794"/>
      <c r="BE484" s="794"/>
      <c r="BF484" s="794"/>
      <c r="BG484" s="794"/>
      <c r="BH484" s="794"/>
      <c r="BI484" s="794"/>
      <c r="BJ484" s="794"/>
      <c r="BK484" s="794"/>
      <c r="BL484" s="794"/>
      <c r="BM484" s="794"/>
      <c r="BN484" s="812" t="str">
        <f t="shared" si="114"/>
        <v/>
      </c>
      <c r="BO484" s="806" t="str">
        <f t="shared" si="115"/>
        <v/>
      </c>
      <c r="BP484" s="807" t="str">
        <f t="shared" si="116"/>
        <v/>
      </c>
      <c r="BQ484" s="807" t="str">
        <f t="shared" si="117"/>
        <v/>
      </c>
      <c r="BR484" s="808" t="str">
        <f t="shared" si="118"/>
        <v/>
      </c>
      <c r="BS484" s="793"/>
      <c r="BT484" s="794"/>
      <c r="BU484" s="794"/>
      <c r="BV484" s="797"/>
      <c r="BW484" s="797"/>
      <c r="BX484" s="797"/>
      <c r="BY484" s="797"/>
      <c r="BZ484" s="797"/>
      <c r="CA484" s="797"/>
      <c r="CB484" s="797"/>
      <c r="CC484" s="797"/>
      <c r="CD484" s="797"/>
      <c r="CE484" s="797"/>
      <c r="CF484" s="797"/>
      <c r="CG484" s="797"/>
      <c r="CH484" s="797"/>
      <c r="CI484" s="794"/>
      <c r="CJ484" s="794"/>
      <c r="CK484" s="794"/>
      <c r="CL484" s="794"/>
      <c r="CM484" s="794"/>
      <c r="CN484" s="794"/>
      <c r="CO484" s="794"/>
      <c r="CP484" s="794"/>
      <c r="CQ484" s="794"/>
      <c r="CR484" s="794"/>
      <c r="CS484" s="794"/>
      <c r="CT484" s="794"/>
      <c r="CU484" s="794"/>
      <c r="CV484" s="797"/>
      <c r="CW484" s="794"/>
      <c r="CX484" s="794"/>
      <c r="CY484" s="794"/>
      <c r="CZ484" s="794"/>
      <c r="DA484" s="794"/>
      <c r="DB484" s="794"/>
      <c r="DC484" s="794"/>
      <c r="DD484" s="794"/>
      <c r="DE484" s="794"/>
      <c r="DF484" s="794"/>
      <c r="DG484" s="794"/>
      <c r="DH484" s="794"/>
      <c r="DI484" s="794"/>
      <c r="DJ484" s="794"/>
      <c r="DK484" s="794"/>
      <c r="DL484" s="794"/>
      <c r="DM484" s="794"/>
      <c r="DN484" s="794"/>
      <c r="DO484" s="794"/>
      <c r="DP484" s="794"/>
      <c r="DQ484" s="794"/>
      <c r="DR484" s="812" t="str">
        <f t="shared" si="124"/>
        <v/>
      </c>
      <c r="DS484" s="806" t="str">
        <f t="shared" si="125"/>
        <v/>
      </c>
      <c r="DT484" s="807" t="str">
        <f t="shared" si="126"/>
        <v/>
      </c>
      <c r="DU484" s="807" t="str">
        <f t="shared" si="127"/>
        <v/>
      </c>
      <c r="DV484" s="808" t="str">
        <f t="shared" si="128"/>
        <v/>
      </c>
      <c r="DW484" s="793"/>
      <c r="DX484" s="794"/>
      <c r="DY484" s="794"/>
      <c r="DZ484" s="797"/>
      <c r="EA484" s="797"/>
      <c r="EB484" s="797"/>
      <c r="EC484" s="797"/>
      <c r="ED484" s="797"/>
      <c r="EE484" s="797"/>
      <c r="EF484" s="797"/>
      <c r="EG484" s="797"/>
      <c r="EH484" s="797"/>
      <c r="EI484" s="797"/>
      <c r="EJ484" s="797"/>
      <c r="EK484" s="797"/>
      <c r="EL484" s="797"/>
      <c r="EM484" s="794"/>
      <c r="EN484" s="794"/>
      <c r="EO484" s="794"/>
      <c r="EP484" s="794"/>
      <c r="EQ484" s="794"/>
      <c r="ER484" s="794"/>
      <c r="ES484" s="794"/>
      <c r="ET484" s="794"/>
      <c r="EU484" s="794"/>
      <c r="EV484" s="794"/>
      <c r="EW484" s="794"/>
      <c r="EX484" s="794"/>
      <c r="EY484" s="794"/>
      <c r="EZ484" s="797"/>
      <c r="FA484" s="794"/>
      <c r="FB484" s="794"/>
      <c r="FC484" s="794"/>
      <c r="FD484" s="794"/>
      <c r="FE484" s="794"/>
      <c r="FF484" s="794"/>
      <c r="FG484" s="794"/>
      <c r="FH484" s="794"/>
      <c r="FI484" s="794"/>
      <c r="FJ484" s="794"/>
      <c r="FK484" s="794"/>
      <c r="FL484" s="794"/>
      <c r="FM484" s="794"/>
      <c r="FN484" s="794"/>
      <c r="FO484" s="794"/>
      <c r="FP484" s="794"/>
      <c r="FQ484" s="794"/>
      <c r="FR484" s="794"/>
      <c r="FS484" s="794"/>
      <c r="FT484" s="794"/>
      <c r="FU484" s="794"/>
      <c r="FV484" s="812" t="str">
        <f t="shared" si="119"/>
        <v/>
      </c>
      <c r="FW484" s="806" t="str">
        <f t="shared" si="120"/>
        <v/>
      </c>
      <c r="FX484" s="807" t="str">
        <f t="shared" si="121"/>
        <v/>
      </c>
      <c r="FY484" s="807" t="str">
        <f t="shared" si="122"/>
        <v/>
      </c>
      <c r="FZ484" s="808" t="str">
        <f t="shared" si="123"/>
        <v/>
      </c>
    </row>
    <row r="485" spans="14:182" x14ac:dyDescent="0.2">
      <c r="N485" s="804">
        <f>SUM(AirVision!A484)</f>
        <v>0</v>
      </c>
      <c r="O485" s="793"/>
      <c r="P485" s="794"/>
      <c r="Q485" s="794"/>
      <c r="R485" s="797"/>
      <c r="S485" s="797"/>
      <c r="T485" s="797"/>
      <c r="U485" s="797"/>
      <c r="V485" s="797"/>
      <c r="W485" s="797"/>
      <c r="X485" s="797"/>
      <c r="Y485" s="797"/>
      <c r="Z485" s="797"/>
      <c r="AA485" s="797"/>
      <c r="AB485" s="797"/>
      <c r="AC485" s="797"/>
      <c r="AD485" s="797"/>
      <c r="AE485" s="794"/>
      <c r="AF485" s="794"/>
      <c r="AG485" s="794"/>
      <c r="AH485" s="794"/>
      <c r="AI485" s="794"/>
      <c r="AJ485" s="794"/>
      <c r="AK485" s="794"/>
      <c r="AL485" s="794"/>
      <c r="AM485" s="794"/>
      <c r="AN485" s="794"/>
      <c r="AO485" s="794"/>
      <c r="AP485" s="794"/>
      <c r="AQ485" s="794"/>
      <c r="AR485" s="794"/>
      <c r="AS485" s="794"/>
      <c r="AT485" s="794"/>
      <c r="AU485" s="794"/>
      <c r="AV485" s="794"/>
      <c r="AW485" s="794"/>
      <c r="AX485" s="794"/>
      <c r="AY485" s="794"/>
      <c r="AZ485" s="794"/>
      <c r="BA485" s="794"/>
      <c r="BB485" s="794"/>
      <c r="BC485" s="794"/>
      <c r="BD485" s="794"/>
      <c r="BE485" s="794"/>
      <c r="BF485" s="794"/>
      <c r="BG485" s="794"/>
      <c r="BH485" s="794"/>
      <c r="BI485" s="794"/>
      <c r="BJ485" s="794"/>
      <c r="BK485" s="794"/>
      <c r="BL485" s="794"/>
      <c r="BM485" s="794"/>
      <c r="BN485" s="812" t="str">
        <f t="shared" si="114"/>
        <v/>
      </c>
      <c r="BO485" s="806" t="str">
        <f t="shared" si="115"/>
        <v/>
      </c>
      <c r="BP485" s="807" t="str">
        <f t="shared" si="116"/>
        <v/>
      </c>
      <c r="BQ485" s="807" t="str">
        <f t="shared" si="117"/>
        <v/>
      </c>
      <c r="BR485" s="808" t="str">
        <f t="shared" si="118"/>
        <v/>
      </c>
      <c r="BS485" s="793"/>
      <c r="BT485" s="794"/>
      <c r="BU485" s="794"/>
      <c r="BV485" s="797"/>
      <c r="BW485" s="797"/>
      <c r="BX485" s="797"/>
      <c r="BY485" s="797"/>
      <c r="BZ485" s="797"/>
      <c r="CA485" s="797"/>
      <c r="CB485" s="797"/>
      <c r="CC485" s="797"/>
      <c r="CD485" s="797"/>
      <c r="CE485" s="797"/>
      <c r="CF485" s="797"/>
      <c r="CG485" s="797"/>
      <c r="CH485" s="797"/>
      <c r="CI485" s="794"/>
      <c r="CJ485" s="794"/>
      <c r="CK485" s="794"/>
      <c r="CL485" s="794"/>
      <c r="CM485" s="794"/>
      <c r="CN485" s="794"/>
      <c r="CO485" s="794"/>
      <c r="CP485" s="794"/>
      <c r="CQ485" s="794"/>
      <c r="CR485" s="794"/>
      <c r="CS485" s="794"/>
      <c r="CT485" s="794"/>
      <c r="CU485" s="794"/>
      <c r="CV485" s="797"/>
      <c r="CW485" s="794"/>
      <c r="CX485" s="794"/>
      <c r="CY485" s="794"/>
      <c r="CZ485" s="794"/>
      <c r="DA485" s="794"/>
      <c r="DB485" s="794"/>
      <c r="DC485" s="794"/>
      <c r="DD485" s="794"/>
      <c r="DE485" s="794"/>
      <c r="DF485" s="794"/>
      <c r="DG485" s="794"/>
      <c r="DH485" s="794"/>
      <c r="DI485" s="794"/>
      <c r="DJ485" s="794"/>
      <c r="DK485" s="794"/>
      <c r="DL485" s="794"/>
      <c r="DM485" s="794"/>
      <c r="DN485" s="794"/>
      <c r="DO485" s="794"/>
      <c r="DP485" s="794"/>
      <c r="DQ485" s="794"/>
      <c r="DR485" s="812" t="str">
        <f t="shared" si="124"/>
        <v/>
      </c>
      <c r="DS485" s="806" t="str">
        <f t="shared" si="125"/>
        <v/>
      </c>
      <c r="DT485" s="807" t="str">
        <f t="shared" si="126"/>
        <v/>
      </c>
      <c r="DU485" s="807" t="str">
        <f t="shared" si="127"/>
        <v/>
      </c>
      <c r="DV485" s="808" t="str">
        <f t="shared" si="128"/>
        <v/>
      </c>
      <c r="DW485" s="793"/>
      <c r="DX485" s="794"/>
      <c r="DY485" s="794"/>
      <c r="DZ485" s="797"/>
      <c r="EA485" s="797"/>
      <c r="EB485" s="797"/>
      <c r="EC485" s="797"/>
      <c r="ED485" s="797"/>
      <c r="EE485" s="797"/>
      <c r="EF485" s="797"/>
      <c r="EG485" s="797"/>
      <c r="EH485" s="797"/>
      <c r="EI485" s="797"/>
      <c r="EJ485" s="797"/>
      <c r="EK485" s="797"/>
      <c r="EL485" s="797"/>
      <c r="EM485" s="794"/>
      <c r="EN485" s="794"/>
      <c r="EO485" s="794"/>
      <c r="EP485" s="794"/>
      <c r="EQ485" s="794"/>
      <c r="ER485" s="794"/>
      <c r="ES485" s="794"/>
      <c r="ET485" s="794"/>
      <c r="EU485" s="794"/>
      <c r="EV485" s="794"/>
      <c r="EW485" s="794"/>
      <c r="EX485" s="794"/>
      <c r="EY485" s="794"/>
      <c r="EZ485" s="797"/>
      <c r="FA485" s="794"/>
      <c r="FB485" s="794"/>
      <c r="FC485" s="794"/>
      <c r="FD485" s="794"/>
      <c r="FE485" s="794"/>
      <c r="FF485" s="794"/>
      <c r="FG485" s="794"/>
      <c r="FH485" s="794"/>
      <c r="FI485" s="794"/>
      <c r="FJ485" s="794"/>
      <c r="FK485" s="794"/>
      <c r="FL485" s="794"/>
      <c r="FM485" s="794"/>
      <c r="FN485" s="794"/>
      <c r="FO485" s="794"/>
      <c r="FP485" s="794"/>
      <c r="FQ485" s="794"/>
      <c r="FR485" s="794"/>
      <c r="FS485" s="794"/>
      <c r="FT485" s="794"/>
      <c r="FU485" s="794"/>
      <c r="FV485" s="812" t="str">
        <f t="shared" si="119"/>
        <v/>
      </c>
      <c r="FW485" s="806" t="str">
        <f t="shared" si="120"/>
        <v/>
      </c>
      <c r="FX485" s="807" t="str">
        <f t="shared" si="121"/>
        <v/>
      </c>
      <c r="FY485" s="807" t="str">
        <f t="shared" si="122"/>
        <v/>
      </c>
      <c r="FZ485" s="808" t="str">
        <f t="shared" si="123"/>
        <v/>
      </c>
    </row>
    <row r="486" spans="14:182" x14ac:dyDescent="0.2">
      <c r="N486" s="804">
        <f>SUM(AirVision!A485)</f>
        <v>0</v>
      </c>
      <c r="O486" s="793"/>
      <c r="P486" s="794"/>
      <c r="Q486" s="794"/>
      <c r="R486" s="797"/>
      <c r="S486" s="797"/>
      <c r="T486" s="797"/>
      <c r="U486" s="797"/>
      <c r="V486" s="797"/>
      <c r="W486" s="797"/>
      <c r="X486" s="797"/>
      <c r="Y486" s="797"/>
      <c r="Z486" s="797"/>
      <c r="AA486" s="797"/>
      <c r="AB486" s="797"/>
      <c r="AC486" s="797"/>
      <c r="AD486" s="797"/>
      <c r="AE486" s="794"/>
      <c r="AF486" s="794"/>
      <c r="AG486" s="794"/>
      <c r="AH486" s="794"/>
      <c r="AI486" s="794"/>
      <c r="AJ486" s="794"/>
      <c r="AK486" s="794"/>
      <c r="AL486" s="794"/>
      <c r="AM486" s="794"/>
      <c r="AN486" s="794"/>
      <c r="AO486" s="794"/>
      <c r="AP486" s="794"/>
      <c r="AQ486" s="794"/>
      <c r="AR486" s="794"/>
      <c r="AS486" s="794"/>
      <c r="AT486" s="794"/>
      <c r="AU486" s="794"/>
      <c r="AV486" s="794"/>
      <c r="AW486" s="794"/>
      <c r="AX486" s="794"/>
      <c r="AY486" s="794"/>
      <c r="AZ486" s="794"/>
      <c r="BA486" s="794"/>
      <c r="BB486" s="794"/>
      <c r="BC486" s="794"/>
      <c r="BD486" s="794"/>
      <c r="BE486" s="794"/>
      <c r="BF486" s="794"/>
      <c r="BG486" s="794"/>
      <c r="BH486" s="794"/>
      <c r="BI486" s="794"/>
      <c r="BJ486" s="794"/>
      <c r="BK486" s="794"/>
      <c r="BL486" s="794"/>
      <c r="BM486" s="794"/>
      <c r="BN486" s="812" t="str">
        <f t="shared" si="114"/>
        <v/>
      </c>
      <c r="BO486" s="806" t="str">
        <f t="shared" si="115"/>
        <v/>
      </c>
      <c r="BP486" s="807" t="str">
        <f t="shared" si="116"/>
        <v/>
      </c>
      <c r="BQ486" s="807" t="str">
        <f t="shared" si="117"/>
        <v/>
      </c>
      <c r="BR486" s="808" t="str">
        <f t="shared" si="118"/>
        <v/>
      </c>
      <c r="BS486" s="793"/>
      <c r="BT486" s="794"/>
      <c r="BU486" s="794"/>
      <c r="BV486" s="797"/>
      <c r="BW486" s="797"/>
      <c r="BX486" s="797"/>
      <c r="BY486" s="797"/>
      <c r="BZ486" s="797"/>
      <c r="CA486" s="797"/>
      <c r="CB486" s="797"/>
      <c r="CC486" s="797"/>
      <c r="CD486" s="797"/>
      <c r="CE486" s="797"/>
      <c r="CF486" s="797"/>
      <c r="CG486" s="797"/>
      <c r="CH486" s="797"/>
      <c r="CI486" s="794"/>
      <c r="CJ486" s="794"/>
      <c r="CK486" s="794"/>
      <c r="CL486" s="794"/>
      <c r="CM486" s="794"/>
      <c r="CN486" s="794"/>
      <c r="CO486" s="794"/>
      <c r="CP486" s="794"/>
      <c r="CQ486" s="794"/>
      <c r="CR486" s="794"/>
      <c r="CS486" s="794"/>
      <c r="CT486" s="794"/>
      <c r="CU486" s="794"/>
      <c r="CV486" s="797"/>
      <c r="CW486" s="794"/>
      <c r="CX486" s="794"/>
      <c r="CY486" s="794"/>
      <c r="CZ486" s="794"/>
      <c r="DA486" s="794"/>
      <c r="DB486" s="794"/>
      <c r="DC486" s="794"/>
      <c r="DD486" s="794"/>
      <c r="DE486" s="794"/>
      <c r="DF486" s="794"/>
      <c r="DG486" s="794"/>
      <c r="DH486" s="794"/>
      <c r="DI486" s="794"/>
      <c r="DJ486" s="794"/>
      <c r="DK486" s="794"/>
      <c r="DL486" s="794"/>
      <c r="DM486" s="794"/>
      <c r="DN486" s="794"/>
      <c r="DO486" s="794"/>
      <c r="DP486" s="794"/>
      <c r="DQ486" s="794"/>
      <c r="DR486" s="812" t="str">
        <f t="shared" si="124"/>
        <v/>
      </c>
      <c r="DS486" s="806" t="str">
        <f t="shared" si="125"/>
        <v/>
      </c>
      <c r="DT486" s="807" t="str">
        <f t="shared" si="126"/>
        <v/>
      </c>
      <c r="DU486" s="807" t="str">
        <f t="shared" si="127"/>
        <v/>
      </c>
      <c r="DV486" s="808" t="str">
        <f t="shared" si="128"/>
        <v/>
      </c>
      <c r="DW486" s="793"/>
      <c r="DX486" s="794"/>
      <c r="DY486" s="794"/>
      <c r="DZ486" s="797"/>
      <c r="EA486" s="797"/>
      <c r="EB486" s="797"/>
      <c r="EC486" s="797"/>
      <c r="ED486" s="797"/>
      <c r="EE486" s="797"/>
      <c r="EF486" s="797"/>
      <c r="EG486" s="797"/>
      <c r="EH486" s="797"/>
      <c r="EI486" s="797"/>
      <c r="EJ486" s="797"/>
      <c r="EK486" s="797"/>
      <c r="EL486" s="797"/>
      <c r="EM486" s="794"/>
      <c r="EN486" s="794"/>
      <c r="EO486" s="794"/>
      <c r="EP486" s="794"/>
      <c r="EQ486" s="794"/>
      <c r="ER486" s="794"/>
      <c r="ES486" s="794"/>
      <c r="ET486" s="794"/>
      <c r="EU486" s="794"/>
      <c r="EV486" s="794"/>
      <c r="EW486" s="794"/>
      <c r="EX486" s="794"/>
      <c r="EY486" s="794"/>
      <c r="EZ486" s="797"/>
      <c r="FA486" s="794"/>
      <c r="FB486" s="794"/>
      <c r="FC486" s="794"/>
      <c r="FD486" s="794"/>
      <c r="FE486" s="794"/>
      <c r="FF486" s="794"/>
      <c r="FG486" s="794"/>
      <c r="FH486" s="794"/>
      <c r="FI486" s="794"/>
      <c r="FJ486" s="794"/>
      <c r="FK486" s="794"/>
      <c r="FL486" s="794"/>
      <c r="FM486" s="794"/>
      <c r="FN486" s="794"/>
      <c r="FO486" s="794"/>
      <c r="FP486" s="794"/>
      <c r="FQ486" s="794"/>
      <c r="FR486" s="794"/>
      <c r="FS486" s="794"/>
      <c r="FT486" s="794"/>
      <c r="FU486" s="794"/>
      <c r="FV486" s="812" t="str">
        <f t="shared" si="119"/>
        <v/>
      </c>
      <c r="FW486" s="806" t="str">
        <f t="shared" si="120"/>
        <v/>
      </c>
      <c r="FX486" s="807" t="str">
        <f t="shared" si="121"/>
        <v/>
      </c>
      <c r="FY486" s="807" t="str">
        <f t="shared" si="122"/>
        <v/>
      </c>
      <c r="FZ486" s="808" t="str">
        <f t="shared" si="123"/>
        <v/>
      </c>
    </row>
    <row r="487" spans="14:182" x14ac:dyDescent="0.2">
      <c r="N487" s="804">
        <f>SUM(AirVision!A486)</f>
        <v>0</v>
      </c>
      <c r="O487" s="793"/>
      <c r="P487" s="794"/>
      <c r="Q487" s="794"/>
      <c r="R487" s="797"/>
      <c r="S487" s="797"/>
      <c r="T487" s="797"/>
      <c r="U487" s="797"/>
      <c r="V487" s="797"/>
      <c r="W487" s="797"/>
      <c r="X487" s="797"/>
      <c r="Y487" s="797"/>
      <c r="Z487" s="797"/>
      <c r="AA487" s="797"/>
      <c r="AB487" s="797"/>
      <c r="AC487" s="797"/>
      <c r="AD487" s="797"/>
      <c r="AE487" s="794"/>
      <c r="AF487" s="794"/>
      <c r="AG487" s="794"/>
      <c r="AH487" s="794"/>
      <c r="AI487" s="794"/>
      <c r="AJ487" s="794"/>
      <c r="AK487" s="794"/>
      <c r="AL487" s="794"/>
      <c r="AM487" s="794"/>
      <c r="AN487" s="794"/>
      <c r="AO487" s="794"/>
      <c r="AP487" s="794"/>
      <c r="AQ487" s="794"/>
      <c r="AR487" s="794"/>
      <c r="AS487" s="794"/>
      <c r="AT487" s="794"/>
      <c r="AU487" s="794"/>
      <c r="AV487" s="794"/>
      <c r="AW487" s="794"/>
      <c r="AX487" s="794"/>
      <c r="AY487" s="794"/>
      <c r="AZ487" s="794"/>
      <c r="BA487" s="794"/>
      <c r="BB487" s="794"/>
      <c r="BC487" s="794"/>
      <c r="BD487" s="794"/>
      <c r="BE487" s="794"/>
      <c r="BF487" s="794"/>
      <c r="BG487" s="794"/>
      <c r="BH487" s="794"/>
      <c r="BI487" s="794"/>
      <c r="BJ487" s="794"/>
      <c r="BK487" s="794"/>
      <c r="BL487" s="794"/>
      <c r="BM487" s="794"/>
      <c r="BN487" s="812" t="str">
        <f t="shared" si="114"/>
        <v/>
      </c>
      <c r="BO487" s="806" t="str">
        <f t="shared" si="115"/>
        <v/>
      </c>
      <c r="BP487" s="807" t="str">
        <f t="shared" si="116"/>
        <v/>
      </c>
      <c r="BQ487" s="807" t="str">
        <f t="shared" si="117"/>
        <v/>
      </c>
      <c r="BR487" s="808" t="str">
        <f t="shared" si="118"/>
        <v/>
      </c>
      <c r="BS487" s="793"/>
      <c r="BT487" s="794"/>
      <c r="BU487" s="794"/>
      <c r="BV487" s="797"/>
      <c r="BW487" s="797"/>
      <c r="BX487" s="797"/>
      <c r="BY487" s="797"/>
      <c r="BZ487" s="797"/>
      <c r="CA487" s="797"/>
      <c r="CB487" s="797"/>
      <c r="CC487" s="797"/>
      <c r="CD487" s="797"/>
      <c r="CE487" s="797"/>
      <c r="CF487" s="797"/>
      <c r="CG487" s="797"/>
      <c r="CH487" s="797"/>
      <c r="CI487" s="794"/>
      <c r="CJ487" s="794"/>
      <c r="CK487" s="794"/>
      <c r="CL487" s="794"/>
      <c r="CM487" s="794"/>
      <c r="CN487" s="794"/>
      <c r="CO487" s="794"/>
      <c r="CP487" s="794"/>
      <c r="CQ487" s="794"/>
      <c r="CR487" s="794"/>
      <c r="CS487" s="794"/>
      <c r="CT487" s="794"/>
      <c r="CU487" s="794"/>
      <c r="CV487" s="797"/>
      <c r="CW487" s="794"/>
      <c r="CX487" s="794"/>
      <c r="CY487" s="794"/>
      <c r="CZ487" s="794"/>
      <c r="DA487" s="794"/>
      <c r="DB487" s="794"/>
      <c r="DC487" s="794"/>
      <c r="DD487" s="794"/>
      <c r="DE487" s="794"/>
      <c r="DF487" s="794"/>
      <c r="DG487" s="794"/>
      <c r="DH487" s="794"/>
      <c r="DI487" s="794"/>
      <c r="DJ487" s="794"/>
      <c r="DK487" s="794"/>
      <c r="DL487" s="794"/>
      <c r="DM487" s="794"/>
      <c r="DN487" s="794"/>
      <c r="DO487" s="794"/>
      <c r="DP487" s="794"/>
      <c r="DQ487" s="794"/>
      <c r="DR487" s="812" t="str">
        <f t="shared" si="124"/>
        <v/>
      </c>
      <c r="DS487" s="806" t="str">
        <f t="shared" si="125"/>
        <v/>
      </c>
      <c r="DT487" s="807" t="str">
        <f t="shared" si="126"/>
        <v/>
      </c>
      <c r="DU487" s="807" t="str">
        <f t="shared" si="127"/>
        <v/>
      </c>
      <c r="DV487" s="808" t="str">
        <f t="shared" si="128"/>
        <v/>
      </c>
      <c r="DW487" s="793"/>
      <c r="DX487" s="794"/>
      <c r="DY487" s="794"/>
      <c r="DZ487" s="797"/>
      <c r="EA487" s="797"/>
      <c r="EB487" s="797"/>
      <c r="EC487" s="797"/>
      <c r="ED487" s="797"/>
      <c r="EE487" s="797"/>
      <c r="EF487" s="797"/>
      <c r="EG487" s="797"/>
      <c r="EH487" s="797"/>
      <c r="EI487" s="797"/>
      <c r="EJ487" s="797"/>
      <c r="EK487" s="797"/>
      <c r="EL487" s="797"/>
      <c r="EM487" s="794"/>
      <c r="EN487" s="794"/>
      <c r="EO487" s="794"/>
      <c r="EP487" s="794"/>
      <c r="EQ487" s="794"/>
      <c r="ER487" s="794"/>
      <c r="ES487" s="794"/>
      <c r="ET487" s="794"/>
      <c r="EU487" s="794"/>
      <c r="EV487" s="794"/>
      <c r="EW487" s="794"/>
      <c r="EX487" s="794"/>
      <c r="EY487" s="794"/>
      <c r="EZ487" s="797"/>
      <c r="FA487" s="794"/>
      <c r="FB487" s="794"/>
      <c r="FC487" s="794"/>
      <c r="FD487" s="794"/>
      <c r="FE487" s="794"/>
      <c r="FF487" s="794"/>
      <c r="FG487" s="794"/>
      <c r="FH487" s="794"/>
      <c r="FI487" s="794"/>
      <c r="FJ487" s="794"/>
      <c r="FK487" s="794"/>
      <c r="FL487" s="794"/>
      <c r="FM487" s="794"/>
      <c r="FN487" s="794"/>
      <c r="FO487" s="794"/>
      <c r="FP487" s="794"/>
      <c r="FQ487" s="794"/>
      <c r="FR487" s="794"/>
      <c r="FS487" s="794"/>
      <c r="FT487" s="794"/>
      <c r="FU487" s="794"/>
      <c r="FV487" s="812" t="str">
        <f t="shared" si="119"/>
        <v/>
      </c>
      <c r="FW487" s="806" t="str">
        <f t="shared" si="120"/>
        <v/>
      </c>
      <c r="FX487" s="807" t="str">
        <f t="shared" si="121"/>
        <v/>
      </c>
      <c r="FY487" s="807" t="str">
        <f t="shared" si="122"/>
        <v/>
      </c>
      <c r="FZ487" s="808" t="str">
        <f t="shared" si="123"/>
        <v/>
      </c>
    </row>
    <row r="488" spans="14:182" x14ac:dyDescent="0.2">
      <c r="N488" s="804">
        <f>SUM(AirVision!A487)</f>
        <v>0</v>
      </c>
      <c r="O488" s="793"/>
      <c r="P488" s="794"/>
      <c r="Q488" s="794"/>
      <c r="R488" s="797"/>
      <c r="S488" s="797"/>
      <c r="T488" s="797"/>
      <c r="U488" s="797"/>
      <c r="V488" s="797"/>
      <c r="W488" s="797"/>
      <c r="X488" s="797"/>
      <c r="Y488" s="797"/>
      <c r="Z488" s="797"/>
      <c r="AA488" s="797"/>
      <c r="AB488" s="797"/>
      <c r="AC488" s="797"/>
      <c r="AD488" s="797"/>
      <c r="AE488" s="794"/>
      <c r="AF488" s="794"/>
      <c r="AG488" s="794"/>
      <c r="AH488" s="794"/>
      <c r="AI488" s="794"/>
      <c r="AJ488" s="794"/>
      <c r="AK488" s="794"/>
      <c r="AL488" s="794"/>
      <c r="AM488" s="794"/>
      <c r="AN488" s="794"/>
      <c r="AO488" s="794"/>
      <c r="AP488" s="794"/>
      <c r="AQ488" s="794"/>
      <c r="AR488" s="794"/>
      <c r="AS488" s="794"/>
      <c r="AT488" s="794"/>
      <c r="AU488" s="794"/>
      <c r="AV488" s="794"/>
      <c r="AW488" s="794"/>
      <c r="AX488" s="794"/>
      <c r="AY488" s="794"/>
      <c r="AZ488" s="794"/>
      <c r="BA488" s="794"/>
      <c r="BB488" s="794"/>
      <c r="BC488" s="794"/>
      <c r="BD488" s="794"/>
      <c r="BE488" s="794"/>
      <c r="BF488" s="794"/>
      <c r="BG488" s="794"/>
      <c r="BH488" s="794"/>
      <c r="BI488" s="794"/>
      <c r="BJ488" s="794"/>
      <c r="BK488" s="794"/>
      <c r="BL488" s="794"/>
      <c r="BM488" s="794"/>
      <c r="BN488" s="812" t="str">
        <f t="shared" si="114"/>
        <v/>
      </c>
      <c r="BO488" s="806" t="str">
        <f t="shared" si="115"/>
        <v/>
      </c>
      <c r="BP488" s="807" t="str">
        <f t="shared" si="116"/>
        <v/>
      </c>
      <c r="BQ488" s="807" t="str">
        <f t="shared" si="117"/>
        <v/>
      </c>
      <c r="BR488" s="808" t="str">
        <f t="shared" si="118"/>
        <v/>
      </c>
      <c r="BS488" s="793"/>
      <c r="BT488" s="794"/>
      <c r="BU488" s="794"/>
      <c r="BV488" s="797"/>
      <c r="BW488" s="797"/>
      <c r="BX488" s="797"/>
      <c r="BY488" s="797"/>
      <c r="BZ488" s="797"/>
      <c r="CA488" s="797"/>
      <c r="CB488" s="797"/>
      <c r="CC488" s="797"/>
      <c r="CD488" s="797"/>
      <c r="CE488" s="797"/>
      <c r="CF488" s="797"/>
      <c r="CG488" s="797"/>
      <c r="CH488" s="797"/>
      <c r="CI488" s="794"/>
      <c r="CJ488" s="794"/>
      <c r="CK488" s="794"/>
      <c r="CL488" s="794"/>
      <c r="CM488" s="794"/>
      <c r="CN488" s="794"/>
      <c r="CO488" s="794"/>
      <c r="CP488" s="794"/>
      <c r="CQ488" s="794"/>
      <c r="CR488" s="794"/>
      <c r="CS488" s="794"/>
      <c r="CT488" s="794"/>
      <c r="CU488" s="794"/>
      <c r="CV488" s="797"/>
      <c r="CW488" s="794"/>
      <c r="CX488" s="794"/>
      <c r="CY488" s="794"/>
      <c r="CZ488" s="794"/>
      <c r="DA488" s="794"/>
      <c r="DB488" s="794"/>
      <c r="DC488" s="794"/>
      <c r="DD488" s="794"/>
      <c r="DE488" s="794"/>
      <c r="DF488" s="794"/>
      <c r="DG488" s="794"/>
      <c r="DH488" s="794"/>
      <c r="DI488" s="794"/>
      <c r="DJ488" s="794"/>
      <c r="DK488" s="794"/>
      <c r="DL488" s="794"/>
      <c r="DM488" s="794"/>
      <c r="DN488" s="794"/>
      <c r="DO488" s="794"/>
      <c r="DP488" s="794"/>
      <c r="DQ488" s="794"/>
      <c r="DR488" s="812" t="str">
        <f t="shared" si="124"/>
        <v/>
      </c>
      <c r="DS488" s="806" t="str">
        <f t="shared" si="125"/>
        <v/>
      </c>
      <c r="DT488" s="807" t="str">
        <f t="shared" si="126"/>
        <v/>
      </c>
      <c r="DU488" s="807" t="str">
        <f t="shared" si="127"/>
        <v/>
      </c>
      <c r="DV488" s="808" t="str">
        <f t="shared" si="128"/>
        <v/>
      </c>
      <c r="DW488" s="793"/>
      <c r="DX488" s="794"/>
      <c r="DY488" s="794"/>
      <c r="DZ488" s="797"/>
      <c r="EA488" s="797"/>
      <c r="EB488" s="797"/>
      <c r="EC488" s="797"/>
      <c r="ED488" s="797"/>
      <c r="EE488" s="797"/>
      <c r="EF488" s="797"/>
      <c r="EG488" s="797"/>
      <c r="EH488" s="797"/>
      <c r="EI488" s="797"/>
      <c r="EJ488" s="797"/>
      <c r="EK488" s="797"/>
      <c r="EL488" s="797"/>
      <c r="EM488" s="794"/>
      <c r="EN488" s="794"/>
      <c r="EO488" s="794"/>
      <c r="EP488" s="794"/>
      <c r="EQ488" s="794"/>
      <c r="ER488" s="794"/>
      <c r="ES488" s="794"/>
      <c r="ET488" s="794"/>
      <c r="EU488" s="794"/>
      <c r="EV488" s="794"/>
      <c r="EW488" s="794"/>
      <c r="EX488" s="794"/>
      <c r="EY488" s="794"/>
      <c r="EZ488" s="797"/>
      <c r="FA488" s="794"/>
      <c r="FB488" s="794"/>
      <c r="FC488" s="794"/>
      <c r="FD488" s="794"/>
      <c r="FE488" s="794"/>
      <c r="FF488" s="794"/>
      <c r="FG488" s="794"/>
      <c r="FH488" s="794"/>
      <c r="FI488" s="794"/>
      <c r="FJ488" s="794"/>
      <c r="FK488" s="794"/>
      <c r="FL488" s="794"/>
      <c r="FM488" s="794"/>
      <c r="FN488" s="794"/>
      <c r="FO488" s="794"/>
      <c r="FP488" s="794"/>
      <c r="FQ488" s="794"/>
      <c r="FR488" s="794"/>
      <c r="FS488" s="794"/>
      <c r="FT488" s="794"/>
      <c r="FU488" s="794"/>
      <c r="FV488" s="812" t="str">
        <f t="shared" si="119"/>
        <v/>
      </c>
      <c r="FW488" s="806" t="str">
        <f t="shared" si="120"/>
        <v/>
      </c>
      <c r="FX488" s="807" t="str">
        <f t="shared" si="121"/>
        <v/>
      </c>
      <c r="FY488" s="807" t="str">
        <f t="shared" si="122"/>
        <v/>
      </c>
      <c r="FZ488" s="808" t="str">
        <f t="shared" si="123"/>
        <v/>
      </c>
    </row>
    <row r="489" spans="14:182" x14ac:dyDescent="0.2">
      <c r="N489" s="804">
        <f>SUM(AirVision!A488)</f>
        <v>0</v>
      </c>
      <c r="O489" s="793"/>
      <c r="P489" s="794"/>
      <c r="Q489" s="794"/>
      <c r="R489" s="797"/>
      <c r="S489" s="797"/>
      <c r="T489" s="797"/>
      <c r="U489" s="797"/>
      <c r="V489" s="797"/>
      <c r="W489" s="797"/>
      <c r="X489" s="797"/>
      <c r="Y489" s="797"/>
      <c r="Z489" s="797"/>
      <c r="AA489" s="797"/>
      <c r="AB489" s="797"/>
      <c r="AC489" s="797"/>
      <c r="AD489" s="797"/>
      <c r="AE489" s="794"/>
      <c r="AF489" s="794"/>
      <c r="AG489" s="794"/>
      <c r="AH489" s="794"/>
      <c r="AI489" s="794"/>
      <c r="AJ489" s="794"/>
      <c r="AK489" s="794"/>
      <c r="AL489" s="794"/>
      <c r="AM489" s="794"/>
      <c r="AN489" s="794"/>
      <c r="AO489" s="794"/>
      <c r="AP489" s="794"/>
      <c r="AQ489" s="794"/>
      <c r="AR489" s="794"/>
      <c r="AS489" s="794"/>
      <c r="AT489" s="794"/>
      <c r="AU489" s="794"/>
      <c r="AV489" s="794"/>
      <c r="AW489" s="794"/>
      <c r="AX489" s="794"/>
      <c r="AY489" s="794"/>
      <c r="AZ489" s="794"/>
      <c r="BA489" s="794"/>
      <c r="BB489" s="794"/>
      <c r="BC489" s="794"/>
      <c r="BD489" s="794"/>
      <c r="BE489" s="794"/>
      <c r="BF489" s="794"/>
      <c r="BG489" s="794"/>
      <c r="BH489" s="794"/>
      <c r="BI489" s="794"/>
      <c r="BJ489" s="794"/>
      <c r="BK489" s="794"/>
      <c r="BL489" s="794"/>
      <c r="BM489" s="794"/>
      <c r="BN489" s="812" t="str">
        <f t="shared" si="114"/>
        <v/>
      </c>
      <c r="BO489" s="806" t="str">
        <f t="shared" si="115"/>
        <v/>
      </c>
      <c r="BP489" s="807" t="str">
        <f t="shared" si="116"/>
        <v/>
      </c>
      <c r="BQ489" s="807" t="str">
        <f t="shared" si="117"/>
        <v/>
      </c>
      <c r="BR489" s="808" t="str">
        <f t="shared" si="118"/>
        <v/>
      </c>
      <c r="BS489" s="793"/>
      <c r="BT489" s="794"/>
      <c r="BU489" s="794"/>
      <c r="BV489" s="797"/>
      <c r="BW489" s="797"/>
      <c r="BX489" s="797"/>
      <c r="BY489" s="797"/>
      <c r="BZ489" s="797"/>
      <c r="CA489" s="797"/>
      <c r="CB489" s="797"/>
      <c r="CC489" s="797"/>
      <c r="CD489" s="797"/>
      <c r="CE489" s="797"/>
      <c r="CF489" s="797"/>
      <c r="CG489" s="797"/>
      <c r="CH489" s="797"/>
      <c r="CI489" s="794"/>
      <c r="CJ489" s="794"/>
      <c r="CK489" s="794"/>
      <c r="CL489" s="794"/>
      <c r="CM489" s="794"/>
      <c r="CN489" s="794"/>
      <c r="CO489" s="794"/>
      <c r="CP489" s="794"/>
      <c r="CQ489" s="794"/>
      <c r="CR489" s="794"/>
      <c r="CS489" s="794"/>
      <c r="CT489" s="794"/>
      <c r="CU489" s="794"/>
      <c r="CV489" s="797"/>
      <c r="CW489" s="794"/>
      <c r="CX489" s="794"/>
      <c r="CY489" s="794"/>
      <c r="CZ489" s="794"/>
      <c r="DA489" s="794"/>
      <c r="DB489" s="794"/>
      <c r="DC489" s="794"/>
      <c r="DD489" s="794"/>
      <c r="DE489" s="794"/>
      <c r="DF489" s="794"/>
      <c r="DG489" s="794"/>
      <c r="DH489" s="794"/>
      <c r="DI489" s="794"/>
      <c r="DJ489" s="794"/>
      <c r="DK489" s="794"/>
      <c r="DL489" s="794"/>
      <c r="DM489" s="794"/>
      <c r="DN489" s="794"/>
      <c r="DO489" s="794"/>
      <c r="DP489" s="794"/>
      <c r="DQ489" s="794"/>
      <c r="DR489" s="812" t="str">
        <f t="shared" si="124"/>
        <v/>
      </c>
      <c r="DS489" s="806" t="str">
        <f t="shared" si="125"/>
        <v/>
      </c>
      <c r="DT489" s="807" t="str">
        <f t="shared" si="126"/>
        <v/>
      </c>
      <c r="DU489" s="807" t="str">
        <f t="shared" si="127"/>
        <v/>
      </c>
      <c r="DV489" s="808" t="str">
        <f t="shared" si="128"/>
        <v/>
      </c>
      <c r="DW489" s="793"/>
      <c r="DX489" s="794"/>
      <c r="DY489" s="794"/>
      <c r="DZ489" s="797"/>
      <c r="EA489" s="797"/>
      <c r="EB489" s="797"/>
      <c r="EC489" s="797"/>
      <c r="ED489" s="797"/>
      <c r="EE489" s="797"/>
      <c r="EF489" s="797"/>
      <c r="EG489" s="797"/>
      <c r="EH489" s="797"/>
      <c r="EI489" s="797"/>
      <c r="EJ489" s="797"/>
      <c r="EK489" s="797"/>
      <c r="EL489" s="797"/>
      <c r="EM489" s="794"/>
      <c r="EN489" s="794"/>
      <c r="EO489" s="794"/>
      <c r="EP489" s="794"/>
      <c r="EQ489" s="794"/>
      <c r="ER489" s="794"/>
      <c r="ES489" s="794"/>
      <c r="ET489" s="794"/>
      <c r="EU489" s="794"/>
      <c r="EV489" s="794"/>
      <c r="EW489" s="794"/>
      <c r="EX489" s="794"/>
      <c r="EY489" s="794"/>
      <c r="EZ489" s="797"/>
      <c r="FA489" s="794"/>
      <c r="FB489" s="794"/>
      <c r="FC489" s="794"/>
      <c r="FD489" s="794"/>
      <c r="FE489" s="794"/>
      <c r="FF489" s="794"/>
      <c r="FG489" s="794"/>
      <c r="FH489" s="794"/>
      <c r="FI489" s="794"/>
      <c r="FJ489" s="794"/>
      <c r="FK489" s="794"/>
      <c r="FL489" s="794"/>
      <c r="FM489" s="794"/>
      <c r="FN489" s="794"/>
      <c r="FO489" s="794"/>
      <c r="FP489" s="794"/>
      <c r="FQ489" s="794"/>
      <c r="FR489" s="794"/>
      <c r="FS489" s="794"/>
      <c r="FT489" s="794"/>
      <c r="FU489" s="794"/>
      <c r="FV489" s="812" t="str">
        <f t="shared" si="119"/>
        <v/>
      </c>
      <c r="FW489" s="806" t="str">
        <f t="shared" si="120"/>
        <v/>
      </c>
      <c r="FX489" s="807" t="str">
        <f t="shared" si="121"/>
        <v/>
      </c>
      <c r="FY489" s="807" t="str">
        <f t="shared" si="122"/>
        <v/>
      </c>
      <c r="FZ489" s="808" t="str">
        <f t="shared" si="123"/>
        <v/>
      </c>
    </row>
    <row r="490" spans="14:182" x14ac:dyDescent="0.2">
      <c r="N490" s="804">
        <f>SUM(AirVision!A489)</f>
        <v>0</v>
      </c>
      <c r="O490" s="793"/>
      <c r="P490" s="794"/>
      <c r="Q490" s="794"/>
      <c r="R490" s="797"/>
      <c r="S490" s="797"/>
      <c r="T490" s="797"/>
      <c r="U490" s="797"/>
      <c r="V490" s="797"/>
      <c r="W490" s="797"/>
      <c r="X490" s="797"/>
      <c r="Y490" s="797"/>
      <c r="Z490" s="797"/>
      <c r="AA490" s="797"/>
      <c r="AB490" s="797"/>
      <c r="AC490" s="797"/>
      <c r="AD490" s="797"/>
      <c r="AE490" s="794"/>
      <c r="AF490" s="794"/>
      <c r="AG490" s="794"/>
      <c r="AH490" s="794"/>
      <c r="AI490" s="794"/>
      <c r="AJ490" s="794"/>
      <c r="AK490" s="794"/>
      <c r="AL490" s="794"/>
      <c r="AM490" s="794"/>
      <c r="AN490" s="794"/>
      <c r="AO490" s="794"/>
      <c r="AP490" s="794"/>
      <c r="AQ490" s="794"/>
      <c r="AR490" s="794"/>
      <c r="AS490" s="794"/>
      <c r="AT490" s="794"/>
      <c r="AU490" s="794"/>
      <c r="AV490" s="794"/>
      <c r="AW490" s="794"/>
      <c r="AX490" s="794"/>
      <c r="AY490" s="794"/>
      <c r="AZ490" s="794"/>
      <c r="BA490" s="794"/>
      <c r="BB490" s="794"/>
      <c r="BC490" s="794"/>
      <c r="BD490" s="794"/>
      <c r="BE490" s="794"/>
      <c r="BF490" s="794"/>
      <c r="BG490" s="794"/>
      <c r="BH490" s="794"/>
      <c r="BI490" s="794"/>
      <c r="BJ490" s="794"/>
      <c r="BK490" s="794"/>
      <c r="BL490" s="794"/>
      <c r="BM490" s="794"/>
      <c r="BN490" s="812" t="str">
        <f t="shared" si="114"/>
        <v/>
      </c>
      <c r="BO490" s="806" t="str">
        <f t="shared" si="115"/>
        <v/>
      </c>
      <c r="BP490" s="807" t="str">
        <f t="shared" si="116"/>
        <v/>
      </c>
      <c r="BQ490" s="807" t="str">
        <f t="shared" si="117"/>
        <v/>
      </c>
      <c r="BR490" s="808" t="str">
        <f t="shared" si="118"/>
        <v/>
      </c>
      <c r="BS490" s="793"/>
      <c r="BT490" s="794"/>
      <c r="BU490" s="794"/>
      <c r="BV490" s="797"/>
      <c r="BW490" s="797"/>
      <c r="BX490" s="797"/>
      <c r="BY490" s="797"/>
      <c r="BZ490" s="797"/>
      <c r="CA490" s="797"/>
      <c r="CB490" s="797"/>
      <c r="CC490" s="797"/>
      <c r="CD490" s="797"/>
      <c r="CE490" s="797"/>
      <c r="CF490" s="797"/>
      <c r="CG490" s="797"/>
      <c r="CH490" s="797"/>
      <c r="CI490" s="794"/>
      <c r="CJ490" s="794"/>
      <c r="CK490" s="794"/>
      <c r="CL490" s="794"/>
      <c r="CM490" s="794"/>
      <c r="CN490" s="794"/>
      <c r="CO490" s="794"/>
      <c r="CP490" s="794"/>
      <c r="CQ490" s="794"/>
      <c r="CR490" s="794"/>
      <c r="CS490" s="794"/>
      <c r="CT490" s="794"/>
      <c r="CU490" s="794"/>
      <c r="CV490" s="797"/>
      <c r="CW490" s="794"/>
      <c r="CX490" s="794"/>
      <c r="CY490" s="794"/>
      <c r="CZ490" s="794"/>
      <c r="DA490" s="794"/>
      <c r="DB490" s="794"/>
      <c r="DC490" s="794"/>
      <c r="DD490" s="794"/>
      <c r="DE490" s="794"/>
      <c r="DF490" s="794"/>
      <c r="DG490" s="794"/>
      <c r="DH490" s="794"/>
      <c r="DI490" s="794"/>
      <c r="DJ490" s="794"/>
      <c r="DK490" s="794"/>
      <c r="DL490" s="794"/>
      <c r="DM490" s="794"/>
      <c r="DN490" s="794"/>
      <c r="DO490" s="794"/>
      <c r="DP490" s="794"/>
      <c r="DQ490" s="794"/>
      <c r="DR490" s="812" t="str">
        <f t="shared" si="124"/>
        <v/>
      </c>
      <c r="DS490" s="806" t="str">
        <f t="shared" si="125"/>
        <v/>
      </c>
      <c r="DT490" s="807" t="str">
        <f t="shared" si="126"/>
        <v/>
      </c>
      <c r="DU490" s="807" t="str">
        <f t="shared" si="127"/>
        <v/>
      </c>
      <c r="DV490" s="808" t="str">
        <f t="shared" si="128"/>
        <v/>
      </c>
      <c r="DW490" s="793"/>
      <c r="DX490" s="794"/>
      <c r="DY490" s="794"/>
      <c r="DZ490" s="797"/>
      <c r="EA490" s="797"/>
      <c r="EB490" s="797"/>
      <c r="EC490" s="797"/>
      <c r="ED490" s="797"/>
      <c r="EE490" s="797"/>
      <c r="EF490" s="797"/>
      <c r="EG490" s="797"/>
      <c r="EH490" s="797"/>
      <c r="EI490" s="797"/>
      <c r="EJ490" s="797"/>
      <c r="EK490" s="797"/>
      <c r="EL490" s="797"/>
      <c r="EM490" s="794"/>
      <c r="EN490" s="794"/>
      <c r="EO490" s="794"/>
      <c r="EP490" s="794"/>
      <c r="EQ490" s="794"/>
      <c r="ER490" s="794"/>
      <c r="ES490" s="794"/>
      <c r="ET490" s="794"/>
      <c r="EU490" s="794"/>
      <c r="EV490" s="794"/>
      <c r="EW490" s="794"/>
      <c r="EX490" s="794"/>
      <c r="EY490" s="794"/>
      <c r="EZ490" s="797"/>
      <c r="FA490" s="794"/>
      <c r="FB490" s="794"/>
      <c r="FC490" s="794"/>
      <c r="FD490" s="794"/>
      <c r="FE490" s="794"/>
      <c r="FF490" s="794"/>
      <c r="FG490" s="794"/>
      <c r="FH490" s="794"/>
      <c r="FI490" s="794"/>
      <c r="FJ490" s="794"/>
      <c r="FK490" s="794"/>
      <c r="FL490" s="794"/>
      <c r="FM490" s="794"/>
      <c r="FN490" s="794"/>
      <c r="FO490" s="794"/>
      <c r="FP490" s="794"/>
      <c r="FQ490" s="794"/>
      <c r="FR490" s="794"/>
      <c r="FS490" s="794"/>
      <c r="FT490" s="794"/>
      <c r="FU490" s="794"/>
      <c r="FV490" s="812" t="str">
        <f t="shared" si="119"/>
        <v/>
      </c>
      <c r="FW490" s="806" t="str">
        <f t="shared" si="120"/>
        <v/>
      </c>
      <c r="FX490" s="807" t="str">
        <f t="shared" si="121"/>
        <v/>
      </c>
      <c r="FY490" s="807" t="str">
        <f t="shared" si="122"/>
        <v/>
      </c>
      <c r="FZ490" s="808" t="str">
        <f t="shared" si="123"/>
        <v/>
      </c>
    </row>
    <row r="491" spans="14:182" x14ac:dyDescent="0.2">
      <c r="N491" s="804">
        <f>SUM(AirVision!A490)</f>
        <v>0</v>
      </c>
      <c r="O491" s="793"/>
      <c r="P491" s="794"/>
      <c r="Q491" s="794"/>
      <c r="R491" s="797"/>
      <c r="S491" s="797"/>
      <c r="T491" s="797"/>
      <c r="U491" s="797"/>
      <c r="V491" s="797"/>
      <c r="W491" s="797"/>
      <c r="X491" s="797"/>
      <c r="Y491" s="797"/>
      <c r="Z491" s="797"/>
      <c r="AA491" s="797"/>
      <c r="AB491" s="797"/>
      <c r="AC491" s="797"/>
      <c r="AD491" s="797"/>
      <c r="AE491" s="794"/>
      <c r="AF491" s="794"/>
      <c r="AG491" s="794"/>
      <c r="AH491" s="794"/>
      <c r="AI491" s="794"/>
      <c r="AJ491" s="794"/>
      <c r="AK491" s="794"/>
      <c r="AL491" s="794"/>
      <c r="AM491" s="794"/>
      <c r="AN491" s="794"/>
      <c r="AO491" s="794"/>
      <c r="AP491" s="794"/>
      <c r="AQ491" s="794"/>
      <c r="AR491" s="794"/>
      <c r="AS491" s="794"/>
      <c r="AT491" s="794"/>
      <c r="AU491" s="794"/>
      <c r="AV491" s="794"/>
      <c r="AW491" s="794"/>
      <c r="AX491" s="794"/>
      <c r="AY491" s="794"/>
      <c r="AZ491" s="794"/>
      <c r="BA491" s="794"/>
      <c r="BB491" s="794"/>
      <c r="BC491" s="794"/>
      <c r="BD491" s="794"/>
      <c r="BE491" s="794"/>
      <c r="BF491" s="794"/>
      <c r="BG491" s="794"/>
      <c r="BH491" s="794"/>
      <c r="BI491" s="794"/>
      <c r="BJ491" s="794"/>
      <c r="BK491" s="794"/>
      <c r="BL491" s="794"/>
      <c r="BM491" s="794"/>
      <c r="BN491" s="812" t="str">
        <f t="shared" si="114"/>
        <v/>
      </c>
      <c r="BO491" s="806" t="str">
        <f t="shared" si="115"/>
        <v/>
      </c>
      <c r="BP491" s="807" t="str">
        <f t="shared" si="116"/>
        <v/>
      </c>
      <c r="BQ491" s="807" t="str">
        <f t="shared" si="117"/>
        <v/>
      </c>
      <c r="BR491" s="808" t="str">
        <f t="shared" si="118"/>
        <v/>
      </c>
      <c r="BS491" s="793"/>
      <c r="BT491" s="794"/>
      <c r="BU491" s="794"/>
      <c r="BV491" s="797"/>
      <c r="BW491" s="797"/>
      <c r="BX491" s="797"/>
      <c r="BY491" s="797"/>
      <c r="BZ491" s="797"/>
      <c r="CA491" s="797"/>
      <c r="CB491" s="797"/>
      <c r="CC491" s="797"/>
      <c r="CD491" s="797"/>
      <c r="CE491" s="797"/>
      <c r="CF491" s="797"/>
      <c r="CG491" s="797"/>
      <c r="CH491" s="797"/>
      <c r="CI491" s="794"/>
      <c r="CJ491" s="794"/>
      <c r="CK491" s="794"/>
      <c r="CL491" s="794"/>
      <c r="CM491" s="794"/>
      <c r="CN491" s="794"/>
      <c r="CO491" s="794"/>
      <c r="CP491" s="794"/>
      <c r="CQ491" s="794"/>
      <c r="CR491" s="794"/>
      <c r="CS491" s="794"/>
      <c r="CT491" s="794"/>
      <c r="CU491" s="794"/>
      <c r="CV491" s="797"/>
      <c r="CW491" s="794"/>
      <c r="CX491" s="794"/>
      <c r="CY491" s="794"/>
      <c r="CZ491" s="794"/>
      <c r="DA491" s="794"/>
      <c r="DB491" s="794"/>
      <c r="DC491" s="794"/>
      <c r="DD491" s="794"/>
      <c r="DE491" s="794"/>
      <c r="DF491" s="794"/>
      <c r="DG491" s="794"/>
      <c r="DH491" s="794"/>
      <c r="DI491" s="794"/>
      <c r="DJ491" s="794"/>
      <c r="DK491" s="794"/>
      <c r="DL491" s="794"/>
      <c r="DM491" s="794"/>
      <c r="DN491" s="794"/>
      <c r="DO491" s="794"/>
      <c r="DP491" s="794"/>
      <c r="DQ491" s="794"/>
      <c r="DR491" s="812" t="str">
        <f t="shared" si="124"/>
        <v/>
      </c>
      <c r="DS491" s="806" t="str">
        <f t="shared" si="125"/>
        <v/>
      </c>
      <c r="DT491" s="807" t="str">
        <f t="shared" si="126"/>
        <v/>
      </c>
      <c r="DU491" s="807" t="str">
        <f t="shared" si="127"/>
        <v/>
      </c>
      <c r="DV491" s="808" t="str">
        <f t="shared" si="128"/>
        <v/>
      </c>
      <c r="DW491" s="793"/>
      <c r="DX491" s="794"/>
      <c r="DY491" s="794"/>
      <c r="DZ491" s="797"/>
      <c r="EA491" s="797"/>
      <c r="EB491" s="797"/>
      <c r="EC491" s="797"/>
      <c r="ED491" s="797"/>
      <c r="EE491" s="797"/>
      <c r="EF491" s="797"/>
      <c r="EG491" s="797"/>
      <c r="EH491" s="797"/>
      <c r="EI491" s="797"/>
      <c r="EJ491" s="797"/>
      <c r="EK491" s="797"/>
      <c r="EL491" s="797"/>
      <c r="EM491" s="794"/>
      <c r="EN491" s="794"/>
      <c r="EO491" s="794"/>
      <c r="EP491" s="794"/>
      <c r="EQ491" s="794"/>
      <c r="ER491" s="794"/>
      <c r="ES491" s="794"/>
      <c r="ET491" s="794"/>
      <c r="EU491" s="794"/>
      <c r="EV491" s="794"/>
      <c r="EW491" s="794"/>
      <c r="EX491" s="794"/>
      <c r="EY491" s="794"/>
      <c r="EZ491" s="797"/>
      <c r="FA491" s="794"/>
      <c r="FB491" s="794"/>
      <c r="FC491" s="794"/>
      <c r="FD491" s="794"/>
      <c r="FE491" s="794"/>
      <c r="FF491" s="794"/>
      <c r="FG491" s="794"/>
      <c r="FH491" s="794"/>
      <c r="FI491" s="794"/>
      <c r="FJ491" s="794"/>
      <c r="FK491" s="794"/>
      <c r="FL491" s="794"/>
      <c r="FM491" s="794"/>
      <c r="FN491" s="794"/>
      <c r="FO491" s="794"/>
      <c r="FP491" s="794"/>
      <c r="FQ491" s="794"/>
      <c r="FR491" s="794"/>
      <c r="FS491" s="794"/>
      <c r="FT491" s="794"/>
      <c r="FU491" s="794"/>
      <c r="FV491" s="812" t="str">
        <f t="shared" si="119"/>
        <v/>
      </c>
      <c r="FW491" s="806" t="str">
        <f t="shared" si="120"/>
        <v/>
      </c>
      <c r="FX491" s="807" t="str">
        <f t="shared" si="121"/>
        <v/>
      </c>
      <c r="FY491" s="807" t="str">
        <f t="shared" si="122"/>
        <v/>
      </c>
      <c r="FZ491" s="808" t="str">
        <f t="shared" si="123"/>
        <v/>
      </c>
    </row>
    <row r="492" spans="14:182" x14ac:dyDescent="0.2">
      <c r="N492" s="804">
        <f>SUM(AirVision!A491)</f>
        <v>0</v>
      </c>
      <c r="O492" s="793"/>
      <c r="P492" s="794"/>
      <c r="Q492" s="794"/>
      <c r="R492" s="797"/>
      <c r="S492" s="797"/>
      <c r="T492" s="797"/>
      <c r="U492" s="797"/>
      <c r="V492" s="797"/>
      <c r="W492" s="797"/>
      <c r="X492" s="797"/>
      <c r="Y492" s="797"/>
      <c r="Z492" s="797"/>
      <c r="AA492" s="797"/>
      <c r="AB492" s="797"/>
      <c r="AC492" s="797"/>
      <c r="AD492" s="797"/>
      <c r="AE492" s="794"/>
      <c r="AF492" s="794"/>
      <c r="AG492" s="794"/>
      <c r="AH492" s="794"/>
      <c r="AI492" s="794"/>
      <c r="AJ492" s="794"/>
      <c r="AK492" s="794"/>
      <c r="AL492" s="794"/>
      <c r="AM492" s="794"/>
      <c r="AN492" s="794"/>
      <c r="AO492" s="794"/>
      <c r="AP492" s="794"/>
      <c r="AQ492" s="794"/>
      <c r="AR492" s="794"/>
      <c r="AS492" s="794"/>
      <c r="AT492" s="794"/>
      <c r="AU492" s="794"/>
      <c r="AV492" s="794"/>
      <c r="AW492" s="794"/>
      <c r="AX492" s="794"/>
      <c r="AY492" s="794"/>
      <c r="AZ492" s="794"/>
      <c r="BA492" s="794"/>
      <c r="BB492" s="794"/>
      <c r="BC492" s="794"/>
      <c r="BD492" s="794"/>
      <c r="BE492" s="794"/>
      <c r="BF492" s="794"/>
      <c r="BG492" s="794"/>
      <c r="BH492" s="794"/>
      <c r="BI492" s="794"/>
      <c r="BJ492" s="794"/>
      <c r="BK492" s="794"/>
      <c r="BL492" s="794"/>
      <c r="BM492" s="794"/>
      <c r="BN492" s="812" t="str">
        <f t="shared" si="114"/>
        <v/>
      </c>
      <c r="BO492" s="806" t="str">
        <f t="shared" si="115"/>
        <v/>
      </c>
      <c r="BP492" s="807" t="str">
        <f t="shared" si="116"/>
        <v/>
      </c>
      <c r="BQ492" s="807" t="str">
        <f t="shared" si="117"/>
        <v/>
      </c>
      <c r="BR492" s="808" t="str">
        <f t="shared" si="118"/>
        <v/>
      </c>
      <c r="BS492" s="793"/>
      <c r="BT492" s="794"/>
      <c r="BU492" s="794"/>
      <c r="BV492" s="797"/>
      <c r="BW492" s="797"/>
      <c r="BX492" s="797"/>
      <c r="BY492" s="797"/>
      <c r="BZ492" s="797"/>
      <c r="CA492" s="797"/>
      <c r="CB492" s="797"/>
      <c r="CC492" s="797"/>
      <c r="CD492" s="797"/>
      <c r="CE492" s="797"/>
      <c r="CF492" s="797"/>
      <c r="CG492" s="797"/>
      <c r="CH492" s="797"/>
      <c r="CI492" s="794"/>
      <c r="CJ492" s="794"/>
      <c r="CK492" s="794"/>
      <c r="CL492" s="794"/>
      <c r="CM492" s="794"/>
      <c r="CN492" s="794"/>
      <c r="CO492" s="794"/>
      <c r="CP492" s="794"/>
      <c r="CQ492" s="794"/>
      <c r="CR492" s="794"/>
      <c r="CS492" s="794"/>
      <c r="CT492" s="794"/>
      <c r="CU492" s="794"/>
      <c r="CV492" s="797"/>
      <c r="CW492" s="794"/>
      <c r="CX492" s="794"/>
      <c r="CY492" s="794"/>
      <c r="CZ492" s="794"/>
      <c r="DA492" s="794"/>
      <c r="DB492" s="794"/>
      <c r="DC492" s="794"/>
      <c r="DD492" s="794"/>
      <c r="DE492" s="794"/>
      <c r="DF492" s="794"/>
      <c r="DG492" s="794"/>
      <c r="DH492" s="794"/>
      <c r="DI492" s="794"/>
      <c r="DJ492" s="794"/>
      <c r="DK492" s="794"/>
      <c r="DL492" s="794"/>
      <c r="DM492" s="794"/>
      <c r="DN492" s="794"/>
      <c r="DO492" s="794"/>
      <c r="DP492" s="794"/>
      <c r="DQ492" s="794"/>
      <c r="DR492" s="812" t="str">
        <f t="shared" si="124"/>
        <v/>
      </c>
      <c r="DS492" s="806" t="str">
        <f t="shared" si="125"/>
        <v/>
      </c>
      <c r="DT492" s="807" t="str">
        <f t="shared" si="126"/>
        <v/>
      </c>
      <c r="DU492" s="807" t="str">
        <f t="shared" si="127"/>
        <v/>
      </c>
      <c r="DV492" s="808" t="str">
        <f t="shared" si="128"/>
        <v/>
      </c>
      <c r="DW492" s="793"/>
      <c r="DX492" s="794"/>
      <c r="DY492" s="794"/>
      <c r="DZ492" s="797"/>
      <c r="EA492" s="797"/>
      <c r="EB492" s="797"/>
      <c r="EC492" s="797"/>
      <c r="ED492" s="797"/>
      <c r="EE492" s="797"/>
      <c r="EF492" s="797"/>
      <c r="EG492" s="797"/>
      <c r="EH492" s="797"/>
      <c r="EI492" s="797"/>
      <c r="EJ492" s="797"/>
      <c r="EK492" s="797"/>
      <c r="EL492" s="797"/>
      <c r="EM492" s="794"/>
      <c r="EN492" s="794"/>
      <c r="EO492" s="794"/>
      <c r="EP492" s="794"/>
      <c r="EQ492" s="794"/>
      <c r="ER492" s="794"/>
      <c r="ES492" s="794"/>
      <c r="ET492" s="794"/>
      <c r="EU492" s="794"/>
      <c r="EV492" s="794"/>
      <c r="EW492" s="794"/>
      <c r="EX492" s="794"/>
      <c r="EY492" s="794"/>
      <c r="EZ492" s="797"/>
      <c r="FA492" s="794"/>
      <c r="FB492" s="794"/>
      <c r="FC492" s="794"/>
      <c r="FD492" s="794"/>
      <c r="FE492" s="794"/>
      <c r="FF492" s="794"/>
      <c r="FG492" s="794"/>
      <c r="FH492" s="794"/>
      <c r="FI492" s="794"/>
      <c r="FJ492" s="794"/>
      <c r="FK492" s="794"/>
      <c r="FL492" s="794"/>
      <c r="FM492" s="794"/>
      <c r="FN492" s="794"/>
      <c r="FO492" s="794"/>
      <c r="FP492" s="794"/>
      <c r="FQ492" s="794"/>
      <c r="FR492" s="794"/>
      <c r="FS492" s="794"/>
      <c r="FT492" s="794"/>
      <c r="FU492" s="794"/>
      <c r="FV492" s="812" t="str">
        <f t="shared" si="119"/>
        <v/>
      </c>
      <c r="FW492" s="806" t="str">
        <f t="shared" si="120"/>
        <v/>
      </c>
      <c r="FX492" s="807" t="str">
        <f t="shared" si="121"/>
        <v/>
      </c>
      <c r="FY492" s="807" t="str">
        <f t="shared" si="122"/>
        <v/>
      </c>
      <c r="FZ492" s="808" t="str">
        <f t="shared" si="123"/>
        <v/>
      </c>
    </row>
    <row r="493" spans="14:182" x14ac:dyDescent="0.2">
      <c r="N493" s="804">
        <f>SUM(AirVision!A492)</f>
        <v>0</v>
      </c>
      <c r="O493" s="793"/>
      <c r="P493" s="794"/>
      <c r="Q493" s="794"/>
      <c r="R493" s="797"/>
      <c r="S493" s="797"/>
      <c r="T493" s="797"/>
      <c r="U493" s="797"/>
      <c r="V493" s="797"/>
      <c r="W493" s="797"/>
      <c r="X493" s="797"/>
      <c r="Y493" s="797"/>
      <c r="Z493" s="797"/>
      <c r="AA493" s="797"/>
      <c r="AB493" s="797"/>
      <c r="AC493" s="797"/>
      <c r="AD493" s="797"/>
      <c r="AE493" s="794"/>
      <c r="AF493" s="794"/>
      <c r="AG493" s="794"/>
      <c r="AH493" s="794"/>
      <c r="AI493" s="794"/>
      <c r="AJ493" s="794"/>
      <c r="AK493" s="794"/>
      <c r="AL493" s="794"/>
      <c r="AM493" s="794"/>
      <c r="AN493" s="794"/>
      <c r="AO493" s="794"/>
      <c r="AP493" s="794"/>
      <c r="AQ493" s="794"/>
      <c r="AR493" s="794"/>
      <c r="AS493" s="794"/>
      <c r="AT493" s="794"/>
      <c r="AU493" s="794"/>
      <c r="AV493" s="794"/>
      <c r="AW493" s="794"/>
      <c r="AX493" s="794"/>
      <c r="AY493" s="794"/>
      <c r="AZ493" s="794"/>
      <c r="BA493" s="794"/>
      <c r="BB493" s="794"/>
      <c r="BC493" s="794"/>
      <c r="BD493" s="794"/>
      <c r="BE493" s="794"/>
      <c r="BF493" s="794"/>
      <c r="BG493" s="794"/>
      <c r="BH493" s="794"/>
      <c r="BI493" s="794"/>
      <c r="BJ493" s="794"/>
      <c r="BK493" s="794"/>
      <c r="BL493" s="794"/>
      <c r="BM493" s="794"/>
      <c r="BN493" s="812" t="str">
        <f t="shared" si="114"/>
        <v/>
      </c>
      <c r="BO493" s="806" t="str">
        <f t="shared" si="115"/>
        <v/>
      </c>
      <c r="BP493" s="807" t="str">
        <f t="shared" si="116"/>
        <v/>
      </c>
      <c r="BQ493" s="807" t="str">
        <f t="shared" si="117"/>
        <v/>
      </c>
      <c r="BR493" s="808" t="str">
        <f t="shared" si="118"/>
        <v/>
      </c>
      <c r="BS493" s="793"/>
      <c r="BT493" s="794"/>
      <c r="BU493" s="794"/>
      <c r="BV493" s="797"/>
      <c r="BW493" s="797"/>
      <c r="BX493" s="797"/>
      <c r="BY493" s="797"/>
      <c r="BZ493" s="797"/>
      <c r="CA493" s="797"/>
      <c r="CB493" s="797"/>
      <c r="CC493" s="797"/>
      <c r="CD493" s="797"/>
      <c r="CE493" s="797"/>
      <c r="CF493" s="797"/>
      <c r="CG493" s="797"/>
      <c r="CH493" s="797"/>
      <c r="CI493" s="794"/>
      <c r="CJ493" s="794"/>
      <c r="CK493" s="794"/>
      <c r="CL493" s="794"/>
      <c r="CM493" s="794"/>
      <c r="CN493" s="794"/>
      <c r="CO493" s="794"/>
      <c r="CP493" s="794"/>
      <c r="CQ493" s="794"/>
      <c r="CR493" s="794"/>
      <c r="CS493" s="794"/>
      <c r="CT493" s="794"/>
      <c r="CU493" s="794"/>
      <c r="CV493" s="797"/>
      <c r="CW493" s="794"/>
      <c r="CX493" s="794"/>
      <c r="CY493" s="794"/>
      <c r="CZ493" s="794"/>
      <c r="DA493" s="794"/>
      <c r="DB493" s="794"/>
      <c r="DC493" s="794"/>
      <c r="DD493" s="794"/>
      <c r="DE493" s="794"/>
      <c r="DF493" s="794"/>
      <c r="DG493" s="794"/>
      <c r="DH493" s="794"/>
      <c r="DI493" s="794"/>
      <c r="DJ493" s="794"/>
      <c r="DK493" s="794"/>
      <c r="DL493" s="794"/>
      <c r="DM493" s="794"/>
      <c r="DN493" s="794"/>
      <c r="DO493" s="794"/>
      <c r="DP493" s="794"/>
      <c r="DQ493" s="794"/>
      <c r="DR493" s="812" t="str">
        <f t="shared" si="124"/>
        <v/>
      </c>
      <c r="DS493" s="806" t="str">
        <f t="shared" si="125"/>
        <v/>
      </c>
      <c r="DT493" s="807" t="str">
        <f t="shared" si="126"/>
        <v/>
      </c>
      <c r="DU493" s="807" t="str">
        <f t="shared" si="127"/>
        <v/>
      </c>
      <c r="DV493" s="808" t="str">
        <f t="shared" si="128"/>
        <v/>
      </c>
      <c r="DW493" s="793"/>
      <c r="DX493" s="794"/>
      <c r="DY493" s="794"/>
      <c r="DZ493" s="797"/>
      <c r="EA493" s="797"/>
      <c r="EB493" s="797"/>
      <c r="EC493" s="797"/>
      <c r="ED493" s="797"/>
      <c r="EE493" s="797"/>
      <c r="EF493" s="797"/>
      <c r="EG493" s="797"/>
      <c r="EH493" s="797"/>
      <c r="EI493" s="797"/>
      <c r="EJ493" s="797"/>
      <c r="EK493" s="797"/>
      <c r="EL493" s="797"/>
      <c r="EM493" s="794"/>
      <c r="EN493" s="794"/>
      <c r="EO493" s="794"/>
      <c r="EP493" s="794"/>
      <c r="EQ493" s="794"/>
      <c r="ER493" s="794"/>
      <c r="ES493" s="794"/>
      <c r="ET493" s="794"/>
      <c r="EU493" s="794"/>
      <c r="EV493" s="794"/>
      <c r="EW493" s="794"/>
      <c r="EX493" s="794"/>
      <c r="EY493" s="794"/>
      <c r="EZ493" s="797"/>
      <c r="FA493" s="794"/>
      <c r="FB493" s="794"/>
      <c r="FC493" s="794"/>
      <c r="FD493" s="794"/>
      <c r="FE493" s="794"/>
      <c r="FF493" s="794"/>
      <c r="FG493" s="794"/>
      <c r="FH493" s="794"/>
      <c r="FI493" s="794"/>
      <c r="FJ493" s="794"/>
      <c r="FK493" s="794"/>
      <c r="FL493" s="794"/>
      <c r="FM493" s="794"/>
      <c r="FN493" s="794"/>
      <c r="FO493" s="794"/>
      <c r="FP493" s="794"/>
      <c r="FQ493" s="794"/>
      <c r="FR493" s="794"/>
      <c r="FS493" s="794"/>
      <c r="FT493" s="794"/>
      <c r="FU493" s="794"/>
      <c r="FV493" s="812" t="str">
        <f t="shared" si="119"/>
        <v/>
      </c>
      <c r="FW493" s="806" t="str">
        <f t="shared" si="120"/>
        <v/>
      </c>
      <c r="FX493" s="807" t="str">
        <f t="shared" si="121"/>
        <v/>
      </c>
      <c r="FY493" s="807" t="str">
        <f t="shared" si="122"/>
        <v/>
      </c>
      <c r="FZ493" s="808" t="str">
        <f t="shared" si="123"/>
        <v/>
      </c>
    </row>
    <row r="494" spans="14:182" x14ac:dyDescent="0.2">
      <c r="N494" s="804">
        <f>SUM(AirVision!A493)</f>
        <v>0</v>
      </c>
      <c r="O494" s="793"/>
      <c r="P494" s="794"/>
      <c r="Q494" s="794"/>
      <c r="R494" s="797"/>
      <c r="S494" s="797"/>
      <c r="T494" s="797"/>
      <c r="U494" s="797"/>
      <c r="V494" s="797"/>
      <c r="W494" s="797"/>
      <c r="X494" s="797"/>
      <c r="Y494" s="797"/>
      <c r="Z494" s="797"/>
      <c r="AA494" s="797"/>
      <c r="AB494" s="797"/>
      <c r="AC494" s="797"/>
      <c r="AD494" s="797"/>
      <c r="AE494" s="794"/>
      <c r="AF494" s="794"/>
      <c r="AG494" s="794"/>
      <c r="AH494" s="794"/>
      <c r="AI494" s="794"/>
      <c r="AJ494" s="794"/>
      <c r="AK494" s="794"/>
      <c r="AL494" s="794"/>
      <c r="AM494" s="794"/>
      <c r="AN494" s="794"/>
      <c r="AO494" s="794"/>
      <c r="AP494" s="794"/>
      <c r="AQ494" s="794"/>
      <c r="AR494" s="794"/>
      <c r="AS494" s="794"/>
      <c r="AT494" s="794"/>
      <c r="AU494" s="794"/>
      <c r="AV494" s="794"/>
      <c r="AW494" s="794"/>
      <c r="AX494" s="794"/>
      <c r="AY494" s="794"/>
      <c r="AZ494" s="794"/>
      <c r="BA494" s="794"/>
      <c r="BB494" s="794"/>
      <c r="BC494" s="794"/>
      <c r="BD494" s="794"/>
      <c r="BE494" s="794"/>
      <c r="BF494" s="794"/>
      <c r="BG494" s="794"/>
      <c r="BH494" s="794"/>
      <c r="BI494" s="794"/>
      <c r="BJ494" s="794"/>
      <c r="BK494" s="794"/>
      <c r="BL494" s="794"/>
      <c r="BM494" s="794"/>
      <c r="BN494" s="812" t="str">
        <f t="shared" si="114"/>
        <v/>
      </c>
      <c r="BO494" s="806" t="str">
        <f t="shared" si="115"/>
        <v/>
      </c>
      <c r="BP494" s="807" t="str">
        <f t="shared" si="116"/>
        <v/>
      </c>
      <c r="BQ494" s="807" t="str">
        <f t="shared" si="117"/>
        <v/>
      </c>
      <c r="BR494" s="808" t="str">
        <f t="shared" si="118"/>
        <v/>
      </c>
      <c r="BS494" s="793"/>
      <c r="BT494" s="794"/>
      <c r="BU494" s="794"/>
      <c r="BV494" s="797"/>
      <c r="BW494" s="797"/>
      <c r="BX494" s="797"/>
      <c r="BY494" s="797"/>
      <c r="BZ494" s="797"/>
      <c r="CA494" s="797"/>
      <c r="CB494" s="797"/>
      <c r="CC494" s="797"/>
      <c r="CD494" s="797"/>
      <c r="CE494" s="797"/>
      <c r="CF494" s="797"/>
      <c r="CG494" s="797"/>
      <c r="CH494" s="797"/>
      <c r="CI494" s="794"/>
      <c r="CJ494" s="794"/>
      <c r="CK494" s="794"/>
      <c r="CL494" s="794"/>
      <c r="CM494" s="794"/>
      <c r="CN494" s="794"/>
      <c r="CO494" s="794"/>
      <c r="CP494" s="794"/>
      <c r="CQ494" s="794"/>
      <c r="CR494" s="794"/>
      <c r="CS494" s="794"/>
      <c r="CT494" s="794"/>
      <c r="CU494" s="794"/>
      <c r="CV494" s="797"/>
      <c r="CW494" s="794"/>
      <c r="CX494" s="794"/>
      <c r="CY494" s="794"/>
      <c r="CZ494" s="794"/>
      <c r="DA494" s="794"/>
      <c r="DB494" s="794"/>
      <c r="DC494" s="794"/>
      <c r="DD494" s="794"/>
      <c r="DE494" s="794"/>
      <c r="DF494" s="794"/>
      <c r="DG494" s="794"/>
      <c r="DH494" s="794"/>
      <c r="DI494" s="794"/>
      <c r="DJ494" s="794"/>
      <c r="DK494" s="794"/>
      <c r="DL494" s="794"/>
      <c r="DM494" s="794"/>
      <c r="DN494" s="794"/>
      <c r="DO494" s="794"/>
      <c r="DP494" s="794"/>
      <c r="DQ494" s="794"/>
      <c r="DR494" s="812" t="str">
        <f t="shared" si="124"/>
        <v/>
      </c>
      <c r="DS494" s="806" t="str">
        <f t="shared" si="125"/>
        <v/>
      </c>
      <c r="DT494" s="807" t="str">
        <f t="shared" si="126"/>
        <v/>
      </c>
      <c r="DU494" s="807" t="str">
        <f t="shared" si="127"/>
        <v/>
      </c>
      <c r="DV494" s="808" t="str">
        <f t="shared" si="128"/>
        <v/>
      </c>
      <c r="DW494" s="793"/>
      <c r="DX494" s="794"/>
      <c r="DY494" s="794"/>
      <c r="DZ494" s="797"/>
      <c r="EA494" s="797"/>
      <c r="EB494" s="797"/>
      <c r="EC494" s="797"/>
      <c r="ED494" s="797"/>
      <c r="EE494" s="797"/>
      <c r="EF494" s="797"/>
      <c r="EG494" s="797"/>
      <c r="EH494" s="797"/>
      <c r="EI494" s="797"/>
      <c r="EJ494" s="797"/>
      <c r="EK494" s="797"/>
      <c r="EL494" s="797"/>
      <c r="EM494" s="794"/>
      <c r="EN494" s="794"/>
      <c r="EO494" s="794"/>
      <c r="EP494" s="794"/>
      <c r="EQ494" s="794"/>
      <c r="ER494" s="794"/>
      <c r="ES494" s="794"/>
      <c r="ET494" s="794"/>
      <c r="EU494" s="794"/>
      <c r="EV494" s="794"/>
      <c r="EW494" s="794"/>
      <c r="EX494" s="794"/>
      <c r="EY494" s="794"/>
      <c r="EZ494" s="797"/>
      <c r="FA494" s="794"/>
      <c r="FB494" s="794"/>
      <c r="FC494" s="794"/>
      <c r="FD494" s="794"/>
      <c r="FE494" s="794"/>
      <c r="FF494" s="794"/>
      <c r="FG494" s="794"/>
      <c r="FH494" s="794"/>
      <c r="FI494" s="794"/>
      <c r="FJ494" s="794"/>
      <c r="FK494" s="794"/>
      <c r="FL494" s="794"/>
      <c r="FM494" s="794"/>
      <c r="FN494" s="794"/>
      <c r="FO494" s="794"/>
      <c r="FP494" s="794"/>
      <c r="FQ494" s="794"/>
      <c r="FR494" s="794"/>
      <c r="FS494" s="794"/>
      <c r="FT494" s="794"/>
      <c r="FU494" s="794"/>
      <c r="FV494" s="812" t="str">
        <f t="shared" si="119"/>
        <v/>
      </c>
      <c r="FW494" s="806" t="str">
        <f t="shared" si="120"/>
        <v/>
      </c>
      <c r="FX494" s="807" t="str">
        <f t="shared" si="121"/>
        <v/>
      </c>
      <c r="FY494" s="807" t="str">
        <f t="shared" si="122"/>
        <v/>
      </c>
      <c r="FZ494" s="808" t="str">
        <f t="shared" si="123"/>
        <v/>
      </c>
    </row>
    <row r="495" spans="14:182" x14ac:dyDescent="0.2">
      <c r="N495" s="804">
        <f>SUM(AirVision!A494)</f>
        <v>0</v>
      </c>
      <c r="O495" s="793"/>
      <c r="P495" s="794"/>
      <c r="Q495" s="794"/>
      <c r="R495" s="797"/>
      <c r="S495" s="797"/>
      <c r="T495" s="797"/>
      <c r="U495" s="797"/>
      <c r="V495" s="797"/>
      <c r="W495" s="797"/>
      <c r="X495" s="797"/>
      <c r="Y495" s="797"/>
      <c r="Z495" s="797"/>
      <c r="AA495" s="797"/>
      <c r="AB495" s="797"/>
      <c r="AC495" s="797"/>
      <c r="AD495" s="797"/>
      <c r="AE495" s="794"/>
      <c r="AF495" s="794"/>
      <c r="AG495" s="794"/>
      <c r="AH495" s="794"/>
      <c r="AI495" s="794"/>
      <c r="AJ495" s="794"/>
      <c r="AK495" s="794"/>
      <c r="AL495" s="794"/>
      <c r="AM495" s="794"/>
      <c r="AN495" s="794"/>
      <c r="AO495" s="794"/>
      <c r="AP495" s="794"/>
      <c r="AQ495" s="794"/>
      <c r="AR495" s="794"/>
      <c r="AS495" s="794"/>
      <c r="AT495" s="794"/>
      <c r="AU495" s="794"/>
      <c r="AV495" s="794"/>
      <c r="AW495" s="794"/>
      <c r="AX495" s="794"/>
      <c r="AY495" s="794"/>
      <c r="AZ495" s="794"/>
      <c r="BA495" s="794"/>
      <c r="BB495" s="794"/>
      <c r="BC495" s="794"/>
      <c r="BD495" s="794"/>
      <c r="BE495" s="794"/>
      <c r="BF495" s="794"/>
      <c r="BG495" s="794"/>
      <c r="BH495" s="794"/>
      <c r="BI495" s="794"/>
      <c r="BJ495" s="794"/>
      <c r="BK495" s="794"/>
      <c r="BL495" s="794"/>
      <c r="BM495" s="794"/>
      <c r="BN495" s="812" t="str">
        <f t="shared" si="114"/>
        <v/>
      </c>
      <c r="BO495" s="806" t="str">
        <f t="shared" si="115"/>
        <v/>
      </c>
      <c r="BP495" s="807" t="str">
        <f t="shared" si="116"/>
        <v/>
      </c>
      <c r="BQ495" s="807" t="str">
        <f t="shared" si="117"/>
        <v/>
      </c>
      <c r="BR495" s="808" t="str">
        <f t="shared" si="118"/>
        <v/>
      </c>
      <c r="BS495" s="793"/>
      <c r="BT495" s="794"/>
      <c r="BU495" s="794"/>
      <c r="BV495" s="797"/>
      <c r="BW495" s="797"/>
      <c r="BX495" s="797"/>
      <c r="BY495" s="797"/>
      <c r="BZ495" s="797"/>
      <c r="CA495" s="797"/>
      <c r="CB495" s="797"/>
      <c r="CC495" s="797"/>
      <c r="CD495" s="797"/>
      <c r="CE495" s="797"/>
      <c r="CF495" s="797"/>
      <c r="CG495" s="797"/>
      <c r="CH495" s="797"/>
      <c r="CI495" s="794"/>
      <c r="CJ495" s="794"/>
      <c r="CK495" s="794"/>
      <c r="CL495" s="794"/>
      <c r="CM495" s="794"/>
      <c r="CN495" s="794"/>
      <c r="CO495" s="794"/>
      <c r="CP495" s="794"/>
      <c r="CQ495" s="794"/>
      <c r="CR495" s="794"/>
      <c r="CS495" s="794"/>
      <c r="CT495" s="794"/>
      <c r="CU495" s="794"/>
      <c r="CV495" s="797"/>
      <c r="CW495" s="794"/>
      <c r="CX495" s="794"/>
      <c r="CY495" s="794"/>
      <c r="CZ495" s="794"/>
      <c r="DA495" s="794"/>
      <c r="DB495" s="794"/>
      <c r="DC495" s="794"/>
      <c r="DD495" s="794"/>
      <c r="DE495" s="794"/>
      <c r="DF495" s="794"/>
      <c r="DG495" s="794"/>
      <c r="DH495" s="794"/>
      <c r="DI495" s="794"/>
      <c r="DJ495" s="794"/>
      <c r="DK495" s="794"/>
      <c r="DL495" s="794"/>
      <c r="DM495" s="794"/>
      <c r="DN495" s="794"/>
      <c r="DO495" s="794"/>
      <c r="DP495" s="794"/>
      <c r="DQ495" s="794"/>
      <c r="DR495" s="812" t="str">
        <f t="shared" si="124"/>
        <v/>
      </c>
      <c r="DS495" s="806" t="str">
        <f t="shared" si="125"/>
        <v/>
      </c>
      <c r="DT495" s="807" t="str">
        <f t="shared" si="126"/>
        <v/>
      </c>
      <c r="DU495" s="807" t="str">
        <f t="shared" si="127"/>
        <v/>
      </c>
      <c r="DV495" s="808" t="str">
        <f t="shared" si="128"/>
        <v/>
      </c>
      <c r="DW495" s="793"/>
      <c r="DX495" s="794"/>
      <c r="DY495" s="794"/>
      <c r="DZ495" s="797"/>
      <c r="EA495" s="797"/>
      <c r="EB495" s="797"/>
      <c r="EC495" s="797"/>
      <c r="ED495" s="797"/>
      <c r="EE495" s="797"/>
      <c r="EF495" s="797"/>
      <c r="EG495" s="797"/>
      <c r="EH495" s="797"/>
      <c r="EI495" s="797"/>
      <c r="EJ495" s="797"/>
      <c r="EK495" s="797"/>
      <c r="EL495" s="797"/>
      <c r="EM495" s="794"/>
      <c r="EN495" s="794"/>
      <c r="EO495" s="794"/>
      <c r="EP495" s="794"/>
      <c r="EQ495" s="794"/>
      <c r="ER495" s="794"/>
      <c r="ES495" s="794"/>
      <c r="ET495" s="794"/>
      <c r="EU495" s="794"/>
      <c r="EV495" s="794"/>
      <c r="EW495" s="794"/>
      <c r="EX495" s="794"/>
      <c r="EY495" s="794"/>
      <c r="EZ495" s="797"/>
      <c r="FA495" s="794"/>
      <c r="FB495" s="794"/>
      <c r="FC495" s="794"/>
      <c r="FD495" s="794"/>
      <c r="FE495" s="794"/>
      <c r="FF495" s="794"/>
      <c r="FG495" s="794"/>
      <c r="FH495" s="794"/>
      <c r="FI495" s="794"/>
      <c r="FJ495" s="794"/>
      <c r="FK495" s="794"/>
      <c r="FL495" s="794"/>
      <c r="FM495" s="794"/>
      <c r="FN495" s="794"/>
      <c r="FO495" s="794"/>
      <c r="FP495" s="794"/>
      <c r="FQ495" s="794"/>
      <c r="FR495" s="794"/>
      <c r="FS495" s="794"/>
      <c r="FT495" s="794"/>
      <c r="FU495" s="794"/>
      <c r="FV495" s="812" t="str">
        <f t="shared" si="119"/>
        <v/>
      </c>
      <c r="FW495" s="806" t="str">
        <f t="shared" si="120"/>
        <v/>
      </c>
      <c r="FX495" s="807" t="str">
        <f t="shared" si="121"/>
        <v/>
      </c>
      <c r="FY495" s="807" t="str">
        <f t="shared" si="122"/>
        <v/>
      </c>
      <c r="FZ495" s="808" t="str">
        <f t="shared" si="123"/>
        <v/>
      </c>
    </row>
    <row r="496" spans="14:182" x14ac:dyDescent="0.2">
      <c r="N496" s="804">
        <f>SUM(AirVision!A495)</f>
        <v>0</v>
      </c>
      <c r="O496" s="793"/>
      <c r="P496" s="794"/>
      <c r="Q496" s="794"/>
      <c r="R496" s="797"/>
      <c r="S496" s="797"/>
      <c r="T496" s="797"/>
      <c r="U496" s="797"/>
      <c r="V496" s="797"/>
      <c r="W496" s="797"/>
      <c r="X496" s="797"/>
      <c r="Y496" s="797"/>
      <c r="Z496" s="797"/>
      <c r="AA496" s="797"/>
      <c r="AB496" s="797"/>
      <c r="AC496" s="797"/>
      <c r="AD496" s="797"/>
      <c r="AE496" s="794"/>
      <c r="AF496" s="794"/>
      <c r="AG496" s="794"/>
      <c r="AH496" s="794"/>
      <c r="AI496" s="794"/>
      <c r="AJ496" s="794"/>
      <c r="AK496" s="794"/>
      <c r="AL496" s="794"/>
      <c r="AM496" s="794"/>
      <c r="AN496" s="794"/>
      <c r="AO496" s="794"/>
      <c r="AP496" s="794"/>
      <c r="AQ496" s="794"/>
      <c r="AR496" s="794"/>
      <c r="AS496" s="794"/>
      <c r="AT496" s="794"/>
      <c r="AU496" s="794"/>
      <c r="AV496" s="794"/>
      <c r="AW496" s="794"/>
      <c r="AX496" s="794"/>
      <c r="AY496" s="794"/>
      <c r="AZ496" s="794"/>
      <c r="BA496" s="794"/>
      <c r="BB496" s="794"/>
      <c r="BC496" s="794"/>
      <c r="BD496" s="794"/>
      <c r="BE496" s="794"/>
      <c r="BF496" s="794"/>
      <c r="BG496" s="794"/>
      <c r="BH496" s="794"/>
      <c r="BI496" s="794"/>
      <c r="BJ496" s="794"/>
      <c r="BK496" s="794"/>
      <c r="BL496" s="794"/>
      <c r="BM496" s="794"/>
      <c r="BN496" s="812" t="str">
        <f t="shared" si="114"/>
        <v/>
      </c>
      <c r="BO496" s="806" t="str">
        <f t="shared" si="115"/>
        <v/>
      </c>
      <c r="BP496" s="807" t="str">
        <f t="shared" si="116"/>
        <v/>
      </c>
      <c r="BQ496" s="807" t="str">
        <f t="shared" si="117"/>
        <v/>
      </c>
      <c r="BR496" s="808" t="str">
        <f t="shared" si="118"/>
        <v/>
      </c>
      <c r="BS496" s="793"/>
      <c r="BT496" s="794"/>
      <c r="BU496" s="794"/>
      <c r="BV496" s="797"/>
      <c r="BW496" s="797"/>
      <c r="BX496" s="797"/>
      <c r="BY496" s="797"/>
      <c r="BZ496" s="797"/>
      <c r="CA496" s="797"/>
      <c r="CB496" s="797"/>
      <c r="CC496" s="797"/>
      <c r="CD496" s="797"/>
      <c r="CE496" s="797"/>
      <c r="CF496" s="797"/>
      <c r="CG496" s="797"/>
      <c r="CH496" s="797"/>
      <c r="CI496" s="794"/>
      <c r="CJ496" s="794"/>
      <c r="CK496" s="794"/>
      <c r="CL496" s="794"/>
      <c r="CM496" s="794"/>
      <c r="CN496" s="794"/>
      <c r="CO496" s="794"/>
      <c r="CP496" s="794"/>
      <c r="CQ496" s="794"/>
      <c r="CR496" s="794"/>
      <c r="CS496" s="794"/>
      <c r="CT496" s="794"/>
      <c r="CU496" s="794"/>
      <c r="CV496" s="797"/>
      <c r="CW496" s="794"/>
      <c r="CX496" s="794"/>
      <c r="CY496" s="794"/>
      <c r="CZ496" s="794"/>
      <c r="DA496" s="794"/>
      <c r="DB496" s="794"/>
      <c r="DC496" s="794"/>
      <c r="DD496" s="794"/>
      <c r="DE496" s="794"/>
      <c r="DF496" s="794"/>
      <c r="DG496" s="794"/>
      <c r="DH496" s="794"/>
      <c r="DI496" s="794"/>
      <c r="DJ496" s="794"/>
      <c r="DK496" s="794"/>
      <c r="DL496" s="794"/>
      <c r="DM496" s="794"/>
      <c r="DN496" s="794"/>
      <c r="DO496" s="794"/>
      <c r="DP496" s="794"/>
      <c r="DQ496" s="794"/>
      <c r="DR496" s="812" t="str">
        <f t="shared" si="124"/>
        <v/>
      </c>
      <c r="DS496" s="806" t="str">
        <f t="shared" si="125"/>
        <v/>
      </c>
      <c r="DT496" s="807" t="str">
        <f t="shared" si="126"/>
        <v/>
      </c>
      <c r="DU496" s="807" t="str">
        <f t="shared" si="127"/>
        <v/>
      </c>
      <c r="DV496" s="808" t="str">
        <f t="shared" si="128"/>
        <v/>
      </c>
      <c r="DW496" s="793"/>
      <c r="DX496" s="794"/>
      <c r="DY496" s="794"/>
      <c r="DZ496" s="797"/>
      <c r="EA496" s="797"/>
      <c r="EB496" s="797"/>
      <c r="EC496" s="797"/>
      <c r="ED496" s="797"/>
      <c r="EE496" s="797"/>
      <c r="EF496" s="797"/>
      <c r="EG496" s="797"/>
      <c r="EH496" s="797"/>
      <c r="EI496" s="797"/>
      <c r="EJ496" s="797"/>
      <c r="EK496" s="797"/>
      <c r="EL496" s="797"/>
      <c r="EM496" s="794"/>
      <c r="EN496" s="794"/>
      <c r="EO496" s="794"/>
      <c r="EP496" s="794"/>
      <c r="EQ496" s="794"/>
      <c r="ER496" s="794"/>
      <c r="ES496" s="794"/>
      <c r="ET496" s="794"/>
      <c r="EU496" s="794"/>
      <c r="EV496" s="794"/>
      <c r="EW496" s="794"/>
      <c r="EX496" s="794"/>
      <c r="EY496" s="794"/>
      <c r="EZ496" s="797"/>
      <c r="FA496" s="794"/>
      <c r="FB496" s="794"/>
      <c r="FC496" s="794"/>
      <c r="FD496" s="794"/>
      <c r="FE496" s="794"/>
      <c r="FF496" s="794"/>
      <c r="FG496" s="794"/>
      <c r="FH496" s="794"/>
      <c r="FI496" s="794"/>
      <c r="FJ496" s="794"/>
      <c r="FK496" s="794"/>
      <c r="FL496" s="794"/>
      <c r="FM496" s="794"/>
      <c r="FN496" s="794"/>
      <c r="FO496" s="794"/>
      <c r="FP496" s="794"/>
      <c r="FQ496" s="794"/>
      <c r="FR496" s="794"/>
      <c r="FS496" s="794"/>
      <c r="FT496" s="794"/>
      <c r="FU496" s="794"/>
      <c r="FV496" s="812" t="str">
        <f t="shared" si="119"/>
        <v/>
      </c>
      <c r="FW496" s="806" t="str">
        <f t="shared" si="120"/>
        <v/>
      </c>
      <c r="FX496" s="807" t="str">
        <f t="shared" si="121"/>
        <v/>
      </c>
      <c r="FY496" s="807" t="str">
        <f t="shared" si="122"/>
        <v/>
      </c>
      <c r="FZ496" s="808" t="str">
        <f t="shared" si="123"/>
        <v/>
      </c>
    </row>
    <row r="497" spans="14:182" x14ac:dyDescent="0.2">
      <c r="N497" s="804">
        <f>SUM(AirVision!A496)</f>
        <v>0</v>
      </c>
      <c r="O497" s="793"/>
      <c r="P497" s="794"/>
      <c r="Q497" s="794"/>
      <c r="R497" s="797"/>
      <c r="S497" s="797"/>
      <c r="T497" s="797"/>
      <c r="U497" s="797"/>
      <c r="V497" s="797"/>
      <c r="W497" s="797"/>
      <c r="X497" s="797"/>
      <c r="Y497" s="797"/>
      <c r="Z497" s="797"/>
      <c r="AA497" s="797"/>
      <c r="AB497" s="797"/>
      <c r="AC497" s="797"/>
      <c r="AD497" s="797"/>
      <c r="AE497" s="794"/>
      <c r="AF497" s="794"/>
      <c r="AG497" s="794"/>
      <c r="AH497" s="794"/>
      <c r="AI497" s="794"/>
      <c r="AJ497" s="794"/>
      <c r="AK497" s="794"/>
      <c r="AL497" s="794"/>
      <c r="AM497" s="794"/>
      <c r="AN497" s="794"/>
      <c r="AO497" s="794"/>
      <c r="AP497" s="794"/>
      <c r="AQ497" s="794"/>
      <c r="AR497" s="794"/>
      <c r="AS497" s="794"/>
      <c r="AT497" s="794"/>
      <c r="AU497" s="794"/>
      <c r="AV497" s="794"/>
      <c r="AW497" s="794"/>
      <c r="AX497" s="794"/>
      <c r="AY497" s="794"/>
      <c r="AZ497" s="794"/>
      <c r="BA497" s="794"/>
      <c r="BB497" s="794"/>
      <c r="BC497" s="794"/>
      <c r="BD497" s="794"/>
      <c r="BE497" s="794"/>
      <c r="BF497" s="794"/>
      <c r="BG497" s="794"/>
      <c r="BH497" s="794"/>
      <c r="BI497" s="794"/>
      <c r="BJ497" s="794"/>
      <c r="BK497" s="794"/>
      <c r="BL497" s="794"/>
      <c r="BM497" s="794"/>
      <c r="BN497" s="812" t="str">
        <f t="shared" si="114"/>
        <v/>
      </c>
      <c r="BO497" s="806" t="str">
        <f t="shared" si="115"/>
        <v/>
      </c>
      <c r="BP497" s="807" t="str">
        <f t="shared" si="116"/>
        <v/>
      </c>
      <c r="BQ497" s="807" t="str">
        <f t="shared" si="117"/>
        <v/>
      </c>
      <c r="BR497" s="808" t="str">
        <f t="shared" si="118"/>
        <v/>
      </c>
      <c r="BS497" s="793"/>
      <c r="BT497" s="794"/>
      <c r="BU497" s="794"/>
      <c r="BV497" s="797"/>
      <c r="BW497" s="797"/>
      <c r="BX497" s="797"/>
      <c r="BY497" s="797"/>
      <c r="BZ497" s="797"/>
      <c r="CA497" s="797"/>
      <c r="CB497" s="797"/>
      <c r="CC497" s="797"/>
      <c r="CD497" s="797"/>
      <c r="CE497" s="797"/>
      <c r="CF497" s="797"/>
      <c r="CG497" s="797"/>
      <c r="CH497" s="797"/>
      <c r="CI497" s="794"/>
      <c r="CJ497" s="794"/>
      <c r="CK497" s="794"/>
      <c r="CL497" s="794"/>
      <c r="CM497" s="794"/>
      <c r="CN497" s="794"/>
      <c r="CO497" s="794"/>
      <c r="CP497" s="794"/>
      <c r="CQ497" s="794"/>
      <c r="CR497" s="794"/>
      <c r="CS497" s="794"/>
      <c r="CT497" s="794"/>
      <c r="CU497" s="794"/>
      <c r="CV497" s="797"/>
      <c r="CW497" s="794"/>
      <c r="CX497" s="794"/>
      <c r="CY497" s="794"/>
      <c r="CZ497" s="794"/>
      <c r="DA497" s="794"/>
      <c r="DB497" s="794"/>
      <c r="DC497" s="794"/>
      <c r="DD497" s="794"/>
      <c r="DE497" s="794"/>
      <c r="DF497" s="794"/>
      <c r="DG497" s="794"/>
      <c r="DH497" s="794"/>
      <c r="DI497" s="794"/>
      <c r="DJ497" s="794"/>
      <c r="DK497" s="794"/>
      <c r="DL497" s="794"/>
      <c r="DM497" s="794"/>
      <c r="DN497" s="794"/>
      <c r="DO497" s="794"/>
      <c r="DP497" s="794"/>
      <c r="DQ497" s="794"/>
      <c r="DR497" s="812" t="str">
        <f t="shared" si="124"/>
        <v/>
      </c>
      <c r="DS497" s="806" t="str">
        <f t="shared" si="125"/>
        <v/>
      </c>
      <c r="DT497" s="807" t="str">
        <f t="shared" si="126"/>
        <v/>
      </c>
      <c r="DU497" s="807" t="str">
        <f t="shared" si="127"/>
        <v/>
      </c>
      <c r="DV497" s="808" t="str">
        <f t="shared" si="128"/>
        <v/>
      </c>
      <c r="DW497" s="793"/>
      <c r="DX497" s="794"/>
      <c r="DY497" s="794"/>
      <c r="DZ497" s="797"/>
      <c r="EA497" s="797"/>
      <c r="EB497" s="797"/>
      <c r="EC497" s="797"/>
      <c r="ED497" s="797"/>
      <c r="EE497" s="797"/>
      <c r="EF497" s="797"/>
      <c r="EG497" s="797"/>
      <c r="EH497" s="797"/>
      <c r="EI497" s="797"/>
      <c r="EJ497" s="797"/>
      <c r="EK497" s="797"/>
      <c r="EL497" s="797"/>
      <c r="EM497" s="794"/>
      <c r="EN497" s="794"/>
      <c r="EO497" s="794"/>
      <c r="EP497" s="794"/>
      <c r="EQ497" s="794"/>
      <c r="ER497" s="794"/>
      <c r="ES497" s="794"/>
      <c r="ET497" s="794"/>
      <c r="EU497" s="794"/>
      <c r="EV497" s="794"/>
      <c r="EW497" s="794"/>
      <c r="EX497" s="794"/>
      <c r="EY497" s="794"/>
      <c r="EZ497" s="797"/>
      <c r="FA497" s="794"/>
      <c r="FB497" s="794"/>
      <c r="FC497" s="794"/>
      <c r="FD497" s="794"/>
      <c r="FE497" s="794"/>
      <c r="FF497" s="794"/>
      <c r="FG497" s="794"/>
      <c r="FH497" s="794"/>
      <c r="FI497" s="794"/>
      <c r="FJ497" s="794"/>
      <c r="FK497" s="794"/>
      <c r="FL497" s="794"/>
      <c r="FM497" s="794"/>
      <c r="FN497" s="794"/>
      <c r="FO497" s="794"/>
      <c r="FP497" s="794"/>
      <c r="FQ497" s="794"/>
      <c r="FR497" s="794"/>
      <c r="FS497" s="794"/>
      <c r="FT497" s="794"/>
      <c r="FU497" s="794"/>
      <c r="FV497" s="812" t="str">
        <f t="shared" si="119"/>
        <v/>
      </c>
      <c r="FW497" s="806" t="str">
        <f t="shared" si="120"/>
        <v/>
      </c>
      <c r="FX497" s="807" t="str">
        <f t="shared" si="121"/>
        <v/>
      </c>
      <c r="FY497" s="807" t="str">
        <f t="shared" si="122"/>
        <v/>
      </c>
      <c r="FZ497" s="808" t="str">
        <f t="shared" si="123"/>
        <v/>
      </c>
    </row>
    <row r="498" spans="14:182" x14ac:dyDescent="0.2">
      <c r="N498" s="804">
        <f>SUM(AirVision!A497)</f>
        <v>0</v>
      </c>
      <c r="O498" s="793"/>
      <c r="P498" s="794"/>
      <c r="Q498" s="794"/>
      <c r="R498" s="797"/>
      <c r="S498" s="797"/>
      <c r="T498" s="797"/>
      <c r="U498" s="797"/>
      <c r="V498" s="797"/>
      <c r="W498" s="797"/>
      <c r="X498" s="797"/>
      <c r="Y498" s="797"/>
      <c r="Z498" s="797"/>
      <c r="AA498" s="797"/>
      <c r="AB498" s="797"/>
      <c r="AC498" s="797"/>
      <c r="AD498" s="797"/>
      <c r="AE498" s="794"/>
      <c r="AF498" s="794"/>
      <c r="AG498" s="794"/>
      <c r="AH498" s="794"/>
      <c r="AI498" s="794"/>
      <c r="AJ498" s="794"/>
      <c r="AK498" s="794"/>
      <c r="AL498" s="794"/>
      <c r="AM498" s="794"/>
      <c r="AN498" s="794"/>
      <c r="AO498" s="794"/>
      <c r="AP498" s="794"/>
      <c r="AQ498" s="794"/>
      <c r="AR498" s="794"/>
      <c r="AS498" s="794"/>
      <c r="AT498" s="794"/>
      <c r="AU498" s="794"/>
      <c r="AV498" s="794"/>
      <c r="AW498" s="794"/>
      <c r="AX498" s="794"/>
      <c r="AY498" s="794"/>
      <c r="AZ498" s="794"/>
      <c r="BA498" s="794"/>
      <c r="BB498" s="794"/>
      <c r="BC498" s="794"/>
      <c r="BD498" s="794"/>
      <c r="BE498" s="794"/>
      <c r="BF498" s="794"/>
      <c r="BG498" s="794"/>
      <c r="BH498" s="794"/>
      <c r="BI498" s="794"/>
      <c r="BJ498" s="794"/>
      <c r="BK498" s="794"/>
      <c r="BL498" s="794"/>
      <c r="BM498" s="794"/>
      <c r="BN498" s="812" t="str">
        <f t="shared" si="114"/>
        <v/>
      </c>
      <c r="BO498" s="806" t="str">
        <f t="shared" si="115"/>
        <v/>
      </c>
      <c r="BP498" s="807" t="str">
        <f t="shared" si="116"/>
        <v/>
      </c>
      <c r="BQ498" s="807" t="str">
        <f t="shared" si="117"/>
        <v/>
      </c>
      <c r="BR498" s="808" t="str">
        <f t="shared" si="118"/>
        <v/>
      </c>
      <c r="BS498" s="793"/>
      <c r="BT498" s="794"/>
      <c r="BU498" s="794"/>
      <c r="BV498" s="797"/>
      <c r="BW498" s="797"/>
      <c r="BX498" s="797"/>
      <c r="BY498" s="797"/>
      <c r="BZ498" s="797"/>
      <c r="CA498" s="797"/>
      <c r="CB498" s="797"/>
      <c r="CC498" s="797"/>
      <c r="CD498" s="797"/>
      <c r="CE498" s="797"/>
      <c r="CF498" s="797"/>
      <c r="CG498" s="797"/>
      <c r="CH498" s="797"/>
      <c r="CI498" s="794"/>
      <c r="CJ498" s="794"/>
      <c r="CK498" s="794"/>
      <c r="CL498" s="794"/>
      <c r="CM498" s="794"/>
      <c r="CN498" s="794"/>
      <c r="CO498" s="794"/>
      <c r="CP498" s="794"/>
      <c r="CQ498" s="794"/>
      <c r="CR498" s="794"/>
      <c r="CS498" s="794"/>
      <c r="CT498" s="794"/>
      <c r="CU498" s="794"/>
      <c r="CV498" s="797"/>
      <c r="CW498" s="794"/>
      <c r="CX498" s="794"/>
      <c r="CY498" s="794"/>
      <c r="CZ498" s="794"/>
      <c r="DA498" s="794"/>
      <c r="DB498" s="794"/>
      <c r="DC498" s="794"/>
      <c r="DD498" s="794"/>
      <c r="DE498" s="794"/>
      <c r="DF498" s="794"/>
      <c r="DG498" s="794"/>
      <c r="DH498" s="794"/>
      <c r="DI498" s="794"/>
      <c r="DJ498" s="794"/>
      <c r="DK498" s="794"/>
      <c r="DL498" s="794"/>
      <c r="DM498" s="794"/>
      <c r="DN498" s="794"/>
      <c r="DO498" s="794"/>
      <c r="DP498" s="794"/>
      <c r="DQ498" s="794"/>
      <c r="DR498" s="812" t="str">
        <f t="shared" si="124"/>
        <v/>
      </c>
      <c r="DS498" s="806" t="str">
        <f t="shared" si="125"/>
        <v/>
      </c>
      <c r="DT498" s="807" t="str">
        <f t="shared" si="126"/>
        <v/>
      </c>
      <c r="DU498" s="807" t="str">
        <f t="shared" si="127"/>
        <v/>
      </c>
      <c r="DV498" s="808" t="str">
        <f t="shared" si="128"/>
        <v/>
      </c>
      <c r="DW498" s="793"/>
      <c r="DX498" s="794"/>
      <c r="DY498" s="794"/>
      <c r="DZ498" s="797"/>
      <c r="EA498" s="797"/>
      <c r="EB498" s="797"/>
      <c r="EC498" s="797"/>
      <c r="ED498" s="797"/>
      <c r="EE498" s="797"/>
      <c r="EF498" s="797"/>
      <c r="EG498" s="797"/>
      <c r="EH498" s="797"/>
      <c r="EI498" s="797"/>
      <c r="EJ498" s="797"/>
      <c r="EK498" s="797"/>
      <c r="EL498" s="797"/>
      <c r="EM498" s="794"/>
      <c r="EN498" s="794"/>
      <c r="EO498" s="794"/>
      <c r="EP498" s="794"/>
      <c r="EQ498" s="794"/>
      <c r="ER498" s="794"/>
      <c r="ES498" s="794"/>
      <c r="ET498" s="794"/>
      <c r="EU498" s="794"/>
      <c r="EV498" s="794"/>
      <c r="EW498" s="794"/>
      <c r="EX498" s="794"/>
      <c r="EY498" s="794"/>
      <c r="EZ498" s="797"/>
      <c r="FA498" s="794"/>
      <c r="FB498" s="794"/>
      <c r="FC498" s="794"/>
      <c r="FD498" s="794"/>
      <c r="FE498" s="794"/>
      <c r="FF498" s="794"/>
      <c r="FG498" s="794"/>
      <c r="FH498" s="794"/>
      <c r="FI498" s="794"/>
      <c r="FJ498" s="794"/>
      <c r="FK498" s="794"/>
      <c r="FL498" s="794"/>
      <c r="FM498" s="794"/>
      <c r="FN498" s="794"/>
      <c r="FO498" s="794"/>
      <c r="FP498" s="794"/>
      <c r="FQ498" s="794"/>
      <c r="FR498" s="794"/>
      <c r="FS498" s="794"/>
      <c r="FT498" s="794"/>
      <c r="FU498" s="794"/>
      <c r="FV498" s="812" t="str">
        <f t="shared" si="119"/>
        <v/>
      </c>
      <c r="FW498" s="806" t="str">
        <f t="shared" si="120"/>
        <v/>
      </c>
      <c r="FX498" s="807" t="str">
        <f t="shared" si="121"/>
        <v/>
      </c>
      <c r="FY498" s="807" t="str">
        <f t="shared" si="122"/>
        <v/>
      </c>
      <c r="FZ498" s="808" t="str">
        <f t="shared" si="123"/>
        <v/>
      </c>
    </row>
    <row r="499" spans="14:182" x14ac:dyDescent="0.2">
      <c r="N499" s="804">
        <f>SUM(AirVision!A498)</f>
        <v>0</v>
      </c>
      <c r="O499" s="793"/>
      <c r="P499" s="794"/>
      <c r="Q499" s="794"/>
      <c r="R499" s="797"/>
      <c r="S499" s="797"/>
      <c r="T499" s="797"/>
      <c r="U499" s="797"/>
      <c r="V499" s="797"/>
      <c r="W499" s="797"/>
      <c r="X499" s="797"/>
      <c r="Y499" s="797"/>
      <c r="Z499" s="797"/>
      <c r="AA499" s="797"/>
      <c r="AB499" s="797"/>
      <c r="AC499" s="797"/>
      <c r="AD499" s="797"/>
      <c r="AE499" s="794"/>
      <c r="AF499" s="794"/>
      <c r="AG499" s="794"/>
      <c r="AH499" s="794"/>
      <c r="AI499" s="794"/>
      <c r="AJ499" s="794"/>
      <c r="AK499" s="794"/>
      <c r="AL499" s="794"/>
      <c r="AM499" s="794"/>
      <c r="AN499" s="794"/>
      <c r="AO499" s="794"/>
      <c r="AP499" s="794"/>
      <c r="AQ499" s="794"/>
      <c r="AR499" s="794"/>
      <c r="AS499" s="794"/>
      <c r="AT499" s="794"/>
      <c r="AU499" s="794"/>
      <c r="AV499" s="794"/>
      <c r="AW499" s="794"/>
      <c r="AX499" s="794"/>
      <c r="AY499" s="794"/>
      <c r="AZ499" s="794"/>
      <c r="BA499" s="794"/>
      <c r="BB499" s="794"/>
      <c r="BC499" s="794"/>
      <c r="BD499" s="794"/>
      <c r="BE499" s="794"/>
      <c r="BF499" s="794"/>
      <c r="BG499" s="794"/>
      <c r="BH499" s="794"/>
      <c r="BI499" s="794"/>
      <c r="BJ499" s="794"/>
      <c r="BK499" s="794"/>
      <c r="BL499" s="794"/>
      <c r="BM499" s="794"/>
      <c r="BN499" s="812" t="str">
        <f t="shared" si="114"/>
        <v/>
      </c>
      <c r="BO499" s="806" t="str">
        <f t="shared" si="115"/>
        <v/>
      </c>
      <c r="BP499" s="807" t="str">
        <f t="shared" si="116"/>
        <v/>
      </c>
      <c r="BQ499" s="807" t="str">
        <f t="shared" si="117"/>
        <v/>
      </c>
      <c r="BR499" s="808" t="str">
        <f t="shared" si="118"/>
        <v/>
      </c>
      <c r="BS499" s="793"/>
      <c r="BT499" s="794"/>
      <c r="BU499" s="794"/>
      <c r="BV499" s="797"/>
      <c r="BW499" s="797"/>
      <c r="BX499" s="797"/>
      <c r="BY499" s="797"/>
      <c r="BZ499" s="797"/>
      <c r="CA499" s="797"/>
      <c r="CB499" s="797"/>
      <c r="CC499" s="797"/>
      <c r="CD499" s="797"/>
      <c r="CE499" s="797"/>
      <c r="CF499" s="797"/>
      <c r="CG499" s="797"/>
      <c r="CH499" s="797"/>
      <c r="CI499" s="794"/>
      <c r="CJ499" s="794"/>
      <c r="CK499" s="794"/>
      <c r="CL499" s="794"/>
      <c r="CM499" s="794"/>
      <c r="CN499" s="794"/>
      <c r="CO499" s="794"/>
      <c r="CP499" s="794"/>
      <c r="CQ499" s="794"/>
      <c r="CR499" s="794"/>
      <c r="CS499" s="794"/>
      <c r="CT499" s="794"/>
      <c r="CU499" s="794"/>
      <c r="CV499" s="797"/>
      <c r="CW499" s="794"/>
      <c r="CX499" s="794"/>
      <c r="CY499" s="794"/>
      <c r="CZ499" s="794"/>
      <c r="DA499" s="794"/>
      <c r="DB499" s="794"/>
      <c r="DC499" s="794"/>
      <c r="DD499" s="794"/>
      <c r="DE499" s="794"/>
      <c r="DF499" s="794"/>
      <c r="DG499" s="794"/>
      <c r="DH499" s="794"/>
      <c r="DI499" s="794"/>
      <c r="DJ499" s="794"/>
      <c r="DK499" s="794"/>
      <c r="DL499" s="794"/>
      <c r="DM499" s="794"/>
      <c r="DN499" s="794"/>
      <c r="DO499" s="794"/>
      <c r="DP499" s="794"/>
      <c r="DQ499" s="794"/>
      <c r="DR499" s="812" t="str">
        <f t="shared" si="124"/>
        <v/>
      </c>
      <c r="DS499" s="806" t="str">
        <f t="shared" si="125"/>
        <v/>
      </c>
      <c r="DT499" s="807" t="str">
        <f t="shared" si="126"/>
        <v/>
      </c>
      <c r="DU499" s="807" t="str">
        <f t="shared" si="127"/>
        <v/>
      </c>
      <c r="DV499" s="808" t="str">
        <f t="shared" si="128"/>
        <v/>
      </c>
      <c r="DW499" s="793"/>
      <c r="DX499" s="794"/>
      <c r="DY499" s="794"/>
      <c r="DZ499" s="797"/>
      <c r="EA499" s="797"/>
      <c r="EB499" s="797"/>
      <c r="EC499" s="797"/>
      <c r="ED499" s="797"/>
      <c r="EE499" s="797"/>
      <c r="EF499" s="797"/>
      <c r="EG499" s="797"/>
      <c r="EH499" s="797"/>
      <c r="EI499" s="797"/>
      <c r="EJ499" s="797"/>
      <c r="EK499" s="797"/>
      <c r="EL499" s="797"/>
      <c r="EM499" s="794"/>
      <c r="EN499" s="794"/>
      <c r="EO499" s="794"/>
      <c r="EP499" s="794"/>
      <c r="EQ499" s="794"/>
      <c r="ER499" s="794"/>
      <c r="ES499" s="794"/>
      <c r="ET499" s="794"/>
      <c r="EU499" s="794"/>
      <c r="EV499" s="794"/>
      <c r="EW499" s="794"/>
      <c r="EX499" s="794"/>
      <c r="EY499" s="794"/>
      <c r="EZ499" s="797"/>
      <c r="FA499" s="794"/>
      <c r="FB499" s="794"/>
      <c r="FC499" s="794"/>
      <c r="FD499" s="794"/>
      <c r="FE499" s="794"/>
      <c r="FF499" s="794"/>
      <c r="FG499" s="794"/>
      <c r="FH499" s="794"/>
      <c r="FI499" s="794"/>
      <c r="FJ499" s="794"/>
      <c r="FK499" s="794"/>
      <c r="FL499" s="794"/>
      <c r="FM499" s="794"/>
      <c r="FN499" s="794"/>
      <c r="FO499" s="794"/>
      <c r="FP499" s="794"/>
      <c r="FQ499" s="794"/>
      <c r="FR499" s="794"/>
      <c r="FS499" s="794"/>
      <c r="FT499" s="794"/>
      <c r="FU499" s="794"/>
      <c r="FV499" s="812" t="str">
        <f t="shared" si="119"/>
        <v/>
      </c>
      <c r="FW499" s="806" t="str">
        <f t="shared" si="120"/>
        <v/>
      </c>
      <c r="FX499" s="807" t="str">
        <f t="shared" si="121"/>
        <v/>
      </c>
      <c r="FY499" s="807" t="str">
        <f t="shared" si="122"/>
        <v/>
      </c>
      <c r="FZ499" s="808" t="str">
        <f t="shared" si="123"/>
        <v/>
      </c>
    </row>
    <row r="500" spans="14:182" x14ac:dyDescent="0.2">
      <c r="N500" s="804">
        <f>SUM(AirVision!A499)</f>
        <v>0</v>
      </c>
      <c r="O500" s="793"/>
      <c r="P500" s="794"/>
      <c r="Q500" s="794"/>
      <c r="R500" s="797"/>
      <c r="S500" s="797"/>
      <c r="T500" s="797"/>
      <c r="U500" s="797"/>
      <c r="V500" s="797"/>
      <c r="W500" s="797"/>
      <c r="X500" s="797"/>
      <c r="Y500" s="797"/>
      <c r="Z500" s="797"/>
      <c r="AA500" s="797"/>
      <c r="AB500" s="797"/>
      <c r="AC500" s="797"/>
      <c r="AD500" s="797"/>
      <c r="AE500" s="794"/>
      <c r="AF500" s="794"/>
      <c r="AG500" s="794"/>
      <c r="AH500" s="794"/>
      <c r="AI500" s="794"/>
      <c r="AJ500" s="794"/>
      <c r="AK500" s="794"/>
      <c r="AL500" s="794"/>
      <c r="AM500" s="794"/>
      <c r="AN500" s="794"/>
      <c r="AO500" s="794"/>
      <c r="AP500" s="794"/>
      <c r="AQ500" s="794"/>
      <c r="AR500" s="794"/>
      <c r="AS500" s="794"/>
      <c r="AT500" s="794"/>
      <c r="AU500" s="794"/>
      <c r="AV500" s="794"/>
      <c r="AW500" s="794"/>
      <c r="AX500" s="794"/>
      <c r="AY500" s="794"/>
      <c r="AZ500" s="794"/>
      <c r="BA500" s="794"/>
      <c r="BB500" s="794"/>
      <c r="BC500" s="794"/>
      <c r="BD500" s="794"/>
      <c r="BE500" s="794"/>
      <c r="BF500" s="794"/>
      <c r="BG500" s="794"/>
      <c r="BH500" s="794"/>
      <c r="BI500" s="794"/>
      <c r="BJ500" s="794"/>
      <c r="BK500" s="794"/>
      <c r="BL500" s="794"/>
      <c r="BM500" s="794"/>
      <c r="BN500" s="812" t="str">
        <f t="shared" si="114"/>
        <v/>
      </c>
      <c r="BO500" s="806" t="str">
        <f t="shared" si="115"/>
        <v/>
      </c>
      <c r="BP500" s="807" t="str">
        <f t="shared" si="116"/>
        <v/>
      </c>
      <c r="BQ500" s="807" t="str">
        <f t="shared" si="117"/>
        <v/>
      </c>
      <c r="BR500" s="808" t="str">
        <f t="shared" si="118"/>
        <v/>
      </c>
      <c r="BS500" s="793"/>
      <c r="BT500" s="794"/>
      <c r="BU500" s="794"/>
      <c r="BV500" s="797"/>
      <c r="BW500" s="797"/>
      <c r="BX500" s="797"/>
      <c r="BY500" s="797"/>
      <c r="BZ500" s="797"/>
      <c r="CA500" s="797"/>
      <c r="CB500" s="797"/>
      <c r="CC500" s="797"/>
      <c r="CD500" s="797"/>
      <c r="CE500" s="797"/>
      <c r="CF500" s="797"/>
      <c r="CG500" s="797"/>
      <c r="CH500" s="797"/>
      <c r="CI500" s="794"/>
      <c r="CJ500" s="794"/>
      <c r="CK500" s="794"/>
      <c r="CL500" s="794"/>
      <c r="CM500" s="794"/>
      <c r="CN500" s="794"/>
      <c r="CO500" s="794"/>
      <c r="CP500" s="794"/>
      <c r="CQ500" s="794"/>
      <c r="CR500" s="794"/>
      <c r="CS500" s="794"/>
      <c r="CT500" s="794"/>
      <c r="CU500" s="794"/>
      <c r="CV500" s="797"/>
      <c r="CW500" s="794"/>
      <c r="CX500" s="794"/>
      <c r="CY500" s="794"/>
      <c r="CZ500" s="794"/>
      <c r="DA500" s="794"/>
      <c r="DB500" s="794"/>
      <c r="DC500" s="794"/>
      <c r="DD500" s="794"/>
      <c r="DE500" s="794"/>
      <c r="DF500" s="794"/>
      <c r="DG500" s="794"/>
      <c r="DH500" s="794"/>
      <c r="DI500" s="794"/>
      <c r="DJ500" s="794"/>
      <c r="DK500" s="794"/>
      <c r="DL500" s="794"/>
      <c r="DM500" s="794"/>
      <c r="DN500" s="794"/>
      <c r="DO500" s="794"/>
      <c r="DP500" s="794"/>
      <c r="DQ500" s="794"/>
      <c r="DR500" s="812" t="str">
        <f t="shared" si="124"/>
        <v/>
      </c>
      <c r="DS500" s="806" t="str">
        <f t="shared" si="125"/>
        <v/>
      </c>
      <c r="DT500" s="807" t="str">
        <f t="shared" si="126"/>
        <v/>
      </c>
      <c r="DU500" s="807" t="str">
        <f t="shared" si="127"/>
        <v/>
      </c>
      <c r="DV500" s="808" t="str">
        <f t="shared" si="128"/>
        <v/>
      </c>
      <c r="DW500" s="793"/>
      <c r="DX500" s="794"/>
      <c r="DY500" s="794"/>
      <c r="DZ500" s="797"/>
      <c r="EA500" s="797"/>
      <c r="EB500" s="797"/>
      <c r="EC500" s="797"/>
      <c r="ED500" s="797"/>
      <c r="EE500" s="797"/>
      <c r="EF500" s="797"/>
      <c r="EG500" s="797"/>
      <c r="EH500" s="797"/>
      <c r="EI500" s="797"/>
      <c r="EJ500" s="797"/>
      <c r="EK500" s="797"/>
      <c r="EL500" s="797"/>
      <c r="EM500" s="794"/>
      <c r="EN500" s="794"/>
      <c r="EO500" s="794"/>
      <c r="EP500" s="794"/>
      <c r="EQ500" s="794"/>
      <c r="ER500" s="794"/>
      <c r="ES500" s="794"/>
      <c r="ET500" s="794"/>
      <c r="EU500" s="794"/>
      <c r="EV500" s="794"/>
      <c r="EW500" s="794"/>
      <c r="EX500" s="794"/>
      <c r="EY500" s="794"/>
      <c r="EZ500" s="797"/>
      <c r="FA500" s="794"/>
      <c r="FB500" s="794"/>
      <c r="FC500" s="794"/>
      <c r="FD500" s="794"/>
      <c r="FE500" s="794"/>
      <c r="FF500" s="794"/>
      <c r="FG500" s="794"/>
      <c r="FH500" s="794"/>
      <c r="FI500" s="794"/>
      <c r="FJ500" s="794"/>
      <c r="FK500" s="794"/>
      <c r="FL500" s="794"/>
      <c r="FM500" s="794"/>
      <c r="FN500" s="794"/>
      <c r="FO500" s="794"/>
      <c r="FP500" s="794"/>
      <c r="FQ500" s="794"/>
      <c r="FR500" s="794"/>
      <c r="FS500" s="794"/>
      <c r="FT500" s="794"/>
      <c r="FU500" s="794"/>
      <c r="FV500" s="812" t="str">
        <f t="shared" si="119"/>
        <v/>
      </c>
      <c r="FW500" s="806" t="str">
        <f t="shared" si="120"/>
        <v/>
      </c>
      <c r="FX500" s="807" t="str">
        <f t="shared" si="121"/>
        <v/>
      </c>
      <c r="FY500" s="807" t="str">
        <f t="shared" si="122"/>
        <v/>
      </c>
      <c r="FZ500" s="808" t="str">
        <f t="shared" si="123"/>
        <v/>
      </c>
    </row>
    <row r="501" spans="14:182" x14ac:dyDescent="0.2">
      <c r="N501" s="804">
        <f>SUM(AirVision!A500)</f>
        <v>0</v>
      </c>
      <c r="O501" s="793"/>
      <c r="P501" s="794"/>
      <c r="Q501" s="794"/>
      <c r="R501" s="797"/>
      <c r="S501" s="797"/>
      <c r="T501" s="797"/>
      <c r="U501" s="797"/>
      <c r="V501" s="797"/>
      <c r="W501" s="797"/>
      <c r="X501" s="797"/>
      <c r="Y501" s="797"/>
      <c r="Z501" s="797"/>
      <c r="AA501" s="797"/>
      <c r="AB501" s="797"/>
      <c r="AC501" s="797"/>
      <c r="AD501" s="797"/>
      <c r="AE501" s="794"/>
      <c r="AF501" s="794"/>
      <c r="AG501" s="794"/>
      <c r="AH501" s="794"/>
      <c r="AI501" s="794"/>
      <c r="AJ501" s="794"/>
      <c r="AK501" s="794"/>
      <c r="AL501" s="794"/>
      <c r="AM501" s="794"/>
      <c r="AN501" s="794"/>
      <c r="AO501" s="794"/>
      <c r="AP501" s="794"/>
      <c r="AQ501" s="794"/>
      <c r="AR501" s="794"/>
      <c r="AS501" s="794"/>
      <c r="AT501" s="794"/>
      <c r="AU501" s="794"/>
      <c r="AV501" s="794"/>
      <c r="AW501" s="794"/>
      <c r="AX501" s="794"/>
      <c r="AY501" s="794"/>
      <c r="AZ501" s="794"/>
      <c r="BA501" s="794"/>
      <c r="BB501" s="794"/>
      <c r="BC501" s="794"/>
      <c r="BD501" s="794"/>
      <c r="BE501" s="794"/>
      <c r="BF501" s="794"/>
      <c r="BG501" s="794"/>
      <c r="BH501" s="794"/>
      <c r="BI501" s="794"/>
      <c r="BJ501" s="794"/>
      <c r="BK501" s="794"/>
      <c r="BL501" s="794"/>
      <c r="BM501" s="794"/>
      <c r="BN501" s="812" t="str">
        <f t="shared" si="114"/>
        <v/>
      </c>
      <c r="BO501" s="806" t="str">
        <f t="shared" si="115"/>
        <v/>
      </c>
      <c r="BP501" s="807" t="str">
        <f t="shared" si="116"/>
        <v/>
      </c>
      <c r="BQ501" s="807" t="str">
        <f t="shared" si="117"/>
        <v/>
      </c>
      <c r="BR501" s="808" t="str">
        <f t="shared" si="118"/>
        <v/>
      </c>
      <c r="BS501" s="793"/>
      <c r="BT501" s="794"/>
      <c r="BU501" s="794"/>
      <c r="BV501" s="797"/>
      <c r="BW501" s="797"/>
      <c r="BX501" s="797"/>
      <c r="BY501" s="797"/>
      <c r="BZ501" s="797"/>
      <c r="CA501" s="797"/>
      <c r="CB501" s="797"/>
      <c r="CC501" s="797"/>
      <c r="CD501" s="797"/>
      <c r="CE501" s="797"/>
      <c r="CF501" s="797"/>
      <c r="CG501" s="797"/>
      <c r="CH501" s="797"/>
      <c r="CI501" s="794"/>
      <c r="CJ501" s="794"/>
      <c r="CK501" s="794"/>
      <c r="CL501" s="794"/>
      <c r="CM501" s="794"/>
      <c r="CN501" s="794"/>
      <c r="CO501" s="794"/>
      <c r="CP501" s="794"/>
      <c r="CQ501" s="794"/>
      <c r="CR501" s="794"/>
      <c r="CS501" s="794"/>
      <c r="CT501" s="794"/>
      <c r="CU501" s="794"/>
      <c r="CV501" s="797"/>
      <c r="CW501" s="794"/>
      <c r="CX501" s="794"/>
      <c r="CY501" s="794"/>
      <c r="CZ501" s="794"/>
      <c r="DA501" s="794"/>
      <c r="DB501" s="794"/>
      <c r="DC501" s="794"/>
      <c r="DD501" s="794"/>
      <c r="DE501" s="794"/>
      <c r="DF501" s="794"/>
      <c r="DG501" s="794"/>
      <c r="DH501" s="794"/>
      <c r="DI501" s="794"/>
      <c r="DJ501" s="794"/>
      <c r="DK501" s="794"/>
      <c r="DL501" s="794"/>
      <c r="DM501" s="794"/>
      <c r="DN501" s="794"/>
      <c r="DO501" s="794"/>
      <c r="DP501" s="794"/>
      <c r="DQ501" s="794"/>
      <c r="DR501" s="812" t="str">
        <f t="shared" si="124"/>
        <v/>
      </c>
      <c r="DS501" s="806" t="str">
        <f t="shared" si="125"/>
        <v/>
      </c>
      <c r="DT501" s="807" t="str">
        <f t="shared" si="126"/>
        <v/>
      </c>
      <c r="DU501" s="807" t="str">
        <f t="shared" si="127"/>
        <v/>
      </c>
      <c r="DV501" s="808" t="str">
        <f t="shared" si="128"/>
        <v/>
      </c>
      <c r="DW501" s="793"/>
      <c r="DX501" s="794"/>
      <c r="DY501" s="794"/>
      <c r="DZ501" s="797"/>
      <c r="EA501" s="797"/>
      <c r="EB501" s="797"/>
      <c r="EC501" s="797"/>
      <c r="ED501" s="797"/>
      <c r="EE501" s="797"/>
      <c r="EF501" s="797"/>
      <c r="EG501" s="797"/>
      <c r="EH501" s="797"/>
      <c r="EI501" s="797"/>
      <c r="EJ501" s="797"/>
      <c r="EK501" s="797"/>
      <c r="EL501" s="797"/>
      <c r="EM501" s="794"/>
      <c r="EN501" s="794"/>
      <c r="EO501" s="794"/>
      <c r="EP501" s="794"/>
      <c r="EQ501" s="794"/>
      <c r="ER501" s="794"/>
      <c r="ES501" s="794"/>
      <c r="ET501" s="794"/>
      <c r="EU501" s="794"/>
      <c r="EV501" s="794"/>
      <c r="EW501" s="794"/>
      <c r="EX501" s="794"/>
      <c r="EY501" s="794"/>
      <c r="EZ501" s="797"/>
      <c r="FA501" s="794"/>
      <c r="FB501" s="794"/>
      <c r="FC501" s="794"/>
      <c r="FD501" s="794"/>
      <c r="FE501" s="794"/>
      <c r="FF501" s="794"/>
      <c r="FG501" s="794"/>
      <c r="FH501" s="794"/>
      <c r="FI501" s="794"/>
      <c r="FJ501" s="794"/>
      <c r="FK501" s="794"/>
      <c r="FL501" s="794"/>
      <c r="FM501" s="794"/>
      <c r="FN501" s="794"/>
      <c r="FO501" s="794"/>
      <c r="FP501" s="794"/>
      <c r="FQ501" s="794"/>
      <c r="FR501" s="794"/>
      <c r="FS501" s="794"/>
      <c r="FT501" s="794"/>
      <c r="FU501" s="794"/>
      <c r="FV501" s="812" t="str">
        <f t="shared" si="119"/>
        <v/>
      </c>
      <c r="FW501" s="806" t="str">
        <f t="shared" si="120"/>
        <v/>
      </c>
      <c r="FX501" s="807" t="str">
        <f t="shared" si="121"/>
        <v/>
      </c>
      <c r="FY501" s="807" t="str">
        <f t="shared" si="122"/>
        <v/>
      </c>
      <c r="FZ501" s="808" t="str">
        <f t="shared" si="123"/>
        <v/>
      </c>
    </row>
    <row r="502" spans="14:182" x14ac:dyDescent="0.2">
      <c r="N502" s="804">
        <f>SUM(AirVision!A501)</f>
        <v>0</v>
      </c>
      <c r="O502" s="793"/>
      <c r="P502" s="794"/>
      <c r="Q502" s="794"/>
      <c r="R502" s="797"/>
      <c r="S502" s="797"/>
      <c r="T502" s="797"/>
      <c r="U502" s="797"/>
      <c r="V502" s="797"/>
      <c r="W502" s="797"/>
      <c r="X502" s="797"/>
      <c r="Y502" s="797"/>
      <c r="Z502" s="797"/>
      <c r="AA502" s="797"/>
      <c r="AB502" s="797"/>
      <c r="AC502" s="797"/>
      <c r="AD502" s="797"/>
      <c r="AE502" s="794"/>
      <c r="AF502" s="794"/>
      <c r="AG502" s="794"/>
      <c r="AH502" s="794"/>
      <c r="AI502" s="794"/>
      <c r="AJ502" s="794"/>
      <c r="AK502" s="794"/>
      <c r="AL502" s="794"/>
      <c r="AM502" s="794"/>
      <c r="AN502" s="794"/>
      <c r="AO502" s="794"/>
      <c r="AP502" s="794"/>
      <c r="AQ502" s="794"/>
      <c r="AR502" s="794"/>
      <c r="AS502" s="794"/>
      <c r="AT502" s="794"/>
      <c r="AU502" s="794"/>
      <c r="AV502" s="794"/>
      <c r="AW502" s="794"/>
      <c r="AX502" s="794"/>
      <c r="AY502" s="794"/>
      <c r="AZ502" s="794"/>
      <c r="BA502" s="794"/>
      <c r="BB502" s="794"/>
      <c r="BC502" s="794"/>
      <c r="BD502" s="794"/>
      <c r="BE502" s="794"/>
      <c r="BF502" s="794"/>
      <c r="BG502" s="794"/>
      <c r="BH502" s="794"/>
      <c r="BI502" s="794"/>
      <c r="BJ502" s="794"/>
      <c r="BK502" s="794"/>
      <c r="BL502" s="794"/>
      <c r="BM502" s="794"/>
      <c r="BN502" s="812" t="str">
        <f t="shared" si="114"/>
        <v/>
      </c>
      <c r="BO502" s="806" t="str">
        <f t="shared" si="115"/>
        <v/>
      </c>
      <c r="BP502" s="807" t="str">
        <f t="shared" si="116"/>
        <v/>
      </c>
      <c r="BQ502" s="807" t="str">
        <f t="shared" si="117"/>
        <v/>
      </c>
      <c r="BR502" s="808" t="str">
        <f t="shared" si="118"/>
        <v/>
      </c>
      <c r="BS502" s="793"/>
      <c r="BT502" s="794"/>
      <c r="BU502" s="794"/>
      <c r="BV502" s="797"/>
      <c r="BW502" s="797"/>
      <c r="BX502" s="797"/>
      <c r="BY502" s="797"/>
      <c r="BZ502" s="797"/>
      <c r="CA502" s="797"/>
      <c r="CB502" s="797"/>
      <c r="CC502" s="797"/>
      <c r="CD502" s="797"/>
      <c r="CE502" s="797"/>
      <c r="CF502" s="797"/>
      <c r="CG502" s="797"/>
      <c r="CH502" s="797"/>
      <c r="CI502" s="794"/>
      <c r="CJ502" s="794"/>
      <c r="CK502" s="794"/>
      <c r="CL502" s="794"/>
      <c r="CM502" s="794"/>
      <c r="CN502" s="794"/>
      <c r="CO502" s="794"/>
      <c r="CP502" s="794"/>
      <c r="CQ502" s="794"/>
      <c r="CR502" s="794"/>
      <c r="CS502" s="794"/>
      <c r="CT502" s="794"/>
      <c r="CU502" s="794"/>
      <c r="CV502" s="797"/>
      <c r="CW502" s="794"/>
      <c r="CX502" s="794"/>
      <c r="CY502" s="794"/>
      <c r="CZ502" s="794"/>
      <c r="DA502" s="794"/>
      <c r="DB502" s="794"/>
      <c r="DC502" s="794"/>
      <c r="DD502" s="794"/>
      <c r="DE502" s="794"/>
      <c r="DF502" s="794"/>
      <c r="DG502" s="794"/>
      <c r="DH502" s="794"/>
      <c r="DI502" s="794"/>
      <c r="DJ502" s="794"/>
      <c r="DK502" s="794"/>
      <c r="DL502" s="794"/>
      <c r="DM502" s="794"/>
      <c r="DN502" s="794"/>
      <c r="DO502" s="794"/>
      <c r="DP502" s="794"/>
      <c r="DQ502" s="794"/>
      <c r="DR502" s="812" t="str">
        <f t="shared" si="124"/>
        <v/>
      </c>
      <c r="DS502" s="806" t="str">
        <f t="shared" si="125"/>
        <v/>
      </c>
      <c r="DT502" s="807" t="str">
        <f t="shared" si="126"/>
        <v/>
      </c>
      <c r="DU502" s="807" t="str">
        <f t="shared" si="127"/>
        <v/>
      </c>
      <c r="DV502" s="808" t="str">
        <f t="shared" si="128"/>
        <v/>
      </c>
      <c r="DW502" s="793"/>
      <c r="DX502" s="794"/>
      <c r="DY502" s="794"/>
      <c r="DZ502" s="797"/>
      <c r="EA502" s="797"/>
      <c r="EB502" s="797"/>
      <c r="EC502" s="797"/>
      <c r="ED502" s="797"/>
      <c r="EE502" s="797"/>
      <c r="EF502" s="797"/>
      <c r="EG502" s="797"/>
      <c r="EH502" s="797"/>
      <c r="EI502" s="797"/>
      <c r="EJ502" s="797"/>
      <c r="EK502" s="797"/>
      <c r="EL502" s="797"/>
      <c r="EM502" s="794"/>
      <c r="EN502" s="794"/>
      <c r="EO502" s="794"/>
      <c r="EP502" s="794"/>
      <c r="EQ502" s="794"/>
      <c r="ER502" s="794"/>
      <c r="ES502" s="794"/>
      <c r="ET502" s="794"/>
      <c r="EU502" s="794"/>
      <c r="EV502" s="794"/>
      <c r="EW502" s="794"/>
      <c r="EX502" s="794"/>
      <c r="EY502" s="794"/>
      <c r="EZ502" s="797"/>
      <c r="FA502" s="794"/>
      <c r="FB502" s="794"/>
      <c r="FC502" s="794"/>
      <c r="FD502" s="794"/>
      <c r="FE502" s="794"/>
      <c r="FF502" s="794"/>
      <c r="FG502" s="794"/>
      <c r="FH502" s="794"/>
      <c r="FI502" s="794"/>
      <c r="FJ502" s="794"/>
      <c r="FK502" s="794"/>
      <c r="FL502" s="794"/>
      <c r="FM502" s="794"/>
      <c r="FN502" s="794"/>
      <c r="FO502" s="794"/>
      <c r="FP502" s="794"/>
      <c r="FQ502" s="794"/>
      <c r="FR502" s="794"/>
      <c r="FS502" s="794"/>
      <c r="FT502" s="794"/>
      <c r="FU502" s="794"/>
      <c r="FV502" s="812" t="str">
        <f t="shared" si="119"/>
        <v/>
      </c>
      <c r="FW502" s="806" t="str">
        <f t="shared" si="120"/>
        <v/>
      </c>
      <c r="FX502" s="807" t="str">
        <f t="shared" si="121"/>
        <v/>
      </c>
      <c r="FY502" s="807" t="str">
        <f t="shared" si="122"/>
        <v/>
      </c>
      <c r="FZ502" s="808" t="str">
        <f t="shared" si="123"/>
        <v/>
      </c>
    </row>
    <row r="503" spans="14:182" x14ac:dyDescent="0.2">
      <c r="N503" s="804">
        <f>SUM(AirVision!A502)</f>
        <v>0</v>
      </c>
      <c r="O503" s="793"/>
      <c r="P503" s="794"/>
      <c r="Q503" s="794"/>
      <c r="R503" s="797"/>
      <c r="S503" s="797"/>
      <c r="T503" s="797"/>
      <c r="U503" s="797"/>
      <c r="V503" s="797"/>
      <c r="W503" s="797"/>
      <c r="X503" s="797"/>
      <c r="Y503" s="797"/>
      <c r="Z503" s="797"/>
      <c r="AA503" s="797"/>
      <c r="AB503" s="797"/>
      <c r="AC503" s="797"/>
      <c r="AD503" s="797"/>
      <c r="AE503" s="794"/>
      <c r="AF503" s="794"/>
      <c r="AG503" s="794"/>
      <c r="AH503" s="794"/>
      <c r="AI503" s="794"/>
      <c r="AJ503" s="794"/>
      <c r="AK503" s="794"/>
      <c r="AL503" s="794"/>
      <c r="AM503" s="794"/>
      <c r="AN503" s="794"/>
      <c r="AO503" s="794"/>
      <c r="AP503" s="794"/>
      <c r="AQ503" s="794"/>
      <c r="AR503" s="794"/>
      <c r="AS503" s="794"/>
      <c r="AT503" s="794"/>
      <c r="AU503" s="794"/>
      <c r="AV503" s="794"/>
      <c r="AW503" s="794"/>
      <c r="AX503" s="794"/>
      <c r="AY503" s="794"/>
      <c r="AZ503" s="794"/>
      <c r="BA503" s="794"/>
      <c r="BB503" s="794"/>
      <c r="BC503" s="794"/>
      <c r="BD503" s="794"/>
      <c r="BE503" s="794"/>
      <c r="BF503" s="794"/>
      <c r="BG503" s="794"/>
      <c r="BH503" s="794"/>
      <c r="BI503" s="794"/>
      <c r="BJ503" s="794"/>
      <c r="BK503" s="794"/>
      <c r="BL503" s="794"/>
      <c r="BM503" s="794"/>
      <c r="BN503" s="812" t="str">
        <f t="shared" si="114"/>
        <v/>
      </c>
      <c r="BO503" s="806" t="str">
        <f t="shared" si="115"/>
        <v/>
      </c>
      <c r="BP503" s="807" t="str">
        <f t="shared" si="116"/>
        <v/>
      </c>
      <c r="BQ503" s="807" t="str">
        <f t="shared" si="117"/>
        <v/>
      </c>
      <c r="BR503" s="808" t="str">
        <f t="shared" si="118"/>
        <v/>
      </c>
      <c r="BS503" s="793"/>
      <c r="BT503" s="794"/>
      <c r="BU503" s="794"/>
      <c r="BV503" s="797"/>
      <c r="BW503" s="797"/>
      <c r="BX503" s="797"/>
      <c r="BY503" s="797"/>
      <c r="BZ503" s="797"/>
      <c r="CA503" s="797"/>
      <c r="CB503" s="797"/>
      <c r="CC503" s="797"/>
      <c r="CD503" s="797"/>
      <c r="CE503" s="797"/>
      <c r="CF503" s="797"/>
      <c r="CG503" s="797"/>
      <c r="CH503" s="797"/>
      <c r="CI503" s="794"/>
      <c r="CJ503" s="794"/>
      <c r="CK503" s="794"/>
      <c r="CL503" s="794"/>
      <c r="CM503" s="794"/>
      <c r="CN503" s="794"/>
      <c r="CO503" s="794"/>
      <c r="CP503" s="794"/>
      <c r="CQ503" s="794"/>
      <c r="CR503" s="794"/>
      <c r="CS503" s="794"/>
      <c r="CT503" s="794"/>
      <c r="CU503" s="794"/>
      <c r="CV503" s="797"/>
      <c r="CW503" s="794"/>
      <c r="CX503" s="794"/>
      <c r="CY503" s="794"/>
      <c r="CZ503" s="794"/>
      <c r="DA503" s="794"/>
      <c r="DB503" s="794"/>
      <c r="DC503" s="794"/>
      <c r="DD503" s="794"/>
      <c r="DE503" s="794"/>
      <c r="DF503" s="794"/>
      <c r="DG503" s="794"/>
      <c r="DH503" s="794"/>
      <c r="DI503" s="794"/>
      <c r="DJ503" s="794"/>
      <c r="DK503" s="794"/>
      <c r="DL503" s="794"/>
      <c r="DM503" s="794"/>
      <c r="DN503" s="794"/>
      <c r="DO503" s="794"/>
      <c r="DP503" s="794"/>
      <c r="DQ503" s="794"/>
      <c r="DR503" s="812" t="str">
        <f t="shared" si="124"/>
        <v/>
      </c>
      <c r="DS503" s="806" t="str">
        <f t="shared" si="125"/>
        <v/>
      </c>
      <c r="DT503" s="807" t="str">
        <f t="shared" si="126"/>
        <v/>
      </c>
      <c r="DU503" s="807" t="str">
        <f t="shared" si="127"/>
        <v/>
      </c>
      <c r="DV503" s="808" t="str">
        <f t="shared" si="128"/>
        <v/>
      </c>
      <c r="DW503" s="793"/>
      <c r="DX503" s="794"/>
      <c r="DY503" s="794"/>
      <c r="DZ503" s="797"/>
      <c r="EA503" s="797"/>
      <c r="EB503" s="797"/>
      <c r="EC503" s="797"/>
      <c r="ED503" s="797"/>
      <c r="EE503" s="797"/>
      <c r="EF503" s="797"/>
      <c r="EG503" s="797"/>
      <c r="EH503" s="797"/>
      <c r="EI503" s="797"/>
      <c r="EJ503" s="797"/>
      <c r="EK503" s="797"/>
      <c r="EL503" s="797"/>
      <c r="EM503" s="794"/>
      <c r="EN503" s="794"/>
      <c r="EO503" s="794"/>
      <c r="EP503" s="794"/>
      <c r="EQ503" s="794"/>
      <c r="ER503" s="794"/>
      <c r="ES503" s="794"/>
      <c r="ET503" s="794"/>
      <c r="EU503" s="794"/>
      <c r="EV503" s="794"/>
      <c r="EW503" s="794"/>
      <c r="EX503" s="794"/>
      <c r="EY503" s="794"/>
      <c r="EZ503" s="797"/>
      <c r="FA503" s="794"/>
      <c r="FB503" s="794"/>
      <c r="FC503" s="794"/>
      <c r="FD503" s="794"/>
      <c r="FE503" s="794"/>
      <c r="FF503" s="794"/>
      <c r="FG503" s="794"/>
      <c r="FH503" s="794"/>
      <c r="FI503" s="794"/>
      <c r="FJ503" s="794"/>
      <c r="FK503" s="794"/>
      <c r="FL503" s="794"/>
      <c r="FM503" s="794"/>
      <c r="FN503" s="794"/>
      <c r="FO503" s="794"/>
      <c r="FP503" s="794"/>
      <c r="FQ503" s="794"/>
      <c r="FR503" s="794"/>
      <c r="FS503" s="794"/>
      <c r="FT503" s="794"/>
      <c r="FU503" s="794"/>
      <c r="FV503" s="812" t="str">
        <f t="shared" si="119"/>
        <v/>
      </c>
      <c r="FW503" s="806" t="str">
        <f t="shared" si="120"/>
        <v/>
      </c>
      <c r="FX503" s="807" t="str">
        <f t="shared" si="121"/>
        <v/>
      </c>
      <c r="FY503" s="807" t="str">
        <f t="shared" si="122"/>
        <v/>
      </c>
      <c r="FZ503" s="808" t="str">
        <f t="shared" si="123"/>
        <v/>
      </c>
    </row>
    <row r="504" spans="14:182" x14ac:dyDescent="0.2">
      <c r="N504" s="804">
        <f>SUM(AirVision!A503)</f>
        <v>0</v>
      </c>
      <c r="O504" s="793"/>
      <c r="P504" s="794"/>
      <c r="Q504" s="794"/>
      <c r="R504" s="797"/>
      <c r="S504" s="797"/>
      <c r="T504" s="797"/>
      <c r="U504" s="797"/>
      <c r="V504" s="797"/>
      <c r="W504" s="797"/>
      <c r="X504" s="797"/>
      <c r="Y504" s="797"/>
      <c r="Z504" s="797"/>
      <c r="AA504" s="797"/>
      <c r="AB504" s="797"/>
      <c r="AC504" s="797"/>
      <c r="AD504" s="797"/>
      <c r="AE504" s="794"/>
      <c r="AF504" s="794"/>
      <c r="AG504" s="794"/>
      <c r="AH504" s="794"/>
      <c r="AI504" s="794"/>
      <c r="AJ504" s="794"/>
      <c r="AK504" s="794"/>
      <c r="AL504" s="794"/>
      <c r="AM504" s="794"/>
      <c r="AN504" s="794"/>
      <c r="AO504" s="794"/>
      <c r="AP504" s="794"/>
      <c r="AQ504" s="794"/>
      <c r="AR504" s="794"/>
      <c r="AS504" s="794"/>
      <c r="AT504" s="794"/>
      <c r="AU504" s="794"/>
      <c r="AV504" s="794"/>
      <c r="AW504" s="794"/>
      <c r="AX504" s="794"/>
      <c r="AY504" s="794"/>
      <c r="AZ504" s="794"/>
      <c r="BA504" s="794"/>
      <c r="BB504" s="794"/>
      <c r="BC504" s="794"/>
      <c r="BD504" s="794"/>
      <c r="BE504" s="794"/>
      <c r="BF504" s="794"/>
      <c r="BG504" s="794"/>
      <c r="BH504" s="794"/>
      <c r="BI504" s="794"/>
      <c r="BJ504" s="794"/>
      <c r="BK504" s="794"/>
      <c r="BL504" s="794"/>
      <c r="BM504" s="794"/>
      <c r="BN504" s="812" t="str">
        <f t="shared" si="114"/>
        <v/>
      </c>
      <c r="BO504" s="806" t="str">
        <f t="shared" si="115"/>
        <v/>
      </c>
      <c r="BP504" s="807" t="str">
        <f t="shared" si="116"/>
        <v/>
      </c>
      <c r="BQ504" s="807" t="str">
        <f t="shared" si="117"/>
        <v/>
      </c>
      <c r="BR504" s="808" t="str">
        <f t="shared" si="118"/>
        <v/>
      </c>
      <c r="BS504" s="793"/>
      <c r="BT504" s="794"/>
      <c r="BU504" s="794"/>
      <c r="BV504" s="797"/>
      <c r="BW504" s="797"/>
      <c r="BX504" s="797"/>
      <c r="BY504" s="797"/>
      <c r="BZ504" s="797"/>
      <c r="CA504" s="797"/>
      <c r="CB504" s="797"/>
      <c r="CC504" s="797"/>
      <c r="CD504" s="797"/>
      <c r="CE504" s="797"/>
      <c r="CF504" s="797"/>
      <c r="CG504" s="797"/>
      <c r="CH504" s="797"/>
      <c r="CI504" s="794"/>
      <c r="CJ504" s="794"/>
      <c r="CK504" s="794"/>
      <c r="CL504" s="794"/>
      <c r="CM504" s="794"/>
      <c r="CN504" s="794"/>
      <c r="CO504" s="794"/>
      <c r="CP504" s="794"/>
      <c r="CQ504" s="794"/>
      <c r="CR504" s="794"/>
      <c r="CS504" s="794"/>
      <c r="CT504" s="794"/>
      <c r="CU504" s="794"/>
      <c r="CV504" s="797"/>
      <c r="CW504" s="794"/>
      <c r="CX504" s="794"/>
      <c r="CY504" s="794"/>
      <c r="CZ504" s="794"/>
      <c r="DA504" s="794"/>
      <c r="DB504" s="794"/>
      <c r="DC504" s="794"/>
      <c r="DD504" s="794"/>
      <c r="DE504" s="794"/>
      <c r="DF504" s="794"/>
      <c r="DG504" s="794"/>
      <c r="DH504" s="794"/>
      <c r="DI504" s="794"/>
      <c r="DJ504" s="794"/>
      <c r="DK504" s="794"/>
      <c r="DL504" s="794"/>
      <c r="DM504" s="794"/>
      <c r="DN504" s="794"/>
      <c r="DO504" s="794"/>
      <c r="DP504" s="794"/>
      <c r="DQ504" s="794"/>
      <c r="DR504" s="812" t="str">
        <f t="shared" si="124"/>
        <v/>
      </c>
      <c r="DS504" s="806" t="str">
        <f t="shared" si="125"/>
        <v/>
      </c>
      <c r="DT504" s="807" t="str">
        <f t="shared" si="126"/>
        <v/>
      </c>
      <c r="DU504" s="807" t="str">
        <f t="shared" si="127"/>
        <v/>
      </c>
      <c r="DV504" s="808" t="str">
        <f t="shared" si="128"/>
        <v/>
      </c>
      <c r="DW504" s="793"/>
      <c r="DX504" s="794"/>
      <c r="DY504" s="794"/>
      <c r="DZ504" s="797"/>
      <c r="EA504" s="797"/>
      <c r="EB504" s="797"/>
      <c r="EC504" s="797"/>
      <c r="ED504" s="797"/>
      <c r="EE504" s="797"/>
      <c r="EF504" s="797"/>
      <c r="EG504" s="797"/>
      <c r="EH504" s="797"/>
      <c r="EI504" s="797"/>
      <c r="EJ504" s="797"/>
      <c r="EK504" s="797"/>
      <c r="EL504" s="797"/>
      <c r="EM504" s="794"/>
      <c r="EN504" s="794"/>
      <c r="EO504" s="794"/>
      <c r="EP504" s="794"/>
      <c r="EQ504" s="794"/>
      <c r="ER504" s="794"/>
      <c r="ES504" s="794"/>
      <c r="ET504" s="794"/>
      <c r="EU504" s="794"/>
      <c r="EV504" s="794"/>
      <c r="EW504" s="794"/>
      <c r="EX504" s="794"/>
      <c r="EY504" s="794"/>
      <c r="EZ504" s="797"/>
      <c r="FA504" s="794"/>
      <c r="FB504" s="794"/>
      <c r="FC504" s="794"/>
      <c r="FD504" s="794"/>
      <c r="FE504" s="794"/>
      <c r="FF504" s="794"/>
      <c r="FG504" s="794"/>
      <c r="FH504" s="794"/>
      <c r="FI504" s="794"/>
      <c r="FJ504" s="794"/>
      <c r="FK504" s="794"/>
      <c r="FL504" s="794"/>
      <c r="FM504" s="794"/>
      <c r="FN504" s="794"/>
      <c r="FO504" s="794"/>
      <c r="FP504" s="794"/>
      <c r="FQ504" s="794"/>
      <c r="FR504" s="794"/>
      <c r="FS504" s="794"/>
      <c r="FT504" s="794"/>
      <c r="FU504" s="794"/>
      <c r="FV504" s="812" t="str">
        <f t="shared" si="119"/>
        <v/>
      </c>
      <c r="FW504" s="806" t="str">
        <f t="shared" si="120"/>
        <v/>
      </c>
      <c r="FX504" s="807" t="str">
        <f t="shared" si="121"/>
        <v/>
      </c>
      <c r="FY504" s="807" t="str">
        <f t="shared" si="122"/>
        <v/>
      </c>
      <c r="FZ504" s="808" t="str">
        <f t="shared" si="123"/>
        <v/>
      </c>
    </row>
    <row r="505" spans="14:182" x14ac:dyDescent="0.2">
      <c r="N505" s="804">
        <f>SUM(AirVision!A504)</f>
        <v>0</v>
      </c>
      <c r="O505" s="793"/>
      <c r="P505" s="794"/>
      <c r="Q505" s="794"/>
      <c r="R505" s="797"/>
      <c r="S505" s="797"/>
      <c r="T505" s="797"/>
      <c r="U505" s="797"/>
      <c r="V505" s="797"/>
      <c r="W505" s="797"/>
      <c r="X505" s="797"/>
      <c r="Y505" s="797"/>
      <c r="Z505" s="797"/>
      <c r="AA505" s="797"/>
      <c r="AB505" s="797"/>
      <c r="AC505" s="797"/>
      <c r="AD505" s="797"/>
      <c r="AE505" s="794"/>
      <c r="AF505" s="794"/>
      <c r="AG505" s="794"/>
      <c r="AH505" s="794"/>
      <c r="AI505" s="794"/>
      <c r="AJ505" s="794"/>
      <c r="AK505" s="794"/>
      <c r="AL505" s="794"/>
      <c r="AM505" s="794"/>
      <c r="AN505" s="794"/>
      <c r="AO505" s="794"/>
      <c r="AP505" s="794"/>
      <c r="AQ505" s="794"/>
      <c r="AR505" s="794"/>
      <c r="AS505" s="794"/>
      <c r="AT505" s="794"/>
      <c r="AU505" s="794"/>
      <c r="AV505" s="794"/>
      <c r="AW505" s="794"/>
      <c r="AX505" s="794"/>
      <c r="AY505" s="794"/>
      <c r="AZ505" s="794"/>
      <c r="BA505" s="794"/>
      <c r="BB505" s="794"/>
      <c r="BC505" s="794"/>
      <c r="BD505" s="794"/>
      <c r="BE505" s="794"/>
      <c r="BF505" s="794"/>
      <c r="BG505" s="794"/>
      <c r="BH505" s="794"/>
      <c r="BI505" s="794"/>
      <c r="BJ505" s="794"/>
      <c r="BK505" s="794"/>
      <c r="BL505" s="794"/>
      <c r="BM505" s="794"/>
      <c r="BN505" s="812" t="str">
        <f t="shared" si="114"/>
        <v/>
      </c>
      <c r="BO505" s="806" t="str">
        <f t="shared" si="115"/>
        <v/>
      </c>
      <c r="BP505" s="807" t="str">
        <f t="shared" si="116"/>
        <v/>
      </c>
      <c r="BQ505" s="807" t="str">
        <f t="shared" si="117"/>
        <v/>
      </c>
      <c r="BR505" s="808" t="str">
        <f t="shared" si="118"/>
        <v/>
      </c>
      <c r="BS505" s="793"/>
      <c r="BT505" s="794"/>
      <c r="BU505" s="794"/>
      <c r="BV505" s="797"/>
      <c r="BW505" s="797"/>
      <c r="BX505" s="797"/>
      <c r="BY505" s="797"/>
      <c r="BZ505" s="797"/>
      <c r="CA505" s="797"/>
      <c r="CB505" s="797"/>
      <c r="CC505" s="797"/>
      <c r="CD505" s="797"/>
      <c r="CE505" s="797"/>
      <c r="CF505" s="797"/>
      <c r="CG505" s="797"/>
      <c r="CH505" s="797"/>
      <c r="CI505" s="794"/>
      <c r="CJ505" s="794"/>
      <c r="CK505" s="794"/>
      <c r="CL505" s="794"/>
      <c r="CM505" s="794"/>
      <c r="CN505" s="794"/>
      <c r="CO505" s="794"/>
      <c r="CP505" s="794"/>
      <c r="CQ505" s="794"/>
      <c r="CR505" s="794"/>
      <c r="CS505" s="794"/>
      <c r="CT505" s="794"/>
      <c r="CU505" s="794"/>
      <c r="CV505" s="797"/>
      <c r="CW505" s="794"/>
      <c r="CX505" s="794"/>
      <c r="CY505" s="794"/>
      <c r="CZ505" s="794"/>
      <c r="DA505" s="794"/>
      <c r="DB505" s="794"/>
      <c r="DC505" s="794"/>
      <c r="DD505" s="794"/>
      <c r="DE505" s="794"/>
      <c r="DF505" s="794"/>
      <c r="DG505" s="794"/>
      <c r="DH505" s="794"/>
      <c r="DI505" s="794"/>
      <c r="DJ505" s="794"/>
      <c r="DK505" s="794"/>
      <c r="DL505" s="794"/>
      <c r="DM505" s="794"/>
      <c r="DN505" s="794"/>
      <c r="DO505" s="794"/>
      <c r="DP505" s="794"/>
      <c r="DQ505" s="794"/>
      <c r="DR505" s="812" t="str">
        <f t="shared" si="124"/>
        <v/>
      </c>
      <c r="DS505" s="806" t="str">
        <f t="shared" si="125"/>
        <v/>
      </c>
      <c r="DT505" s="807" t="str">
        <f t="shared" si="126"/>
        <v/>
      </c>
      <c r="DU505" s="807" t="str">
        <f t="shared" si="127"/>
        <v/>
      </c>
      <c r="DV505" s="808" t="str">
        <f t="shared" si="128"/>
        <v/>
      </c>
      <c r="DW505" s="793"/>
      <c r="DX505" s="794"/>
      <c r="DY505" s="794"/>
      <c r="DZ505" s="797"/>
      <c r="EA505" s="797"/>
      <c r="EB505" s="797"/>
      <c r="EC505" s="797"/>
      <c r="ED505" s="797"/>
      <c r="EE505" s="797"/>
      <c r="EF505" s="797"/>
      <c r="EG505" s="797"/>
      <c r="EH505" s="797"/>
      <c r="EI505" s="797"/>
      <c r="EJ505" s="797"/>
      <c r="EK505" s="797"/>
      <c r="EL505" s="797"/>
      <c r="EM505" s="794"/>
      <c r="EN505" s="794"/>
      <c r="EO505" s="794"/>
      <c r="EP505" s="794"/>
      <c r="EQ505" s="794"/>
      <c r="ER505" s="794"/>
      <c r="ES505" s="794"/>
      <c r="ET505" s="794"/>
      <c r="EU505" s="794"/>
      <c r="EV505" s="794"/>
      <c r="EW505" s="794"/>
      <c r="EX505" s="794"/>
      <c r="EY505" s="794"/>
      <c r="EZ505" s="797"/>
      <c r="FA505" s="794"/>
      <c r="FB505" s="794"/>
      <c r="FC505" s="794"/>
      <c r="FD505" s="794"/>
      <c r="FE505" s="794"/>
      <c r="FF505" s="794"/>
      <c r="FG505" s="794"/>
      <c r="FH505" s="794"/>
      <c r="FI505" s="794"/>
      <c r="FJ505" s="794"/>
      <c r="FK505" s="794"/>
      <c r="FL505" s="794"/>
      <c r="FM505" s="794"/>
      <c r="FN505" s="794"/>
      <c r="FO505" s="794"/>
      <c r="FP505" s="794"/>
      <c r="FQ505" s="794"/>
      <c r="FR505" s="794"/>
      <c r="FS505" s="794"/>
      <c r="FT505" s="794"/>
      <c r="FU505" s="794"/>
      <c r="FV505" s="812" t="str">
        <f t="shared" si="119"/>
        <v/>
      </c>
      <c r="FW505" s="806" t="str">
        <f t="shared" si="120"/>
        <v/>
      </c>
      <c r="FX505" s="807" t="str">
        <f t="shared" si="121"/>
        <v/>
      </c>
      <c r="FY505" s="807" t="str">
        <f t="shared" si="122"/>
        <v/>
      </c>
      <c r="FZ505" s="808" t="str">
        <f t="shared" si="123"/>
        <v/>
      </c>
    </row>
    <row r="506" spans="14:182" x14ac:dyDescent="0.2">
      <c r="N506" s="804">
        <f>SUM(AirVision!A505)</f>
        <v>0</v>
      </c>
      <c r="O506" s="793"/>
      <c r="P506" s="794"/>
      <c r="Q506" s="794"/>
      <c r="R506" s="797"/>
      <c r="S506" s="797"/>
      <c r="T506" s="797"/>
      <c r="U506" s="797"/>
      <c r="V506" s="797"/>
      <c r="W506" s="797"/>
      <c r="X506" s="797"/>
      <c r="Y506" s="797"/>
      <c r="Z506" s="797"/>
      <c r="AA506" s="797"/>
      <c r="AB506" s="797"/>
      <c r="AC506" s="797"/>
      <c r="AD506" s="797"/>
      <c r="AE506" s="794"/>
      <c r="AF506" s="794"/>
      <c r="AG506" s="794"/>
      <c r="AH506" s="794"/>
      <c r="AI506" s="794"/>
      <c r="AJ506" s="794"/>
      <c r="AK506" s="794"/>
      <c r="AL506" s="794"/>
      <c r="AM506" s="794"/>
      <c r="AN506" s="794"/>
      <c r="AO506" s="794"/>
      <c r="AP506" s="794"/>
      <c r="AQ506" s="794"/>
      <c r="AR506" s="794"/>
      <c r="AS506" s="794"/>
      <c r="AT506" s="794"/>
      <c r="AU506" s="794"/>
      <c r="AV506" s="794"/>
      <c r="AW506" s="794"/>
      <c r="AX506" s="794"/>
      <c r="AY506" s="794"/>
      <c r="AZ506" s="794"/>
      <c r="BA506" s="794"/>
      <c r="BB506" s="794"/>
      <c r="BC506" s="794"/>
      <c r="BD506" s="794"/>
      <c r="BE506" s="794"/>
      <c r="BF506" s="794"/>
      <c r="BG506" s="794"/>
      <c r="BH506" s="794"/>
      <c r="BI506" s="794"/>
      <c r="BJ506" s="794"/>
      <c r="BK506" s="794"/>
      <c r="BL506" s="794"/>
      <c r="BM506" s="794"/>
      <c r="BN506" s="812" t="str">
        <f t="shared" si="114"/>
        <v/>
      </c>
      <c r="BO506" s="806" t="str">
        <f t="shared" si="115"/>
        <v/>
      </c>
      <c r="BP506" s="807" t="str">
        <f t="shared" si="116"/>
        <v/>
      </c>
      <c r="BQ506" s="807" t="str">
        <f t="shared" si="117"/>
        <v/>
      </c>
      <c r="BR506" s="808" t="str">
        <f t="shared" si="118"/>
        <v/>
      </c>
      <c r="BS506" s="793"/>
      <c r="BT506" s="794"/>
      <c r="BU506" s="794"/>
      <c r="BV506" s="797"/>
      <c r="BW506" s="797"/>
      <c r="BX506" s="797"/>
      <c r="BY506" s="797"/>
      <c r="BZ506" s="797"/>
      <c r="CA506" s="797"/>
      <c r="CB506" s="797"/>
      <c r="CC506" s="797"/>
      <c r="CD506" s="797"/>
      <c r="CE506" s="797"/>
      <c r="CF506" s="797"/>
      <c r="CG506" s="797"/>
      <c r="CH506" s="797"/>
      <c r="CI506" s="794"/>
      <c r="CJ506" s="794"/>
      <c r="CK506" s="794"/>
      <c r="CL506" s="794"/>
      <c r="CM506" s="794"/>
      <c r="CN506" s="794"/>
      <c r="CO506" s="794"/>
      <c r="CP506" s="794"/>
      <c r="CQ506" s="794"/>
      <c r="CR506" s="794"/>
      <c r="CS506" s="794"/>
      <c r="CT506" s="794"/>
      <c r="CU506" s="794"/>
      <c r="CV506" s="797"/>
      <c r="CW506" s="794"/>
      <c r="CX506" s="794"/>
      <c r="CY506" s="794"/>
      <c r="CZ506" s="794"/>
      <c r="DA506" s="794"/>
      <c r="DB506" s="794"/>
      <c r="DC506" s="794"/>
      <c r="DD506" s="794"/>
      <c r="DE506" s="794"/>
      <c r="DF506" s="794"/>
      <c r="DG506" s="794"/>
      <c r="DH506" s="794"/>
      <c r="DI506" s="794"/>
      <c r="DJ506" s="794"/>
      <c r="DK506" s="794"/>
      <c r="DL506" s="794"/>
      <c r="DM506" s="794"/>
      <c r="DN506" s="794"/>
      <c r="DO506" s="794"/>
      <c r="DP506" s="794"/>
      <c r="DQ506" s="794"/>
      <c r="DR506" s="812" t="str">
        <f t="shared" si="124"/>
        <v/>
      </c>
      <c r="DS506" s="806" t="str">
        <f t="shared" si="125"/>
        <v/>
      </c>
      <c r="DT506" s="807" t="str">
        <f t="shared" si="126"/>
        <v/>
      </c>
      <c r="DU506" s="807" t="str">
        <f t="shared" si="127"/>
        <v/>
      </c>
      <c r="DV506" s="808" t="str">
        <f t="shared" si="128"/>
        <v/>
      </c>
      <c r="DW506" s="793"/>
      <c r="DX506" s="794"/>
      <c r="DY506" s="794"/>
      <c r="DZ506" s="797"/>
      <c r="EA506" s="797"/>
      <c r="EB506" s="797"/>
      <c r="EC506" s="797"/>
      <c r="ED506" s="797"/>
      <c r="EE506" s="797"/>
      <c r="EF506" s="797"/>
      <c r="EG506" s="797"/>
      <c r="EH506" s="797"/>
      <c r="EI506" s="797"/>
      <c r="EJ506" s="797"/>
      <c r="EK506" s="797"/>
      <c r="EL506" s="797"/>
      <c r="EM506" s="794"/>
      <c r="EN506" s="794"/>
      <c r="EO506" s="794"/>
      <c r="EP506" s="794"/>
      <c r="EQ506" s="794"/>
      <c r="ER506" s="794"/>
      <c r="ES506" s="794"/>
      <c r="ET506" s="794"/>
      <c r="EU506" s="794"/>
      <c r="EV506" s="794"/>
      <c r="EW506" s="794"/>
      <c r="EX506" s="794"/>
      <c r="EY506" s="794"/>
      <c r="EZ506" s="797"/>
      <c r="FA506" s="794"/>
      <c r="FB506" s="794"/>
      <c r="FC506" s="794"/>
      <c r="FD506" s="794"/>
      <c r="FE506" s="794"/>
      <c r="FF506" s="794"/>
      <c r="FG506" s="794"/>
      <c r="FH506" s="794"/>
      <c r="FI506" s="794"/>
      <c r="FJ506" s="794"/>
      <c r="FK506" s="794"/>
      <c r="FL506" s="794"/>
      <c r="FM506" s="794"/>
      <c r="FN506" s="794"/>
      <c r="FO506" s="794"/>
      <c r="FP506" s="794"/>
      <c r="FQ506" s="794"/>
      <c r="FR506" s="794"/>
      <c r="FS506" s="794"/>
      <c r="FT506" s="794"/>
      <c r="FU506" s="794"/>
      <c r="FV506" s="812" t="str">
        <f t="shared" si="119"/>
        <v/>
      </c>
      <c r="FW506" s="806" t="str">
        <f t="shared" si="120"/>
        <v/>
      </c>
      <c r="FX506" s="807" t="str">
        <f t="shared" si="121"/>
        <v/>
      </c>
      <c r="FY506" s="807" t="str">
        <f t="shared" si="122"/>
        <v/>
      </c>
      <c r="FZ506" s="808" t="str">
        <f t="shared" si="123"/>
        <v/>
      </c>
    </row>
    <row r="507" spans="14:182" x14ac:dyDescent="0.2">
      <c r="N507" s="804">
        <f>SUM(AirVision!A506)</f>
        <v>0</v>
      </c>
      <c r="O507" s="793"/>
      <c r="P507" s="794"/>
      <c r="Q507" s="794"/>
      <c r="R507" s="797"/>
      <c r="S507" s="797"/>
      <c r="T507" s="797"/>
      <c r="U507" s="797"/>
      <c r="V507" s="797"/>
      <c r="W507" s="797"/>
      <c r="X507" s="797"/>
      <c r="Y507" s="797"/>
      <c r="Z507" s="797"/>
      <c r="AA507" s="797"/>
      <c r="AB507" s="797"/>
      <c r="AC507" s="797"/>
      <c r="AD507" s="797"/>
      <c r="AE507" s="794"/>
      <c r="AF507" s="794"/>
      <c r="AG507" s="794"/>
      <c r="AH507" s="794"/>
      <c r="AI507" s="794"/>
      <c r="AJ507" s="794"/>
      <c r="AK507" s="794"/>
      <c r="AL507" s="794"/>
      <c r="AM507" s="794"/>
      <c r="AN507" s="794"/>
      <c r="AO507" s="794"/>
      <c r="AP507" s="794"/>
      <c r="AQ507" s="794"/>
      <c r="AR507" s="794"/>
      <c r="AS507" s="794"/>
      <c r="AT507" s="794"/>
      <c r="AU507" s="794"/>
      <c r="AV507" s="794"/>
      <c r="AW507" s="794"/>
      <c r="AX507" s="794"/>
      <c r="AY507" s="794"/>
      <c r="AZ507" s="794"/>
      <c r="BA507" s="794"/>
      <c r="BB507" s="794"/>
      <c r="BC507" s="794"/>
      <c r="BD507" s="794"/>
      <c r="BE507" s="794"/>
      <c r="BF507" s="794"/>
      <c r="BG507" s="794"/>
      <c r="BH507" s="794"/>
      <c r="BI507" s="794"/>
      <c r="BJ507" s="794"/>
      <c r="BK507" s="794"/>
      <c r="BL507" s="794"/>
      <c r="BM507" s="794"/>
      <c r="BN507" s="812" t="str">
        <f t="shared" si="114"/>
        <v/>
      </c>
      <c r="BO507" s="806" t="str">
        <f t="shared" si="115"/>
        <v/>
      </c>
      <c r="BP507" s="807" t="str">
        <f t="shared" si="116"/>
        <v/>
      </c>
      <c r="BQ507" s="807" t="str">
        <f t="shared" si="117"/>
        <v/>
      </c>
      <c r="BR507" s="808" t="str">
        <f t="shared" si="118"/>
        <v/>
      </c>
      <c r="BS507" s="793"/>
      <c r="BT507" s="794"/>
      <c r="BU507" s="794"/>
      <c r="BV507" s="797"/>
      <c r="BW507" s="797"/>
      <c r="BX507" s="797"/>
      <c r="BY507" s="797"/>
      <c r="BZ507" s="797"/>
      <c r="CA507" s="797"/>
      <c r="CB507" s="797"/>
      <c r="CC507" s="797"/>
      <c r="CD507" s="797"/>
      <c r="CE507" s="797"/>
      <c r="CF507" s="797"/>
      <c r="CG507" s="797"/>
      <c r="CH507" s="797"/>
      <c r="CI507" s="794"/>
      <c r="CJ507" s="794"/>
      <c r="CK507" s="794"/>
      <c r="CL507" s="794"/>
      <c r="CM507" s="794"/>
      <c r="CN507" s="794"/>
      <c r="CO507" s="794"/>
      <c r="CP507" s="794"/>
      <c r="CQ507" s="794"/>
      <c r="CR507" s="794"/>
      <c r="CS507" s="794"/>
      <c r="CT507" s="794"/>
      <c r="CU507" s="794"/>
      <c r="CV507" s="797"/>
      <c r="CW507" s="794"/>
      <c r="CX507" s="794"/>
      <c r="CY507" s="794"/>
      <c r="CZ507" s="794"/>
      <c r="DA507" s="794"/>
      <c r="DB507" s="794"/>
      <c r="DC507" s="794"/>
      <c r="DD507" s="794"/>
      <c r="DE507" s="794"/>
      <c r="DF507" s="794"/>
      <c r="DG507" s="794"/>
      <c r="DH507" s="794"/>
      <c r="DI507" s="794"/>
      <c r="DJ507" s="794"/>
      <c r="DK507" s="794"/>
      <c r="DL507" s="794"/>
      <c r="DM507" s="794"/>
      <c r="DN507" s="794"/>
      <c r="DO507" s="794"/>
      <c r="DP507" s="794"/>
      <c r="DQ507" s="794"/>
      <c r="DR507" s="812" t="str">
        <f t="shared" si="124"/>
        <v/>
      </c>
      <c r="DS507" s="806" t="str">
        <f t="shared" si="125"/>
        <v/>
      </c>
      <c r="DT507" s="807" t="str">
        <f t="shared" si="126"/>
        <v/>
      </c>
      <c r="DU507" s="807" t="str">
        <f t="shared" si="127"/>
        <v/>
      </c>
      <c r="DV507" s="808" t="str">
        <f t="shared" si="128"/>
        <v/>
      </c>
      <c r="DW507" s="793"/>
      <c r="DX507" s="794"/>
      <c r="DY507" s="794"/>
      <c r="DZ507" s="797"/>
      <c r="EA507" s="797"/>
      <c r="EB507" s="797"/>
      <c r="EC507" s="797"/>
      <c r="ED507" s="797"/>
      <c r="EE507" s="797"/>
      <c r="EF507" s="797"/>
      <c r="EG507" s="797"/>
      <c r="EH507" s="797"/>
      <c r="EI507" s="797"/>
      <c r="EJ507" s="797"/>
      <c r="EK507" s="797"/>
      <c r="EL507" s="797"/>
      <c r="EM507" s="794"/>
      <c r="EN507" s="794"/>
      <c r="EO507" s="794"/>
      <c r="EP507" s="794"/>
      <c r="EQ507" s="794"/>
      <c r="ER507" s="794"/>
      <c r="ES507" s="794"/>
      <c r="ET507" s="794"/>
      <c r="EU507" s="794"/>
      <c r="EV507" s="794"/>
      <c r="EW507" s="794"/>
      <c r="EX507" s="794"/>
      <c r="EY507" s="794"/>
      <c r="EZ507" s="797"/>
      <c r="FA507" s="794"/>
      <c r="FB507" s="794"/>
      <c r="FC507" s="794"/>
      <c r="FD507" s="794"/>
      <c r="FE507" s="794"/>
      <c r="FF507" s="794"/>
      <c r="FG507" s="794"/>
      <c r="FH507" s="794"/>
      <c r="FI507" s="794"/>
      <c r="FJ507" s="794"/>
      <c r="FK507" s="794"/>
      <c r="FL507" s="794"/>
      <c r="FM507" s="794"/>
      <c r="FN507" s="794"/>
      <c r="FO507" s="794"/>
      <c r="FP507" s="794"/>
      <c r="FQ507" s="794"/>
      <c r="FR507" s="794"/>
      <c r="FS507" s="794"/>
      <c r="FT507" s="794"/>
      <c r="FU507" s="794"/>
      <c r="FV507" s="812" t="str">
        <f t="shared" si="119"/>
        <v/>
      </c>
      <c r="FW507" s="806" t="str">
        <f t="shared" si="120"/>
        <v/>
      </c>
      <c r="FX507" s="807" t="str">
        <f t="shared" si="121"/>
        <v/>
      </c>
      <c r="FY507" s="807" t="str">
        <f t="shared" si="122"/>
        <v/>
      </c>
      <c r="FZ507" s="808" t="str">
        <f t="shared" si="123"/>
        <v/>
      </c>
    </row>
    <row r="508" spans="14:182" x14ac:dyDescent="0.2">
      <c r="N508" s="804">
        <f>SUM(AirVision!A507)</f>
        <v>0</v>
      </c>
      <c r="O508" s="793"/>
      <c r="P508" s="794"/>
      <c r="Q508" s="794"/>
      <c r="R508" s="797"/>
      <c r="S508" s="797"/>
      <c r="T508" s="797"/>
      <c r="U508" s="797"/>
      <c r="V508" s="797"/>
      <c r="W508" s="797"/>
      <c r="X508" s="797"/>
      <c r="Y508" s="797"/>
      <c r="Z508" s="797"/>
      <c r="AA508" s="797"/>
      <c r="AB508" s="797"/>
      <c r="AC508" s="797"/>
      <c r="AD508" s="797"/>
      <c r="AE508" s="794"/>
      <c r="AF508" s="794"/>
      <c r="AG508" s="794"/>
      <c r="AH508" s="794"/>
      <c r="AI508" s="794"/>
      <c r="AJ508" s="794"/>
      <c r="AK508" s="794"/>
      <c r="AL508" s="794"/>
      <c r="AM508" s="794"/>
      <c r="AN508" s="794"/>
      <c r="AO508" s="794"/>
      <c r="AP508" s="794"/>
      <c r="AQ508" s="794"/>
      <c r="AR508" s="794"/>
      <c r="AS508" s="794"/>
      <c r="AT508" s="794"/>
      <c r="AU508" s="794"/>
      <c r="AV508" s="794"/>
      <c r="AW508" s="794"/>
      <c r="AX508" s="794"/>
      <c r="AY508" s="794"/>
      <c r="AZ508" s="794"/>
      <c r="BA508" s="794"/>
      <c r="BB508" s="794"/>
      <c r="BC508" s="794"/>
      <c r="BD508" s="794"/>
      <c r="BE508" s="794"/>
      <c r="BF508" s="794"/>
      <c r="BG508" s="794"/>
      <c r="BH508" s="794"/>
      <c r="BI508" s="794"/>
      <c r="BJ508" s="794"/>
      <c r="BK508" s="794"/>
      <c r="BL508" s="794"/>
      <c r="BM508" s="794"/>
      <c r="BN508" s="812" t="str">
        <f t="shared" si="114"/>
        <v/>
      </c>
      <c r="BO508" s="806" t="str">
        <f t="shared" si="115"/>
        <v/>
      </c>
      <c r="BP508" s="807" t="str">
        <f t="shared" si="116"/>
        <v/>
      </c>
      <c r="BQ508" s="807" t="str">
        <f t="shared" si="117"/>
        <v/>
      </c>
      <c r="BR508" s="808" t="str">
        <f t="shared" si="118"/>
        <v/>
      </c>
      <c r="BS508" s="793"/>
      <c r="BT508" s="794"/>
      <c r="BU508" s="794"/>
      <c r="BV508" s="797"/>
      <c r="BW508" s="797"/>
      <c r="BX508" s="797"/>
      <c r="BY508" s="797"/>
      <c r="BZ508" s="797"/>
      <c r="CA508" s="797"/>
      <c r="CB508" s="797"/>
      <c r="CC508" s="797"/>
      <c r="CD508" s="797"/>
      <c r="CE508" s="797"/>
      <c r="CF508" s="797"/>
      <c r="CG508" s="797"/>
      <c r="CH508" s="797"/>
      <c r="CI508" s="794"/>
      <c r="CJ508" s="794"/>
      <c r="CK508" s="794"/>
      <c r="CL508" s="794"/>
      <c r="CM508" s="794"/>
      <c r="CN508" s="794"/>
      <c r="CO508" s="794"/>
      <c r="CP508" s="794"/>
      <c r="CQ508" s="794"/>
      <c r="CR508" s="794"/>
      <c r="CS508" s="794"/>
      <c r="CT508" s="794"/>
      <c r="CU508" s="794"/>
      <c r="CV508" s="797"/>
      <c r="CW508" s="794"/>
      <c r="CX508" s="794"/>
      <c r="CY508" s="794"/>
      <c r="CZ508" s="794"/>
      <c r="DA508" s="794"/>
      <c r="DB508" s="794"/>
      <c r="DC508" s="794"/>
      <c r="DD508" s="794"/>
      <c r="DE508" s="794"/>
      <c r="DF508" s="794"/>
      <c r="DG508" s="794"/>
      <c r="DH508" s="794"/>
      <c r="DI508" s="794"/>
      <c r="DJ508" s="794"/>
      <c r="DK508" s="794"/>
      <c r="DL508" s="794"/>
      <c r="DM508" s="794"/>
      <c r="DN508" s="794"/>
      <c r="DO508" s="794"/>
      <c r="DP508" s="794"/>
      <c r="DQ508" s="794"/>
      <c r="DR508" s="812" t="str">
        <f t="shared" si="124"/>
        <v/>
      </c>
      <c r="DS508" s="806" t="str">
        <f t="shared" si="125"/>
        <v/>
      </c>
      <c r="DT508" s="807" t="str">
        <f t="shared" si="126"/>
        <v/>
      </c>
      <c r="DU508" s="807" t="str">
        <f t="shared" si="127"/>
        <v/>
      </c>
      <c r="DV508" s="808" t="str">
        <f t="shared" si="128"/>
        <v/>
      </c>
      <c r="DW508" s="793"/>
      <c r="DX508" s="794"/>
      <c r="DY508" s="794"/>
      <c r="DZ508" s="797"/>
      <c r="EA508" s="797"/>
      <c r="EB508" s="797"/>
      <c r="EC508" s="797"/>
      <c r="ED508" s="797"/>
      <c r="EE508" s="797"/>
      <c r="EF508" s="797"/>
      <c r="EG508" s="797"/>
      <c r="EH508" s="797"/>
      <c r="EI508" s="797"/>
      <c r="EJ508" s="797"/>
      <c r="EK508" s="797"/>
      <c r="EL508" s="797"/>
      <c r="EM508" s="794"/>
      <c r="EN508" s="794"/>
      <c r="EO508" s="794"/>
      <c r="EP508" s="794"/>
      <c r="EQ508" s="794"/>
      <c r="ER508" s="794"/>
      <c r="ES508" s="794"/>
      <c r="ET508" s="794"/>
      <c r="EU508" s="794"/>
      <c r="EV508" s="794"/>
      <c r="EW508" s="794"/>
      <c r="EX508" s="794"/>
      <c r="EY508" s="794"/>
      <c r="EZ508" s="797"/>
      <c r="FA508" s="794"/>
      <c r="FB508" s="794"/>
      <c r="FC508" s="794"/>
      <c r="FD508" s="794"/>
      <c r="FE508" s="794"/>
      <c r="FF508" s="794"/>
      <c r="FG508" s="794"/>
      <c r="FH508" s="794"/>
      <c r="FI508" s="794"/>
      <c r="FJ508" s="794"/>
      <c r="FK508" s="794"/>
      <c r="FL508" s="794"/>
      <c r="FM508" s="794"/>
      <c r="FN508" s="794"/>
      <c r="FO508" s="794"/>
      <c r="FP508" s="794"/>
      <c r="FQ508" s="794"/>
      <c r="FR508" s="794"/>
      <c r="FS508" s="794"/>
      <c r="FT508" s="794"/>
      <c r="FU508" s="794"/>
      <c r="FV508" s="812" t="str">
        <f t="shared" si="119"/>
        <v/>
      </c>
      <c r="FW508" s="806" t="str">
        <f t="shared" si="120"/>
        <v/>
      </c>
      <c r="FX508" s="807" t="str">
        <f t="shared" si="121"/>
        <v/>
      </c>
      <c r="FY508" s="807" t="str">
        <f t="shared" si="122"/>
        <v/>
      </c>
      <c r="FZ508" s="808" t="str">
        <f t="shared" si="123"/>
        <v/>
      </c>
    </row>
    <row r="509" spans="14:182" x14ac:dyDescent="0.2">
      <c r="N509" s="804">
        <f>SUM(AirVision!A508)</f>
        <v>0</v>
      </c>
      <c r="O509" s="793"/>
      <c r="P509" s="794"/>
      <c r="Q509" s="794"/>
      <c r="R509" s="797"/>
      <c r="S509" s="797"/>
      <c r="T509" s="797"/>
      <c r="U509" s="797"/>
      <c r="V509" s="797"/>
      <c r="W509" s="797"/>
      <c r="X509" s="797"/>
      <c r="Y509" s="797"/>
      <c r="Z509" s="797"/>
      <c r="AA509" s="797"/>
      <c r="AB509" s="797"/>
      <c r="AC509" s="797"/>
      <c r="AD509" s="797"/>
      <c r="AE509" s="794"/>
      <c r="AF509" s="794"/>
      <c r="AG509" s="794"/>
      <c r="AH509" s="794"/>
      <c r="AI509" s="794"/>
      <c r="AJ509" s="794"/>
      <c r="AK509" s="794"/>
      <c r="AL509" s="794"/>
      <c r="AM509" s="794"/>
      <c r="AN509" s="794"/>
      <c r="AO509" s="794"/>
      <c r="AP509" s="794"/>
      <c r="AQ509" s="794"/>
      <c r="AR509" s="794"/>
      <c r="AS509" s="794"/>
      <c r="AT509" s="794"/>
      <c r="AU509" s="794"/>
      <c r="AV509" s="794"/>
      <c r="AW509" s="794"/>
      <c r="AX509" s="794"/>
      <c r="AY509" s="794"/>
      <c r="AZ509" s="794"/>
      <c r="BA509" s="794"/>
      <c r="BB509" s="794"/>
      <c r="BC509" s="794"/>
      <c r="BD509" s="794"/>
      <c r="BE509" s="794"/>
      <c r="BF509" s="794"/>
      <c r="BG509" s="794"/>
      <c r="BH509" s="794"/>
      <c r="BI509" s="794"/>
      <c r="BJ509" s="794"/>
      <c r="BK509" s="794"/>
      <c r="BL509" s="794"/>
      <c r="BM509" s="794"/>
      <c r="BN509" s="812" t="str">
        <f t="shared" si="114"/>
        <v/>
      </c>
      <c r="BO509" s="806" t="str">
        <f t="shared" si="115"/>
        <v/>
      </c>
      <c r="BP509" s="807" t="str">
        <f t="shared" si="116"/>
        <v/>
      </c>
      <c r="BQ509" s="807" t="str">
        <f t="shared" si="117"/>
        <v/>
      </c>
      <c r="BR509" s="808" t="str">
        <f t="shared" si="118"/>
        <v/>
      </c>
      <c r="BS509" s="793"/>
      <c r="BT509" s="794"/>
      <c r="BU509" s="794"/>
      <c r="BV509" s="797"/>
      <c r="BW509" s="797"/>
      <c r="BX509" s="797"/>
      <c r="BY509" s="797"/>
      <c r="BZ509" s="797"/>
      <c r="CA509" s="797"/>
      <c r="CB509" s="797"/>
      <c r="CC509" s="797"/>
      <c r="CD509" s="797"/>
      <c r="CE509" s="797"/>
      <c r="CF509" s="797"/>
      <c r="CG509" s="797"/>
      <c r="CH509" s="797"/>
      <c r="CI509" s="794"/>
      <c r="CJ509" s="794"/>
      <c r="CK509" s="794"/>
      <c r="CL509" s="794"/>
      <c r="CM509" s="794"/>
      <c r="CN509" s="794"/>
      <c r="CO509" s="794"/>
      <c r="CP509" s="794"/>
      <c r="CQ509" s="794"/>
      <c r="CR509" s="794"/>
      <c r="CS509" s="794"/>
      <c r="CT509" s="794"/>
      <c r="CU509" s="794"/>
      <c r="CV509" s="797"/>
      <c r="CW509" s="794"/>
      <c r="CX509" s="794"/>
      <c r="CY509" s="794"/>
      <c r="CZ509" s="794"/>
      <c r="DA509" s="794"/>
      <c r="DB509" s="794"/>
      <c r="DC509" s="794"/>
      <c r="DD509" s="794"/>
      <c r="DE509" s="794"/>
      <c r="DF509" s="794"/>
      <c r="DG509" s="794"/>
      <c r="DH509" s="794"/>
      <c r="DI509" s="794"/>
      <c r="DJ509" s="794"/>
      <c r="DK509" s="794"/>
      <c r="DL509" s="794"/>
      <c r="DM509" s="794"/>
      <c r="DN509" s="794"/>
      <c r="DO509" s="794"/>
      <c r="DP509" s="794"/>
      <c r="DQ509" s="794"/>
      <c r="DR509" s="812" t="str">
        <f t="shared" si="124"/>
        <v/>
      </c>
      <c r="DS509" s="806" t="str">
        <f t="shared" si="125"/>
        <v/>
      </c>
      <c r="DT509" s="807" t="str">
        <f t="shared" si="126"/>
        <v/>
      </c>
      <c r="DU509" s="807" t="str">
        <f t="shared" si="127"/>
        <v/>
      </c>
      <c r="DV509" s="808" t="str">
        <f t="shared" si="128"/>
        <v/>
      </c>
      <c r="DW509" s="793"/>
      <c r="DX509" s="794"/>
      <c r="DY509" s="794"/>
      <c r="DZ509" s="797"/>
      <c r="EA509" s="797"/>
      <c r="EB509" s="797"/>
      <c r="EC509" s="797"/>
      <c r="ED509" s="797"/>
      <c r="EE509" s="797"/>
      <c r="EF509" s="797"/>
      <c r="EG509" s="797"/>
      <c r="EH509" s="797"/>
      <c r="EI509" s="797"/>
      <c r="EJ509" s="797"/>
      <c r="EK509" s="797"/>
      <c r="EL509" s="797"/>
      <c r="EM509" s="794"/>
      <c r="EN509" s="794"/>
      <c r="EO509" s="794"/>
      <c r="EP509" s="794"/>
      <c r="EQ509" s="794"/>
      <c r="ER509" s="794"/>
      <c r="ES509" s="794"/>
      <c r="ET509" s="794"/>
      <c r="EU509" s="794"/>
      <c r="EV509" s="794"/>
      <c r="EW509" s="794"/>
      <c r="EX509" s="794"/>
      <c r="EY509" s="794"/>
      <c r="EZ509" s="797"/>
      <c r="FA509" s="794"/>
      <c r="FB509" s="794"/>
      <c r="FC509" s="794"/>
      <c r="FD509" s="794"/>
      <c r="FE509" s="794"/>
      <c r="FF509" s="794"/>
      <c r="FG509" s="794"/>
      <c r="FH509" s="794"/>
      <c r="FI509" s="794"/>
      <c r="FJ509" s="794"/>
      <c r="FK509" s="794"/>
      <c r="FL509" s="794"/>
      <c r="FM509" s="794"/>
      <c r="FN509" s="794"/>
      <c r="FO509" s="794"/>
      <c r="FP509" s="794"/>
      <c r="FQ509" s="794"/>
      <c r="FR509" s="794"/>
      <c r="FS509" s="794"/>
      <c r="FT509" s="794"/>
      <c r="FU509" s="794"/>
      <c r="FV509" s="812" t="str">
        <f t="shared" si="119"/>
        <v/>
      </c>
      <c r="FW509" s="806" t="str">
        <f t="shared" si="120"/>
        <v/>
      </c>
      <c r="FX509" s="807" t="str">
        <f t="shared" si="121"/>
        <v/>
      </c>
      <c r="FY509" s="807" t="str">
        <f t="shared" si="122"/>
        <v/>
      </c>
      <c r="FZ509" s="808" t="str">
        <f t="shared" si="123"/>
        <v/>
      </c>
    </row>
    <row r="510" spans="14:182" x14ac:dyDescent="0.2">
      <c r="N510" s="804">
        <f>SUM(AirVision!A509)</f>
        <v>0</v>
      </c>
      <c r="O510" s="793"/>
      <c r="P510" s="794"/>
      <c r="Q510" s="794"/>
      <c r="R510" s="797"/>
      <c r="S510" s="797"/>
      <c r="T510" s="797"/>
      <c r="U510" s="797"/>
      <c r="V510" s="797"/>
      <c r="W510" s="797"/>
      <c r="X510" s="797"/>
      <c r="Y510" s="797"/>
      <c r="Z510" s="797"/>
      <c r="AA510" s="797"/>
      <c r="AB510" s="797"/>
      <c r="AC510" s="797"/>
      <c r="AD510" s="797"/>
      <c r="AE510" s="794"/>
      <c r="AF510" s="794"/>
      <c r="AG510" s="794"/>
      <c r="AH510" s="794"/>
      <c r="AI510" s="794"/>
      <c r="AJ510" s="794"/>
      <c r="AK510" s="794"/>
      <c r="AL510" s="794"/>
      <c r="AM510" s="794"/>
      <c r="AN510" s="794"/>
      <c r="AO510" s="794"/>
      <c r="AP510" s="794"/>
      <c r="AQ510" s="794"/>
      <c r="AR510" s="794"/>
      <c r="AS510" s="794"/>
      <c r="AT510" s="794"/>
      <c r="AU510" s="794"/>
      <c r="AV510" s="794"/>
      <c r="AW510" s="794"/>
      <c r="AX510" s="794"/>
      <c r="AY510" s="794"/>
      <c r="AZ510" s="794"/>
      <c r="BA510" s="794"/>
      <c r="BB510" s="794"/>
      <c r="BC510" s="794"/>
      <c r="BD510" s="794"/>
      <c r="BE510" s="794"/>
      <c r="BF510" s="794"/>
      <c r="BG510" s="794"/>
      <c r="BH510" s="794"/>
      <c r="BI510" s="794"/>
      <c r="BJ510" s="794"/>
      <c r="BK510" s="794"/>
      <c r="BL510" s="794"/>
      <c r="BM510" s="794"/>
      <c r="BN510" s="812" t="str">
        <f t="shared" si="114"/>
        <v/>
      </c>
      <c r="BO510" s="806" t="str">
        <f t="shared" si="115"/>
        <v/>
      </c>
      <c r="BP510" s="807" t="str">
        <f t="shared" si="116"/>
        <v/>
      </c>
      <c r="BQ510" s="807" t="str">
        <f t="shared" si="117"/>
        <v/>
      </c>
      <c r="BR510" s="808" t="str">
        <f t="shared" si="118"/>
        <v/>
      </c>
      <c r="BS510" s="793"/>
      <c r="BT510" s="794"/>
      <c r="BU510" s="794"/>
      <c r="BV510" s="797"/>
      <c r="BW510" s="797"/>
      <c r="BX510" s="797"/>
      <c r="BY510" s="797"/>
      <c r="BZ510" s="797"/>
      <c r="CA510" s="797"/>
      <c r="CB510" s="797"/>
      <c r="CC510" s="797"/>
      <c r="CD510" s="797"/>
      <c r="CE510" s="797"/>
      <c r="CF510" s="797"/>
      <c r="CG510" s="797"/>
      <c r="CH510" s="797"/>
      <c r="CI510" s="794"/>
      <c r="CJ510" s="794"/>
      <c r="CK510" s="794"/>
      <c r="CL510" s="794"/>
      <c r="CM510" s="794"/>
      <c r="CN510" s="794"/>
      <c r="CO510" s="794"/>
      <c r="CP510" s="794"/>
      <c r="CQ510" s="794"/>
      <c r="CR510" s="794"/>
      <c r="CS510" s="794"/>
      <c r="CT510" s="794"/>
      <c r="CU510" s="794"/>
      <c r="CV510" s="797"/>
      <c r="CW510" s="794"/>
      <c r="CX510" s="794"/>
      <c r="CY510" s="794"/>
      <c r="CZ510" s="794"/>
      <c r="DA510" s="794"/>
      <c r="DB510" s="794"/>
      <c r="DC510" s="794"/>
      <c r="DD510" s="794"/>
      <c r="DE510" s="794"/>
      <c r="DF510" s="794"/>
      <c r="DG510" s="794"/>
      <c r="DH510" s="794"/>
      <c r="DI510" s="794"/>
      <c r="DJ510" s="794"/>
      <c r="DK510" s="794"/>
      <c r="DL510" s="794"/>
      <c r="DM510" s="794"/>
      <c r="DN510" s="794"/>
      <c r="DO510" s="794"/>
      <c r="DP510" s="794"/>
      <c r="DQ510" s="794"/>
      <c r="DR510" s="812" t="str">
        <f t="shared" si="124"/>
        <v/>
      </c>
      <c r="DS510" s="806" t="str">
        <f t="shared" si="125"/>
        <v/>
      </c>
      <c r="DT510" s="807" t="str">
        <f t="shared" si="126"/>
        <v/>
      </c>
      <c r="DU510" s="807" t="str">
        <f t="shared" si="127"/>
        <v/>
      </c>
      <c r="DV510" s="808" t="str">
        <f t="shared" si="128"/>
        <v/>
      </c>
      <c r="DW510" s="793"/>
      <c r="DX510" s="794"/>
      <c r="DY510" s="794"/>
      <c r="DZ510" s="797"/>
      <c r="EA510" s="797"/>
      <c r="EB510" s="797"/>
      <c r="EC510" s="797"/>
      <c r="ED510" s="797"/>
      <c r="EE510" s="797"/>
      <c r="EF510" s="797"/>
      <c r="EG510" s="797"/>
      <c r="EH510" s="797"/>
      <c r="EI510" s="797"/>
      <c r="EJ510" s="797"/>
      <c r="EK510" s="797"/>
      <c r="EL510" s="797"/>
      <c r="EM510" s="794"/>
      <c r="EN510" s="794"/>
      <c r="EO510" s="794"/>
      <c r="EP510" s="794"/>
      <c r="EQ510" s="794"/>
      <c r="ER510" s="794"/>
      <c r="ES510" s="794"/>
      <c r="ET510" s="794"/>
      <c r="EU510" s="794"/>
      <c r="EV510" s="794"/>
      <c r="EW510" s="794"/>
      <c r="EX510" s="794"/>
      <c r="EY510" s="794"/>
      <c r="EZ510" s="797"/>
      <c r="FA510" s="794"/>
      <c r="FB510" s="794"/>
      <c r="FC510" s="794"/>
      <c r="FD510" s="794"/>
      <c r="FE510" s="794"/>
      <c r="FF510" s="794"/>
      <c r="FG510" s="794"/>
      <c r="FH510" s="794"/>
      <c r="FI510" s="794"/>
      <c r="FJ510" s="794"/>
      <c r="FK510" s="794"/>
      <c r="FL510" s="794"/>
      <c r="FM510" s="794"/>
      <c r="FN510" s="794"/>
      <c r="FO510" s="794"/>
      <c r="FP510" s="794"/>
      <c r="FQ510" s="794"/>
      <c r="FR510" s="794"/>
      <c r="FS510" s="794"/>
      <c r="FT510" s="794"/>
      <c r="FU510" s="794"/>
      <c r="FV510" s="812" t="str">
        <f t="shared" si="119"/>
        <v/>
      </c>
      <c r="FW510" s="806" t="str">
        <f t="shared" si="120"/>
        <v/>
      </c>
      <c r="FX510" s="807" t="str">
        <f t="shared" si="121"/>
        <v/>
      </c>
      <c r="FY510" s="807" t="str">
        <f t="shared" si="122"/>
        <v/>
      </c>
      <c r="FZ510" s="808" t="str">
        <f t="shared" si="123"/>
        <v/>
      </c>
    </row>
    <row r="511" spans="14:182" x14ac:dyDescent="0.2">
      <c r="N511" s="804">
        <f>SUM(AirVision!A510)</f>
        <v>0</v>
      </c>
      <c r="O511" s="793"/>
      <c r="P511" s="794"/>
      <c r="Q511" s="794"/>
      <c r="R511" s="797"/>
      <c r="S511" s="797"/>
      <c r="T511" s="797"/>
      <c r="U511" s="797"/>
      <c r="V511" s="797"/>
      <c r="W511" s="797"/>
      <c r="X511" s="797"/>
      <c r="Y511" s="797"/>
      <c r="Z511" s="797"/>
      <c r="AA511" s="797"/>
      <c r="AB511" s="797"/>
      <c r="AC511" s="797"/>
      <c r="AD511" s="797"/>
      <c r="AE511" s="794"/>
      <c r="AF511" s="794"/>
      <c r="AG511" s="794"/>
      <c r="AH511" s="794"/>
      <c r="AI511" s="794"/>
      <c r="AJ511" s="794"/>
      <c r="AK511" s="794"/>
      <c r="AL511" s="794"/>
      <c r="AM511" s="794"/>
      <c r="AN511" s="794"/>
      <c r="AO511" s="794"/>
      <c r="AP511" s="794"/>
      <c r="AQ511" s="794"/>
      <c r="AR511" s="794"/>
      <c r="AS511" s="794"/>
      <c r="AT511" s="794"/>
      <c r="AU511" s="794"/>
      <c r="AV511" s="794"/>
      <c r="AW511" s="794"/>
      <c r="AX511" s="794"/>
      <c r="AY511" s="794"/>
      <c r="AZ511" s="794"/>
      <c r="BA511" s="794"/>
      <c r="BB511" s="794"/>
      <c r="BC511" s="794"/>
      <c r="BD511" s="794"/>
      <c r="BE511" s="794"/>
      <c r="BF511" s="794"/>
      <c r="BG511" s="794"/>
      <c r="BH511" s="794"/>
      <c r="BI511" s="794"/>
      <c r="BJ511" s="794"/>
      <c r="BK511" s="794"/>
      <c r="BL511" s="794"/>
      <c r="BM511" s="794"/>
      <c r="BN511" s="812" t="str">
        <f t="shared" si="114"/>
        <v/>
      </c>
      <c r="BO511" s="806" t="str">
        <f t="shared" si="115"/>
        <v/>
      </c>
      <c r="BP511" s="807" t="str">
        <f t="shared" si="116"/>
        <v/>
      </c>
      <c r="BQ511" s="807" t="str">
        <f t="shared" si="117"/>
        <v/>
      </c>
      <c r="BR511" s="808" t="str">
        <f t="shared" si="118"/>
        <v/>
      </c>
      <c r="BS511" s="793"/>
      <c r="BT511" s="794"/>
      <c r="BU511" s="794"/>
      <c r="BV511" s="797"/>
      <c r="BW511" s="797"/>
      <c r="BX511" s="797"/>
      <c r="BY511" s="797"/>
      <c r="BZ511" s="797"/>
      <c r="CA511" s="797"/>
      <c r="CB511" s="797"/>
      <c r="CC511" s="797"/>
      <c r="CD511" s="797"/>
      <c r="CE511" s="797"/>
      <c r="CF511" s="797"/>
      <c r="CG511" s="797"/>
      <c r="CH511" s="797"/>
      <c r="CI511" s="794"/>
      <c r="CJ511" s="794"/>
      <c r="CK511" s="794"/>
      <c r="CL511" s="794"/>
      <c r="CM511" s="794"/>
      <c r="CN511" s="794"/>
      <c r="CO511" s="794"/>
      <c r="CP511" s="794"/>
      <c r="CQ511" s="794"/>
      <c r="CR511" s="794"/>
      <c r="CS511" s="794"/>
      <c r="CT511" s="794"/>
      <c r="CU511" s="794"/>
      <c r="CV511" s="797"/>
      <c r="CW511" s="794"/>
      <c r="CX511" s="794"/>
      <c r="CY511" s="794"/>
      <c r="CZ511" s="794"/>
      <c r="DA511" s="794"/>
      <c r="DB511" s="794"/>
      <c r="DC511" s="794"/>
      <c r="DD511" s="794"/>
      <c r="DE511" s="794"/>
      <c r="DF511" s="794"/>
      <c r="DG511" s="794"/>
      <c r="DH511" s="794"/>
      <c r="DI511" s="794"/>
      <c r="DJ511" s="794"/>
      <c r="DK511" s="794"/>
      <c r="DL511" s="794"/>
      <c r="DM511" s="794"/>
      <c r="DN511" s="794"/>
      <c r="DO511" s="794"/>
      <c r="DP511" s="794"/>
      <c r="DQ511" s="794"/>
      <c r="DR511" s="812" t="str">
        <f t="shared" si="124"/>
        <v/>
      </c>
      <c r="DS511" s="806" t="str">
        <f t="shared" si="125"/>
        <v/>
      </c>
      <c r="DT511" s="807" t="str">
        <f t="shared" si="126"/>
        <v/>
      </c>
      <c r="DU511" s="807" t="str">
        <f t="shared" si="127"/>
        <v/>
      </c>
      <c r="DV511" s="808" t="str">
        <f t="shared" si="128"/>
        <v/>
      </c>
      <c r="DW511" s="793"/>
      <c r="DX511" s="794"/>
      <c r="DY511" s="794"/>
      <c r="DZ511" s="797"/>
      <c r="EA511" s="797"/>
      <c r="EB511" s="797"/>
      <c r="EC511" s="797"/>
      <c r="ED511" s="797"/>
      <c r="EE511" s="797"/>
      <c r="EF511" s="797"/>
      <c r="EG511" s="797"/>
      <c r="EH511" s="797"/>
      <c r="EI511" s="797"/>
      <c r="EJ511" s="797"/>
      <c r="EK511" s="797"/>
      <c r="EL511" s="797"/>
      <c r="EM511" s="794"/>
      <c r="EN511" s="794"/>
      <c r="EO511" s="794"/>
      <c r="EP511" s="794"/>
      <c r="EQ511" s="794"/>
      <c r="ER511" s="794"/>
      <c r="ES511" s="794"/>
      <c r="ET511" s="794"/>
      <c r="EU511" s="794"/>
      <c r="EV511" s="794"/>
      <c r="EW511" s="794"/>
      <c r="EX511" s="794"/>
      <c r="EY511" s="794"/>
      <c r="EZ511" s="797"/>
      <c r="FA511" s="794"/>
      <c r="FB511" s="794"/>
      <c r="FC511" s="794"/>
      <c r="FD511" s="794"/>
      <c r="FE511" s="794"/>
      <c r="FF511" s="794"/>
      <c r="FG511" s="794"/>
      <c r="FH511" s="794"/>
      <c r="FI511" s="794"/>
      <c r="FJ511" s="794"/>
      <c r="FK511" s="794"/>
      <c r="FL511" s="794"/>
      <c r="FM511" s="794"/>
      <c r="FN511" s="794"/>
      <c r="FO511" s="794"/>
      <c r="FP511" s="794"/>
      <c r="FQ511" s="794"/>
      <c r="FR511" s="794"/>
      <c r="FS511" s="794"/>
      <c r="FT511" s="794"/>
      <c r="FU511" s="794"/>
      <c r="FV511" s="812" t="str">
        <f t="shared" si="119"/>
        <v/>
      </c>
      <c r="FW511" s="806" t="str">
        <f t="shared" si="120"/>
        <v/>
      </c>
      <c r="FX511" s="807" t="str">
        <f t="shared" si="121"/>
        <v/>
      </c>
      <c r="FY511" s="807" t="str">
        <f t="shared" si="122"/>
        <v/>
      </c>
      <c r="FZ511" s="808" t="str">
        <f t="shared" si="123"/>
        <v/>
      </c>
    </row>
    <row r="512" spans="14:182" x14ac:dyDescent="0.2">
      <c r="N512" s="804">
        <f>SUM(AirVision!A511)</f>
        <v>0</v>
      </c>
      <c r="O512" s="793"/>
      <c r="P512" s="794"/>
      <c r="Q512" s="794"/>
      <c r="R512" s="797"/>
      <c r="S512" s="797"/>
      <c r="T512" s="797"/>
      <c r="U512" s="797"/>
      <c r="V512" s="797"/>
      <c r="W512" s="797"/>
      <c r="X512" s="797"/>
      <c r="Y512" s="797"/>
      <c r="Z512" s="797"/>
      <c r="AA512" s="797"/>
      <c r="AB512" s="797"/>
      <c r="AC512" s="797"/>
      <c r="AD512" s="797"/>
      <c r="AE512" s="794"/>
      <c r="AF512" s="794"/>
      <c r="AG512" s="794"/>
      <c r="AH512" s="794"/>
      <c r="AI512" s="794"/>
      <c r="AJ512" s="794"/>
      <c r="AK512" s="794"/>
      <c r="AL512" s="794"/>
      <c r="AM512" s="794"/>
      <c r="AN512" s="794"/>
      <c r="AO512" s="794"/>
      <c r="AP512" s="794"/>
      <c r="AQ512" s="794"/>
      <c r="AR512" s="794"/>
      <c r="AS512" s="794"/>
      <c r="AT512" s="794"/>
      <c r="AU512" s="794"/>
      <c r="AV512" s="794"/>
      <c r="AW512" s="794"/>
      <c r="AX512" s="794"/>
      <c r="AY512" s="794"/>
      <c r="AZ512" s="794"/>
      <c r="BA512" s="794"/>
      <c r="BB512" s="794"/>
      <c r="BC512" s="794"/>
      <c r="BD512" s="794"/>
      <c r="BE512" s="794"/>
      <c r="BF512" s="794"/>
      <c r="BG512" s="794"/>
      <c r="BH512" s="794"/>
      <c r="BI512" s="794"/>
      <c r="BJ512" s="794"/>
      <c r="BK512" s="794"/>
      <c r="BL512" s="794"/>
      <c r="BM512" s="794"/>
      <c r="BN512" s="812" t="str">
        <f t="shared" si="114"/>
        <v/>
      </c>
      <c r="BO512" s="806" t="str">
        <f t="shared" si="115"/>
        <v/>
      </c>
      <c r="BP512" s="807" t="str">
        <f t="shared" si="116"/>
        <v/>
      </c>
      <c r="BQ512" s="807" t="str">
        <f t="shared" si="117"/>
        <v/>
      </c>
      <c r="BR512" s="808" t="str">
        <f t="shared" si="118"/>
        <v/>
      </c>
      <c r="BS512" s="793"/>
      <c r="BT512" s="794"/>
      <c r="BU512" s="794"/>
      <c r="BV512" s="797"/>
      <c r="BW512" s="797"/>
      <c r="BX512" s="797"/>
      <c r="BY512" s="797"/>
      <c r="BZ512" s="797"/>
      <c r="CA512" s="797"/>
      <c r="CB512" s="797"/>
      <c r="CC512" s="797"/>
      <c r="CD512" s="797"/>
      <c r="CE512" s="797"/>
      <c r="CF512" s="797"/>
      <c r="CG512" s="797"/>
      <c r="CH512" s="797"/>
      <c r="CI512" s="794"/>
      <c r="CJ512" s="794"/>
      <c r="CK512" s="794"/>
      <c r="CL512" s="794"/>
      <c r="CM512" s="794"/>
      <c r="CN512" s="794"/>
      <c r="CO512" s="794"/>
      <c r="CP512" s="794"/>
      <c r="CQ512" s="794"/>
      <c r="CR512" s="794"/>
      <c r="CS512" s="794"/>
      <c r="CT512" s="794"/>
      <c r="CU512" s="794"/>
      <c r="CV512" s="797"/>
      <c r="CW512" s="794"/>
      <c r="CX512" s="794"/>
      <c r="CY512" s="794"/>
      <c r="CZ512" s="794"/>
      <c r="DA512" s="794"/>
      <c r="DB512" s="794"/>
      <c r="DC512" s="794"/>
      <c r="DD512" s="794"/>
      <c r="DE512" s="794"/>
      <c r="DF512" s="794"/>
      <c r="DG512" s="794"/>
      <c r="DH512" s="794"/>
      <c r="DI512" s="794"/>
      <c r="DJ512" s="794"/>
      <c r="DK512" s="794"/>
      <c r="DL512" s="794"/>
      <c r="DM512" s="794"/>
      <c r="DN512" s="794"/>
      <c r="DO512" s="794"/>
      <c r="DP512" s="794"/>
      <c r="DQ512" s="794"/>
      <c r="DR512" s="812" t="str">
        <f t="shared" si="124"/>
        <v/>
      </c>
      <c r="DS512" s="806" t="str">
        <f t="shared" si="125"/>
        <v/>
      </c>
      <c r="DT512" s="807" t="str">
        <f t="shared" si="126"/>
        <v/>
      </c>
      <c r="DU512" s="807" t="str">
        <f t="shared" si="127"/>
        <v/>
      </c>
      <c r="DV512" s="808" t="str">
        <f t="shared" si="128"/>
        <v/>
      </c>
      <c r="DW512" s="793"/>
      <c r="DX512" s="794"/>
      <c r="DY512" s="794"/>
      <c r="DZ512" s="797"/>
      <c r="EA512" s="797"/>
      <c r="EB512" s="797"/>
      <c r="EC512" s="797"/>
      <c r="ED512" s="797"/>
      <c r="EE512" s="797"/>
      <c r="EF512" s="797"/>
      <c r="EG512" s="797"/>
      <c r="EH512" s="797"/>
      <c r="EI512" s="797"/>
      <c r="EJ512" s="797"/>
      <c r="EK512" s="797"/>
      <c r="EL512" s="797"/>
      <c r="EM512" s="794"/>
      <c r="EN512" s="794"/>
      <c r="EO512" s="794"/>
      <c r="EP512" s="794"/>
      <c r="EQ512" s="794"/>
      <c r="ER512" s="794"/>
      <c r="ES512" s="794"/>
      <c r="ET512" s="794"/>
      <c r="EU512" s="794"/>
      <c r="EV512" s="794"/>
      <c r="EW512" s="794"/>
      <c r="EX512" s="794"/>
      <c r="EY512" s="794"/>
      <c r="EZ512" s="797"/>
      <c r="FA512" s="794"/>
      <c r="FB512" s="794"/>
      <c r="FC512" s="794"/>
      <c r="FD512" s="794"/>
      <c r="FE512" s="794"/>
      <c r="FF512" s="794"/>
      <c r="FG512" s="794"/>
      <c r="FH512" s="794"/>
      <c r="FI512" s="794"/>
      <c r="FJ512" s="794"/>
      <c r="FK512" s="794"/>
      <c r="FL512" s="794"/>
      <c r="FM512" s="794"/>
      <c r="FN512" s="794"/>
      <c r="FO512" s="794"/>
      <c r="FP512" s="794"/>
      <c r="FQ512" s="794"/>
      <c r="FR512" s="794"/>
      <c r="FS512" s="794"/>
      <c r="FT512" s="794"/>
      <c r="FU512" s="794"/>
      <c r="FV512" s="812" t="str">
        <f t="shared" si="119"/>
        <v/>
      </c>
      <c r="FW512" s="806" t="str">
        <f t="shared" si="120"/>
        <v/>
      </c>
      <c r="FX512" s="807" t="str">
        <f t="shared" si="121"/>
        <v/>
      </c>
      <c r="FY512" s="807" t="str">
        <f t="shared" si="122"/>
        <v/>
      </c>
      <c r="FZ512" s="808" t="str">
        <f t="shared" si="123"/>
        <v/>
      </c>
    </row>
    <row r="513" spans="14:182" x14ac:dyDescent="0.2">
      <c r="N513" s="804">
        <f>SUM(AirVision!A512)</f>
        <v>0</v>
      </c>
      <c r="O513" s="793"/>
      <c r="P513" s="794"/>
      <c r="Q513" s="794"/>
      <c r="R513" s="797"/>
      <c r="S513" s="797"/>
      <c r="T513" s="797"/>
      <c r="U513" s="797"/>
      <c r="V513" s="797"/>
      <c r="W513" s="797"/>
      <c r="X513" s="797"/>
      <c r="Y513" s="797"/>
      <c r="Z513" s="797"/>
      <c r="AA513" s="797"/>
      <c r="AB513" s="797"/>
      <c r="AC513" s="797"/>
      <c r="AD513" s="797"/>
      <c r="AE513" s="794"/>
      <c r="AF513" s="794"/>
      <c r="AG513" s="794"/>
      <c r="AH513" s="794"/>
      <c r="AI513" s="794"/>
      <c r="AJ513" s="794"/>
      <c r="AK513" s="794"/>
      <c r="AL513" s="794"/>
      <c r="AM513" s="794"/>
      <c r="AN513" s="794"/>
      <c r="AO513" s="794"/>
      <c r="AP513" s="794"/>
      <c r="AQ513" s="794"/>
      <c r="AR513" s="794"/>
      <c r="AS513" s="794"/>
      <c r="AT513" s="794"/>
      <c r="AU513" s="794"/>
      <c r="AV513" s="794"/>
      <c r="AW513" s="794"/>
      <c r="AX513" s="794"/>
      <c r="AY513" s="794"/>
      <c r="AZ513" s="794"/>
      <c r="BA513" s="794"/>
      <c r="BB513" s="794"/>
      <c r="BC513" s="794"/>
      <c r="BD513" s="794"/>
      <c r="BE513" s="794"/>
      <c r="BF513" s="794"/>
      <c r="BG513" s="794"/>
      <c r="BH513" s="794"/>
      <c r="BI513" s="794"/>
      <c r="BJ513" s="794"/>
      <c r="BK513" s="794"/>
      <c r="BL513" s="794"/>
      <c r="BM513" s="794"/>
      <c r="BN513" s="812" t="str">
        <f t="shared" si="114"/>
        <v/>
      </c>
      <c r="BO513" s="806" t="str">
        <f t="shared" si="115"/>
        <v/>
      </c>
      <c r="BP513" s="807" t="str">
        <f t="shared" si="116"/>
        <v/>
      </c>
      <c r="BQ513" s="807" t="str">
        <f t="shared" si="117"/>
        <v/>
      </c>
      <c r="BR513" s="808" t="str">
        <f t="shared" si="118"/>
        <v/>
      </c>
      <c r="BS513" s="793"/>
      <c r="BT513" s="794"/>
      <c r="BU513" s="794"/>
      <c r="BV513" s="797"/>
      <c r="BW513" s="797"/>
      <c r="BX513" s="797"/>
      <c r="BY513" s="797"/>
      <c r="BZ513" s="797"/>
      <c r="CA513" s="797"/>
      <c r="CB513" s="797"/>
      <c r="CC513" s="797"/>
      <c r="CD513" s="797"/>
      <c r="CE513" s="797"/>
      <c r="CF513" s="797"/>
      <c r="CG513" s="797"/>
      <c r="CH513" s="797"/>
      <c r="CI513" s="794"/>
      <c r="CJ513" s="794"/>
      <c r="CK513" s="794"/>
      <c r="CL513" s="794"/>
      <c r="CM513" s="794"/>
      <c r="CN513" s="794"/>
      <c r="CO513" s="794"/>
      <c r="CP513" s="794"/>
      <c r="CQ513" s="794"/>
      <c r="CR513" s="794"/>
      <c r="CS513" s="794"/>
      <c r="CT513" s="794"/>
      <c r="CU513" s="794"/>
      <c r="CV513" s="797"/>
      <c r="CW513" s="794"/>
      <c r="CX513" s="794"/>
      <c r="CY513" s="794"/>
      <c r="CZ513" s="794"/>
      <c r="DA513" s="794"/>
      <c r="DB513" s="794"/>
      <c r="DC513" s="794"/>
      <c r="DD513" s="794"/>
      <c r="DE513" s="794"/>
      <c r="DF513" s="794"/>
      <c r="DG513" s="794"/>
      <c r="DH513" s="794"/>
      <c r="DI513" s="794"/>
      <c r="DJ513" s="794"/>
      <c r="DK513" s="794"/>
      <c r="DL513" s="794"/>
      <c r="DM513" s="794"/>
      <c r="DN513" s="794"/>
      <c r="DO513" s="794"/>
      <c r="DP513" s="794"/>
      <c r="DQ513" s="794"/>
      <c r="DR513" s="812" t="str">
        <f t="shared" si="124"/>
        <v/>
      </c>
      <c r="DS513" s="806" t="str">
        <f t="shared" si="125"/>
        <v/>
      </c>
      <c r="DT513" s="807" t="str">
        <f t="shared" si="126"/>
        <v/>
      </c>
      <c r="DU513" s="807" t="str">
        <f t="shared" si="127"/>
        <v/>
      </c>
      <c r="DV513" s="808" t="str">
        <f t="shared" si="128"/>
        <v/>
      </c>
      <c r="DW513" s="793"/>
      <c r="DX513" s="794"/>
      <c r="DY513" s="794"/>
      <c r="DZ513" s="797"/>
      <c r="EA513" s="797"/>
      <c r="EB513" s="797"/>
      <c r="EC513" s="797"/>
      <c r="ED513" s="797"/>
      <c r="EE513" s="797"/>
      <c r="EF513" s="797"/>
      <c r="EG513" s="797"/>
      <c r="EH513" s="797"/>
      <c r="EI513" s="797"/>
      <c r="EJ513" s="797"/>
      <c r="EK513" s="797"/>
      <c r="EL513" s="797"/>
      <c r="EM513" s="794"/>
      <c r="EN513" s="794"/>
      <c r="EO513" s="794"/>
      <c r="EP513" s="794"/>
      <c r="EQ513" s="794"/>
      <c r="ER513" s="794"/>
      <c r="ES513" s="794"/>
      <c r="ET513" s="794"/>
      <c r="EU513" s="794"/>
      <c r="EV513" s="794"/>
      <c r="EW513" s="794"/>
      <c r="EX513" s="794"/>
      <c r="EY513" s="794"/>
      <c r="EZ513" s="797"/>
      <c r="FA513" s="794"/>
      <c r="FB513" s="794"/>
      <c r="FC513" s="794"/>
      <c r="FD513" s="794"/>
      <c r="FE513" s="794"/>
      <c r="FF513" s="794"/>
      <c r="FG513" s="794"/>
      <c r="FH513" s="794"/>
      <c r="FI513" s="794"/>
      <c r="FJ513" s="794"/>
      <c r="FK513" s="794"/>
      <c r="FL513" s="794"/>
      <c r="FM513" s="794"/>
      <c r="FN513" s="794"/>
      <c r="FO513" s="794"/>
      <c r="FP513" s="794"/>
      <c r="FQ513" s="794"/>
      <c r="FR513" s="794"/>
      <c r="FS513" s="794"/>
      <c r="FT513" s="794"/>
      <c r="FU513" s="794"/>
      <c r="FV513" s="812" t="str">
        <f t="shared" si="119"/>
        <v/>
      </c>
      <c r="FW513" s="806" t="str">
        <f t="shared" si="120"/>
        <v/>
      </c>
      <c r="FX513" s="807" t="str">
        <f t="shared" si="121"/>
        <v/>
      </c>
      <c r="FY513" s="807" t="str">
        <f t="shared" si="122"/>
        <v/>
      </c>
      <c r="FZ513" s="808" t="str">
        <f t="shared" si="123"/>
        <v/>
      </c>
    </row>
    <row r="514" spans="14:182" x14ac:dyDescent="0.2">
      <c r="N514" s="804">
        <f>SUM(AirVision!A513)</f>
        <v>0</v>
      </c>
      <c r="O514" s="793"/>
      <c r="P514" s="794"/>
      <c r="Q514" s="794"/>
      <c r="R514" s="797"/>
      <c r="S514" s="797"/>
      <c r="T514" s="797"/>
      <c r="U514" s="797"/>
      <c r="V514" s="797"/>
      <c r="W514" s="797"/>
      <c r="X514" s="797"/>
      <c r="Y514" s="797"/>
      <c r="Z514" s="797"/>
      <c r="AA514" s="797"/>
      <c r="AB514" s="797"/>
      <c r="AC514" s="797"/>
      <c r="AD514" s="797"/>
      <c r="AE514" s="794"/>
      <c r="AF514" s="794"/>
      <c r="AG514" s="794"/>
      <c r="AH514" s="794"/>
      <c r="AI514" s="794"/>
      <c r="AJ514" s="794"/>
      <c r="AK514" s="794"/>
      <c r="AL514" s="794"/>
      <c r="AM514" s="794"/>
      <c r="AN514" s="794"/>
      <c r="AO514" s="794"/>
      <c r="AP514" s="794"/>
      <c r="AQ514" s="794"/>
      <c r="AR514" s="794"/>
      <c r="AS514" s="794"/>
      <c r="AT514" s="794"/>
      <c r="AU514" s="794"/>
      <c r="AV514" s="794"/>
      <c r="AW514" s="794"/>
      <c r="AX514" s="794"/>
      <c r="AY514" s="794"/>
      <c r="AZ514" s="794"/>
      <c r="BA514" s="794"/>
      <c r="BB514" s="794"/>
      <c r="BC514" s="794"/>
      <c r="BD514" s="794"/>
      <c r="BE514" s="794"/>
      <c r="BF514" s="794"/>
      <c r="BG514" s="794"/>
      <c r="BH514" s="794"/>
      <c r="BI514" s="794"/>
      <c r="BJ514" s="794"/>
      <c r="BK514" s="794"/>
      <c r="BL514" s="794"/>
      <c r="BM514" s="794"/>
      <c r="BN514" s="812" t="str">
        <f t="shared" si="114"/>
        <v/>
      </c>
      <c r="BO514" s="806" t="str">
        <f t="shared" si="115"/>
        <v/>
      </c>
      <c r="BP514" s="807" t="str">
        <f t="shared" si="116"/>
        <v/>
      </c>
      <c r="BQ514" s="807" t="str">
        <f t="shared" si="117"/>
        <v/>
      </c>
      <c r="BR514" s="808" t="str">
        <f t="shared" si="118"/>
        <v/>
      </c>
      <c r="BS514" s="793"/>
      <c r="BT514" s="794"/>
      <c r="BU514" s="794"/>
      <c r="BV514" s="797"/>
      <c r="BW514" s="797"/>
      <c r="BX514" s="797"/>
      <c r="BY514" s="797"/>
      <c r="BZ514" s="797"/>
      <c r="CA514" s="797"/>
      <c r="CB514" s="797"/>
      <c r="CC514" s="797"/>
      <c r="CD514" s="797"/>
      <c r="CE514" s="797"/>
      <c r="CF514" s="797"/>
      <c r="CG514" s="797"/>
      <c r="CH514" s="797"/>
      <c r="CI514" s="794"/>
      <c r="CJ514" s="794"/>
      <c r="CK514" s="794"/>
      <c r="CL514" s="794"/>
      <c r="CM514" s="794"/>
      <c r="CN514" s="794"/>
      <c r="CO514" s="794"/>
      <c r="CP514" s="794"/>
      <c r="CQ514" s="794"/>
      <c r="CR514" s="794"/>
      <c r="CS514" s="794"/>
      <c r="CT514" s="794"/>
      <c r="CU514" s="794"/>
      <c r="CV514" s="797"/>
      <c r="CW514" s="794"/>
      <c r="CX514" s="794"/>
      <c r="CY514" s="794"/>
      <c r="CZ514" s="794"/>
      <c r="DA514" s="794"/>
      <c r="DB514" s="794"/>
      <c r="DC514" s="794"/>
      <c r="DD514" s="794"/>
      <c r="DE514" s="794"/>
      <c r="DF514" s="794"/>
      <c r="DG514" s="794"/>
      <c r="DH514" s="794"/>
      <c r="DI514" s="794"/>
      <c r="DJ514" s="794"/>
      <c r="DK514" s="794"/>
      <c r="DL514" s="794"/>
      <c r="DM514" s="794"/>
      <c r="DN514" s="794"/>
      <c r="DO514" s="794"/>
      <c r="DP514" s="794"/>
      <c r="DQ514" s="794"/>
      <c r="DR514" s="812" t="str">
        <f t="shared" si="124"/>
        <v/>
      </c>
      <c r="DS514" s="806" t="str">
        <f t="shared" si="125"/>
        <v/>
      </c>
      <c r="DT514" s="807" t="str">
        <f t="shared" si="126"/>
        <v/>
      </c>
      <c r="DU514" s="807" t="str">
        <f t="shared" si="127"/>
        <v/>
      </c>
      <c r="DV514" s="808" t="str">
        <f t="shared" si="128"/>
        <v/>
      </c>
      <c r="DW514" s="793"/>
      <c r="DX514" s="794"/>
      <c r="DY514" s="794"/>
      <c r="DZ514" s="797"/>
      <c r="EA514" s="797"/>
      <c r="EB514" s="797"/>
      <c r="EC514" s="797"/>
      <c r="ED514" s="797"/>
      <c r="EE514" s="797"/>
      <c r="EF514" s="797"/>
      <c r="EG514" s="797"/>
      <c r="EH514" s="797"/>
      <c r="EI514" s="797"/>
      <c r="EJ514" s="797"/>
      <c r="EK514" s="797"/>
      <c r="EL514" s="797"/>
      <c r="EM514" s="794"/>
      <c r="EN514" s="794"/>
      <c r="EO514" s="794"/>
      <c r="EP514" s="794"/>
      <c r="EQ514" s="794"/>
      <c r="ER514" s="794"/>
      <c r="ES514" s="794"/>
      <c r="ET514" s="794"/>
      <c r="EU514" s="794"/>
      <c r="EV514" s="794"/>
      <c r="EW514" s="794"/>
      <c r="EX514" s="794"/>
      <c r="EY514" s="794"/>
      <c r="EZ514" s="797"/>
      <c r="FA514" s="794"/>
      <c r="FB514" s="794"/>
      <c r="FC514" s="794"/>
      <c r="FD514" s="794"/>
      <c r="FE514" s="794"/>
      <c r="FF514" s="794"/>
      <c r="FG514" s="794"/>
      <c r="FH514" s="794"/>
      <c r="FI514" s="794"/>
      <c r="FJ514" s="794"/>
      <c r="FK514" s="794"/>
      <c r="FL514" s="794"/>
      <c r="FM514" s="794"/>
      <c r="FN514" s="794"/>
      <c r="FO514" s="794"/>
      <c r="FP514" s="794"/>
      <c r="FQ514" s="794"/>
      <c r="FR514" s="794"/>
      <c r="FS514" s="794"/>
      <c r="FT514" s="794"/>
      <c r="FU514" s="794"/>
      <c r="FV514" s="812" t="str">
        <f t="shared" si="119"/>
        <v/>
      </c>
      <c r="FW514" s="806" t="str">
        <f t="shared" si="120"/>
        <v/>
      </c>
      <c r="FX514" s="807" t="str">
        <f t="shared" si="121"/>
        <v/>
      </c>
      <c r="FY514" s="807" t="str">
        <f t="shared" si="122"/>
        <v/>
      </c>
      <c r="FZ514" s="808" t="str">
        <f t="shared" si="123"/>
        <v/>
      </c>
    </row>
    <row r="515" spans="14:182" x14ac:dyDescent="0.2">
      <c r="N515" s="804">
        <f>SUM(AirVision!A514)</f>
        <v>0</v>
      </c>
      <c r="O515" s="793"/>
      <c r="P515" s="794"/>
      <c r="Q515" s="794"/>
      <c r="R515" s="797"/>
      <c r="S515" s="797"/>
      <c r="T515" s="797"/>
      <c r="U515" s="797"/>
      <c r="V515" s="797"/>
      <c r="W515" s="797"/>
      <c r="X515" s="797"/>
      <c r="Y515" s="797"/>
      <c r="Z515" s="797"/>
      <c r="AA515" s="797"/>
      <c r="AB515" s="797"/>
      <c r="AC515" s="797"/>
      <c r="AD515" s="797"/>
      <c r="AE515" s="794"/>
      <c r="AF515" s="794"/>
      <c r="AG515" s="794"/>
      <c r="AH515" s="794"/>
      <c r="AI515" s="794"/>
      <c r="AJ515" s="794"/>
      <c r="AK515" s="794"/>
      <c r="AL515" s="794"/>
      <c r="AM515" s="794"/>
      <c r="AN515" s="794"/>
      <c r="AO515" s="794"/>
      <c r="AP515" s="794"/>
      <c r="AQ515" s="794"/>
      <c r="AR515" s="794"/>
      <c r="AS515" s="794"/>
      <c r="AT515" s="794"/>
      <c r="AU515" s="794"/>
      <c r="AV515" s="794"/>
      <c r="AW515" s="794"/>
      <c r="AX515" s="794"/>
      <c r="AY515" s="794"/>
      <c r="AZ515" s="794"/>
      <c r="BA515" s="794"/>
      <c r="BB515" s="794"/>
      <c r="BC515" s="794"/>
      <c r="BD515" s="794"/>
      <c r="BE515" s="794"/>
      <c r="BF515" s="794"/>
      <c r="BG515" s="794"/>
      <c r="BH515" s="794"/>
      <c r="BI515" s="794"/>
      <c r="BJ515" s="794"/>
      <c r="BK515" s="794"/>
      <c r="BL515" s="794"/>
      <c r="BM515" s="794"/>
      <c r="BN515" s="812" t="str">
        <f t="shared" si="114"/>
        <v/>
      </c>
      <c r="BO515" s="806" t="str">
        <f t="shared" si="115"/>
        <v/>
      </c>
      <c r="BP515" s="807" t="str">
        <f t="shared" si="116"/>
        <v/>
      </c>
      <c r="BQ515" s="807" t="str">
        <f t="shared" si="117"/>
        <v/>
      </c>
      <c r="BR515" s="808" t="str">
        <f t="shared" si="118"/>
        <v/>
      </c>
      <c r="BS515" s="793"/>
      <c r="BT515" s="794"/>
      <c r="BU515" s="794"/>
      <c r="BV515" s="797"/>
      <c r="BW515" s="797"/>
      <c r="BX515" s="797"/>
      <c r="BY515" s="797"/>
      <c r="BZ515" s="797"/>
      <c r="CA515" s="797"/>
      <c r="CB515" s="797"/>
      <c r="CC515" s="797"/>
      <c r="CD515" s="797"/>
      <c r="CE515" s="797"/>
      <c r="CF515" s="797"/>
      <c r="CG515" s="797"/>
      <c r="CH515" s="797"/>
      <c r="CI515" s="794"/>
      <c r="CJ515" s="794"/>
      <c r="CK515" s="794"/>
      <c r="CL515" s="794"/>
      <c r="CM515" s="794"/>
      <c r="CN515" s="794"/>
      <c r="CO515" s="794"/>
      <c r="CP515" s="794"/>
      <c r="CQ515" s="794"/>
      <c r="CR515" s="794"/>
      <c r="CS515" s="794"/>
      <c r="CT515" s="794"/>
      <c r="CU515" s="794"/>
      <c r="CV515" s="797"/>
      <c r="CW515" s="794"/>
      <c r="CX515" s="794"/>
      <c r="CY515" s="794"/>
      <c r="CZ515" s="794"/>
      <c r="DA515" s="794"/>
      <c r="DB515" s="794"/>
      <c r="DC515" s="794"/>
      <c r="DD515" s="794"/>
      <c r="DE515" s="794"/>
      <c r="DF515" s="794"/>
      <c r="DG515" s="794"/>
      <c r="DH515" s="794"/>
      <c r="DI515" s="794"/>
      <c r="DJ515" s="794"/>
      <c r="DK515" s="794"/>
      <c r="DL515" s="794"/>
      <c r="DM515" s="794"/>
      <c r="DN515" s="794"/>
      <c r="DO515" s="794"/>
      <c r="DP515" s="794"/>
      <c r="DQ515" s="794"/>
      <c r="DR515" s="812" t="str">
        <f t="shared" si="124"/>
        <v/>
      </c>
      <c r="DS515" s="806" t="str">
        <f t="shared" si="125"/>
        <v/>
      </c>
      <c r="DT515" s="807" t="str">
        <f t="shared" si="126"/>
        <v/>
      </c>
      <c r="DU515" s="807" t="str">
        <f t="shared" si="127"/>
        <v/>
      </c>
      <c r="DV515" s="808" t="str">
        <f t="shared" si="128"/>
        <v/>
      </c>
      <c r="DW515" s="793"/>
      <c r="DX515" s="794"/>
      <c r="DY515" s="794"/>
      <c r="DZ515" s="797"/>
      <c r="EA515" s="797"/>
      <c r="EB515" s="797"/>
      <c r="EC515" s="797"/>
      <c r="ED515" s="797"/>
      <c r="EE515" s="797"/>
      <c r="EF515" s="797"/>
      <c r="EG515" s="797"/>
      <c r="EH515" s="797"/>
      <c r="EI515" s="797"/>
      <c r="EJ515" s="797"/>
      <c r="EK515" s="797"/>
      <c r="EL515" s="797"/>
      <c r="EM515" s="794"/>
      <c r="EN515" s="794"/>
      <c r="EO515" s="794"/>
      <c r="EP515" s="794"/>
      <c r="EQ515" s="794"/>
      <c r="ER515" s="794"/>
      <c r="ES515" s="794"/>
      <c r="ET515" s="794"/>
      <c r="EU515" s="794"/>
      <c r="EV515" s="794"/>
      <c r="EW515" s="794"/>
      <c r="EX515" s="794"/>
      <c r="EY515" s="794"/>
      <c r="EZ515" s="797"/>
      <c r="FA515" s="794"/>
      <c r="FB515" s="794"/>
      <c r="FC515" s="794"/>
      <c r="FD515" s="794"/>
      <c r="FE515" s="794"/>
      <c r="FF515" s="794"/>
      <c r="FG515" s="794"/>
      <c r="FH515" s="794"/>
      <c r="FI515" s="794"/>
      <c r="FJ515" s="794"/>
      <c r="FK515" s="794"/>
      <c r="FL515" s="794"/>
      <c r="FM515" s="794"/>
      <c r="FN515" s="794"/>
      <c r="FO515" s="794"/>
      <c r="FP515" s="794"/>
      <c r="FQ515" s="794"/>
      <c r="FR515" s="794"/>
      <c r="FS515" s="794"/>
      <c r="FT515" s="794"/>
      <c r="FU515" s="794"/>
      <c r="FV515" s="812" t="str">
        <f t="shared" si="119"/>
        <v/>
      </c>
      <c r="FW515" s="806" t="str">
        <f t="shared" si="120"/>
        <v/>
      </c>
      <c r="FX515" s="807" t="str">
        <f t="shared" si="121"/>
        <v/>
      </c>
      <c r="FY515" s="807" t="str">
        <f t="shared" si="122"/>
        <v/>
      </c>
      <c r="FZ515" s="808" t="str">
        <f t="shared" si="123"/>
        <v/>
      </c>
    </row>
    <row r="516" spans="14:182" x14ac:dyDescent="0.2">
      <c r="N516" s="804">
        <f>SUM(AirVision!A515)</f>
        <v>0</v>
      </c>
      <c r="O516" s="793"/>
      <c r="P516" s="794"/>
      <c r="Q516" s="794"/>
      <c r="R516" s="797"/>
      <c r="S516" s="797"/>
      <c r="T516" s="797"/>
      <c r="U516" s="797"/>
      <c r="V516" s="797"/>
      <c r="W516" s="797"/>
      <c r="X516" s="797"/>
      <c r="Y516" s="797"/>
      <c r="Z516" s="797"/>
      <c r="AA516" s="797"/>
      <c r="AB516" s="797"/>
      <c r="AC516" s="797"/>
      <c r="AD516" s="797"/>
      <c r="AE516" s="794"/>
      <c r="AF516" s="794"/>
      <c r="AG516" s="794"/>
      <c r="AH516" s="794"/>
      <c r="AI516" s="794"/>
      <c r="AJ516" s="794"/>
      <c r="AK516" s="794"/>
      <c r="AL516" s="794"/>
      <c r="AM516" s="794"/>
      <c r="AN516" s="794"/>
      <c r="AO516" s="794"/>
      <c r="AP516" s="794"/>
      <c r="AQ516" s="794"/>
      <c r="AR516" s="794"/>
      <c r="AS516" s="794"/>
      <c r="AT516" s="794"/>
      <c r="AU516" s="794"/>
      <c r="AV516" s="794"/>
      <c r="AW516" s="794"/>
      <c r="AX516" s="794"/>
      <c r="AY516" s="794"/>
      <c r="AZ516" s="794"/>
      <c r="BA516" s="794"/>
      <c r="BB516" s="794"/>
      <c r="BC516" s="794"/>
      <c r="BD516" s="794"/>
      <c r="BE516" s="794"/>
      <c r="BF516" s="794"/>
      <c r="BG516" s="794"/>
      <c r="BH516" s="794"/>
      <c r="BI516" s="794"/>
      <c r="BJ516" s="794"/>
      <c r="BK516" s="794"/>
      <c r="BL516" s="794"/>
      <c r="BM516" s="794"/>
      <c r="BN516" s="812" t="str">
        <f t="shared" si="114"/>
        <v/>
      </c>
      <c r="BO516" s="806" t="str">
        <f t="shared" si="115"/>
        <v/>
      </c>
      <c r="BP516" s="807" t="str">
        <f t="shared" si="116"/>
        <v/>
      </c>
      <c r="BQ516" s="807" t="str">
        <f t="shared" si="117"/>
        <v/>
      </c>
      <c r="BR516" s="808" t="str">
        <f t="shared" si="118"/>
        <v/>
      </c>
      <c r="BS516" s="793"/>
      <c r="BT516" s="794"/>
      <c r="BU516" s="794"/>
      <c r="BV516" s="797"/>
      <c r="BW516" s="797"/>
      <c r="BX516" s="797"/>
      <c r="BY516" s="797"/>
      <c r="BZ516" s="797"/>
      <c r="CA516" s="797"/>
      <c r="CB516" s="797"/>
      <c r="CC516" s="797"/>
      <c r="CD516" s="797"/>
      <c r="CE516" s="797"/>
      <c r="CF516" s="797"/>
      <c r="CG516" s="797"/>
      <c r="CH516" s="797"/>
      <c r="CI516" s="794"/>
      <c r="CJ516" s="794"/>
      <c r="CK516" s="794"/>
      <c r="CL516" s="794"/>
      <c r="CM516" s="794"/>
      <c r="CN516" s="794"/>
      <c r="CO516" s="794"/>
      <c r="CP516" s="794"/>
      <c r="CQ516" s="794"/>
      <c r="CR516" s="794"/>
      <c r="CS516" s="794"/>
      <c r="CT516" s="794"/>
      <c r="CU516" s="794"/>
      <c r="CV516" s="797"/>
      <c r="CW516" s="794"/>
      <c r="CX516" s="794"/>
      <c r="CY516" s="794"/>
      <c r="CZ516" s="794"/>
      <c r="DA516" s="794"/>
      <c r="DB516" s="794"/>
      <c r="DC516" s="794"/>
      <c r="DD516" s="794"/>
      <c r="DE516" s="794"/>
      <c r="DF516" s="794"/>
      <c r="DG516" s="794"/>
      <c r="DH516" s="794"/>
      <c r="DI516" s="794"/>
      <c r="DJ516" s="794"/>
      <c r="DK516" s="794"/>
      <c r="DL516" s="794"/>
      <c r="DM516" s="794"/>
      <c r="DN516" s="794"/>
      <c r="DO516" s="794"/>
      <c r="DP516" s="794"/>
      <c r="DQ516" s="794"/>
      <c r="DR516" s="812" t="str">
        <f t="shared" si="124"/>
        <v/>
      </c>
      <c r="DS516" s="806" t="str">
        <f t="shared" si="125"/>
        <v/>
      </c>
      <c r="DT516" s="807" t="str">
        <f t="shared" si="126"/>
        <v/>
      </c>
      <c r="DU516" s="807" t="str">
        <f t="shared" si="127"/>
        <v/>
      </c>
      <c r="DV516" s="808" t="str">
        <f t="shared" si="128"/>
        <v/>
      </c>
      <c r="DW516" s="793"/>
      <c r="DX516" s="794"/>
      <c r="DY516" s="794"/>
      <c r="DZ516" s="797"/>
      <c r="EA516" s="797"/>
      <c r="EB516" s="797"/>
      <c r="EC516" s="797"/>
      <c r="ED516" s="797"/>
      <c r="EE516" s="797"/>
      <c r="EF516" s="797"/>
      <c r="EG516" s="797"/>
      <c r="EH516" s="797"/>
      <c r="EI516" s="797"/>
      <c r="EJ516" s="797"/>
      <c r="EK516" s="797"/>
      <c r="EL516" s="797"/>
      <c r="EM516" s="794"/>
      <c r="EN516" s="794"/>
      <c r="EO516" s="794"/>
      <c r="EP516" s="794"/>
      <c r="EQ516" s="794"/>
      <c r="ER516" s="794"/>
      <c r="ES516" s="794"/>
      <c r="ET516" s="794"/>
      <c r="EU516" s="794"/>
      <c r="EV516" s="794"/>
      <c r="EW516" s="794"/>
      <c r="EX516" s="794"/>
      <c r="EY516" s="794"/>
      <c r="EZ516" s="797"/>
      <c r="FA516" s="794"/>
      <c r="FB516" s="794"/>
      <c r="FC516" s="794"/>
      <c r="FD516" s="794"/>
      <c r="FE516" s="794"/>
      <c r="FF516" s="794"/>
      <c r="FG516" s="794"/>
      <c r="FH516" s="794"/>
      <c r="FI516" s="794"/>
      <c r="FJ516" s="794"/>
      <c r="FK516" s="794"/>
      <c r="FL516" s="794"/>
      <c r="FM516" s="794"/>
      <c r="FN516" s="794"/>
      <c r="FO516" s="794"/>
      <c r="FP516" s="794"/>
      <c r="FQ516" s="794"/>
      <c r="FR516" s="794"/>
      <c r="FS516" s="794"/>
      <c r="FT516" s="794"/>
      <c r="FU516" s="794"/>
      <c r="FV516" s="812" t="str">
        <f t="shared" si="119"/>
        <v/>
      </c>
      <c r="FW516" s="806" t="str">
        <f t="shared" si="120"/>
        <v/>
      </c>
      <c r="FX516" s="807" t="str">
        <f t="shared" si="121"/>
        <v/>
      </c>
      <c r="FY516" s="807" t="str">
        <f t="shared" si="122"/>
        <v/>
      </c>
      <c r="FZ516" s="808" t="str">
        <f t="shared" si="123"/>
        <v/>
      </c>
    </row>
    <row r="517" spans="14:182" x14ac:dyDescent="0.2">
      <c r="N517" s="804">
        <f>SUM(AirVision!A516)</f>
        <v>0</v>
      </c>
      <c r="O517" s="793"/>
      <c r="P517" s="794"/>
      <c r="Q517" s="794"/>
      <c r="R517" s="797"/>
      <c r="S517" s="797"/>
      <c r="T517" s="797"/>
      <c r="U517" s="797"/>
      <c r="V517" s="797"/>
      <c r="W517" s="797"/>
      <c r="X517" s="797"/>
      <c r="Y517" s="797"/>
      <c r="Z517" s="797"/>
      <c r="AA517" s="797"/>
      <c r="AB517" s="797"/>
      <c r="AC517" s="797"/>
      <c r="AD517" s="797"/>
      <c r="AE517" s="794"/>
      <c r="AF517" s="794"/>
      <c r="AG517" s="794"/>
      <c r="AH517" s="794"/>
      <c r="AI517" s="794"/>
      <c r="AJ517" s="794"/>
      <c r="AK517" s="794"/>
      <c r="AL517" s="794"/>
      <c r="AM517" s="794"/>
      <c r="AN517" s="794"/>
      <c r="AO517" s="794"/>
      <c r="AP517" s="794"/>
      <c r="AQ517" s="794"/>
      <c r="AR517" s="794"/>
      <c r="AS517" s="794"/>
      <c r="AT517" s="794"/>
      <c r="AU517" s="794"/>
      <c r="AV517" s="794"/>
      <c r="AW517" s="794"/>
      <c r="AX517" s="794"/>
      <c r="AY517" s="794"/>
      <c r="AZ517" s="794"/>
      <c r="BA517" s="794"/>
      <c r="BB517" s="794"/>
      <c r="BC517" s="794"/>
      <c r="BD517" s="794"/>
      <c r="BE517" s="794"/>
      <c r="BF517" s="794"/>
      <c r="BG517" s="794"/>
      <c r="BH517" s="794"/>
      <c r="BI517" s="794"/>
      <c r="BJ517" s="794"/>
      <c r="BK517" s="794"/>
      <c r="BL517" s="794"/>
      <c r="BM517" s="794"/>
      <c r="BN517" s="812" t="str">
        <f t="shared" si="114"/>
        <v/>
      </c>
      <c r="BO517" s="806" t="str">
        <f t="shared" si="115"/>
        <v/>
      </c>
      <c r="BP517" s="807" t="str">
        <f t="shared" si="116"/>
        <v/>
      </c>
      <c r="BQ517" s="807" t="str">
        <f t="shared" si="117"/>
        <v/>
      </c>
      <c r="BR517" s="808" t="str">
        <f t="shared" si="118"/>
        <v/>
      </c>
      <c r="BS517" s="793"/>
      <c r="BT517" s="794"/>
      <c r="BU517" s="794"/>
      <c r="BV517" s="797"/>
      <c r="BW517" s="797"/>
      <c r="BX517" s="797"/>
      <c r="BY517" s="797"/>
      <c r="BZ517" s="797"/>
      <c r="CA517" s="797"/>
      <c r="CB517" s="797"/>
      <c r="CC517" s="797"/>
      <c r="CD517" s="797"/>
      <c r="CE517" s="797"/>
      <c r="CF517" s="797"/>
      <c r="CG517" s="797"/>
      <c r="CH517" s="797"/>
      <c r="CI517" s="794"/>
      <c r="CJ517" s="794"/>
      <c r="CK517" s="794"/>
      <c r="CL517" s="794"/>
      <c r="CM517" s="794"/>
      <c r="CN517" s="794"/>
      <c r="CO517" s="794"/>
      <c r="CP517" s="794"/>
      <c r="CQ517" s="794"/>
      <c r="CR517" s="794"/>
      <c r="CS517" s="794"/>
      <c r="CT517" s="794"/>
      <c r="CU517" s="794"/>
      <c r="CV517" s="797"/>
      <c r="CW517" s="794"/>
      <c r="CX517" s="794"/>
      <c r="CY517" s="794"/>
      <c r="CZ517" s="794"/>
      <c r="DA517" s="794"/>
      <c r="DB517" s="794"/>
      <c r="DC517" s="794"/>
      <c r="DD517" s="794"/>
      <c r="DE517" s="794"/>
      <c r="DF517" s="794"/>
      <c r="DG517" s="794"/>
      <c r="DH517" s="794"/>
      <c r="DI517" s="794"/>
      <c r="DJ517" s="794"/>
      <c r="DK517" s="794"/>
      <c r="DL517" s="794"/>
      <c r="DM517" s="794"/>
      <c r="DN517" s="794"/>
      <c r="DO517" s="794"/>
      <c r="DP517" s="794"/>
      <c r="DQ517" s="794"/>
      <c r="DR517" s="812" t="str">
        <f t="shared" si="124"/>
        <v/>
      </c>
      <c r="DS517" s="806" t="str">
        <f t="shared" si="125"/>
        <v/>
      </c>
      <c r="DT517" s="807" t="str">
        <f t="shared" si="126"/>
        <v/>
      </c>
      <c r="DU517" s="807" t="str">
        <f t="shared" si="127"/>
        <v/>
      </c>
      <c r="DV517" s="808" t="str">
        <f t="shared" si="128"/>
        <v/>
      </c>
      <c r="DW517" s="793"/>
      <c r="DX517" s="794"/>
      <c r="DY517" s="794"/>
      <c r="DZ517" s="797"/>
      <c r="EA517" s="797"/>
      <c r="EB517" s="797"/>
      <c r="EC517" s="797"/>
      <c r="ED517" s="797"/>
      <c r="EE517" s="797"/>
      <c r="EF517" s="797"/>
      <c r="EG517" s="797"/>
      <c r="EH517" s="797"/>
      <c r="EI517" s="797"/>
      <c r="EJ517" s="797"/>
      <c r="EK517" s="797"/>
      <c r="EL517" s="797"/>
      <c r="EM517" s="794"/>
      <c r="EN517" s="794"/>
      <c r="EO517" s="794"/>
      <c r="EP517" s="794"/>
      <c r="EQ517" s="794"/>
      <c r="ER517" s="794"/>
      <c r="ES517" s="794"/>
      <c r="ET517" s="794"/>
      <c r="EU517" s="794"/>
      <c r="EV517" s="794"/>
      <c r="EW517" s="794"/>
      <c r="EX517" s="794"/>
      <c r="EY517" s="794"/>
      <c r="EZ517" s="797"/>
      <c r="FA517" s="794"/>
      <c r="FB517" s="794"/>
      <c r="FC517" s="794"/>
      <c r="FD517" s="794"/>
      <c r="FE517" s="794"/>
      <c r="FF517" s="794"/>
      <c r="FG517" s="794"/>
      <c r="FH517" s="794"/>
      <c r="FI517" s="794"/>
      <c r="FJ517" s="794"/>
      <c r="FK517" s="794"/>
      <c r="FL517" s="794"/>
      <c r="FM517" s="794"/>
      <c r="FN517" s="794"/>
      <c r="FO517" s="794"/>
      <c r="FP517" s="794"/>
      <c r="FQ517" s="794"/>
      <c r="FR517" s="794"/>
      <c r="FS517" s="794"/>
      <c r="FT517" s="794"/>
      <c r="FU517" s="794"/>
      <c r="FV517" s="812" t="str">
        <f t="shared" si="119"/>
        <v/>
      </c>
      <c r="FW517" s="806" t="str">
        <f t="shared" si="120"/>
        <v/>
      </c>
      <c r="FX517" s="807" t="str">
        <f t="shared" si="121"/>
        <v/>
      </c>
      <c r="FY517" s="807" t="str">
        <f t="shared" si="122"/>
        <v/>
      </c>
      <c r="FZ517" s="808" t="str">
        <f t="shared" si="123"/>
        <v/>
      </c>
    </row>
    <row r="518" spans="14:182" x14ac:dyDescent="0.2">
      <c r="N518" s="804">
        <f>SUM(AirVision!A517)</f>
        <v>0</v>
      </c>
      <c r="O518" s="793"/>
      <c r="P518" s="794"/>
      <c r="Q518" s="794"/>
      <c r="R518" s="797"/>
      <c r="S518" s="797"/>
      <c r="T518" s="797"/>
      <c r="U518" s="797"/>
      <c r="V518" s="797"/>
      <c r="W518" s="797"/>
      <c r="X518" s="797"/>
      <c r="Y518" s="797"/>
      <c r="Z518" s="797"/>
      <c r="AA518" s="797"/>
      <c r="AB518" s="797"/>
      <c r="AC518" s="797"/>
      <c r="AD518" s="797"/>
      <c r="AE518" s="794"/>
      <c r="AF518" s="794"/>
      <c r="AG518" s="794"/>
      <c r="AH518" s="794"/>
      <c r="AI518" s="794"/>
      <c r="AJ518" s="794"/>
      <c r="AK518" s="794"/>
      <c r="AL518" s="794"/>
      <c r="AM518" s="794"/>
      <c r="AN518" s="794"/>
      <c r="AO518" s="794"/>
      <c r="AP518" s="794"/>
      <c r="AQ518" s="794"/>
      <c r="AR518" s="794"/>
      <c r="AS518" s="794"/>
      <c r="AT518" s="794"/>
      <c r="AU518" s="794"/>
      <c r="AV518" s="794"/>
      <c r="AW518" s="794"/>
      <c r="AX518" s="794"/>
      <c r="AY518" s="794"/>
      <c r="AZ518" s="794"/>
      <c r="BA518" s="794"/>
      <c r="BB518" s="794"/>
      <c r="BC518" s="794"/>
      <c r="BD518" s="794"/>
      <c r="BE518" s="794"/>
      <c r="BF518" s="794"/>
      <c r="BG518" s="794"/>
      <c r="BH518" s="794"/>
      <c r="BI518" s="794"/>
      <c r="BJ518" s="794"/>
      <c r="BK518" s="794"/>
      <c r="BL518" s="794"/>
      <c r="BM518" s="794"/>
      <c r="BN518" s="812" t="str">
        <f t="shared" ref="BN518:BN581" si="129">IF(ISNUMBER(R518),R518*2.237,"")</f>
        <v/>
      </c>
      <c r="BO518" s="806" t="str">
        <f t="shared" ref="BO518:BO581" si="130">IF(ISNUMBER(S518),S518*2.237,"")</f>
        <v/>
      </c>
      <c r="BP518" s="807" t="str">
        <f t="shared" ref="BP518:BP581" si="131">IF(ISNUMBER(X518),CONVERT(X518,"C","F"),"")</f>
        <v/>
      </c>
      <c r="BQ518" s="807" t="str">
        <f t="shared" ref="BQ518:BQ581" si="132">IF(ISNUMBER(Y518),CONVERT(Y518,"C","F"),"")</f>
        <v/>
      </c>
      <c r="BR518" s="808" t="str">
        <f t="shared" ref="BR518:BR581" si="133">IF(ISNUMBER(Z518),CONVERT(Z518,"C","F"),"")</f>
        <v/>
      </c>
      <c r="BS518" s="793"/>
      <c r="BT518" s="794"/>
      <c r="BU518" s="794"/>
      <c r="BV518" s="797"/>
      <c r="BW518" s="797"/>
      <c r="BX518" s="797"/>
      <c r="BY518" s="797"/>
      <c r="BZ518" s="797"/>
      <c r="CA518" s="797"/>
      <c r="CB518" s="797"/>
      <c r="CC518" s="797"/>
      <c r="CD518" s="797"/>
      <c r="CE518" s="797"/>
      <c r="CF518" s="797"/>
      <c r="CG518" s="797"/>
      <c r="CH518" s="797"/>
      <c r="CI518" s="794"/>
      <c r="CJ518" s="794"/>
      <c r="CK518" s="794"/>
      <c r="CL518" s="794"/>
      <c r="CM518" s="794"/>
      <c r="CN518" s="794"/>
      <c r="CO518" s="794"/>
      <c r="CP518" s="794"/>
      <c r="CQ518" s="794"/>
      <c r="CR518" s="794"/>
      <c r="CS518" s="794"/>
      <c r="CT518" s="794"/>
      <c r="CU518" s="794"/>
      <c r="CV518" s="797"/>
      <c r="CW518" s="794"/>
      <c r="CX518" s="794"/>
      <c r="CY518" s="794"/>
      <c r="CZ518" s="794"/>
      <c r="DA518" s="794"/>
      <c r="DB518" s="794"/>
      <c r="DC518" s="794"/>
      <c r="DD518" s="794"/>
      <c r="DE518" s="794"/>
      <c r="DF518" s="794"/>
      <c r="DG518" s="794"/>
      <c r="DH518" s="794"/>
      <c r="DI518" s="794"/>
      <c r="DJ518" s="794"/>
      <c r="DK518" s="794"/>
      <c r="DL518" s="794"/>
      <c r="DM518" s="794"/>
      <c r="DN518" s="794"/>
      <c r="DO518" s="794"/>
      <c r="DP518" s="794"/>
      <c r="DQ518" s="794"/>
      <c r="DR518" s="812" t="str">
        <f t="shared" si="124"/>
        <v/>
      </c>
      <c r="DS518" s="806" t="str">
        <f t="shared" si="125"/>
        <v/>
      </c>
      <c r="DT518" s="807" t="str">
        <f t="shared" si="126"/>
        <v/>
      </c>
      <c r="DU518" s="807" t="str">
        <f t="shared" si="127"/>
        <v/>
      </c>
      <c r="DV518" s="808" t="str">
        <f t="shared" si="128"/>
        <v/>
      </c>
      <c r="DW518" s="793"/>
      <c r="DX518" s="794"/>
      <c r="DY518" s="794"/>
      <c r="DZ518" s="797"/>
      <c r="EA518" s="797"/>
      <c r="EB518" s="797"/>
      <c r="EC518" s="797"/>
      <c r="ED518" s="797"/>
      <c r="EE518" s="797"/>
      <c r="EF518" s="797"/>
      <c r="EG518" s="797"/>
      <c r="EH518" s="797"/>
      <c r="EI518" s="797"/>
      <c r="EJ518" s="797"/>
      <c r="EK518" s="797"/>
      <c r="EL518" s="797"/>
      <c r="EM518" s="794"/>
      <c r="EN518" s="794"/>
      <c r="EO518" s="794"/>
      <c r="EP518" s="794"/>
      <c r="EQ518" s="794"/>
      <c r="ER518" s="794"/>
      <c r="ES518" s="794"/>
      <c r="ET518" s="794"/>
      <c r="EU518" s="794"/>
      <c r="EV518" s="794"/>
      <c r="EW518" s="794"/>
      <c r="EX518" s="794"/>
      <c r="EY518" s="794"/>
      <c r="EZ518" s="797"/>
      <c r="FA518" s="794"/>
      <c r="FB518" s="794"/>
      <c r="FC518" s="794"/>
      <c r="FD518" s="794"/>
      <c r="FE518" s="794"/>
      <c r="FF518" s="794"/>
      <c r="FG518" s="794"/>
      <c r="FH518" s="794"/>
      <c r="FI518" s="794"/>
      <c r="FJ518" s="794"/>
      <c r="FK518" s="794"/>
      <c r="FL518" s="794"/>
      <c r="FM518" s="794"/>
      <c r="FN518" s="794"/>
      <c r="FO518" s="794"/>
      <c r="FP518" s="794"/>
      <c r="FQ518" s="794"/>
      <c r="FR518" s="794"/>
      <c r="FS518" s="794"/>
      <c r="FT518" s="794"/>
      <c r="FU518" s="794"/>
      <c r="FV518" s="812" t="str">
        <f t="shared" ref="FV518:FV581" si="134">IF(ISNUMBER(DZ518),DZ518*2.237,"")</f>
        <v/>
      </c>
      <c r="FW518" s="806" t="str">
        <f t="shared" ref="FW518:FW581" si="135">IF(ISNUMBER(EA518),EA518*2.237,"")</f>
        <v/>
      </c>
      <c r="FX518" s="807" t="str">
        <f t="shared" ref="FX518:FX581" si="136">IF(ISNUMBER(EF518),CONVERT(EF518,"C","F"),"")</f>
        <v/>
      </c>
      <c r="FY518" s="807" t="str">
        <f t="shared" ref="FY518:FY581" si="137">IF(ISNUMBER(EG518),CONVERT(EG518,"C","F"),"")</f>
        <v/>
      </c>
      <c r="FZ518" s="808" t="str">
        <f t="shared" ref="FZ518:FZ581" si="138">IF(ISNUMBER(EH518),CONVERT(EH518,"C","F"),"")</f>
        <v/>
      </c>
    </row>
    <row r="519" spans="14:182" x14ac:dyDescent="0.2">
      <c r="N519" s="804">
        <f>SUM(AirVision!A518)</f>
        <v>0</v>
      </c>
      <c r="O519" s="793"/>
      <c r="P519" s="794"/>
      <c r="Q519" s="794"/>
      <c r="R519" s="797"/>
      <c r="S519" s="797"/>
      <c r="T519" s="797"/>
      <c r="U519" s="797"/>
      <c r="V519" s="797"/>
      <c r="W519" s="797"/>
      <c r="X519" s="797"/>
      <c r="Y519" s="797"/>
      <c r="Z519" s="797"/>
      <c r="AA519" s="797"/>
      <c r="AB519" s="797"/>
      <c r="AC519" s="797"/>
      <c r="AD519" s="797"/>
      <c r="AE519" s="794"/>
      <c r="AF519" s="794"/>
      <c r="AG519" s="794"/>
      <c r="AH519" s="794"/>
      <c r="AI519" s="794"/>
      <c r="AJ519" s="794"/>
      <c r="AK519" s="794"/>
      <c r="AL519" s="794"/>
      <c r="AM519" s="794"/>
      <c r="AN519" s="794"/>
      <c r="AO519" s="794"/>
      <c r="AP519" s="794"/>
      <c r="AQ519" s="794"/>
      <c r="AR519" s="794"/>
      <c r="AS519" s="794"/>
      <c r="AT519" s="794"/>
      <c r="AU519" s="794"/>
      <c r="AV519" s="794"/>
      <c r="AW519" s="794"/>
      <c r="AX519" s="794"/>
      <c r="AY519" s="794"/>
      <c r="AZ519" s="794"/>
      <c r="BA519" s="794"/>
      <c r="BB519" s="794"/>
      <c r="BC519" s="794"/>
      <c r="BD519" s="794"/>
      <c r="BE519" s="794"/>
      <c r="BF519" s="794"/>
      <c r="BG519" s="794"/>
      <c r="BH519" s="794"/>
      <c r="BI519" s="794"/>
      <c r="BJ519" s="794"/>
      <c r="BK519" s="794"/>
      <c r="BL519" s="794"/>
      <c r="BM519" s="794"/>
      <c r="BN519" s="812" t="str">
        <f t="shared" si="129"/>
        <v/>
      </c>
      <c r="BO519" s="806" t="str">
        <f t="shared" si="130"/>
        <v/>
      </c>
      <c r="BP519" s="807" t="str">
        <f t="shared" si="131"/>
        <v/>
      </c>
      <c r="BQ519" s="807" t="str">
        <f t="shared" si="132"/>
        <v/>
      </c>
      <c r="BR519" s="808" t="str">
        <f t="shared" si="133"/>
        <v/>
      </c>
      <c r="BS519" s="793"/>
      <c r="BT519" s="794"/>
      <c r="BU519" s="794"/>
      <c r="BV519" s="797"/>
      <c r="BW519" s="797"/>
      <c r="BX519" s="797"/>
      <c r="BY519" s="797"/>
      <c r="BZ519" s="797"/>
      <c r="CA519" s="797"/>
      <c r="CB519" s="797"/>
      <c r="CC519" s="797"/>
      <c r="CD519" s="797"/>
      <c r="CE519" s="797"/>
      <c r="CF519" s="797"/>
      <c r="CG519" s="797"/>
      <c r="CH519" s="797"/>
      <c r="CI519" s="794"/>
      <c r="CJ519" s="794"/>
      <c r="CK519" s="794"/>
      <c r="CL519" s="794"/>
      <c r="CM519" s="794"/>
      <c r="CN519" s="794"/>
      <c r="CO519" s="794"/>
      <c r="CP519" s="794"/>
      <c r="CQ519" s="794"/>
      <c r="CR519" s="794"/>
      <c r="CS519" s="794"/>
      <c r="CT519" s="794"/>
      <c r="CU519" s="794"/>
      <c r="CV519" s="797"/>
      <c r="CW519" s="794"/>
      <c r="CX519" s="794"/>
      <c r="CY519" s="794"/>
      <c r="CZ519" s="794"/>
      <c r="DA519" s="794"/>
      <c r="DB519" s="794"/>
      <c r="DC519" s="794"/>
      <c r="DD519" s="794"/>
      <c r="DE519" s="794"/>
      <c r="DF519" s="794"/>
      <c r="DG519" s="794"/>
      <c r="DH519" s="794"/>
      <c r="DI519" s="794"/>
      <c r="DJ519" s="794"/>
      <c r="DK519" s="794"/>
      <c r="DL519" s="794"/>
      <c r="DM519" s="794"/>
      <c r="DN519" s="794"/>
      <c r="DO519" s="794"/>
      <c r="DP519" s="794"/>
      <c r="DQ519" s="794"/>
      <c r="DR519" s="812" t="str">
        <f t="shared" si="124"/>
        <v/>
      </c>
      <c r="DS519" s="806" t="str">
        <f t="shared" si="125"/>
        <v/>
      </c>
      <c r="DT519" s="807" t="str">
        <f t="shared" si="126"/>
        <v/>
      </c>
      <c r="DU519" s="807" t="str">
        <f t="shared" si="127"/>
        <v/>
      </c>
      <c r="DV519" s="808" t="str">
        <f t="shared" si="128"/>
        <v/>
      </c>
      <c r="DW519" s="793"/>
      <c r="DX519" s="794"/>
      <c r="DY519" s="794"/>
      <c r="DZ519" s="797"/>
      <c r="EA519" s="797"/>
      <c r="EB519" s="797"/>
      <c r="EC519" s="797"/>
      <c r="ED519" s="797"/>
      <c r="EE519" s="797"/>
      <c r="EF519" s="797"/>
      <c r="EG519" s="797"/>
      <c r="EH519" s="797"/>
      <c r="EI519" s="797"/>
      <c r="EJ519" s="797"/>
      <c r="EK519" s="797"/>
      <c r="EL519" s="797"/>
      <c r="EM519" s="794"/>
      <c r="EN519" s="794"/>
      <c r="EO519" s="794"/>
      <c r="EP519" s="794"/>
      <c r="EQ519" s="794"/>
      <c r="ER519" s="794"/>
      <c r="ES519" s="794"/>
      <c r="ET519" s="794"/>
      <c r="EU519" s="794"/>
      <c r="EV519" s="794"/>
      <c r="EW519" s="794"/>
      <c r="EX519" s="794"/>
      <c r="EY519" s="794"/>
      <c r="EZ519" s="797"/>
      <c r="FA519" s="794"/>
      <c r="FB519" s="794"/>
      <c r="FC519" s="794"/>
      <c r="FD519" s="794"/>
      <c r="FE519" s="794"/>
      <c r="FF519" s="794"/>
      <c r="FG519" s="794"/>
      <c r="FH519" s="794"/>
      <c r="FI519" s="794"/>
      <c r="FJ519" s="794"/>
      <c r="FK519" s="794"/>
      <c r="FL519" s="794"/>
      <c r="FM519" s="794"/>
      <c r="FN519" s="794"/>
      <c r="FO519" s="794"/>
      <c r="FP519" s="794"/>
      <c r="FQ519" s="794"/>
      <c r="FR519" s="794"/>
      <c r="FS519" s="794"/>
      <c r="FT519" s="794"/>
      <c r="FU519" s="794"/>
      <c r="FV519" s="812" t="str">
        <f t="shared" si="134"/>
        <v/>
      </c>
      <c r="FW519" s="806" t="str">
        <f t="shared" si="135"/>
        <v/>
      </c>
      <c r="FX519" s="807" t="str">
        <f t="shared" si="136"/>
        <v/>
      </c>
      <c r="FY519" s="807" t="str">
        <f t="shared" si="137"/>
        <v/>
      </c>
      <c r="FZ519" s="808" t="str">
        <f t="shared" si="138"/>
        <v/>
      </c>
    </row>
    <row r="520" spans="14:182" x14ac:dyDescent="0.2">
      <c r="N520" s="804">
        <f>SUM(AirVision!A519)</f>
        <v>0</v>
      </c>
      <c r="O520" s="793"/>
      <c r="P520" s="794"/>
      <c r="Q520" s="794"/>
      <c r="R520" s="797"/>
      <c r="S520" s="797"/>
      <c r="T520" s="797"/>
      <c r="U520" s="797"/>
      <c r="V520" s="797"/>
      <c r="W520" s="797"/>
      <c r="X520" s="797"/>
      <c r="Y520" s="797"/>
      <c r="Z520" s="797"/>
      <c r="AA520" s="797"/>
      <c r="AB520" s="797"/>
      <c r="AC520" s="797"/>
      <c r="AD520" s="797"/>
      <c r="AE520" s="794"/>
      <c r="AF520" s="794"/>
      <c r="AG520" s="794"/>
      <c r="AH520" s="794"/>
      <c r="AI520" s="794"/>
      <c r="AJ520" s="794"/>
      <c r="AK520" s="794"/>
      <c r="AL520" s="794"/>
      <c r="AM520" s="794"/>
      <c r="AN520" s="794"/>
      <c r="AO520" s="794"/>
      <c r="AP520" s="794"/>
      <c r="AQ520" s="794"/>
      <c r="AR520" s="794"/>
      <c r="AS520" s="794"/>
      <c r="AT520" s="794"/>
      <c r="AU520" s="794"/>
      <c r="AV520" s="794"/>
      <c r="AW520" s="794"/>
      <c r="AX520" s="794"/>
      <c r="AY520" s="794"/>
      <c r="AZ520" s="794"/>
      <c r="BA520" s="794"/>
      <c r="BB520" s="794"/>
      <c r="BC520" s="794"/>
      <c r="BD520" s="794"/>
      <c r="BE520" s="794"/>
      <c r="BF520" s="794"/>
      <c r="BG520" s="794"/>
      <c r="BH520" s="794"/>
      <c r="BI520" s="794"/>
      <c r="BJ520" s="794"/>
      <c r="BK520" s="794"/>
      <c r="BL520" s="794"/>
      <c r="BM520" s="794"/>
      <c r="BN520" s="812" t="str">
        <f t="shared" si="129"/>
        <v/>
      </c>
      <c r="BO520" s="806" t="str">
        <f t="shared" si="130"/>
        <v/>
      </c>
      <c r="BP520" s="807" t="str">
        <f t="shared" si="131"/>
        <v/>
      </c>
      <c r="BQ520" s="807" t="str">
        <f t="shared" si="132"/>
        <v/>
      </c>
      <c r="BR520" s="808" t="str">
        <f t="shared" si="133"/>
        <v/>
      </c>
      <c r="BS520" s="793"/>
      <c r="BT520" s="794"/>
      <c r="BU520" s="794"/>
      <c r="BV520" s="797"/>
      <c r="BW520" s="797"/>
      <c r="BX520" s="797"/>
      <c r="BY520" s="797"/>
      <c r="BZ520" s="797"/>
      <c r="CA520" s="797"/>
      <c r="CB520" s="797"/>
      <c r="CC520" s="797"/>
      <c r="CD520" s="797"/>
      <c r="CE520" s="797"/>
      <c r="CF520" s="797"/>
      <c r="CG520" s="797"/>
      <c r="CH520" s="797"/>
      <c r="CI520" s="794"/>
      <c r="CJ520" s="794"/>
      <c r="CK520" s="794"/>
      <c r="CL520" s="794"/>
      <c r="CM520" s="794"/>
      <c r="CN520" s="794"/>
      <c r="CO520" s="794"/>
      <c r="CP520" s="794"/>
      <c r="CQ520" s="794"/>
      <c r="CR520" s="794"/>
      <c r="CS520" s="794"/>
      <c r="CT520" s="794"/>
      <c r="CU520" s="794"/>
      <c r="CV520" s="797"/>
      <c r="CW520" s="794"/>
      <c r="CX520" s="794"/>
      <c r="CY520" s="794"/>
      <c r="CZ520" s="794"/>
      <c r="DA520" s="794"/>
      <c r="DB520" s="794"/>
      <c r="DC520" s="794"/>
      <c r="DD520" s="794"/>
      <c r="DE520" s="794"/>
      <c r="DF520" s="794"/>
      <c r="DG520" s="794"/>
      <c r="DH520" s="794"/>
      <c r="DI520" s="794"/>
      <c r="DJ520" s="794"/>
      <c r="DK520" s="794"/>
      <c r="DL520" s="794"/>
      <c r="DM520" s="794"/>
      <c r="DN520" s="794"/>
      <c r="DO520" s="794"/>
      <c r="DP520" s="794"/>
      <c r="DQ520" s="794"/>
      <c r="DR520" s="812" t="str">
        <f t="shared" si="124"/>
        <v/>
      </c>
      <c r="DS520" s="806" t="str">
        <f t="shared" si="125"/>
        <v/>
      </c>
      <c r="DT520" s="807" t="str">
        <f t="shared" si="126"/>
        <v/>
      </c>
      <c r="DU520" s="807" t="str">
        <f t="shared" si="127"/>
        <v/>
      </c>
      <c r="DV520" s="808" t="str">
        <f t="shared" si="128"/>
        <v/>
      </c>
      <c r="DW520" s="793"/>
      <c r="DX520" s="794"/>
      <c r="DY520" s="794"/>
      <c r="DZ520" s="797"/>
      <c r="EA520" s="797"/>
      <c r="EB520" s="797"/>
      <c r="EC520" s="797"/>
      <c r="ED520" s="797"/>
      <c r="EE520" s="797"/>
      <c r="EF520" s="797"/>
      <c r="EG520" s="797"/>
      <c r="EH520" s="797"/>
      <c r="EI520" s="797"/>
      <c r="EJ520" s="797"/>
      <c r="EK520" s="797"/>
      <c r="EL520" s="797"/>
      <c r="EM520" s="794"/>
      <c r="EN520" s="794"/>
      <c r="EO520" s="794"/>
      <c r="EP520" s="794"/>
      <c r="EQ520" s="794"/>
      <c r="ER520" s="794"/>
      <c r="ES520" s="794"/>
      <c r="ET520" s="794"/>
      <c r="EU520" s="794"/>
      <c r="EV520" s="794"/>
      <c r="EW520" s="794"/>
      <c r="EX520" s="794"/>
      <c r="EY520" s="794"/>
      <c r="EZ520" s="797"/>
      <c r="FA520" s="794"/>
      <c r="FB520" s="794"/>
      <c r="FC520" s="794"/>
      <c r="FD520" s="794"/>
      <c r="FE520" s="794"/>
      <c r="FF520" s="794"/>
      <c r="FG520" s="794"/>
      <c r="FH520" s="794"/>
      <c r="FI520" s="794"/>
      <c r="FJ520" s="794"/>
      <c r="FK520" s="794"/>
      <c r="FL520" s="794"/>
      <c r="FM520" s="794"/>
      <c r="FN520" s="794"/>
      <c r="FO520" s="794"/>
      <c r="FP520" s="794"/>
      <c r="FQ520" s="794"/>
      <c r="FR520" s="794"/>
      <c r="FS520" s="794"/>
      <c r="FT520" s="794"/>
      <c r="FU520" s="794"/>
      <c r="FV520" s="812" t="str">
        <f t="shared" si="134"/>
        <v/>
      </c>
      <c r="FW520" s="806" t="str">
        <f t="shared" si="135"/>
        <v/>
      </c>
      <c r="FX520" s="807" t="str">
        <f t="shared" si="136"/>
        <v/>
      </c>
      <c r="FY520" s="807" t="str">
        <f t="shared" si="137"/>
        <v/>
      </c>
      <c r="FZ520" s="808" t="str">
        <f t="shared" si="138"/>
        <v/>
      </c>
    </row>
    <row r="521" spans="14:182" x14ac:dyDescent="0.2">
      <c r="N521" s="804">
        <f>SUM(AirVision!A520)</f>
        <v>0</v>
      </c>
      <c r="O521" s="793"/>
      <c r="P521" s="794"/>
      <c r="Q521" s="794"/>
      <c r="R521" s="797"/>
      <c r="S521" s="797"/>
      <c r="T521" s="797"/>
      <c r="U521" s="797"/>
      <c r="V521" s="797"/>
      <c r="W521" s="797"/>
      <c r="X521" s="797"/>
      <c r="Y521" s="797"/>
      <c r="Z521" s="797"/>
      <c r="AA521" s="797"/>
      <c r="AB521" s="797"/>
      <c r="AC521" s="797"/>
      <c r="AD521" s="797"/>
      <c r="AE521" s="794"/>
      <c r="AF521" s="794"/>
      <c r="AG521" s="794"/>
      <c r="AH521" s="794"/>
      <c r="AI521" s="794"/>
      <c r="AJ521" s="794"/>
      <c r="AK521" s="794"/>
      <c r="AL521" s="794"/>
      <c r="AM521" s="794"/>
      <c r="AN521" s="794"/>
      <c r="AO521" s="794"/>
      <c r="AP521" s="794"/>
      <c r="AQ521" s="794"/>
      <c r="AR521" s="794"/>
      <c r="AS521" s="794"/>
      <c r="AT521" s="794"/>
      <c r="AU521" s="794"/>
      <c r="AV521" s="794"/>
      <c r="AW521" s="794"/>
      <c r="AX521" s="794"/>
      <c r="AY521" s="794"/>
      <c r="AZ521" s="794"/>
      <c r="BA521" s="794"/>
      <c r="BB521" s="794"/>
      <c r="BC521" s="794"/>
      <c r="BD521" s="794"/>
      <c r="BE521" s="794"/>
      <c r="BF521" s="794"/>
      <c r="BG521" s="794"/>
      <c r="BH521" s="794"/>
      <c r="BI521" s="794"/>
      <c r="BJ521" s="794"/>
      <c r="BK521" s="794"/>
      <c r="BL521" s="794"/>
      <c r="BM521" s="794"/>
      <c r="BN521" s="812" t="str">
        <f t="shared" si="129"/>
        <v/>
      </c>
      <c r="BO521" s="806" t="str">
        <f t="shared" si="130"/>
        <v/>
      </c>
      <c r="BP521" s="807" t="str">
        <f t="shared" si="131"/>
        <v/>
      </c>
      <c r="BQ521" s="807" t="str">
        <f t="shared" si="132"/>
        <v/>
      </c>
      <c r="BR521" s="808" t="str">
        <f t="shared" si="133"/>
        <v/>
      </c>
      <c r="BS521" s="793"/>
      <c r="BT521" s="794"/>
      <c r="BU521" s="794"/>
      <c r="BV521" s="797"/>
      <c r="BW521" s="797"/>
      <c r="BX521" s="797"/>
      <c r="BY521" s="797"/>
      <c r="BZ521" s="797"/>
      <c r="CA521" s="797"/>
      <c r="CB521" s="797"/>
      <c r="CC521" s="797"/>
      <c r="CD521" s="797"/>
      <c r="CE521" s="797"/>
      <c r="CF521" s="797"/>
      <c r="CG521" s="797"/>
      <c r="CH521" s="797"/>
      <c r="CI521" s="794"/>
      <c r="CJ521" s="794"/>
      <c r="CK521" s="794"/>
      <c r="CL521" s="794"/>
      <c r="CM521" s="794"/>
      <c r="CN521" s="794"/>
      <c r="CO521" s="794"/>
      <c r="CP521" s="794"/>
      <c r="CQ521" s="794"/>
      <c r="CR521" s="794"/>
      <c r="CS521" s="794"/>
      <c r="CT521" s="794"/>
      <c r="CU521" s="794"/>
      <c r="CV521" s="797"/>
      <c r="CW521" s="794"/>
      <c r="CX521" s="794"/>
      <c r="CY521" s="794"/>
      <c r="CZ521" s="794"/>
      <c r="DA521" s="794"/>
      <c r="DB521" s="794"/>
      <c r="DC521" s="794"/>
      <c r="DD521" s="794"/>
      <c r="DE521" s="794"/>
      <c r="DF521" s="794"/>
      <c r="DG521" s="794"/>
      <c r="DH521" s="794"/>
      <c r="DI521" s="794"/>
      <c r="DJ521" s="794"/>
      <c r="DK521" s="794"/>
      <c r="DL521" s="794"/>
      <c r="DM521" s="794"/>
      <c r="DN521" s="794"/>
      <c r="DO521" s="794"/>
      <c r="DP521" s="794"/>
      <c r="DQ521" s="794"/>
      <c r="DR521" s="812" t="str">
        <f t="shared" si="124"/>
        <v/>
      </c>
      <c r="DS521" s="806" t="str">
        <f t="shared" si="125"/>
        <v/>
      </c>
      <c r="DT521" s="807" t="str">
        <f t="shared" si="126"/>
        <v/>
      </c>
      <c r="DU521" s="807" t="str">
        <f t="shared" si="127"/>
        <v/>
      </c>
      <c r="DV521" s="808" t="str">
        <f t="shared" si="128"/>
        <v/>
      </c>
      <c r="DW521" s="793"/>
      <c r="DX521" s="794"/>
      <c r="DY521" s="794"/>
      <c r="DZ521" s="797"/>
      <c r="EA521" s="797"/>
      <c r="EB521" s="797"/>
      <c r="EC521" s="797"/>
      <c r="ED521" s="797"/>
      <c r="EE521" s="797"/>
      <c r="EF521" s="797"/>
      <c r="EG521" s="797"/>
      <c r="EH521" s="797"/>
      <c r="EI521" s="797"/>
      <c r="EJ521" s="797"/>
      <c r="EK521" s="797"/>
      <c r="EL521" s="797"/>
      <c r="EM521" s="794"/>
      <c r="EN521" s="794"/>
      <c r="EO521" s="794"/>
      <c r="EP521" s="794"/>
      <c r="EQ521" s="794"/>
      <c r="ER521" s="794"/>
      <c r="ES521" s="794"/>
      <c r="ET521" s="794"/>
      <c r="EU521" s="794"/>
      <c r="EV521" s="794"/>
      <c r="EW521" s="794"/>
      <c r="EX521" s="794"/>
      <c r="EY521" s="794"/>
      <c r="EZ521" s="797"/>
      <c r="FA521" s="794"/>
      <c r="FB521" s="794"/>
      <c r="FC521" s="794"/>
      <c r="FD521" s="794"/>
      <c r="FE521" s="794"/>
      <c r="FF521" s="794"/>
      <c r="FG521" s="794"/>
      <c r="FH521" s="794"/>
      <c r="FI521" s="794"/>
      <c r="FJ521" s="794"/>
      <c r="FK521" s="794"/>
      <c r="FL521" s="794"/>
      <c r="FM521" s="794"/>
      <c r="FN521" s="794"/>
      <c r="FO521" s="794"/>
      <c r="FP521" s="794"/>
      <c r="FQ521" s="794"/>
      <c r="FR521" s="794"/>
      <c r="FS521" s="794"/>
      <c r="FT521" s="794"/>
      <c r="FU521" s="794"/>
      <c r="FV521" s="812" t="str">
        <f t="shared" si="134"/>
        <v/>
      </c>
      <c r="FW521" s="806" t="str">
        <f t="shared" si="135"/>
        <v/>
      </c>
      <c r="FX521" s="807" t="str">
        <f t="shared" si="136"/>
        <v/>
      </c>
      <c r="FY521" s="807" t="str">
        <f t="shared" si="137"/>
        <v/>
      </c>
      <c r="FZ521" s="808" t="str">
        <f t="shared" si="138"/>
        <v/>
      </c>
    </row>
    <row r="522" spans="14:182" x14ac:dyDescent="0.2">
      <c r="N522" s="804">
        <f>SUM(AirVision!A521)</f>
        <v>0</v>
      </c>
      <c r="O522" s="793"/>
      <c r="P522" s="794"/>
      <c r="Q522" s="794"/>
      <c r="R522" s="797"/>
      <c r="S522" s="797"/>
      <c r="T522" s="797"/>
      <c r="U522" s="797"/>
      <c r="V522" s="797"/>
      <c r="W522" s="797"/>
      <c r="X522" s="797"/>
      <c r="Y522" s="797"/>
      <c r="Z522" s="797"/>
      <c r="AA522" s="797"/>
      <c r="AB522" s="797"/>
      <c r="AC522" s="797"/>
      <c r="AD522" s="797"/>
      <c r="AE522" s="794"/>
      <c r="AF522" s="794"/>
      <c r="AG522" s="794"/>
      <c r="AH522" s="794"/>
      <c r="AI522" s="794"/>
      <c r="AJ522" s="794"/>
      <c r="AK522" s="794"/>
      <c r="AL522" s="794"/>
      <c r="AM522" s="794"/>
      <c r="AN522" s="794"/>
      <c r="AO522" s="794"/>
      <c r="AP522" s="794"/>
      <c r="AQ522" s="794"/>
      <c r="AR522" s="794"/>
      <c r="AS522" s="794"/>
      <c r="AT522" s="794"/>
      <c r="AU522" s="794"/>
      <c r="AV522" s="794"/>
      <c r="AW522" s="794"/>
      <c r="AX522" s="794"/>
      <c r="AY522" s="794"/>
      <c r="AZ522" s="794"/>
      <c r="BA522" s="794"/>
      <c r="BB522" s="794"/>
      <c r="BC522" s="794"/>
      <c r="BD522" s="794"/>
      <c r="BE522" s="794"/>
      <c r="BF522" s="794"/>
      <c r="BG522" s="794"/>
      <c r="BH522" s="794"/>
      <c r="BI522" s="794"/>
      <c r="BJ522" s="794"/>
      <c r="BK522" s="794"/>
      <c r="BL522" s="794"/>
      <c r="BM522" s="794"/>
      <c r="BN522" s="812" t="str">
        <f t="shared" si="129"/>
        <v/>
      </c>
      <c r="BO522" s="806" t="str">
        <f t="shared" si="130"/>
        <v/>
      </c>
      <c r="BP522" s="807" t="str">
        <f t="shared" si="131"/>
        <v/>
      </c>
      <c r="BQ522" s="807" t="str">
        <f t="shared" si="132"/>
        <v/>
      </c>
      <c r="BR522" s="808" t="str">
        <f t="shared" si="133"/>
        <v/>
      </c>
      <c r="BS522" s="793"/>
      <c r="BT522" s="794"/>
      <c r="BU522" s="794"/>
      <c r="BV522" s="797"/>
      <c r="BW522" s="797"/>
      <c r="BX522" s="797"/>
      <c r="BY522" s="797"/>
      <c r="BZ522" s="797"/>
      <c r="CA522" s="797"/>
      <c r="CB522" s="797"/>
      <c r="CC522" s="797"/>
      <c r="CD522" s="797"/>
      <c r="CE522" s="797"/>
      <c r="CF522" s="797"/>
      <c r="CG522" s="797"/>
      <c r="CH522" s="797"/>
      <c r="CI522" s="794"/>
      <c r="CJ522" s="794"/>
      <c r="CK522" s="794"/>
      <c r="CL522" s="794"/>
      <c r="CM522" s="794"/>
      <c r="CN522" s="794"/>
      <c r="CO522" s="794"/>
      <c r="CP522" s="794"/>
      <c r="CQ522" s="794"/>
      <c r="CR522" s="794"/>
      <c r="CS522" s="794"/>
      <c r="CT522" s="794"/>
      <c r="CU522" s="794"/>
      <c r="CV522" s="797"/>
      <c r="CW522" s="794"/>
      <c r="CX522" s="794"/>
      <c r="CY522" s="794"/>
      <c r="CZ522" s="794"/>
      <c r="DA522" s="794"/>
      <c r="DB522" s="794"/>
      <c r="DC522" s="794"/>
      <c r="DD522" s="794"/>
      <c r="DE522" s="794"/>
      <c r="DF522" s="794"/>
      <c r="DG522" s="794"/>
      <c r="DH522" s="794"/>
      <c r="DI522" s="794"/>
      <c r="DJ522" s="794"/>
      <c r="DK522" s="794"/>
      <c r="DL522" s="794"/>
      <c r="DM522" s="794"/>
      <c r="DN522" s="794"/>
      <c r="DO522" s="794"/>
      <c r="DP522" s="794"/>
      <c r="DQ522" s="794"/>
      <c r="DR522" s="812" t="str">
        <f t="shared" si="124"/>
        <v/>
      </c>
      <c r="DS522" s="806" t="str">
        <f t="shared" si="125"/>
        <v/>
      </c>
      <c r="DT522" s="807" t="str">
        <f t="shared" si="126"/>
        <v/>
      </c>
      <c r="DU522" s="807" t="str">
        <f t="shared" si="127"/>
        <v/>
      </c>
      <c r="DV522" s="808" t="str">
        <f t="shared" si="128"/>
        <v/>
      </c>
      <c r="DW522" s="793"/>
      <c r="DX522" s="794"/>
      <c r="DY522" s="794"/>
      <c r="DZ522" s="797"/>
      <c r="EA522" s="797"/>
      <c r="EB522" s="797"/>
      <c r="EC522" s="797"/>
      <c r="ED522" s="797"/>
      <c r="EE522" s="797"/>
      <c r="EF522" s="797"/>
      <c r="EG522" s="797"/>
      <c r="EH522" s="797"/>
      <c r="EI522" s="797"/>
      <c r="EJ522" s="797"/>
      <c r="EK522" s="797"/>
      <c r="EL522" s="797"/>
      <c r="EM522" s="794"/>
      <c r="EN522" s="794"/>
      <c r="EO522" s="794"/>
      <c r="EP522" s="794"/>
      <c r="EQ522" s="794"/>
      <c r="ER522" s="794"/>
      <c r="ES522" s="794"/>
      <c r="ET522" s="794"/>
      <c r="EU522" s="794"/>
      <c r="EV522" s="794"/>
      <c r="EW522" s="794"/>
      <c r="EX522" s="794"/>
      <c r="EY522" s="794"/>
      <c r="EZ522" s="797"/>
      <c r="FA522" s="794"/>
      <c r="FB522" s="794"/>
      <c r="FC522" s="794"/>
      <c r="FD522" s="794"/>
      <c r="FE522" s="794"/>
      <c r="FF522" s="794"/>
      <c r="FG522" s="794"/>
      <c r="FH522" s="794"/>
      <c r="FI522" s="794"/>
      <c r="FJ522" s="794"/>
      <c r="FK522" s="794"/>
      <c r="FL522" s="794"/>
      <c r="FM522" s="794"/>
      <c r="FN522" s="794"/>
      <c r="FO522" s="794"/>
      <c r="FP522" s="794"/>
      <c r="FQ522" s="794"/>
      <c r="FR522" s="794"/>
      <c r="FS522" s="794"/>
      <c r="FT522" s="794"/>
      <c r="FU522" s="794"/>
      <c r="FV522" s="812" t="str">
        <f t="shared" si="134"/>
        <v/>
      </c>
      <c r="FW522" s="806" t="str">
        <f t="shared" si="135"/>
        <v/>
      </c>
      <c r="FX522" s="807" t="str">
        <f t="shared" si="136"/>
        <v/>
      </c>
      <c r="FY522" s="807" t="str">
        <f t="shared" si="137"/>
        <v/>
      </c>
      <c r="FZ522" s="808" t="str">
        <f t="shared" si="138"/>
        <v/>
      </c>
    </row>
    <row r="523" spans="14:182" x14ac:dyDescent="0.2">
      <c r="N523" s="804">
        <f>SUM(AirVision!A522)</f>
        <v>0</v>
      </c>
      <c r="O523" s="793"/>
      <c r="P523" s="794"/>
      <c r="Q523" s="794"/>
      <c r="R523" s="797"/>
      <c r="S523" s="797"/>
      <c r="T523" s="797"/>
      <c r="U523" s="797"/>
      <c r="V523" s="797"/>
      <c r="W523" s="797"/>
      <c r="X523" s="797"/>
      <c r="Y523" s="797"/>
      <c r="Z523" s="797"/>
      <c r="AA523" s="797"/>
      <c r="AB523" s="797"/>
      <c r="AC523" s="797"/>
      <c r="AD523" s="797"/>
      <c r="AE523" s="794"/>
      <c r="AF523" s="794"/>
      <c r="AG523" s="794"/>
      <c r="AH523" s="794"/>
      <c r="AI523" s="794"/>
      <c r="AJ523" s="794"/>
      <c r="AK523" s="794"/>
      <c r="AL523" s="794"/>
      <c r="AM523" s="794"/>
      <c r="AN523" s="794"/>
      <c r="AO523" s="794"/>
      <c r="AP523" s="794"/>
      <c r="AQ523" s="794"/>
      <c r="AR523" s="794"/>
      <c r="AS523" s="794"/>
      <c r="AT523" s="794"/>
      <c r="AU523" s="794"/>
      <c r="AV523" s="794"/>
      <c r="AW523" s="794"/>
      <c r="AX523" s="794"/>
      <c r="AY523" s="794"/>
      <c r="AZ523" s="794"/>
      <c r="BA523" s="794"/>
      <c r="BB523" s="794"/>
      <c r="BC523" s="794"/>
      <c r="BD523" s="794"/>
      <c r="BE523" s="794"/>
      <c r="BF523" s="794"/>
      <c r="BG523" s="794"/>
      <c r="BH523" s="794"/>
      <c r="BI523" s="794"/>
      <c r="BJ523" s="794"/>
      <c r="BK523" s="794"/>
      <c r="BL523" s="794"/>
      <c r="BM523" s="794"/>
      <c r="BN523" s="812" t="str">
        <f t="shared" si="129"/>
        <v/>
      </c>
      <c r="BO523" s="806" t="str">
        <f t="shared" si="130"/>
        <v/>
      </c>
      <c r="BP523" s="807" t="str">
        <f t="shared" si="131"/>
        <v/>
      </c>
      <c r="BQ523" s="807" t="str">
        <f t="shared" si="132"/>
        <v/>
      </c>
      <c r="BR523" s="808" t="str">
        <f t="shared" si="133"/>
        <v/>
      </c>
      <c r="BS523" s="793"/>
      <c r="BT523" s="794"/>
      <c r="BU523" s="794"/>
      <c r="BV523" s="797"/>
      <c r="BW523" s="797"/>
      <c r="BX523" s="797"/>
      <c r="BY523" s="797"/>
      <c r="BZ523" s="797"/>
      <c r="CA523" s="797"/>
      <c r="CB523" s="797"/>
      <c r="CC523" s="797"/>
      <c r="CD523" s="797"/>
      <c r="CE523" s="797"/>
      <c r="CF523" s="797"/>
      <c r="CG523" s="797"/>
      <c r="CH523" s="797"/>
      <c r="CI523" s="794"/>
      <c r="CJ523" s="794"/>
      <c r="CK523" s="794"/>
      <c r="CL523" s="794"/>
      <c r="CM523" s="794"/>
      <c r="CN523" s="794"/>
      <c r="CO523" s="794"/>
      <c r="CP523" s="794"/>
      <c r="CQ523" s="794"/>
      <c r="CR523" s="794"/>
      <c r="CS523" s="794"/>
      <c r="CT523" s="794"/>
      <c r="CU523" s="794"/>
      <c r="CV523" s="797"/>
      <c r="CW523" s="794"/>
      <c r="CX523" s="794"/>
      <c r="CY523" s="794"/>
      <c r="CZ523" s="794"/>
      <c r="DA523" s="794"/>
      <c r="DB523" s="794"/>
      <c r="DC523" s="794"/>
      <c r="DD523" s="794"/>
      <c r="DE523" s="794"/>
      <c r="DF523" s="794"/>
      <c r="DG523" s="794"/>
      <c r="DH523" s="794"/>
      <c r="DI523" s="794"/>
      <c r="DJ523" s="794"/>
      <c r="DK523" s="794"/>
      <c r="DL523" s="794"/>
      <c r="DM523" s="794"/>
      <c r="DN523" s="794"/>
      <c r="DO523" s="794"/>
      <c r="DP523" s="794"/>
      <c r="DQ523" s="794"/>
      <c r="DR523" s="812" t="str">
        <f t="shared" si="124"/>
        <v/>
      </c>
      <c r="DS523" s="806" t="str">
        <f t="shared" si="125"/>
        <v/>
      </c>
      <c r="DT523" s="807" t="str">
        <f t="shared" si="126"/>
        <v/>
      </c>
      <c r="DU523" s="807" t="str">
        <f t="shared" si="127"/>
        <v/>
      </c>
      <c r="DV523" s="808" t="str">
        <f t="shared" si="128"/>
        <v/>
      </c>
      <c r="DW523" s="793"/>
      <c r="DX523" s="794"/>
      <c r="DY523" s="794"/>
      <c r="DZ523" s="797"/>
      <c r="EA523" s="797"/>
      <c r="EB523" s="797"/>
      <c r="EC523" s="797"/>
      <c r="ED523" s="797"/>
      <c r="EE523" s="797"/>
      <c r="EF523" s="797"/>
      <c r="EG523" s="797"/>
      <c r="EH523" s="797"/>
      <c r="EI523" s="797"/>
      <c r="EJ523" s="797"/>
      <c r="EK523" s="797"/>
      <c r="EL523" s="797"/>
      <c r="EM523" s="794"/>
      <c r="EN523" s="794"/>
      <c r="EO523" s="794"/>
      <c r="EP523" s="794"/>
      <c r="EQ523" s="794"/>
      <c r="ER523" s="794"/>
      <c r="ES523" s="794"/>
      <c r="ET523" s="794"/>
      <c r="EU523" s="794"/>
      <c r="EV523" s="794"/>
      <c r="EW523" s="794"/>
      <c r="EX523" s="794"/>
      <c r="EY523" s="794"/>
      <c r="EZ523" s="797"/>
      <c r="FA523" s="794"/>
      <c r="FB523" s="794"/>
      <c r="FC523" s="794"/>
      <c r="FD523" s="794"/>
      <c r="FE523" s="794"/>
      <c r="FF523" s="794"/>
      <c r="FG523" s="794"/>
      <c r="FH523" s="794"/>
      <c r="FI523" s="794"/>
      <c r="FJ523" s="794"/>
      <c r="FK523" s="794"/>
      <c r="FL523" s="794"/>
      <c r="FM523" s="794"/>
      <c r="FN523" s="794"/>
      <c r="FO523" s="794"/>
      <c r="FP523" s="794"/>
      <c r="FQ523" s="794"/>
      <c r="FR523" s="794"/>
      <c r="FS523" s="794"/>
      <c r="FT523" s="794"/>
      <c r="FU523" s="794"/>
      <c r="FV523" s="812" t="str">
        <f t="shared" si="134"/>
        <v/>
      </c>
      <c r="FW523" s="806" t="str">
        <f t="shared" si="135"/>
        <v/>
      </c>
      <c r="FX523" s="807" t="str">
        <f t="shared" si="136"/>
        <v/>
      </c>
      <c r="FY523" s="807" t="str">
        <f t="shared" si="137"/>
        <v/>
      </c>
      <c r="FZ523" s="808" t="str">
        <f t="shared" si="138"/>
        <v/>
      </c>
    </row>
    <row r="524" spans="14:182" x14ac:dyDescent="0.2">
      <c r="N524" s="804">
        <f>SUM(AirVision!A523)</f>
        <v>0</v>
      </c>
      <c r="O524" s="793"/>
      <c r="P524" s="794"/>
      <c r="Q524" s="794"/>
      <c r="R524" s="797"/>
      <c r="S524" s="797"/>
      <c r="T524" s="797"/>
      <c r="U524" s="797"/>
      <c r="V524" s="797"/>
      <c r="W524" s="797"/>
      <c r="X524" s="797"/>
      <c r="Y524" s="797"/>
      <c r="Z524" s="797"/>
      <c r="AA524" s="797"/>
      <c r="AB524" s="797"/>
      <c r="AC524" s="797"/>
      <c r="AD524" s="797"/>
      <c r="AE524" s="794"/>
      <c r="AF524" s="794"/>
      <c r="AG524" s="794"/>
      <c r="AH524" s="794"/>
      <c r="AI524" s="794"/>
      <c r="AJ524" s="794"/>
      <c r="AK524" s="794"/>
      <c r="AL524" s="794"/>
      <c r="AM524" s="794"/>
      <c r="AN524" s="794"/>
      <c r="AO524" s="794"/>
      <c r="AP524" s="794"/>
      <c r="AQ524" s="794"/>
      <c r="AR524" s="794"/>
      <c r="AS524" s="794"/>
      <c r="AT524" s="794"/>
      <c r="AU524" s="794"/>
      <c r="AV524" s="794"/>
      <c r="AW524" s="794"/>
      <c r="AX524" s="794"/>
      <c r="AY524" s="794"/>
      <c r="AZ524" s="794"/>
      <c r="BA524" s="794"/>
      <c r="BB524" s="794"/>
      <c r="BC524" s="794"/>
      <c r="BD524" s="794"/>
      <c r="BE524" s="794"/>
      <c r="BF524" s="794"/>
      <c r="BG524" s="794"/>
      <c r="BH524" s="794"/>
      <c r="BI524" s="794"/>
      <c r="BJ524" s="794"/>
      <c r="BK524" s="794"/>
      <c r="BL524" s="794"/>
      <c r="BM524" s="794"/>
      <c r="BN524" s="812" t="str">
        <f t="shared" si="129"/>
        <v/>
      </c>
      <c r="BO524" s="806" t="str">
        <f t="shared" si="130"/>
        <v/>
      </c>
      <c r="BP524" s="807" t="str">
        <f t="shared" si="131"/>
        <v/>
      </c>
      <c r="BQ524" s="807" t="str">
        <f t="shared" si="132"/>
        <v/>
      </c>
      <c r="BR524" s="808" t="str">
        <f t="shared" si="133"/>
        <v/>
      </c>
      <c r="BS524" s="793"/>
      <c r="BT524" s="794"/>
      <c r="BU524" s="794"/>
      <c r="BV524" s="797"/>
      <c r="BW524" s="797"/>
      <c r="BX524" s="797"/>
      <c r="BY524" s="797"/>
      <c r="BZ524" s="797"/>
      <c r="CA524" s="797"/>
      <c r="CB524" s="797"/>
      <c r="CC524" s="797"/>
      <c r="CD524" s="797"/>
      <c r="CE524" s="797"/>
      <c r="CF524" s="797"/>
      <c r="CG524" s="797"/>
      <c r="CH524" s="797"/>
      <c r="CI524" s="794"/>
      <c r="CJ524" s="794"/>
      <c r="CK524" s="794"/>
      <c r="CL524" s="794"/>
      <c r="CM524" s="794"/>
      <c r="CN524" s="794"/>
      <c r="CO524" s="794"/>
      <c r="CP524" s="794"/>
      <c r="CQ524" s="794"/>
      <c r="CR524" s="794"/>
      <c r="CS524" s="794"/>
      <c r="CT524" s="794"/>
      <c r="CU524" s="794"/>
      <c r="CV524" s="797"/>
      <c r="CW524" s="794"/>
      <c r="CX524" s="794"/>
      <c r="CY524" s="794"/>
      <c r="CZ524" s="794"/>
      <c r="DA524" s="794"/>
      <c r="DB524" s="794"/>
      <c r="DC524" s="794"/>
      <c r="DD524" s="794"/>
      <c r="DE524" s="794"/>
      <c r="DF524" s="794"/>
      <c r="DG524" s="794"/>
      <c r="DH524" s="794"/>
      <c r="DI524" s="794"/>
      <c r="DJ524" s="794"/>
      <c r="DK524" s="794"/>
      <c r="DL524" s="794"/>
      <c r="DM524" s="794"/>
      <c r="DN524" s="794"/>
      <c r="DO524" s="794"/>
      <c r="DP524" s="794"/>
      <c r="DQ524" s="794"/>
      <c r="DR524" s="812" t="str">
        <f t="shared" si="124"/>
        <v/>
      </c>
      <c r="DS524" s="806" t="str">
        <f t="shared" si="125"/>
        <v/>
      </c>
      <c r="DT524" s="807" t="str">
        <f t="shared" si="126"/>
        <v/>
      </c>
      <c r="DU524" s="807" t="str">
        <f t="shared" si="127"/>
        <v/>
      </c>
      <c r="DV524" s="808" t="str">
        <f t="shared" si="128"/>
        <v/>
      </c>
      <c r="DW524" s="793"/>
      <c r="DX524" s="794"/>
      <c r="DY524" s="794"/>
      <c r="DZ524" s="797"/>
      <c r="EA524" s="797"/>
      <c r="EB524" s="797"/>
      <c r="EC524" s="797"/>
      <c r="ED524" s="797"/>
      <c r="EE524" s="797"/>
      <c r="EF524" s="797"/>
      <c r="EG524" s="797"/>
      <c r="EH524" s="797"/>
      <c r="EI524" s="797"/>
      <c r="EJ524" s="797"/>
      <c r="EK524" s="797"/>
      <c r="EL524" s="797"/>
      <c r="EM524" s="794"/>
      <c r="EN524" s="794"/>
      <c r="EO524" s="794"/>
      <c r="EP524" s="794"/>
      <c r="EQ524" s="794"/>
      <c r="ER524" s="794"/>
      <c r="ES524" s="794"/>
      <c r="ET524" s="794"/>
      <c r="EU524" s="794"/>
      <c r="EV524" s="794"/>
      <c r="EW524" s="794"/>
      <c r="EX524" s="794"/>
      <c r="EY524" s="794"/>
      <c r="EZ524" s="797"/>
      <c r="FA524" s="794"/>
      <c r="FB524" s="794"/>
      <c r="FC524" s="794"/>
      <c r="FD524" s="794"/>
      <c r="FE524" s="794"/>
      <c r="FF524" s="794"/>
      <c r="FG524" s="794"/>
      <c r="FH524" s="794"/>
      <c r="FI524" s="794"/>
      <c r="FJ524" s="794"/>
      <c r="FK524" s="794"/>
      <c r="FL524" s="794"/>
      <c r="FM524" s="794"/>
      <c r="FN524" s="794"/>
      <c r="FO524" s="794"/>
      <c r="FP524" s="794"/>
      <c r="FQ524" s="794"/>
      <c r="FR524" s="794"/>
      <c r="FS524" s="794"/>
      <c r="FT524" s="794"/>
      <c r="FU524" s="794"/>
      <c r="FV524" s="812" t="str">
        <f t="shared" si="134"/>
        <v/>
      </c>
      <c r="FW524" s="806" t="str">
        <f t="shared" si="135"/>
        <v/>
      </c>
      <c r="FX524" s="807" t="str">
        <f t="shared" si="136"/>
        <v/>
      </c>
      <c r="FY524" s="807" t="str">
        <f t="shared" si="137"/>
        <v/>
      </c>
      <c r="FZ524" s="808" t="str">
        <f t="shared" si="138"/>
        <v/>
      </c>
    </row>
    <row r="525" spans="14:182" x14ac:dyDescent="0.2">
      <c r="N525" s="804">
        <f>SUM(AirVision!A524)</f>
        <v>0</v>
      </c>
      <c r="O525" s="793"/>
      <c r="P525" s="794"/>
      <c r="Q525" s="794"/>
      <c r="R525" s="797"/>
      <c r="S525" s="797"/>
      <c r="T525" s="797"/>
      <c r="U525" s="797"/>
      <c r="V525" s="797"/>
      <c r="W525" s="797"/>
      <c r="X525" s="797"/>
      <c r="Y525" s="797"/>
      <c r="Z525" s="797"/>
      <c r="AA525" s="797"/>
      <c r="AB525" s="797"/>
      <c r="AC525" s="797"/>
      <c r="AD525" s="797"/>
      <c r="AE525" s="794"/>
      <c r="AF525" s="794"/>
      <c r="AG525" s="794"/>
      <c r="AH525" s="794"/>
      <c r="AI525" s="794"/>
      <c r="AJ525" s="794"/>
      <c r="AK525" s="794"/>
      <c r="AL525" s="794"/>
      <c r="AM525" s="794"/>
      <c r="AN525" s="794"/>
      <c r="AO525" s="794"/>
      <c r="AP525" s="794"/>
      <c r="AQ525" s="794"/>
      <c r="AR525" s="794"/>
      <c r="AS525" s="794"/>
      <c r="AT525" s="794"/>
      <c r="AU525" s="794"/>
      <c r="AV525" s="794"/>
      <c r="AW525" s="794"/>
      <c r="AX525" s="794"/>
      <c r="AY525" s="794"/>
      <c r="AZ525" s="794"/>
      <c r="BA525" s="794"/>
      <c r="BB525" s="794"/>
      <c r="BC525" s="794"/>
      <c r="BD525" s="794"/>
      <c r="BE525" s="794"/>
      <c r="BF525" s="794"/>
      <c r="BG525" s="794"/>
      <c r="BH525" s="794"/>
      <c r="BI525" s="794"/>
      <c r="BJ525" s="794"/>
      <c r="BK525" s="794"/>
      <c r="BL525" s="794"/>
      <c r="BM525" s="794"/>
      <c r="BN525" s="812" t="str">
        <f t="shared" si="129"/>
        <v/>
      </c>
      <c r="BO525" s="806" t="str">
        <f t="shared" si="130"/>
        <v/>
      </c>
      <c r="BP525" s="807" t="str">
        <f t="shared" si="131"/>
        <v/>
      </c>
      <c r="BQ525" s="807" t="str">
        <f t="shared" si="132"/>
        <v/>
      </c>
      <c r="BR525" s="808" t="str">
        <f t="shared" si="133"/>
        <v/>
      </c>
      <c r="BS525" s="793"/>
      <c r="BT525" s="794"/>
      <c r="BU525" s="794"/>
      <c r="BV525" s="797"/>
      <c r="BW525" s="797"/>
      <c r="BX525" s="797"/>
      <c r="BY525" s="797"/>
      <c r="BZ525" s="797"/>
      <c r="CA525" s="797"/>
      <c r="CB525" s="797"/>
      <c r="CC525" s="797"/>
      <c r="CD525" s="797"/>
      <c r="CE525" s="797"/>
      <c r="CF525" s="797"/>
      <c r="CG525" s="797"/>
      <c r="CH525" s="797"/>
      <c r="CI525" s="794"/>
      <c r="CJ525" s="794"/>
      <c r="CK525" s="794"/>
      <c r="CL525" s="794"/>
      <c r="CM525" s="794"/>
      <c r="CN525" s="794"/>
      <c r="CO525" s="794"/>
      <c r="CP525" s="794"/>
      <c r="CQ525" s="794"/>
      <c r="CR525" s="794"/>
      <c r="CS525" s="794"/>
      <c r="CT525" s="794"/>
      <c r="CU525" s="794"/>
      <c r="CV525" s="797"/>
      <c r="CW525" s="794"/>
      <c r="CX525" s="794"/>
      <c r="CY525" s="794"/>
      <c r="CZ525" s="794"/>
      <c r="DA525" s="794"/>
      <c r="DB525" s="794"/>
      <c r="DC525" s="794"/>
      <c r="DD525" s="794"/>
      <c r="DE525" s="794"/>
      <c r="DF525" s="794"/>
      <c r="DG525" s="794"/>
      <c r="DH525" s="794"/>
      <c r="DI525" s="794"/>
      <c r="DJ525" s="794"/>
      <c r="DK525" s="794"/>
      <c r="DL525" s="794"/>
      <c r="DM525" s="794"/>
      <c r="DN525" s="794"/>
      <c r="DO525" s="794"/>
      <c r="DP525" s="794"/>
      <c r="DQ525" s="794"/>
      <c r="DR525" s="812" t="str">
        <f t="shared" si="124"/>
        <v/>
      </c>
      <c r="DS525" s="806" t="str">
        <f t="shared" si="125"/>
        <v/>
      </c>
      <c r="DT525" s="807" t="str">
        <f t="shared" si="126"/>
        <v/>
      </c>
      <c r="DU525" s="807" t="str">
        <f t="shared" si="127"/>
        <v/>
      </c>
      <c r="DV525" s="808" t="str">
        <f t="shared" si="128"/>
        <v/>
      </c>
      <c r="DW525" s="793"/>
      <c r="DX525" s="794"/>
      <c r="DY525" s="794"/>
      <c r="DZ525" s="797"/>
      <c r="EA525" s="797"/>
      <c r="EB525" s="797"/>
      <c r="EC525" s="797"/>
      <c r="ED525" s="797"/>
      <c r="EE525" s="797"/>
      <c r="EF525" s="797"/>
      <c r="EG525" s="797"/>
      <c r="EH525" s="797"/>
      <c r="EI525" s="797"/>
      <c r="EJ525" s="797"/>
      <c r="EK525" s="797"/>
      <c r="EL525" s="797"/>
      <c r="EM525" s="794"/>
      <c r="EN525" s="794"/>
      <c r="EO525" s="794"/>
      <c r="EP525" s="794"/>
      <c r="EQ525" s="794"/>
      <c r="ER525" s="794"/>
      <c r="ES525" s="794"/>
      <c r="ET525" s="794"/>
      <c r="EU525" s="794"/>
      <c r="EV525" s="794"/>
      <c r="EW525" s="794"/>
      <c r="EX525" s="794"/>
      <c r="EY525" s="794"/>
      <c r="EZ525" s="797"/>
      <c r="FA525" s="794"/>
      <c r="FB525" s="794"/>
      <c r="FC525" s="794"/>
      <c r="FD525" s="794"/>
      <c r="FE525" s="794"/>
      <c r="FF525" s="794"/>
      <c r="FG525" s="794"/>
      <c r="FH525" s="794"/>
      <c r="FI525" s="794"/>
      <c r="FJ525" s="794"/>
      <c r="FK525" s="794"/>
      <c r="FL525" s="794"/>
      <c r="FM525" s="794"/>
      <c r="FN525" s="794"/>
      <c r="FO525" s="794"/>
      <c r="FP525" s="794"/>
      <c r="FQ525" s="794"/>
      <c r="FR525" s="794"/>
      <c r="FS525" s="794"/>
      <c r="FT525" s="794"/>
      <c r="FU525" s="794"/>
      <c r="FV525" s="812" t="str">
        <f t="shared" si="134"/>
        <v/>
      </c>
      <c r="FW525" s="806" t="str">
        <f t="shared" si="135"/>
        <v/>
      </c>
      <c r="FX525" s="807" t="str">
        <f t="shared" si="136"/>
        <v/>
      </c>
      <c r="FY525" s="807" t="str">
        <f t="shared" si="137"/>
        <v/>
      </c>
      <c r="FZ525" s="808" t="str">
        <f t="shared" si="138"/>
        <v/>
      </c>
    </row>
    <row r="526" spans="14:182" x14ac:dyDescent="0.2">
      <c r="N526" s="804">
        <f>SUM(AirVision!A525)</f>
        <v>0</v>
      </c>
      <c r="O526" s="793"/>
      <c r="P526" s="794"/>
      <c r="Q526" s="794"/>
      <c r="R526" s="797"/>
      <c r="S526" s="797"/>
      <c r="T526" s="797"/>
      <c r="U526" s="797"/>
      <c r="V526" s="797"/>
      <c r="W526" s="797"/>
      <c r="X526" s="797"/>
      <c r="Y526" s="797"/>
      <c r="Z526" s="797"/>
      <c r="AA526" s="797"/>
      <c r="AB526" s="797"/>
      <c r="AC526" s="797"/>
      <c r="AD526" s="797"/>
      <c r="AE526" s="794"/>
      <c r="AF526" s="794"/>
      <c r="AG526" s="794"/>
      <c r="AH526" s="794"/>
      <c r="AI526" s="794"/>
      <c r="AJ526" s="794"/>
      <c r="AK526" s="794"/>
      <c r="AL526" s="794"/>
      <c r="AM526" s="794"/>
      <c r="AN526" s="794"/>
      <c r="AO526" s="794"/>
      <c r="AP526" s="794"/>
      <c r="AQ526" s="794"/>
      <c r="AR526" s="794"/>
      <c r="AS526" s="794"/>
      <c r="AT526" s="794"/>
      <c r="AU526" s="794"/>
      <c r="AV526" s="794"/>
      <c r="AW526" s="794"/>
      <c r="AX526" s="794"/>
      <c r="AY526" s="794"/>
      <c r="AZ526" s="794"/>
      <c r="BA526" s="794"/>
      <c r="BB526" s="794"/>
      <c r="BC526" s="794"/>
      <c r="BD526" s="794"/>
      <c r="BE526" s="794"/>
      <c r="BF526" s="794"/>
      <c r="BG526" s="794"/>
      <c r="BH526" s="794"/>
      <c r="BI526" s="794"/>
      <c r="BJ526" s="794"/>
      <c r="BK526" s="794"/>
      <c r="BL526" s="794"/>
      <c r="BM526" s="794"/>
      <c r="BN526" s="812" t="str">
        <f t="shared" si="129"/>
        <v/>
      </c>
      <c r="BO526" s="806" t="str">
        <f t="shared" si="130"/>
        <v/>
      </c>
      <c r="BP526" s="807" t="str">
        <f t="shared" si="131"/>
        <v/>
      </c>
      <c r="BQ526" s="807" t="str">
        <f t="shared" si="132"/>
        <v/>
      </c>
      <c r="BR526" s="808" t="str">
        <f t="shared" si="133"/>
        <v/>
      </c>
      <c r="BS526" s="793"/>
      <c r="BT526" s="794"/>
      <c r="BU526" s="794"/>
      <c r="BV526" s="797"/>
      <c r="BW526" s="797"/>
      <c r="BX526" s="797"/>
      <c r="BY526" s="797"/>
      <c r="BZ526" s="797"/>
      <c r="CA526" s="797"/>
      <c r="CB526" s="797"/>
      <c r="CC526" s="797"/>
      <c r="CD526" s="797"/>
      <c r="CE526" s="797"/>
      <c r="CF526" s="797"/>
      <c r="CG526" s="797"/>
      <c r="CH526" s="797"/>
      <c r="CI526" s="794"/>
      <c r="CJ526" s="794"/>
      <c r="CK526" s="794"/>
      <c r="CL526" s="794"/>
      <c r="CM526" s="794"/>
      <c r="CN526" s="794"/>
      <c r="CO526" s="794"/>
      <c r="CP526" s="794"/>
      <c r="CQ526" s="794"/>
      <c r="CR526" s="794"/>
      <c r="CS526" s="794"/>
      <c r="CT526" s="794"/>
      <c r="CU526" s="794"/>
      <c r="CV526" s="797"/>
      <c r="CW526" s="794"/>
      <c r="CX526" s="794"/>
      <c r="CY526" s="794"/>
      <c r="CZ526" s="794"/>
      <c r="DA526" s="794"/>
      <c r="DB526" s="794"/>
      <c r="DC526" s="794"/>
      <c r="DD526" s="794"/>
      <c r="DE526" s="794"/>
      <c r="DF526" s="794"/>
      <c r="DG526" s="794"/>
      <c r="DH526" s="794"/>
      <c r="DI526" s="794"/>
      <c r="DJ526" s="794"/>
      <c r="DK526" s="794"/>
      <c r="DL526" s="794"/>
      <c r="DM526" s="794"/>
      <c r="DN526" s="794"/>
      <c r="DO526" s="794"/>
      <c r="DP526" s="794"/>
      <c r="DQ526" s="794"/>
      <c r="DR526" s="812" t="str">
        <f t="shared" si="124"/>
        <v/>
      </c>
      <c r="DS526" s="806" t="str">
        <f t="shared" si="125"/>
        <v/>
      </c>
      <c r="DT526" s="807" t="str">
        <f t="shared" si="126"/>
        <v/>
      </c>
      <c r="DU526" s="807" t="str">
        <f t="shared" si="127"/>
        <v/>
      </c>
      <c r="DV526" s="808" t="str">
        <f t="shared" si="128"/>
        <v/>
      </c>
      <c r="DW526" s="793"/>
      <c r="DX526" s="794"/>
      <c r="DY526" s="794"/>
      <c r="DZ526" s="797"/>
      <c r="EA526" s="797"/>
      <c r="EB526" s="797"/>
      <c r="EC526" s="797"/>
      <c r="ED526" s="797"/>
      <c r="EE526" s="797"/>
      <c r="EF526" s="797"/>
      <c r="EG526" s="797"/>
      <c r="EH526" s="797"/>
      <c r="EI526" s="797"/>
      <c r="EJ526" s="797"/>
      <c r="EK526" s="797"/>
      <c r="EL526" s="797"/>
      <c r="EM526" s="794"/>
      <c r="EN526" s="794"/>
      <c r="EO526" s="794"/>
      <c r="EP526" s="794"/>
      <c r="EQ526" s="794"/>
      <c r="ER526" s="794"/>
      <c r="ES526" s="794"/>
      <c r="ET526" s="794"/>
      <c r="EU526" s="794"/>
      <c r="EV526" s="794"/>
      <c r="EW526" s="794"/>
      <c r="EX526" s="794"/>
      <c r="EY526" s="794"/>
      <c r="EZ526" s="797"/>
      <c r="FA526" s="794"/>
      <c r="FB526" s="794"/>
      <c r="FC526" s="794"/>
      <c r="FD526" s="794"/>
      <c r="FE526" s="794"/>
      <c r="FF526" s="794"/>
      <c r="FG526" s="794"/>
      <c r="FH526" s="794"/>
      <c r="FI526" s="794"/>
      <c r="FJ526" s="794"/>
      <c r="FK526" s="794"/>
      <c r="FL526" s="794"/>
      <c r="FM526" s="794"/>
      <c r="FN526" s="794"/>
      <c r="FO526" s="794"/>
      <c r="FP526" s="794"/>
      <c r="FQ526" s="794"/>
      <c r="FR526" s="794"/>
      <c r="FS526" s="794"/>
      <c r="FT526" s="794"/>
      <c r="FU526" s="794"/>
      <c r="FV526" s="812" t="str">
        <f t="shared" si="134"/>
        <v/>
      </c>
      <c r="FW526" s="806" t="str">
        <f t="shared" si="135"/>
        <v/>
      </c>
      <c r="FX526" s="807" t="str">
        <f t="shared" si="136"/>
        <v/>
      </c>
      <c r="FY526" s="807" t="str">
        <f t="shared" si="137"/>
        <v/>
      </c>
      <c r="FZ526" s="808" t="str">
        <f t="shared" si="138"/>
        <v/>
      </c>
    </row>
    <row r="527" spans="14:182" x14ac:dyDescent="0.2">
      <c r="N527" s="804">
        <f>SUM(AirVision!A526)</f>
        <v>0</v>
      </c>
      <c r="O527" s="793"/>
      <c r="P527" s="794"/>
      <c r="Q527" s="794"/>
      <c r="R527" s="797"/>
      <c r="S527" s="797"/>
      <c r="T527" s="797"/>
      <c r="U527" s="797"/>
      <c r="V527" s="797"/>
      <c r="W527" s="797"/>
      <c r="X527" s="797"/>
      <c r="Y527" s="797"/>
      <c r="Z527" s="797"/>
      <c r="AA527" s="797"/>
      <c r="AB527" s="797"/>
      <c r="AC527" s="797"/>
      <c r="AD527" s="797"/>
      <c r="AE527" s="794"/>
      <c r="AF527" s="794"/>
      <c r="AG527" s="794"/>
      <c r="AH527" s="794"/>
      <c r="AI527" s="794"/>
      <c r="AJ527" s="794"/>
      <c r="AK527" s="794"/>
      <c r="AL527" s="794"/>
      <c r="AM527" s="794"/>
      <c r="AN527" s="794"/>
      <c r="AO527" s="794"/>
      <c r="AP527" s="794"/>
      <c r="AQ527" s="794"/>
      <c r="AR527" s="794"/>
      <c r="AS527" s="794"/>
      <c r="AT527" s="794"/>
      <c r="AU527" s="794"/>
      <c r="AV527" s="794"/>
      <c r="AW527" s="794"/>
      <c r="AX527" s="794"/>
      <c r="AY527" s="794"/>
      <c r="AZ527" s="794"/>
      <c r="BA527" s="794"/>
      <c r="BB527" s="794"/>
      <c r="BC527" s="794"/>
      <c r="BD527" s="794"/>
      <c r="BE527" s="794"/>
      <c r="BF527" s="794"/>
      <c r="BG527" s="794"/>
      <c r="BH527" s="794"/>
      <c r="BI527" s="794"/>
      <c r="BJ527" s="794"/>
      <c r="BK527" s="794"/>
      <c r="BL527" s="794"/>
      <c r="BM527" s="794"/>
      <c r="BN527" s="812" t="str">
        <f t="shared" si="129"/>
        <v/>
      </c>
      <c r="BO527" s="806" t="str">
        <f t="shared" si="130"/>
        <v/>
      </c>
      <c r="BP527" s="807" t="str">
        <f t="shared" si="131"/>
        <v/>
      </c>
      <c r="BQ527" s="807" t="str">
        <f t="shared" si="132"/>
        <v/>
      </c>
      <c r="BR527" s="808" t="str">
        <f t="shared" si="133"/>
        <v/>
      </c>
      <c r="BS527" s="793"/>
      <c r="BT527" s="794"/>
      <c r="BU527" s="794"/>
      <c r="BV527" s="797"/>
      <c r="BW527" s="797"/>
      <c r="BX527" s="797"/>
      <c r="BY527" s="797"/>
      <c r="BZ527" s="797"/>
      <c r="CA527" s="797"/>
      <c r="CB527" s="797"/>
      <c r="CC527" s="797"/>
      <c r="CD527" s="797"/>
      <c r="CE527" s="797"/>
      <c r="CF527" s="797"/>
      <c r="CG527" s="797"/>
      <c r="CH527" s="797"/>
      <c r="CI527" s="794"/>
      <c r="CJ527" s="794"/>
      <c r="CK527" s="794"/>
      <c r="CL527" s="794"/>
      <c r="CM527" s="794"/>
      <c r="CN527" s="794"/>
      <c r="CO527" s="794"/>
      <c r="CP527" s="794"/>
      <c r="CQ527" s="794"/>
      <c r="CR527" s="794"/>
      <c r="CS527" s="794"/>
      <c r="CT527" s="794"/>
      <c r="CU527" s="794"/>
      <c r="CV527" s="797"/>
      <c r="CW527" s="794"/>
      <c r="CX527" s="794"/>
      <c r="CY527" s="794"/>
      <c r="CZ527" s="794"/>
      <c r="DA527" s="794"/>
      <c r="DB527" s="794"/>
      <c r="DC527" s="794"/>
      <c r="DD527" s="794"/>
      <c r="DE527" s="794"/>
      <c r="DF527" s="794"/>
      <c r="DG527" s="794"/>
      <c r="DH527" s="794"/>
      <c r="DI527" s="794"/>
      <c r="DJ527" s="794"/>
      <c r="DK527" s="794"/>
      <c r="DL527" s="794"/>
      <c r="DM527" s="794"/>
      <c r="DN527" s="794"/>
      <c r="DO527" s="794"/>
      <c r="DP527" s="794"/>
      <c r="DQ527" s="794"/>
      <c r="DR527" s="812" t="str">
        <f t="shared" si="124"/>
        <v/>
      </c>
      <c r="DS527" s="806" t="str">
        <f t="shared" si="125"/>
        <v/>
      </c>
      <c r="DT527" s="807" t="str">
        <f t="shared" si="126"/>
        <v/>
      </c>
      <c r="DU527" s="807" t="str">
        <f t="shared" si="127"/>
        <v/>
      </c>
      <c r="DV527" s="808" t="str">
        <f t="shared" si="128"/>
        <v/>
      </c>
      <c r="DW527" s="793"/>
      <c r="DX527" s="794"/>
      <c r="DY527" s="794"/>
      <c r="DZ527" s="797"/>
      <c r="EA527" s="797"/>
      <c r="EB527" s="797"/>
      <c r="EC527" s="797"/>
      <c r="ED527" s="797"/>
      <c r="EE527" s="797"/>
      <c r="EF527" s="797"/>
      <c r="EG527" s="797"/>
      <c r="EH527" s="797"/>
      <c r="EI527" s="797"/>
      <c r="EJ527" s="797"/>
      <c r="EK527" s="797"/>
      <c r="EL527" s="797"/>
      <c r="EM527" s="794"/>
      <c r="EN527" s="794"/>
      <c r="EO527" s="794"/>
      <c r="EP527" s="794"/>
      <c r="EQ527" s="794"/>
      <c r="ER527" s="794"/>
      <c r="ES527" s="794"/>
      <c r="ET527" s="794"/>
      <c r="EU527" s="794"/>
      <c r="EV527" s="794"/>
      <c r="EW527" s="794"/>
      <c r="EX527" s="794"/>
      <c r="EY527" s="794"/>
      <c r="EZ527" s="797"/>
      <c r="FA527" s="794"/>
      <c r="FB527" s="794"/>
      <c r="FC527" s="794"/>
      <c r="FD527" s="794"/>
      <c r="FE527" s="794"/>
      <c r="FF527" s="794"/>
      <c r="FG527" s="794"/>
      <c r="FH527" s="794"/>
      <c r="FI527" s="794"/>
      <c r="FJ527" s="794"/>
      <c r="FK527" s="794"/>
      <c r="FL527" s="794"/>
      <c r="FM527" s="794"/>
      <c r="FN527" s="794"/>
      <c r="FO527" s="794"/>
      <c r="FP527" s="794"/>
      <c r="FQ527" s="794"/>
      <c r="FR527" s="794"/>
      <c r="FS527" s="794"/>
      <c r="FT527" s="794"/>
      <c r="FU527" s="794"/>
      <c r="FV527" s="812" t="str">
        <f t="shared" si="134"/>
        <v/>
      </c>
      <c r="FW527" s="806" t="str">
        <f t="shared" si="135"/>
        <v/>
      </c>
      <c r="FX527" s="807" t="str">
        <f t="shared" si="136"/>
        <v/>
      </c>
      <c r="FY527" s="807" t="str">
        <f t="shared" si="137"/>
        <v/>
      </c>
      <c r="FZ527" s="808" t="str">
        <f t="shared" si="138"/>
        <v/>
      </c>
    </row>
    <row r="528" spans="14:182" x14ac:dyDescent="0.2">
      <c r="N528" s="804">
        <f>SUM(AirVision!A527)</f>
        <v>0</v>
      </c>
      <c r="O528" s="793"/>
      <c r="P528" s="794"/>
      <c r="Q528" s="794"/>
      <c r="R528" s="797"/>
      <c r="S528" s="797"/>
      <c r="T528" s="797"/>
      <c r="U528" s="797"/>
      <c r="V528" s="797"/>
      <c r="W528" s="797"/>
      <c r="X528" s="797"/>
      <c r="Y528" s="797"/>
      <c r="Z528" s="797"/>
      <c r="AA528" s="797"/>
      <c r="AB528" s="797"/>
      <c r="AC528" s="797"/>
      <c r="AD528" s="797"/>
      <c r="AE528" s="794"/>
      <c r="AF528" s="794"/>
      <c r="AG528" s="794"/>
      <c r="AH528" s="794"/>
      <c r="AI528" s="794"/>
      <c r="AJ528" s="794"/>
      <c r="AK528" s="794"/>
      <c r="AL528" s="794"/>
      <c r="AM528" s="794"/>
      <c r="AN528" s="794"/>
      <c r="AO528" s="794"/>
      <c r="AP528" s="794"/>
      <c r="AQ528" s="794"/>
      <c r="AR528" s="794"/>
      <c r="AS528" s="794"/>
      <c r="AT528" s="794"/>
      <c r="AU528" s="794"/>
      <c r="AV528" s="794"/>
      <c r="AW528" s="794"/>
      <c r="AX528" s="794"/>
      <c r="AY528" s="794"/>
      <c r="AZ528" s="794"/>
      <c r="BA528" s="794"/>
      <c r="BB528" s="794"/>
      <c r="BC528" s="794"/>
      <c r="BD528" s="794"/>
      <c r="BE528" s="794"/>
      <c r="BF528" s="794"/>
      <c r="BG528" s="794"/>
      <c r="BH528" s="794"/>
      <c r="BI528" s="794"/>
      <c r="BJ528" s="794"/>
      <c r="BK528" s="794"/>
      <c r="BL528" s="794"/>
      <c r="BM528" s="794"/>
      <c r="BN528" s="812" t="str">
        <f t="shared" si="129"/>
        <v/>
      </c>
      <c r="BO528" s="806" t="str">
        <f t="shared" si="130"/>
        <v/>
      </c>
      <c r="BP528" s="807" t="str">
        <f t="shared" si="131"/>
        <v/>
      </c>
      <c r="BQ528" s="807" t="str">
        <f t="shared" si="132"/>
        <v/>
      </c>
      <c r="BR528" s="808" t="str">
        <f t="shared" si="133"/>
        <v/>
      </c>
      <c r="BS528" s="793"/>
      <c r="BT528" s="794"/>
      <c r="BU528" s="794"/>
      <c r="BV528" s="797"/>
      <c r="BW528" s="797"/>
      <c r="BX528" s="797"/>
      <c r="BY528" s="797"/>
      <c r="BZ528" s="797"/>
      <c r="CA528" s="797"/>
      <c r="CB528" s="797"/>
      <c r="CC528" s="797"/>
      <c r="CD528" s="797"/>
      <c r="CE528" s="797"/>
      <c r="CF528" s="797"/>
      <c r="CG528" s="797"/>
      <c r="CH528" s="797"/>
      <c r="CI528" s="794"/>
      <c r="CJ528" s="794"/>
      <c r="CK528" s="794"/>
      <c r="CL528" s="794"/>
      <c r="CM528" s="794"/>
      <c r="CN528" s="794"/>
      <c r="CO528" s="794"/>
      <c r="CP528" s="794"/>
      <c r="CQ528" s="794"/>
      <c r="CR528" s="794"/>
      <c r="CS528" s="794"/>
      <c r="CT528" s="794"/>
      <c r="CU528" s="794"/>
      <c r="CV528" s="797"/>
      <c r="CW528" s="794"/>
      <c r="CX528" s="794"/>
      <c r="CY528" s="794"/>
      <c r="CZ528" s="794"/>
      <c r="DA528" s="794"/>
      <c r="DB528" s="794"/>
      <c r="DC528" s="794"/>
      <c r="DD528" s="794"/>
      <c r="DE528" s="794"/>
      <c r="DF528" s="794"/>
      <c r="DG528" s="794"/>
      <c r="DH528" s="794"/>
      <c r="DI528" s="794"/>
      <c r="DJ528" s="794"/>
      <c r="DK528" s="794"/>
      <c r="DL528" s="794"/>
      <c r="DM528" s="794"/>
      <c r="DN528" s="794"/>
      <c r="DO528" s="794"/>
      <c r="DP528" s="794"/>
      <c r="DQ528" s="794"/>
      <c r="DR528" s="812" t="str">
        <f t="shared" si="124"/>
        <v/>
      </c>
      <c r="DS528" s="806" t="str">
        <f t="shared" si="125"/>
        <v/>
      </c>
      <c r="DT528" s="807" t="str">
        <f t="shared" si="126"/>
        <v/>
      </c>
      <c r="DU528" s="807" t="str">
        <f t="shared" si="127"/>
        <v/>
      </c>
      <c r="DV528" s="808" t="str">
        <f t="shared" si="128"/>
        <v/>
      </c>
      <c r="DW528" s="793"/>
      <c r="DX528" s="794"/>
      <c r="DY528" s="794"/>
      <c r="DZ528" s="797"/>
      <c r="EA528" s="797"/>
      <c r="EB528" s="797"/>
      <c r="EC528" s="797"/>
      <c r="ED528" s="797"/>
      <c r="EE528" s="797"/>
      <c r="EF528" s="797"/>
      <c r="EG528" s="797"/>
      <c r="EH528" s="797"/>
      <c r="EI528" s="797"/>
      <c r="EJ528" s="797"/>
      <c r="EK528" s="797"/>
      <c r="EL528" s="797"/>
      <c r="EM528" s="794"/>
      <c r="EN528" s="794"/>
      <c r="EO528" s="794"/>
      <c r="EP528" s="794"/>
      <c r="EQ528" s="794"/>
      <c r="ER528" s="794"/>
      <c r="ES528" s="794"/>
      <c r="ET528" s="794"/>
      <c r="EU528" s="794"/>
      <c r="EV528" s="794"/>
      <c r="EW528" s="794"/>
      <c r="EX528" s="794"/>
      <c r="EY528" s="794"/>
      <c r="EZ528" s="797"/>
      <c r="FA528" s="794"/>
      <c r="FB528" s="794"/>
      <c r="FC528" s="794"/>
      <c r="FD528" s="794"/>
      <c r="FE528" s="794"/>
      <c r="FF528" s="794"/>
      <c r="FG528" s="794"/>
      <c r="FH528" s="794"/>
      <c r="FI528" s="794"/>
      <c r="FJ528" s="794"/>
      <c r="FK528" s="794"/>
      <c r="FL528" s="794"/>
      <c r="FM528" s="794"/>
      <c r="FN528" s="794"/>
      <c r="FO528" s="794"/>
      <c r="FP528" s="794"/>
      <c r="FQ528" s="794"/>
      <c r="FR528" s="794"/>
      <c r="FS528" s="794"/>
      <c r="FT528" s="794"/>
      <c r="FU528" s="794"/>
      <c r="FV528" s="812" t="str">
        <f t="shared" si="134"/>
        <v/>
      </c>
      <c r="FW528" s="806" t="str">
        <f t="shared" si="135"/>
        <v/>
      </c>
      <c r="FX528" s="807" t="str">
        <f t="shared" si="136"/>
        <v/>
      </c>
      <c r="FY528" s="807" t="str">
        <f t="shared" si="137"/>
        <v/>
      </c>
      <c r="FZ528" s="808" t="str">
        <f t="shared" si="138"/>
        <v/>
      </c>
    </row>
    <row r="529" spans="14:182" x14ac:dyDescent="0.2">
      <c r="N529" s="804">
        <f>SUM(AirVision!A528)</f>
        <v>0</v>
      </c>
      <c r="O529" s="793"/>
      <c r="P529" s="794"/>
      <c r="Q529" s="794"/>
      <c r="R529" s="797"/>
      <c r="S529" s="797"/>
      <c r="T529" s="797"/>
      <c r="U529" s="797"/>
      <c r="V529" s="797"/>
      <c r="W529" s="797"/>
      <c r="X529" s="797"/>
      <c r="Y529" s="797"/>
      <c r="Z529" s="797"/>
      <c r="AA529" s="797"/>
      <c r="AB529" s="797"/>
      <c r="AC529" s="797"/>
      <c r="AD529" s="797"/>
      <c r="AE529" s="794"/>
      <c r="AF529" s="794"/>
      <c r="AG529" s="794"/>
      <c r="AH529" s="794"/>
      <c r="AI529" s="794"/>
      <c r="AJ529" s="794"/>
      <c r="AK529" s="794"/>
      <c r="AL529" s="794"/>
      <c r="AM529" s="794"/>
      <c r="AN529" s="794"/>
      <c r="AO529" s="794"/>
      <c r="AP529" s="794"/>
      <c r="AQ529" s="794"/>
      <c r="AR529" s="794"/>
      <c r="AS529" s="794"/>
      <c r="AT529" s="794"/>
      <c r="AU529" s="794"/>
      <c r="AV529" s="794"/>
      <c r="AW529" s="794"/>
      <c r="AX529" s="794"/>
      <c r="AY529" s="794"/>
      <c r="AZ529" s="794"/>
      <c r="BA529" s="794"/>
      <c r="BB529" s="794"/>
      <c r="BC529" s="794"/>
      <c r="BD529" s="794"/>
      <c r="BE529" s="794"/>
      <c r="BF529" s="794"/>
      <c r="BG529" s="794"/>
      <c r="BH529" s="794"/>
      <c r="BI529" s="794"/>
      <c r="BJ529" s="794"/>
      <c r="BK529" s="794"/>
      <c r="BL529" s="794"/>
      <c r="BM529" s="794"/>
      <c r="BN529" s="812" t="str">
        <f t="shared" si="129"/>
        <v/>
      </c>
      <c r="BO529" s="806" t="str">
        <f t="shared" si="130"/>
        <v/>
      </c>
      <c r="BP529" s="807" t="str">
        <f t="shared" si="131"/>
        <v/>
      </c>
      <c r="BQ529" s="807" t="str">
        <f t="shared" si="132"/>
        <v/>
      </c>
      <c r="BR529" s="808" t="str">
        <f t="shared" si="133"/>
        <v/>
      </c>
      <c r="BS529" s="793"/>
      <c r="BT529" s="794"/>
      <c r="BU529" s="794"/>
      <c r="BV529" s="797"/>
      <c r="BW529" s="797"/>
      <c r="BX529" s="797"/>
      <c r="BY529" s="797"/>
      <c r="BZ529" s="797"/>
      <c r="CA529" s="797"/>
      <c r="CB529" s="797"/>
      <c r="CC529" s="797"/>
      <c r="CD529" s="797"/>
      <c r="CE529" s="797"/>
      <c r="CF529" s="797"/>
      <c r="CG529" s="797"/>
      <c r="CH529" s="797"/>
      <c r="CI529" s="794"/>
      <c r="CJ529" s="794"/>
      <c r="CK529" s="794"/>
      <c r="CL529" s="794"/>
      <c r="CM529" s="794"/>
      <c r="CN529" s="794"/>
      <c r="CO529" s="794"/>
      <c r="CP529" s="794"/>
      <c r="CQ529" s="794"/>
      <c r="CR529" s="794"/>
      <c r="CS529" s="794"/>
      <c r="CT529" s="794"/>
      <c r="CU529" s="794"/>
      <c r="CV529" s="797"/>
      <c r="CW529" s="794"/>
      <c r="CX529" s="794"/>
      <c r="CY529" s="794"/>
      <c r="CZ529" s="794"/>
      <c r="DA529" s="794"/>
      <c r="DB529" s="794"/>
      <c r="DC529" s="794"/>
      <c r="DD529" s="794"/>
      <c r="DE529" s="794"/>
      <c r="DF529" s="794"/>
      <c r="DG529" s="794"/>
      <c r="DH529" s="794"/>
      <c r="DI529" s="794"/>
      <c r="DJ529" s="794"/>
      <c r="DK529" s="794"/>
      <c r="DL529" s="794"/>
      <c r="DM529" s="794"/>
      <c r="DN529" s="794"/>
      <c r="DO529" s="794"/>
      <c r="DP529" s="794"/>
      <c r="DQ529" s="794"/>
      <c r="DR529" s="812" t="str">
        <f t="shared" si="124"/>
        <v/>
      </c>
      <c r="DS529" s="806" t="str">
        <f t="shared" si="125"/>
        <v/>
      </c>
      <c r="DT529" s="807" t="str">
        <f t="shared" si="126"/>
        <v/>
      </c>
      <c r="DU529" s="807" t="str">
        <f t="shared" si="127"/>
        <v/>
      </c>
      <c r="DV529" s="808" t="str">
        <f t="shared" si="128"/>
        <v/>
      </c>
      <c r="DW529" s="793"/>
      <c r="DX529" s="794"/>
      <c r="DY529" s="794"/>
      <c r="DZ529" s="797"/>
      <c r="EA529" s="797"/>
      <c r="EB529" s="797"/>
      <c r="EC529" s="797"/>
      <c r="ED529" s="797"/>
      <c r="EE529" s="797"/>
      <c r="EF529" s="797"/>
      <c r="EG529" s="797"/>
      <c r="EH529" s="797"/>
      <c r="EI529" s="797"/>
      <c r="EJ529" s="797"/>
      <c r="EK529" s="797"/>
      <c r="EL529" s="797"/>
      <c r="EM529" s="794"/>
      <c r="EN529" s="794"/>
      <c r="EO529" s="794"/>
      <c r="EP529" s="794"/>
      <c r="EQ529" s="794"/>
      <c r="ER529" s="794"/>
      <c r="ES529" s="794"/>
      <c r="ET529" s="794"/>
      <c r="EU529" s="794"/>
      <c r="EV529" s="794"/>
      <c r="EW529" s="794"/>
      <c r="EX529" s="794"/>
      <c r="EY529" s="794"/>
      <c r="EZ529" s="797"/>
      <c r="FA529" s="794"/>
      <c r="FB529" s="794"/>
      <c r="FC529" s="794"/>
      <c r="FD529" s="794"/>
      <c r="FE529" s="794"/>
      <c r="FF529" s="794"/>
      <c r="FG529" s="794"/>
      <c r="FH529" s="794"/>
      <c r="FI529" s="794"/>
      <c r="FJ529" s="794"/>
      <c r="FK529" s="794"/>
      <c r="FL529" s="794"/>
      <c r="FM529" s="794"/>
      <c r="FN529" s="794"/>
      <c r="FO529" s="794"/>
      <c r="FP529" s="794"/>
      <c r="FQ529" s="794"/>
      <c r="FR529" s="794"/>
      <c r="FS529" s="794"/>
      <c r="FT529" s="794"/>
      <c r="FU529" s="794"/>
      <c r="FV529" s="812" t="str">
        <f t="shared" si="134"/>
        <v/>
      </c>
      <c r="FW529" s="806" t="str">
        <f t="shared" si="135"/>
        <v/>
      </c>
      <c r="FX529" s="807" t="str">
        <f t="shared" si="136"/>
        <v/>
      </c>
      <c r="FY529" s="807" t="str">
        <f t="shared" si="137"/>
        <v/>
      </c>
      <c r="FZ529" s="808" t="str">
        <f t="shared" si="138"/>
        <v/>
      </c>
    </row>
    <row r="530" spans="14:182" x14ac:dyDescent="0.2">
      <c r="N530" s="804">
        <f>SUM(AirVision!A529)</f>
        <v>0</v>
      </c>
      <c r="O530" s="793"/>
      <c r="P530" s="794"/>
      <c r="Q530" s="794"/>
      <c r="R530" s="797"/>
      <c r="S530" s="797"/>
      <c r="T530" s="797"/>
      <c r="U530" s="797"/>
      <c r="V530" s="797"/>
      <c r="W530" s="797"/>
      <c r="X530" s="797"/>
      <c r="Y530" s="797"/>
      <c r="Z530" s="797"/>
      <c r="AA530" s="797"/>
      <c r="AB530" s="797"/>
      <c r="AC530" s="797"/>
      <c r="AD530" s="797"/>
      <c r="AE530" s="794"/>
      <c r="AF530" s="794"/>
      <c r="AG530" s="794"/>
      <c r="AH530" s="794"/>
      <c r="AI530" s="794"/>
      <c r="AJ530" s="794"/>
      <c r="AK530" s="794"/>
      <c r="AL530" s="794"/>
      <c r="AM530" s="794"/>
      <c r="AN530" s="794"/>
      <c r="AO530" s="794"/>
      <c r="AP530" s="794"/>
      <c r="AQ530" s="794"/>
      <c r="AR530" s="794"/>
      <c r="AS530" s="794"/>
      <c r="AT530" s="794"/>
      <c r="AU530" s="794"/>
      <c r="AV530" s="794"/>
      <c r="AW530" s="794"/>
      <c r="AX530" s="794"/>
      <c r="AY530" s="794"/>
      <c r="AZ530" s="794"/>
      <c r="BA530" s="794"/>
      <c r="BB530" s="794"/>
      <c r="BC530" s="794"/>
      <c r="BD530" s="794"/>
      <c r="BE530" s="794"/>
      <c r="BF530" s="794"/>
      <c r="BG530" s="794"/>
      <c r="BH530" s="794"/>
      <c r="BI530" s="794"/>
      <c r="BJ530" s="794"/>
      <c r="BK530" s="794"/>
      <c r="BL530" s="794"/>
      <c r="BM530" s="794"/>
      <c r="BN530" s="812" t="str">
        <f t="shared" si="129"/>
        <v/>
      </c>
      <c r="BO530" s="806" t="str">
        <f t="shared" si="130"/>
        <v/>
      </c>
      <c r="BP530" s="807" t="str">
        <f t="shared" si="131"/>
        <v/>
      </c>
      <c r="BQ530" s="807" t="str">
        <f t="shared" si="132"/>
        <v/>
      </c>
      <c r="BR530" s="808" t="str">
        <f t="shared" si="133"/>
        <v/>
      </c>
      <c r="BS530" s="793"/>
      <c r="BT530" s="794"/>
      <c r="BU530" s="794"/>
      <c r="BV530" s="797"/>
      <c r="BW530" s="797"/>
      <c r="BX530" s="797"/>
      <c r="BY530" s="797"/>
      <c r="BZ530" s="797"/>
      <c r="CA530" s="797"/>
      <c r="CB530" s="797"/>
      <c r="CC530" s="797"/>
      <c r="CD530" s="797"/>
      <c r="CE530" s="797"/>
      <c r="CF530" s="797"/>
      <c r="CG530" s="797"/>
      <c r="CH530" s="797"/>
      <c r="CI530" s="794"/>
      <c r="CJ530" s="794"/>
      <c r="CK530" s="794"/>
      <c r="CL530" s="794"/>
      <c r="CM530" s="794"/>
      <c r="CN530" s="794"/>
      <c r="CO530" s="794"/>
      <c r="CP530" s="794"/>
      <c r="CQ530" s="794"/>
      <c r="CR530" s="794"/>
      <c r="CS530" s="794"/>
      <c r="CT530" s="794"/>
      <c r="CU530" s="794"/>
      <c r="CV530" s="797"/>
      <c r="CW530" s="794"/>
      <c r="CX530" s="794"/>
      <c r="CY530" s="794"/>
      <c r="CZ530" s="794"/>
      <c r="DA530" s="794"/>
      <c r="DB530" s="794"/>
      <c r="DC530" s="794"/>
      <c r="DD530" s="794"/>
      <c r="DE530" s="794"/>
      <c r="DF530" s="794"/>
      <c r="DG530" s="794"/>
      <c r="DH530" s="794"/>
      <c r="DI530" s="794"/>
      <c r="DJ530" s="794"/>
      <c r="DK530" s="794"/>
      <c r="DL530" s="794"/>
      <c r="DM530" s="794"/>
      <c r="DN530" s="794"/>
      <c r="DO530" s="794"/>
      <c r="DP530" s="794"/>
      <c r="DQ530" s="794"/>
      <c r="DR530" s="812" t="str">
        <f t="shared" si="124"/>
        <v/>
      </c>
      <c r="DS530" s="806" t="str">
        <f t="shared" si="125"/>
        <v/>
      </c>
      <c r="DT530" s="807" t="str">
        <f t="shared" si="126"/>
        <v/>
      </c>
      <c r="DU530" s="807" t="str">
        <f t="shared" si="127"/>
        <v/>
      </c>
      <c r="DV530" s="808" t="str">
        <f t="shared" si="128"/>
        <v/>
      </c>
      <c r="DW530" s="793"/>
      <c r="DX530" s="794"/>
      <c r="DY530" s="794"/>
      <c r="DZ530" s="797"/>
      <c r="EA530" s="797"/>
      <c r="EB530" s="797"/>
      <c r="EC530" s="797"/>
      <c r="ED530" s="797"/>
      <c r="EE530" s="797"/>
      <c r="EF530" s="797"/>
      <c r="EG530" s="797"/>
      <c r="EH530" s="797"/>
      <c r="EI530" s="797"/>
      <c r="EJ530" s="797"/>
      <c r="EK530" s="797"/>
      <c r="EL530" s="797"/>
      <c r="EM530" s="794"/>
      <c r="EN530" s="794"/>
      <c r="EO530" s="794"/>
      <c r="EP530" s="794"/>
      <c r="EQ530" s="794"/>
      <c r="ER530" s="794"/>
      <c r="ES530" s="794"/>
      <c r="ET530" s="794"/>
      <c r="EU530" s="794"/>
      <c r="EV530" s="794"/>
      <c r="EW530" s="794"/>
      <c r="EX530" s="794"/>
      <c r="EY530" s="794"/>
      <c r="EZ530" s="797"/>
      <c r="FA530" s="794"/>
      <c r="FB530" s="794"/>
      <c r="FC530" s="794"/>
      <c r="FD530" s="794"/>
      <c r="FE530" s="794"/>
      <c r="FF530" s="794"/>
      <c r="FG530" s="794"/>
      <c r="FH530" s="794"/>
      <c r="FI530" s="794"/>
      <c r="FJ530" s="794"/>
      <c r="FK530" s="794"/>
      <c r="FL530" s="794"/>
      <c r="FM530" s="794"/>
      <c r="FN530" s="794"/>
      <c r="FO530" s="794"/>
      <c r="FP530" s="794"/>
      <c r="FQ530" s="794"/>
      <c r="FR530" s="794"/>
      <c r="FS530" s="794"/>
      <c r="FT530" s="794"/>
      <c r="FU530" s="794"/>
      <c r="FV530" s="812" t="str">
        <f t="shared" si="134"/>
        <v/>
      </c>
      <c r="FW530" s="806" t="str">
        <f t="shared" si="135"/>
        <v/>
      </c>
      <c r="FX530" s="807" t="str">
        <f t="shared" si="136"/>
        <v/>
      </c>
      <c r="FY530" s="807" t="str">
        <f t="shared" si="137"/>
        <v/>
      </c>
      <c r="FZ530" s="808" t="str">
        <f t="shared" si="138"/>
        <v/>
      </c>
    </row>
    <row r="531" spans="14:182" x14ac:dyDescent="0.2">
      <c r="N531" s="804">
        <f>SUM(AirVision!A530)</f>
        <v>0</v>
      </c>
      <c r="O531" s="793"/>
      <c r="P531" s="794"/>
      <c r="Q531" s="794"/>
      <c r="R531" s="797"/>
      <c r="S531" s="797"/>
      <c r="T531" s="797"/>
      <c r="U531" s="797"/>
      <c r="V531" s="797"/>
      <c r="W531" s="797"/>
      <c r="X531" s="797"/>
      <c r="Y531" s="797"/>
      <c r="Z531" s="797"/>
      <c r="AA531" s="797"/>
      <c r="AB531" s="797"/>
      <c r="AC531" s="797"/>
      <c r="AD531" s="797"/>
      <c r="AE531" s="794"/>
      <c r="AF531" s="794"/>
      <c r="AG531" s="794"/>
      <c r="AH531" s="794"/>
      <c r="AI531" s="794"/>
      <c r="AJ531" s="794"/>
      <c r="AK531" s="794"/>
      <c r="AL531" s="794"/>
      <c r="AM531" s="794"/>
      <c r="AN531" s="794"/>
      <c r="AO531" s="794"/>
      <c r="AP531" s="794"/>
      <c r="AQ531" s="794"/>
      <c r="AR531" s="794"/>
      <c r="AS531" s="794"/>
      <c r="AT531" s="794"/>
      <c r="AU531" s="794"/>
      <c r="AV531" s="794"/>
      <c r="AW531" s="794"/>
      <c r="AX531" s="794"/>
      <c r="AY531" s="794"/>
      <c r="AZ531" s="794"/>
      <c r="BA531" s="794"/>
      <c r="BB531" s="794"/>
      <c r="BC531" s="794"/>
      <c r="BD531" s="794"/>
      <c r="BE531" s="794"/>
      <c r="BF531" s="794"/>
      <c r="BG531" s="794"/>
      <c r="BH531" s="794"/>
      <c r="BI531" s="794"/>
      <c r="BJ531" s="794"/>
      <c r="BK531" s="794"/>
      <c r="BL531" s="794"/>
      <c r="BM531" s="794"/>
      <c r="BN531" s="812" t="str">
        <f t="shared" si="129"/>
        <v/>
      </c>
      <c r="BO531" s="806" t="str">
        <f t="shared" si="130"/>
        <v/>
      </c>
      <c r="BP531" s="807" t="str">
        <f t="shared" si="131"/>
        <v/>
      </c>
      <c r="BQ531" s="807" t="str">
        <f t="shared" si="132"/>
        <v/>
      </c>
      <c r="BR531" s="808" t="str">
        <f t="shared" si="133"/>
        <v/>
      </c>
      <c r="BS531" s="793"/>
      <c r="BT531" s="794"/>
      <c r="BU531" s="794"/>
      <c r="BV531" s="797"/>
      <c r="BW531" s="797"/>
      <c r="BX531" s="797"/>
      <c r="BY531" s="797"/>
      <c r="BZ531" s="797"/>
      <c r="CA531" s="797"/>
      <c r="CB531" s="797"/>
      <c r="CC531" s="797"/>
      <c r="CD531" s="797"/>
      <c r="CE531" s="797"/>
      <c r="CF531" s="797"/>
      <c r="CG531" s="797"/>
      <c r="CH531" s="797"/>
      <c r="CI531" s="794"/>
      <c r="CJ531" s="794"/>
      <c r="CK531" s="794"/>
      <c r="CL531" s="794"/>
      <c r="CM531" s="794"/>
      <c r="CN531" s="794"/>
      <c r="CO531" s="794"/>
      <c r="CP531" s="794"/>
      <c r="CQ531" s="794"/>
      <c r="CR531" s="794"/>
      <c r="CS531" s="794"/>
      <c r="CT531" s="794"/>
      <c r="CU531" s="794"/>
      <c r="CV531" s="797"/>
      <c r="CW531" s="794"/>
      <c r="CX531" s="794"/>
      <c r="CY531" s="794"/>
      <c r="CZ531" s="794"/>
      <c r="DA531" s="794"/>
      <c r="DB531" s="794"/>
      <c r="DC531" s="794"/>
      <c r="DD531" s="794"/>
      <c r="DE531" s="794"/>
      <c r="DF531" s="794"/>
      <c r="DG531" s="794"/>
      <c r="DH531" s="794"/>
      <c r="DI531" s="794"/>
      <c r="DJ531" s="794"/>
      <c r="DK531" s="794"/>
      <c r="DL531" s="794"/>
      <c r="DM531" s="794"/>
      <c r="DN531" s="794"/>
      <c r="DO531" s="794"/>
      <c r="DP531" s="794"/>
      <c r="DQ531" s="794"/>
      <c r="DR531" s="812" t="str">
        <f t="shared" si="124"/>
        <v/>
      </c>
      <c r="DS531" s="806" t="str">
        <f t="shared" si="125"/>
        <v/>
      </c>
      <c r="DT531" s="807" t="str">
        <f t="shared" si="126"/>
        <v/>
      </c>
      <c r="DU531" s="807" t="str">
        <f t="shared" si="127"/>
        <v/>
      </c>
      <c r="DV531" s="808" t="str">
        <f t="shared" si="128"/>
        <v/>
      </c>
      <c r="DW531" s="793"/>
      <c r="DX531" s="794"/>
      <c r="DY531" s="794"/>
      <c r="DZ531" s="797"/>
      <c r="EA531" s="797"/>
      <c r="EB531" s="797"/>
      <c r="EC531" s="797"/>
      <c r="ED531" s="797"/>
      <c r="EE531" s="797"/>
      <c r="EF531" s="797"/>
      <c r="EG531" s="797"/>
      <c r="EH531" s="797"/>
      <c r="EI531" s="797"/>
      <c r="EJ531" s="797"/>
      <c r="EK531" s="797"/>
      <c r="EL531" s="797"/>
      <c r="EM531" s="794"/>
      <c r="EN531" s="794"/>
      <c r="EO531" s="794"/>
      <c r="EP531" s="794"/>
      <c r="EQ531" s="794"/>
      <c r="ER531" s="794"/>
      <c r="ES531" s="794"/>
      <c r="ET531" s="794"/>
      <c r="EU531" s="794"/>
      <c r="EV531" s="794"/>
      <c r="EW531" s="794"/>
      <c r="EX531" s="794"/>
      <c r="EY531" s="794"/>
      <c r="EZ531" s="797"/>
      <c r="FA531" s="794"/>
      <c r="FB531" s="794"/>
      <c r="FC531" s="794"/>
      <c r="FD531" s="794"/>
      <c r="FE531" s="794"/>
      <c r="FF531" s="794"/>
      <c r="FG531" s="794"/>
      <c r="FH531" s="794"/>
      <c r="FI531" s="794"/>
      <c r="FJ531" s="794"/>
      <c r="FK531" s="794"/>
      <c r="FL531" s="794"/>
      <c r="FM531" s="794"/>
      <c r="FN531" s="794"/>
      <c r="FO531" s="794"/>
      <c r="FP531" s="794"/>
      <c r="FQ531" s="794"/>
      <c r="FR531" s="794"/>
      <c r="FS531" s="794"/>
      <c r="FT531" s="794"/>
      <c r="FU531" s="794"/>
      <c r="FV531" s="812" t="str">
        <f t="shared" si="134"/>
        <v/>
      </c>
      <c r="FW531" s="806" t="str">
        <f t="shared" si="135"/>
        <v/>
      </c>
      <c r="FX531" s="807" t="str">
        <f t="shared" si="136"/>
        <v/>
      </c>
      <c r="FY531" s="807" t="str">
        <f t="shared" si="137"/>
        <v/>
      </c>
      <c r="FZ531" s="808" t="str">
        <f t="shared" si="138"/>
        <v/>
      </c>
    </row>
    <row r="532" spans="14:182" x14ac:dyDescent="0.2">
      <c r="N532" s="804">
        <f>SUM(AirVision!A531)</f>
        <v>0</v>
      </c>
      <c r="O532" s="793"/>
      <c r="P532" s="794"/>
      <c r="Q532" s="794"/>
      <c r="R532" s="797"/>
      <c r="S532" s="797"/>
      <c r="T532" s="797"/>
      <c r="U532" s="797"/>
      <c r="V532" s="797"/>
      <c r="W532" s="797"/>
      <c r="X532" s="797"/>
      <c r="Y532" s="797"/>
      <c r="Z532" s="797"/>
      <c r="AA532" s="797"/>
      <c r="AB532" s="797"/>
      <c r="AC532" s="797"/>
      <c r="AD532" s="797"/>
      <c r="AE532" s="794"/>
      <c r="AF532" s="794"/>
      <c r="AG532" s="794"/>
      <c r="AH532" s="794"/>
      <c r="AI532" s="794"/>
      <c r="AJ532" s="794"/>
      <c r="AK532" s="794"/>
      <c r="AL532" s="794"/>
      <c r="AM532" s="794"/>
      <c r="AN532" s="794"/>
      <c r="AO532" s="794"/>
      <c r="AP532" s="794"/>
      <c r="AQ532" s="794"/>
      <c r="AR532" s="794"/>
      <c r="AS532" s="794"/>
      <c r="AT532" s="794"/>
      <c r="AU532" s="794"/>
      <c r="AV532" s="794"/>
      <c r="AW532" s="794"/>
      <c r="AX532" s="794"/>
      <c r="AY532" s="794"/>
      <c r="AZ532" s="794"/>
      <c r="BA532" s="794"/>
      <c r="BB532" s="794"/>
      <c r="BC532" s="794"/>
      <c r="BD532" s="794"/>
      <c r="BE532" s="794"/>
      <c r="BF532" s="794"/>
      <c r="BG532" s="794"/>
      <c r="BH532" s="794"/>
      <c r="BI532" s="794"/>
      <c r="BJ532" s="794"/>
      <c r="BK532" s="794"/>
      <c r="BL532" s="794"/>
      <c r="BM532" s="794"/>
      <c r="BN532" s="812" t="str">
        <f t="shared" si="129"/>
        <v/>
      </c>
      <c r="BO532" s="806" t="str">
        <f t="shared" si="130"/>
        <v/>
      </c>
      <c r="BP532" s="807" t="str">
        <f t="shared" si="131"/>
        <v/>
      </c>
      <c r="BQ532" s="807" t="str">
        <f t="shared" si="132"/>
        <v/>
      </c>
      <c r="BR532" s="808" t="str">
        <f t="shared" si="133"/>
        <v/>
      </c>
      <c r="BS532" s="793"/>
      <c r="BT532" s="794"/>
      <c r="BU532" s="794"/>
      <c r="BV532" s="797"/>
      <c r="BW532" s="797"/>
      <c r="BX532" s="797"/>
      <c r="BY532" s="797"/>
      <c r="BZ532" s="797"/>
      <c r="CA532" s="797"/>
      <c r="CB532" s="797"/>
      <c r="CC532" s="797"/>
      <c r="CD532" s="797"/>
      <c r="CE532" s="797"/>
      <c r="CF532" s="797"/>
      <c r="CG532" s="797"/>
      <c r="CH532" s="797"/>
      <c r="CI532" s="794"/>
      <c r="CJ532" s="794"/>
      <c r="CK532" s="794"/>
      <c r="CL532" s="794"/>
      <c r="CM532" s="794"/>
      <c r="CN532" s="794"/>
      <c r="CO532" s="794"/>
      <c r="CP532" s="794"/>
      <c r="CQ532" s="794"/>
      <c r="CR532" s="794"/>
      <c r="CS532" s="794"/>
      <c r="CT532" s="794"/>
      <c r="CU532" s="794"/>
      <c r="CV532" s="797"/>
      <c r="CW532" s="794"/>
      <c r="CX532" s="794"/>
      <c r="CY532" s="794"/>
      <c r="CZ532" s="794"/>
      <c r="DA532" s="794"/>
      <c r="DB532" s="794"/>
      <c r="DC532" s="794"/>
      <c r="DD532" s="794"/>
      <c r="DE532" s="794"/>
      <c r="DF532" s="794"/>
      <c r="DG532" s="794"/>
      <c r="DH532" s="794"/>
      <c r="DI532" s="794"/>
      <c r="DJ532" s="794"/>
      <c r="DK532" s="794"/>
      <c r="DL532" s="794"/>
      <c r="DM532" s="794"/>
      <c r="DN532" s="794"/>
      <c r="DO532" s="794"/>
      <c r="DP532" s="794"/>
      <c r="DQ532" s="794"/>
      <c r="DR532" s="812" t="str">
        <f t="shared" si="124"/>
        <v/>
      </c>
      <c r="DS532" s="806" t="str">
        <f t="shared" si="125"/>
        <v/>
      </c>
      <c r="DT532" s="807" t="str">
        <f t="shared" si="126"/>
        <v/>
      </c>
      <c r="DU532" s="807" t="str">
        <f t="shared" si="127"/>
        <v/>
      </c>
      <c r="DV532" s="808" t="str">
        <f t="shared" si="128"/>
        <v/>
      </c>
      <c r="DW532" s="793"/>
      <c r="DX532" s="794"/>
      <c r="DY532" s="794"/>
      <c r="DZ532" s="797"/>
      <c r="EA532" s="797"/>
      <c r="EB532" s="797"/>
      <c r="EC532" s="797"/>
      <c r="ED532" s="797"/>
      <c r="EE532" s="797"/>
      <c r="EF532" s="797"/>
      <c r="EG532" s="797"/>
      <c r="EH532" s="797"/>
      <c r="EI532" s="797"/>
      <c r="EJ532" s="797"/>
      <c r="EK532" s="797"/>
      <c r="EL532" s="797"/>
      <c r="EM532" s="794"/>
      <c r="EN532" s="794"/>
      <c r="EO532" s="794"/>
      <c r="EP532" s="794"/>
      <c r="EQ532" s="794"/>
      <c r="ER532" s="794"/>
      <c r="ES532" s="794"/>
      <c r="ET532" s="794"/>
      <c r="EU532" s="794"/>
      <c r="EV532" s="794"/>
      <c r="EW532" s="794"/>
      <c r="EX532" s="794"/>
      <c r="EY532" s="794"/>
      <c r="EZ532" s="797"/>
      <c r="FA532" s="794"/>
      <c r="FB532" s="794"/>
      <c r="FC532" s="794"/>
      <c r="FD532" s="794"/>
      <c r="FE532" s="794"/>
      <c r="FF532" s="794"/>
      <c r="FG532" s="794"/>
      <c r="FH532" s="794"/>
      <c r="FI532" s="794"/>
      <c r="FJ532" s="794"/>
      <c r="FK532" s="794"/>
      <c r="FL532" s="794"/>
      <c r="FM532" s="794"/>
      <c r="FN532" s="794"/>
      <c r="FO532" s="794"/>
      <c r="FP532" s="794"/>
      <c r="FQ532" s="794"/>
      <c r="FR532" s="794"/>
      <c r="FS532" s="794"/>
      <c r="FT532" s="794"/>
      <c r="FU532" s="794"/>
      <c r="FV532" s="812" t="str">
        <f t="shared" si="134"/>
        <v/>
      </c>
      <c r="FW532" s="806" t="str">
        <f t="shared" si="135"/>
        <v/>
      </c>
      <c r="FX532" s="807" t="str">
        <f t="shared" si="136"/>
        <v/>
      </c>
      <c r="FY532" s="807" t="str">
        <f t="shared" si="137"/>
        <v/>
      </c>
      <c r="FZ532" s="808" t="str">
        <f t="shared" si="138"/>
        <v/>
      </c>
    </row>
    <row r="533" spans="14:182" x14ac:dyDescent="0.2">
      <c r="N533" s="804">
        <f>SUM(AirVision!A532)</f>
        <v>0</v>
      </c>
      <c r="O533" s="793"/>
      <c r="P533" s="794"/>
      <c r="Q533" s="794"/>
      <c r="R533" s="797"/>
      <c r="S533" s="797"/>
      <c r="T533" s="797"/>
      <c r="U533" s="797"/>
      <c r="V533" s="797"/>
      <c r="W533" s="797"/>
      <c r="X533" s="797"/>
      <c r="Y533" s="797"/>
      <c r="Z533" s="797"/>
      <c r="AA533" s="797"/>
      <c r="AB533" s="797"/>
      <c r="AC533" s="797"/>
      <c r="AD533" s="797"/>
      <c r="AE533" s="794"/>
      <c r="AF533" s="794"/>
      <c r="AG533" s="794"/>
      <c r="AH533" s="794"/>
      <c r="AI533" s="794"/>
      <c r="AJ533" s="794"/>
      <c r="AK533" s="794"/>
      <c r="AL533" s="794"/>
      <c r="AM533" s="794"/>
      <c r="AN533" s="794"/>
      <c r="AO533" s="794"/>
      <c r="AP533" s="794"/>
      <c r="AQ533" s="794"/>
      <c r="AR533" s="794"/>
      <c r="AS533" s="794"/>
      <c r="AT533" s="794"/>
      <c r="AU533" s="794"/>
      <c r="AV533" s="794"/>
      <c r="AW533" s="794"/>
      <c r="AX533" s="794"/>
      <c r="AY533" s="794"/>
      <c r="AZ533" s="794"/>
      <c r="BA533" s="794"/>
      <c r="BB533" s="794"/>
      <c r="BC533" s="794"/>
      <c r="BD533" s="794"/>
      <c r="BE533" s="794"/>
      <c r="BF533" s="794"/>
      <c r="BG533" s="794"/>
      <c r="BH533" s="794"/>
      <c r="BI533" s="794"/>
      <c r="BJ533" s="794"/>
      <c r="BK533" s="794"/>
      <c r="BL533" s="794"/>
      <c r="BM533" s="794"/>
      <c r="BN533" s="812" t="str">
        <f t="shared" si="129"/>
        <v/>
      </c>
      <c r="BO533" s="806" t="str">
        <f t="shared" si="130"/>
        <v/>
      </c>
      <c r="BP533" s="807" t="str">
        <f t="shared" si="131"/>
        <v/>
      </c>
      <c r="BQ533" s="807" t="str">
        <f t="shared" si="132"/>
        <v/>
      </c>
      <c r="BR533" s="808" t="str">
        <f t="shared" si="133"/>
        <v/>
      </c>
      <c r="BS533" s="793"/>
      <c r="BT533" s="794"/>
      <c r="BU533" s="794"/>
      <c r="BV533" s="797"/>
      <c r="BW533" s="797"/>
      <c r="BX533" s="797"/>
      <c r="BY533" s="797"/>
      <c r="BZ533" s="797"/>
      <c r="CA533" s="797"/>
      <c r="CB533" s="797"/>
      <c r="CC533" s="797"/>
      <c r="CD533" s="797"/>
      <c r="CE533" s="797"/>
      <c r="CF533" s="797"/>
      <c r="CG533" s="797"/>
      <c r="CH533" s="797"/>
      <c r="CI533" s="794"/>
      <c r="CJ533" s="794"/>
      <c r="CK533" s="794"/>
      <c r="CL533" s="794"/>
      <c r="CM533" s="794"/>
      <c r="CN533" s="794"/>
      <c r="CO533" s="794"/>
      <c r="CP533" s="794"/>
      <c r="CQ533" s="794"/>
      <c r="CR533" s="794"/>
      <c r="CS533" s="794"/>
      <c r="CT533" s="794"/>
      <c r="CU533" s="794"/>
      <c r="CV533" s="797"/>
      <c r="CW533" s="794"/>
      <c r="CX533" s="794"/>
      <c r="CY533" s="794"/>
      <c r="CZ533" s="794"/>
      <c r="DA533" s="794"/>
      <c r="DB533" s="794"/>
      <c r="DC533" s="794"/>
      <c r="DD533" s="794"/>
      <c r="DE533" s="794"/>
      <c r="DF533" s="794"/>
      <c r="DG533" s="794"/>
      <c r="DH533" s="794"/>
      <c r="DI533" s="794"/>
      <c r="DJ533" s="794"/>
      <c r="DK533" s="794"/>
      <c r="DL533" s="794"/>
      <c r="DM533" s="794"/>
      <c r="DN533" s="794"/>
      <c r="DO533" s="794"/>
      <c r="DP533" s="794"/>
      <c r="DQ533" s="794"/>
      <c r="DR533" s="812" t="str">
        <f t="shared" si="124"/>
        <v/>
      </c>
      <c r="DS533" s="806" t="str">
        <f t="shared" si="125"/>
        <v/>
      </c>
      <c r="DT533" s="807" t="str">
        <f t="shared" si="126"/>
        <v/>
      </c>
      <c r="DU533" s="807" t="str">
        <f t="shared" si="127"/>
        <v/>
      </c>
      <c r="DV533" s="808" t="str">
        <f t="shared" si="128"/>
        <v/>
      </c>
      <c r="DW533" s="793"/>
      <c r="DX533" s="794"/>
      <c r="DY533" s="794"/>
      <c r="DZ533" s="797"/>
      <c r="EA533" s="797"/>
      <c r="EB533" s="797"/>
      <c r="EC533" s="797"/>
      <c r="ED533" s="797"/>
      <c r="EE533" s="797"/>
      <c r="EF533" s="797"/>
      <c r="EG533" s="797"/>
      <c r="EH533" s="797"/>
      <c r="EI533" s="797"/>
      <c r="EJ533" s="797"/>
      <c r="EK533" s="797"/>
      <c r="EL533" s="797"/>
      <c r="EM533" s="794"/>
      <c r="EN533" s="794"/>
      <c r="EO533" s="794"/>
      <c r="EP533" s="794"/>
      <c r="EQ533" s="794"/>
      <c r="ER533" s="794"/>
      <c r="ES533" s="794"/>
      <c r="ET533" s="794"/>
      <c r="EU533" s="794"/>
      <c r="EV533" s="794"/>
      <c r="EW533" s="794"/>
      <c r="EX533" s="794"/>
      <c r="EY533" s="794"/>
      <c r="EZ533" s="797"/>
      <c r="FA533" s="794"/>
      <c r="FB533" s="794"/>
      <c r="FC533" s="794"/>
      <c r="FD533" s="794"/>
      <c r="FE533" s="794"/>
      <c r="FF533" s="794"/>
      <c r="FG533" s="794"/>
      <c r="FH533" s="794"/>
      <c r="FI533" s="794"/>
      <c r="FJ533" s="794"/>
      <c r="FK533" s="794"/>
      <c r="FL533" s="794"/>
      <c r="FM533" s="794"/>
      <c r="FN533" s="794"/>
      <c r="FO533" s="794"/>
      <c r="FP533" s="794"/>
      <c r="FQ533" s="794"/>
      <c r="FR533" s="794"/>
      <c r="FS533" s="794"/>
      <c r="FT533" s="794"/>
      <c r="FU533" s="794"/>
      <c r="FV533" s="812" t="str">
        <f t="shared" si="134"/>
        <v/>
      </c>
      <c r="FW533" s="806" t="str">
        <f t="shared" si="135"/>
        <v/>
      </c>
      <c r="FX533" s="807" t="str">
        <f t="shared" si="136"/>
        <v/>
      </c>
      <c r="FY533" s="807" t="str">
        <f t="shared" si="137"/>
        <v/>
      </c>
      <c r="FZ533" s="808" t="str">
        <f t="shared" si="138"/>
        <v/>
      </c>
    </row>
    <row r="534" spans="14:182" x14ac:dyDescent="0.2">
      <c r="N534" s="804">
        <f>SUM(AirVision!A533)</f>
        <v>0</v>
      </c>
      <c r="O534" s="793"/>
      <c r="P534" s="794"/>
      <c r="Q534" s="794"/>
      <c r="R534" s="797"/>
      <c r="S534" s="797"/>
      <c r="T534" s="797"/>
      <c r="U534" s="797"/>
      <c r="V534" s="797"/>
      <c r="W534" s="797"/>
      <c r="X534" s="797"/>
      <c r="Y534" s="797"/>
      <c r="Z534" s="797"/>
      <c r="AA534" s="797"/>
      <c r="AB534" s="797"/>
      <c r="AC534" s="797"/>
      <c r="AD534" s="797"/>
      <c r="AE534" s="794"/>
      <c r="AF534" s="794"/>
      <c r="AG534" s="794"/>
      <c r="AH534" s="794"/>
      <c r="AI534" s="794"/>
      <c r="AJ534" s="794"/>
      <c r="AK534" s="794"/>
      <c r="AL534" s="794"/>
      <c r="AM534" s="794"/>
      <c r="AN534" s="794"/>
      <c r="AO534" s="794"/>
      <c r="AP534" s="794"/>
      <c r="AQ534" s="794"/>
      <c r="AR534" s="794"/>
      <c r="AS534" s="794"/>
      <c r="AT534" s="794"/>
      <c r="AU534" s="794"/>
      <c r="AV534" s="794"/>
      <c r="AW534" s="794"/>
      <c r="AX534" s="794"/>
      <c r="AY534" s="794"/>
      <c r="AZ534" s="794"/>
      <c r="BA534" s="794"/>
      <c r="BB534" s="794"/>
      <c r="BC534" s="794"/>
      <c r="BD534" s="794"/>
      <c r="BE534" s="794"/>
      <c r="BF534" s="794"/>
      <c r="BG534" s="794"/>
      <c r="BH534" s="794"/>
      <c r="BI534" s="794"/>
      <c r="BJ534" s="794"/>
      <c r="BK534" s="794"/>
      <c r="BL534" s="794"/>
      <c r="BM534" s="794"/>
      <c r="BN534" s="812" t="str">
        <f t="shared" si="129"/>
        <v/>
      </c>
      <c r="BO534" s="806" t="str">
        <f t="shared" si="130"/>
        <v/>
      </c>
      <c r="BP534" s="807" t="str">
        <f t="shared" si="131"/>
        <v/>
      </c>
      <c r="BQ534" s="807" t="str">
        <f t="shared" si="132"/>
        <v/>
      </c>
      <c r="BR534" s="808" t="str">
        <f t="shared" si="133"/>
        <v/>
      </c>
      <c r="BS534" s="793"/>
      <c r="BT534" s="794"/>
      <c r="BU534" s="794"/>
      <c r="BV534" s="797"/>
      <c r="BW534" s="797"/>
      <c r="BX534" s="797"/>
      <c r="BY534" s="797"/>
      <c r="BZ534" s="797"/>
      <c r="CA534" s="797"/>
      <c r="CB534" s="797"/>
      <c r="CC534" s="797"/>
      <c r="CD534" s="797"/>
      <c r="CE534" s="797"/>
      <c r="CF534" s="797"/>
      <c r="CG534" s="797"/>
      <c r="CH534" s="797"/>
      <c r="CI534" s="794"/>
      <c r="CJ534" s="794"/>
      <c r="CK534" s="794"/>
      <c r="CL534" s="794"/>
      <c r="CM534" s="794"/>
      <c r="CN534" s="794"/>
      <c r="CO534" s="794"/>
      <c r="CP534" s="794"/>
      <c r="CQ534" s="794"/>
      <c r="CR534" s="794"/>
      <c r="CS534" s="794"/>
      <c r="CT534" s="794"/>
      <c r="CU534" s="794"/>
      <c r="CV534" s="797"/>
      <c r="CW534" s="794"/>
      <c r="CX534" s="794"/>
      <c r="CY534" s="794"/>
      <c r="CZ534" s="794"/>
      <c r="DA534" s="794"/>
      <c r="DB534" s="794"/>
      <c r="DC534" s="794"/>
      <c r="DD534" s="794"/>
      <c r="DE534" s="794"/>
      <c r="DF534" s="794"/>
      <c r="DG534" s="794"/>
      <c r="DH534" s="794"/>
      <c r="DI534" s="794"/>
      <c r="DJ534" s="794"/>
      <c r="DK534" s="794"/>
      <c r="DL534" s="794"/>
      <c r="DM534" s="794"/>
      <c r="DN534" s="794"/>
      <c r="DO534" s="794"/>
      <c r="DP534" s="794"/>
      <c r="DQ534" s="794"/>
      <c r="DR534" s="812" t="str">
        <f t="shared" si="124"/>
        <v/>
      </c>
      <c r="DS534" s="806" t="str">
        <f t="shared" si="125"/>
        <v/>
      </c>
      <c r="DT534" s="807" t="str">
        <f t="shared" si="126"/>
        <v/>
      </c>
      <c r="DU534" s="807" t="str">
        <f t="shared" si="127"/>
        <v/>
      </c>
      <c r="DV534" s="808" t="str">
        <f t="shared" si="128"/>
        <v/>
      </c>
      <c r="DW534" s="793"/>
      <c r="DX534" s="794"/>
      <c r="DY534" s="794"/>
      <c r="DZ534" s="797"/>
      <c r="EA534" s="797"/>
      <c r="EB534" s="797"/>
      <c r="EC534" s="797"/>
      <c r="ED534" s="797"/>
      <c r="EE534" s="797"/>
      <c r="EF534" s="797"/>
      <c r="EG534" s="797"/>
      <c r="EH534" s="797"/>
      <c r="EI534" s="797"/>
      <c r="EJ534" s="797"/>
      <c r="EK534" s="797"/>
      <c r="EL534" s="797"/>
      <c r="EM534" s="794"/>
      <c r="EN534" s="794"/>
      <c r="EO534" s="794"/>
      <c r="EP534" s="794"/>
      <c r="EQ534" s="794"/>
      <c r="ER534" s="794"/>
      <c r="ES534" s="794"/>
      <c r="ET534" s="794"/>
      <c r="EU534" s="794"/>
      <c r="EV534" s="794"/>
      <c r="EW534" s="794"/>
      <c r="EX534" s="794"/>
      <c r="EY534" s="794"/>
      <c r="EZ534" s="797"/>
      <c r="FA534" s="794"/>
      <c r="FB534" s="794"/>
      <c r="FC534" s="794"/>
      <c r="FD534" s="794"/>
      <c r="FE534" s="794"/>
      <c r="FF534" s="794"/>
      <c r="FG534" s="794"/>
      <c r="FH534" s="794"/>
      <c r="FI534" s="794"/>
      <c r="FJ534" s="794"/>
      <c r="FK534" s="794"/>
      <c r="FL534" s="794"/>
      <c r="FM534" s="794"/>
      <c r="FN534" s="794"/>
      <c r="FO534" s="794"/>
      <c r="FP534" s="794"/>
      <c r="FQ534" s="794"/>
      <c r="FR534" s="794"/>
      <c r="FS534" s="794"/>
      <c r="FT534" s="794"/>
      <c r="FU534" s="794"/>
      <c r="FV534" s="812" t="str">
        <f t="shared" si="134"/>
        <v/>
      </c>
      <c r="FW534" s="806" t="str">
        <f t="shared" si="135"/>
        <v/>
      </c>
      <c r="FX534" s="807" t="str">
        <f t="shared" si="136"/>
        <v/>
      </c>
      <c r="FY534" s="807" t="str">
        <f t="shared" si="137"/>
        <v/>
      </c>
      <c r="FZ534" s="808" t="str">
        <f t="shared" si="138"/>
        <v/>
      </c>
    </row>
    <row r="535" spans="14:182" x14ac:dyDescent="0.2">
      <c r="N535" s="804">
        <f>SUM(AirVision!A534)</f>
        <v>0</v>
      </c>
      <c r="O535" s="793"/>
      <c r="P535" s="794"/>
      <c r="Q535" s="794"/>
      <c r="R535" s="797"/>
      <c r="S535" s="797"/>
      <c r="T535" s="797"/>
      <c r="U535" s="797"/>
      <c r="V535" s="797"/>
      <c r="W535" s="797"/>
      <c r="X535" s="797"/>
      <c r="Y535" s="797"/>
      <c r="Z535" s="797"/>
      <c r="AA535" s="797"/>
      <c r="AB535" s="797"/>
      <c r="AC535" s="797"/>
      <c r="AD535" s="797"/>
      <c r="AE535" s="794"/>
      <c r="AF535" s="794"/>
      <c r="AG535" s="794"/>
      <c r="AH535" s="794"/>
      <c r="AI535" s="794"/>
      <c r="AJ535" s="794"/>
      <c r="AK535" s="794"/>
      <c r="AL535" s="794"/>
      <c r="AM535" s="794"/>
      <c r="AN535" s="794"/>
      <c r="AO535" s="794"/>
      <c r="AP535" s="794"/>
      <c r="AQ535" s="794"/>
      <c r="AR535" s="794"/>
      <c r="AS535" s="794"/>
      <c r="AT535" s="794"/>
      <c r="AU535" s="794"/>
      <c r="AV535" s="794"/>
      <c r="AW535" s="794"/>
      <c r="AX535" s="794"/>
      <c r="AY535" s="794"/>
      <c r="AZ535" s="794"/>
      <c r="BA535" s="794"/>
      <c r="BB535" s="794"/>
      <c r="BC535" s="794"/>
      <c r="BD535" s="794"/>
      <c r="BE535" s="794"/>
      <c r="BF535" s="794"/>
      <c r="BG535" s="794"/>
      <c r="BH535" s="794"/>
      <c r="BI535" s="794"/>
      <c r="BJ535" s="794"/>
      <c r="BK535" s="794"/>
      <c r="BL535" s="794"/>
      <c r="BM535" s="794"/>
      <c r="BN535" s="812" t="str">
        <f t="shared" si="129"/>
        <v/>
      </c>
      <c r="BO535" s="806" t="str">
        <f t="shared" si="130"/>
        <v/>
      </c>
      <c r="BP535" s="807" t="str">
        <f t="shared" si="131"/>
        <v/>
      </c>
      <c r="BQ535" s="807" t="str">
        <f t="shared" si="132"/>
        <v/>
      </c>
      <c r="BR535" s="808" t="str">
        <f t="shared" si="133"/>
        <v/>
      </c>
      <c r="BS535" s="793"/>
      <c r="BT535" s="794"/>
      <c r="BU535" s="794"/>
      <c r="BV535" s="797"/>
      <c r="BW535" s="797"/>
      <c r="BX535" s="797"/>
      <c r="BY535" s="797"/>
      <c r="BZ535" s="797"/>
      <c r="CA535" s="797"/>
      <c r="CB535" s="797"/>
      <c r="CC535" s="797"/>
      <c r="CD535" s="797"/>
      <c r="CE535" s="797"/>
      <c r="CF535" s="797"/>
      <c r="CG535" s="797"/>
      <c r="CH535" s="797"/>
      <c r="CI535" s="794"/>
      <c r="CJ535" s="794"/>
      <c r="CK535" s="794"/>
      <c r="CL535" s="794"/>
      <c r="CM535" s="794"/>
      <c r="CN535" s="794"/>
      <c r="CO535" s="794"/>
      <c r="CP535" s="794"/>
      <c r="CQ535" s="794"/>
      <c r="CR535" s="794"/>
      <c r="CS535" s="794"/>
      <c r="CT535" s="794"/>
      <c r="CU535" s="794"/>
      <c r="CV535" s="797"/>
      <c r="CW535" s="794"/>
      <c r="CX535" s="794"/>
      <c r="CY535" s="794"/>
      <c r="CZ535" s="794"/>
      <c r="DA535" s="794"/>
      <c r="DB535" s="794"/>
      <c r="DC535" s="794"/>
      <c r="DD535" s="794"/>
      <c r="DE535" s="794"/>
      <c r="DF535" s="794"/>
      <c r="DG535" s="794"/>
      <c r="DH535" s="794"/>
      <c r="DI535" s="794"/>
      <c r="DJ535" s="794"/>
      <c r="DK535" s="794"/>
      <c r="DL535" s="794"/>
      <c r="DM535" s="794"/>
      <c r="DN535" s="794"/>
      <c r="DO535" s="794"/>
      <c r="DP535" s="794"/>
      <c r="DQ535" s="794"/>
      <c r="DR535" s="812" t="str">
        <f t="shared" si="124"/>
        <v/>
      </c>
      <c r="DS535" s="806" t="str">
        <f t="shared" si="125"/>
        <v/>
      </c>
      <c r="DT535" s="807" t="str">
        <f t="shared" si="126"/>
        <v/>
      </c>
      <c r="DU535" s="807" t="str">
        <f t="shared" si="127"/>
        <v/>
      </c>
      <c r="DV535" s="808" t="str">
        <f t="shared" si="128"/>
        <v/>
      </c>
      <c r="DW535" s="793"/>
      <c r="DX535" s="794"/>
      <c r="DY535" s="794"/>
      <c r="DZ535" s="797"/>
      <c r="EA535" s="797"/>
      <c r="EB535" s="797"/>
      <c r="EC535" s="797"/>
      <c r="ED535" s="797"/>
      <c r="EE535" s="797"/>
      <c r="EF535" s="797"/>
      <c r="EG535" s="797"/>
      <c r="EH535" s="797"/>
      <c r="EI535" s="797"/>
      <c r="EJ535" s="797"/>
      <c r="EK535" s="797"/>
      <c r="EL535" s="797"/>
      <c r="EM535" s="794"/>
      <c r="EN535" s="794"/>
      <c r="EO535" s="794"/>
      <c r="EP535" s="794"/>
      <c r="EQ535" s="794"/>
      <c r="ER535" s="794"/>
      <c r="ES535" s="794"/>
      <c r="ET535" s="794"/>
      <c r="EU535" s="794"/>
      <c r="EV535" s="794"/>
      <c r="EW535" s="794"/>
      <c r="EX535" s="794"/>
      <c r="EY535" s="794"/>
      <c r="EZ535" s="797"/>
      <c r="FA535" s="794"/>
      <c r="FB535" s="794"/>
      <c r="FC535" s="794"/>
      <c r="FD535" s="794"/>
      <c r="FE535" s="794"/>
      <c r="FF535" s="794"/>
      <c r="FG535" s="794"/>
      <c r="FH535" s="794"/>
      <c r="FI535" s="794"/>
      <c r="FJ535" s="794"/>
      <c r="FK535" s="794"/>
      <c r="FL535" s="794"/>
      <c r="FM535" s="794"/>
      <c r="FN535" s="794"/>
      <c r="FO535" s="794"/>
      <c r="FP535" s="794"/>
      <c r="FQ535" s="794"/>
      <c r="FR535" s="794"/>
      <c r="FS535" s="794"/>
      <c r="FT535" s="794"/>
      <c r="FU535" s="794"/>
      <c r="FV535" s="812" t="str">
        <f t="shared" si="134"/>
        <v/>
      </c>
      <c r="FW535" s="806" t="str">
        <f t="shared" si="135"/>
        <v/>
      </c>
      <c r="FX535" s="807" t="str">
        <f t="shared" si="136"/>
        <v/>
      </c>
      <c r="FY535" s="807" t="str">
        <f t="shared" si="137"/>
        <v/>
      </c>
      <c r="FZ535" s="808" t="str">
        <f t="shared" si="138"/>
        <v/>
      </c>
    </row>
    <row r="536" spans="14:182" x14ac:dyDescent="0.2">
      <c r="N536" s="804">
        <f>SUM(AirVision!A535)</f>
        <v>0</v>
      </c>
      <c r="O536" s="793"/>
      <c r="P536" s="794"/>
      <c r="Q536" s="794"/>
      <c r="R536" s="797"/>
      <c r="S536" s="797"/>
      <c r="T536" s="797"/>
      <c r="U536" s="797"/>
      <c r="V536" s="797"/>
      <c r="W536" s="797"/>
      <c r="X536" s="797"/>
      <c r="Y536" s="797"/>
      <c r="Z536" s="797"/>
      <c r="AA536" s="797"/>
      <c r="AB536" s="797"/>
      <c r="AC536" s="797"/>
      <c r="AD536" s="797"/>
      <c r="AE536" s="794"/>
      <c r="AF536" s="794"/>
      <c r="AG536" s="794"/>
      <c r="AH536" s="794"/>
      <c r="AI536" s="794"/>
      <c r="AJ536" s="794"/>
      <c r="AK536" s="794"/>
      <c r="AL536" s="794"/>
      <c r="AM536" s="794"/>
      <c r="AN536" s="794"/>
      <c r="AO536" s="794"/>
      <c r="AP536" s="794"/>
      <c r="AQ536" s="794"/>
      <c r="AR536" s="794"/>
      <c r="AS536" s="794"/>
      <c r="AT536" s="794"/>
      <c r="AU536" s="794"/>
      <c r="AV536" s="794"/>
      <c r="AW536" s="794"/>
      <c r="AX536" s="794"/>
      <c r="AY536" s="794"/>
      <c r="AZ536" s="794"/>
      <c r="BA536" s="794"/>
      <c r="BB536" s="794"/>
      <c r="BC536" s="794"/>
      <c r="BD536" s="794"/>
      <c r="BE536" s="794"/>
      <c r="BF536" s="794"/>
      <c r="BG536" s="794"/>
      <c r="BH536" s="794"/>
      <c r="BI536" s="794"/>
      <c r="BJ536" s="794"/>
      <c r="BK536" s="794"/>
      <c r="BL536" s="794"/>
      <c r="BM536" s="794"/>
      <c r="BN536" s="812" t="str">
        <f t="shared" si="129"/>
        <v/>
      </c>
      <c r="BO536" s="806" t="str">
        <f t="shared" si="130"/>
        <v/>
      </c>
      <c r="BP536" s="807" t="str">
        <f t="shared" si="131"/>
        <v/>
      </c>
      <c r="BQ536" s="807" t="str">
        <f t="shared" si="132"/>
        <v/>
      </c>
      <c r="BR536" s="808" t="str">
        <f t="shared" si="133"/>
        <v/>
      </c>
      <c r="BS536" s="793"/>
      <c r="BT536" s="794"/>
      <c r="BU536" s="794"/>
      <c r="BV536" s="797"/>
      <c r="BW536" s="797"/>
      <c r="BX536" s="797"/>
      <c r="BY536" s="797"/>
      <c r="BZ536" s="797"/>
      <c r="CA536" s="797"/>
      <c r="CB536" s="797"/>
      <c r="CC536" s="797"/>
      <c r="CD536" s="797"/>
      <c r="CE536" s="797"/>
      <c r="CF536" s="797"/>
      <c r="CG536" s="797"/>
      <c r="CH536" s="797"/>
      <c r="CI536" s="794"/>
      <c r="CJ536" s="794"/>
      <c r="CK536" s="794"/>
      <c r="CL536" s="794"/>
      <c r="CM536" s="794"/>
      <c r="CN536" s="794"/>
      <c r="CO536" s="794"/>
      <c r="CP536" s="794"/>
      <c r="CQ536" s="794"/>
      <c r="CR536" s="794"/>
      <c r="CS536" s="794"/>
      <c r="CT536" s="794"/>
      <c r="CU536" s="794"/>
      <c r="CV536" s="797"/>
      <c r="CW536" s="794"/>
      <c r="CX536" s="794"/>
      <c r="CY536" s="794"/>
      <c r="CZ536" s="794"/>
      <c r="DA536" s="794"/>
      <c r="DB536" s="794"/>
      <c r="DC536" s="794"/>
      <c r="DD536" s="794"/>
      <c r="DE536" s="794"/>
      <c r="DF536" s="794"/>
      <c r="DG536" s="794"/>
      <c r="DH536" s="794"/>
      <c r="DI536" s="794"/>
      <c r="DJ536" s="794"/>
      <c r="DK536" s="794"/>
      <c r="DL536" s="794"/>
      <c r="DM536" s="794"/>
      <c r="DN536" s="794"/>
      <c r="DO536" s="794"/>
      <c r="DP536" s="794"/>
      <c r="DQ536" s="794"/>
      <c r="DR536" s="812" t="str">
        <f t="shared" si="124"/>
        <v/>
      </c>
      <c r="DS536" s="806" t="str">
        <f t="shared" si="125"/>
        <v/>
      </c>
      <c r="DT536" s="807" t="str">
        <f t="shared" si="126"/>
        <v/>
      </c>
      <c r="DU536" s="807" t="str">
        <f t="shared" si="127"/>
        <v/>
      </c>
      <c r="DV536" s="808" t="str">
        <f t="shared" si="128"/>
        <v/>
      </c>
      <c r="DW536" s="793"/>
      <c r="DX536" s="794"/>
      <c r="DY536" s="794"/>
      <c r="DZ536" s="797"/>
      <c r="EA536" s="797"/>
      <c r="EB536" s="797"/>
      <c r="EC536" s="797"/>
      <c r="ED536" s="797"/>
      <c r="EE536" s="797"/>
      <c r="EF536" s="797"/>
      <c r="EG536" s="797"/>
      <c r="EH536" s="797"/>
      <c r="EI536" s="797"/>
      <c r="EJ536" s="797"/>
      <c r="EK536" s="797"/>
      <c r="EL536" s="797"/>
      <c r="EM536" s="794"/>
      <c r="EN536" s="794"/>
      <c r="EO536" s="794"/>
      <c r="EP536" s="794"/>
      <c r="EQ536" s="794"/>
      <c r="ER536" s="794"/>
      <c r="ES536" s="794"/>
      <c r="ET536" s="794"/>
      <c r="EU536" s="794"/>
      <c r="EV536" s="794"/>
      <c r="EW536" s="794"/>
      <c r="EX536" s="794"/>
      <c r="EY536" s="794"/>
      <c r="EZ536" s="797"/>
      <c r="FA536" s="794"/>
      <c r="FB536" s="794"/>
      <c r="FC536" s="794"/>
      <c r="FD536" s="794"/>
      <c r="FE536" s="794"/>
      <c r="FF536" s="794"/>
      <c r="FG536" s="794"/>
      <c r="FH536" s="794"/>
      <c r="FI536" s="794"/>
      <c r="FJ536" s="794"/>
      <c r="FK536" s="794"/>
      <c r="FL536" s="794"/>
      <c r="FM536" s="794"/>
      <c r="FN536" s="794"/>
      <c r="FO536" s="794"/>
      <c r="FP536" s="794"/>
      <c r="FQ536" s="794"/>
      <c r="FR536" s="794"/>
      <c r="FS536" s="794"/>
      <c r="FT536" s="794"/>
      <c r="FU536" s="794"/>
      <c r="FV536" s="812" t="str">
        <f t="shared" si="134"/>
        <v/>
      </c>
      <c r="FW536" s="806" t="str">
        <f t="shared" si="135"/>
        <v/>
      </c>
      <c r="FX536" s="807" t="str">
        <f t="shared" si="136"/>
        <v/>
      </c>
      <c r="FY536" s="807" t="str">
        <f t="shared" si="137"/>
        <v/>
      </c>
      <c r="FZ536" s="808" t="str">
        <f t="shared" si="138"/>
        <v/>
      </c>
    </row>
    <row r="537" spans="14:182" x14ac:dyDescent="0.2">
      <c r="N537" s="804">
        <f>SUM(AirVision!A536)</f>
        <v>0</v>
      </c>
      <c r="O537" s="793"/>
      <c r="P537" s="794"/>
      <c r="Q537" s="794"/>
      <c r="R537" s="797"/>
      <c r="S537" s="797"/>
      <c r="T537" s="797"/>
      <c r="U537" s="797"/>
      <c r="V537" s="797"/>
      <c r="W537" s="797"/>
      <c r="X537" s="797"/>
      <c r="Y537" s="797"/>
      <c r="Z537" s="797"/>
      <c r="AA537" s="797"/>
      <c r="AB537" s="797"/>
      <c r="AC537" s="797"/>
      <c r="AD537" s="797"/>
      <c r="AE537" s="794"/>
      <c r="AF537" s="794"/>
      <c r="AG537" s="794"/>
      <c r="AH537" s="794"/>
      <c r="AI537" s="794"/>
      <c r="AJ537" s="794"/>
      <c r="AK537" s="794"/>
      <c r="AL537" s="794"/>
      <c r="AM537" s="794"/>
      <c r="AN537" s="794"/>
      <c r="AO537" s="794"/>
      <c r="AP537" s="794"/>
      <c r="AQ537" s="794"/>
      <c r="AR537" s="794"/>
      <c r="AS537" s="794"/>
      <c r="AT537" s="794"/>
      <c r="AU537" s="794"/>
      <c r="AV537" s="794"/>
      <c r="AW537" s="794"/>
      <c r="AX537" s="794"/>
      <c r="AY537" s="794"/>
      <c r="AZ537" s="794"/>
      <c r="BA537" s="794"/>
      <c r="BB537" s="794"/>
      <c r="BC537" s="794"/>
      <c r="BD537" s="794"/>
      <c r="BE537" s="794"/>
      <c r="BF537" s="794"/>
      <c r="BG537" s="794"/>
      <c r="BH537" s="794"/>
      <c r="BI537" s="794"/>
      <c r="BJ537" s="794"/>
      <c r="BK537" s="794"/>
      <c r="BL537" s="794"/>
      <c r="BM537" s="794"/>
      <c r="BN537" s="812" t="str">
        <f t="shared" si="129"/>
        <v/>
      </c>
      <c r="BO537" s="806" t="str">
        <f t="shared" si="130"/>
        <v/>
      </c>
      <c r="BP537" s="807" t="str">
        <f t="shared" si="131"/>
        <v/>
      </c>
      <c r="BQ537" s="807" t="str">
        <f t="shared" si="132"/>
        <v/>
      </c>
      <c r="BR537" s="808" t="str">
        <f t="shared" si="133"/>
        <v/>
      </c>
      <c r="BS537" s="793"/>
      <c r="BT537" s="794"/>
      <c r="BU537" s="794"/>
      <c r="BV537" s="797"/>
      <c r="BW537" s="797"/>
      <c r="BX537" s="797"/>
      <c r="BY537" s="797"/>
      <c r="BZ537" s="797"/>
      <c r="CA537" s="797"/>
      <c r="CB537" s="797"/>
      <c r="CC537" s="797"/>
      <c r="CD537" s="797"/>
      <c r="CE537" s="797"/>
      <c r="CF537" s="797"/>
      <c r="CG537" s="797"/>
      <c r="CH537" s="797"/>
      <c r="CI537" s="794"/>
      <c r="CJ537" s="794"/>
      <c r="CK537" s="794"/>
      <c r="CL537" s="794"/>
      <c r="CM537" s="794"/>
      <c r="CN537" s="794"/>
      <c r="CO537" s="794"/>
      <c r="CP537" s="794"/>
      <c r="CQ537" s="794"/>
      <c r="CR537" s="794"/>
      <c r="CS537" s="794"/>
      <c r="CT537" s="794"/>
      <c r="CU537" s="794"/>
      <c r="CV537" s="797"/>
      <c r="CW537" s="794"/>
      <c r="CX537" s="794"/>
      <c r="CY537" s="794"/>
      <c r="CZ537" s="794"/>
      <c r="DA537" s="794"/>
      <c r="DB537" s="794"/>
      <c r="DC537" s="794"/>
      <c r="DD537" s="794"/>
      <c r="DE537" s="794"/>
      <c r="DF537" s="794"/>
      <c r="DG537" s="794"/>
      <c r="DH537" s="794"/>
      <c r="DI537" s="794"/>
      <c r="DJ537" s="794"/>
      <c r="DK537" s="794"/>
      <c r="DL537" s="794"/>
      <c r="DM537" s="794"/>
      <c r="DN537" s="794"/>
      <c r="DO537" s="794"/>
      <c r="DP537" s="794"/>
      <c r="DQ537" s="794"/>
      <c r="DR537" s="812" t="str">
        <f t="shared" si="124"/>
        <v/>
      </c>
      <c r="DS537" s="806" t="str">
        <f t="shared" si="125"/>
        <v/>
      </c>
      <c r="DT537" s="807" t="str">
        <f t="shared" si="126"/>
        <v/>
      </c>
      <c r="DU537" s="807" t="str">
        <f t="shared" si="127"/>
        <v/>
      </c>
      <c r="DV537" s="808" t="str">
        <f t="shared" si="128"/>
        <v/>
      </c>
      <c r="DW537" s="793"/>
      <c r="DX537" s="794"/>
      <c r="DY537" s="794"/>
      <c r="DZ537" s="797"/>
      <c r="EA537" s="797"/>
      <c r="EB537" s="797"/>
      <c r="EC537" s="797"/>
      <c r="ED537" s="797"/>
      <c r="EE537" s="797"/>
      <c r="EF537" s="797"/>
      <c r="EG537" s="797"/>
      <c r="EH537" s="797"/>
      <c r="EI537" s="797"/>
      <c r="EJ537" s="797"/>
      <c r="EK537" s="797"/>
      <c r="EL537" s="797"/>
      <c r="EM537" s="794"/>
      <c r="EN537" s="794"/>
      <c r="EO537" s="794"/>
      <c r="EP537" s="794"/>
      <c r="EQ537" s="794"/>
      <c r="ER537" s="794"/>
      <c r="ES537" s="794"/>
      <c r="ET537" s="794"/>
      <c r="EU537" s="794"/>
      <c r="EV537" s="794"/>
      <c r="EW537" s="794"/>
      <c r="EX537" s="794"/>
      <c r="EY537" s="794"/>
      <c r="EZ537" s="797"/>
      <c r="FA537" s="794"/>
      <c r="FB537" s="794"/>
      <c r="FC537" s="794"/>
      <c r="FD537" s="794"/>
      <c r="FE537" s="794"/>
      <c r="FF537" s="794"/>
      <c r="FG537" s="794"/>
      <c r="FH537" s="794"/>
      <c r="FI537" s="794"/>
      <c r="FJ537" s="794"/>
      <c r="FK537" s="794"/>
      <c r="FL537" s="794"/>
      <c r="FM537" s="794"/>
      <c r="FN537" s="794"/>
      <c r="FO537" s="794"/>
      <c r="FP537" s="794"/>
      <c r="FQ537" s="794"/>
      <c r="FR537" s="794"/>
      <c r="FS537" s="794"/>
      <c r="FT537" s="794"/>
      <c r="FU537" s="794"/>
      <c r="FV537" s="812" t="str">
        <f t="shared" si="134"/>
        <v/>
      </c>
      <c r="FW537" s="806" t="str">
        <f t="shared" si="135"/>
        <v/>
      </c>
      <c r="FX537" s="807" t="str">
        <f t="shared" si="136"/>
        <v/>
      </c>
      <c r="FY537" s="807" t="str">
        <f t="shared" si="137"/>
        <v/>
      </c>
      <c r="FZ537" s="808" t="str">
        <f t="shared" si="138"/>
        <v/>
      </c>
    </row>
    <row r="538" spans="14:182" x14ac:dyDescent="0.2">
      <c r="N538" s="804">
        <f>SUM(AirVision!A537)</f>
        <v>0</v>
      </c>
      <c r="O538" s="793"/>
      <c r="P538" s="794"/>
      <c r="Q538" s="794"/>
      <c r="R538" s="797"/>
      <c r="S538" s="797"/>
      <c r="T538" s="797"/>
      <c r="U538" s="797"/>
      <c r="V538" s="797"/>
      <c r="W538" s="797"/>
      <c r="X538" s="797"/>
      <c r="Y538" s="797"/>
      <c r="Z538" s="797"/>
      <c r="AA538" s="797"/>
      <c r="AB538" s="797"/>
      <c r="AC538" s="797"/>
      <c r="AD538" s="797"/>
      <c r="AE538" s="794"/>
      <c r="AF538" s="794"/>
      <c r="AG538" s="794"/>
      <c r="AH538" s="794"/>
      <c r="AI538" s="794"/>
      <c r="AJ538" s="794"/>
      <c r="AK538" s="794"/>
      <c r="AL538" s="794"/>
      <c r="AM538" s="794"/>
      <c r="AN538" s="794"/>
      <c r="AO538" s="794"/>
      <c r="AP538" s="794"/>
      <c r="AQ538" s="794"/>
      <c r="AR538" s="794"/>
      <c r="AS538" s="794"/>
      <c r="AT538" s="794"/>
      <c r="AU538" s="794"/>
      <c r="AV538" s="794"/>
      <c r="AW538" s="794"/>
      <c r="AX538" s="794"/>
      <c r="AY538" s="794"/>
      <c r="AZ538" s="794"/>
      <c r="BA538" s="794"/>
      <c r="BB538" s="794"/>
      <c r="BC538" s="794"/>
      <c r="BD538" s="794"/>
      <c r="BE538" s="794"/>
      <c r="BF538" s="794"/>
      <c r="BG538" s="794"/>
      <c r="BH538" s="794"/>
      <c r="BI538" s="794"/>
      <c r="BJ538" s="794"/>
      <c r="BK538" s="794"/>
      <c r="BL538" s="794"/>
      <c r="BM538" s="794"/>
      <c r="BN538" s="812" t="str">
        <f t="shared" si="129"/>
        <v/>
      </c>
      <c r="BO538" s="806" t="str">
        <f t="shared" si="130"/>
        <v/>
      </c>
      <c r="BP538" s="807" t="str">
        <f t="shared" si="131"/>
        <v/>
      </c>
      <c r="BQ538" s="807" t="str">
        <f t="shared" si="132"/>
        <v/>
      </c>
      <c r="BR538" s="808" t="str">
        <f t="shared" si="133"/>
        <v/>
      </c>
      <c r="BS538" s="793"/>
      <c r="BT538" s="794"/>
      <c r="BU538" s="794"/>
      <c r="BV538" s="797"/>
      <c r="BW538" s="797"/>
      <c r="BX538" s="797"/>
      <c r="BY538" s="797"/>
      <c r="BZ538" s="797"/>
      <c r="CA538" s="797"/>
      <c r="CB538" s="797"/>
      <c r="CC538" s="797"/>
      <c r="CD538" s="797"/>
      <c r="CE538" s="797"/>
      <c r="CF538" s="797"/>
      <c r="CG538" s="797"/>
      <c r="CH538" s="797"/>
      <c r="CI538" s="794"/>
      <c r="CJ538" s="794"/>
      <c r="CK538" s="794"/>
      <c r="CL538" s="794"/>
      <c r="CM538" s="794"/>
      <c r="CN538" s="794"/>
      <c r="CO538" s="794"/>
      <c r="CP538" s="794"/>
      <c r="CQ538" s="794"/>
      <c r="CR538" s="794"/>
      <c r="CS538" s="794"/>
      <c r="CT538" s="794"/>
      <c r="CU538" s="794"/>
      <c r="CV538" s="797"/>
      <c r="CW538" s="794"/>
      <c r="CX538" s="794"/>
      <c r="CY538" s="794"/>
      <c r="CZ538" s="794"/>
      <c r="DA538" s="794"/>
      <c r="DB538" s="794"/>
      <c r="DC538" s="794"/>
      <c r="DD538" s="794"/>
      <c r="DE538" s="794"/>
      <c r="DF538" s="794"/>
      <c r="DG538" s="794"/>
      <c r="DH538" s="794"/>
      <c r="DI538" s="794"/>
      <c r="DJ538" s="794"/>
      <c r="DK538" s="794"/>
      <c r="DL538" s="794"/>
      <c r="DM538" s="794"/>
      <c r="DN538" s="794"/>
      <c r="DO538" s="794"/>
      <c r="DP538" s="794"/>
      <c r="DQ538" s="794"/>
      <c r="DR538" s="812" t="str">
        <f t="shared" si="124"/>
        <v/>
      </c>
      <c r="DS538" s="806" t="str">
        <f t="shared" si="125"/>
        <v/>
      </c>
      <c r="DT538" s="807" t="str">
        <f t="shared" si="126"/>
        <v/>
      </c>
      <c r="DU538" s="807" t="str">
        <f t="shared" si="127"/>
        <v/>
      </c>
      <c r="DV538" s="808" t="str">
        <f t="shared" si="128"/>
        <v/>
      </c>
      <c r="DW538" s="793"/>
      <c r="DX538" s="794"/>
      <c r="DY538" s="794"/>
      <c r="DZ538" s="797"/>
      <c r="EA538" s="797"/>
      <c r="EB538" s="797"/>
      <c r="EC538" s="797"/>
      <c r="ED538" s="797"/>
      <c r="EE538" s="797"/>
      <c r="EF538" s="797"/>
      <c r="EG538" s="797"/>
      <c r="EH538" s="797"/>
      <c r="EI538" s="797"/>
      <c r="EJ538" s="797"/>
      <c r="EK538" s="797"/>
      <c r="EL538" s="797"/>
      <c r="EM538" s="794"/>
      <c r="EN538" s="794"/>
      <c r="EO538" s="794"/>
      <c r="EP538" s="794"/>
      <c r="EQ538" s="794"/>
      <c r="ER538" s="794"/>
      <c r="ES538" s="794"/>
      <c r="ET538" s="794"/>
      <c r="EU538" s="794"/>
      <c r="EV538" s="794"/>
      <c r="EW538" s="794"/>
      <c r="EX538" s="794"/>
      <c r="EY538" s="794"/>
      <c r="EZ538" s="797"/>
      <c r="FA538" s="794"/>
      <c r="FB538" s="794"/>
      <c r="FC538" s="794"/>
      <c r="FD538" s="794"/>
      <c r="FE538" s="794"/>
      <c r="FF538" s="794"/>
      <c r="FG538" s="794"/>
      <c r="FH538" s="794"/>
      <c r="FI538" s="794"/>
      <c r="FJ538" s="794"/>
      <c r="FK538" s="794"/>
      <c r="FL538" s="794"/>
      <c r="FM538" s="794"/>
      <c r="FN538" s="794"/>
      <c r="FO538" s="794"/>
      <c r="FP538" s="794"/>
      <c r="FQ538" s="794"/>
      <c r="FR538" s="794"/>
      <c r="FS538" s="794"/>
      <c r="FT538" s="794"/>
      <c r="FU538" s="794"/>
      <c r="FV538" s="812" t="str">
        <f t="shared" si="134"/>
        <v/>
      </c>
      <c r="FW538" s="806" t="str">
        <f t="shared" si="135"/>
        <v/>
      </c>
      <c r="FX538" s="807" t="str">
        <f t="shared" si="136"/>
        <v/>
      </c>
      <c r="FY538" s="807" t="str">
        <f t="shared" si="137"/>
        <v/>
      </c>
      <c r="FZ538" s="808" t="str">
        <f t="shared" si="138"/>
        <v/>
      </c>
    </row>
    <row r="539" spans="14:182" x14ac:dyDescent="0.2">
      <c r="N539" s="804">
        <f>SUM(AirVision!A538)</f>
        <v>0</v>
      </c>
      <c r="O539" s="793"/>
      <c r="P539" s="794"/>
      <c r="Q539" s="794"/>
      <c r="R539" s="797"/>
      <c r="S539" s="797"/>
      <c r="T539" s="797"/>
      <c r="U539" s="797"/>
      <c r="V539" s="797"/>
      <c r="W539" s="797"/>
      <c r="X539" s="797"/>
      <c r="Y539" s="797"/>
      <c r="Z539" s="797"/>
      <c r="AA539" s="797"/>
      <c r="AB539" s="797"/>
      <c r="AC539" s="797"/>
      <c r="AD539" s="797"/>
      <c r="AE539" s="794"/>
      <c r="AF539" s="794"/>
      <c r="AG539" s="794"/>
      <c r="AH539" s="794"/>
      <c r="AI539" s="794"/>
      <c r="AJ539" s="794"/>
      <c r="AK539" s="794"/>
      <c r="AL539" s="794"/>
      <c r="AM539" s="794"/>
      <c r="AN539" s="794"/>
      <c r="AO539" s="794"/>
      <c r="AP539" s="794"/>
      <c r="AQ539" s="794"/>
      <c r="AR539" s="794"/>
      <c r="AS539" s="794"/>
      <c r="AT539" s="794"/>
      <c r="AU539" s="794"/>
      <c r="AV539" s="794"/>
      <c r="AW539" s="794"/>
      <c r="AX539" s="794"/>
      <c r="AY539" s="794"/>
      <c r="AZ539" s="794"/>
      <c r="BA539" s="794"/>
      <c r="BB539" s="794"/>
      <c r="BC539" s="794"/>
      <c r="BD539" s="794"/>
      <c r="BE539" s="794"/>
      <c r="BF539" s="794"/>
      <c r="BG539" s="794"/>
      <c r="BH539" s="794"/>
      <c r="BI539" s="794"/>
      <c r="BJ539" s="794"/>
      <c r="BK539" s="794"/>
      <c r="BL539" s="794"/>
      <c r="BM539" s="794"/>
      <c r="BN539" s="812" t="str">
        <f t="shared" si="129"/>
        <v/>
      </c>
      <c r="BO539" s="806" t="str">
        <f t="shared" si="130"/>
        <v/>
      </c>
      <c r="BP539" s="807" t="str">
        <f t="shared" si="131"/>
        <v/>
      </c>
      <c r="BQ539" s="807" t="str">
        <f t="shared" si="132"/>
        <v/>
      </c>
      <c r="BR539" s="808" t="str">
        <f t="shared" si="133"/>
        <v/>
      </c>
      <c r="BS539" s="793"/>
      <c r="BT539" s="794"/>
      <c r="BU539" s="794"/>
      <c r="BV539" s="797"/>
      <c r="BW539" s="797"/>
      <c r="BX539" s="797"/>
      <c r="BY539" s="797"/>
      <c r="BZ539" s="797"/>
      <c r="CA539" s="797"/>
      <c r="CB539" s="797"/>
      <c r="CC539" s="797"/>
      <c r="CD539" s="797"/>
      <c r="CE539" s="797"/>
      <c r="CF539" s="797"/>
      <c r="CG539" s="797"/>
      <c r="CH539" s="797"/>
      <c r="CI539" s="794"/>
      <c r="CJ539" s="794"/>
      <c r="CK539" s="794"/>
      <c r="CL539" s="794"/>
      <c r="CM539" s="794"/>
      <c r="CN539" s="794"/>
      <c r="CO539" s="794"/>
      <c r="CP539" s="794"/>
      <c r="CQ539" s="794"/>
      <c r="CR539" s="794"/>
      <c r="CS539" s="794"/>
      <c r="CT539" s="794"/>
      <c r="CU539" s="794"/>
      <c r="CV539" s="797"/>
      <c r="CW539" s="794"/>
      <c r="CX539" s="794"/>
      <c r="CY539" s="794"/>
      <c r="CZ539" s="794"/>
      <c r="DA539" s="794"/>
      <c r="DB539" s="794"/>
      <c r="DC539" s="794"/>
      <c r="DD539" s="794"/>
      <c r="DE539" s="794"/>
      <c r="DF539" s="794"/>
      <c r="DG539" s="794"/>
      <c r="DH539" s="794"/>
      <c r="DI539" s="794"/>
      <c r="DJ539" s="794"/>
      <c r="DK539" s="794"/>
      <c r="DL539" s="794"/>
      <c r="DM539" s="794"/>
      <c r="DN539" s="794"/>
      <c r="DO539" s="794"/>
      <c r="DP539" s="794"/>
      <c r="DQ539" s="794"/>
      <c r="DR539" s="812" t="str">
        <f t="shared" si="124"/>
        <v/>
      </c>
      <c r="DS539" s="806" t="str">
        <f t="shared" si="125"/>
        <v/>
      </c>
      <c r="DT539" s="807" t="str">
        <f t="shared" si="126"/>
        <v/>
      </c>
      <c r="DU539" s="807" t="str">
        <f t="shared" si="127"/>
        <v/>
      </c>
      <c r="DV539" s="808" t="str">
        <f t="shared" si="128"/>
        <v/>
      </c>
      <c r="DW539" s="793"/>
      <c r="DX539" s="794"/>
      <c r="DY539" s="794"/>
      <c r="DZ539" s="797"/>
      <c r="EA539" s="797"/>
      <c r="EB539" s="797"/>
      <c r="EC539" s="797"/>
      <c r="ED539" s="797"/>
      <c r="EE539" s="797"/>
      <c r="EF539" s="797"/>
      <c r="EG539" s="797"/>
      <c r="EH539" s="797"/>
      <c r="EI539" s="797"/>
      <c r="EJ539" s="797"/>
      <c r="EK539" s="797"/>
      <c r="EL539" s="797"/>
      <c r="EM539" s="794"/>
      <c r="EN539" s="794"/>
      <c r="EO539" s="794"/>
      <c r="EP539" s="794"/>
      <c r="EQ539" s="794"/>
      <c r="ER539" s="794"/>
      <c r="ES539" s="794"/>
      <c r="ET539" s="794"/>
      <c r="EU539" s="794"/>
      <c r="EV539" s="794"/>
      <c r="EW539" s="794"/>
      <c r="EX539" s="794"/>
      <c r="EY539" s="794"/>
      <c r="EZ539" s="797"/>
      <c r="FA539" s="794"/>
      <c r="FB539" s="794"/>
      <c r="FC539" s="794"/>
      <c r="FD539" s="794"/>
      <c r="FE539" s="794"/>
      <c r="FF539" s="794"/>
      <c r="FG539" s="794"/>
      <c r="FH539" s="794"/>
      <c r="FI539" s="794"/>
      <c r="FJ539" s="794"/>
      <c r="FK539" s="794"/>
      <c r="FL539" s="794"/>
      <c r="FM539" s="794"/>
      <c r="FN539" s="794"/>
      <c r="FO539" s="794"/>
      <c r="FP539" s="794"/>
      <c r="FQ539" s="794"/>
      <c r="FR539" s="794"/>
      <c r="FS539" s="794"/>
      <c r="FT539" s="794"/>
      <c r="FU539" s="794"/>
      <c r="FV539" s="812" t="str">
        <f t="shared" si="134"/>
        <v/>
      </c>
      <c r="FW539" s="806" t="str">
        <f t="shared" si="135"/>
        <v/>
      </c>
      <c r="FX539" s="807" t="str">
        <f t="shared" si="136"/>
        <v/>
      </c>
      <c r="FY539" s="807" t="str">
        <f t="shared" si="137"/>
        <v/>
      </c>
      <c r="FZ539" s="808" t="str">
        <f t="shared" si="138"/>
        <v/>
      </c>
    </row>
    <row r="540" spans="14:182" x14ac:dyDescent="0.2">
      <c r="N540" s="804">
        <f>SUM(AirVision!A539)</f>
        <v>0</v>
      </c>
      <c r="O540" s="793"/>
      <c r="P540" s="794"/>
      <c r="Q540" s="794"/>
      <c r="R540" s="797"/>
      <c r="S540" s="797"/>
      <c r="T540" s="797"/>
      <c r="U540" s="797"/>
      <c r="V540" s="797"/>
      <c r="W540" s="797"/>
      <c r="X540" s="797"/>
      <c r="Y540" s="797"/>
      <c r="Z540" s="797"/>
      <c r="AA540" s="797"/>
      <c r="AB540" s="797"/>
      <c r="AC540" s="797"/>
      <c r="AD540" s="797"/>
      <c r="AE540" s="794"/>
      <c r="AF540" s="794"/>
      <c r="AG540" s="794"/>
      <c r="AH540" s="794"/>
      <c r="AI540" s="794"/>
      <c r="AJ540" s="794"/>
      <c r="AK540" s="794"/>
      <c r="AL540" s="794"/>
      <c r="AM540" s="794"/>
      <c r="AN540" s="794"/>
      <c r="AO540" s="794"/>
      <c r="AP540" s="794"/>
      <c r="AQ540" s="794"/>
      <c r="AR540" s="794"/>
      <c r="AS540" s="794"/>
      <c r="AT540" s="794"/>
      <c r="AU540" s="794"/>
      <c r="AV540" s="794"/>
      <c r="AW540" s="794"/>
      <c r="AX540" s="794"/>
      <c r="AY540" s="794"/>
      <c r="AZ540" s="794"/>
      <c r="BA540" s="794"/>
      <c r="BB540" s="794"/>
      <c r="BC540" s="794"/>
      <c r="BD540" s="794"/>
      <c r="BE540" s="794"/>
      <c r="BF540" s="794"/>
      <c r="BG540" s="794"/>
      <c r="BH540" s="794"/>
      <c r="BI540" s="794"/>
      <c r="BJ540" s="794"/>
      <c r="BK540" s="794"/>
      <c r="BL540" s="794"/>
      <c r="BM540" s="794"/>
      <c r="BN540" s="812" t="str">
        <f t="shared" si="129"/>
        <v/>
      </c>
      <c r="BO540" s="806" t="str">
        <f t="shared" si="130"/>
        <v/>
      </c>
      <c r="BP540" s="807" t="str">
        <f t="shared" si="131"/>
        <v/>
      </c>
      <c r="BQ540" s="807" t="str">
        <f t="shared" si="132"/>
        <v/>
      </c>
      <c r="BR540" s="808" t="str">
        <f t="shared" si="133"/>
        <v/>
      </c>
      <c r="BS540" s="793"/>
      <c r="BT540" s="794"/>
      <c r="BU540" s="794"/>
      <c r="BV540" s="797"/>
      <c r="BW540" s="797"/>
      <c r="BX540" s="797"/>
      <c r="BY540" s="797"/>
      <c r="BZ540" s="797"/>
      <c r="CA540" s="797"/>
      <c r="CB540" s="797"/>
      <c r="CC540" s="797"/>
      <c r="CD540" s="797"/>
      <c r="CE540" s="797"/>
      <c r="CF540" s="797"/>
      <c r="CG540" s="797"/>
      <c r="CH540" s="797"/>
      <c r="CI540" s="794"/>
      <c r="CJ540" s="794"/>
      <c r="CK540" s="794"/>
      <c r="CL540" s="794"/>
      <c r="CM540" s="794"/>
      <c r="CN540" s="794"/>
      <c r="CO540" s="794"/>
      <c r="CP540" s="794"/>
      <c r="CQ540" s="794"/>
      <c r="CR540" s="794"/>
      <c r="CS540" s="794"/>
      <c r="CT540" s="794"/>
      <c r="CU540" s="794"/>
      <c r="CV540" s="797"/>
      <c r="CW540" s="794"/>
      <c r="CX540" s="794"/>
      <c r="CY540" s="794"/>
      <c r="CZ540" s="794"/>
      <c r="DA540" s="794"/>
      <c r="DB540" s="794"/>
      <c r="DC540" s="794"/>
      <c r="DD540" s="794"/>
      <c r="DE540" s="794"/>
      <c r="DF540" s="794"/>
      <c r="DG540" s="794"/>
      <c r="DH540" s="794"/>
      <c r="DI540" s="794"/>
      <c r="DJ540" s="794"/>
      <c r="DK540" s="794"/>
      <c r="DL540" s="794"/>
      <c r="DM540" s="794"/>
      <c r="DN540" s="794"/>
      <c r="DO540" s="794"/>
      <c r="DP540" s="794"/>
      <c r="DQ540" s="794"/>
      <c r="DR540" s="812" t="str">
        <f t="shared" si="124"/>
        <v/>
      </c>
      <c r="DS540" s="806" t="str">
        <f t="shared" si="125"/>
        <v/>
      </c>
      <c r="DT540" s="807" t="str">
        <f t="shared" si="126"/>
        <v/>
      </c>
      <c r="DU540" s="807" t="str">
        <f t="shared" si="127"/>
        <v/>
      </c>
      <c r="DV540" s="808" t="str">
        <f t="shared" si="128"/>
        <v/>
      </c>
      <c r="DW540" s="793"/>
      <c r="DX540" s="794"/>
      <c r="DY540" s="794"/>
      <c r="DZ540" s="797"/>
      <c r="EA540" s="797"/>
      <c r="EB540" s="797"/>
      <c r="EC540" s="797"/>
      <c r="ED540" s="797"/>
      <c r="EE540" s="797"/>
      <c r="EF540" s="797"/>
      <c r="EG540" s="797"/>
      <c r="EH540" s="797"/>
      <c r="EI540" s="797"/>
      <c r="EJ540" s="797"/>
      <c r="EK540" s="797"/>
      <c r="EL540" s="797"/>
      <c r="EM540" s="794"/>
      <c r="EN540" s="794"/>
      <c r="EO540" s="794"/>
      <c r="EP540" s="794"/>
      <c r="EQ540" s="794"/>
      <c r="ER540" s="794"/>
      <c r="ES540" s="794"/>
      <c r="ET540" s="794"/>
      <c r="EU540" s="794"/>
      <c r="EV540" s="794"/>
      <c r="EW540" s="794"/>
      <c r="EX540" s="794"/>
      <c r="EY540" s="794"/>
      <c r="EZ540" s="797"/>
      <c r="FA540" s="794"/>
      <c r="FB540" s="794"/>
      <c r="FC540" s="794"/>
      <c r="FD540" s="794"/>
      <c r="FE540" s="794"/>
      <c r="FF540" s="794"/>
      <c r="FG540" s="794"/>
      <c r="FH540" s="794"/>
      <c r="FI540" s="794"/>
      <c r="FJ540" s="794"/>
      <c r="FK540" s="794"/>
      <c r="FL540" s="794"/>
      <c r="FM540" s="794"/>
      <c r="FN540" s="794"/>
      <c r="FO540" s="794"/>
      <c r="FP540" s="794"/>
      <c r="FQ540" s="794"/>
      <c r="FR540" s="794"/>
      <c r="FS540" s="794"/>
      <c r="FT540" s="794"/>
      <c r="FU540" s="794"/>
      <c r="FV540" s="812" t="str">
        <f t="shared" si="134"/>
        <v/>
      </c>
      <c r="FW540" s="806" t="str">
        <f t="shared" si="135"/>
        <v/>
      </c>
      <c r="FX540" s="807" t="str">
        <f t="shared" si="136"/>
        <v/>
      </c>
      <c r="FY540" s="807" t="str">
        <f t="shared" si="137"/>
        <v/>
      </c>
      <c r="FZ540" s="808" t="str">
        <f t="shared" si="138"/>
        <v/>
      </c>
    </row>
    <row r="541" spans="14:182" x14ac:dyDescent="0.2">
      <c r="N541" s="804">
        <f>SUM(AirVision!A540)</f>
        <v>0</v>
      </c>
      <c r="O541" s="793"/>
      <c r="P541" s="794"/>
      <c r="Q541" s="794"/>
      <c r="R541" s="797"/>
      <c r="S541" s="797"/>
      <c r="T541" s="797"/>
      <c r="U541" s="797"/>
      <c r="V541" s="797"/>
      <c r="W541" s="797"/>
      <c r="X541" s="797"/>
      <c r="Y541" s="797"/>
      <c r="Z541" s="797"/>
      <c r="AA541" s="797"/>
      <c r="AB541" s="797"/>
      <c r="AC541" s="797"/>
      <c r="AD541" s="797"/>
      <c r="AE541" s="794"/>
      <c r="AF541" s="794"/>
      <c r="AG541" s="794"/>
      <c r="AH541" s="794"/>
      <c r="AI541" s="794"/>
      <c r="AJ541" s="794"/>
      <c r="AK541" s="794"/>
      <c r="AL541" s="794"/>
      <c r="AM541" s="794"/>
      <c r="AN541" s="794"/>
      <c r="AO541" s="794"/>
      <c r="AP541" s="794"/>
      <c r="AQ541" s="794"/>
      <c r="AR541" s="794"/>
      <c r="AS541" s="794"/>
      <c r="AT541" s="794"/>
      <c r="AU541" s="794"/>
      <c r="AV541" s="794"/>
      <c r="AW541" s="794"/>
      <c r="AX541" s="794"/>
      <c r="AY541" s="794"/>
      <c r="AZ541" s="794"/>
      <c r="BA541" s="794"/>
      <c r="BB541" s="794"/>
      <c r="BC541" s="794"/>
      <c r="BD541" s="794"/>
      <c r="BE541" s="794"/>
      <c r="BF541" s="794"/>
      <c r="BG541" s="794"/>
      <c r="BH541" s="794"/>
      <c r="BI541" s="794"/>
      <c r="BJ541" s="794"/>
      <c r="BK541" s="794"/>
      <c r="BL541" s="794"/>
      <c r="BM541" s="794"/>
      <c r="BN541" s="812" t="str">
        <f t="shared" si="129"/>
        <v/>
      </c>
      <c r="BO541" s="806" t="str">
        <f t="shared" si="130"/>
        <v/>
      </c>
      <c r="BP541" s="807" t="str">
        <f t="shared" si="131"/>
        <v/>
      </c>
      <c r="BQ541" s="807" t="str">
        <f t="shared" si="132"/>
        <v/>
      </c>
      <c r="BR541" s="808" t="str">
        <f t="shared" si="133"/>
        <v/>
      </c>
      <c r="BS541" s="793"/>
      <c r="BT541" s="794"/>
      <c r="BU541" s="794"/>
      <c r="BV541" s="797"/>
      <c r="BW541" s="797"/>
      <c r="BX541" s="797"/>
      <c r="BY541" s="797"/>
      <c r="BZ541" s="797"/>
      <c r="CA541" s="797"/>
      <c r="CB541" s="797"/>
      <c r="CC541" s="797"/>
      <c r="CD541" s="797"/>
      <c r="CE541" s="797"/>
      <c r="CF541" s="797"/>
      <c r="CG541" s="797"/>
      <c r="CH541" s="797"/>
      <c r="CI541" s="794"/>
      <c r="CJ541" s="794"/>
      <c r="CK541" s="794"/>
      <c r="CL541" s="794"/>
      <c r="CM541" s="794"/>
      <c r="CN541" s="794"/>
      <c r="CO541" s="794"/>
      <c r="CP541" s="794"/>
      <c r="CQ541" s="794"/>
      <c r="CR541" s="794"/>
      <c r="CS541" s="794"/>
      <c r="CT541" s="794"/>
      <c r="CU541" s="794"/>
      <c r="CV541" s="797"/>
      <c r="CW541" s="794"/>
      <c r="CX541" s="794"/>
      <c r="CY541" s="794"/>
      <c r="CZ541" s="794"/>
      <c r="DA541" s="794"/>
      <c r="DB541" s="794"/>
      <c r="DC541" s="794"/>
      <c r="DD541" s="794"/>
      <c r="DE541" s="794"/>
      <c r="DF541" s="794"/>
      <c r="DG541" s="794"/>
      <c r="DH541" s="794"/>
      <c r="DI541" s="794"/>
      <c r="DJ541" s="794"/>
      <c r="DK541" s="794"/>
      <c r="DL541" s="794"/>
      <c r="DM541" s="794"/>
      <c r="DN541" s="794"/>
      <c r="DO541" s="794"/>
      <c r="DP541" s="794"/>
      <c r="DQ541" s="794"/>
      <c r="DR541" s="812" t="str">
        <f t="shared" si="124"/>
        <v/>
      </c>
      <c r="DS541" s="806" t="str">
        <f t="shared" si="125"/>
        <v/>
      </c>
      <c r="DT541" s="807" t="str">
        <f t="shared" si="126"/>
        <v/>
      </c>
      <c r="DU541" s="807" t="str">
        <f t="shared" si="127"/>
        <v/>
      </c>
      <c r="DV541" s="808" t="str">
        <f t="shared" si="128"/>
        <v/>
      </c>
      <c r="DW541" s="793"/>
      <c r="DX541" s="794"/>
      <c r="DY541" s="794"/>
      <c r="DZ541" s="797"/>
      <c r="EA541" s="797"/>
      <c r="EB541" s="797"/>
      <c r="EC541" s="797"/>
      <c r="ED541" s="797"/>
      <c r="EE541" s="797"/>
      <c r="EF541" s="797"/>
      <c r="EG541" s="797"/>
      <c r="EH541" s="797"/>
      <c r="EI541" s="797"/>
      <c r="EJ541" s="797"/>
      <c r="EK541" s="797"/>
      <c r="EL541" s="797"/>
      <c r="EM541" s="794"/>
      <c r="EN541" s="794"/>
      <c r="EO541" s="794"/>
      <c r="EP541" s="794"/>
      <c r="EQ541" s="794"/>
      <c r="ER541" s="794"/>
      <c r="ES541" s="794"/>
      <c r="ET541" s="794"/>
      <c r="EU541" s="794"/>
      <c r="EV541" s="794"/>
      <c r="EW541" s="794"/>
      <c r="EX541" s="794"/>
      <c r="EY541" s="794"/>
      <c r="EZ541" s="797"/>
      <c r="FA541" s="794"/>
      <c r="FB541" s="794"/>
      <c r="FC541" s="794"/>
      <c r="FD541" s="794"/>
      <c r="FE541" s="794"/>
      <c r="FF541" s="794"/>
      <c r="FG541" s="794"/>
      <c r="FH541" s="794"/>
      <c r="FI541" s="794"/>
      <c r="FJ541" s="794"/>
      <c r="FK541" s="794"/>
      <c r="FL541" s="794"/>
      <c r="FM541" s="794"/>
      <c r="FN541" s="794"/>
      <c r="FO541" s="794"/>
      <c r="FP541" s="794"/>
      <c r="FQ541" s="794"/>
      <c r="FR541" s="794"/>
      <c r="FS541" s="794"/>
      <c r="FT541" s="794"/>
      <c r="FU541" s="794"/>
      <c r="FV541" s="812" t="str">
        <f t="shared" si="134"/>
        <v/>
      </c>
      <c r="FW541" s="806" t="str">
        <f t="shared" si="135"/>
        <v/>
      </c>
      <c r="FX541" s="807" t="str">
        <f t="shared" si="136"/>
        <v/>
      </c>
      <c r="FY541" s="807" t="str">
        <f t="shared" si="137"/>
        <v/>
      </c>
      <c r="FZ541" s="808" t="str">
        <f t="shared" si="138"/>
        <v/>
      </c>
    </row>
    <row r="542" spans="14:182" x14ac:dyDescent="0.2">
      <c r="N542" s="804">
        <f>SUM(AirVision!A541)</f>
        <v>0</v>
      </c>
      <c r="O542" s="793"/>
      <c r="P542" s="794"/>
      <c r="Q542" s="794"/>
      <c r="R542" s="797"/>
      <c r="S542" s="797"/>
      <c r="T542" s="797"/>
      <c r="U542" s="797"/>
      <c r="V542" s="797"/>
      <c r="W542" s="797"/>
      <c r="X542" s="797"/>
      <c r="Y542" s="797"/>
      <c r="Z542" s="797"/>
      <c r="AA542" s="797"/>
      <c r="AB542" s="797"/>
      <c r="AC542" s="797"/>
      <c r="AD542" s="797"/>
      <c r="AE542" s="794"/>
      <c r="AF542" s="794"/>
      <c r="AG542" s="794"/>
      <c r="AH542" s="794"/>
      <c r="AI542" s="794"/>
      <c r="AJ542" s="794"/>
      <c r="AK542" s="794"/>
      <c r="AL542" s="794"/>
      <c r="AM542" s="794"/>
      <c r="AN542" s="794"/>
      <c r="AO542" s="794"/>
      <c r="AP542" s="794"/>
      <c r="AQ542" s="794"/>
      <c r="AR542" s="794"/>
      <c r="AS542" s="794"/>
      <c r="AT542" s="794"/>
      <c r="AU542" s="794"/>
      <c r="AV542" s="794"/>
      <c r="AW542" s="794"/>
      <c r="AX542" s="794"/>
      <c r="AY542" s="794"/>
      <c r="AZ542" s="794"/>
      <c r="BA542" s="794"/>
      <c r="BB542" s="794"/>
      <c r="BC542" s="794"/>
      <c r="BD542" s="794"/>
      <c r="BE542" s="794"/>
      <c r="BF542" s="794"/>
      <c r="BG542" s="794"/>
      <c r="BH542" s="794"/>
      <c r="BI542" s="794"/>
      <c r="BJ542" s="794"/>
      <c r="BK542" s="794"/>
      <c r="BL542" s="794"/>
      <c r="BM542" s="794"/>
      <c r="BN542" s="812" t="str">
        <f t="shared" si="129"/>
        <v/>
      </c>
      <c r="BO542" s="806" t="str">
        <f t="shared" si="130"/>
        <v/>
      </c>
      <c r="BP542" s="807" t="str">
        <f t="shared" si="131"/>
        <v/>
      </c>
      <c r="BQ542" s="807" t="str">
        <f t="shared" si="132"/>
        <v/>
      </c>
      <c r="BR542" s="808" t="str">
        <f t="shared" si="133"/>
        <v/>
      </c>
      <c r="BS542" s="793"/>
      <c r="BT542" s="794"/>
      <c r="BU542" s="794"/>
      <c r="BV542" s="797"/>
      <c r="BW542" s="797"/>
      <c r="BX542" s="797"/>
      <c r="BY542" s="797"/>
      <c r="BZ542" s="797"/>
      <c r="CA542" s="797"/>
      <c r="CB542" s="797"/>
      <c r="CC542" s="797"/>
      <c r="CD542" s="797"/>
      <c r="CE542" s="797"/>
      <c r="CF542" s="797"/>
      <c r="CG542" s="797"/>
      <c r="CH542" s="797"/>
      <c r="CI542" s="794"/>
      <c r="CJ542" s="794"/>
      <c r="CK542" s="794"/>
      <c r="CL542" s="794"/>
      <c r="CM542" s="794"/>
      <c r="CN542" s="794"/>
      <c r="CO542" s="794"/>
      <c r="CP542" s="794"/>
      <c r="CQ542" s="794"/>
      <c r="CR542" s="794"/>
      <c r="CS542" s="794"/>
      <c r="CT542" s="794"/>
      <c r="CU542" s="794"/>
      <c r="CV542" s="797"/>
      <c r="CW542" s="794"/>
      <c r="CX542" s="794"/>
      <c r="CY542" s="794"/>
      <c r="CZ542" s="794"/>
      <c r="DA542" s="794"/>
      <c r="DB542" s="794"/>
      <c r="DC542" s="794"/>
      <c r="DD542" s="794"/>
      <c r="DE542" s="794"/>
      <c r="DF542" s="794"/>
      <c r="DG542" s="794"/>
      <c r="DH542" s="794"/>
      <c r="DI542" s="794"/>
      <c r="DJ542" s="794"/>
      <c r="DK542" s="794"/>
      <c r="DL542" s="794"/>
      <c r="DM542" s="794"/>
      <c r="DN542" s="794"/>
      <c r="DO542" s="794"/>
      <c r="DP542" s="794"/>
      <c r="DQ542" s="794"/>
      <c r="DR542" s="812" t="str">
        <f t="shared" si="124"/>
        <v/>
      </c>
      <c r="DS542" s="806" t="str">
        <f t="shared" si="125"/>
        <v/>
      </c>
      <c r="DT542" s="807" t="str">
        <f t="shared" si="126"/>
        <v/>
      </c>
      <c r="DU542" s="807" t="str">
        <f t="shared" si="127"/>
        <v/>
      </c>
      <c r="DV542" s="808" t="str">
        <f t="shared" si="128"/>
        <v/>
      </c>
      <c r="DW542" s="793"/>
      <c r="DX542" s="794"/>
      <c r="DY542" s="794"/>
      <c r="DZ542" s="797"/>
      <c r="EA542" s="797"/>
      <c r="EB542" s="797"/>
      <c r="EC542" s="797"/>
      <c r="ED542" s="797"/>
      <c r="EE542" s="797"/>
      <c r="EF542" s="797"/>
      <c r="EG542" s="797"/>
      <c r="EH542" s="797"/>
      <c r="EI542" s="797"/>
      <c r="EJ542" s="797"/>
      <c r="EK542" s="797"/>
      <c r="EL542" s="797"/>
      <c r="EM542" s="794"/>
      <c r="EN542" s="794"/>
      <c r="EO542" s="794"/>
      <c r="EP542" s="794"/>
      <c r="EQ542" s="794"/>
      <c r="ER542" s="794"/>
      <c r="ES542" s="794"/>
      <c r="ET542" s="794"/>
      <c r="EU542" s="794"/>
      <c r="EV542" s="794"/>
      <c r="EW542" s="794"/>
      <c r="EX542" s="794"/>
      <c r="EY542" s="794"/>
      <c r="EZ542" s="797"/>
      <c r="FA542" s="794"/>
      <c r="FB542" s="794"/>
      <c r="FC542" s="794"/>
      <c r="FD542" s="794"/>
      <c r="FE542" s="794"/>
      <c r="FF542" s="794"/>
      <c r="FG542" s="794"/>
      <c r="FH542" s="794"/>
      <c r="FI542" s="794"/>
      <c r="FJ542" s="794"/>
      <c r="FK542" s="794"/>
      <c r="FL542" s="794"/>
      <c r="FM542" s="794"/>
      <c r="FN542" s="794"/>
      <c r="FO542" s="794"/>
      <c r="FP542" s="794"/>
      <c r="FQ542" s="794"/>
      <c r="FR542" s="794"/>
      <c r="FS542" s="794"/>
      <c r="FT542" s="794"/>
      <c r="FU542" s="794"/>
      <c r="FV542" s="812" t="str">
        <f t="shared" si="134"/>
        <v/>
      </c>
      <c r="FW542" s="806" t="str">
        <f t="shared" si="135"/>
        <v/>
      </c>
      <c r="FX542" s="807" t="str">
        <f t="shared" si="136"/>
        <v/>
      </c>
      <c r="FY542" s="807" t="str">
        <f t="shared" si="137"/>
        <v/>
      </c>
      <c r="FZ542" s="808" t="str">
        <f t="shared" si="138"/>
        <v/>
      </c>
    </row>
    <row r="543" spans="14:182" x14ac:dyDescent="0.2">
      <c r="N543" s="804">
        <f>SUM(AirVision!A542)</f>
        <v>0</v>
      </c>
      <c r="O543" s="793"/>
      <c r="P543" s="794"/>
      <c r="Q543" s="794"/>
      <c r="R543" s="797"/>
      <c r="S543" s="797"/>
      <c r="T543" s="797"/>
      <c r="U543" s="797"/>
      <c r="V543" s="797"/>
      <c r="W543" s="797"/>
      <c r="X543" s="797"/>
      <c r="Y543" s="797"/>
      <c r="Z543" s="797"/>
      <c r="AA543" s="797"/>
      <c r="AB543" s="797"/>
      <c r="AC543" s="797"/>
      <c r="AD543" s="797"/>
      <c r="AE543" s="794"/>
      <c r="AF543" s="794"/>
      <c r="AG543" s="794"/>
      <c r="AH543" s="794"/>
      <c r="AI543" s="794"/>
      <c r="AJ543" s="794"/>
      <c r="AK543" s="794"/>
      <c r="AL543" s="794"/>
      <c r="AM543" s="794"/>
      <c r="AN543" s="794"/>
      <c r="AO543" s="794"/>
      <c r="AP543" s="794"/>
      <c r="AQ543" s="794"/>
      <c r="AR543" s="794"/>
      <c r="AS543" s="794"/>
      <c r="AT543" s="794"/>
      <c r="AU543" s="794"/>
      <c r="AV543" s="794"/>
      <c r="AW543" s="794"/>
      <c r="AX543" s="794"/>
      <c r="AY543" s="794"/>
      <c r="AZ543" s="794"/>
      <c r="BA543" s="794"/>
      <c r="BB543" s="794"/>
      <c r="BC543" s="794"/>
      <c r="BD543" s="794"/>
      <c r="BE543" s="794"/>
      <c r="BF543" s="794"/>
      <c r="BG543" s="794"/>
      <c r="BH543" s="794"/>
      <c r="BI543" s="794"/>
      <c r="BJ543" s="794"/>
      <c r="BK543" s="794"/>
      <c r="BL543" s="794"/>
      <c r="BM543" s="794"/>
      <c r="BN543" s="812" t="str">
        <f t="shared" si="129"/>
        <v/>
      </c>
      <c r="BO543" s="806" t="str">
        <f t="shared" si="130"/>
        <v/>
      </c>
      <c r="BP543" s="807" t="str">
        <f t="shared" si="131"/>
        <v/>
      </c>
      <c r="BQ543" s="807" t="str">
        <f t="shared" si="132"/>
        <v/>
      </c>
      <c r="BR543" s="808" t="str">
        <f t="shared" si="133"/>
        <v/>
      </c>
      <c r="BS543" s="793"/>
      <c r="BT543" s="794"/>
      <c r="BU543" s="794"/>
      <c r="BV543" s="797"/>
      <c r="BW543" s="797"/>
      <c r="BX543" s="797"/>
      <c r="BY543" s="797"/>
      <c r="BZ543" s="797"/>
      <c r="CA543" s="797"/>
      <c r="CB543" s="797"/>
      <c r="CC543" s="797"/>
      <c r="CD543" s="797"/>
      <c r="CE543" s="797"/>
      <c r="CF543" s="797"/>
      <c r="CG543" s="797"/>
      <c r="CH543" s="797"/>
      <c r="CI543" s="794"/>
      <c r="CJ543" s="794"/>
      <c r="CK543" s="794"/>
      <c r="CL543" s="794"/>
      <c r="CM543" s="794"/>
      <c r="CN543" s="794"/>
      <c r="CO543" s="794"/>
      <c r="CP543" s="794"/>
      <c r="CQ543" s="794"/>
      <c r="CR543" s="794"/>
      <c r="CS543" s="794"/>
      <c r="CT543" s="794"/>
      <c r="CU543" s="794"/>
      <c r="CV543" s="797"/>
      <c r="CW543" s="794"/>
      <c r="CX543" s="794"/>
      <c r="CY543" s="794"/>
      <c r="CZ543" s="794"/>
      <c r="DA543" s="794"/>
      <c r="DB543" s="794"/>
      <c r="DC543" s="794"/>
      <c r="DD543" s="794"/>
      <c r="DE543" s="794"/>
      <c r="DF543" s="794"/>
      <c r="DG543" s="794"/>
      <c r="DH543" s="794"/>
      <c r="DI543" s="794"/>
      <c r="DJ543" s="794"/>
      <c r="DK543" s="794"/>
      <c r="DL543" s="794"/>
      <c r="DM543" s="794"/>
      <c r="DN543" s="794"/>
      <c r="DO543" s="794"/>
      <c r="DP543" s="794"/>
      <c r="DQ543" s="794"/>
      <c r="DR543" s="812" t="str">
        <f t="shared" si="124"/>
        <v/>
      </c>
      <c r="DS543" s="806" t="str">
        <f t="shared" si="125"/>
        <v/>
      </c>
      <c r="DT543" s="807" t="str">
        <f t="shared" si="126"/>
        <v/>
      </c>
      <c r="DU543" s="807" t="str">
        <f t="shared" si="127"/>
        <v/>
      </c>
      <c r="DV543" s="808" t="str">
        <f t="shared" si="128"/>
        <v/>
      </c>
      <c r="DW543" s="793"/>
      <c r="DX543" s="794"/>
      <c r="DY543" s="794"/>
      <c r="DZ543" s="797"/>
      <c r="EA543" s="797"/>
      <c r="EB543" s="797"/>
      <c r="EC543" s="797"/>
      <c r="ED543" s="797"/>
      <c r="EE543" s="797"/>
      <c r="EF543" s="797"/>
      <c r="EG543" s="797"/>
      <c r="EH543" s="797"/>
      <c r="EI543" s="797"/>
      <c r="EJ543" s="797"/>
      <c r="EK543" s="797"/>
      <c r="EL543" s="797"/>
      <c r="EM543" s="794"/>
      <c r="EN543" s="794"/>
      <c r="EO543" s="794"/>
      <c r="EP543" s="794"/>
      <c r="EQ543" s="794"/>
      <c r="ER543" s="794"/>
      <c r="ES543" s="794"/>
      <c r="ET543" s="794"/>
      <c r="EU543" s="794"/>
      <c r="EV543" s="794"/>
      <c r="EW543" s="794"/>
      <c r="EX543" s="794"/>
      <c r="EY543" s="794"/>
      <c r="EZ543" s="797"/>
      <c r="FA543" s="794"/>
      <c r="FB543" s="794"/>
      <c r="FC543" s="794"/>
      <c r="FD543" s="794"/>
      <c r="FE543" s="794"/>
      <c r="FF543" s="794"/>
      <c r="FG543" s="794"/>
      <c r="FH543" s="794"/>
      <c r="FI543" s="794"/>
      <c r="FJ543" s="794"/>
      <c r="FK543" s="794"/>
      <c r="FL543" s="794"/>
      <c r="FM543" s="794"/>
      <c r="FN543" s="794"/>
      <c r="FO543" s="794"/>
      <c r="FP543" s="794"/>
      <c r="FQ543" s="794"/>
      <c r="FR543" s="794"/>
      <c r="FS543" s="794"/>
      <c r="FT543" s="794"/>
      <c r="FU543" s="794"/>
      <c r="FV543" s="812" t="str">
        <f t="shared" si="134"/>
        <v/>
      </c>
      <c r="FW543" s="806" t="str">
        <f t="shared" si="135"/>
        <v/>
      </c>
      <c r="FX543" s="807" t="str">
        <f t="shared" si="136"/>
        <v/>
      </c>
      <c r="FY543" s="807" t="str">
        <f t="shared" si="137"/>
        <v/>
      </c>
      <c r="FZ543" s="808" t="str">
        <f t="shared" si="138"/>
        <v/>
      </c>
    </row>
    <row r="544" spans="14:182" x14ac:dyDescent="0.2">
      <c r="N544" s="804">
        <f>SUM(AirVision!A543)</f>
        <v>0</v>
      </c>
      <c r="O544" s="793"/>
      <c r="P544" s="794"/>
      <c r="Q544" s="794"/>
      <c r="R544" s="797"/>
      <c r="S544" s="797"/>
      <c r="T544" s="797"/>
      <c r="U544" s="797"/>
      <c r="V544" s="797"/>
      <c r="W544" s="797"/>
      <c r="X544" s="797"/>
      <c r="Y544" s="797"/>
      <c r="Z544" s="797"/>
      <c r="AA544" s="797"/>
      <c r="AB544" s="797"/>
      <c r="AC544" s="797"/>
      <c r="AD544" s="797"/>
      <c r="AE544" s="794"/>
      <c r="AF544" s="794"/>
      <c r="AG544" s="794"/>
      <c r="AH544" s="794"/>
      <c r="AI544" s="794"/>
      <c r="AJ544" s="794"/>
      <c r="AK544" s="794"/>
      <c r="AL544" s="794"/>
      <c r="AM544" s="794"/>
      <c r="AN544" s="794"/>
      <c r="AO544" s="794"/>
      <c r="AP544" s="794"/>
      <c r="AQ544" s="794"/>
      <c r="AR544" s="794"/>
      <c r="AS544" s="794"/>
      <c r="AT544" s="794"/>
      <c r="AU544" s="794"/>
      <c r="AV544" s="794"/>
      <c r="AW544" s="794"/>
      <c r="AX544" s="794"/>
      <c r="AY544" s="794"/>
      <c r="AZ544" s="794"/>
      <c r="BA544" s="794"/>
      <c r="BB544" s="794"/>
      <c r="BC544" s="794"/>
      <c r="BD544" s="794"/>
      <c r="BE544" s="794"/>
      <c r="BF544" s="794"/>
      <c r="BG544" s="794"/>
      <c r="BH544" s="794"/>
      <c r="BI544" s="794"/>
      <c r="BJ544" s="794"/>
      <c r="BK544" s="794"/>
      <c r="BL544" s="794"/>
      <c r="BM544" s="794"/>
      <c r="BN544" s="812" t="str">
        <f t="shared" si="129"/>
        <v/>
      </c>
      <c r="BO544" s="806" t="str">
        <f t="shared" si="130"/>
        <v/>
      </c>
      <c r="BP544" s="807" t="str">
        <f t="shared" si="131"/>
        <v/>
      </c>
      <c r="BQ544" s="807" t="str">
        <f t="shared" si="132"/>
        <v/>
      </c>
      <c r="BR544" s="808" t="str">
        <f t="shared" si="133"/>
        <v/>
      </c>
      <c r="BS544" s="793"/>
      <c r="BT544" s="794"/>
      <c r="BU544" s="794"/>
      <c r="BV544" s="797"/>
      <c r="BW544" s="797"/>
      <c r="BX544" s="797"/>
      <c r="BY544" s="797"/>
      <c r="BZ544" s="797"/>
      <c r="CA544" s="797"/>
      <c r="CB544" s="797"/>
      <c r="CC544" s="797"/>
      <c r="CD544" s="797"/>
      <c r="CE544" s="797"/>
      <c r="CF544" s="797"/>
      <c r="CG544" s="797"/>
      <c r="CH544" s="797"/>
      <c r="CI544" s="794"/>
      <c r="CJ544" s="794"/>
      <c r="CK544" s="794"/>
      <c r="CL544" s="794"/>
      <c r="CM544" s="794"/>
      <c r="CN544" s="794"/>
      <c r="CO544" s="794"/>
      <c r="CP544" s="794"/>
      <c r="CQ544" s="794"/>
      <c r="CR544" s="794"/>
      <c r="CS544" s="794"/>
      <c r="CT544" s="794"/>
      <c r="CU544" s="794"/>
      <c r="CV544" s="797"/>
      <c r="CW544" s="794"/>
      <c r="CX544" s="794"/>
      <c r="CY544" s="794"/>
      <c r="CZ544" s="794"/>
      <c r="DA544" s="794"/>
      <c r="DB544" s="794"/>
      <c r="DC544" s="794"/>
      <c r="DD544" s="794"/>
      <c r="DE544" s="794"/>
      <c r="DF544" s="794"/>
      <c r="DG544" s="794"/>
      <c r="DH544" s="794"/>
      <c r="DI544" s="794"/>
      <c r="DJ544" s="794"/>
      <c r="DK544" s="794"/>
      <c r="DL544" s="794"/>
      <c r="DM544" s="794"/>
      <c r="DN544" s="794"/>
      <c r="DO544" s="794"/>
      <c r="DP544" s="794"/>
      <c r="DQ544" s="794"/>
      <c r="DR544" s="812" t="str">
        <f t="shared" ref="DR544:DR607" si="139">IF(ISNUMBER(BV544),BV544*2.237,"")</f>
        <v/>
      </c>
      <c r="DS544" s="806" t="str">
        <f t="shared" ref="DS544:DS607" si="140">IF(ISNUMBER(BW544),BW544*2.237,"")</f>
        <v/>
      </c>
      <c r="DT544" s="807" t="str">
        <f t="shared" ref="DT544:DT607" si="141">IF(ISNUMBER(CB544),CONVERT(CB544,"C","F"),"")</f>
        <v/>
      </c>
      <c r="DU544" s="807" t="str">
        <f t="shared" ref="DU544:DU607" si="142">IF(ISNUMBER(CC544),CONVERT(CC544,"C","F"),"")</f>
        <v/>
      </c>
      <c r="DV544" s="808" t="str">
        <f t="shared" ref="DV544:DV607" si="143">IF(ISNUMBER(CD544),CONVERT(CD544,"C","F"),"")</f>
        <v/>
      </c>
      <c r="DW544" s="793"/>
      <c r="DX544" s="794"/>
      <c r="DY544" s="794"/>
      <c r="DZ544" s="797"/>
      <c r="EA544" s="797"/>
      <c r="EB544" s="797"/>
      <c r="EC544" s="797"/>
      <c r="ED544" s="797"/>
      <c r="EE544" s="797"/>
      <c r="EF544" s="797"/>
      <c r="EG544" s="797"/>
      <c r="EH544" s="797"/>
      <c r="EI544" s="797"/>
      <c r="EJ544" s="797"/>
      <c r="EK544" s="797"/>
      <c r="EL544" s="797"/>
      <c r="EM544" s="794"/>
      <c r="EN544" s="794"/>
      <c r="EO544" s="794"/>
      <c r="EP544" s="794"/>
      <c r="EQ544" s="794"/>
      <c r="ER544" s="794"/>
      <c r="ES544" s="794"/>
      <c r="ET544" s="794"/>
      <c r="EU544" s="794"/>
      <c r="EV544" s="794"/>
      <c r="EW544" s="794"/>
      <c r="EX544" s="794"/>
      <c r="EY544" s="794"/>
      <c r="EZ544" s="797"/>
      <c r="FA544" s="794"/>
      <c r="FB544" s="794"/>
      <c r="FC544" s="794"/>
      <c r="FD544" s="794"/>
      <c r="FE544" s="794"/>
      <c r="FF544" s="794"/>
      <c r="FG544" s="794"/>
      <c r="FH544" s="794"/>
      <c r="FI544" s="794"/>
      <c r="FJ544" s="794"/>
      <c r="FK544" s="794"/>
      <c r="FL544" s="794"/>
      <c r="FM544" s="794"/>
      <c r="FN544" s="794"/>
      <c r="FO544" s="794"/>
      <c r="FP544" s="794"/>
      <c r="FQ544" s="794"/>
      <c r="FR544" s="794"/>
      <c r="FS544" s="794"/>
      <c r="FT544" s="794"/>
      <c r="FU544" s="794"/>
      <c r="FV544" s="812" t="str">
        <f t="shared" si="134"/>
        <v/>
      </c>
      <c r="FW544" s="806" t="str">
        <f t="shared" si="135"/>
        <v/>
      </c>
      <c r="FX544" s="807" t="str">
        <f t="shared" si="136"/>
        <v/>
      </c>
      <c r="FY544" s="807" t="str">
        <f t="shared" si="137"/>
        <v/>
      </c>
      <c r="FZ544" s="808" t="str">
        <f t="shared" si="138"/>
        <v/>
      </c>
    </row>
    <row r="545" spans="14:182" x14ac:dyDescent="0.2">
      <c r="N545" s="804">
        <f>SUM(AirVision!A544)</f>
        <v>0</v>
      </c>
      <c r="O545" s="793"/>
      <c r="P545" s="794"/>
      <c r="Q545" s="794"/>
      <c r="R545" s="797"/>
      <c r="S545" s="797"/>
      <c r="T545" s="797"/>
      <c r="U545" s="797"/>
      <c r="V545" s="797"/>
      <c r="W545" s="797"/>
      <c r="X545" s="797"/>
      <c r="Y545" s="797"/>
      <c r="Z545" s="797"/>
      <c r="AA545" s="797"/>
      <c r="AB545" s="797"/>
      <c r="AC545" s="797"/>
      <c r="AD545" s="797"/>
      <c r="AE545" s="794"/>
      <c r="AF545" s="794"/>
      <c r="AG545" s="794"/>
      <c r="AH545" s="794"/>
      <c r="AI545" s="794"/>
      <c r="AJ545" s="794"/>
      <c r="AK545" s="794"/>
      <c r="AL545" s="794"/>
      <c r="AM545" s="794"/>
      <c r="AN545" s="794"/>
      <c r="AO545" s="794"/>
      <c r="AP545" s="794"/>
      <c r="AQ545" s="794"/>
      <c r="AR545" s="794"/>
      <c r="AS545" s="794"/>
      <c r="AT545" s="794"/>
      <c r="AU545" s="794"/>
      <c r="AV545" s="794"/>
      <c r="AW545" s="794"/>
      <c r="AX545" s="794"/>
      <c r="AY545" s="794"/>
      <c r="AZ545" s="794"/>
      <c r="BA545" s="794"/>
      <c r="BB545" s="794"/>
      <c r="BC545" s="794"/>
      <c r="BD545" s="794"/>
      <c r="BE545" s="794"/>
      <c r="BF545" s="794"/>
      <c r="BG545" s="794"/>
      <c r="BH545" s="794"/>
      <c r="BI545" s="794"/>
      <c r="BJ545" s="794"/>
      <c r="BK545" s="794"/>
      <c r="BL545" s="794"/>
      <c r="BM545" s="794"/>
      <c r="BN545" s="812" t="str">
        <f t="shared" si="129"/>
        <v/>
      </c>
      <c r="BO545" s="806" t="str">
        <f t="shared" si="130"/>
        <v/>
      </c>
      <c r="BP545" s="807" t="str">
        <f t="shared" si="131"/>
        <v/>
      </c>
      <c r="BQ545" s="807" t="str">
        <f t="shared" si="132"/>
        <v/>
      </c>
      <c r="BR545" s="808" t="str">
        <f t="shared" si="133"/>
        <v/>
      </c>
      <c r="BS545" s="793"/>
      <c r="BT545" s="794"/>
      <c r="BU545" s="794"/>
      <c r="BV545" s="797"/>
      <c r="BW545" s="797"/>
      <c r="BX545" s="797"/>
      <c r="BY545" s="797"/>
      <c r="BZ545" s="797"/>
      <c r="CA545" s="797"/>
      <c r="CB545" s="797"/>
      <c r="CC545" s="797"/>
      <c r="CD545" s="797"/>
      <c r="CE545" s="797"/>
      <c r="CF545" s="797"/>
      <c r="CG545" s="797"/>
      <c r="CH545" s="797"/>
      <c r="CI545" s="794"/>
      <c r="CJ545" s="794"/>
      <c r="CK545" s="794"/>
      <c r="CL545" s="794"/>
      <c r="CM545" s="794"/>
      <c r="CN545" s="794"/>
      <c r="CO545" s="794"/>
      <c r="CP545" s="794"/>
      <c r="CQ545" s="794"/>
      <c r="CR545" s="794"/>
      <c r="CS545" s="794"/>
      <c r="CT545" s="794"/>
      <c r="CU545" s="794"/>
      <c r="CV545" s="797"/>
      <c r="CW545" s="794"/>
      <c r="CX545" s="794"/>
      <c r="CY545" s="794"/>
      <c r="CZ545" s="794"/>
      <c r="DA545" s="794"/>
      <c r="DB545" s="794"/>
      <c r="DC545" s="794"/>
      <c r="DD545" s="794"/>
      <c r="DE545" s="794"/>
      <c r="DF545" s="794"/>
      <c r="DG545" s="794"/>
      <c r="DH545" s="794"/>
      <c r="DI545" s="794"/>
      <c r="DJ545" s="794"/>
      <c r="DK545" s="794"/>
      <c r="DL545" s="794"/>
      <c r="DM545" s="794"/>
      <c r="DN545" s="794"/>
      <c r="DO545" s="794"/>
      <c r="DP545" s="794"/>
      <c r="DQ545" s="794"/>
      <c r="DR545" s="812" t="str">
        <f t="shared" si="139"/>
        <v/>
      </c>
      <c r="DS545" s="806" t="str">
        <f t="shared" si="140"/>
        <v/>
      </c>
      <c r="DT545" s="807" t="str">
        <f t="shared" si="141"/>
        <v/>
      </c>
      <c r="DU545" s="807" t="str">
        <f t="shared" si="142"/>
        <v/>
      </c>
      <c r="DV545" s="808" t="str">
        <f t="shared" si="143"/>
        <v/>
      </c>
      <c r="DW545" s="793"/>
      <c r="DX545" s="794"/>
      <c r="DY545" s="794"/>
      <c r="DZ545" s="797"/>
      <c r="EA545" s="797"/>
      <c r="EB545" s="797"/>
      <c r="EC545" s="797"/>
      <c r="ED545" s="797"/>
      <c r="EE545" s="797"/>
      <c r="EF545" s="797"/>
      <c r="EG545" s="797"/>
      <c r="EH545" s="797"/>
      <c r="EI545" s="797"/>
      <c r="EJ545" s="797"/>
      <c r="EK545" s="797"/>
      <c r="EL545" s="797"/>
      <c r="EM545" s="794"/>
      <c r="EN545" s="794"/>
      <c r="EO545" s="794"/>
      <c r="EP545" s="794"/>
      <c r="EQ545" s="794"/>
      <c r="ER545" s="794"/>
      <c r="ES545" s="794"/>
      <c r="ET545" s="794"/>
      <c r="EU545" s="794"/>
      <c r="EV545" s="794"/>
      <c r="EW545" s="794"/>
      <c r="EX545" s="794"/>
      <c r="EY545" s="794"/>
      <c r="EZ545" s="797"/>
      <c r="FA545" s="794"/>
      <c r="FB545" s="794"/>
      <c r="FC545" s="794"/>
      <c r="FD545" s="794"/>
      <c r="FE545" s="794"/>
      <c r="FF545" s="794"/>
      <c r="FG545" s="794"/>
      <c r="FH545" s="794"/>
      <c r="FI545" s="794"/>
      <c r="FJ545" s="794"/>
      <c r="FK545" s="794"/>
      <c r="FL545" s="794"/>
      <c r="FM545" s="794"/>
      <c r="FN545" s="794"/>
      <c r="FO545" s="794"/>
      <c r="FP545" s="794"/>
      <c r="FQ545" s="794"/>
      <c r="FR545" s="794"/>
      <c r="FS545" s="794"/>
      <c r="FT545" s="794"/>
      <c r="FU545" s="794"/>
      <c r="FV545" s="812" t="str">
        <f t="shared" si="134"/>
        <v/>
      </c>
      <c r="FW545" s="806" t="str">
        <f t="shared" si="135"/>
        <v/>
      </c>
      <c r="FX545" s="807" t="str">
        <f t="shared" si="136"/>
        <v/>
      </c>
      <c r="FY545" s="807" t="str">
        <f t="shared" si="137"/>
        <v/>
      </c>
      <c r="FZ545" s="808" t="str">
        <f t="shared" si="138"/>
        <v/>
      </c>
    </row>
    <row r="546" spans="14:182" x14ac:dyDescent="0.2">
      <c r="N546" s="804">
        <f>SUM(AirVision!A545)</f>
        <v>0</v>
      </c>
      <c r="O546" s="793"/>
      <c r="P546" s="794"/>
      <c r="Q546" s="794"/>
      <c r="R546" s="797"/>
      <c r="S546" s="797"/>
      <c r="T546" s="797"/>
      <c r="U546" s="797"/>
      <c r="V546" s="797"/>
      <c r="W546" s="797"/>
      <c r="X546" s="797"/>
      <c r="Y546" s="797"/>
      <c r="Z546" s="797"/>
      <c r="AA546" s="797"/>
      <c r="AB546" s="797"/>
      <c r="AC546" s="797"/>
      <c r="AD546" s="797"/>
      <c r="AE546" s="794"/>
      <c r="AF546" s="794"/>
      <c r="AG546" s="794"/>
      <c r="AH546" s="794"/>
      <c r="AI546" s="794"/>
      <c r="AJ546" s="794"/>
      <c r="AK546" s="794"/>
      <c r="AL546" s="794"/>
      <c r="AM546" s="794"/>
      <c r="AN546" s="794"/>
      <c r="AO546" s="794"/>
      <c r="AP546" s="794"/>
      <c r="AQ546" s="794"/>
      <c r="AR546" s="794"/>
      <c r="AS546" s="794"/>
      <c r="AT546" s="794"/>
      <c r="AU546" s="794"/>
      <c r="AV546" s="794"/>
      <c r="AW546" s="794"/>
      <c r="AX546" s="794"/>
      <c r="AY546" s="794"/>
      <c r="AZ546" s="794"/>
      <c r="BA546" s="794"/>
      <c r="BB546" s="794"/>
      <c r="BC546" s="794"/>
      <c r="BD546" s="794"/>
      <c r="BE546" s="794"/>
      <c r="BF546" s="794"/>
      <c r="BG546" s="794"/>
      <c r="BH546" s="794"/>
      <c r="BI546" s="794"/>
      <c r="BJ546" s="794"/>
      <c r="BK546" s="794"/>
      <c r="BL546" s="794"/>
      <c r="BM546" s="794"/>
      <c r="BN546" s="812" t="str">
        <f t="shared" si="129"/>
        <v/>
      </c>
      <c r="BO546" s="806" t="str">
        <f t="shared" si="130"/>
        <v/>
      </c>
      <c r="BP546" s="807" t="str">
        <f t="shared" si="131"/>
        <v/>
      </c>
      <c r="BQ546" s="807" t="str">
        <f t="shared" si="132"/>
        <v/>
      </c>
      <c r="BR546" s="808" t="str">
        <f t="shared" si="133"/>
        <v/>
      </c>
      <c r="BS546" s="793"/>
      <c r="BT546" s="794"/>
      <c r="BU546" s="794"/>
      <c r="BV546" s="797"/>
      <c r="BW546" s="797"/>
      <c r="BX546" s="797"/>
      <c r="BY546" s="797"/>
      <c r="BZ546" s="797"/>
      <c r="CA546" s="797"/>
      <c r="CB546" s="797"/>
      <c r="CC546" s="797"/>
      <c r="CD546" s="797"/>
      <c r="CE546" s="797"/>
      <c r="CF546" s="797"/>
      <c r="CG546" s="797"/>
      <c r="CH546" s="797"/>
      <c r="CI546" s="794"/>
      <c r="CJ546" s="794"/>
      <c r="CK546" s="794"/>
      <c r="CL546" s="794"/>
      <c r="CM546" s="794"/>
      <c r="CN546" s="794"/>
      <c r="CO546" s="794"/>
      <c r="CP546" s="794"/>
      <c r="CQ546" s="794"/>
      <c r="CR546" s="794"/>
      <c r="CS546" s="794"/>
      <c r="CT546" s="794"/>
      <c r="CU546" s="794"/>
      <c r="CV546" s="797"/>
      <c r="CW546" s="794"/>
      <c r="CX546" s="794"/>
      <c r="CY546" s="794"/>
      <c r="CZ546" s="794"/>
      <c r="DA546" s="794"/>
      <c r="DB546" s="794"/>
      <c r="DC546" s="794"/>
      <c r="DD546" s="794"/>
      <c r="DE546" s="794"/>
      <c r="DF546" s="794"/>
      <c r="DG546" s="794"/>
      <c r="DH546" s="794"/>
      <c r="DI546" s="794"/>
      <c r="DJ546" s="794"/>
      <c r="DK546" s="794"/>
      <c r="DL546" s="794"/>
      <c r="DM546" s="794"/>
      <c r="DN546" s="794"/>
      <c r="DO546" s="794"/>
      <c r="DP546" s="794"/>
      <c r="DQ546" s="794"/>
      <c r="DR546" s="812" t="str">
        <f t="shared" si="139"/>
        <v/>
      </c>
      <c r="DS546" s="806" t="str">
        <f t="shared" si="140"/>
        <v/>
      </c>
      <c r="DT546" s="807" t="str">
        <f t="shared" si="141"/>
        <v/>
      </c>
      <c r="DU546" s="807" t="str">
        <f t="shared" si="142"/>
        <v/>
      </c>
      <c r="DV546" s="808" t="str">
        <f t="shared" si="143"/>
        <v/>
      </c>
      <c r="DW546" s="793"/>
      <c r="DX546" s="794"/>
      <c r="DY546" s="794"/>
      <c r="DZ546" s="797"/>
      <c r="EA546" s="797"/>
      <c r="EB546" s="797"/>
      <c r="EC546" s="797"/>
      <c r="ED546" s="797"/>
      <c r="EE546" s="797"/>
      <c r="EF546" s="797"/>
      <c r="EG546" s="797"/>
      <c r="EH546" s="797"/>
      <c r="EI546" s="797"/>
      <c r="EJ546" s="797"/>
      <c r="EK546" s="797"/>
      <c r="EL546" s="797"/>
      <c r="EM546" s="794"/>
      <c r="EN546" s="794"/>
      <c r="EO546" s="794"/>
      <c r="EP546" s="794"/>
      <c r="EQ546" s="794"/>
      <c r="ER546" s="794"/>
      <c r="ES546" s="794"/>
      <c r="ET546" s="794"/>
      <c r="EU546" s="794"/>
      <c r="EV546" s="794"/>
      <c r="EW546" s="794"/>
      <c r="EX546" s="794"/>
      <c r="EY546" s="794"/>
      <c r="EZ546" s="797"/>
      <c r="FA546" s="794"/>
      <c r="FB546" s="794"/>
      <c r="FC546" s="794"/>
      <c r="FD546" s="794"/>
      <c r="FE546" s="794"/>
      <c r="FF546" s="794"/>
      <c r="FG546" s="794"/>
      <c r="FH546" s="794"/>
      <c r="FI546" s="794"/>
      <c r="FJ546" s="794"/>
      <c r="FK546" s="794"/>
      <c r="FL546" s="794"/>
      <c r="FM546" s="794"/>
      <c r="FN546" s="794"/>
      <c r="FO546" s="794"/>
      <c r="FP546" s="794"/>
      <c r="FQ546" s="794"/>
      <c r="FR546" s="794"/>
      <c r="FS546" s="794"/>
      <c r="FT546" s="794"/>
      <c r="FU546" s="794"/>
      <c r="FV546" s="812" t="str">
        <f t="shared" si="134"/>
        <v/>
      </c>
      <c r="FW546" s="806" t="str">
        <f t="shared" si="135"/>
        <v/>
      </c>
      <c r="FX546" s="807" t="str">
        <f t="shared" si="136"/>
        <v/>
      </c>
      <c r="FY546" s="807" t="str">
        <f t="shared" si="137"/>
        <v/>
      </c>
      <c r="FZ546" s="808" t="str">
        <f t="shared" si="138"/>
        <v/>
      </c>
    </row>
    <row r="547" spans="14:182" x14ac:dyDescent="0.2">
      <c r="N547" s="804">
        <f>SUM(AirVision!A546)</f>
        <v>0</v>
      </c>
      <c r="O547" s="793"/>
      <c r="P547" s="794"/>
      <c r="Q547" s="794"/>
      <c r="R547" s="797"/>
      <c r="S547" s="797"/>
      <c r="T547" s="797"/>
      <c r="U547" s="797"/>
      <c r="V547" s="797"/>
      <c r="W547" s="797"/>
      <c r="X547" s="797"/>
      <c r="Y547" s="797"/>
      <c r="Z547" s="797"/>
      <c r="AA547" s="797"/>
      <c r="AB547" s="797"/>
      <c r="AC547" s="797"/>
      <c r="AD547" s="797"/>
      <c r="AE547" s="794"/>
      <c r="AF547" s="794"/>
      <c r="AG547" s="794"/>
      <c r="AH547" s="794"/>
      <c r="AI547" s="794"/>
      <c r="AJ547" s="794"/>
      <c r="AK547" s="794"/>
      <c r="AL547" s="794"/>
      <c r="AM547" s="794"/>
      <c r="AN547" s="794"/>
      <c r="AO547" s="794"/>
      <c r="AP547" s="794"/>
      <c r="AQ547" s="794"/>
      <c r="AR547" s="794"/>
      <c r="AS547" s="794"/>
      <c r="AT547" s="794"/>
      <c r="AU547" s="794"/>
      <c r="AV547" s="794"/>
      <c r="AW547" s="794"/>
      <c r="AX547" s="794"/>
      <c r="AY547" s="794"/>
      <c r="AZ547" s="794"/>
      <c r="BA547" s="794"/>
      <c r="BB547" s="794"/>
      <c r="BC547" s="794"/>
      <c r="BD547" s="794"/>
      <c r="BE547" s="794"/>
      <c r="BF547" s="794"/>
      <c r="BG547" s="794"/>
      <c r="BH547" s="794"/>
      <c r="BI547" s="794"/>
      <c r="BJ547" s="794"/>
      <c r="BK547" s="794"/>
      <c r="BL547" s="794"/>
      <c r="BM547" s="794"/>
      <c r="BN547" s="812" t="str">
        <f t="shared" si="129"/>
        <v/>
      </c>
      <c r="BO547" s="806" t="str">
        <f t="shared" si="130"/>
        <v/>
      </c>
      <c r="BP547" s="807" t="str">
        <f t="shared" si="131"/>
        <v/>
      </c>
      <c r="BQ547" s="807" t="str">
        <f t="shared" si="132"/>
        <v/>
      </c>
      <c r="BR547" s="808" t="str">
        <f t="shared" si="133"/>
        <v/>
      </c>
      <c r="BS547" s="793"/>
      <c r="BT547" s="794"/>
      <c r="BU547" s="794"/>
      <c r="BV547" s="797"/>
      <c r="BW547" s="797"/>
      <c r="BX547" s="797"/>
      <c r="BY547" s="797"/>
      <c r="BZ547" s="797"/>
      <c r="CA547" s="797"/>
      <c r="CB547" s="797"/>
      <c r="CC547" s="797"/>
      <c r="CD547" s="797"/>
      <c r="CE547" s="797"/>
      <c r="CF547" s="797"/>
      <c r="CG547" s="797"/>
      <c r="CH547" s="797"/>
      <c r="CI547" s="794"/>
      <c r="CJ547" s="794"/>
      <c r="CK547" s="794"/>
      <c r="CL547" s="794"/>
      <c r="CM547" s="794"/>
      <c r="CN547" s="794"/>
      <c r="CO547" s="794"/>
      <c r="CP547" s="794"/>
      <c r="CQ547" s="794"/>
      <c r="CR547" s="794"/>
      <c r="CS547" s="794"/>
      <c r="CT547" s="794"/>
      <c r="CU547" s="794"/>
      <c r="CV547" s="797"/>
      <c r="CW547" s="794"/>
      <c r="CX547" s="794"/>
      <c r="CY547" s="794"/>
      <c r="CZ547" s="794"/>
      <c r="DA547" s="794"/>
      <c r="DB547" s="794"/>
      <c r="DC547" s="794"/>
      <c r="DD547" s="794"/>
      <c r="DE547" s="794"/>
      <c r="DF547" s="794"/>
      <c r="DG547" s="794"/>
      <c r="DH547" s="794"/>
      <c r="DI547" s="794"/>
      <c r="DJ547" s="794"/>
      <c r="DK547" s="794"/>
      <c r="DL547" s="794"/>
      <c r="DM547" s="794"/>
      <c r="DN547" s="794"/>
      <c r="DO547" s="794"/>
      <c r="DP547" s="794"/>
      <c r="DQ547" s="794"/>
      <c r="DR547" s="812" t="str">
        <f t="shared" si="139"/>
        <v/>
      </c>
      <c r="DS547" s="806" t="str">
        <f t="shared" si="140"/>
        <v/>
      </c>
      <c r="DT547" s="807" t="str">
        <f t="shared" si="141"/>
        <v/>
      </c>
      <c r="DU547" s="807" t="str">
        <f t="shared" si="142"/>
        <v/>
      </c>
      <c r="DV547" s="808" t="str">
        <f t="shared" si="143"/>
        <v/>
      </c>
      <c r="DW547" s="793"/>
      <c r="DX547" s="794"/>
      <c r="DY547" s="794"/>
      <c r="DZ547" s="797"/>
      <c r="EA547" s="797"/>
      <c r="EB547" s="797"/>
      <c r="EC547" s="797"/>
      <c r="ED547" s="797"/>
      <c r="EE547" s="797"/>
      <c r="EF547" s="797"/>
      <c r="EG547" s="797"/>
      <c r="EH547" s="797"/>
      <c r="EI547" s="797"/>
      <c r="EJ547" s="797"/>
      <c r="EK547" s="797"/>
      <c r="EL547" s="797"/>
      <c r="EM547" s="794"/>
      <c r="EN547" s="794"/>
      <c r="EO547" s="794"/>
      <c r="EP547" s="794"/>
      <c r="EQ547" s="794"/>
      <c r="ER547" s="794"/>
      <c r="ES547" s="794"/>
      <c r="ET547" s="794"/>
      <c r="EU547" s="794"/>
      <c r="EV547" s="794"/>
      <c r="EW547" s="794"/>
      <c r="EX547" s="794"/>
      <c r="EY547" s="794"/>
      <c r="EZ547" s="797"/>
      <c r="FA547" s="794"/>
      <c r="FB547" s="794"/>
      <c r="FC547" s="794"/>
      <c r="FD547" s="794"/>
      <c r="FE547" s="794"/>
      <c r="FF547" s="794"/>
      <c r="FG547" s="794"/>
      <c r="FH547" s="794"/>
      <c r="FI547" s="794"/>
      <c r="FJ547" s="794"/>
      <c r="FK547" s="794"/>
      <c r="FL547" s="794"/>
      <c r="FM547" s="794"/>
      <c r="FN547" s="794"/>
      <c r="FO547" s="794"/>
      <c r="FP547" s="794"/>
      <c r="FQ547" s="794"/>
      <c r="FR547" s="794"/>
      <c r="FS547" s="794"/>
      <c r="FT547" s="794"/>
      <c r="FU547" s="794"/>
      <c r="FV547" s="812" t="str">
        <f t="shared" si="134"/>
        <v/>
      </c>
      <c r="FW547" s="806" t="str">
        <f t="shared" si="135"/>
        <v/>
      </c>
      <c r="FX547" s="807" t="str">
        <f t="shared" si="136"/>
        <v/>
      </c>
      <c r="FY547" s="807" t="str">
        <f t="shared" si="137"/>
        <v/>
      </c>
      <c r="FZ547" s="808" t="str">
        <f t="shared" si="138"/>
        <v/>
      </c>
    </row>
    <row r="548" spans="14:182" x14ac:dyDescent="0.2">
      <c r="N548" s="804">
        <f>SUM(AirVision!A547)</f>
        <v>0</v>
      </c>
      <c r="O548" s="793"/>
      <c r="P548" s="794"/>
      <c r="Q548" s="794"/>
      <c r="R548" s="797"/>
      <c r="S548" s="797"/>
      <c r="T548" s="797"/>
      <c r="U548" s="797"/>
      <c r="V548" s="797"/>
      <c r="W548" s="797"/>
      <c r="X548" s="797"/>
      <c r="Y548" s="797"/>
      <c r="Z548" s="797"/>
      <c r="AA548" s="797"/>
      <c r="AB548" s="797"/>
      <c r="AC548" s="797"/>
      <c r="AD548" s="797"/>
      <c r="AE548" s="794"/>
      <c r="AF548" s="794"/>
      <c r="AG548" s="794"/>
      <c r="AH548" s="794"/>
      <c r="AI548" s="794"/>
      <c r="AJ548" s="794"/>
      <c r="AK548" s="794"/>
      <c r="AL548" s="794"/>
      <c r="AM548" s="794"/>
      <c r="AN548" s="794"/>
      <c r="AO548" s="794"/>
      <c r="AP548" s="794"/>
      <c r="AQ548" s="794"/>
      <c r="AR548" s="794"/>
      <c r="AS548" s="794"/>
      <c r="AT548" s="794"/>
      <c r="AU548" s="794"/>
      <c r="AV548" s="794"/>
      <c r="AW548" s="794"/>
      <c r="AX548" s="794"/>
      <c r="AY548" s="794"/>
      <c r="AZ548" s="794"/>
      <c r="BA548" s="794"/>
      <c r="BB548" s="794"/>
      <c r="BC548" s="794"/>
      <c r="BD548" s="794"/>
      <c r="BE548" s="794"/>
      <c r="BF548" s="794"/>
      <c r="BG548" s="794"/>
      <c r="BH548" s="794"/>
      <c r="BI548" s="794"/>
      <c r="BJ548" s="794"/>
      <c r="BK548" s="794"/>
      <c r="BL548" s="794"/>
      <c r="BM548" s="794"/>
      <c r="BN548" s="812" t="str">
        <f t="shared" si="129"/>
        <v/>
      </c>
      <c r="BO548" s="806" t="str">
        <f t="shared" si="130"/>
        <v/>
      </c>
      <c r="BP548" s="807" t="str">
        <f t="shared" si="131"/>
        <v/>
      </c>
      <c r="BQ548" s="807" t="str">
        <f t="shared" si="132"/>
        <v/>
      </c>
      <c r="BR548" s="808" t="str">
        <f t="shared" si="133"/>
        <v/>
      </c>
      <c r="BS548" s="793"/>
      <c r="BT548" s="794"/>
      <c r="BU548" s="794"/>
      <c r="BV548" s="797"/>
      <c r="BW548" s="797"/>
      <c r="BX548" s="797"/>
      <c r="BY548" s="797"/>
      <c r="BZ548" s="797"/>
      <c r="CA548" s="797"/>
      <c r="CB548" s="797"/>
      <c r="CC548" s="797"/>
      <c r="CD548" s="797"/>
      <c r="CE548" s="797"/>
      <c r="CF548" s="797"/>
      <c r="CG548" s="797"/>
      <c r="CH548" s="797"/>
      <c r="CI548" s="794"/>
      <c r="CJ548" s="794"/>
      <c r="CK548" s="794"/>
      <c r="CL548" s="794"/>
      <c r="CM548" s="794"/>
      <c r="CN548" s="794"/>
      <c r="CO548" s="794"/>
      <c r="CP548" s="794"/>
      <c r="CQ548" s="794"/>
      <c r="CR548" s="794"/>
      <c r="CS548" s="794"/>
      <c r="CT548" s="794"/>
      <c r="CU548" s="794"/>
      <c r="CV548" s="797"/>
      <c r="CW548" s="794"/>
      <c r="CX548" s="794"/>
      <c r="CY548" s="794"/>
      <c r="CZ548" s="794"/>
      <c r="DA548" s="794"/>
      <c r="DB548" s="794"/>
      <c r="DC548" s="794"/>
      <c r="DD548" s="794"/>
      <c r="DE548" s="794"/>
      <c r="DF548" s="794"/>
      <c r="DG548" s="794"/>
      <c r="DH548" s="794"/>
      <c r="DI548" s="794"/>
      <c r="DJ548" s="794"/>
      <c r="DK548" s="794"/>
      <c r="DL548" s="794"/>
      <c r="DM548" s="794"/>
      <c r="DN548" s="794"/>
      <c r="DO548" s="794"/>
      <c r="DP548" s="794"/>
      <c r="DQ548" s="794"/>
      <c r="DR548" s="812" t="str">
        <f t="shared" si="139"/>
        <v/>
      </c>
      <c r="DS548" s="806" t="str">
        <f t="shared" si="140"/>
        <v/>
      </c>
      <c r="DT548" s="807" t="str">
        <f t="shared" si="141"/>
        <v/>
      </c>
      <c r="DU548" s="807" t="str">
        <f t="shared" si="142"/>
        <v/>
      </c>
      <c r="DV548" s="808" t="str">
        <f t="shared" si="143"/>
        <v/>
      </c>
      <c r="DW548" s="793"/>
      <c r="DX548" s="794"/>
      <c r="DY548" s="794"/>
      <c r="DZ548" s="797"/>
      <c r="EA548" s="797"/>
      <c r="EB548" s="797"/>
      <c r="EC548" s="797"/>
      <c r="ED548" s="797"/>
      <c r="EE548" s="797"/>
      <c r="EF548" s="797"/>
      <c r="EG548" s="797"/>
      <c r="EH548" s="797"/>
      <c r="EI548" s="797"/>
      <c r="EJ548" s="797"/>
      <c r="EK548" s="797"/>
      <c r="EL548" s="797"/>
      <c r="EM548" s="794"/>
      <c r="EN548" s="794"/>
      <c r="EO548" s="794"/>
      <c r="EP548" s="794"/>
      <c r="EQ548" s="794"/>
      <c r="ER548" s="794"/>
      <c r="ES548" s="794"/>
      <c r="ET548" s="794"/>
      <c r="EU548" s="794"/>
      <c r="EV548" s="794"/>
      <c r="EW548" s="794"/>
      <c r="EX548" s="794"/>
      <c r="EY548" s="794"/>
      <c r="EZ548" s="797"/>
      <c r="FA548" s="794"/>
      <c r="FB548" s="794"/>
      <c r="FC548" s="794"/>
      <c r="FD548" s="794"/>
      <c r="FE548" s="794"/>
      <c r="FF548" s="794"/>
      <c r="FG548" s="794"/>
      <c r="FH548" s="794"/>
      <c r="FI548" s="794"/>
      <c r="FJ548" s="794"/>
      <c r="FK548" s="794"/>
      <c r="FL548" s="794"/>
      <c r="FM548" s="794"/>
      <c r="FN548" s="794"/>
      <c r="FO548" s="794"/>
      <c r="FP548" s="794"/>
      <c r="FQ548" s="794"/>
      <c r="FR548" s="794"/>
      <c r="FS548" s="794"/>
      <c r="FT548" s="794"/>
      <c r="FU548" s="794"/>
      <c r="FV548" s="812" t="str">
        <f t="shared" si="134"/>
        <v/>
      </c>
      <c r="FW548" s="806" t="str">
        <f t="shared" si="135"/>
        <v/>
      </c>
      <c r="FX548" s="807" t="str">
        <f t="shared" si="136"/>
        <v/>
      </c>
      <c r="FY548" s="807" t="str">
        <f t="shared" si="137"/>
        <v/>
      </c>
      <c r="FZ548" s="808" t="str">
        <f t="shared" si="138"/>
        <v/>
      </c>
    </row>
    <row r="549" spans="14:182" x14ac:dyDescent="0.2">
      <c r="N549" s="804">
        <f>SUM(AirVision!A548)</f>
        <v>0</v>
      </c>
      <c r="O549" s="793"/>
      <c r="P549" s="794"/>
      <c r="Q549" s="794"/>
      <c r="R549" s="797"/>
      <c r="S549" s="797"/>
      <c r="T549" s="797"/>
      <c r="U549" s="797"/>
      <c r="V549" s="797"/>
      <c r="W549" s="797"/>
      <c r="X549" s="797"/>
      <c r="Y549" s="797"/>
      <c r="Z549" s="797"/>
      <c r="AA549" s="797"/>
      <c r="AB549" s="797"/>
      <c r="AC549" s="797"/>
      <c r="AD549" s="797"/>
      <c r="AE549" s="794"/>
      <c r="AF549" s="794"/>
      <c r="AG549" s="794"/>
      <c r="AH549" s="794"/>
      <c r="AI549" s="794"/>
      <c r="AJ549" s="794"/>
      <c r="AK549" s="794"/>
      <c r="AL549" s="794"/>
      <c r="AM549" s="794"/>
      <c r="AN549" s="794"/>
      <c r="AO549" s="794"/>
      <c r="AP549" s="794"/>
      <c r="AQ549" s="794"/>
      <c r="AR549" s="794"/>
      <c r="AS549" s="794"/>
      <c r="AT549" s="794"/>
      <c r="AU549" s="794"/>
      <c r="AV549" s="794"/>
      <c r="AW549" s="794"/>
      <c r="AX549" s="794"/>
      <c r="AY549" s="794"/>
      <c r="AZ549" s="794"/>
      <c r="BA549" s="794"/>
      <c r="BB549" s="794"/>
      <c r="BC549" s="794"/>
      <c r="BD549" s="794"/>
      <c r="BE549" s="794"/>
      <c r="BF549" s="794"/>
      <c r="BG549" s="794"/>
      <c r="BH549" s="794"/>
      <c r="BI549" s="794"/>
      <c r="BJ549" s="794"/>
      <c r="BK549" s="794"/>
      <c r="BL549" s="794"/>
      <c r="BM549" s="794"/>
      <c r="BN549" s="812" t="str">
        <f t="shared" si="129"/>
        <v/>
      </c>
      <c r="BO549" s="806" t="str">
        <f t="shared" si="130"/>
        <v/>
      </c>
      <c r="BP549" s="807" t="str">
        <f t="shared" si="131"/>
        <v/>
      </c>
      <c r="BQ549" s="807" t="str">
        <f t="shared" si="132"/>
        <v/>
      </c>
      <c r="BR549" s="808" t="str">
        <f t="shared" si="133"/>
        <v/>
      </c>
      <c r="BS549" s="793"/>
      <c r="BT549" s="794"/>
      <c r="BU549" s="794"/>
      <c r="BV549" s="797"/>
      <c r="BW549" s="797"/>
      <c r="BX549" s="797"/>
      <c r="BY549" s="797"/>
      <c r="BZ549" s="797"/>
      <c r="CA549" s="797"/>
      <c r="CB549" s="797"/>
      <c r="CC549" s="797"/>
      <c r="CD549" s="797"/>
      <c r="CE549" s="797"/>
      <c r="CF549" s="797"/>
      <c r="CG549" s="797"/>
      <c r="CH549" s="797"/>
      <c r="CI549" s="794"/>
      <c r="CJ549" s="794"/>
      <c r="CK549" s="794"/>
      <c r="CL549" s="794"/>
      <c r="CM549" s="794"/>
      <c r="CN549" s="794"/>
      <c r="CO549" s="794"/>
      <c r="CP549" s="794"/>
      <c r="CQ549" s="794"/>
      <c r="CR549" s="794"/>
      <c r="CS549" s="794"/>
      <c r="CT549" s="794"/>
      <c r="CU549" s="794"/>
      <c r="CV549" s="797"/>
      <c r="CW549" s="794"/>
      <c r="CX549" s="794"/>
      <c r="CY549" s="794"/>
      <c r="CZ549" s="794"/>
      <c r="DA549" s="794"/>
      <c r="DB549" s="794"/>
      <c r="DC549" s="794"/>
      <c r="DD549" s="794"/>
      <c r="DE549" s="794"/>
      <c r="DF549" s="794"/>
      <c r="DG549" s="794"/>
      <c r="DH549" s="794"/>
      <c r="DI549" s="794"/>
      <c r="DJ549" s="794"/>
      <c r="DK549" s="794"/>
      <c r="DL549" s="794"/>
      <c r="DM549" s="794"/>
      <c r="DN549" s="794"/>
      <c r="DO549" s="794"/>
      <c r="DP549" s="794"/>
      <c r="DQ549" s="794"/>
      <c r="DR549" s="812" t="str">
        <f t="shared" si="139"/>
        <v/>
      </c>
      <c r="DS549" s="806" t="str">
        <f t="shared" si="140"/>
        <v/>
      </c>
      <c r="DT549" s="807" t="str">
        <f t="shared" si="141"/>
        <v/>
      </c>
      <c r="DU549" s="807" t="str">
        <f t="shared" si="142"/>
        <v/>
      </c>
      <c r="DV549" s="808" t="str">
        <f t="shared" si="143"/>
        <v/>
      </c>
      <c r="DW549" s="793"/>
      <c r="DX549" s="794"/>
      <c r="DY549" s="794"/>
      <c r="DZ549" s="797"/>
      <c r="EA549" s="797"/>
      <c r="EB549" s="797"/>
      <c r="EC549" s="797"/>
      <c r="ED549" s="797"/>
      <c r="EE549" s="797"/>
      <c r="EF549" s="797"/>
      <c r="EG549" s="797"/>
      <c r="EH549" s="797"/>
      <c r="EI549" s="797"/>
      <c r="EJ549" s="797"/>
      <c r="EK549" s="797"/>
      <c r="EL549" s="797"/>
      <c r="EM549" s="794"/>
      <c r="EN549" s="794"/>
      <c r="EO549" s="794"/>
      <c r="EP549" s="794"/>
      <c r="EQ549" s="794"/>
      <c r="ER549" s="794"/>
      <c r="ES549" s="794"/>
      <c r="ET549" s="794"/>
      <c r="EU549" s="794"/>
      <c r="EV549" s="794"/>
      <c r="EW549" s="794"/>
      <c r="EX549" s="794"/>
      <c r="EY549" s="794"/>
      <c r="EZ549" s="797"/>
      <c r="FA549" s="794"/>
      <c r="FB549" s="794"/>
      <c r="FC549" s="794"/>
      <c r="FD549" s="794"/>
      <c r="FE549" s="794"/>
      <c r="FF549" s="794"/>
      <c r="FG549" s="794"/>
      <c r="FH549" s="794"/>
      <c r="FI549" s="794"/>
      <c r="FJ549" s="794"/>
      <c r="FK549" s="794"/>
      <c r="FL549" s="794"/>
      <c r="FM549" s="794"/>
      <c r="FN549" s="794"/>
      <c r="FO549" s="794"/>
      <c r="FP549" s="794"/>
      <c r="FQ549" s="794"/>
      <c r="FR549" s="794"/>
      <c r="FS549" s="794"/>
      <c r="FT549" s="794"/>
      <c r="FU549" s="794"/>
      <c r="FV549" s="812" t="str">
        <f t="shared" si="134"/>
        <v/>
      </c>
      <c r="FW549" s="806" t="str">
        <f t="shared" si="135"/>
        <v/>
      </c>
      <c r="FX549" s="807" t="str">
        <f t="shared" si="136"/>
        <v/>
      </c>
      <c r="FY549" s="807" t="str">
        <f t="shared" si="137"/>
        <v/>
      </c>
      <c r="FZ549" s="808" t="str">
        <f t="shared" si="138"/>
        <v/>
      </c>
    </row>
    <row r="550" spans="14:182" x14ac:dyDescent="0.2">
      <c r="N550" s="804">
        <f>SUM(AirVision!A549)</f>
        <v>0</v>
      </c>
      <c r="O550" s="793"/>
      <c r="P550" s="794"/>
      <c r="Q550" s="794"/>
      <c r="R550" s="797"/>
      <c r="S550" s="797"/>
      <c r="T550" s="797"/>
      <c r="U550" s="797"/>
      <c r="V550" s="797"/>
      <c r="W550" s="797"/>
      <c r="X550" s="797"/>
      <c r="Y550" s="797"/>
      <c r="Z550" s="797"/>
      <c r="AA550" s="797"/>
      <c r="AB550" s="797"/>
      <c r="AC550" s="797"/>
      <c r="AD550" s="797"/>
      <c r="AE550" s="794"/>
      <c r="AF550" s="794"/>
      <c r="AG550" s="794"/>
      <c r="AH550" s="794"/>
      <c r="AI550" s="794"/>
      <c r="AJ550" s="794"/>
      <c r="AK550" s="794"/>
      <c r="AL550" s="794"/>
      <c r="AM550" s="794"/>
      <c r="AN550" s="794"/>
      <c r="AO550" s="794"/>
      <c r="AP550" s="794"/>
      <c r="AQ550" s="794"/>
      <c r="AR550" s="794"/>
      <c r="AS550" s="794"/>
      <c r="AT550" s="794"/>
      <c r="AU550" s="794"/>
      <c r="AV550" s="794"/>
      <c r="AW550" s="794"/>
      <c r="AX550" s="794"/>
      <c r="AY550" s="794"/>
      <c r="AZ550" s="794"/>
      <c r="BA550" s="794"/>
      <c r="BB550" s="794"/>
      <c r="BC550" s="794"/>
      <c r="BD550" s="794"/>
      <c r="BE550" s="794"/>
      <c r="BF550" s="794"/>
      <c r="BG550" s="794"/>
      <c r="BH550" s="794"/>
      <c r="BI550" s="794"/>
      <c r="BJ550" s="794"/>
      <c r="BK550" s="794"/>
      <c r="BL550" s="794"/>
      <c r="BM550" s="794"/>
      <c r="BN550" s="812" t="str">
        <f t="shared" si="129"/>
        <v/>
      </c>
      <c r="BO550" s="806" t="str">
        <f t="shared" si="130"/>
        <v/>
      </c>
      <c r="BP550" s="807" t="str">
        <f t="shared" si="131"/>
        <v/>
      </c>
      <c r="BQ550" s="807" t="str">
        <f t="shared" si="132"/>
        <v/>
      </c>
      <c r="BR550" s="808" t="str">
        <f t="shared" si="133"/>
        <v/>
      </c>
      <c r="BS550" s="793"/>
      <c r="BT550" s="794"/>
      <c r="BU550" s="794"/>
      <c r="BV550" s="797"/>
      <c r="BW550" s="797"/>
      <c r="BX550" s="797"/>
      <c r="BY550" s="797"/>
      <c r="BZ550" s="797"/>
      <c r="CA550" s="797"/>
      <c r="CB550" s="797"/>
      <c r="CC550" s="797"/>
      <c r="CD550" s="797"/>
      <c r="CE550" s="797"/>
      <c r="CF550" s="797"/>
      <c r="CG550" s="797"/>
      <c r="CH550" s="797"/>
      <c r="CI550" s="794"/>
      <c r="CJ550" s="794"/>
      <c r="CK550" s="794"/>
      <c r="CL550" s="794"/>
      <c r="CM550" s="794"/>
      <c r="CN550" s="794"/>
      <c r="CO550" s="794"/>
      <c r="CP550" s="794"/>
      <c r="CQ550" s="794"/>
      <c r="CR550" s="794"/>
      <c r="CS550" s="794"/>
      <c r="CT550" s="794"/>
      <c r="CU550" s="794"/>
      <c r="CV550" s="797"/>
      <c r="CW550" s="794"/>
      <c r="CX550" s="794"/>
      <c r="CY550" s="794"/>
      <c r="CZ550" s="794"/>
      <c r="DA550" s="794"/>
      <c r="DB550" s="794"/>
      <c r="DC550" s="794"/>
      <c r="DD550" s="794"/>
      <c r="DE550" s="794"/>
      <c r="DF550" s="794"/>
      <c r="DG550" s="794"/>
      <c r="DH550" s="794"/>
      <c r="DI550" s="794"/>
      <c r="DJ550" s="794"/>
      <c r="DK550" s="794"/>
      <c r="DL550" s="794"/>
      <c r="DM550" s="794"/>
      <c r="DN550" s="794"/>
      <c r="DO550" s="794"/>
      <c r="DP550" s="794"/>
      <c r="DQ550" s="794"/>
      <c r="DR550" s="812" t="str">
        <f t="shared" si="139"/>
        <v/>
      </c>
      <c r="DS550" s="806" t="str">
        <f t="shared" si="140"/>
        <v/>
      </c>
      <c r="DT550" s="807" t="str">
        <f t="shared" si="141"/>
        <v/>
      </c>
      <c r="DU550" s="807" t="str">
        <f t="shared" si="142"/>
        <v/>
      </c>
      <c r="DV550" s="808" t="str">
        <f t="shared" si="143"/>
        <v/>
      </c>
      <c r="DW550" s="793"/>
      <c r="DX550" s="794"/>
      <c r="DY550" s="794"/>
      <c r="DZ550" s="797"/>
      <c r="EA550" s="797"/>
      <c r="EB550" s="797"/>
      <c r="EC550" s="797"/>
      <c r="ED550" s="797"/>
      <c r="EE550" s="797"/>
      <c r="EF550" s="797"/>
      <c r="EG550" s="797"/>
      <c r="EH550" s="797"/>
      <c r="EI550" s="797"/>
      <c r="EJ550" s="797"/>
      <c r="EK550" s="797"/>
      <c r="EL550" s="797"/>
      <c r="EM550" s="794"/>
      <c r="EN550" s="794"/>
      <c r="EO550" s="794"/>
      <c r="EP550" s="794"/>
      <c r="EQ550" s="794"/>
      <c r="ER550" s="794"/>
      <c r="ES550" s="794"/>
      <c r="ET550" s="794"/>
      <c r="EU550" s="794"/>
      <c r="EV550" s="794"/>
      <c r="EW550" s="794"/>
      <c r="EX550" s="794"/>
      <c r="EY550" s="794"/>
      <c r="EZ550" s="797"/>
      <c r="FA550" s="794"/>
      <c r="FB550" s="794"/>
      <c r="FC550" s="794"/>
      <c r="FD550" s="794"/>
      <c r="FE550" s="794"/>
      <c r="FF550" s="794"/>
      <c r="FG550" s="794"/>
      <c r="FH550" s="794"/>
      <c r="FI550" s="794"/>
      <c r="FJ550" s="794"/>
      <c r="FK550" s="794"/>
      <c r="FL550" s="794"/>
      <c r="FM550" s="794"/>
      <c r="FN550" s="794"/>
      <c r="FO550" s="794"/>
      <c r="FP550" s="794"/>
      <c r="FQ550" s="794"/>
      <c r="FR550" s="794"/>
      <c r="FS550" s="794"/>
      <c r="FT550" s="794"/>
      <c r="FU550" s="794"/>
      <c r="FV550" s="812" t="str">
        <f t="shared" si="134"/>
        <v/>
      </c>
      <c r="FW550" s="806" t="str">
        <f t="shared" si="135"/>
        <v/>
      </c>
      <c r="FX550" s="807" t="str">
        <f t="shared" si="136"/>
        <v/>
      </c>
      <c r="FY550" s="807" t="str">
        <f t="shared" si="137"/>
        <v/>
      </c>
      <c r="FZ550" s="808" t="str">
        <f t="shared" si="138"/>
        <v/>
      </c>
    </row>
    <row r="551" spans="14:182" x14ac:dyDescent="0.2">
      <c r="N551" s="804">
        <f>SUM(AirVision!A550)</f>
        <v>0</v>
      </c>
      <c r="O551" s="793"/>
      <c r="P551" s="794"/>
      <c r="Q551" s="794"/>
      <c r="R551" s="797"/>
      <c r="S551" s="797"/>
      <c r="T551" s="797"/>
      <c r="U551" s="797"/>
      <c r="V551" s="797"/>
      <c r="W551" s="797"/>
      <c r="X551" s="797"/>
      <c r="Y551" s="797"/>
      <c r="Z551" s="797"/>
      <c r="AA551" s="797"/>
      <c r="AB551" s="797"/>
      <c r="AC551" s="797"/>
      <c r="AD551" s="797"/>
      <c r="AE551" s="794"/>
      <c r="AF551" s="794"/>
      <c r="AG551" s="794"/>
      <c r="AH551" s="794"/>
      <c r="AI551" s="794"/>
      <c r="AJ551" s="794"/>
      <c r="AK551" s="794"/>
      <c r="AL551" s="794"/>
      <c r="AM551" s="794"/>
      <c r="AN551" s="794"/>
      <c r="AO551" s="794"/>
      <c r="AP551" s="794"/>
      <c r="AQ551" s="794"/>
      <c r="AR551" s="794"/>
      <c r="AS551" s="794"/>
      <c r="AT551" s="794"/>
      <c r="AU551" s="794"/>
      <c r="AV551" s="794"/>
      <c r="AW551" s="794"/>
      <c r="AX551" s="794"/>
      <c r="AY551" s="794"/>
      <c r="AZ551" s="794"/>
      <c r="BA551" s="794"/>
      <c r="BB551" s="794"/>
      <c r="BC551" s="794"/>
      <c r="BD551" s="794"/>
      <c r="BE551" s="794"/>
      <c r="BF551" s="794"/>
      <c r="BG551" s="794"/>
      <c r="BH551" s="794"/>
      <c r="BI551" s="794"/>
      <c r="BJ551" s="794"/>
      <c r="BK551" s="794"/>
      <c r="BL551" s="794"/>
      <c r="BM551" s="794"/>
      <c r="BN551" s="812" t="str">
        <f t="shared" si="129"/>
        <v/>
      </c>
      <c r="BO551" s="806" t="str">
        <f t="shared" si="130"/>
        <v/>
      </c>
      <c r="BP551" s="807" t="str">
        <f t="shared" si="131"/>
        <v/>
      </c>
      <c r="BQ551" s="807" t="str">
        <f t="shared" si="132"/>
        <v/>
      </c>
      <c r="BR551" s="808" t="str">
        <f t="shared" si="133"/>
        <v/>
      </c>
      <c r="BS551" s="793"/>
      <c r="BT551" s="794"/>
      <c r="BU551" s="794"/>
      <c r="BV551" s="797"/>
      <c r="BW551" s="797"/>
      <c r="BX551" s="797"/>
      <c r="BY551" s="797"/>
      <c r="BZ551" s="797"/>
      <c r="CA551" s="797"/>
      <c r="CB551" s="797"/>
      <c r="CC551" s="797"/>
      <c r="CD551" s="797"/>
      <c r="CE551" s="797"/>
      <c r="CF551" s="797"/>
      <c r="CG551" s="797"/>
      <c r="CH551" s="797"/>
      <c r="CI551" s="794"/>
      <c r="CJ551" s="794"/>
      <c r="CK551" s="794"/>
      <c r="CL551" s="794"/>
      <c r="CM551" s="794"/>
      <c r="CN551" s="794"/>
      <c r="CO551" s="794"/>
      <c r="CP551" s="794"/>
      <c r="CQ551" s="794"/>
      <c r="CR551" s="794"/>
      <c r="CS551" s="794"/>
      <c r="CT551" s="794"/>
      <c r="CU551" s="794"/>
      <c r="CV551" s="797"/>
      <c r="CW551" s="794"/>
      <c r="CX551" s="794"/>
      <c r="CY551" s="794"/>
      <c r="CZ551" s="794"/>
      <c r="DA551" s="794"/>
      <c r="DB551" s="794"/>
      <c r="DC551" s="794"/>
      <c r="DD551" s="794"/>
      <c r="DE551" s="794"/>
      <c r="DF551" s="794"/>
      <c r="DG551" s="794"/>
      <c r="DH551" s="794"/>
      <c r="DI551" s="794"/>
      <c r="DJ551" s="794"/>
      <c r="DK551" s="794"/>
      <c r="DL551" s="794"/>
      <c r="DM551" s="794"/>
      <c r="DN551" s="794"/>
      <c r="DO551" s="794"/>
      <c r="DP551" s="794"/>
      <c r="DQ551" s="794"/>
      <c r="DR551" s="812" t="str">
        <f t="shared" si="139"/>
        <v/>
      </c>
      <c r="DS551" s="806" t="str">
        <f t="shared" si="140"/>
        <v/>
      </c>
      <c r="DT551" s="807" t="str">
        <f t="shared" si="141"/>
        <v/>
      </c>
      <c r="DU551" s="807" t="str">
        <f t="shared" si="142"/>
        <v/>
      </c>
      <c r="DV551" s="808" t="str">
        <f t="shared" si="143"/>
        <v/>
      </c>
      <c r="DW551" s="793"/>
      <c r="DX551" s="794"/>
      <c r="DY551" s="794"/>
      <c r="DZ551" s="797"/>
      <c r="EA551" s="797"/>
      <c r="EB551" s="797"/>
      <c r="EC551" s="797"/>
      <c r="ED551" s="797"/>
      <c r="EE551" s="797"/>
      <c r="EF551" s="797"/>
      <c r="EG551" s="797"/>
      <c r="EH551" s="797"/>
      <c r="EI551" s="797"/>
      <c r="EJ551" s="797"/>
      <c r="EK551" s="797"/>
      <c r="EL551" s="797"/>
      <c r="EM551" s="794"/>
      <c r="EN551" s="794"/>
      <c r="EO551" s="794"/>
      <c r="EP551" s="794"/>
      <c r="EQ551" s="794"/>
      <c r="ER551" s="794"/>
      <c r="ES551" s="794"/>
      <c r="ET551" s="794"/>
      <c r="EU551" s="794"/>
      <c r="EV551" s="794"/>
      <c r="EW551" s="794"/>
      <c r="EX551" s="794"/>
      <c r="EY551" s="794"/>
      <c r="EZ551" s="797"/>
      <c r="FA551" s="794"/>
      <c r="FB551" s="794"/>
      <c r="FC551" s="794"/>
      <c r="FD551" s="794"/>
      <c r="FE551" s="794"/>
      <c r="FF551" s="794"/>
      <c r="FG551" s="794"/>
      <c r="FH551" s="794"/>
      <c r="FI551" s="794"/>
      <c r="FJ551" s="794"/>
      <c r="FK551" s="794"/>
      <c r="FL551" s="794"/>
      <c r="FM551" s="794"/>
      <c r="FN551" s="794"/>
      <c r="FO551" s="794"/>
      <c r="FP551" s="794"/>
      <c r="FQ551" s="794"/>
      <c r="FR551" s="794"/>
      <c r="FS551" s="794"/>
      <c r="FT551" s="794"/>
      <c r="FU551" s="794"/>
      <c r="FV551" s="812" t="str">
        <f t="shared" si="134"/>
        <v/>
      </c>
      <c r="FW551" s="806" t="str">
        <f t="shared" si="135"/>
        <v/>
      </c>
      <c r="FX551" s="807" t="str">
        <f t="shared" si="136"/>
        <v/>
      </c>
      <c r="FY551" s="807" t="str">
        <f t="shared" si="137"/>
        <v/>
      </c>
      <c r="FZ551" s="808" t="str">
        <f t="shared" si="138"/>
        <v/>
      </c>
    </row>
    <row r="552" spans="14:182" x14ac:dyDescent="0.2">
      <c r="N552" s="804">
        <f>SUM(AirVision!A551)</f>
        <v>0</v>
      </c>
      <c r="O552" s="793"/>
      <c r="P552" s="794"/>
      <c r="Q552" s="794"/>
      <c r="R552" s="797"/>
      <c r="S552" s="797"/>
      <c r="T552" s="797"/>
      <c r="U552" s="797"/>
      <c r="V552" s="797"/>
      <c r="W552" s="797"/>
      <c r="X552" s="797"/>
      <c r="Y552" s="797"/>
      <c r="Z552" s="797"/>
      <c r="AA552" s="797"/>
      <c r="AB552" s="797"/>
      <c r="AC552" s="797"/>
      <c r="AD552" s="797"/>
      <c r="AE552" s="794"/>
      <c r="AF552" s="794"/>
      <c r="AG552" s="794"/>
      <c r="AH552" s="794"/>
      <c r="AI552" s="794"/>
      <c r="AJ552" s="794"/>
      <c r="AK552" s="794"/>
      <c r="AL552" s="794"/>
      <c r="AM552" s="794"/>
      <c r="AN552" s="794"/>
      <c r="AO552" s="794"/>
      <c r="AP552" s="794"/>
      <c r="AQ552" s="794"/>
      <c r="AR552" s="794"/>
      <c r="AS552" s="794"/>
      <c r="AT552" s="794"/>
      <c r="AU552" s="794"/>
      <c r="AV552" s="794"/>
      <c r="AW552" s="794"/>
      <c r="AX552" s="794"/>
      <c r="AY552" s="794"/>
      <c r="AZ552" s="794"/>
      <c r="BA552" s="794"/>
      <c r="BB552" s="794"/>
      <c r="BC552" s="794"/>
      <c r="BD552" s="794"/>
      <c r="BE552" s="794"/>
      <c r="BF552" s="794"/>
      <c r="BG552" s="794"/>
      <c r="BH552" s="794"/>
      <c r="BI552" s="794"/>
      <c r="BJ552" s="794"/>
      <c r="BK552" s="794"/>
      <c r="BL552" s="794"/>
      <c r="BM552" s="794"/>
      <c r="BN552" s="812" t="str">
        <f t="shared" si="129"/>
        <v/>
      </c>
      <c r="BO552" s="806" t="str">
        <f t="shared" si="130"/>
        <v/>
      </c>
      <c r="BP552" s="807" t="str">
        <f t="shared" si="131"/>
        <v/>
      </c>
      <c r="BQ552" s="807" t="str">
        <f t="shared" si="132"/>
        <v/>
      </c>
      <c r="BR552" s="808" t="str">
        <f t="shared" si="133"/>
        <v/>
      </c>
      <c r="BS552" s="793"/>
      <c r="BT552" s="794"/>
      <c r="BU552" s="794"/>
      <c r="BV552" s="797"/>
      <c r="BW552" s="797"/>
      <c r="BX552" s="797"/>
      <c r="BY552" s="797"/>
      <c r="BZ552" s="797"/>
      <c r="CA552" s="797"/>
      <c r="CB552" s="797"/>
      <c r="CC552" s="797"/>
      <c r="CD552" s="797"/>
      <c r="CE552" s="797"/>
      <c r="CF552" s="797"/>
      <c r="CG552" s="797"/>
      <c r="CH552" s="797"/>
      <c r="CI552" s="794"/>
      <c r="CJ552" s="794"/>
      <c r="CK552" s="794"/>
      <c r="CL552" s="794"/>
      <c r="CM552" s="794"/>
      <c r="CN552" s="794"/>
      <c r="CO552" s="794"/>
      <c r="CP552" s="794"/>
      <c r="CQ552" s="794"/>
      <c r="CR552" s="794"/>
      <c r="CS552" s="794"/>
      <c r="CT552" s="794"/>
      <c r="CU552" s="794"/>
      <c r="CV552" s="797"/>
      <c r="CW552" s="794"/>
      <c r="CX552" s="794"/>
      <c r="CY552" s="794"/>
      <c r="CZ552" s="794"/>
      <c r="DA552" s="794"/>
      <c r="DB552" s="794"/>
      <c r="DC552" s="794"/>
      <c r="DD552" s="794"/>
      <c r="DE552" s="794"/>
      <c r="DF552" s="794"/>
      <c r="DG552" s="794"/>
      <c r="DH552" s="794"/>
      <c r="DI552" s="794"/>
      <c r="DJ552" s="794"/>
      <c r="DK552" s="794"/>
      <c r="DL552" s="794"/>
      <c r="DM552" s="794"/>
      <c r="DN552" s="794"/>
      <c r="DO552" s="794"/>
      <c r="DP552" s="794"/>
      <c r="DQ552" s="794"/>
      <c r="DR552" s="812" t="str">
        <f t="shared" si="139"/>
        <v/>
      </c>
      <c r="DS552" s="806" t="str">
        <f t="shared" si="140"/>
        <v/>
      </c>
      <c r="DT552" s="807" t="str">
        <f t="shared" si="141"/>
        <v/>
      </c>
      <c r="DU552" s="807" t="str">
        <f t="shared" si="142"/>
        <v/>
      </c>
      <c r="DV552" s="808" t="str">
        <f t="shared" si="143"/>
        <v/>
      </c>
      <c r="DW552" s="793"/>
      <c r="DX552" s="794"/>
      <c r="DY552" s="794"/>
      <c r="DZ552" s="797"/>
      <c r="EA552" s="797"/>
      <c r="EB552" s="797"/>
      <c r="EC552" s="797"/>
      <c r="ED552" s="797"/>
      <c r="EE552" s="797"/>
      <c r="EF552" s="797"/>
      <c r="EG552" s="797"/>
      <c r="EH552" s="797"/>
      <c r="EI552" s="797"/>
      <c r="EJ552" s="797"/>
      <c r="EK552" s="797"/>
      <c r="EL552" s="797"/>
      <c r="EM552" s="794"/>
      <c r="EN552" s="794"/>
      <c r="EO552" s="794"/>
      <c r="EP552" s="794"/>
      <c r="EQ552" s="794"/>
      <c r="ER552" s="794"/>
      <c r="ES552" s="794"/>
      <c r="ET552" s="794"/>
      <c r="EU552" s="794"/>
      <c r="EV552" s="794"/>
      <c r="EW552" s="794"/>
      <c r="EX552" s="794"/>
      <c r="EY552" s="794"/>
      <c r="EZ552" s="797"/>
      <c r="FA552" s="794"/>
      <c r="FB552" s="794"/>
      <c r="FC552" s="794"/>
      <c r="FD552" s="794"/>
      <c r="FE552" s="794"/>
      <c r="FF552" s="794"/>
      <c r="FG552" s="794"/>
      <c r="FH552" s="794"/>
      <c r="FI552" s="794"/>
      <c r="FJ552" s="794"/>
      <c r="FK552" s="794"/>
      <c r="FL552" s="794"/>
      <c r="FM552" s="794"/>
      <c r="FN552" s="794"/>
      <c r="FO552" s="794"/>
      <c r="FP552" s="794"/>
      <c r="FQ552" s="794"/>
      <c r="FR552" s="794"/>
      <c r="FS552" s="794"/>
      <c r="FT552" s="794"/>
      <c r="FU552" s="794"/>
      <c r="FV552" s="812" t="str">
        <f t="shared" si="134"/>
        <v/>
      </c>
      <c r="FW552" s="806" t="str">
        <f t="shared" si="135"/>
        <v/>
      </c>
      <c r="FX552" s="807" t="str">
        <f t="shared" si="136"/>
        <v/>
      </c>
      <c r="FY552" s="807" t="str">
        <f t="shared" si="137"/>
        <v/>
      </c>
      <c r="FZ552" s="808" t="str">
        <f t="shared" si="138"/>
        <v/>
      </c>
    </row>
    <row r="553" spans="14:182" x14ac:dyDescent="0.2">
      <c r="N553" s="804">
        <f>SUM(AirVision!A552)</f>
        <v>0</v>
      </c>
      <c r="O553" s="793"/>
      <c r="P553" s="794"/>
      <c r="Q553" s="794"/>
      <c r="R553" s="797"/>
      <c r="S553" s="797"/>
      <c r="T553" s="797"/>
      <c r="U553" s="797"/>
      <c r="V553" s="797"/>
      <c r="W553" s="797"/>
      <c r="X553" s="797"/>
      <c r="Y553" s="797"/>
      <c r="Z553" s="797"/>
      <c r="AA553" s="797"/>
      <c r="AB553" s="797"/>
      <c r="AC553" s="797"/>
      <c r="AD553" s="797"/>
      <c r="AE553" s="794"/>
      <c r="AF553" s="794"/>
      <c r="AG553" s="794"/>
      <c r="AH553" s="794"/>
      <c r="AI553" s="794"/>
      <c r="AJ553" s="794"/>
      <c r="AK553" s="794"/>
      <c r="AL553" s="794"/>
      <c r="AM553" s="794"/>
      <c r="AN553" s="794"/>
      <c r="AO553" s="794"/>
      <c r="AP553" s="794"/>
      <c r="AQ553" s="794"/>
      <c r="AR553" s="794"/>
      <c r="AS553" s="794"/>
      <c r="AT553" s="794"/>
      <c r="AU553" s="794"/>
      <c r="AV553" s="794"/>
      <c r="AW553" s="794"/>
      <c r="AX553" s="794"/>
      <c r="AY553" s="794"/>
      <c r="AZ553" s="794"/>
      <c r="BA553" s="794"/>
      <c r="BB553" s="794"/>
      <c r="BC553" s="794"/>
      <c r="BD553" s="794"/>
      <c r="BE553" s="794"/>
      <c r="BF553" s="794"/>
      <c r="BG553" s="794"/>
      <c r="BH553" s="794"/>
      <c r="BI553" s="794"/>
      <c r="BJ553" s="794"/>
      <c r="BK553" s="794"/>
      <c r="BL553" s="794"/>
      <c r="BM553" s="794"/>
      <c r="BN553" s="812" t="str">
        <f t="shared" si="129"/>
        <v/>
      </c>
      <c r="BO553" s="806" t="str">
        <f t="shared" si="130"/>
        <v/>
      </c>
      <c r="BP553" s="807" t="str">
        <f t="shared" si="131"/>
        <v/>
      </c>
      <c r="BQ553" s="807" t="str">
        <f t="shared" si="132"/>
        <v/>
      </c>
      <c r="BR553" s="808" t="str">
        <f t="shared" si="133"/>
        <v/>
      </c>
      <c r="BS553" s="793"/>
      <c r="BT553" s="794"/>
      <c r="BU553" s="794"/>
      <c r="BV553" s="797"/>
      <c r="BW553" s="797"/>
      <c r="BX553" s="797"/>
      <c r="BY553" s="797"/>
      <c r="BZ553" s="797"/>
      <c r="CA553" s="797"/>
      <c r="CB553" s="797"/>
      <c r="CC553" s="797"/>
      <c r="CD553" s="797"/>
      <c r="CE553" s="797"/>
      <c r="CF553" s="797"/>
      <c r="CG553" s="797"/>
      <c r="CH553" s="797"/>
      <c r="CI553" s="794"/>
      <c r="CJ553" s="794"/>
      <c r="CK553" s="794"/>
      <c r="CL553" s="794"/>
      <c r="CM553" s="794"/>
      <c r="CN553" s="794"/>
      <c r="CO553" s="794"/>
      <c r="CP553" s="794"/>
      <c r="CQ553" s="794"/>
      <c r="CR553" s="794"/>
      <c r="CS553" s="794"/>
      <c r="CT553" s="794"/>
      <c r="CU553" s="794"/>
      <c r="CV553" s="797"/>
      <c r="CW553" s="794"/>
      <c r="CX553" s="794"/>
      <c r="CY553" s="794"/>
      <c r="CZ553" s="794"/>
      <c r="DA553" s="794"/>
      <c r="DB553" s="794"/>
      <c r="DC553" s="794"/>
      <c r="DD553" s="794"/>
      <c r="DE553" s="794"/>
      <c r="DF553" s="794"/>
      <c r="DG553" s="794"/>
      <c r="DH553" s="794"/>
      <c r="DI553" s="794"/>
      <c r="DJ553" s="794"/>
      <c r="DK553" s="794"/>
      <c r="DL553" s="794"/>
      <c r="DM553" s="794"/>
      <c r="DN553" s="794"/>
      <c r="DO553" s="794"/>
      <c r="DP553" s="794"/>
      <c r="DQ553" s="794"/>
      <c r="DR553" s="812" t="str">
        <f t="shared" si="139"/>
        <v/>
      </c>
      <c r="DS553" s="806" t="str">
        <f t="shared" si="140"/>
        <v/>
      </c>
      <c r="DT553" s="807" t="str">
        <f t="shared" si="141"/>
        <v/>
      </c>
      <c r="DU553" s="807" t="str">
        <f t="shared" si="142"/>
        <v/>
      </c>
      <c r="DV553" s="808" t="str">
        <f t="shared" si="143"/>
        <v/>
      </c>
      <c r="DW553" s="793"/>
      <c r="DX553" s="794"/>
      <c r="DY553" s="794"/>
      <c r="DZ553" s="797"/>
      <c r="EA553" s="797"/>
      <c r="EB553" s="797"/>
      <c r="EC553" s="797"/>
      <c r="ED553" s="797"/>
      <c r="EE553" s="797"/>
      <c r="EF553" s="797"/>
      <c r="EG553" s="797"/>
      <c r="EH553" s="797"/>
      <c r="EI553" s="797"/>
      <c r="EJ553" s="797"/>
      <c r="EK553" s="797"/>
      <c r="EL553" s="797"/>
      <c r="EM553" s="794"/>
      <c r="EN553" s="794"/>
      <c r="EO553" s="794"/>
      <c r="EP553" s="794"/>
      <c r="EQ553" s="794"/>
      <c r="ER553" s="794"/>
      <c r="ES553" s="794"/>
      <c r="ET553" s="794"/>
      <c r="EU553" s="794"/>
      <c r="EV553" s="794"/>
      <c r="EW553" s="794"/>
      <c r="EX553" s="794"/>
      <c r="EY553" s="794"/>
      <c r="EZ553" s="797"/>
      <c r="FA553" s="794"/>
      <c r="FB553" s="794"/>
      <c r="FC553" s="794"/>
      <c r="FD553" s="794"/>
      <c r="FE553" s="794"/>
      <c r="FF553" s="794"/>
      <c r="FG553" s="794"/>
      <c r="FH553" s="794"/>
      <c r="FI553" s="794"/>
      <c r="FJ553" s="794"/>
      <c r="FK553" s="794"/>
      <c r="FL553" s="794"/>
      <c r="FM553" s="794"/>
      <c r="FN553" s="794"/>
      <c r="FO553" s="794"/>
      <c r="FP553" s="794"/>
      <c r="FQ553" s="794"/>
      <c r="FR553" s="794"/>
      <c r="FS553" s="794"/>
      <c r="FT553" s="794"/>
      <c r="FU553" s="794"/>
      <c r="FV553" s="812" t="str">
        <f t="shared" si="134"/>
        <v/>
      </c>
      <c r="FW553" s="806" t="str">
        <f t="shared" si="135"/>
        <v/>
      </c>
      <c r="FX553" s="807" t="str">
        <f t="shared" si="136"/>
        <v/>
      </c>
      <c r="FY553" s="807" t="str">
        <f t="shared" si="137"/>
        <v/>
      </c>
      <c r="FZ553" s="808" t="str">
        <f t="shared" si="138"/>
        <v/>
      </c>
    </row>
    <row r="554" spans="14:182" x14ac:dyDescent="0.2">
      <c r="N554" s="804">
        <f>SUM(AirVision!A553)</f>
        <v>0</v>
      </c>
      <c r="O554" s="793"/>
      <c r="P554" s="794"/>
      <c r="Q554" s="794"/>
      <c r="R554" s="797"/>
      <c r="S554" s="797"/>
      <c r="T554" s="797"/>
      <c r="U554" s="797"/>
      <c r="V554" s="797"/>
      <c r="W554" s="797"/>
      <c r="X554" s="797"/>
      <c r="Y554" s="797"/>
      <c r="Z554" s="797"/>
      <c r="AA554" s="797"/>
      <c r="AB554" s="797"/>
      <c r="AC554" s="797"/>
      <c r="AD554" s="797"/>
      <c r="AE554" s="794"/>
      <c r="AF554" s="794"/>
      <c r="AG554" s="794"/>
      <c r="AH554" s="794"/>
      <c r="AI554" s="794"/>
      <c r="AJ554" s="794"/>
      <c r="AK554" s="794"/>
      <c r="AL554" s="794"/>
      <c r="AM554" s="794"/>
      <c r="AN554" s="794"/>
      <c r="AO554" s="794"/>
      <c r="AP554" s="794"/>
      <c r="AQ554" s="794"/>
      <c r="AR554" s="794"/>
      <c r="AS554" s="794"/>
      <c r="AT554" s="794"/>
      <c r="AU554" s="794"/>
      <c r="AV554" s="794"/>
      <c r="AW554" s="794"/>
      <c r="AX554" s="794"/>
      <c r="AY554" s="794"/>
      <c r="AZ554" s="794"/>
      <c r="BA554" s="794"/>
      <c r="BB554" s="794"/>
      <c r="BC554" s="794"/>
      <c r="BD554" s="794"/>
      <c r="BE554" s="794"/>
      <c r="BF554" s="794"/>
      <c r="BG554" s="794"/>
      <c r="BH554" s="794"/>
      <c r="BI554" s="794"/>
      <c r="BJ554" s="794"/>
      <c r="BK554" s="794"/>
      <c r="BL554" s="794"/>
      <c r="BM554" s="794"/>
      <c r="BN554" s="812" t="str">
        <f t="shared" si="129"/>
        <v/>
      </c>
      <c r="BO554" s="806" t="str">
        <f t="shared" si="130"/>
        <v/>
      </c>
      <c r="BP554" s="807" t="str">
        <f t="shared" si="131"/>
        <v/>
      </c>
      <c r="BQ554" s="807" t="str">
        <f t="shared" si="132"/>
        <v/>
      </c>
      <c r="BR554" s="808" t="str">
        <f t="shared" si="133"/>
        <v/>
      </c>
      <c r="BS554" s="793"/>
      <c r="BT554" s="794"/>
      <c r="BU554" s="794"/>
      <c r="BV554" s="797"/>
      <c r="BW554" s="797"/>
      <c r="BX554" s="797"/>
      <c r="BY554" s="797"/>
      <c r="BZ554" s="797"/>
      <c r="CA554" s="797"/>
      <c r="CB554" s="797"/>
      <c r="CC554" s="797"/>
      <c r="CD554" s="797"/>
      <c r="CE554" s="797"/>
      <c r="CF554" s="797"/>
      <c r="CG554" s="797"/>
      <c r="CH554" s="797"/>
      <c r="CI554" s="794"/>
      <c r="CJ554" s="794"/>
      <c r="CK554" s="794"/>
      <c r="CL554" s="794"/>
      <c r="CM554" s="794"/>
      <c r="CN554" s="794"/>
      <c r="CO554" s="794"/>
      <c r="CP554" s="794"/>
      <c r="CQ554" s="794"/>
      <c r="CR554" s="794"/>
      <c r="CS554" s="794"/>
      <c r="CT554" s="794"/>
      <c r="CU554" s="794"/>
      <c r="CV554" s="797"/>
      <c r="CW554" s="794"/>
      <c r="CX554" s="794"/>
      <c r="CY554" s="794"/>
      <c r="CZ554" s="794"/>
      <c r="DA554" s="794"/>
      <c r="DB554" s="794"/>
      <c r="DC554" s="794"/>
      <c r="DD554" s="794"/>
      <c r="DE554" s="794"/>
      <c r="DF554" s="794"/>
      <c r="DG554" s="794"/>
      <c r="DH554" s="794"/>
      <c r="DI554" s="794"/>
      <c r="DJ554" s="794"/>
      <c r="DK554" s="794"/>
      <c r="DL554" s="794"/>
      <c r="DM554" s="794"/>
      <c r="DN554" s="794"/>
      <c r="DO554" s="794"/>
      <c r="DP554" s="794"/>
      <c r="DQ554" s="794"/>
      <c r="DR554" s="812" t="str">
        <f t="shared" si="139"/>
        <v/>
      </c>
      <c r="DS554" s="806" t="str">
        <f t="shared" si="140"/>
        <v/>
      </c>
      <c r="DT554" s="807" t="str">
        <f t="shared" si="141"/>
        <v/>
      </c>
      <c r="DU554" s="807" t="str">
        <f t="shared" si="142"/>
        <v/>
      </c>
      <c r="DV554" s="808" t="str">
        <f t="shared" si="143"/>
        <v/>
      </c>
      <c r="DW554" s="793"/>
      <c r="DX554" s="794"/>
      <c r="DY554" s="794"/>
      <c r="DZ554" s="797"/>
      <c r="EA554" s="797"/>
      <c r="EB554" s="797"/>
      <c r="EC554" s="797"/>
      <c r="ED554" s="797"/>
      <c r="EE554" s="797"/>
      <c r="EF554" s="797"/>
      <c r="EG554" s="797"/>
      <c r="EH554" s="797"/>
      <c r="EI554" s="797"/>
      <c r="EJ554" s="797"/>
      <c r="EK554" s="797"/>
      <c r="EL554" s="797"/>
      <c r="EM554" s="794"/>
      <c r="EN554" s="794"/>
      <c r="EO554" s="794"/>
      <c r="EP554" s="794"/>
      <c r="EQ554" s="794"/>
      <c r="ER554" s="794"/>
      <c r="ES554" s="794"/>
      <c r="ET554" s="794"/>
      <c r="EU554" s="794"/>
      <c r="EV554" s="794"/>
      <c r="EW554" s="794"/>
      <c r="EX554" s="794"/>
      <c r="EY554" s="794"/>
      <c r="EZ554" s="797"/>
      <c r="FA554" s="794"/>
      <c r="FB554" s="794"/>
      <c r="FC554" s="794"/>
      <c r="FD554" s="794"/>
      <c r="FE554" s="794"/>
      <c r="FF554" s="794"/>
      <c r="FG554" s="794"/>
      <c r="FH554" s="794"/>
      <c r="FI554" s="794"/>
      <c r="FJ554" s="794"/>
      <c r="FK554" s="794"/>
      <c r="FL554" s="794"/>
      <c r="FM554" s="794"/>
      <c r="FN554" s="794"/>
      <c r="FO554" s="794"/>
      <c r="FP554" s="794"/>
      <c r="FQ554" s="794"/>
      <c r="FR554" s="794"/>
      <c r="FS554" s="794"/>
      <c r="FT554" s="794"/>
      <c r="FU554" s="794"/>
      <c r="FV554" s="812" t="str">
        <f t="shared" si="134"/>
        <v/>
      </c>
      <c r="FW554" s="806" t="str">
        <f t="shared" si="135"/>
        <v/>
      </c>
      <c r="FX554" s="807" t="str">
        <f t="shared" si="136"/>
        <v/>
      </c>
      <c r="FY554" s="807" t="str">
        <f t="shared" si="137"/>
        <v/>
      </c>
      <c r="FZ554" s="808" t="str">
        <f t="shared" si="138"/>
        <v/>
      </c>
    </row>
    <row r="555" spans="14:182" x14ac:dyDescent="0.2">
      <c r="N555" s="804">
        <f>SUM(AirVision!A554)</f>
        <v>0</v>
      </c>
      <c r="O555" s="793"/>
      <c r="P555" s="794"/>
      <c r="Q555" s="794"/>
      <c r="R555" s="797"/>
      <c r="S555" s="797"/>
      <c r="T555" s="797"/>
      <c r="U555" s="797"/>
      <c r="V555" s="797"/>
      <c r="W555" s="797"/>
      <c r="X555" s="797"/>
      <c r="Y555" s="797"/>
      <c r="Z555" s="797"/>
      <c r="AA555" s="797"/>
      <c r="AB555" s="797"/>
      <c r="AC555" s="797"/>
      <c r="AD555" s="797"/>
      <c r="AE555" s="794"/>
      <c r="AF555" s="794"/>
      <c r="AG555" s="794"/>
      <c r="AH555" s="794"/>
      <c r="AI555" s="794"/>
      <c r="AJ555" s="794"/>
      <c r="AK555" s="794"/>
      <c r="AL555" s="794"/>
      <c r="AM555" s="794"/>
      <c r="AN555" s="794"/>
      <c r="AO555" s="794"/>
      <c r="AP555" s="794"/>
      <c r="AQ555" s="794"/>
      <c r="AR555" s="794"/>
      <c r="AS555" s="794"/>
      <c r="AT555" s="794"/>
      <c r="AU555" s="794"/>
      <c r="AV555" s="794"/>
      <c r="AW555" s="794"/>
      <c r="AX555" s="794"/>
      <c r="AY555" s="794"/>
      <c r="AZ555" s="794"/>
      <c r="BA555" s="794"/>
      <c r="BB555" s="794"/>
      <c r="BC555" s="794"/>
      <c r="BD555" s="794"/>
      <c r="BE555" s="794"/>
      <c r="BF555" s="794"/>
      <c r="BG555" s="794"/>
      <c r="BH555" s="794"/>
      <c r="BI555" s="794"/>
      <c r="BJ555" s="794"/>
      <c r="BK555" s="794"/>
      <c r="BL555" s="794"/>
      <c r="BM555" s="794"/>
      <c r="BN555" s="812" t="str">
        <f t="shared" si="129"/>
        <v/>
      </c>
      <c r="BO555" s="806" t="str">
        <f t="shared" si="130"/>
        <v/>
      </c>
      <c r="BP555" s="807" t="str">
        <f t="shared" si="131"/>
        <v/>
      </c>
      <c r="BQ555" s="807" t="str">
        <f t="shared" si="132"/>
        <v/>
      </c>
      <c r="BR555" s="808" t="str">
        <f t="shared" si="133"/>
        <v/>
      </c>
      <c r="BS555" s="793"/>
      <c r="BT555" s="794"/>
      <c r="BU555" s="794"/>
      <c r="BV555" s="797"/>
      <c r="BW555" s="797"/>
      <c r="BX555" s="797"/>
      <c r="BY555" s="797"/>
      <c r="BZ555" s="797"/>
      <c r="CA555" s="797"/>
      <c r="CB555" s="797"/>
      <c r="CC555" s="797"/>
      <c r="CD555" s="797"/>
      <c r="CE555" s="797"/>
      <c r="CF555" s="797"/>
      <c r="CG555" s="797"/>
      <c r="CH555" s="797"/>
      <c r="CI555" s="794"/>
      <c r="CJ555" s="794"/>
      <c r="CK555" s="794"/>
      <c r="CL555" s="794"/>
      <c r="CM555" s="794"/>
      <c r="CN555" s="794"/>
      <c r="CO555" s="794"/>
      <c r="CP555" s="794"/>
      <c r="CQ555" s="794"/>
      <c r="CR555" s="794"/>
      <c r="CS555" s="794"/>
      <c r="CT555" s="794"/>
      <c r="CU555" s="794"/>
      <c r="CV555" s="797"/>
      <c r="CW555" s="794"/>
      <c r="CX555" s="794"/>
      <c r="CY555" s="794"/>
      <c r="CZ555" s="794"/>
      <c r="DA555" s="794"/>
      <c r="DB555" s="794"/>
      <c r="DC555" s="794"/>
      <c r="DD555" s="794"/>
      <c r="DE555" s="794"/>
      <c r="DF555" s="794"/>
      <c r="DG555" s="794"/>
      <c r="DH555" s="794"/>
      <c r="DI555" s="794"/>
      <c r="DJ555" s="794"/>
      <c r="DK555" s="794"/>
      <c r="DL555" s="794"/>
      <c r="DM555" s="794"/>
      <c r="DN555" s="794"/>
      <c r="DO555" s="794"/>
      <c r="DP555" s="794"/>
      <c r="DQ555" s="794"/>
      <c r="DR555" s="812" t="str">
        <f t="shared" si="139"/>
        <v/>
      </c>
      <c r="DS555" s="806" t="str">
        <f t="shared" si="140"/>
        <v/>
      </c>
      <c r="DT555" s="807" t="str">
        <f t="shared" si="141"/>
        <v/>
      </c>
      <c r="DU555" s="807" t="str">
        <f t="shared" si="142"/>
        <v/>
      </c>
      <c r="DV555" s="808" t="str">
        <f t="shared" si="143"/>
        <v/>
      </c>
      <c r="DW555" s="793"/>
      <c r="DX555" s="794"/>
      <c r="DY555" s="794"/>
      <c r="DZ555" s="797"/>
      <c r="EA555" s="797"/>
      <c r="EB555" s="797"/>
      <c r="EC555" s="797"/>
      <c r="ED555" s="797"/>
      <c r="EE555" s="797"/>
      <c r="EF555" s="797"/>
      <c r="EG555" s="797"/>
      <c r="EH555" s="797"/>
      <c r="EI555" s="797"/>
      <c r="EJ555" s="797"/>
      <c r="EK555" s="797"/>
      <c r="EL555" s="797"/>
      <c r="EM555" s="794"/>
      <c r="EN555" s="794"/>
      <c r="EO555" s="794"/>
      <c r="EP555" s="794"/>
      <c r="EQ555" s="794"/>
      <c r="ER555" s="794"/>
      <c r="ES555" s="794"/>
      <c r="ET555" s="794"/>
      <c r="EU555" s="794"/>
      <c r="EV555" s="794"/>
      <c r="EW555" s="794"/>
      <c r="EX555" s="794"/>
      <c r="EY555" s="794"/>
      <c r="EZ555" s="797"/>
      <c r="FA555" s="794"/>
      <c r="FB555" s="794"/>
      <c r="FC555" s="794"/>
      <c r="FD555" s="794"/>
      <c r="FE555" s="794"/>
      <c r="FF555" s="794"/>
      <c r="FG555" s="794"/>
      <c r="FH555" s="794"/>
      <c r="FI555" s="794"/>
      <c r="FJ555" s="794"/>
      <c r="FK555" s="794"/>
      <c r="FL555" s="794"/>
      <c r="FM555" s="794"/>
      <c r="FN555" s="794"/>
      <c r="FO555" s="794"/>
      <c r="FP555" s="794"/>
      <c r="FQ555" s="794"/>
      <c r="FR555" s="794"/>
      <c r="FS555" s="794"/>
      <c r="FT555" s="794"/>
      <c r="FU555" s="794"/>
      <c r="FV555" s="812" t="str">
        <f t="shared" si="134"/>
        <v/>
      </c>
      <c r="FW555" s="806" t="str">
        <f t="shared" si="135"/>
        <v/>
      </c>
      <c r="FX555" s="807" t="str">
        <f t="shared" si="136"/>
        <v/>
      </c>
      <c r="FY555" s="807" t="str">
        <f t="shared" si="137"/>
        <v/>
      </c>
      <c r="FZ555" s="808" t="str">
        <f t="shared" si="138"/>
        <v/>
      </c>
    </row>
    <row r="556" spans="14:182" x14ac:dyDescent="0.2">
      <c r="N556" s="804">
        <f>SUM(AirVision!A555)</f>
        <v>0</v>
      </c>
      <c r="O556" s="793"/>
      <c r="P556" s="794"/>
      <c r="Q556" s="794"/>
      <c r="R556" s="797"/>
      <c r="S556" s="797"/>
      <c r="T556" s="797"/>
      <c r="U556" s="797"/>
      <c r="V556" s="797"/>
      <c r="W556" s="797"/>
      <c r="X556" s="797"/>
      <c r="Y556" s="797"/>
      <c r="Z556" s="797"/>
      <c r="AA556" s="797"/>
      <c r="AB556" s="797"/>
      <c r="AC556" s="797"/>
      <c r="AD556" s="797"/>
      <c r="AE556" s="794"/>
      <c r="AF556" s="794"/>
      <c r="AG556" s="794"/>
      <c r="AH556" s="794"/>
      <c r="AI556" s="794"/>
      <c r="AJ556" s="794"/>
      <c r="AK556" s="794"/>
      <c r="AL556" s="794"/>
      <c r="AM556" s="794"/>
      <c r="AN556" s="794"/>
      <c r="AO556" s="794"/>
      <c r="AP556" s="794"/>
      <c r="AQ556" s="794"/>
      <c r="AR556" s="794"/>
      <c r="AS556" s="794"/>
      <c r="AT556" s="794"/>
      <c r="AU556" s="794"/>
      <c r="AV556" s="794"/>
      <c r="AW556" s="794"/>
      <c r="AX556" s="794"/>
      <c r="AY556" s="794"/>
      <c r="AZ556" s="794"/>
      <c r="BA556" s="794"/>
      <c r="BB556" s="794"/>
      <c r="BC556" s="794"/>
      <c r="BD556" s="794"/>
      <c r="BE556" s="794"/>
      <c r="BF556" s="794"/>
      <c r="BG556" s="794"/>
      <c r="BH556" s="794"/>
      <c r="BI556" s="794"/>
      <c r="BJ556" s="794"/>
      <c r="BK556" s="794"/>
      <c r="BL556" s="794"/>
      <c r="BM556" s="794"/>
      <c r="BN556" s="812" t="str">
        <f t="shared" si="129"/>
        <v/>
      </c>
      <c r="BO556" s="806" t="str">
        <f t="shared" si="130"/>
        <v/>
      </c>
      <c r="BP556" s="807" t="str">
        <f t="shared" si="131"/>
        <v/>
      </c>
      <c r="BQ556" s="807" t="str">
        <f t="shared" si="132"/>
        <v/>
      </c>
      <c r="BR556" s="808" t="str">
        <f t="shared" si="133"/>
        <v/>
      </c>
      <c r="BS556" s="793"/>
      <c r="BT556" s="794"/>
      <c r="BU556" s="794"/>
      <c r="BV556" s="797"/>
      <c r="BW556" s="797"/>
      <c r="BX556" s="797"/>
      <c r="BY556" s="797"/>
      <c r="BZ556" s="797"/>
      <c r="CA556" s="797"/>
      <c r="CB556" s="797"/>
      <c r="CC556" s="797"/>
      <c r="CD556" s="797"/>
      <c r="CE556" s="797"/>
      <c r="CF556" s="797"/>
      <c r="CG556" s="797"/>
      <c r="CH556" s="797"/>
      <c r="CI556" s="794"/>
      <c r="CJ556" s="794"/>
      <c r="CK556" s="794"/>
      <c r="CL556" s="794"/>
      <c r="CM556" s="794"/>
      <c r="CN556" s="794"/>
      <c r="CO556" s="794"/>
      <c r="CP556" s="794"/>
      <c r="CQ556" s="794"/>
      <c r="CR556" s="794"/>
      <c r="CS556" s="794"/>
      <c r="CT556" s="794"/>
      <c r="CU556" s="794"/>
      <c r="CV556" s="797"/>
      <c r="CW556" s="794"/>
      <c r="CX556" s="794"/>
      <c r="CY556" s="794"/>
      <c r="CZ556" s="794"/>
      <c r="DA556" s="794"/>
      <c r="DB556" s="794"/>
      <c r="DC556" s="794"/>
      <c r="DD556" s="794"/>
      <c r="DE556" s="794"/>
      <c r="DF556" s="794"/>
      <c r="DG556" s="794"/>
      <c r="DH556" s="794"/>
      <c r="DI556" s="794"/>
      <c r="DJ556" s="794"/>
      <c r="DK556" s="794"/>
      <c r="DL556" s="794"/>
      <c r="DM556" s="794"/>
      <c r="DN556" s="794"/>
      <c r="DO556" s="794"/>
      <c r="DP556" s="794"/>
      <c r="DQ556" s="794"/>
      <c r="DR556" s="812" t="str">
        <f t="shared" si="139"/>
        <v/>
      </c>
      <c r="DS556" s="806" t="str">
        <f t="shared" si="140"/>
        <v/>
      </c>
      <c r="DT556" s="807" t="str">
        <f t="shared" si="141"/>
        <v/>
      </c>
      <c r="DU556" s="807" t="str">
        <f t="shared" si="142"/>
        <v/>
      </c>
      <c r="DV556" s="808" t="str">
        <f t="shared" si="143"/>
        <v/>
      </c>
      <c r="DW556" s="793"/>
      <c r="DX556" s="794"/>
      <c r="DY556" s="794"/>
      <c r="DZ556" s="797"/>
      <c r="EA556" s="797"/>
      <c r="EB556" s="797"/>
      <c r="EC556" s="797"/>
      <c r="ED556" s="797"/>
      <c r="EE556" s="797"/>
      <c r="EF556" s="797"/>
      <c r="EG556" s="797"/>
      <c r="EH556" s="797"/>
      <c r="EI556" s="797"/>
      <c r="EJ556" s="797"/>
      <c r="EK556" s="797"/>
      <c r="EL556" s="797"/>
      <c r="EM556" s="794"/>
      <c r="EN556" s="794"/>
      <c r="EO556" s="794"/>
      <c r="EP556" s="794"/>
      <c r="EQ556" s="794"/>
      <c r="ER556" s="794"/>
      <c r="ES556" s="794"/>
      <c r="ET556" s="794"/>
      <c r="EU556" s="794"/>
      <c r="EV556" s="794"/>
      <c r="EW556" s="794"/>
      <c r="EX556" s="794"/>
      <c r="EY556" s="794"/>
      <c r="EZ556" s="797"/>
      <c r="FA556" s="794"/>
      <c r="FB556" s="794"/>
      <c r="FC556" s="794"/>
      <c r="FD556" s="794"/>
      <c r="FE556" s="794"/>
      <c r="FF556" s="794"/>
      <c r="FG556" s="794"/>
      <c r="FH556" s="794"/>
      <c r="FI556" s="794"/>
      <c r="FJ556" s="794"/>
      <c r="FK556" s="794"/>
      <c r="FL556" s="794"/>
      <c r="FM556" s="794"/>
      <c r="FN556" s="794"/>
      <c r="FO556" s="794"/>
      <c r="FP556" s="794"/>
      <c r="FQ556" s="794"/>
      <c r="FR556" s="794"/>
      <c r="FS556" s="794"/>
      <c r="FT556" s="794"/>
      <c r="FU556" s="794"/>
      <c r="FV556" s="812" t="str">
        <f t="shared" si="134"/>
        <v/>
      </c>
      <c r="FW556" s="806" t="str">
        <f t="shared" si="135"/>
        <v/>
      </c>
      <c r="FX556" s="807" t="str">
        <f t="shared" si="136"/>
        <v/>
      </c>
      <c r="FY556" s="807" t="str">
        <f t="shared" si="137"/>
        <v/>
      </c>
      <c r="FZ556" s="808" t="str">
        <f t="shared" si="138"/>
        <v/>
      </c>
    </row>
    <row r="557" spans="14:182" x14ac:dyDescent="0.2">
      <c r="N557" s="804">
        <f>SUM(AirVision!A556)</f>
        <v>0</v>
      </c>
      <c r="O557" s="793"/>
      <c r="P557" s="794"/>
      <c r="Q557" s="794"/>
      <c r="R557" s="797"/>
      <c r="S557" s="797"/>
      <c r="T557" s="797"/>
      <c r="U557" s="797"/>
      <c r="V557" s="797"/>
      <c r="W557" s="797"/>
      <c r="X557" s="797"/>
      <c r="Y557" s="797"/>
      <c r="Z557" s="797"/>
      <c r="AA557" s="797"/>
      <c r="AB557" s="797"/>
      <c r="AC557" s="797"/>
      <c r="AD557" s="797"/>
      <c r="AE557" s="794"/>
      <c r="AF557" s="794"/>
      <c r="AG557" s="794"/>
      <c r="AH557" s="794"/>
      <c r="AI557" s="794"/>
      <c r="AJ557" s="794"/>
      <c r="AK557" s="794"/>
      <c r="AL557" s="794"/>
      <c r="AM557" s="794"/>
      <c r="AN557" s="794"/>
      <c r="AO557" s="794"/>
      <c r="AP557" s="794"/>
      <c r="AQ557" s="794"/>
      <c r="AR557" s="794"/>
      <c r="AS557" s="794"/>
      <c r="AT557" s="794"/>
      <c r="AU557" s="794"/>
      <c r="AV557" s="794"/>
      <c r="AW557" s="794"/>
      <c r="AX557" s="794"/>
      <c r="AY557" s="794"/>
      <c r="AZ557" s="794"/>
      <c r="BA557" s="794"/>
      <c r="BB557" s="794"/>
      <c r="BC557" s="794"/>
      <c r="BD557" s="794"/>
      <c r="BE557" s="794"/>
      <c r="BF557" s="794"/>
      <c r="BG557" s="794"/>
      <c r="BH557" s="794"/>
      <c r="BI557" s="794"/>
      <c r="BJ557" s="794"/>
      <c r="BK557" s="794"/>
      <c r="BL557" s="794"/>
      <c r="BM557" s="794"/>
      <c r="BN557" s="812" t="str">
        <f t="shared" si="129"/>
        <v/>
      </c>
      <c r="BO557" s="806" t="str">
        <f t="shared" si="130"/>
        <v/>
      </c>
      <c r="BP557" s="807" t="str">
        <f t="shared" si="131"/>
        <v/>
      </c>
      <c r="BQ557" s="807" t="str">
        <f t="shared" si="132"/>
        <v/>
      </c>
      <c r="BR557" s="808" t="str">
        <f t="shared" si="133"/>
        <v/>
      </c>
      <c r="BS557" s="793"/>
      <c r="BT557" s="794"/>
      <c r="BU557" s="794"/>
      <c r="BV557" s="797"/>
      <c r="BW557" s="797"/>
      <c r="BX557" s="797"/>
      <c r="BY557" s="797"/>
      <c r="BZ557" s="797"/>
      <c r="CA557" s="797"/>
      <c r="CB557" s="797"/>
      <c r="CC557" s="797"/>
      <c r="CD557" s="797"/>
      <c r="CE557" s="797"/>
      <c r="CF557" s="797"/>
      <c r="CG557" s="797"/>
      <c r="CH557" s="797"/>
      <c r="CI557" s="794"/>
      <c r="CJ557" s="794"/>
      <c r="CK557" s="794"/>
      <c r="CL557" s="794"/>
      <c r="CM557" s="794"/>
      <c r="CN557" s="794"/>
      <c r="CO557" s="794"/>
      <c r="CP557" s="794"/>
      <c r="CQ557" s="794"/>
      <c r="CR557" s="794"/>
      <c r="CS557" s="794"/>
      <c r="CT557" s="794"/>
      <c r="CU557" s="794"/>
      <c r="CV557" s="797"/>
      <c r="CW557" s="794"/>
      <c r="CX557" s="794"/>
      <c r="CY557" s="794"/>
      <c r="CZ557" s="794"/>
      <c r="DA557" s="794"/>
      <c r="DB557" s="794"/>
      <c r="DC557" s="794"/>
      <c r="DD557" s="794"/>
      <c r="DE557" s="794"/>
      <c r="DF557" s="794"/>
      <c r="DG557" s="794"/>
      <c r="DH557" s="794"/>
      <c r="DI557" s="794"/>
      <c r="DJ557" s="794"/>
      <c r="DK557" s="794"/>
      <c r="DL557" s="794"/>
      <c r="DM557" s="794"/>
      <c r="DN557" s="794"/>
      <c r="DO557" s="794"/>
      <c r="DP557" s="794"/>
      <c r="DQ557" s="794"/>
      <c r="DR557" s="812" t="str">
        <f t="shared" si="139"/>
        <v/>
      </c>
      <c r="DS557" s="806" t="str">
        <f t="shared" si="140"/>
        <v/>
      </c>
      <c r="DT557" s="807" t="str">
        <f t="shared" si="141"/>
        <v/>
      </c>
      <c r="DU557" s="807" t="str">
        <f t="shared" si="142"/>
        <v/>
      </c>
      <c r="DV557" s="808" t="str">
        <f t="shared" si="143"/>
        <v/>
      </c>
      <c r="DW557" s="793"/>
      <c r="DX557" s="794"/>
      <c r="DY557" s="794"/>
      <c r="DZ557" s="797"/>
      <c r="EA557" s="797"/>
      <c r="EB557" s="797"/>
      <c r="EC557" s="797"/>
      <c r="ED557" s="797"/>
      <c r="EE557" s="797"/>
      <c r="EF557" s="797"/>
      <c r="EG557" s="797"/>
      <c r="EH557" s="797"/>
      <c r="EI557" s="797"/>
      <c r="EJ557" s="797"/>
      <c r="EK557" s="797"/>
      <c r="EL557" s="797"/>
      <c r="EM557" s="794"/>
      <c r="EN557" s="794"/>
      <c r="EO557" s="794"/>
      <c r="EP557" s="794"/>
      <c r="EQ557" s="794"/>
      <c r="ER557" s="794"/>
      <c r="ES557" s="794"/>
      <c r="ET557" s="794"/>
      <c r="EU557" s="794"/>
      <c r="EV557" s="794"/>
      <c r="EW557" s="794"/>
      <c r="EX557" s="794"/>
      <c r="EY557" s="794"/>
      <c r="EZ557" s="797"/>
      <c r="FA557" s="794"/>
      <c r="FB557" s="794"/>
      <c r="FC557" s="794"/>
      <c r="FD557" s="794"/>
      <c r="FE557" s="794"/>
      <c r="FF557" s="794"/>
      <c r="FG557" s="794"/>
      <c r="FH557" s="794"/>
      <c r="FI557" s="794"/>
      <c r="FJ557" s="794"/>
      <c r="FK557" s="794"/>
      <c r="FL557" s="794"/>
      <c r="FM557" s="794"/>
      <c r="FN557" s="794"/>
      <c r="FO557" s="794"/>
      <c r="FP557" s="794"/>
      <c r="FQ557" s="794"/>
      <c r="FR557" s="794"/>
      <c r="FS557" s="794"/>
      <c r="FT557" s="794"/>
      <c r="FU557" s="794"/>
      <c r="FV557" s="812" t="str">
        <f t="shared" si="134"/>
        <v/>
      </c>
      <c r="FW557" s="806" t="str">
        <f t="shared" si="135"/>
        <v/>
      </c>
      <c r="FX557" s="807" t="str">
        <f t="shared" si="136"/>
        <v/>
      </c>
      <c r="FY557" s="807" t="str">
        <f t="shared" si="137"/>
        <v/>
      </c>
      <c r="FZ557" s="808" t="str">
        <f t="shared" si="138"/>
        <v/>
      </c>
    </row>
    <row r="558" spans="14:182" x14ac:dyDescent="0.2">
      <c r="N558" s="804">
        <f>SUM(AirVision!A557)</f>
        <v>0</v>
      </c>
      <c r="O558" s="793"/>
      <c r="P558" s="794"/>
      <c r="Q558" s="794"/>
      <c r="R558" s="797"/>
      <c r="S558" s="797"/>
      <c r="T558" s="797"/>
      <c r="U558" s="797"/>
      <c r="V558" s="797"/>
      <c r="W558" s="797"/>
      <c r="X558" s="797"/>
      <c r="Y558" s="797"/>
      <c r="Z558" s="797"/>
      <c r="AA558" s="797"/>
      <c r="AB558" s="797"/>
      <c r="AC558" s="797"/>
      <c r="AD558" s="797"/>
      <c r="AE558" s="794"/>
      <c r="AF558" s="794"/>
      <c r="AG558" s="794"/>
      <c r="AH558" s="794"/>
      <c r="AI558" s="794"/>
      <c r="AJ558" s="794"/>
      <c r="AK558" s="794"/>
      <c r="AL558" s="794"/>
      <c r="AM558" s="794"/>
      <c r="AN558" s="794"/>
      <c r="AO558" s="794"/>
      <c r="AP558" s="794"/>
      <c r="AQ558" s="794"/>
      <c r="AR558" s="794"/>
      <c r="AS558" s="794"/>
      <c r="AT558" s="794"/>
      <c r="AU558" s="794"/>
      <c r="AV558" s="794"/>
      <c r="AW558" s="794"/>
      <c r="AX558" s="794"/>
      <c r="AY558" s="794"/>
      <c r="AZ558" s="794"/>
      <c r="BA558" s="794"/>
      <c r="BB558" s="794"/>
      <c r="BC558" s="794"/>
      <c r="BD558" s="794"/>
      <c r="BE558" s="794"/>
      <c r="BF558" s="794"/>
      <c r="BG558" s="794"/>
      <c r="BH558" s="794"/>
      <c r="BI558" s="794"/>
      <c r="BJ558" s="794"/>
      <c r="BK558" s="794"/>
      <c r="BL558" s="794"/>
      <c r="BM558" s="794"/>
      <c r="BN558" s="812" t="str">
        <f t="shared" si="129"/>
        <v/>
      </c>
      <c r="BO558" s="806" t="str">
        <f t="shared" si="130"/>
        <v/>
      </c>
      <c r="BP558" s="807" t="str">
        <f t="shared" si="131"/>
        <v/>
      </c>
      <c r="BQ558" s="807" t="str">
        <f t="shared" si="132"/>
        <v/>
      </c>
      <c r="BR558" s="808" t="str">
        <f t="shared" si="133"/>
        <v/>
      </c>
      <c r="BS558" s="793"/>
      <c r="BT558" s="794"/>
      <c r="BU558" s="794"/>
      <c r="BV558" s="797"/>
      <c r="BW558" s="797"/>
      <c r="BX558" s="797"/>
      <c r="BY558" s="797"/>
      <c r="BZ558" s="797"/>
      <c r="CA558" s="797"/>
      <c r="CB558" s="797"/>
      <c r="CC558" s="797"/>
      <c r="CD558" s="797"/>
      <c r="CE558" s="797"/>
      <c r="CF558" s="797"/>
      <c r="CG558" s="797"/>
      <c r="CH558" s="797"/>
      <c r="CI558" s="794"/>
      <c r="CJ558" s="794"/>
      <c r="CK558" s="794"/>
      <c r="CL558" s="794"/>
      <c r="CM558" s="794"/>
      <c r="CN558" s="794"/>
      <c r="CO558" s="794"/>
      <c r="CP558" s="794"/>
      <c r="CQ558" s="794"/>
      <c r="CR558" s="794"/>
      <c r="CS558" s="794"/>
      <c r="CT558" s="794"/>
      <c r="CU558" s="794"/>
      <c r="CV558" s="797"/>
      <c r="CW558" s="794"/>
      <c r="CX558" s="794"/>
      <c r="CY558" s="794"/>
      <c r="CZ558" s="794"/>
      <c r="DA558" s="794"/>
      <c r="DB558" s="794"/>
      <c r="DC558" s="794"/>
      <c r="DD558" s="794"/>
      <c r="DE558" s="794"/>
      <c r="DF558" s="794"/>
      <c r="DG558" s="794"/>
      <c r="DH558" s="794"/>
      <c r="DI558" s="794"/>
      <c r="DJ558" s="794"/>
      <c r="DK558" s="794"/>
      <c r="DL558" s="794"/>
      <c r="DM558" s="794"/>
      <c r="DN558" s="794"/>
      <c r="DO558" s="794"/>
      <c r="DP558" s="794"/>
      <c r="DQ558" s="794"/>
      <c r="DR558" s="812" t="str">
        <f t="shared" si="139"/>
        <v/>
      </c>
      <c r="DS558" s="806" t="str">
        <f t="shared" si="140"/>
        <v/>
      </c>
      <c r="DT558" s="807" t="str">
        <f t="shared" si="141"/>
        <v/>
      </c>
      <c r="DU558" s="807" t="str">
        <f t="shared" si="142"/>
        <v/>
      </c>
      <c r="DV558" s="808" t="str">
        <f t="shared" si="143"/>
        <v/>
      </c>
      <c r="DW558" s="793"/>
      <c r="DX558" s="794"/>
      <c r="DY558" s="794"/>
      <c r="DZ558" s="797"/>
      <c r="EA558" s="797"/>
      <c r="EB558" s="797"/>
      <c r="EC558" s="797"/>
      <c r="ED558" s="797"/>
      <c r="EE558" s="797"/>
      <c r="EF558" s="797"/>
      <c r="EG558" s="797"/>
      <c r="EH558" s="797"/>
      <c r="EI558" s="797"/>
      <c r="EJ558" s="797"/>
      <c r="EK558" s="797"/>
      <c r="EL558" s="797"/>
      <c r="EM558" s="794"/>
      <c r="EN558" s="794"/>
      <c r="EO558" s="794"/>
      <c r="EP558" s="794"/>
      <c r="EQ558" s="794"/>
      <c r="ER558" s="794"/>
      <c r="ES558" s="794"/>
      <c r="ET558" s="794"/>
      <c r="EU558" s="794"/>
      <c r="EV558" s="794"/>
      <c r="EW558" s="794"/>
      <c r="EX558" s="794"/>
      <c r="EY558" s="794"/>
      <c r="EZ558" s="797"/>
      <c r="FA558" s="794"/>
      <c r="FB558" s="794"/>
      <c r="FC558" s="794"/>
      <c r="FD558" s="794"/>
      <c r="FE558" s="794"/>
      <c r="FF558" s="794"/>
      <c r="FG558" s="794"/>
      <c r="FH558" s="794"/>
      <c r="FI558" s="794"/>
      <c r="FJ558" s="794"/>
      <c r="FK558" s="794"/>
      <c r="FL558" s="794"/>
      <c r="FM558" s="794"/>
      <c r="FN558" s="794"/>
      <c r="FO558" s="794"/>
      <c r="FP558" s="794"/>
      <c r="FQ558" s="794"/>
      <c r="FR558" s="794"/>
      <c r="FS558" s="794"/>
      <c r="FT558" s="794"/>
      <c r="FU558" s="794"/>
      <c r="FV558" s="812" t="str">
        <f t="shared" si="134"/>
        <v/>
      </c>
      <c r="FW558" s="806" t="str">
        <f t="shared" si="135"/>
        <v/>
      </c>
      <c r="FX558" s="807" t="str">
        <f t="shared" si="136"/>
        <v/>
      </c>
      <c r="FY558" s="807" t="str">
        <f t="shared" si="137"/>
        <v/>
      </c>
      <c r="FZ558" s="808" t="str">
        <f t="shared" si="138"/>
        <v/>
      </c>
    </row>
    <row r="559" spans="14:182" x14ac:dyDescent="0.2">
      <c r="N559" s="804">
        <f>SUM(AirVision!A558)</f>
        <v>0</v>
      </c>
      <c r="O559" s="793"/>
      <c r="P559" s="794"/>
      <c r="Q559" s="794"/>
      <c r="R559" s="797"/>
      <c r="S559" s="797"/>
      <c r="T559" s="797"/>
      <c r="U559" s="797"/>
      <c r="V559" s="797"/>
      <c r="W559" s="797"/>
      <c r="X559" s="797"/>
      <c r="Y559" s="797"/>
      <c r="Z559" s="797"/>
      <c r="AA559" s="797"/>
      <c r="AB559" s="797"/>
      <c r="AC559" s="797"/>
      <c r="AD559" s="797"/>
      <c r="AE559" s="794"/>
      <c r="AF559" s="794"/>
      <c r="AG559" s="794"/>
      <c r="AH559" s="794"/>
      <c r="AI559" s="794"/>
      <c r="AJ559" s="794"/>
      <c r="AK559" s="794"/>
      <c r="AL559" s="794"/>
      <c r="AM559" s="794"/>
      <c r="AN559" s="794"/>
      <c r="AO559" s="794"/>
      <c r="AP559" s="794"/>
      <c r="AQ559" s="794"/>
      <c r="AR559" s="794"/>
      <c r="AS559" s="794"/>
      <c r="AT559" s="794"/>
      <c r="AU559" s="794"/>
      <c r="AV559" s="794"/>
      <c r="AW559" s="794"/>
      <c r="AX559" s="794"/>
      <c r="AY559" s="794"/>
      <c r="AZ559" s="794"/>
      <c r="BA559" s="794"/>
      <c r="BB559" s="794"/>
      <c r="BC559" s="794"/>
      <c r="BD559" s="794"/>
      <c r="BE559" s="794"/>
      <c r="BF559" s="794"/>
      <c r="BG559" s="794"/>
      <c r="BH559" s="794"/>
      <c r="BI559" s="794"/>
      <c r="BJ559" s="794"/>
      <c r="BK559" s="794"/>
      <c r="BL559" s="794"/>
      <c r="BM559" s="794"/>
      <c r="BN559" s="812" t="str">
        <f t="shared" si="129"/>
        <v/>
      </c>
      <c r="BO559" s="806" t="str">
        <f t="shared" si="130"/>
        <v/>
      </c>
      <c r="BP559" s="807" t="str">
        <f t="shared" si="131"/>
        <v/>
      </c>
      <c r="BQ559" s="807" t="str">
        <f t="shared" si="132"/>
        <v/>
      </c>
      <c r="BR559" s="808" t="str">
        <f t="shared" si="133"/>
        <v/>
      </c>
      <c r="BS559" s="793"/>
      <c r="BT559" s="794"/>
      <c r="BU559" s="794"/>
      <c r="BV559" s="797"/>
      <c r="BW559" s="797"/>
      <c r="BX559" s="797"/>
      <c r="BY559" s="797"/>
      <c r="BZ559" s="797"/>
      <c r="CA559" s="797"/>
      <c r="CB559" s="797"/>
      <c r="CC559" s="797"/>
      <c r="CD559" s="797"/>
      <c r="CE559" s="797"/>
      <c r="CF559" s="797"/>
      <c r="CG559" s="797"/>
      <c r="CH559" s="797"/>
      <c r="CI559" s="794"/>
      <c r="CJ559" s="794"/>
      <c r="CK559" s="794"/>
      <c r="CL559" s="794"/>
      <c r="CM559" s="794"/>
      <c r="CN559" s="794"/>
      <c r="CO559" s="794"/>
      <c r="CP559" s="794"/>
      <c r="CQ559" s="794"/>
      <c r="CR559" s="794"/>
      <c r="CS559" s="794"/>
      <c r="CT559" s="794"/>
      <c r="CU559" s="794"/>
      <c r="CV559" s="797"/>
      <c r="CW559" s="794"/>
      <c r="CX559" s="794"/>
      <c r="CY559" s="794"/>
      <c r="CZ559" s="794"/>
      <c r="DA559" s="794"/>
      <c r="DB559" s="794"/>
      <c r="DC559" s="794"/>
      <c r="DD559" s="794"/>
      <c r="DE559" s="794"/>
      <c r="DF559" s="794"/>
      <c r="DG559" s="794"/>
      <c r="DH559" s="794"/>
      <c r="DI559" s="794"/>
      <c r="DJ559" s="794"/>
      <c r="DK559" s="794"/>
      <c r="DL559" s="794"/>
      <c r="DM559" s="794"/>
      <c r="DN559" s="794"/>
      <c r="DO559" s="794"/>
      <c r="DP559" s="794"/>
      <c r="DQ559" s="794"/>
      <c r="DR559" s="812" t="str">
        <f t="shared" si="139"/>
        <v/>
      </c>
      <c r="DS559" s="806" t="str">
        <f t="shared" si="140"/>
        <v/>
      </c>
      <c r="DT559" s="807" t="str">
        <f t="shared" si="141"/>
        <v/>
      </c>
      <c r="DU559" s="807" t="str">
        <f t="shared" si="142"/>
        <v/>
      </c>
      <c r="DV559" s="808" t="str">
        <f t="shared" si="143"/>
        <v/>
      </c>
      <c r="DW559" s="793"/>
      <c r="DX559" s="794"/>
      <c r="DY559" s="794"/>
      <c r="DZ559" s="797"/>
      <c r="EA559" s="797"/>
      <c r="EB559" s="797"/>
      <c r="EC559" s="797"/>
      <c r="ED559" s="797"/>
      <c r="EE559" s="797"/>
      <c r="EF559" s="797"/>
      <c r="EG559" s="797"/>
      <c r="EH559" s="797"/>
      <c r="EI559" s="797"/>
      <c r="EJ559" s="797"/>
      <c r="EK559" s="797"/>
      <c r="EL559" s="797"/>
      <c r="EM559" s="794"/>
      <c r="EN559" s="794"/>
      <c r="EO559" s="794"/>
      <c r="EP559" s="794"/>
      <c r="EQ559" s="794"/>
      <c r="ER559" s="794"/>
      <c r="ES559" s="794"/>
      <c r="ET559" s="794"/>
      <c r="EU559" s="794"/>
      <c r="EV559" s="794"/>
      <c r="EW559" s="794"/>
      <c r="EX559" s="794"/>
      <c r="EY559" s="794"/>
      <c r="EZ559" s="797"/>
      <c r="FA559" s="794"/>
      <c r="FB559" s="794"/>
      <c r="FC559" s="794"/>
      <c r="FD559" s="794"/>
      <c r="FE559" s="794"/>
      <c r="FF559" s="794"/>
      <c r="FG559" s="794"/>
      <c r="FH559" s="794"/>
      <c r="FI559" s="794"/>
      <c r="FJ559" s="794"/>
      <c r="FK559" s="794"/>
      <c r="FL559" s="794"/>
      <c r="FM559" s="794"/>
      <c r="FN559" s="794"/>
      <c r="FO559" s="794"/>
      <c r="FP559" s="794"/>
      <c r="FQ559" s="794"/>
      <c r="FR559" s="794"/>
      <c r="FS559" s="794"/>
      <c r="FT559" s="794"/>
      <c r="FU559" s="794"/>
      <c r="FV559" s="812" t="str">
        <f t="shared" si="134"/>
        <v/>
      </c>
      <c r="FW559" s="806" t="str">
        <f t="shared" si="135"/>
        <v/>
      </c>
      <c r="FX559" s="807" t="str">
        <f t="shared" si="136"/>
        <v/>
      </c>
      <c r="FY559" s="807" t="str">
        <f t="shared" si="137"/>
        <v/>
      </c>
      <c r="FZ559" s="808" t="str">
        <f t="shared" si="138"/>
        <v/>
      </c>
    </row>
    <row r="560" spans="14:182" x14ac:dyDescent="0.2">
      <c r="N560" s="804">
        <f>SUM(AirVision!A559)</f>
        <v>0</v>
      </c>
      <c r="O560" s="793"/>
      <c r="P560" s="794"/>
      <c r="Q560" s="794"/>
      <c r="R560" s="797"/>
      <c r="S560" s="797"/>
      <c r="T560" s="797"/>
      <c r="U560" s="797"/>
      <c r="V560" s="797"/>
      <c r="W560" s="797"/>
      <c r="X560" s="797"/>
      <c r="Y560" s="797"/>
      <c r="Z560" s="797"/>
      <c r="AA560" s="797"/>
      <c r="AB560" s="797"/>
      <c r="AC560" s="797"/>
      <c r="AD560" s="797"/>
      <c r="AE560" s="794"/>
      <c r="AF560" s="794"/>
      <c r="AG560" s="794"/>
      <c r="AH560" s="794"/>
      <c r="AI560" s="794"/>
      <c r="AJ560" s="794"/>
      <c r="AK560" s="794"/>
      <c r="AL560" s="794"/>
      <c r="AM560" s="794"/>
      <c r="AN560" s="794"/>
      <c r="AO560" s="794"/>
      <c r="AP560" s="794"/>
      <c r="AQ560" s="794"/>
      <c r="AR560" s="794"/>
      <c r="AS560" s="794"/>
      <c r="AT560" s="794"/>
      <c r="AU560" s="794"/>
      <c r="AV560" s="794"/>
      <c r="AW560" s="794"/>
      <c r="AX560" s="794"/>
      <c r="AY560" s="794"/>
      <c r="AZ560" s="794"/>
      <c r="BA560" s="794"/>
      <c r="BB560" s="794"/>
      <c r="BC560" s="794"/>
      <c r="BD560" s="794"/>
      <c r="BE560" s="794"/>
      <c r="BF560" s="794"/>
      <c r="BG560" s="794"/>
      <c r="BH560" s="794"/>
      <c r="BI560" s="794"/>
      <c r="BJ560" s="794"/>
      <c r="BK560" s="794"/>
      <c r="BL560" s="794"/>
      <c r="BM560" s="794"/>
      <c r="BN560" s="812" t="str">
        <f t="shared" si="129"/>
        <v/>
      </c>
      <c r="BO560" s="806" t="str">
        <f t="shared" si="130"/>
        <v/>
      </c>
      <c r="BP560" s="807" t="str">
        <f t="shared" si="131"/>
        <v/>
      </c>
      <c r="BQ560" s="807" t="str">
        <f t="shared" si="132"/>
        <v/>
      </c>
      <c r="BR560" s="808" t="str">
        <f t="shared" si="133"/>
        <v/>
      </c>
      <c r="BS560" s="793"/>
      <c r="BT560" s="794"/>
      <c r="BU560" s="794"/>
      <c r="BV560" s="797"/>
      <c r="BW560" s="797"/>
      <c r="BX560" s="797"/>
      <c r="BY560" s="797"/>
      <c r="BZ560" s="797"/>
      <c r="CA560" s="797"/>
      <c r="CB560" s="797"/>
      <c r="CC560" s="797"/>
      <c r="CD560" s="797"/>
      <c r="CE560" s="797"/>
      <c r="CF560" s="797"/>
      <c r="CG560" s="797"/>
      <c r="CH560" s="797"/>
      <c r="CI560" s="794"/>
      <c r="CJ560" s="794"/>
      <c r="CK560" s="794"/>
      <c r="CL560" s="794"/>
      <c r="CM560" s="794"/>
      <c r="CN560" s="794"/>
      <c r="CO560" s="794"/>
      <c r="CP560" s="794"/>
      <c r="CQ560" s="794"/>
      <c r="CR560" s="794"/>
      <c r="CS560" s="794"/>
      <c r="CT560" s="794"/>
      <c r="CU560" s="794"/>
      <c r="CV560" s="797"/>
      <c r="CW560" s="794"/>
      <c r="CX560" s="794"/>
      <c r="CY560" s="794"/>
      <c r="CZ560" s="794"/>
      <c r="DA560" s="794"/>
      <c r="DB560" s="794"/>
      <c r="DC560" s="794"/>
      <c r="DD560" s="794"/>
      <c r="DE560" s="794"/>
      <c r="DF560" s="794"/>
      <c r="DG560" s="794"/>
      <c r="DH560" s="794"/>
      <c r="DI560" s="794"/>
      <c r="DJ560" s="794"/>
      <c r="DK560" s="794"/>
      <c r="DL560" s="794"/>
      <c r="DM560" s="794"/>
      <c r="DN560" s="794"/>
      <c r="DO560" s="794"/>
      <c r="DP560" s="794"/>
      <c r="DQ560" s="794"/>
      <c r="DR560" s="812" t="str">
        <f t="shared" si="139"/>
        <v/>
      </c>
      <c r="DS560" s="806" t="str">
        <f t="shared" si="140"/>
        <v/>
      </c>
      <c r="DT560" s="807" t="str">
        <f t="shared" si="141"/>
        <v/>
      </c>
      <c r="DU560" s="807" t="str">
        <f t="shared" si="142"/>
        <v/>
      </c>
      <c r="DV560" s="808" t="str">
        <f t="shared" si="143"/>
        <v/>
      </c>
      <c r="DW560" s="793"/>
      <c r="DX560" s="794"/>
      <c r="DY560" s="794"/>
      <c r="DZ560" s="797"/>
      <c r="EA560" s="797"/>
      <c r="EB560" s="797"/>
      <c r="EC560" s="797"/>
      <c r="ED560" s="797"/>
      <c r="EE560" s="797"/>
      <c r="EF560" s="797"/>
      <c r="EG560" s="797"/>
      <c r="EH560" s="797"/>
      <c r="EI560" s="797"/>
      <c r="EJ560" s="797"/>
      <c r="EK560" s="797"/>
      <c r="EL560" s="797"/>
      <c r="EM560" s="794"/>
      <c r="EN560" s="794"/>
      <c r="EO560" s="794"/>
      <c r="EP560" s="794"/>
      <c r="EQ560" s="794"/>
      <c r="ER560" s="794"/>
      <c r="ES560" s="794"/>
      <c r="ET560" s="794"/>
      <c r="EU560" s="794"/>
      <c r="EV560" s="794"/>
      <c r="EW560" s="794"/>
      <c r="EX560" s="794"/>
      <c r="EY560" s="794"/>
      <c r="EZ560" s="797"/>
      <c r="FA560" s="794"/>
      <c r="FB560" s="794"/>
      <c r="FC560" s="794"/>
      <c r="FD560" s="794"/>
      <c r="FE560" s="794"/>
      <c r="FF560" s="794"/>
      <c r="FG560" s="794"/>
      <c r="FH560" s="794"/>
      <c r="FI560" s="794"/>
      <c r="FJ560" s="794"/>
      <c r="FK560" s="794"/>
      <c r="FL560" s="794"/>
      <c r="FM560" s="794"/>
      <c r="FN560" s="794"/>
      <c r="FO560" s="794"/>
      <c r="FP560" s="794"/>
      <c r="FQ560" s="794"/>
      <c r="FR560" s="794"/>
      <c r="FS560" s="794"/>
      <c r="FT560" s="794"/>
      <c r="FU560" s="794"/>
      <c r="FV560" s="812" t="str">
        <f t="shared" si="134"/>
        <v/>
      </c>
      <c r="FW560" s="806" t="str">
        <f t="shared" si="135"/>
        <v/>
      </c>
      <c r="FX560" s="807" t="str">
        <f t="shared" si="136"/>
        <v/>
      </c>
      <c r="FY560" s="807" t="str">
        <f t="shared" si="137"/>
        <v/>
      </c>
      <c r="FZ560" s="808" t="str">
        <f t="shared" si="138"/>
        <v/>
      </c>
    </row>
    <row r="561" spans="14:182" x14ac:dyDescent="0.2">
      <c r="N561" s="804">
        <f>SUM(AirVision!A560)</f>
        <v>0</v>
      </c>
      <c r="O561" s="793"/>
      <c r="P561" s="794"/>
      <c r="Q561" s="794"/>
      <c r="R561" s="797"/>
      <c r="S561" s="797"/>
      <c r="T561" s="797"/>
      <c r="U561" s="797"/>
      <c r="V561" s="797"/>
      <c r="W561" s="797"/>
      <c r="X561" s="797"/>
      <c r="Y561" s="797"/>
      <c r="Z561" s="797"/>
      <c r="AA561" s="797"/>
      <c r="AB561" s="797"/>
      <c r="AC561" s="797"/>
      <c r="AD561" s="797"/>
      <c r="AE561" s="794"/>
      <c r="AF561" s="794"/>
      <c r="AG561" s="794"/>
      <c r="AH561" s="794"/>
      <c r="AI561" s="794"/>
      <c r="AJ561" s="794"/>
      <c r="AK561" s="794"/>
      <c r="AL561" s="794"/>
      <c r="AM561" s="794"/>
      <c r="AN561" s="794"/>
      <c r="AO561" s="794"/>
      <c r="AP561" s="794"/>
      <c r="AQ561" s="794"/>
      <c r="AR561" s="794"/>
      <c r="AS561" s="794"/>
      <c r="AT561" s="794"/>
      <c r="AU561" s="794"/>
      <c r="AV561" s="794"/>
      <c r="AW561" s="794"/>
      <c r="AX561" s="794"/>
      <c r="AY561" s="794"/>
      <c r="AZ561" s="794"/>
      <c r="BA561" s="794"/>
      <c r="BB561" s="794"/>
      <c r="BC561" s="794"/>
      <c r="BD561" s="794"/>
      <c r="BE561" s="794"/>
      <c r="BF561" s="794"/>
      <c r="BG561" s="794"/>
      <c r="BH561" s="794"/>
      <c r="BI561" s="794"/>
      <c r="BJ561" s="794"/>
      <c r="BK561" s="794"/>
      <c r="BL561" s="794"/>
      <c r="BM561" s="794"/>
      <c r="BN561" s="812" t="str">
        <f t="shared" si="129"/>
        <v/>
      </c>
      <c r="BO561" s="806" t="str">
        <f t="shared" si="130"/>
        <v/>
      </c>
      <c r="BP561" s="807" t="str">
        <f t="shared" si="131"/>
        <v/>
      </c>
      <c r="BQ561" s="807" t="str">
        <f t="shared" si="132"/>
        <v/>
      </c>
      <c r="BR561" s="808" t="str">
        <f t="shared" si="133"/>
        <v/>
      </c>
      <c r="BS561" s="793"/>
      <c r="BT561" s="794"/>
      <c r="BU561" s="794"/>
      <c r="BV561" s="797"/>
      <c r="BW561" s="797"/>
      <c r="BX561" s="797"/>
      <c r="BY561" s="797"/>
      <c r="BZ561" s="797"/>
      <c r="CA561" s="797"/>
      <c r="CB561" s="797"/>
      <c r="CC561" s="797"/>
      <c r="CD561" s="797"/>
      <c r="CE561" s="797"/>
      <c r="CF561" s="797"/>
      <c r="CG561" s="797"/>
      <c r="CH561" s="797"/>
      <c r="CI561" s="794"/>
      <c r="CJ561" s="794"/>
      <c r="CK561" s="794"/>
      <c r="CL561" s="794"/>
      <c r="CM561" s="794"/>
      <c r="CN561" s="794"/>
      <c r="CO561" s="794"/>
      <c r="CP561" s="794"/>
      <c r="CQ561" s="794"/>
      <c r="CR561" s="794"/>
      <c r="CS561" s="794"/>
      <c r="CT561" s="794"/>
      <c r="CU561" s="794"/>
      <c r="CV561" s="797"/>
      <c r="CW561" s="794"/>
      <c r="CX561" s="794"/>
      <c r="CY561" s="794"/>
      <c r="CZ561" s="794"/>
      <c r="DA561" s="794"/>
      <c r="DB561" s="794"/>
      <c r="DC561" s="794"/>
      <c r="DD561" s="794"/>
      <c r="DE561" s="794"/>
      <c r="DF561" s="794"/>
      <c r="DG561" s="794"/>
      <c r="DH561" s="794"/>
      <c r="DI561" s="794"/>
      <c r="DJ561" s="794"/>
      <c r="DK561" s="794"/>
      <c r="DL561" s="794"/>
      <c r="DM561" s="794"/>
      <c r="DN561" s="794"/>
      <c r="DO561" s="794"/>
      <c r="DP561" s="794"/>
      <c r="DQ561" s="794"/>
      <c r="DR561" s="812" t="str">
        <f t="shared" si="139"/>
        <v/>
      </c>
      <c r="DS561" s="806" t="str">
        <f t="shared" si="140"/>
        <v/>
      </c>
      <c r="DT561" s="807" t="str">
        <f t="shared" si="141"/>
        <v/>
      </c>
      <c r="DU561" s="807" t="str">
        <f t="shared" si="142"/>
        <v/>
      </c>
      <c r="DV561" s="808" t="str">
        <f t="shared" si="143"/>
        <v/>
      </c>
      <c r="DW561" s="793"/>
      <c r="DX561" s="794"/>
      <c r="DY561" s="794"/>
      <c r="DZ561" s="797"/>
      <c r="EA561" s="797"/>
      <c r="EB561" s="797"/>
      <c r="EC561" s="797"/>
      <c r="ED561" s="797"/>
      <c r="EE561" s="797"/>
      <c r="EF561" s="797"/>
      <c r="EG561" s="797"/>
      <c r="EH561" s="797"/>
      <c r="EI561" s="797"/>
      <c r="EJ561" s="797"/>
      <c r="EK561" s="797"/>
      <c r="EL561" s="797"/>
      <c r="EM561" s="794"/>
      <c r="EN561" s="794"/>
      <c r="EO561" s="794"/>
      <c r="EP561" s="794"/>
      <c r="EQ561" s="794"/>
      <c r="ER561" s="794"/>
      <c r="ES561" s="794"/>
      <c r="ET561" s="794"/>
      <c r="EU561" s="794"/>
      <c r="EV561" s="794"/>
      <c r="EW561" s="794"/>
      <c r="EX561" s="794"/>
      <c r="EY561" s="794"/>
      <c r="EZ561" s="797"/>
      <c r="FA561" s="794"/>
      <c r="FB561" s="794"/>
      <c r="FC561" s="794"/>
      <c r="FD561" s="794"/>
      <c r="FE561" s="794"/>
      <c r="FF561" s="794"/>
      <c r="FG561" s="794"/>
      <c r="FH561" s="794"/>
      <c r="FI561" s="794"/>
      <c r="FJ561" s="794"/>
      <c r="FK561" s="794"/>
      <c r="FL561" s="794"/>
      <c r="FM561" s="794"/>
      <c r="FN561" s="794"/>
      <c r="FO561" s="794"/>
      <c r="FP561" s="794"/>
      <c r="FQ561" s="794"/>
      <c r="FR561" s="794"/>
      <c r="FS561" s="794"/>
      <c r="FT561" s="794"/>
      <c r="FU561" s="794"/>
      <c r="FV561" s="812" t="str">
        <f t="shared" si="134"/>
        <v/>
      </c>
      <c r="FW561" s="806" t="str">
        <f t="shared" si="135"/>
        <v/>
      </c>
      <c r="FX561" s="807" t="str">
        <f t="shared" si="136"/>
        <v/>
      </c>
      <c r="FY561" s="807" t="str">
        <f t="shared" si="137"/>
        <v/>
      </c>
      <c r="FZ561" s="808" t="str">
        <f t="shared" si="138"/>
        <v/>
      </c>
    </row>
    <row r="562" spans="14:182" x14ac:dyDescent="0.2">
      <c r="N562" s="804">
        <f>SUM(AirVision!A561)</f>
        <v>0</v>
      </c>
      <c r="O562" s="793"/>
      <c r="P562" s="794"/>
      <c r="Q562" s="794"/>
      <c r="R562" s="797"/>
      <c r="S562" s="797"/>
      <c r="T562" s="797"/>
      <c r="U562" s="797"/>
      <c r="V562" s="797"/>
      <c r="W562" s="797"/>
      <c r="X562" s="797"/>
      <c r="Y562" s="797"/>
      <c r="Z562" s="797"/>
      <c r="AA562" s="797"/>
      <c r="AB562" s="797"/>
      <c r="AC562" s="797"/>
      <c r="AD562" s="797"/>
      <c r="AE562" s="794"/>
      <c r="AF562" s="794"/>
      <c r="AG562" s="794"/>
      <c r="AH562" s="794"/>
      <c r="AI562" s="794"/>
      <c r="AJ562" s="794"/>
      <c r="AK562" s="794"/>
      <c r="AL562" s="794"/>
      <c r="AM562" s="794"/>
      <c r="AN562" s="794"/>
      <c r="AO562" s="794"/>
      <c r="AP562" s="794"/>
      <c r="AQ562" s="794"/>
      <c r="AR562" s="794"/>
      <c r="AS562" s="794"/>
      <c r="AT562" s="794"/>
      <c r="AU562" s="794"/>
      <c r="AV562" s="794"/>
      <c r="AW562" s="794"/>
      <c r="AX562" s="794"/>
      <c r="AY562" s="794"/>
      <c r="AZ562" s="794"/>
      <c r="BA562" s="794"/>
      <c r="BB562" s="794"/>
      <c r="BC562" s="794"/>
      <c r="BD562" s="794"/>
      <c r="BE562" s="794"/>
      <c r="BF562" s="794"/>
      <c r="BG562" s="794"/>
      <c r="BH562" s="794"/>
      <c r="BI562" s="794"/>
      <c r="BJ562" s="794"/>
      <c r="BK562" s="794"/>
      <c r="BL562" s="794"/>
      <c r="BM562" s="794"/>
      <c r="BN562" s="812" t="str">
        <f t="shared" si="129"/>
        <v/>
      </c>
      <c r="BO562" s="806" t="str">
        <f t="shared" si="130"/>
        <v/>
      </c>
      <c r="BP562" s="807" t="str">
        <f t="shared" si="131"/>
        <v/>
      </c>
      <c r="BQ562" s="807" t="str">
        <f t="shared" si="132"/>
        <v/>
      </c>
      <c r="BR562" s="808" t="str">
        <f t="shared" si="133"/>
        <v/>
      </c>
      <c r="BS562" s="793"/>
      <c r="BT562" s="794"/>
      <c r="BU562" s="794"/>
      <c r="BV562" s="797"/>
      <c r="BW562" s="797"/>
      <c r="BX562" s="797"/>
      <c r="BY562" s="797"/>
      <c r="BZ562" s="797"/>
      <c r="CA562" s="797"/>
      <c r="CB562" s="797"/>
      <c r="CC562" s="797"/>
      <c r="CD562" s="797"/>
      <c r="CE562" s="797"/>
      <c r="CF562" s="797"/>
      <c r="CG562" s="797"/>
      <c r="CH562" s="797"/>
      <c r="CI562" s="794"/>
      <c r="CJ562" s="794"/>
      <c r="CK562" s="794"/>
      <c r="CL562" s="794"/>
      <c r="CM562" s="794"/>
      <c r="CN562" s="794"/>
      <c r="CO562" s="794"/>
      <c r="CP562" s="794"/>
      <c r="CQ562" s="794"/>
      <c r="CR562" s="794"/>
      <c r="CS562" s="794"/>
      <c r="CT562" s="794"/>
      <c r="CU562" s="794"/>
      <c r="CV562" s="797"/>
      <c r="CW562" s="794"/>
      <c r="CX562" s="794"/>
      <c r="CY562" s="794"/>
      <c r="CZ562" s="794"/>
      <c r="DA562" s="794"/>
      <c r="DB562" s="794"/>
      <c r="DC562" s="794"/>
      <c r="DD562" s="794"/>
      <c r="DE562" s="794"/>
      <c r="DF562" s="794"/>
      <c r="DG562" s="794"/>
      <c r="DH562" s="794"/>
      <c r="DI562" s="794"/>
      <c r="DJ562" s="794"/>
      <c r="DK562" s="794"/>
      <c r="DL562" s="794"/>
      <c r="DM562" s="794"/>
      <c r="DN562" s="794"/>
      <c r="DO562" s="794"/>
      <c r="DP562" s="794"/>
      <c r="DQ562" s="794"/>
      <c r="DR562" s="812" t="str">
        <f t="shared" si="139"/>
        <v/>
      </c>
      <c r="DS562" s="806" t="str">
        <f t="shared" si="140"/>
        <v/>
      </c>
      <c r="DT562" s="807" t="str">
        <f t="shared" si="141"/>
        <v/>
      </c>
      <c r="DU562" s="807" t="str">
        <f t="shared" si="142"/>
        <v/>
      </c>
      <c r="DV562" s="808" t="str">
        <f t="shared" si="143"/>
        <v/>
      </c>
      <c r="DW562" s="793"/>
      <c r="DX562" s="794"/>
      <c r="DY562" s="794"/>
      <c r="DZ562" s="797"/>
      <c r="EA562" s="797"/>
      <c r="EB562" s="797"/>
      <c r="EC562" s="797"/>
      <c r="ED562" s="797"/>
      <c r="EE562" s="797"/>
      <c r="EF562" s="797"/>
      <c r="EG562" s="797"/>
      <c r="EH562" s="797"/>
      <c r="EI562" s="797"/>
      <c r="EJ562" s="797"/>
      <c r="EK562" s="797"/>
      <c r="EL562" s="797"/>
      <c r="EM562" s="794"/>
      <c r="EN562" s="794"/>
      <c r="EO562" s="794"/>
      <c r="EP562" s="794"/>
      <c r="EQ562" s="794"/>
      <c r="ER562" s="794"/>
      <c r="ES562" s="794"/>
      <c r="ET562" s="794"/>
      <c r="EU562" s="794"/>
      <c r="EV562" s="794"/>
      <c r="EW562" s="794"/>
      <c r="EX562" s="794"/>
      <c r="EY562" s="794"/>
      <c r="EZ562" s="797"/>
      <c r="FA562" s="794"/>
      <c r="FB562" s="794"/>
      <c r="FC562" s="794"/>
      <c r="FD562" s="794"/>
      <c r="FE562" s="794"/>
      <c r="FF562" s="794"/>
      <c r="FG562" s="794"/>
      <c r="FH562" s="794"/>
      <c r="FI562" s="794"/>
      <c r="FJ562" s="794"/>
      <c r="FK562" s="794"/>
      <c r="FL562" s="794"/>
      <c r="FM562" s="794"/>
      <c r="FN562" s="794"/>
      <c r="FO562" s="794"/>
      <c r="FP562" s="794"/>
      <c r="FQ562" s="794"/>
      <c r="FR562" s="794"/>
      <c r="FS562" s="794"/>
      <c r="FT562" s="794"/>
      <c r="FU562" s="794"/>
      <c r="FV562" s="812" t="str">
        <f t="shared" si="134"/>
        <v/>
      </c>
      <c r="FW562" s="806" t="str">
        <f t="shared" si="135"/>
        <v/>
      </c>
      <c r="FX562" s="807" t="str">
        <f t="shared" si="136"/>
        <v/>
      </c>
      <c r="FY562" s="807" t="str">
        <f t="shared" si="137"/>
        <v/>
      </c>
      <c r="FZ562" s="808" t="str">
        <f t="shared" si="138"/>
        <v/>
      </c>
    </row>
    <row r="563" spans="14:182" x14ac:dyDescent="0.2">
      <c r="N563" s="804">
        <f>SUM(AirVision!A562)</f>
        <v>0</v>
      </c>
      <c r="O563" s="793"/>
      <c r="P563" s="794"/>
      <c r="Q563" s="794"/>
      <c r="R563" s="794"/>
      <c r="S563" s="794"/>
      <c r="T563" s="794"/>
      <c r="U563" s="794"/>
      <c r="V563" s="794"/>
      <c r="W563" s="794"/>
      <c r="X563" s="794"/>
      <c r="Y563" s="794"/>
      <c r="Z563" s="794"/>
      <c r="AA563" s="794"/>
      <c r="AB563" s="794"/>
      <c r="AC563" s="794"/>
      <c r="AD563" s="794"/>
      <c r="AE563" s="794"/>
      <c r="AF563" s="794"/>
      <c r="AG563" s="794"/>
      <c r="AH563" s="794"/>
      <c r="AI563" s="794"/>
      <c r="AJ563" s="794"/>
      <c r="AK563" s="794"/>
      <c r="AL563" s="794"/>
      <c r="AM563" s="794"/>
      <c r="AN563" s="794"/>
      <c r="AO563" s="794"/>
      <c r="AP563" s="794"/>
      <c r="AQ563" s="794"/>
      <c r="AR563" s="794"/>
      <c r="AS563" s="794"/>
      <c r="AT563" s="794"/>
      <c r="AU563" s="794"/>
      <c r="AV563" s="794"/>
      <c r="AW563" s="794"/>
      <c r="AX563" s="794"/>
      <c r="AY563" s="794"/>
      <c r="AZ563" s="794"/>
      <c r="BA563" s="794"/>
      <c r="BB563" s="794"/>
      <c r="BC563" s="794"/>
      <c r="BD563" s="794"/>
      <c r="BE563" s="794"/>
      <c r="BF563" s="794"/>
      <c r="BG563" s="794"/>
      <c r="BH563" s="794"/>
      <c r="BI563" s="794"/>
      <c r="BJ563" s="794"/>
      <c r="BK563" s="794"/>
      <c r="BL563" s="794"/>
      <c r="BM563" s="794"/>
      <c r="BN563" s="812" t="str">
        <f t="shared" si="129"/>
        <v/>
      </c>
      <c r="BO563" s="806" t="str">
        <f t="shared" si="130"/>
        <v/>
      </c>
      <c r="BP563" s="807" t="str">
        <f t="shared" si="131"/>
        <v/>
      </c>
      <c r="BQ563" s="807" t="str">
        <f t="shared" si="132"/>
        <v/>
      </c>
      <c r="BR563" s="808" t="str">
        <f t="shared" si="133"/>
        <v/>
      </c>
      <c r="BS563" s="793"/>
      <c r="BT563" s="794"/>
      <c r="BU563" s="794"/>
      <c r="BV563" s="797"/>
      <c r="BW563" s="797"/>
      <c r="BX563" s="797"/>
      <c r="BY563" s="797"/>
      <c r="BZ563" s="797"/>
      <c r="CA563" s="797"/>
      <c r="CB563" s="797"/>
      <c r="CC563" s="797"/>
      <c r="CD563" s="797"/>
      <c r="CE563" s="797"/>
      <c r="CF563" s="797"/>
      <c r="CG563" s="797"/>
      <c r="CH563" s="797"/>
      <c r="CI563" s="794"/>
      <c r="CJ563" s="794"/>
      <c r="CK563" s="794"/>
      <c r="CL563" s="794"/>
      <c r="CM563" s="794"/>
      <c r="CN563" s="794"/>
      <c r="CO563" s="794"/>
      <c r="CP563" s="794"/>
      <c r="CQ563" s="794"/>
      <c r="CR563" s="794"/>
      <c r="CS563" s="794"/>
      <c r="CT563" s="794"/>
      <c r="CU563" s="794"/>
      <c r="CV563" s="797"/>
      <c r="CW563" s="794"/>
      <c r="CX563" s="794"/>
      <c r="CY563" s="794"/>
      <c r="CZ563" s="794"/>
      <c r="DA563" s="794"/>
      <c r="DB563" s="794"/>
      <c r="DC563" s="794"/>
      <c r="DD563" s="794"/>
      <c r="DE563" s="794"/>
      <c r="DF563" s="794"/>
      <c r="DG563" s="794"/>
      <c r="DH563" s="794"/>
      <c r="DI563" s="794"/>
      <c r="DJ563" s="794"/>
      <c r="DK563" s="794"/>
      <c r="DL563" s="794"/>
      <c r="DM563" s="794"/>
      <c r="DN563" s="794"/>
      <c r="DO563" s="794"/>
      <c r="DP563" s="794"/>
      <c r="DQ563" s="794"/>
      <c r="DR563" s="812" t="str">
        <f t="shared" si="139"/>
        <v/>
      </c>
      <c r="DS563" s="806" t="str">
        <f t="shared" si="140"/>
        <v/>
      </c>
      <c r="DT563" s="807" t="str">
        <f t="shared" si="141"/>
        <v/>
      </c>
      <c r="DU563" s="807" t="str">
        <f t="shared" si="142"/>
        <v/>
      </c>
      <c r="DV563" s="808" t="str">
        <f t="shared" si="143"/>
        <v/>
      </c>
      <c r="DW563" s="793"/>
      <c r="DX563" s="794"/>
      <c r="DY563" s="794"/>
      <c r="DZ563" s="797"/>
      <c r="EA563" s="797"/>
      <c r="EB563" s="797"/>
      <c r="EC563" s="797"/>
      <c r="ED563" s="797"/>
      <c r="EE563" s="797"/>
      <c r="EF563" s="797"/>
      <c r="EG563" s="797"/>
      <c r="EH563" s="797"/>
      <c r="EI563" s="797"/>
      <c r="EJ563" s="797"/>
      <c r="EK563" s="797"/>
      <c r="EL563" s="797"/>
      <c r="EM563" s="794"/>
      <c r="EN563" s="794"/>
      <c r="EO563" s="794"/>
      <c r="EP563" s="794"/>
      <c r="EQ563" s="794"/>
      <c r="ER563" s="794"/>
      <c r="ES563" s="794"/>
      <c r="ET563" s="794"/>
      <c r="EU563" s="794"/>
      <c r="EV563" s="794"/>
      <c r="EW563" s="794"/>
      <c r="EX563" s="794"/>
      <c r="EY563" s="794"/>
      <c r="EZ563" s="797"/>
      <c r="FA563" s="794"/>
      <c r="FB563" s="794"/>
      <c r="FC563" s="794"/>
      <c r="FD563" s="794"/>
      <c r="FE563" s="794"/>
      <c r="FF563" s="794"/>
      <c r="FG563" s="794"/>
      <c r="FH563" s="794"/>
      <c r="FI563" s="794"/>
      <c r="FJ563" s="794"/>
      <c r="FK563" s="794"/>
      <c r="FL563" s="794"/>
      <c r="FM563" s="794"/>
      <c r="FN563" s="794"/>
      <c r="FO563" s="794"/>
      <c r="FP563" s="794"/>
      <c r="FQ563" s="794"/>
      <c r="FR563" s="794"/>
      <c r="FS563" s="794"/>
      <c r="FT563" s="794"/>
      <c r="FU563" s="794"/>
      <c r="FV563" s="812" t="str">
        <f t="shared" si="134"/>
        <v/>
      </c>
      <c r="FW563" s="806" t="str">
        <f t="shared" si="135"/>
        <v/>
      </c>
      <c r="FX563" s="807" t="str">
        <f t="shared" si="136"/>
        <v/>
      </c>
      <c r="FY563" s="807" t="str">
        <f t="shared" si="137"/>
        <v/>
      </c>
      <c r="FZ563" s="808" t="str">
        <f t="shared" si="138"/>
        <v/>
      </c>
    </row>
    <row r="564" spans="14:182" x14ac:dyDescent="0.2">
      <c r="N564" s="804">
        <f>SUM(AirVision!A563)</f>
        <v>0</v>
      </c>
      <c r="O564" s="793"/>
      <c r="P564" s="794"/>
      <c r="Q564" s="794"/>
      <c r="R564" s="794"/>
      <c r="S564" s="794"/>
      <c r="T564" s="794"/>
      <c r="U564" s="794"/>
      <c r="V564" s="794"/>
      <c r="W564" s="794"/>
      <c r="X564" s="794"/>
      <c r="Y564" s="794"/>
      <c r="Z564" s="794"/>
      <c r="AA564" s="794"/>
      <c r="AB564" s="794"/>
      <c r="AC564" s="794"/>
      <c r="AD564" s="794"/>
      <c r="AE564" s="794"/>
      <c r="AF564" s="794"/>
      <c r="AG564" s="794"/>
      <c r="AH564" s="794"/>
      <c r="AI564" s="794"/>
      <c r="AJ564" s="794"/>
      <c r="AK564" s="794"/>
      <c r="AL564" s="794"/>
      <c r="AM564" s="794"/>
      <c r="AN564" s="794"/>
      <c r="AO564" s="794"/>
      <c r="AP564" s="794"/>
      <c r="AQ564" s="794"/>
      <c r="AR564" s="794"/>
      <c r="AS564" s="794"/>
      <c r="AT564" s="794"/>
      <c r="AU564" s="794"/>
      <c r="AV564" s="794"/>
      <c r="AW564" s="794"/>
      <c r="AX564" s="794"/>
      <c r="AY564" s="794"/>
      <c r="AZ564" s="794"/>
      <c r="BA564" s="794"/>
      <c r="BB564" s="794"/>
      <c r="BC564" s="794"/>
      <c r="BD564" s="794"/>
      <c r="BE564" s="794"/>
      <c r="BF564" s="794"/>
      <c r="BG564" s="794"/>
      <c r="BH564" s="794"/>
      <c r="BI564" s="794"/>
      <c r="BJ564" s="794"/>
      <c r="BK564" s="794"/>
      <c r="BL564" s="794"/>
      <c r="BM564" s="794"/>
      <c r="BN564" s="812" t="str">
        <f t="shared" si="129"/>
        <v/>
      </c>
      <c r="BO564" s="806" t="str">
        <f t="shared" si="130"/>
        <v/>
      </c>
      <c r="BP564" s="807" t="str">
        <f t="shared" si="131"/>
        <v/>
      </c>
      <c r="BQ564" s="807" t="str">
        <f t="shared" si="132"/>
        <v/>
      </c>
      <c r="BR564" s="808" t="str">
        <f t="shared" si="133"/>
        <v/>
      </c>
      <c r="BS564" s="793"/>
      <c r="BT564" s="794"/>
      <c r="BU564" s="794"/>
      <c r="BV564" s="797"/>
      <c r="BW564" s="797"/>
      <c r="BX564" s="797"/>
      <c r="BY564" s="797"/>
      <c r="BZ564" s="797"/>
      <c r="CA564" s="797"/>
      <c r="CB564" s="797"/>
      <c r="CC564" s="797"/>
      <c r="CD564" s="797"/>
      <c r="CE564" s="797"/>
      <c r="CF564" s="797"/>
      <c r="CG564" s="797"/>
      <c r="CH564" s="797"/>
      <c r="CI564" s="794"/>
      <c r="CJ564" s="794"/>
      <c r="CK564" s="794"/>
      <c r="CL564" s="794"/>
      <c r="CM564" s="794"/>
      <c r="CN564" s="794"/>
      <c r="CO564" s="794"/>
      <c r="CP564" s="794"/>
      <c r="CQ564" s="794"/>
      <c r="CR564" s="794"/>
      <c r="CS564" s="794"/>
      <c r="CT564" s="794"/>
      <c r="CU564" s="794"/>
      <c r="CV564" s="797"/>
      <c r="CW564" s="794"/>
      <c r="CX564" s="794"/>
      <c r="CY564" s="794"/>
      <c r="CZ564" s="794"/>
      <c r="DA564" s="794"/>
      <c r="DB564" s="794"/>
      <c r="DC564" s="794"/>
      <c r="DD564" s="794"/>
      <c r="DE564" s="794"/>
      <c r="DF564" s="794"/>
      <c r="DG564" s="794"/>
      <c r="DH564" s="794"/>
      <c r="DI564" s="794"/>
      <c r="DJ564" s="794"/>
      <c r="DK564" s="794"/>
      <c r="DL564" s="794"/>
      <c r="DM564" s="794"/>
      <c r="DN564" s="794"/>
      <c r="DO564" s="794"/>
      <c r="DP564" s="794"/>
      <c r="DQ564" s="794"/>
      <c r="DR564" s="812" t="str">
        <f t="shared" si="139"/>
        <v/>
      </c>
      <c r="DS564" s="806" t="str">
        <f t="shared" si="140"/>
        <v/>
      </c>
      <c r="DT564" s="807" t="str">
        <f t="shared" si="141"/>
        <v/>
      </c>
      <c r="DU564" s="807" t="str">
        <f t="shared" si="142"/>
        <v/>
      </c>
      <c r="DV564" s="808" t="str">
        <f t="shared" si="143"/>
        <v/>
      </c>
      <c r="DW564" s="793"/>
      <c r="DX564" s="794"/>
      <c r="DY564" s="794"/>
      <c r="DZ564" s="797"/>
      <c r="EA564" s="797"/>
      <c r="EB564" s="797"/>
      <c r="EC564" s="797"/>
      <c r="ED564" s="797"/>
      <c r="EE564" s="797"/>
      <c r="EF564" s="797"/>
      <c r="EG564" s="797"/>
      <c r="EH564" s="797"/>
      <c r="EI564" s="797"/>
      <c r="EJ564" s="797"/>
      <c r="EK564" s="797"/>
      <c r="EL564" s="797"/>
      <c r="EM564" s="794"/>
      <c r="EN564" s="794"/>
      <c r="EO564" s="794"/>
      <c r="EP564" s="794"/>
      <c r="EQ564" s="794"/>
      <c r="ER564" s="794"/>
      <c r="ES564" s="794"/>
      <c r="ET564" s="794"/>
      <c r="EU564" s="794"/>
      <c r="EV564" s="794"/>
      <c r="EW564" s="794"/>
      <c r="EX564" s="794"/>
      <c r="EY564" s="794"/>
      <c r="EZ564" s="797"/>
      <c r="FA564" s="794"/>
      <c r="FB564" s="794"/>
      <c r="FC564" s="794"/>
      <c r="FD564" s="794"/>
      <c r="FE564" s="794"/>
      <c r="FF564" s="794"/>
      <c r="FG564" s="794"/>
      <c r="FH564" s="794"/>
      <c r="FI564" s="794"/>
      <c r="FJ564" s="794"/>
      <c r="FK564" s="794"/>
      <c r="FL564" s="794"/>
      <c r="FM564" s="794"/>
      <c r="FN564" s="794"/>
      <c r="FO564" s="794"/>
      <c r="FP564" s="794"/>
      <c r="FQ564" s="794"/>
      <c r="FR564" s="794"/>
      <c r="FS564" s="794"/>
      <c r="FT564" s="794"/>
      <c r="FU564" s="794"/>
      <c r="FV564" s="812" t="str">
        <f t="shared" si="134"/>
        <v/>
      </c>
      <c r="FW564" s="806" t="str">
        <f t="shared" si="135"/>
        <v/>
      </c>
      <c r="FX564" s="807" t="str">
        <f t="shared" si="136"/>
        <v/>
      </c>
      <c r="FY564" s="807" t="str">
        <f t="shared" si="137"/>
        <v/>
      </c>
      <c r="FZ564" s="808" t="str">
        <f t="shared" si="138"/>
        <v/>
      </c>
    </row>
    <row r="565" spans="14:182" x14ac:dyDescent="0.2">
      <c r="N565" s="804">
        <f>SUM(AirVision!A564)</f>
        <v>0</v>
      </c>
      <c r="O565" s="793"/>
      <c r="P565" s="794"/>
      <c r="Q565" s="794"/>
      <c r="R565" s="794"/>
      <c r="S565" s="794"/>
      <c r="T565" s="794"/>
      <c r="U565" s="794"/>
      <c r="V565" s="794"/>
      <c r="W565" s="794"/>
      <c r="X565" s="794"/>
      <c r="Y565" s="794"/>
      <c r="Z565" s="794"/>
      <c r="AA565" s="794"/>
      <c r="AB565" s="794"/>
      <c r="AC565" s="794"/>
      <c r="AD565" s="794"/>
      <c r="AE565" s="794"/>
      <c r="AF565" s="794"/>
      <c r="AG565" s="794"/>
      <c r="AH565" s="794"/>
      <c r="AI565" s="794"/>
      <c r="AJ565" s="794"/>
      <c r="AK565" s="794"/>
      <c r="AL565" s="794"/>
      <c r="AM565" s="794"/>
      <c r="AN565" s="794"/>
      <c r="AO565" s="794"/>
      <c r="AP565" s="794"/>
      <c r="AQ565" s="794"/>
      <c r="AR565" s="794"/>
      <c r="AS565" s="794"/>
      <c r="AT565" s="794"/>
      <c r="AU565" s="794"/>
      <c r="AV565" s="794"/>
      <c r="AW565" s="794"/>
      <c r="AX565" s="794"/>
      <c r="AY565" s="794"/>
      <c r="AZ565" s="794"/>
      <c r="BA565" s="794"/>
      <c r="BB565" s="794"/>
      <c r="BC565" s="794"/>
      <c r="BD565" s="794"/>
      <c r="BE565" s="794"/>
      <c r="BF565" s="794"/>
      <c r="BG565" s="794"/>
      <c r="BH565" s="794"/>
      <c r="BI565" s="794"/>
      <c r="BJ565" s="794"/>
      <c r="BK565" s="794"/>
      <c r="BL565" s="794"/>
      <c r="BM565" s="794"/>
      <c r="BN565" s="812" t="str">
        <f t="shared" si="129"/>
        <v/>
      </c>
      <c r="BO565" s="806" t="str">
        <f t="shared" si="130"/>
        <v/>
      </c>
      <c r="BP565" s="807" t="str">
        <f t="shared" si="131"/>
        <v/>
      </c>
      <c r="BQ565" s="807" t="str">
        <f t="shared" si="132"/>
        <v/>
      </c>
      <c r="BR565" s="808" t="str">
        <f t="shared" si="133"/>
        <v/>
      </c>
      <c r="BS565" s="793"/>
      <c r="BT565" s="794"/>
      <c r="BU565" s="794"/>
      <c r="BV565" s="797"/>
      <c r="BW565" s="797"/>
      <c r="BX565" s="797"/>
      <c r="BY565" s="797"/>
      <c r="BZ565" s="797"/>
      <c r="CA565" s="797"/>
      <c r="CB565" s="797"/>
      <c r="CC565" s="797"/>
      <c r="CD565" s="797"/>
      <c r="CE565" s="797"/>
      <c r="CF565" s="797"/>
      <c r="CG565" s="797"/>
      <c r="CH565" s="797"/>
      <c r="CI565" s="794"/>
      <c r="CJ565" s="794"/>
      <c r="CK565" s="794"/>
      <c r="CL565" s="794"/>
      <c r="CM565" s="794"/>
      <c r="CN565" s="794"/>
      <c r="CO565" s="794"/>
      <c r="CP565" s="794"/>
      <c r="CQ565" s="794"/>
      <c r="CR565" s="794"/>
      <c r="CS565" s="794"/>
      <c r="CT565" s="794"/>
      <c r="CU565" s="794"/>
      <c r="CV565" s="797"/>
      <c r="CW565" s="794"/>
      <c r="CX565" s="794"/>
      <c r="CY565" s="794"/>
      <c r="CZ565" s="794"/>
      <c r="DA565" s="794"/>
      <c r="DB565" s="794"/>
      <c r="DC565" s="794"/>
      <c r="DD565" s="794"/>
      <c r="DE565" s="794"/>
      <c r="DF565" s="794"/>
      <c r="DG565" s="794"/>
      <c r="DH565" s="794"/>
      <c r="DI565" s="794"/>
      <c r="DJ565" s="794"/>
      <c r="DK565" s="794"/>
      <c r="DL565" s="794"/>
      <c r="DM565" s="794"/>
      <c r="DN565" s="794"/>
      <c r="DO565" s="794"/>
      <c r="DP565" s="794"/>
      <c r="DQ565" s="794"/>
      <c r="DR565" s="812" t="str">
        <f t="shared" si="139"/>
        <v/>
      </c>
      <c r="DS565" s="806" t="str">
        <f t="shared" si="140"/>
        <v/>
      </c>
      <c r="DT565" s="807" t="str">
        <f t="shared" si="141"/>
        <v/>
      </c>
      <c r="DU565" s="807" t="str">
        <f t="shared" si="142"/>
        <v/>
      </c>
      <c r="DV565" s="808" t="str">
        <f t="shared" si="143"/>
        <v/>
      </c>
      <c r="DW565" s="793"/>
      <c r="DX565" s="794"/>
      <c r="DY565" s="794"/>
      <c r="DZ565" s="797"/>
      <c r="EA565" s="797"/>
      <c r="EB565" s="797"/>
      <c r="EC565" s="797"/>
      <c r="ED565" s="797"/>
      <c r="EE565" s="797"/>
      <c r="EF565" s="797"/>
      <c r="EG565" s="797"/>
      <c r="EH565" s="797"/>
      <c r="EI565" s="797"/>
      <c r="EJ565" s="797"/>
      <c r="EK565" s="797"/>
      <c r="EL565" s="797"/>
      <c r="EM565" s="794"/>
      <c r="EN565" s="794"/>
      <c r="EO565" s="794"/>
      <c r="EP565" s="794"/>
      <c r="EQ565" s="794"/>
      <c r="ER565" s="794"/>
      <c r="ES565" s="794"/>
      <c r="ET565" s="794"/>
      <c r="EU565" s="794"/>
      <c r="EV565" s="794"/>
      <c r="EW565" s="794"/>
      <c r="EX565" s="794"/>
      <c r="EY565" s="794"/>
      <c r="EZ565" s="797"/>
      <c r="FA565" s="794"/>
      <c r="FB565" s="794"/>
      <c r="FC565" s="794"/>
      <c r="FD565" s="794"/>
      <c r="FE565" s="794"/>
      <c r="FF565" s="794"/>
      <c r="FG565" s="794"/>
      <c r="FH565" s="794"/>
      <c r="FI565" s="794"/>
      <c r="FJ565" s="794"/>
      <c r="FK565" s="794"/>
      <c r="FL565" s="794"/>
      <c r="FM565" s="794"/>
      <c r="FN565" s="794"/>
      <c r="FO565" s="794"/>
      <c r="FP565" s="794"/>
      <c r="FQ565" s="794"/>
      <c r="FR565" s="794"/>
      <c r="FS565" s="794"/>
      <c r="FT565" s="794"/>
      <c r="FU565" s="794"/>
      <c r="FV565" s="812" t="str">
        <f t="shared" si="134"/>
        <v/>
      </c>
      <c r="FW565" s="806" t="str">
        <f t="shared" si="135"/>
        <v/>
      </c>
      <c r="FX565" s="807" t="str">
        <f t="shared" si="136"/>
        <v/>
      </c>
      <c r="FY565" s="807" t="str">
        <f t="shared" si="137"/>
        <v/>
      </c>
      <c r="FZ565" s="808" t="str">
        <f t="shared" si="138"/>
        <v/>
      </c>
    </row>
    <row r="566" spans="14:182" x14ac:dyDescent="0.2">
      <c r="N566" s="804">
        <f>SUM(AirVision!A565)</f>
        <v>0</v>
      </c>
      <c r="O566" s="793"/>
      <c r="P566" s="794"/>
      <c r="Q566" s="794"/>
      <c r="R566" s="794"/>
      <c r="S566" s="794"/>
      <c r="T566" s="794"/>
      <c r="U566" s="794"/>
      <c r="V566" s="794"/>
      <c r="W566" s="794"/>
      <c r="X566" s="794"/>
      <c r="Y566" s="794"/>
      <c r="Z566" s="794"/>
      <c r="AA566" s="794"/>
      <c r="AB566" s="794"/>
      <c r="AC566" s="794"/>
      <c r="AD566" s="794"/>
      <c r="AE566" s="794"/>
      <c r="AF566" s="794"/>
      <c r="AG566" s="794"/>
      <c r="AH566" s="794"/>
      <c r="AI566" s="794"/>
      <c r="AJ566" s="794"/>
      <c r="AK566" s="794"/>
      <c r="AL566" s="794"/>
      <c r="AM566" s="794"/>
      <c r="AN566" s="794"/>
      <c r="AO566" s="794"/>
      <c r="AP566" s="794"/>
      <c r="AQ566" s="794"/>
      <c r="AR566" s="794"/>
      <c r="AS566" s="794"/>
      <c r="AT566" s="794"/>
      <c r="AU566" s="794"/>
      <c r="AV566" s="794"/>
      <c r="AW566" s="794"/>
      <c r="AX566" s="794"/>
      <c r="AY566" s="794"/>
      <c r="AZ566" s="794"/>
      <c r="BA566" s="794"/>
      <c r="BB566" s="794"/>
      <c r="BC566" s="794"/>
      <c r="BD566" s="794"/>
      <c r="BE566" s="794"/>
      <c r="BF566" s="794"/>
      <c r="BG566" s="794"/>
      <c r="BH566" s="794"/>
      <c r="BI566" s="794"/>
      <c r="BJ566" s="794"/>
      <c r="BK566" s="794"/>
      <c r="BL566" s="794"/>
      <c r="BM566" s="794"/>
      <c r="BN566" s="812" t="str">
        <f t="shared" si="129"/>
        <v/>
      </c>
      <c r="BO566" s="806" t="str">
        <f t="shared" si="130"/>
        <v/>
      </c>
      <c r="BP566" s="807" t="str">
        <f t="shared" si="131"/>
        <v/>
      </c>
      <c r="BQ566" s="807" t="str">
        <f t="shared" si="132"/>
        <v/>
      </c>
      <c r="BR566" s="808" t="str">
        <f t="shared" si="133"/>
        <v/>
      </c>
      <c r="BS566" s="793"/>
      <c r="BT566" s="794"/>
      <c r="BU566" s="794"/>
      <c r="BV566" s="797"/>
      <c r="BW566" s="797"/>
      <c r="BX566" s="797"/>
      <c r="BY566" s="797"/>
      <c r="BZ566" s="797"/>
      <c r="CA566" s="797"/>
      <c r="CB566" s="797"/>
      <c r="CC566" s="797"/>
      <c r="CD566" s="797"/>
      <c r="CE566" s="797"/>
      <c r="CF566" s="797"/>
      <c r="CG566" s="797"/>
      <c r="CH566" s="797"/>
      <c r="CI566" s="794"/>
      <c r="CJ566" s="794"/>
      <c r="CK566" s="794"/>
      <c r="CL566" s="794"/>
      <c r="CM566" s="794"/>
      <c r="CN566" s="794"/>
      <c r="CO566" s="794"/>
      <c r="CP566" s="794"/>
      <c r="CQ566" s="794"/>
      <c r="CR566" s="794"/>
      <c r="CS566" s="794"/>
      <c r="CT566" s="794"/>
      <c r="CU566" s="794"/>
      <c r="CV566" s="797"/>
      <c r="CW566" s="794"/>
      <c r="CX566" s="794"/>
      <c r="CY566" s="794"/>
      <c r="CZ566" s="794"/>
      <c r="DA566" s="794"/>
      <c r="DB566" s="794"/>
      <c r="DC566" s="794"/>
      <c r="DD566" s="794"/>
      <c r="DE566" s="794"/>
      <c r="DF566" s="794"/>
      <c r="DG566" s="794"/>
      <c r="DH566" s="794"/>
      <c r="DI566" s="794"/>
      <c r="DJ566" s="794"/>
      <c r="DK566" s="794"/>
      <c r="DL566" s="794"/>
      <c r="DM566" s="794"/>
      <c r="DN566" s="794"/>
      <c r="DO566" s="794"/>
      <c r="DP566" s="794"/>
      <c r="DQ566" s="794"/>
      <c r="DR566" s="812" t="str">
        <f t="shared" si="139"/>
        <v/>
      </c>
      <c r="DS566" s="806" t="str">
        <f t="shared" si="140"/>
        <v/>
      </c>
      <c r="DT566" s="807" t="str">
        <f t="shared" si="141"/>
        <v/>
      </c>
      <c r="DU566" s="807" t="str">
        <f t="shared" si="142"/>
        <v/>
      </c>
      <c r="DV566" s="808" t="str">
        <f t="shared" si="143"/>
        <v/>
      </c>
      <c r="DW566" s="793"/>
      <c r="DX566" s="794"/>
      <c r="DY566" s="794"/>
      <c r="DZ566" s="797"/>
      <c r="EA566" s="797"/>
      <c r="EB566" s="797"/>
      <c r="EC566" s="797"/>
      <c r="ED566" s="797"/>
      <c r="EE566" s="797"/>
      <c r="EF566" s="797"/>
      <c r="EG566" s="797"/>
      <c r="EH566" s="797"/>
      <c r="EI566" s="797"/>
      <c r="EJ566" s="797"/>
      <c r="EK566" s="797"/>
      <c r="EL566" s="797"/>
      <c r="EM566" s="794"/>
      <c r="EN566" s="794"/>
      <c r="EO566" s="794"/>
      <c r="EP566" s="794"/>
      <c r="EQ566" s="794"/>
      <c r="ER566" s="794"/>
      <c r="ES566" s="794"/>
      <c r="ET566" s="794"/>
      <c r="EU566" s="794"/>
      <c r="EV566" s="794"/>
      <c r="EW566" s="794"/>
      <c r="EX566" s="794"/>
      <c r="EY566" s="794"/>
      <c r="EZ566" s="797"/>
      <c r="FA566" s="794"/>
      <c r="FB566" s="794"/>
      <c r="FC566" s="794"/>
      <c r="FD566" s="794"/>
      <c r="FE566" s="794"/>
      <c r="FF566" s="794"/>
      <c r="FG566" s="794"/>
      <c r="FH566" s="794"/>
      <c r="FI566" s="794"/>
      <c r="FJ566" s="794"/>
      <c r="FK566" s="794"/>
      <c r="FL566" s="794"/>
      <c r="FM566" s="794"/>
      <c r="FN566" s="794"/>
      <c r="FO566" s="794"/>
      <c r="FP566" s="794"/>
      <c r="FQ566" s="794"/>
      <c r="FR566" s="794"/>
      <c r="FS566" s="794"/>
      <c r="FT566" s="794"/>
      <c r="FU566" s="794"/>
      <c r="FV566" s="812" t="str">
        <f t="shared" si="134"/>
        <v/>
      </c>
      <c r="FW566" s="806" t="str">
        <f t="shared" si="135"/>
        <v/>
      </c>
      <c r="FX566" s="807" t="str">
        <f t="shared" si="136"/>
        <v/>
      </c>
      <c r="FY566" s="807" t="str">
        <f t="shared" si="137"/>
        <v/>
      </c>
      <c r="FZ566" s="808" t="str">
        <f t="shared" si="138"/>
        <v/>
      </c>
    </row>
    <row r="567" spans="14:182" x14ac:dyDescent="0.2">
      <c r="N567" s="804">
        <f>SUM(AirVision!A566)</f>
        <v>0</v>
      </c>
      <c r="O567" s="793"/>
      <c r="P567" s="794"/>
      <c r="Q567" s="794"/>
      <c r="R567" s="794"/>
      <c r="S567" s="794"/>
      <c r="T567" s="794"/>
      <c r="U567" s="794"/>
      <c r="V567" s="794"/>
      <c r="W567" s="794"/>
      <c r="X567" s="794"/>
      <c r="Y567" s="794"/>
      <c r="Z567" s="794"/>
      <c r="AA567" s="794"/>
      <c r="AB567" s="794"/>
      <c r="AC567" s="794"/>
      <c r="AD567" s="794"/>
      <c r="AE567" s="794"/>
      <c r="AF567" s="794"/>
      <c r="AG567" s="794"/>
      <c r="AH567" s="794"/>
      <c r="AI567" s="794"/>
      <c r="AJ567" s="794"/>
      <c r="AK567" s="794"/>
      <c r="AL567" s="794"/>
      <c r="AM567" s="794"/>
      <c r="AN567" s="794"/>
      <c r="AO567" s="794"/>
      <c r="AP567" s="794"/>
      <c r="AQ567" s="794"/>
      <c r="AR567" s="794"/>
      <c r="AS567" s="794"/>
      <c r="AT567" s="794"/>
      <c r="AU567" s="794"/>
      <c r="AV567" s="794"/>
      <c r="AW567" s="794"/>
      <c r="AX567" s="794"/>
      <c r="AY567" s="794"/>
      <c r="AZ567" s="794"/>
      <c r="BA567" s="794"/>
      <c r="BB567" s="794"/>
      <c r="BC567" s="794"/>
      <c r="BD567" s="794"/>
      <c r="BE567" s="794"/>
      <c r="BF567" s="794"/>
      <c r="BG567" s="794"/>
      <c r="BH567" s="794"/>
      <c r="BI567" s="794"/>
      <c r="BJ567" s="794"/>
      <c r="BK567" s="794"/>
      <c r="BL567" s="794"/>
      <c r="BM567" s="794"/>
      <c r="BN567" s="812" t="str">
        <f t="shared" si="129"/>
        <v/>
      </c>
      <c r="BO567" s="806" t="str">
        <f t="shared" si="130"/>
        <v/>
      </c>
      <c r="BP567" s="807" t="str">
        <f t="shared" si="131"/>
        <v/>
      </c>
      <c r="BQ567" s="807" t="str">
        <f t="shared" si="132"/>
        <v/>
      </c>
      <c r="BR567" s="808" t="str">
        <f t="shared" si="133"/>
        <v/>
      </c>
      <c r="BS567" s="793"/>
      <c r="BT567" s="794"/>
      <c r="BU567" s="794"/>
      <c r="BV567" s="797"/>
      <c r="BW567" s="797"/>
      <c r="BX567" s="797"/>
      <c r="BY567" s="797"/>
      <c r="BZ567" s="797"/>
      <c r="CA567" s="797"/>
      <c r="CB567" s="797"/>
      <c r="CC567" s="797"/>
      <c r="CD567" s="797"/>
      <c r="CE567" s="797"/>
      <c r="CF567" s="797"/>
      <c r="CG567" s="797"/>
      <c r="CH567" s="797"/>
      <c r="CI567" s="794"/>
      <c r="CJ567" s="794"/>
      <c r="CK567" s="794"/>
      <c r="CL567" s="794"/>
      <c r="CM567" s="794"/>
      <c r="CN567" s="794"/>
      <c r="CO567" s="794"/>
      <c r="CP567" s="794"/>
      <c r="CQ567" s="794"/>
      <c r="CR567" s="794"/>
      <c r="CS567" s="794"/>
      <c r="CT567" s="794"/>
      <c r="CU567" s="794"/>
      <c r="CV567" s="797"/>
      <c r="CW567" s="794"/>
      <c r="CX567" s="794"/>
      <c r="CY567" s="794"/>
      <c r="CZ567" s="794"/>
      <c r="DA567" s="794"/>
      <c r="DB567" s="794"/>
      <c r="DC567" s="794"/>
      <c r="DD567" s="794"/>
      <c r="DE567" s="794"/>
      <c r="DF567" s="794"/>
      <c r="DG567" s="794"/>
      <c r="DH567" s="794"/>
      <c r="DI567" s="794"/>
      <c r="DJ567" s="794"/>
      <c r="DK567" s="794"/>
      <c r="DL567" s="794"/>
      <c r="DM567" s="794"/>
      <c r="DN567" s="794"/>
      <c r="DO567" s="794"/>
      <c r="DP567" s="794"/>
      <c r="DQ567" s="794"/>
      <c r="DR567" s="812" t="str">
        <f t="shared" si="139"/>
        <v/>
      </c>
      <c r="DS567" s="806" t="str">
        <f t="shared" si="140"/>
        <v/>
      </c>
      <c r="DT567" s="807" t="str">
        <f t="shared" si="141"/>
        <v/>
      </c>
      <c r="DU567" s="807" t="str">
        <f t="shared" si="142"/>
        <v/>
      </c>
      <c r="DV567" s="808" t="str">
        <f t="shared" si="143"/>
        <v/>
      </c>
      <c r="DW567" s="793"/>
      <c r="DX567" s="794"/>
      <c r="DY567" s="794"/>
      <c r="DZ567" s="797"/>
      <c r="EA567" s="797"/>
      <c r="EB567" s="797"/>
      <c r="EC567" s="797"/>
      <c r="ED567" s="797"/>
      <c r="EE567" s="797"/>
      <c r="EF567" s="797"/>
      <c r="EG567" s="797"/>
      <c r="EH567" s="797"/>
      <c r="EI567" s="797"/>
      <c r="EJ567" s="797"/>
      <c r="EK567" s="797"/>
      <c r="EL567" s="797"/>
      <c r="EM567" s="794"/>
      <c r="EN567" s="794"/>
      <c r="EO567" s="794"/>
      <c r="EP567" s="794"/>
      <c r="EQ567" s="794"/>
      <c r="ER567" s="794"/>
      <c r="ES567" s="794"/>
      <c r="ET567" s="794"/>
      <c r="EU567" s="794"/>
      <c r="EV567" s="794"/>
      <c r="EW567" s="794"/>
      <c r="EX567" s="794"/>
      <c r="EY567" s="794"/>
      <c r="EZ567" s="797"/>
      <c r="FA567" s="794"/>
      <c r="FB567" s="794"/>
      <c r="FC567" s="794"/>
      <c r="FD567" s="794"/>
      <c r="FE567" s="794"/>
      <c r="FF567" s="794"/>
      <c r="FG567" s="794"/>
      <c r="FH567" s="794"/>
      <c r="FI567" s="794"/>
      <c r="FJ567" s="794"/>
      <c r="FK567" s="794"/>
      <c r="FL567" s="794"/>
      <c r="FM567" s="794"/>
      <c r="FN567" s="794"/>
      <c r="FO567" s="794"/>
      <c r="FP567" s="794"/>
      <c r="FQ567" s="794"/>
      <c r="FR567" s="794"/>
      <c r="FS567" s="794"/>
      <c r="FT567" s="794"/>
      <c r="FU567" s="794"/>
      <c r="FV567" s="812" t="str">
        <f t="shared" si="134"/>
        <v/>
      </c>
      <c r="FW567" s="806" t="str">
        <f t="shared" si="135"/>
        <v/>
      </c>
      <c r="FX567" s="807" t="str">
        <f t="shared" si="136"/>
        <v/>
      </c>
      <c r="FY567" s="807" t="str">
        <f t="shared" si="137"/>
        <v/>
      </c>
      <c r="FZ567" s="808" t="str">
        <f t="shared" si="138"/>
        <v/>
      </c>
    </row>
    <row r="568" spans="14:182" x14ac:dyDescent="0.2">
      <c r="N568" s="804">
        <f>SUM(AirVision!A567)</f>
        <v>0</v>
      </c>
      <c r="O568" s="793"/>
      <c r="P568" s="794"/>
      <c r="Q568" s="794"/>
      <c r="R568" s="794"/>
      <c r="S568" s="794"/>
      <c r="T568" s="794"/>
      <c r="U568" s="794"/>
      <c r="V568" s="794"/>
      <c r="W568" s="794"/>
      <c r="X568" s="794"/>
      <c r="Y568" s="794"/>
      <c r="Z568" s="794"/>
      <c r="AA568" s="794"/>
      <c r="AB568" s="794"/>
      <c r="AC568" s="794"/>
      <c r="AD568" s="794"/>
      <c r="AE568" s="794"/>
      <c r="AF568" s="794"/>
      <c r="AG568" s="794"/>
      <c r="AH568" s="794"/>
      <c r="AI568" s="794"/>
      <c r="AJ568" s="794"/>
      <c r="AK568" s="794"/>
      <c r="AL568" s="794"/>
      <c r="AM568" s="794"/>
      <c r="AN568" s="794"/>
      <c r="AO568" s="794"/>
      <c r="AP568" s="794"/>
      <c r="AQ568" s="794"/>
      <c r="AR568" s="794"/>
      <c r="AS568" s="794"/>
      <c r="AT568" s="794"/>
      <c r="AU568" s="794"/>
      <c r="AV568" s="794"/>
      <c r="AW568" s="794"/>
      <c r="AX568" s="794"/>
      <c r="AY568" s="794"/>
      <c r="AZ568" s="794"/>
      <c r="BA568" s="794"/>
      <c r="BB568" s="794"/>
      <c r="BC568" s="794"/>
      <c r="BD568" s="794"/>
      <c r="BE568" s="794"/>
      <c r="BF568" s="794"/>
      <c r="BG568" s="794"/>
      <c r="BH568" s="794"/>
      <c r="BI568" s="794"/>
      <c r="BJ568" s="794"/>
      <c r="BK568" s="794"/>
      <c r="BL568" s="794"/>
      <c r="BM568" s="794"/>
      <c r="BN568" s="812" t="str">
        <f t="shared" si="129"/>
        <v/>
      </c>
      <c r="BO568" s="806" t="str">
        <f t="shared" si="130"/>
        <v/>
      </c>
      <c r="BP568" s="807" t="str">
        <f t="shared" si="131"/>
        <v/>
      </c>
      <c r="BQ568" s="807" t="str">
        <f t="shared" si="132"/>
        <v/>
      </c>
      <c r="BR568" s="808" t="str">
        <f t="shared" si="133"/>
        <v/>
      </c>
      <c r="BS568" s="793"/>
      <c r="BT568" s="794"/>
      <c r="BU568" s="794"/>
      <c r="BV568" s="797"/>
      <c r="BW568" s="797"/>
      <c r="BX568" s="797"/>
      <c r="BY568" s="797"/>
      <c r="BZ568" s="797"/>
      <c r="CA568" s="797"/>
      <c r="CB568" s="797"/>
      <c r="CC568" s="797"/>
      <c r="CD568" s="797"/>
      <c r="CE568" s="797"/>
      <c r="CF568" s="797"/>
      <c r="CG568" s="797"/>
      <c r="CH568" s="797"/>
      <c r="CI568" s="794"/>
      <c r="CJ568" s="794"/>
      <c r="CK568" s="794"/>
      <c r="CL568" s="794"/>
      <c r="CM568" s="794"/>
      <c r="CN568" s="794"/>
      <c r="CO568" s="794"/>
      <c r="CP568" s="794"/>
      <c r="CQ568" s="794"/>
      <c r="CR568" s="794"/>
      <c r="CS568" s="794"/>
      <c r="CT568" s="794"/>
      <c r="CU568" s="794"/>
      <c r="CV568" s="797"/>
      <c r="CW568" s="794"/>
      <c r="CX568" s="794"/>
      <c r="CY568" s="794"/>
      <c r="CZ568" s="794"/>
      <c r="DA568" s="794"/>
      <c r="DB568" s="794"/>
      <c r="DC568" s="794"/>
      <c r="DD568" s="794"/>
      <c r="DE568" s="794"/>
      <c r="DF568" s="794"/>
      <c r="DG568" s="794"/>
      <c r="DH568" s="794"/>
      <c r="DI568" s="794"/>
      <c r="DJ568" s="794"/>
      <c r="DK568" s="794"/>
      <c r="DL568" s="794"/>
      <c r="DM568" s="794"/>
      <c r="DN568" s="794"/>
      <c r="DO568" s="794"/>
      <c r="DP568" s="794"/>
      <c r="DQ568" s="794"/>
      <c r="DR568" s="812" t="str">
        <f t="shared" si="139"/>
        <v/>
      </c>
      <c r="DS568" s="806" t="str">
        <f t="shared" si="140"/>
        <v/>
      </c>
      <c r="DT568" s="807" t="str">
        <f t="shared" si="141"/>
        <v/>
      </c>
      <c r="DU568" s="807" t="str">
        <f t="shared" si="142"/>
        <v/>
      </c>
      <c r="DV568" s="808" t="str">
        <f t="shared" si="143"/>
        <v/>
      </c>
      <c r="DW568" s="793"/>
      <c r="DX568" s="794"/>
      <c r="DY568" s="794"/>
      <c r="DZ568" s="797"/>
      <c r="EA568" s="797"/>
      <c r="EB568" s="797"/>
      <c r="EC568" s="797"/>
      <c r="ED568" s="797"/>
      <c r="EE568" s="797"/>
      <c r="EF568" s="797"/>
      <c r="EG568" s="797"/>
      <c r="EH568" s="797"/>
      <c r="EI568" s="797"/>
      <c r="EJ568" s="797"/>
      <c r="EK568" s="797"/>
      <c r="EL568" s="797"/>
      <c r="EM568" s="794"/>
      <c r="EN568" s="794"/>
      <c r="EO568" s="794"/>
      <c r="EP568" s="794"/>
      <c r="EQ568" s="794"/>
      <c r="ER568" s="794"/>
      <c r="ES568" s="794"/>
      <c r="ET568" s="794"/>
      <c r="EU568" s="794"/>
      <c r="EV568" s="794"/>
      <c r="EW568" s="794"/>
      <c r="EX568" s="794"/>
      <c r="EY568" s="794"/>
      <c r="EZ568" s="797"/>
      <c r="FA568" s="794"/>
      <c r="FB568" s="794"/>
      <c r="FC568" s="794"/>
      <c r="FD568" s="794"/>
      <c r="FE568" s="794"/>
      <c r="FF568" s="794"/>
      <c r="FG568" s="794"/>
      <c r="FH568" s="794"/>
      <c r="FI568" s="794"/>
      <c r="FJ568" s="794"/>
      <c r="FK568" s="794"/>
      <c r="FL568" s="794"/>
      <c r="FM568" s="794"/>
      <c r="FN568" s="794"/>
      <c r="FO568" s="794"/>
      <c r="FP568" s="794"/>
      <c r="FQ568" s="794"/>
      <c r="FR568" s="794"/>
      <c r="FS568" s="794"/>
      <c r="FT568" s="794"/>
      <c r="FU568" s="794"/>
      <c r="FV568" s="812" t="str">
        <f t="shared" si="134"/>
        <v/>
      </c>
      <c r="FW568" s="806" t="str">
        <f t="shared" si="135"/>
        <v/>
      </c>
      <c r="FX568" s="807" t="str">
        <f t="shared" si="136"/>
        <v/>
      </c>
      <c r="FY568" s="807" t="str">
        <f t="shared" si="137"/>
        <v/>
      </c>
      <c r="FZ568" s="808" t="str">
        <f t="shared" si="138"/>
        <v/>
      </c>
    </row>
    <row r="569" spans="14:182" x14ac:dyDescent="0.2">
      <c r="N569" s="804">
        <f>SUM(AirVision!A568)</f>
        <v>0</v>
      </c>
      <c r="O569" s="793"/>
      <c r="P569" s="794"/>
      <c r="Q569" s="794"/>
      <c r="R569" s="794"/>
      <c r="S569" s="794"/>
      <c r="T569" s="794"/>
      <c r="U569" s="794"/>
      <c r="V569" s="794"/>
      <c r="W569" s="794"/>
      <c r="X569" s="794"/>
      <c r="Y569" s="794"/>
      <c r="Z569" s="794"/>
      <c r="AA569" s="794"/>
      <c r="AB569" s="794"/>
      <c r="AC569" s="794"/>
      <c r="AD569" s="794"/>
      <c r="AE569" s="794"/>
      <c r="AF569" s="794"/>
      <c r="AG569" s="794"/>
      <c r="AH569" s="794"/>
      <c r="AI569" s="794"/>
      <c r="AJ569" s="794"/>
      <c r="AK569" s="794"/>
      <c r="AL569" s="794"/>
      <c r="AM569" s="794"/>
      <c r="AN569" s="794"/>
      <c r="AO569" s="794"/>
      <c r="AP569" s="794"/>
      <c r="AQ569" s="794"/>
      <c r="AR569" s="794"/>
      <c r="AS569" s="794"/>
      <c r="AT569" s="794"/>
      <c r="AU569" s="794"/>
      <c r="AV569" s="794"/>
      <c r="AW569" s="794"/>
      <c r="AX569" s="794"/>
      <c r="AY569" s="794"/>
      <c r="AZ569" s="794"/>
      <c r="BA569" s="794"/>
      <c r="BB569" s="794"/>
      <c r="BC569" s="794"/>
      <c r="BD569" s="794"/>
      <c r="BE569" s="794"/>
      <c r="BF569" s="794"/>
      <c r="BG569" s="794"/>
      <c r="BH569" s="794"/>
      <c r="BI569" s="794"/>
      <c r="BJ569" s="794"/>
      <c r="BK569" s="794"/>
      <c r="BL569" s="794"/>
      <c r="BM569" s="794"/>
      <c r="BN569" s="812" t="str">
        <f t="shared" si="129"/>
        <v/>
      </c>
      <c r="BO569" s="806" t="str">
        <f t="shared" si="130"/>
        <v/>
      </c>
      <c r="BP569" s="807" t="str">
        <f t="shared" si="131"/>
        <v/>
      </c>
      <c r="BQ569" s="807" t="str">
        <f t="shared" si="132"/>
        <v/>
      </c>
      <c r="BR569" s="808" t="str">
        <f t="shared" si="133"/>
        <v/>
      </c>
      <c r="BS569" s="793"/>
      <c r="BT569" s="794"/>
      <c r="BU569" s="794"/>
      <c r="BV569" s="797"/>
      <c r="BW569" s="797"/>
      <c r="BX569" s="797"/>
      <c r="BY569" s="797"/>
      <c r="BZ569" s="797"/>
      <c r="CA569" s="797"/>
      <c r="CB569" s="797"/>
      <c r="CC569" s="797"/>
      <c r="CD569" s="797"/>
      <c r="CE569" s="797"/>
      <c r="CF569" s="797"/>
      <c r="CG569" s="797"/>
      <c r="CH569" s="797"/>
      <c r="CI569" s="794"/>
      <c r="CJ569" s="794"/>
      <c r="CK569" s="794"/>
      <c r="CL569" s="794"/>
      <c r="CM569" s="794"/>
      <c r="CN569" s="794"/>
      <c r="CO569" s="794"/>
      <c r="CP569" s="794"/>
      <c r="CQ569" s="794"/>
      <c r="CR569" s="794"/>
      <c r="CS569" s="794"/>
      <c r="CT569" s="794"/>
      <c r="CU569" s="794"/>
      <c r="CV569" s="797"/>
      <c r="CW569" s="794"/>
      <c r="CX569" s="794"/>
      <c r="CY569" s="794"/>
      <c r="CZ569" s="794"/>
      <c r="DA569" s="794"/>
      <c r="DB569" s="794"/>
      <c r="DC569" s="794"/>
      <c r="DD569" s="794"/>
      <c r="DE569" s="794"/>
      <c r="DF569" s="794"/>
      <c r="DG569" s="794"/>
      <c r="DH569" s="794"/>
      <c r="DI569" s="794"/>
      <c r="DJ569" s="794"/>
      <c r="DK569" s="794"/>
      <c r="DL569" s="794"/>
      <c r="DM569" s="794"/>
      <c r="DN569" s="794"/>
      <c r="DO569" s="794"/>
      <c r="DP569" s="794"/>
      <c r="DQ569" s="794"/>
      <c r="DR569" s="812" t="str">
        <f t="shared" si="139"/>
        <v/>
      </c>
      <c r="DS569" s="806" t="str">
        <f t="shared" si="140"/>
        <v/>
      </c>
      <c r="DT569" s="807" t="str">
        <f t="shared" si="141"/>
        <v/>
      </c>
      <c r="DU569" s="807" t="str">
        <f t="shared" si="142"/>
        <v/>
      </c>
      <c r="DV569" s="808" t="str">
        <f t="shared" si="143"/>
        <v/>
      </c>
      <c r="DW569" s="793"/>
      <c r="DX569" s="794"/>
      <c r="DY569" s="794"/>
      <c r="DZ569" s="797"/>
      <c r="EA569" s="797"/>
      <c r="EB569" s="797"/>
      <c r="EC569" s="797"/>
      <c r="ED569" s="797"/>
      <c r="EE569" s="797"/>
      <c r="EF569" s="797"/>
      <c r="EG569" s="797"/>
      <c r="EH569" s="797"/>
      <c r="EI569" s="797"/>
      <c r="EJ569" s="797"/>
      <c r="EK569" s="797"/>
      <c r="EL569" s="797"/>
      <c r="EM569" s="794"/>
      <c r="EN569" s="794"/>
      <c r="EO569" s="794"/>
      <c r="EP569" s="794"/>
      <c r="EQ569" s="794"/>
      <c r="ER569" s="794"/>
      <c r="ES569" s="794"/>
      <c r="ET569" s="794"/>
      <c r="EU569" s="794"/>
      <c r="EV569" s="794"/>
      <c r="EW569" s="794"/>
      <c r="EX569" s="794"/>
      <c r="EY569" s="794"/>
      <c r="EZ569" s="797"/>
      <c r="FA569" s="794"/>
      <c r="FB569" s="794"/>
      <c r="FC569" s="794"/>
      <c r="FD569" s="794"/>
      <c r="FE569" s="794"/>
      <c r="FF569" s="794"/>
      <c r="FG569" s="794"/>
      <c r="FH569" s="794"/>
      <c r="FI569" s="794"/>
      <c r="FJ569" s="794"/>
      <c r="FK569" s="794"/>
      <c r="FL569" s="794"/>
      <c r="FM569" s="794"/>
      <c r="FN569" s="794"/>
      <c r="FO569" s="794"/>
      <c r="FP569" s="794"/>
      <c r="FQ569" s="794"/>
      <c r="FR569" s="794"/>
      <c r="FS569" s="794"/>
      <c r="FT569" s="794"/>
      <c r="FU569" s="794"/>
      <c r="FV569" s="812" t="str">
        <f t="shared" si="134"/>
        <v/>
      </c>
      <c r="FW569" s="806" t="str">
        <f t="shared" si="135"/>
        <v/>
      </c>
      <c r="FX569" s="807" t="str">
        <f t="shared" si="136"/>
        <v/>
      </c>
      <c r="FY569" s="807" t="str">
        <f t="shared" si="137"/>
        <v/>
      </c>
      <c r="FZ569" s="808" t="str">
        <f t="shared" si="138"/>
        <v/>
      </c>
    </row>
    <row r="570" spans="14:182" x14ac:dyDescent="0.2">
      <c r="N570" s="804">
        <f>SUM(AirVision!A569)</f>
        <v>0</v>
      </c>
      <c r="O570" s="793"/>
      <c r="P570" s="794"/>
      <c r="Q570" s="794"/>
      <c r="R570" s="794"/>
      <c r="S570" s="794"/>
      <c r="T570" s="794"/>
      <c r="U570" s="794"/>
      <c r="V570" s="794"/>
      <c r="W570" s="794"/>
      <c r="X570" s="794"/>
      <c r="Y570" s="794"/>
      <c r="Z570" s="794"/>
      <c r="AA570" s="794"/>
      <c r="AB570" s="794"/>
      <c r="AC570" s="794"/>
      <c r="AD570" s="794"/>
      <c r="AE570" s="794"/>
      <c r="AF570" s="794"/>
      <c r="AG570" s="794"/>
      <c r="AH570" s="794"/>
      <c r="AI570" s="794"/>
      <c r="AJ570" s="794"/>
      <c r="AK570" s="794"/>
      <c r="AL570" s="794"/>
      <c r="AM570" s="794"/>
      <c r="AN570" s="794"/>
      <c r="AO570" s="794"/>
      <c r="AP570" s="794"/>
      <c r="AQ570" s="794"/>
      <c r="AR570" s="794"/>
      <c r="AS570" s="794"/>
      <c r="AT570" s="794"/>
      <c r="AU570" s="794"/>
      <c r="AV570" s="794"/>
      <c r="AW570" s="794"/>
      <c r="AX570" s="794"/>
      <c r="AY570" s="794"/>
      <c r="AZ570" s="794"/>
      <c r="BA570" s="794"/>
      <c r="BB570" s="794"/>
      <c r="BC570" s="794"/>
      <c r="BD570" s="794"/>
      <c r="BE570" s="794"/>
      <c r="BF570" s="794"/>
      <c r="BG570" s="794"/>
      <c r="BH570" s="794"/>
      <c r="BI570" s="794"/>
      <c r="BJ570" s="794"/>
      <c r="BK570" s="794"/>
      <c r="BL570" s="794"/>
      <c r="BM570" s="794"/>
      <c r="BN570" s="812" t="str">
        <f t="shared" si="129"/>
        <v/>
      </c>
      <c r="BO570" s="806" t="str">
        <f t="shared" si="130"/>
        <v/>
      </c>
      <c r="BP570" s="807" t="str">
        <f t="shared" si="131"/>
        <v/>
      </c>
      <c r="BQ570" s="807" t="str">
        <f t="shared" si="132"/>
        <v/>
      </c>
      <c r="BR570" s="808" t="str">
        <f t="shared" si="133"/>
        <v/>
      </c>
      <c r="BS570" s="793"/>
      <c r="BT570" s="794"/>
      <c r="BU570" s="794"/>
      <c r="BV570" s="797"/>
      <c r="BW570" s="797"/>
      <c r="BX570" s="797"/>
      <c r="BY570" s="797"/>
      <c r="BZ570" s="797"/>
      <c r="CA570" s="797"/>
      <c r="CB570" s="797"/>
      <c r="CC570" s="797"/>
      <c r="CD570" s="797"/>
      <c r="CE570" s="797"/>
      <c r="CF570" s="797"/>
      <c r="CG570" s="797"/>
      <c r="CH570" s="797"/>
      <c r="CI570" s="794"/>
      <c r="CJ570" s="794"/>
      <c r="CK570" s="794"/>
      <c r="CL570" s="794"/>
      <c r="CM570" s="794"/>
      <c r="CN570" s="794"/>
      <c r="CO570" s="794"/>
      <c r="CP570" s="794"/>
      <c r="CQ570" s="794"/>
      <c r="CR570" s="794"/>
      <c r="CS570" s="794"/>
      <c r="CT570" s="794"/>
      <c r="CU570" s="794"/>
      <c r="CV570" s="797"/>
      <c r="CW570" s="794"/>
      <c r="CX570" s="794"/>
      <c r="CY570" s="794"/>
      <c r="CZ570" s="794"/>
      <c r="DA570" s="794"/>
      <c r="DB570" s="794"/>
      <c r="DC570" s="794"/>
      <c r="DD570" s="794"/>
      <c r="DE570" s="794"/>
      <c r="DF570" s="794"/>
      <c r="DG570" s="794"/>
      <c r="DH570" s="794"/>
      <c r="DI570" s="794"/>
      <c r="DJ570" s="794"/>
      <c r="DK570" s="794"/>
      <c r="DL570" s="794"/>
      <c r="DM570" s="794"/>
      <c r="DN570" s="794"/>
      <c r="DO570" s="794"/>
      <c r="DP570" s="794"/>
      <c r="DQ570" s="794"/>
      <c r="DR570" s="812" t="str">
        <f t="shared" si="139"/>
        <v/>
      </c>
      <c r="DS570" s="806" t="str">
        <f t="shared" si="140"/>
        <v/>
      </c>
      <c r="DT570" s="807" t="str">
        <f t="shared" si="141"/>
        <v/>
      </c>
      <c r="DU570" s="807" t="str">
        <f t="shared" si="142"/>
        <v/>
      </c>
      <c r="DV570" s="808" t="str">
        <f t="shared" si="143"/>
        <v/>
      </c>
      <c r="DW570" s="793"/>
      <c r="DX570" s="794"/>
      <c r="DY570" s="794"/>
      <c r="DZ570" s="797"/>
      <c r="EA570" s="797"/>
      <c r="EB570" s="797"/>
      <c r="EC570" s="797"/>
      <c r="ED570" s="797"/>
      <c r="EE570" s="797"/>
      <c r="EF570" s="797"/>
      <c r="EG570" s="797"/>
      <c r="EH570" s="797"/>
      <c r="EI570" s="797"/>
      <c r="EJ570" s="797"/>
      <c r="EK570" s="797"/>
      <c r="EL570" s="797"/>
      <c r="EM570" s="794"/>
      <c r="EN570" s="794"/>
      <c r="EO570" s="794"/>
      <c r="EP570" s="794"/>
      <c r="EQ570" s="794"/>
      <c r="ER570" s="794"/>
      <c r="ES570" s="794"/>
      <c r="ET570" s="794"/>
      <c r="EU570" s="794"/>
      <c r="EV570" s="794"/>
      <c r="EW570" s="794"/>
      <c r="EX570" s="794"/>
      <c r="EY570" s="794"/>
      <c r="EZ570" s="797"/>
      <c r="FA570" s="794"/>
      <c r="FB570" s="794"/>
      <c r="FC570" s="794"/>
      <c r="FD570" s="794"/>
      <c r="FE570" s="794"/>
      <c r="FF570" s="794"/>
      <c r="FG570" s="794"/>
      <c r="FH570" s="794"/>
      <c r="FI570" s="794"/>
      <c r="FJ570" s="794"/>
      <c r="FK570" s="794"/>
      <c r="FL570" s="794"/>
      <c r="FM570" s="794"/>
      <c r="FN570" s="794"/>
      <c r="FO570" s="794"/>
      <c r="FP570" s="794"/>
      <c r="FQ570" s="794"/>
      <c r="FR570" s="794"/>
      <c r="FS570" s="794"/>
      <c r="FT570" s="794"/>
      <c r="FU570" s="794"/>
      <c r="FV570" s="812" t="str">
        <f t="shared" si="134"/>
        <v/>
      </c>
      <c r="FW570" s="806" t="str">
        <f t="shared" si="135"/>
        <v/>
      </c>
      <c r="FX570" s="807" t="str">
        <f t="shared" si="136"/>
        <v/>
      </c>
      <c r="FY570" s="807" t="str">
        <f t="shared" si="137"/>
        <v/>
      </c>
      <c r="FZ570" s="808" t="str">
        <f t="shared" si="138"/>
        <v/>
      </c>
    </row>
    <row r="571" spans="14:182" x14ac:dyDescent="0.2">
      <c r="N571" s="804">
        <f>SUM(AirVision!A570)</f>
        <v>0</v>
      </c>
      <c r="O571" s="793"/>
      <c r="P571" s="794"/>
      <c r="Q571" s="794"/>
      <c r="R571" s="794"/>
      <c r="S571" s="794"/>
      <c r="T571" s="794"/>
      <c r="U571" s="794"/>
      <c r="V571" s="794"/>
      <c r="W571" s="794"/>
      <c r="X571" s="794"/>
      <c r="Y571" s="794"/>
      <c r="Z571" s="794"/>
      <c r="AA571" s="794"/>
      <c r="AB571" s="794"/>
      <c r="AC571" s="794"/>
      <c r="AD571" s="794"/>
      <c r="AE571" s="794"/>
      <c r="AF571" s="794"/>
      <c r="AG571" s="794"/>
      <c r="AH571" s="794"/>
      <c r="AI571" s="794"/>
      <c r="AJ571" s="794"/>
      <c r="AK571" s="794"/>
      <c r="AL571" s="794"/>
      <c r="AM571" s="794"/>
      <c r="AN571" s="794"/>
      <c r="AO571" s="794"/>
      <c r="AP571" s="794"/>
      <c r="AQ571" s="794"/>
      <c r="AR571" s="794"/>
      <c r="AS571" s="794"/>
      <c r="AT571" s="794"/>
      <c r="AU571" s="794"/>
      <c r="AV571" s="794"/>
      <c r="AW571" s="794"/>
      <c r="AX571" s="794"/>
      <c r="AY571" s="794"/>
      <c r="AZ571" s="794"/>
      <c r="BA571" s="794"/>
      <c r="BB571" s="794"/>
      <c r="BC571" s="794"/>
      <c r="BD571" s="794"/>
      <c r="BE571" s="794"/>
      <c r="BF571" s="794"/>
      <c r="BG571" s="794"/>
      <c r="BH571" s="794"/>
      <c r="BI571" s="794"/>
      <c r="BJ571" s="794"/>
      <c r="BK571" s="794"/>
      <c r="BL571" s="794"/>
      <c r="BM571" s="794"/>
      <c r="BN571" s="812" t="str">
        <f t="shared" si="129"/>
        <v/>
      </c>
      <c r="BO571" s="806" t="str">
        <f t="shared" si="130"/>
        <v/>
      </c>
      <c r="BP571" s="807" t="str">
        <f t="shared" si="131"/>
        <v/>
      </c>
      <c r="BQ571" s="807" t="str">
        <f t="shared" si="132"/>
        <v/>
      </c>
      <c r="BR571" s="808" t="str">
        <f t="shared" si="133"/>
        <v/>
      </c>
      <c r="BS571" s="793"/>
      <c r="BT571" s="794"/>
      <c r="BU571" s="794"/>
      <c r="BV571" s="797"/>
      <c r="BW571" s="797"/>
      <c r="BX571" s="797"/>
      <c r="BY571" s="797"/>
      <c r="BZ571" s="797"/>
      <c r="CA571" s="797"/>
      <c r="CB571" s="797"/>
      <c r="CC571" s="797"/>
      <c r="CD571" s="797"/>
      <c r="CE571" s="797"/>
      <c r="CF571" s="797"/>
      <c r="CG571" s="797"/>
      <c r="CH571" s="797"/>
      <c r="CI571" s="794"/>
      <c r="CJ571" s="794"/>
      <c r="CK571" s="794"/>
      <c r="CL571" s="794"/>
      <c r="CM571" s="794"/>
      <c r="CN571" s="794"/>
      <c r="CO571" s="794"/>
      <c r="CP571" s="794"/>
      <c r="CQ571" s="794"/>
      <c r="CR571" s="794"/>
      <c r="CS571" s="794"/>
      <c r="CT571" s="794"/>
      <c r="CU571" s="794"/>
      <c r="CV571" s="797"/>
      <c r="CW571" s="794"/>
      <c r="CX571" s="794"/>
      <c r="CY571" s="794"/>
      <c r="CZ571" s="794"/>
      <c r="DA571" s="794"/>
      <c r="DB571" s="794"/>
      <c r="DC571" s="794"/>
      <c r="DD571" s="794"/>
      <c r="DE571" s="794"/>
      <c r="DF571" s="794"/>
      <c r="DG571" s="794"/>
      <c r="DH571" s="794"/>
      <c r="DI571" s="794"/>
      <c r="DJ571" s="794"/>
      <c r="DK571" s="794"/>
      <c r="DL571" s="794"/>
      <c r="DM571" s="794"/>
      <c r="DN571" s="794"/>
      <c r="DO571" s="794"/>
      <c r="DP571" s="794"/>
      <c r="DQ571" s="794"/>
      <c r="DR571" s="812" t="str">
        <f t="shared" si="139"/>
        <v/>
      </c>
      <c r="DS571" s="806" t="str">
        <f t="shared" si="140"/>
        <v/>
      </c>
      <c r="DT571" s="807" t="str">
        <f t="shared" si="141"/>
        <v/>
      </c>
      <c r="DU571" s="807" t="str">
        <f t="shared" si="142"/>
        <v/>
      </c>
      <c r="DV571" s="808" t="str">
        <f t="shared" si="143"/>
        <v/>
      </c>
      <c r="DW571" s="793"/>
      <c r="DX571" s="794"/>
      <c r="DY571" s="794"/>
      <c r="DZ571" s="797"/>
      <c r="EA571" s="797"/>
      <c r="EB571" s="797"/>
      <c r="EC571" s="797"/>
      <c r="ED571" s="797"/>
      <c r="EE571" s="797"/>
      <c r="EF571" s="797"/>
      <c r="EG571" s="797"/>
      <c r="EH571" s="797"/>
      <c r="EI571" s="797"/>
      <c r="EJ571" s="797"/>
      <c r="EK571" s="797"/>
      <c r="EL571" s="797"/>
      <c r="EM571" s="794"/>
      <c r="EN571" s="794"/>
      <c r="EO571" s="794"/>
      <c r="EP571" s="794"/>
      <c r="EQ571" s="794"/>
      <c r="ER571" s="794"/>
      <c r="ES571" s="794"/>
      <c r="ET571" s="794"/>
      <c r="EU571" s="794"/>
      <c r="EV571" s="794"/>
      <c r="EW571" s="794"/>
      <c r="EX571" s="794"/>
      <c r="EY571" s="794"/>
      <c r="EZ571" s="797"/>
      <c r="FA571" s="794"/>
      <c r="FB571" s="794"/>
      <c r="FC571" s="794"/>
      <c r="FD571" s="794"/>
      <c r="FE571" s="794"/>
      <c r="FF571" s="794"/>
      <c r="FG571" s="794"/>
      <c r="FH571" s="794"/>
      <c r="FI571" s="794"/>
      <c r="FJ571" s="794"/>
      <c r="FK571" s="794"/>
      <c r="FL571" s="794"/>
      <c r="FM571" s="794"/>
      <c r="FN571" s="794"/>
      <c r="FO571" s="794"/>
      <c r="FP571" s="794"/>
      <c r="FQ571" s="794"/>
      <c r="FR571" s="794"/>
      <c r="FS571" s="794"/>
      <c r="FT571" s="794"/>
      <c r="FU571" s="794"/>
      <c r="FV571" s="812" t="str">
        <f t="shared" si="134"/>
        <v/>
      </c>
      <c r="FW571" s="806" t="str">
        <f t="shared" si="135"/>
        <v/>
      </c>
      <c r="FX571" s="807" t="str">
        <f t="shared" si="136"/>
        <v/>
      </c>
      <c r="FY571" s="807" t="str">
        <f t="shared" si="137"/>
        <v/>
      </c>
      <c r="FZ571" s="808" t="str">
        <f t="shared" si="138"/>
        <v/>
      </c>
    </row>
    <row r="572" spans="14:182" x14ac:dyDescent="0.2">
      <c r="N572" s="804">
        <f>SUM(AirVision!A571)</f>
        <v>0</v>
      </c>
      <c r="O572" s="793"/>
      <c r="P572" s="794"/>
      <c r="Q572" s="794"/>
      <c r="R572" s="794"/>
      <c r="S572" s="794"/>
      <c r="T572" s="794"/>
      <c r="U572" s="794"/>
      <c r="V572" s="794"/>
      <c r="W572" s="794"/>
      <c r="X572" s="794"/>
      <c r="Y572" s="794"/>
      <c r="Z572" s="794"/>
      <c r="AA572" s="794"/>
      <c r="AB572" s="794"/>
      <c r="AC572" s="794"/>
      <c r="AD572" s="794"/>
      <c r="AE572" s="794"/>
      <c r="AF572" s="794"/>
      <c r="AG572" s="794"/>
      <c r="AH572" s="794"/>
      <c r="AI572" s="794"/>
      <c r="AJ572" s="794"/>
      <c r="AK572" s="794"/>
      <c r="AL572" s="794"/>
      <c r="AM572" s="794"/>
      <c r="AN572" s="794"/>
      <c r="AO572" s="794"/>
      <c r="AP572" s="794"/>
      <c r="AQ572" s="794"/>
      <c r="AR572" s="794"/>
      <c r="AS572" s="794"/>
      <c r="AT572" s="794"/>
      <c r="AU572" s="794"/>
      <c r="AV572" s="794"/>
      <c r="AW572" s="794"/>
      <c r="AX572" s="794"/>
      <c r="AY572" s="794"/>
      <c r="AZ572" s="794"/>
      <c r="BA572" s="794"/>
      <c r="BB572" s="794"/>
      <c r="BC572" s="794"/>
      <c r="BD572" s="794"/>
      <c r="BE572" s="794"/>
      <c r="BF572" s="794"/>
      <c r="BG572" s="794"/>
      <c r="BH572" s="794"/>
      <c r="BI572" s="794"/>
      <c r="BJ572" s="794"/>
      <c r="BK572" s="794"/>
      <c r="BL572" s="794"/>
      <c r="BM572" s="794"/>
      <c r="BN572" s="812" t="str">
        <f t="shared" si="129"/>
        <v/>
      </c>
      <c r="BO572" s="806" t="str">
        <f t="shared" si="130"/>
        <v/>
      </c>
      <c r="BP572" s="807" t="str">
        <f t="shared" si="131"/>
        <v/>
      </c>
      <c r="BQ572" s="807" t="str">
        <f t="shared" si="132"/>
        <v/>
      </c>
      <c r="BR572" s="808" t="str">
        <f t="shared" si="133"/>
        <v/>
      </c>
      <c r="BS572" s="793"/>
      <c r="BT572" s="794"/>
      <c r="BU572" s="794"/>
      <c r="BV572" s="794"/>
      <c r="BW572" s="794"/>
      <c r="BX572" s="794"/>
      <c r="BY572" s="794"/>
      <c r="BZ572" s="794"/>
      <c r="CA572" s="794"/>
      <c r="CB572" s="794"/>
      <c r="CC572" s="794"/>
      <c r="CD572" s="794"/>
      <c r="CE572" s="794"/>
      <c r="CF572" s="794"/>
      <c r="CG572" s="794"/>
      <c r="CH572" s="794"/>
      <c r="CI572" s="794"/>
      <c r="CJ572" s="794"/>
      <c r="CK572" s="794"/>
      <c r="CL572" s="794"/>
      <c r="CM572" s="794"/>
      <c r="CN572" s="794"/>
      <c r="CO572" s="794"/>
      <c r="CP572" s="794"/>
      <c r="CQ572" s="794"/>
      <c r="CR572" s="794"/>
      <c r="CS572" s="794"/>
      <c r="CT572" s="794"/>
      <c r="CU572" s="794"/>
      <c r="CV572" s="794"/>
      <c r="CW572" s="794"/>
      <c r="CX572" s="794"/>
      <c r="CY572" s="794"/>
      <c r="CZ572" s="794"/>
      <c r="DA572" s="794"/>
      <c r="DB572" s="794"/>
      <c r="DC572" s="794"/>
      <c r="DD572" s="794"/>
      <c r="DE572" s="794"/>
      <c r="DF572" s="794"/>
      <c r="DG572" s="794"/>
      <c r="DH572" s="794"/>
      <c r="DI572" s="794"/>
      <c r="DJ572" s="794"/>
      <c r="DK572" s="794"/>
      <c r="DL572" s="794"/>
      <c r="DM572" s="794"/>
      <c r="DN572" s="794"/>
      <c r="DO572" s="794"/>
      <c r="DP572" s="794"/>
      <c r="DQ572" s="794"/>
      <c r="DR572" s="812" t="str">
        <f t="shared" si="139"/>
        <v/>
      </c>
      <c r="DS572" s="806" t="str">
        <f t="shared" si="140"/>
        <v/>
      </c>
      <c r="DT572" s="807" t="str">
        <f t="shared" si="141"/>
        <v/>
      </c>
      <c r="DU572" s="807" t="str">
        <f t="shared" si="142"/>
        <v/>
      </c>
      <c r="DV572" s="808" t="str">
        <f t="shared" si="143"/>
        <v/>
      </c>
      <c r="DW572" s="793"/>
      <c r="DX572" s="794"/>
      <c r="DY572" s="794"/>
      <c r="DZ572" s="797"/>
      <c r="EA572" s="797"/>
      <c r="EB572" s="797"/>
      <c r="EC572" s="797"/>
      <c r="ED572" s="797"/>
      <c r="EE572" s="797"/>
      <c r="EF572" s="797"/>
      <c r="EG572" s="797"/>
      <c r="EH572" s="797"/>
      <c r="EI572" s="797"/>
      <c r="EJ572" s="797"/>
      <c r="EK572" s="797"/>
      <c r="EL572" s="797"/>
      <c r="EM572" s="794"/>
      <c r="EN572" s="794"/>
      <c r="EO572" s="794"/>
      <c r="EP572" s="794"/>
      <c r="EQ572" s="794"/>
      <c r="ER572" s="794"/>
      <c r="ES572" s="794"/>
      <c r="ET572" s="794"/>
      <c r="EU572" s="794"/>
      <c r="EV572" s="794"/>
      <c r="EW572" s="794"/>
      <c r="EX572" s="794"/>
      <c r="EY572" s="794"/>
      <c r="EZ572" s="797"/>
      <c r="FA572" s="794"/>
      <c r="FB572" s="794"/>
      <c r="FC572" s="794"/>
      <c r="FD572" s="794"/>
      <c r="FE572" s="794"/>
      <c r="FF572" s="794"/>
      <c r="FG572" s="794"/>
      <c r="FH572" s="794"/>
      <c r="FI572" s="794"/>
      <c r="FJ572" s="794"/>
      <c r="FK572" s="794"/>
      <c r="FL572" s="794"/>
      <c r="FM572" s="794"/>
      <c r="FN572" s="794"/>
      <c r="FO572" s="794"/>
      <c r="FP572" s="794"/>
      <c r="FQ572" s="794"/>
      <c r="FR572" s="794"/>
      <c r="FS572" s="794"/>
      <c r="FT572" s="794"/>
      <c r="FU572" s="794"/>
      <c r="FV572" s="812" t="str">
        <f t="shared" si="134"/>
        <v/>
      </c>
      <c r="FW572" s="806" t="str">
        <f t="shared" si="135"/>
        <v/>
      </c>
      <c r="FX572" s="807" t="str">
        <f t="shared" si="136"/>
        <v/>
      </c>
      <c r="FY572" s="807" t="str">
        <f t="shared" si="137"/>
        <v/>
      </c>
      <c r="FZ572" s="808" t="str">
        <f t="shared" si="138"/>
        <v/>
      </c>
    </row>
    <row r="573" spans="14:182" x14ac:dyDescent="0.2">
      <c r="N573" s="804">
        <f>SUM(AirVision!A572)</f>
        <v>0</v>
      </c>
      <c r="O573" s="793"/>
      <c r="P573" s="794"/>
      <c r="Q573" s="794"/>
      <c r="R573" s="794"/>
      <c r="S573" s="794"/>
      <c r="T573" s="794"/>
      <c r="U573" s="794"/>
      <c r="V573" s="794"/>
      <c r="W573" s="794"/>
      <c r="X573" s="794"/>
      <c r="Y573" s="794"/>
      <c r="Z573" s="794"/>
      <c r="AA573" s="794"/>
      <c r="AB573" s="794"/>
      <c r="AC573" s="794"/>
      <c r="AD573" s="794"/>
      <c r="AE573" s="794"/>
      <c r="AF573" s="794"/>
      <c r="AG573" s="794"/>
      <c r="AH573" s="794"/>
      <c r="AI573" s="794"/>
      <c r="AJ573" s="794"/>
      <c r="AK573" s="794"/>
      <c r="AL573" s="794"/>
      <c r="AM573" s="794"/>
      <c r="AN573" s="794"/>
      <c r="AO573" s="794"/>
      <c r="AP573" s="794"/>
      <c r="AQ573" s="794"/>
      <c r="AR573" s="794"/>
      <c r="AS573" s="794"/>
      <c r="AT573" s="794"/>
      <c r="AU573" s="794"/>
      <c r="AV573" s="794"/>
      <c r="AW573" s="794"/>
      <c r="AX573" s="794"/>
      <c r="AY573" s="794"/>
      <c r="AZ573" s="794"/>
      <c r="BA573" s="794"/>
      <c r="BB573" s="794"/>
      <c r="BC573" s="794"/>
      <c r="BD573" s="794"/>
      <c r="BE573" s="794"/>
      <c r="BF573" s="794"/>
      <c r="BG573" s="794"/>
      <c r="BH573" s="794"/>
      <c r="BI573" s="794"/>
      <c r="BJ573" s="794"/>
      <c r="BK573" s="794"/>
      <c r="BL573" s="794"/>
      <c r="BM573" s="794"/>
      <c r="BN573" s="812" t="str">
        <f t="shared" si="129"/>
        <v/>
      </c>
      <c r="BO573" s="806" t="str">
        <f t="shared" si="130"/>
        <v/>
      </c>
      <c r="BP573" s="807" t="str">
        <f t="shared" si="131"/>
        <v/>
      </c>
      <c r="BQ573" s="807" t="str">
        <f t="shared" si="132"/>
        <v/>
      </c>
      <c r="BR573" s="808" t="str">
        <f t="shared" si="133"/>
        <v/>
      </c>
      <c r="BS573" s="793"/>
      <c r="BT573" s="794"/>
      <c r="BU573" s="794"/>
      <c r="BV573" s="794"/>
      <c r="BW573" s="794"/>
      <c r="BX573" s="794"/>
      <c r="BY573" s="794"/>
      <c r="BZ573" s="794"/>
      <c r="CA573" s="794"/>
      <c r="CB573" s="794"/>
      <c r="CC573" s="794"/>
      <c r="CD573" s="794"/>
      <c r="CE573" s="794"/>
      <c r="CF573" s="794"/>
      <c r="CG573" s="794"/>
      <c r="CH573" s="794"/>
      <c r="CI573" s="794"/>
      <c r="CJ573" s="794"/>
      <c r="CK573" s="794"/>
      <c r="CL573" s="794"/>
      <c r="CM573" s="794"/>
      <c r="CN573" s="794"/>
      <c r="CO573" s="794"/>
      <c r="CP573" s="794"/>
      <c r="CQ573" s="794"/>
      <c r="CR573" s="794"/>
      <c r="CS573" s="794"/>
      <c r="CT573" s="794"/>
      <c r="CU573" s="794"/>
      <c r="CV573" s="794"/>
      <c r="CW573" s="794"/>
      <c r="CX573" s="794"/>
      <c r="CY573" s="794"/>
      <c r="CZ573" s="794"/>
      <c r="DA573" s="794"/>
      <c r="DB573" s="794"/>
      <c r="DC573" s="794"/>
      <c r="DD573" s="794"/>
      <c r="DE573" s="794"/>
      <c r="DF573" s="794"/>
      <c r="DG573" s="794"/>
      <c r="DH573" s="794"/>
      <c r="DI573" s="794"/>
      <c r="DJ573" s="794"/>
      <c r="DK573" s="794"/>
      <c r="DL573" s="794"/>
      <c r="DM573" s="794"/>
      <c r="DN573" s="794"/>
      <c r="DO573" s="794"/>
      <c r="DP573" s="794"/>
      <c r="DQ573" s="794"/>
      <c r="DR573" s="812" t="str">
        <f t="shared" si="139"/>
        <v/>
      </c>
      <c r="DS573" s="806" t="str">
        <f t="shared" si="140"/>
        <v/>
      </c>
      <c r="DT573" s="807" t="str">
        <f t="shared" si="141"/>
        <v/>
      </c>
      <c r="DU573" s="807" t="str">
        <f t="shared" si="142"/>
        <v/>
      </c>
      <c r="DV573" s="808" t="str">
        <f t="shared" si="143"/>
        <v/>
      </c>
      <c r="DW573" s="793"/>
      <c r="DX573" s="794"/>
      <c r="DY573" s="794"/>
      <c r="DZ573" s="797"/>
      <c r="EA573" s="797"/>
      <c r="EB573" s="797"/>
      <c r="EC573" s="797"/>
      <c r="ED573" s="797"/>
      <c r="EE573" s="797"/>
      <c r="EF573" s="797"/>
      <c r="EG573" s="797"/>
      <c r="EH573" s="797"/>
      <c r="EI573" s="797"/>
      <c r="EJ573" s="797"/>
      <c r="EK573" s="797"/>
      <c r="EL573" s="797"/>
      <c r="EM573" s="794"/>
      <c r="EN573" s="794"/>
      <c r="EO573" s="794"/>
      <c r="EP573" s="794"/>
      <c r="EQ573" s="794"/>
      <c r="ER573" s="794"/>
      <c r="ES573" s="794"/>
      <c r="ET573" s="794"/>
      <c r="EU573" s="794"/>
      <c r="EV573" s="794"/>
      <c r="EW573" s="794"/>
      <c r="EX573" s="794"/>
      <c r="EY573" s="794"/>
      <c r="EZ573" s="797"/>
      <c r="FA573" s="794"/>
      <c r="FB573" s="794"/>
      <c r="FC573" s="794"/>
      <c r="FD573" s="794"/>
      <c r="FE573" s="794"/>
      <c r="FF573" s="794"/>
      <c r="FG573" s="794"/>
      <c r="FH573" s="794"/>
      <c r="FI573" s="794"/>
      <c r="FJ573" s="794"/>
      <c r="FK573" s="794"/>
      <c r="FL573" s="794"/>
      <c r="FM573" s="794"/>
      <c r="FN573" s="794"/>
      <c r="FO573" s="794"/>
      <c r="FP573" s="794"/>
      <c r="FQ573" s="794"/>
      <c r="FR573" s="794"/>
      <c r="FS573" s="794"/>
      <c r="FT573" s="794"/>
      <c r="FU573" s="794"/>
      <c r="FV573" s="812" t="str">
        <f t="shared" si="134"/>
        <v/>
      </c>
      <c r="FW573" s="806" t="str">
        <f t="shared" si="135"/>
        <v/>
      </c>
      <c r="FX573" s="807" t="str">
        <f t="shared" si="136"/>
        <v/>
      </c>
      <c r="FY573" s="807" t="str">
        <f t="shared" si="137"/>
        <v/>
      </c>
      <c r="FZ573" s="808" t="str">
        <f t="shared" si="138"/>
        <v/>
      </c>
    </row>
    <row r="574" spans="14:182" x14ac:dyDescent="0.2">
      <c r="N574" s="804">
        <f>SUM(AirVision!A573)</f>
        <v>0</v>
      </c>
      <c r="O574" s="793"/>
      <c r="P574" s="794"/>
      <c r="Q574" s="794"/>
      <c r="R574" s="794"/>
      <c r="S574" s="794"/>
      <c r="T574" s="794"/>
      <c r="U574" s="794"/>
      <c r="V574" s="794"/>
      <c r="W574" s="794"/>
      <c r="X574" s="794"/>
      <c r="Y574" s="794"/>
      <c r="Z574" s="794"/>
      <c r="AA574" s="794"/>
      <c r="AB574" s="794"/>
      <c r="AC574" s="794"/>
      <c r="AD574" s="794"/>
      <c r="AE574" s="794"/>
      <c r="AF574" s="794"/>
      <c r="AG574" s="794"/>
      <c r="AH574" s="794"/>
      <c r="AI574" s="794"/>
      <c r="AJ574" s="794"/>
      <c r="AK574" s="794"/>
      <c r="AL574" s="794"/>
      <c r="AM574" s="794"/>
      <c r="AN574" s="794"/>
      <c r="AO574" s="794"/>
      <c r="AP574" s="794"/>
      <c r="AQ574" s="794"/>
      <c r="AR574" s="794"/>
      <c r="AS574" s="794"/>
      <c r="AT574" s="794"/>
      <c r="AU574" s="794"/>
      <c r="AV574" s="794"/>
      <c r="AW574" s="794"/>
      <c r="AX574" s="794"/>
      <c r="AY574" s="794"/>
      <c r="AZ574" s="794"/>
      <c r="BA574" s="794"/>
      <c r="BB574" s="794"/>
      <c r="BC574" s="794"/>
      <c r="BD574" s="794"/>
      <c r="BE574" s="794"/>
      <c r="BF574" s="794"/>
      <c r="BG574" s="794"/>
      <c r="BH574" s="794"/>
      <c r="BI574" s="794"/>
      <c r="BJ574" s="794"/>
      <c r="BK574" s="794"/>
      <c r="BL574" s="794"/>
      <c r="BM574" s="794"/>
      <c r="BN574" s="812" t="str">
        <f t="shared" si="129"/>
        <v/>
      </c>
      <c r="BO574" s="806" t="str">
        <f t="shared" si="130"/>
        <v/>
      </c>
      <c r="BP574" s="807" t="str">
        <f t="shared" si="131"/>
        <v/>
      </c>
      <c r="BQ574" s="807" t="str">
        <f t="shared" si="132"/>
        <v/>
      </c>
      <c r="BR574" s="808" t="str">
        <f t="shared" si="133"/>
        <v/>
      </c>
      <c r="BS574" s="793"/>
      <c r="BT574" s="794"/>
      <c r="BU574" s="794"/>
      <c r="BV574" s="794"/>
      <c r="BW574" s="794"/>
      <c r="BX574" s="794"/>
      <c r="BY574" s="794"/>
      <c r="BZ574" s="794"/>
      <c r="CA574" s="794"/>
      <c r="CB574" s="794"/>
      <c r="CC574" s="794"/>
      <c r="CD574" s="794"/>
      <c r="CE574" s="794"/>
      <c r="CF574" s="794"/>
      <c r="CG574" s="794"/>
      <c r="CH574" s="794"/>
      <c r="CI574" s="794"/>
      <c r="CJ574" s="794"/>
      <c r="CK574" s="794"/>
      <c r="CL574" s="794"/>
      <c r="CM574" s="794"/>
      <c r="CN574" s="794"/>
      <c r="CO574" s="794"/>
      <c r="CP574" s="794"/>
      <c r="CQ574" s="794"/>
      <c r="CR574" s="794"/>
      <c r="CS574" s="794"/>
      <c r="CT574" s="794"/>
      <c r="CU574" s="794"/>
      <c r="CV574" s="794"/>
      <c r="CW574" s="794"/>
      <c r="CX574" s="794"/>
      <c r="CY574" s="794"/>
      <c r="CZ574" s="794"/>
      <c r="DA574" s="794"/>
      <c r="DB574" s="794"/>
      <c r="DC574" s="794"/>
      <c r="DD574" s="794"/>
      <c r="DE574" s="794"/>
      <c r="DF574" s="794"/>
      <c r="DG574" s="794"/>
      <c r="DH574" s="794"/>
      <c r="DI574" s="794"/>
      <c r="DJ574" s="794"/>
      <c r="DK574" s="794"/>
      <c r="DL574" s="794"/>
      <c r="DM574" s="794"/>
      <c r="DN574" s="794"/>
      <c r="DO574" s="794"/>
      <c r="DP574" s="794"/>
      <c r="DQ574" s="794"/>
      <c r="DR574" s="812" t="str">
        <f t="shared" si="139"/>
        <v/>
      </c>
      <c r="DS574" s="806" t="str">
        <f t="shared" si="140"/>
        <v/>
      </c>
      <c r="DT574" s="807" t="str">
        <f t="shared" si="141"/>
        <v/>
      </c>
      <c r="DU574" s="807" t="str">
        <f t="shared" si="142"/>
        <v/>
      </c>
      <c r="DV574" s="808" t="str">
        <f t="shared" si="143"/>
        <v/>
      </c>
      <c r="DW574" s="793"/>
      <c r="DX574" s="794"/>
      <c r="DY574" s="794"/>
      <c r="DZ574" s="797"/>
      <c r="EA574" s="797"/>
      <c r="EB574" s="797"/>
      <c r="EC574" s="797"/>
      <c r="ED574" s="797"/>
      <c r="EE574" s="797"/>
      <c r="EF574" s="797"/>
      <c r="EG574" s="797"/>
      <c r="EH574" s="797"/>
      <c r="EI574" s="797"/>
      <c r="EJ574" s="797"/>
      <c r="EK574" s="797"/>
      <c r="EL574" s="797"/>
      <c r="EM574" s="794"/>
      <c r="EN574" s="794"/>
      <c r="EO574" s="794"/>
      <c r="EP574" s="794"/>
      <c r="EQ574" s="794"/>
      <c r="ER574" s="794"/>
      <c r="ES574" s="794"/>
      <c r="ET574" s="794"/>
      <c r="EU574" s="794"/>
      <c r="EV574" s="794"/>
      <c r="EW574" s="794"/>
      <c r="EX574" s="794"/>
      <c r="EY574" s="794"/>
      <c r="EZ574" s="797"/>
      <c r="FA574" s="794"/>
      <c r="FB574" s="794"/>
      <c r="FC574" s="794"/>
      <c r="FD574" s="794"/>
      <c r="FE574" s="794"/>
      <c r="FF574" s="794"/>
      <c r="FG574" s="794"/>
      <c r="FH574" s="794"/>
      <c r="FI574" s="794"/>
      <c r="FJ574" s="794"/>
      <c r="FK574" s="794"/>
      <c r="FL574" s="794"/>
      <c r="FM574" s="794"/>
      <c r="FN574" s="794"/>
      <c r="FO574" s="794"/>
      <c r="FP574" s="794"/>
      <c r="FQ574" s="794"/>
      <c r="FR574" s="794"/>
      <c r="FS574" s="794"/>
      <c r="FT574" s="794"/>
      <c r="FU574" s="794"/>
      <c r="FV574" s="812" t="str">
        <f t="shared" si="134"/>
        <v/>
      </c>
      <c r="FW574" s="806" t="str">
        <f t="shared" si="135"/>
        <v/>
      </c>
      <c r="FX574" s="807" t="str">
        <f t="shared" si="136"/>
        <v/>
      </c>
      <c r="FY574" s="807" t="str">
        <f t="shared" si="137"/>
        <v/>
      </c>
      <c r="FZ574" s="808" t="str">
        <f t="shared" si="138"/>
        <v/>
      </c>
    </row>
    <row r="575" spans="14:182" x14ac:dyDescent="0.2">
      <c r="N575" s="804">
        <f>SUM(AirVision!A574)</f>
        <v>0</v>
      </c>
      <c r="O575" s="793"/>
      <c r="P575" s="794"/>
      <c r="Q575" s="794"/>
      <c r="R575" s="794"/>
      <c r="S575" s="794"/>
      <c r="T575" s="794"/>
      <c r="U575" s="794"/>
      <c r="V575" s="794"/>
      <c r="W575" s="794"/>
      <c r="X575" s="794"/>
      <c r="Y575" s="794"/>
      <c r="Z575" s="794"/>
      <c r="AA575" s="794"/>
      <c r="AB575" s="794"/>
      <c r="AC575" s="794"/>
      <c r="AD575" s="794"/>
      <c r="AE575" s="794"/>
      <c r="AF575" s="794"/>
      <c r="AG575" s="794"/>
      <c r="AH575" s="794"/>
      <c r="AI575" s="794"/>
      <c r="AJ575" s="794"/>
      <c r="AK575" s="794"/>
      <c r="AL575" s="794"/>
      <c r="AM575" s="794"/>
      <c r="AN575" s="794"/>
      <c r="AO575" s="794"/>
      <c r="AP575" s="794"/>
      <c r="AQ575" s="794"/>
      <c r="AR575" s="794"/>
      <c r="AS575" s="794"/>
      <c r="AT575" s="794"/>
      <c r="AU575" s="794"/>
      <c r="AV575" s="794"/>
      <c r="AW575" s="794"/>
      <c r="AX575" s="794"/>
      <c r="AY575" s="794"/>
      <c r="AZ575" s="794"/>
      <c r="BA575" s="794"/>
      <c r="BB575" s="794"/>
      <c r="BC575" s="794"/>
      <c r="BD575" s="794"/>
      <c r="BE575" s="794"/>
      <c r="BF575" s="794"/>
      <c r="BG575" s="794"/>
      <c r="BH575" s="794"/>
      <c r="BI575" s="794"/>
      <c r="BJ575" s="794"/>
      <c r="BK575" s="794"/>
      <c r="BL575" s="794"/>
      <c r="BM575" s="794"/>
      <c r="BN575" s="812" t="str">
        <f t="shared" si="129"/>
        <v/>
      </c>
      <c r="BO575" s="806" t="str">
        <f t="shared" si="130"/>
        <v/>
      </c>
      <c r="BP575" s="807" t="str">
        <f t="shared" si="131"/>
        <v/>
      </c>
      <c r="BQ575" s="807" t="str">
        <f t="shared" si="132"/>
        <v/>
      </c>
      <c r="BR575" s="808" t="str">
        <f t="shared" si="133"/>
        <v/>
      </c>
      <c r="BS575" s="793"/>
      <c r="BT575" s="794"/>
      <c r="BU575" s="794"/>
      <c r="BV575" s="794"/>
      <c r="BW575" s="794"/>
      <c r="BX575" s="794"/>
      <c r="BY575" s="794"/>
      <c r="BZ575" s="794"/>
      <c r="CA575" s="794"/>
      <c r="CB575" s="794"/>
      <c r="CC575" s="794"/>
      <c r="CD575" s="794"/>
      <c r="CE575" s="794"/>
      <c r="CF575" s="794"/>
      <c r="CG575" s="794"/>
      <c r="CH575" s="794"/>
      <c r="CI575" s="794"/>
      <c r="CJ575" s="794"/>
      <c r="CK575" s="794"/>
      <c r="CL575" s="794"/>
      <c r="CM575" s="794"/>
      <c r="CN575" s="794"/>
      <c r="CO575" s="794"/>
      <c r="CP575" s="794"/>
      <c r="CQ575" s="794"/>
      <c r="CR575" s="794"/>
      <c r="CS575" s="794"/>
      <c r="CT575" s="794"/>
      <c r="CU575" s="794"/>
      <c r="CV575" s="794"/>
      <c r="CW575" s="794"/>
      <c r="CX575" s="794"/>
      <c r="CY575" s="794"/>
      <c r="CZ575" s="794"/>
      <c r="DA575" s="794"/>
      <c r="DB575" s="794"/>
      <c r="DC575" s="794"/>
      <c r="DD575" s="794"/>
      <c r="DE575" s="794"/>
      <c r="DF575" s="794"/>
      <c r="DG575" s="794"/>
      <c r="DH575" s="794"/>
      <c r="DI575" s="794"/>
      <c r="DJ575" s="794"/>
      <c r="DK575" s="794"/>
      <c r="DL575" s="794"/>
      <c r="DM575" s="794"/>
      <c r="DN575" s="794"/>
      <c r="DO575" s="794"/>
      <c r="DP575" s="794"/>
      <c r="DQ575" s="794"/>
      <c r="DR575" s="812" t="str">
        <f t="shared" si="139"/>
        <v/>
      </c>
      <c r="DS575" s="806" t="str">
        <f t="shared" si="140"/>
        <v/>
      </c>
      <c r="DT575" s="807" t="str">
        <f t="shared" si="141"/>
        <v/>
      </c>
      <c r="DU575" s="807" t="str">
        <f t="shared" si="142"/>
        <v/>
      </c>
      <c r="DV575" s="808" t="str">
        <f t="shared" si="143"/>
        <v/>
      </c>
      <c r="DW575" s="793"/>
      <c r="DX575" s="794"/>
      <c r="DY575" s="794"/>
      <c r="DZ575" s="797"/>
      <c r="EA575" s="797"/>
      <c r="EB575" s="797"/>
      <c r="EC575" s="797"/>
      <c r="ED575" s="797"/>
      <c r="EE575" s="797"/>
      <c r="EF575" s="797"/>
      <c r="EG575" s="797"/>
      <c r="EH575" s="797"/>
      <c r="EI575" s="797"/>
      <c r="EJ575" s="797"/>
      <c r="EK575" s="797"/>
      <c r="EL575" s="797"/>
      <c r="EM575" s="794"/>
      <c r="EN575" s="794"/>
      <c r="EO575" s="794"/>
      <c r="EP575" s="794"/>
      <c r="EQ575" s="794"/>
      <c r="ER575" s="794"/>
      <c r="ES575" s="794"/>
      <c r="ET575" s="794"/>
      <c r="EU575" s="794"/>
      <c r="EV575" s="794"/>
      <c r="EW575" s="794"/>
      <c r="EX575" s="794"/>
      <c r="EY575" s="794"/>
      <c r="EZ575" s="797"/>
      <c r="FA575" s="794"/>
      <c r="FB575" s="794"/>
      <c r="FC575" s="794"/>
      <c r="FD575" s="794"/>
      <c r="FE575" s="794"/>
      <c r="FF575" s="794"/>
      <c r="FG575" s="794"/>
      <c r="FH575" s="794"/>
      <c r="FI575" s="794"/>
      <c r="FJ575" s="794"/>
      <c r="FK575" s="794"/>
      <c r="FL575" s="794"/>
      <c r="FM575" s="794"/>
      <c r="FN575" s="794"/>
      <c r="FO575" s="794"/>
      <c r="FP575" s="794"/>
      <c r="FQ575" s="794"/>
      <c r="FR575" s="794"/>
      <c r="FS575" s="794"/>
      <c r="FT575" s="794"/>
      <c r="FU575" s="794"/>
      <c r="FV575" s="812" t="str">
        <f t="shared" si="134"/>
        <v/>
      </c>
      <c r="FW575" s="806" t="str">
        <f t="shared" si="135"/>
        <v/>
      </c>
      <c r="FX575" s="807" t="str">
        <f t="shared" si="136"/>
        <v/>
      </c>
      <c r="FY575" s="807" t="str">
        <f t="shared" si="137"/>
        <v/>
      </c>
      <c r="FZ575" s="808" t="str">
        <f t="shared" si="138"/>
        <v/>
      </c>
    </row>
    <row r="576" spans="14:182" x14ac:dyDescent="0.2">
      <c r="N576" s="804">
        <f>SUM(AirVision!A575)</f>
        <v>0</v>
      </c>
      <c r="O576" s="793"/>
      <c r="P576" s="794"/>
      <c r="Q576" s="794"/>
      <c r="R576" s="794"/>
      <c r="S576" s="794"/>
      <c r="T576" s="794"/>
      <c r="U576" s="794"/>
      <c r="V576" s="794"/>
      <c r="W576" s="794"/>
      <c r="X576" s="794"/>
      <c r="Y576" s="794"/>
      <c r="Z576" s="794"/>
      <c r="AA576" s="794"/>
      <c r="AB576" s="794"/>
      <c r="AC576" s="794"/>
      <c r="AD576" s="794"/>
      <c r="AE576" s="794"/>
      <c r="AF576" s="794"/>
      <c r="AG576" s="794"/>
      <c r="AH576" s="794"/>
      <c r="AI576" s="794"/>
      <c r="AJ576" s="794"/>
      <c r="AK576" s="794"/>
      <c r="AL576" s="794"/>
      <c r="AM576" s="794"/>
      <c r="AN576" s="794"/>
      <c r="AO576" s="794"/>
      <c r="AP576" s="794"/>
      <c r="AQ576" s="794"/>
      <c r="AR576" s="794"/>
      <c r="AS576" s="794"/>
      <c r="AT576" s="794"/>
      <c r="AU576" s="794"/>
      <c r="AV576" s="794"/>
      <c r="AW576" s="794"/>
      <c r="AX576" s="794"/>
      <c r="AY576" s="794"/>
      <c r="AZ576" s="794"/>
      <c r="BA576" s="794"/>
      <c r="BB576" s="794"/>
      <c r="BC576" s="794"/>
      <c r="BD576" s="794"/>
      <c r="BE576" s="794"/>
      <c r="BF576" s="794"/>
      <c r="BG576" s="794"/>
      <c r="BH576" s="794"/>
      <c r="BI576" s="794"/>
      <c r="BJ576" s="794"/>
      <c r="BK576" s="794"/>
      <c r="BL576" s="794"/>
      <c r="BM576" s="794"/>
      <c r="BN576" s="812" t="str">
        <f t="shared" si="129"/>
        <v/>
      </c>
      <c r="BO576" s="806" t="str">
        <f t="shared" si="130"/>
        <v/>
      </c>
      <c r="BP576" s="807" t="str">
        <f t="shared" si="131"/>
        <v/>
      </c>
      <c r="BQ576" s="807" t="str">
        <f t="shared" si="132"/>
        <v/>
      </c>
      <c r="BR576" s="808" t="str">
        <f t="shared" si="133"/>
        <v/>
      </c>
      <c r="BS576" s="793"/>
      <c r="BT576" s="794"/>
      <c r="BU576" s="794"/>
      <c r="BV576" s="794"/>
      <c r="BW576" s="794"/>
      <c r="BX576" s="794"/>
      <c r="BY576" s="794"/>
      <c r="BZ576" s="794"/>
      <c r="CA576" s="794"/>
      <c r="CB576" s="794"/>
      <c r="CC576" s="794"/>
      <c r="CD576" s="794"/>
      <c r="CE576" s="794"/>
      <c r="CF576" s="794"/>
      <c r="CG576" s="794"/>
      <c r="CH576" s="794"/>
      <c r="CI576" s="794"/>
      <c r="CJ576" s="794"/>
      <c r="CK576" s="794"/>
      <c r="CL576" s="794"/>
      <c r="CM576" s="794"/>
      <c r="CN576" s="794"/>
      <c r="CO576" s="794"/>
      <c r="CP576" s="794"/>
      <c r="CQ576" s="794"/>
      <c r="CR576" s="794"/>
      <c r="CS576" s="794"/>
      <c r="CT576" s="794"/>
      <c r="CU576" s="794"/>
      <c r="CV576" s="794"/>
      <c r="CW576" s="794"/>
      <c r="CX576" s="794"/>
      <c r="CY576" s="794"/>
      <c r="CZ576" s="794"/>
      <c r="DA576" s="794"/>
      <c r="DB576" s="794"/>
      <c r="DC576" s="794"/>
      <c r="DD576" s="794"/>
      <c r="DE576" s="794"/>
      <c r="DF576" s="794"/>
      <c r="DG576" s="794"/>
      <c r="DH576" s="794"/>
      <c r="DI576" s="794"/>
      <c r="DJ576" s="794"/>
      <c r="DK576" s="794"/>
      <c r="DL576" s="794"/>
      <c r="DM576" s="794"/>
      <c r="DN576" s="794"/>
      <c r="DO576" s="794"/>
      <c r="DP576" s="794"/>
      <c r="DQ576" s="794"/>
      <c r="DR576" s="812" t="str">
        <f t="shared" si="139"/>
        <v/>
      </c>
      <c r="DS576" s="806" t="str">
        <f t="shared" si="140"/>
        <v/>
      </c>
      <c r="DT576" s="807" t="str">
        <f t="shared" si="141"/>
        <v/>
      </c>
      <c r="DU576" s="807" t="str">
        <f t="shared" si="142"/>
        <v/>
      </c>
      <c r="DV576" s="808" t="str">
        <f t="shared" si="143"/>
        <v/>
      </c>
      <c r="DW576" s="793"/>
      <c r="DX576" s="794"/>
      <c r="DY576" s="794"/>
      <c r="DZ576" s="797"/>
      <c r="EA576" s="797"/>
      <c r="EB576" s="797"/>
      <c r="EC576" s="797"/>
      <c r="ED576" s="797"/>
      <c r="EE576" s="797"/>
      <c r="EF576" s="797"/>
      <c r="EG576" s="797"/>
      <c r="EH576" s="797"/>
      <c r="EI576" s="797"/>
      <c r="EJ576" s="797"/>
      <c r="EK576" s="797"/>
      <c r="EL576" s="797"/>
      <c r="EM576" s="794"/>
      <c r="EN576" s="794"/>
      <c r="EO576" s="794"/>
      <c r="EP576" s="794"/>
      <c r="EQ576" s="794"/>
      <c r="ER576" s="794"/>
      <c r="ES576" s="794"/>
      <c r="ET576" s="794"/>
      <c r="EU576" s="794"/>
      <c r="EV576" s="794"/>
      <c r="EW576" s="794"/>
      <c r="EX576" s="794"/>
      <c r="EY576" s="794"/>
      <c r="EZ576" s="797"/>
      <c r="FA576" s="794"/>
      <c r="FB576" s="794"/>
      <c r="FC576" s="794"/>
      <c r="FD576" s="794"/>
      <c r="FE576" s="794"/>
      <c r="FF576" s="794"/>
      <c r="FG576" s="794"/>
      <c r="FH576" s="794"/>
      <c r="FI576" s="794"/>
      <c r="FJ576" s="794"/>
      <c r="FK576" s="794"/>
      <c r="FL576" s="794"/>
      <c r="FM576" s="794"/>
      <c r="FN576" s="794"/>
      <c r="FO576" s="794"/>
      <c r="FP576" s="794"/>
      <c r="FQ576" s="794"/>
      <c r="FR576" s="794"/>
      <c r="FS576" s="794"/>
      <c r="FT576" s="794"/>
      <c r="FU576" s="794"/>
      <c r="FV576" s="812" t="str">
        <f t="shared" si="134"/>
        <v/>
      </c>
      <c r="FW576" s="806" t="str">
        <f t="shared" si="135"/>
        <v/>
      </c>
      <c r="FX576" s="807" t="str">
        <f t="shared" si="136"/>
        <v/>
      </c>
      <c r="FY576" s="807" t="str">
        <f t="shared" si="137"/>
        <v/>
      </c>
      <c r="FZ576" s="808" t="str">
        <f t="shared" si="138"/>
        <v/>
      </c>
    </row>
    <row r="577" spans="14:182" x14ac:dyDescent="0.2">
      <c r="N577" s="804">
        <f>SUM(AirVision!A576)</f>
        <v>0</v>
      </c>
      <c r="O577" s="793"/>
      <c r="P577" s="794"/>
      <c r="Q577" s="794"/>
      <c r="R577" s="794"/>
      <c r="S577" s="794"/>
      <c r="T577" s="794"/>
      <c r="U577" s="794"/>
      <c r="V577" s="794"/>
      <c r="W577" s="794"/>
      <c r="X577" s="794"/>
      <c r="Y577" s="794"/>
      <c r="Z577" s="794"/>
      <c r="AA577" s="794"/>
      <c r="AB577" s="794"/>
      <c r="AC577" s="794"/>
      <c r="AD577" s="794"/>
      <c r="AE577" s="794"/>
      <c r="AF577" s="794"/>
      <c r="AG577" s="794"/>
      <c r="AH577" s="794"/>
      <c r="AI577" s="794"/>
      <c r="AJ577" s="794"/>
      <c r="AK577" s="794"/>
      <c r="AL577" s="794"/>
      <c r="AM577" s="794"/>
      <c r="AN577" s="794"/>
      <c r="AO577" s="794"/>
      <c r="AP577" s="794"/>
      <c r="AQ577" s="794"/>
      <c r="AR577" s="794"/>
      <c r="AS577" s="794"/>
      <c r="AT577" s="794"/>
      <c r="AU577" s="794"/>
      <c r="AV577" s="794"/>
      <c r="AW577" s="794"/>
      <c r="AX577" s="794"/>
      <c r="AY577" s="794"/>
      <c r="AZ577" s="794"/>
      <c r="BA577" s="794"/>
      <c r="BB577" s="794"/>
      <c r="BC577" s="794"/>
      <c r="BD577" s="794"/>
      <c r="BE577" s="794"/>
      <c r="BF577" s="794"/>
      <c r="BG577" s="794"/>
      <c r="BH577" s="794"/>
      <c r="BI577" s="794"/>
      <c r="BJ577" s="794"/>
      <c r="BK577" s="794"/>
      <c r="BL577" s="794"/>
      <c r="BM577" s="794"/>
      <c r="BN577" s="812" t="str">
        <f t="shared" si="129"/>
        <v/>
      </c>
      <c r="BO577" s="806" t="str">
        <f t="shared" si="130"/>
        <v/>
      </c>
      <c r="BP577" s="807" t="str">
        <f t="shared" si="131"/>
        <v/>
      </c>
      <c r="BQ577" s="807" t="str">
        <f t="shared" si="132"/>
        <v/>
      </c>
      <c r="BR577" s="808" t="str">
        <f t="shared" si="133"/>
        <v/>
      </c>
      <c r="BS577" s="793"/>
      <c r="BT577" s="794"/>
      <c r="BU577" s="794"/>
      <c r="BV577" s="794"/>
      <c r="BW577" s="794"/>
      <c r="BX577" s="794"/>
      <c r="BY577" s="794"/>
      <c r="BZ577" s="794"/>
      <c r="CA577" s="794"/>
      <c r="CB577" s="794"/>
      <c r="CC577" s="794"/>
      <c r="CD577" s="794"/>
      <c r="CE577" s="794"/>
      <c r="CF577" s="794"/>
      <c r="CG577" s="794"/>
      <c r="CH577" s="794"/>
      <c r="CI577" s="794"/>
      <c r="CJ577" s="794"/>
      <c r="CK577" s="794"/>
      <c r="CL577" s="794"/>
      <c r="CM577" s="794"/>
      <c r="CN577" s="794"/>
      <c r="CO577" s="794"/>
      <c r="CP577" s="794"/>
      <c r="CQ577" s="794"/>
      <c r="CR577" s="794"/>
      <c r="CS577" s="794"/>
      <c r="CT577" s="794"/>
      <c r="CU577" s="794"/>
      <c r="CV577" s="794"/>
      <c r="CW577" s="794"/>
      <c r="CX577" s="794"/>
      <c r="CY577" s="794"/>
      <c r="CZ577" s="794"/>
      <c r="DA577" s="794"/>
      <c r="DB577" s="794"/>
      <c r="DC577" s="794"/>
      <c r="DD577" s="794"/>
      <c r="DE577" s="794"/>
      <c r="DF577" s="794"/>
      <c r="DG577" s="794"/>
      <c r="DH577" s="794"/>
      <c r="DI577" s="794"/>
      <c r="DJ577" s="794"/>
      <c r="DK577" s="794"/>
      <c r="DL577" s="794"/>
      <c r="DM577" s="794"/>
      <c r="DN577" s="794"/>
      <c r="DO577" s="794"/>
      <c r="DP577" s="794"/>
      <c r="DQ577" s="794"/>
      <c r="DR577" s="812" t="str">
        <f t="shared" si="139"/>
        <v/>
      </c>
      <c r="DS577" s="806" t="str">
        <f t="shared" si="140"/>
        <v/>
      </c>
      <c r="DT577" s="807" t="str">
        <f t="shared" si="141"/>
        <v/>
      </c>
      <c r="DU577" s="807" t="str">
        <f t="shared" si="142"/>
        <v/>
      </c>
      <c r="DV577" s="808" t="str">
        <f t="shared" si="143"/>
        <v/>
      </c>
      <c r="DW577" s="793"/>
      <c r="DX577" s="794"/>
      <c r="DY577" s="794"/>
      <c r="DZ577" s="797"/>
      <c r="EA577" s="797"/>
      <c r="EB577" s="797"/>
      <c r="EC577" s="797"/>
      <c r="ED577" s="797"/>
      <c r="EE577" s="797"/>
      <c r="EF577" s="797"/>
      <c r="EG577" s="797"/>
      <c r="EH577" s="797"/>
      <c r="EI577" s="797"/>
      <c r="EJ577" s="797"/>
      <c r="EK577" s="797"/>
      <c r="EL577" s="797"/>
      <c r="EM577" s="794"/>
      <c r="EN577" s="794"/>
      <c r="EO577" s="794"/>
      <c r="EP577" s="794"/>
      <c r="EQ577" s="794"/>
      <c r="ER577" s="794"/>
      <c r="ES577" s="794"/>
      <c r="ET577" s="794"/>
      <c r="EU577" s="794"/>
      <c r="EV577" s="794"/>
      <c r="EW577" s="794"/>
      <c r="EX577" s="794"/>
      <c r="EY577" s="794"/>
      <c r="EZ577" s="797"/>
      <c r="FA577" s="794"/>
      <c r="FB577" s="794"/>
      <c r="FC577" s="794"/>
      <c r="FD577" s="794"/>
      <c r="FE577" s="794"/>
      <c r="FF577" s="794"/>
      <c r="FG577" s="794"/>
      <c r="FH577" s="794"/>
      <c r="FI577" s="794"/>
      <c r="FJ577" s="794"/>
      <c r="FK577" s="794"/>
      <c r="FL577" s="794"/>
      <c r="FM577" s="794"/>
      <c r="FN577" s="794"/>
      <c r="FO577" s="794"/>
      <c r="FP577" s="794"/>
      <c r="FQ577" s="794"/>
      <c r="FR577" s="794"/>
      <c r="FS577" s="794"/>
      <c r="FT577" s="794"/>
      <c r="FU577" s="794"/>
      <c r="FV577" s="812" t="str">
        <f t="shared" si="134"/>
        <v/>
      </c>
      <c r="FW577" s="806" t="str">
        <f t="shared" si="135"/>
        <v/>
      </c>
      <c r="FX577" s="807" t="str">
        <f t="shared" si="136"/>
        <v/>
      </c>
      <c r="FY577" s="807" t="str">
        <f t="shared" si="137"/>
        <v/>
      </c>
      <c r="FZ577" s="808" t="str">
        <f t="shared" si="138"/>
        <v/>
      </c>
    </row>
    <row r="578" spans="14:182" x14ac:dyDescent="0.2">
      <c r="N578" s="804">
        <f>SUM(AirVision!A577)</f>
        <v>0</v>
      </c>
      <c r="O578" s="793"/>
      <c r="P578" s="794"/>
      <c r="Q578" s="794"/>
      <c r="R578" s="794"/>
      <c r="S578" s="794"/>
      <c r="T578" s="794"/>
      <c r="U578" s="794"/>
      <c r="V578" s="794"/>
      <c r="W578" s="794"/>
      <c r="X578" s="794"/>
      <c r="Y578" s="794"/>
      <c r="Z578" s="794"/>
      <c r="AA578" s="794"/>
      <c r="AB578" s="794"/>
      <c r="AC578" s="794"/>
      <c r="AD578" s="794"/>
      <c r="AE578" s="794"/>
      <c r="AF578" s="794"/>
      <c r="AG578" s="794"/>
      <c r="AH578" s="794"/>
      <c r="AI578" s="794"/>
      <c r="AJ578" s="794"/>
      <c r="AK578" s="794"/>
      <c r="AL578" s="794"/>
      <c r="AM578" s="794"/>
      <c r="AN578" s="794"/>
      <c r="AO578" s="794"/>
      <c r="AP578" s="794"/>
      <c r="AQ578" s="794"/>
      <c r="AR578" s="794"/>
      <c r="AS578" s="794"/>
      <c r="AT578" s="794"/>
      <c r="AU578" s="794"/>
      <c r="AV578" s="794"/>
      <c r="AW578" s="794"/>
      <c r="AX578" s="794"/>
      <c r="AY578" s="794"/>
      <c r="AZ578" s="794"/>
      <c r="BA578" s="794"/>
      <c r="BB578" s="794"/>
      <c r="BC578" s="794"/>
      <c r="BD578" s="794"/>
      <c r="BE578" s="794"/>
      <c r="BF578" s="794"/>
      <c r="BG578" s="794"/>
      <c r="BH578" s="794"/>
      <c r="BI578" s="794"/>
      <c r="BJ578" s="794"/>
      <c r="BK578" s="794"/>
      <c r="BL578" s="794"/>
      <c r="BM578" s="794"/>
      <c r="BN578" s="812" t="str">
        <f t="shared" si="129"/>
        <v/>
      </c>
      <c r="BO578" s="806" t="str">
        <f t="shared" si="130"/>
        <v/>
      </c>
      <c r="BP578" s="807" t="str">
        <f t="shared" si="131"/>
        <v/>
      </c>
      <c r="BQ578" s="807" t="str">
        <f t="shared" si="132"/>
        <v/>
      </c>
      <c r="BR578" s="808" t="str">
        <f t="shared" si="133"/>
        <v/>
      </c>
      <c r="BS578" s="793"/>
      <c r="BT578" s="794"/>
      <c r="BU578" s="794"/>
      <c r="BV578" s="794"/>
      <c r="BW578" s="794"/>
      <c r="BX578" s="794"/>
      <c r="BY578" s="794"/>
      <c r="BZ578" s="794"/>
      <c r="CA578" s="794"/>
      <c r="CB578" s="794"/>
      <c r="CC578" s="794"/>
      <c r="CD578" s="794"/>
      <c r="CE578" s="794"/>
      <c r="CF578" s="794"/>
      <c r="CG578" s="794"/>
      <c r="CH578" s="794"/>
      <c r="CI578" s="794"/>
      <c r="CJ578" s="794"/>
      <c r="CK578" s="794"/>
      <c r="CL578" s="794"/>
      <c r="CM578" s="794"/>
      <c r="CN578" s="794"/>
      <c r="CO578" s="794"/>
      <c r="CP578" s="794"/>
      <c r="CQ578" s="794"/>
      <c r="CR578" s="794"/>
      <c r="CS578" s="794"/>
      <c r="CT578" s="794"/>
      <c r="CU578" s="794"/>
      <c r="CV578" s="794"/>
      <c r="CW578" s="794"/>
      <c r="CX578" s="794"/>
      <c r="CY578" s="794"/>
      <c r="CZ578" s="794"/>
      <c r="DA578" s="794"/>
      <c r="DB578" s="794"/>
      <c r="DC578" s="794"/>
      <c r="DD578" s="794"/>
      <c r="DE578" s="794"/>
      <c r="DF578" s="794"/>
      <c r="DG578" s="794"/>
      <c r="DH578" s="794"/>
      <c r="DI578" s="794"/>
      <c r="DJ578" s="794"/>
      <c r="DK578" s="794"/>
      <c r="DL578" s="794"/>
      <c r="DM578" s="794"/>
      <c r="DN578" s="794"/>
      <c r="DO578" s="794"/>
      <c r="DP578" s="794"/>
      <c r="DQ578" s="794"/>
      <c r="DR578" s="812" t="str">
        <f t="shared" si="139"/>
        <v/>
      </c>
      <c r="DS578" s="806" t="str">
        <f t="shared" si="140"/>
        <v/>
      </c>
      <c r="DT578" s="807" t="str">
        <f t="shared" si="141"/>
        <v/>
      </c>
      <c r="DU578" s="807" t="str">
        <f t="shared" si="142"/>
        <v/>
      </c>
      <c r="DV578" s="808" t="str">
        <f t="shared" si="143"/>
        <v/>
      </c>
      <c r="DW578" s="793"/>
      <c r="DX578" s="794"/>
      <c r="DY578" s="794"/>
      <c r="DZ578" s="797"/>
      <c r="EA578" s="797"/>
      <c r="EB578" s="797"/>
      <c r="EC578" s="797"/>
      <c r="ED578" s="797"/>
      <c r="EE578" s="797"/>
      <c r="EF578" s="797"/>
      <c r="EG578" s="797"/>
      <c r="EH578" s="797"/>
      <c r="EI578" s="797"/>
      <c r="EJ578" s="797"/>
      <c r="EK578" s="797"/>
      <c r="EL578" s="797"/>
      <c r="EM578" s="794"/>
      <c r="EN578" s="794"/>
      <c r="EO578" s="794"/>
      <c r="EP578" s="794"/>
      <c r="EQ578" s="794"/>
      <c r="ER578" s="794"/>
      <c r="ES578" s="794"/>
      <c r="ET578" s="794"/>
      <c r="EU578" s="794"/>
      <c r="EV578" s="794"/>
      <c r="EW578" s="794"/>
      <c r="EX578" s="794"/>
      <c r="EY578" s="794"/>
      <c r="EZ578" s="797"/>
      <c r="FA578" s="794"/>
      <c r="FB578" s="794"/>
      <c r="FC578" s="794"/>
      <c r="FD578" s="794"/>
      <c r="FE578" s="794"/>
      <c r="FF578" s="794"/>
      <c r="FG578" s="794"/>
      <c r="FH578" s="794"/>
      <c r="FI578" s="794"/>
      <c r="FJ578" s="794"/>
      <c r="FK578" s="794"/>
      <c r="FL578" s="794"/>
      <c r="FM578" s="794"/>
      <c r="FN578" s="794"/>
      <c r="FO578" s="794"/>
      <c r="FP578" s="794"/>
      <c r="FQ578" s="794"/>
      <c r="FR578" s="794"/>
      <c r="FS578" s="794"/>
      <c r="FT578" s="794"/>
      <c r="FU578" s="794"/>
      <c r="FV578" s="812" t="str">
        <f t="shared" si="134"/>
        <v/>
      </c>
      <c r="FW578" s="806" t="str">
        <f t="shared" si="135"/>
        <v/>
      </c>
      <c r="FX578" s="807" t="str">
        <f t="shared" si="136"/>
        <v/>
      </c>
      <c r="FY578" s="807" t="str">
        <f t="shared" si="137"/>
        <v/>
      </c>
      <c r="FZ578" s="808" t="str">
        <f t="shared" si="138"/>
        <v/>
      </c>
    </row>
    <row r="579" spans="14:182" x14ac:dyDescent="0.2">
      <c r="N579" s="804">
        <f>SUM(AirVision!A578)</f>
        <v>0</v>
      </c>
      <c r="O579" s="793"/>
      <c r="P579" s="794"/>
      <c r="Q579" s="794"/>
      <c r="R579" s="794"/>
      <c r="S579" s="794"/>
      <c r="T579" s="794"/>
      <c r="U579" s="794"/>
      <c r="V579" s="794"/>
      <c r="W579" s="794"/>
      <c r="X579" s="794"/>
      <c r="Y579" s="794"/>
      <c r="Z579" s="794"/>
      <c r="AA579" s="794"/>
      <c r="AB579" s="794"/>
      <c r="AC579" s="794"/>
      <c r="AD579" s="794"/>
      <c r="AE579" s="794"/>
      <c r="AF579" s="794"/>
      <c r="AG579" s="794"/>
      <c r="AH579" s="794"/>
      <c r="AI579" s="794"/>
      <c r="AJ579" s="794"/>
      <c r="AK579" s="794"/>
      <c r="AL579" s="794"/>
      <c r="AM579" s="794"/>
      <c r="AN579" s="794"/>
      <c r="AO579" s="794"/>
      <c r="AP579" s="794"/>
      <c r="AQ579" s="794"/>
      <c r="AR579" s="794"/>
      <c r="AS579" s="794"/>
      <c r="AT579" s="794"/>
      <c r="AU579" s="794"/>
      <c r="AV579" s="794"/>
      <c r="AW579" s="794"/>
      <c r="AX579" s="794"/>
      <c r="AY579" s="794"/>
      <c r="AZ579" s="794"/>
      <c r="BA579" s="794"/>
      <c r="BB579" s="794"/>
      <c r="BC579" s="794"/>
      <c r="BD579" s="794"/>
      <c r="BE579" s="794"/>
      <c r="BF579" s="794"/>
      <c r="BG579" s="794"/>
      <c r="BH579" s="794"/>
      <c r="BI579" s="794"/>
      <c r="BJ579" s="794"/>
      <c r="BK579" s="794"/>
      <c r="BL579" s="794"/>
      <c r="BM579" s="794"/>
      <c r="BN579" s="812" t="str">
        <f t="shared" si="129"/>
        <v/>
      </c>
      <c r="BO579" s="806" t="str">
        <f t="shared" si="130"/>
        <v/>
      </c>
      <c r="BP579" s="807" t="str">
        <f t="shared" si="131"/>
        <v/>
      </c>
      <c r="BQ579" s="807" t="str">
        <f t="shared" si="132"/>
        <v/>
      </c>
      <c r="BR579" s="808" t="str">
        <f t="shared" si="133"/>
        <v/>
      </c>
      <c r="BS579" s="793"/>
      <c r="BT579" s="794"/>
      <c r="BU579" s="794"/>
      <c r="BV579" s="794"/>
      <c r="BW579" s="794"/>
      <c r="BX579" s="794"/>
      <c r="BY579" s="794"/>
      <c r="BZ579" s="794"/>
      <c r="CA579" s="794"/>
      <c r="CB579" s="794"/>
      <c r="CC579" s="794"/>
      <c r="CD579" s="794"/>
      <c r="CE579" s="794"/>
      <c r="CF579" s="794"/>
      <c r="CG579" s="794"/>
      <c r="CH579" s="794"/>
      <c r="CI579" s="794"/>
      <c r="CJ579" s="794"/>
      <c r="CK579" s="794"/>
      <c r="CL579" s="794"/>
      <c r="CM579" s="794"/>
      <c r="CN579" s="794"/>
      <c r="CO579" s="794"/>
      <c r="CP579" s="794"/>
      <c r="CQ579" s="794"/>
      <c r="CR579" s="794"/>
      <c r="CS579" s="794"/>
      <c r="CT579" s="794"/>
      <c r="CU579" s="794"/>
      <c r="CV579" s="794"/>
      <c r="CW579" s="794"/>
      <c r="CX579" s="794"/>
      <c r="CY579" s="794"/>
      <c r="CZ579" s="794"/>
      <c r="DA579" s="794"/>
      <c r="DB579" s="794"/>
      <c r="DC579" s="794"/>
      <c r="DD579" s="794"/>
      <c r="DE579" s="794"/>
      <c r="DF579" s="794"/>
      <c r="DG579" s="794"/>
      <c r="DH579" s="794"/>
      <c r="DI579" s="794"/>
      <c r="DJ579" s="794"/>
      <c r="DK579" s="794"/>
      <c r="DL579" s="794"/>
      <c r="DM579" s="794"/>
      <c r="DN579" s="794"/>
      <c r="DO579" s="794"/>
      <c r="DP579" s="794"/>
      <c r="DQ579" s="794"/>
      <c r="DR579" s="812" t="str">
        <f t="shared" si="139"/>
        <v/>
      </c>
      <c r="DS579" s="806" t="str">
        <f t="shared" si="140"/>
        <v/>
      </c>
      <c r="DT579" s="807" t="str">
        <f t="shared" si="141"/>
        <v/>
      </c>
      <c r="DU579" s="807" t="str">
        <f t="shared" si="142"/>
        <v/>
      </c>
      <c r="DV579" s="808" t="str">
        <f t="shared" si="143"/>
        <v/>
      </c>
      <c r="DW579" s="793"/>
      <c r="DX579" s="794"/>
      <c r="DY579" s="794"/>
      <c r="DZ579" s="797"/>
      <c r="EA579" s="797"/>
      <c r="EB579" s="797"/>
      <c r="EC579" s="797"/>
      <c r="ED579" s="797"/>
      <c r="EE579" s="797"/>
      <c r="EF579" s="797"/>
      <c r="EG579" s="797"/>
      <c r="EH579" s="797"/>
      <c r="EI579" s="797"/>
      <c r="EJ579" s="797"/>
      <c r="EK579" s="797"/>
      <c r="EL579" s="797"/>
      <c r="EM579" s="794"/>
      <c r="EN579" s="794"/>
      <c r="EO579" s="794"/>
      <c r="EP579" s="794"/>
      <c r="EQ579" s="794"/>
      <c r="ER579" s="794"/>
      <c r="ES579" s="794"/>
      <c r="ET579" s="794"/>
      <c r="EU579" s="794"/>
      <c r="EV579" s="794"/>
      <c r="EW579" s="794"/>
      <c r="EX579" s="794"/>
      <c r="EY579" s="794"/>
      <c r="EZ579" s="797"/>
      <c r="FA579" s="794"/>
      <c r="FB579" s="794"/>
      <c r="FC579" s="794"/>
      <c r="FD579" s="794"/>
      <c r="FE579" s="794"/>
      <c r="FF579" s="794"/>
      <c r="FG579" s="794"/>
      <c r="FH579" s="794"/>
      <c r="FI579" s="794"/>
      <c r="FJ579" s="794"/>
      <c r="FK579" s="794"/>
      <c r="FL579" s="794"/>
      <c r="FM579" s="794"/>
      <c r="FN579" s="794"/>
      <c r="FO579" s="794"/>
      <c r="FP579" s="794"/>
      <c r="FQ579" s="794"/>
      <c r="FR579" s="794"/>
      <c r="FS579" s="794"/>
      <c r="FT579" s="794"/>
      <c r="FU579" s="794"/>
      <c r="FV579" s="812" t="str">
        <f t="shared" si="134"/>
        <v/>
      </c>
      <c r="FW579" s="806" t="str">
        <f t="shared" si="135"/>
        <v/>
      </c>
      <c r="FX579" s="807" t="str">
        <f t="shared" si="136"/>
        <v/>
      </c>
      <c r="FY579" s="807" t="str">
        <f t="shared" si="137"/>
        <v/>
      </c>
      <c r="FZ579" s="808" t="str">
        <f t="shared" si="138"/>
        <v/>
      </c>
    </row>
    <row r="580" spans="14:182" x14ac:dyDescent="0.2">
      <c r="N580" s="804">
        <f>SUM(AirVision!A579)</f>
        <v>0</v>
      </c>
      <c r="O580" s="793"/>
      <c r="P580" s="794"/>
      <c r="Q580" s="794"/>
      <c r="R580" s="794"/>
      <c r="S580" s="794"/>
      <c r="T580" s="794"/>
      <c r="U580" s="794"/>
      <c r="V580" s="794"/>
      <c r="W580" s="794"/>
      <c r="X580" s="794"/>
      <c r="Y580" s="794"/>
      <c r="Z580" s="794"/>
      <c r="AA580" s="794"/>
      <c r="AB580" s="794"/>
      <c r="AC580" s="794"/>
      <c r="AD580" s="794"/>
      <c r="AE580" s="794"/>
      <c r="AF580" s="794"/>
      <c r="AG580" s="794"/>
      <c r="AH580" s="794"/>
      <c r="AI580" s="794"/>
      <c r="AJ580" s="794"/>
      <c r="AK580" s="794"/>
      <c r="AL580" s="794"/>
      <c r="AM580" s="794"/>
      <c r="AN580" s="794"/>
      <c r="AO580" s="794"/>
      <c r="AP580" s="794"/>
      <c r="AQ580" s="794"/>
      <c r="AR580" s="794"/>
      <c r="AS580" s="794"/>
      <c r="AT580" s="794"/>
      <c r="AU580" s="794"/>
      <c r="AV580" s="794"/>
      <c r="AW580" s="794"/>
      <c r="AX580" s="794"/>
      <c r="AY580" s="794"/>
      <c r="AZ580" s="794"/>
      <c r="BA580" s="794"/>
      <c r="BB580" s="794"/>
      <c r="BC580" s="794"/>
      <c r="BD580" s="794"/>
      <c r="BE580" s="794"/>
      <c r="BF580" s="794"/>
      <c r="BG580" s="794"/>
      <c r="BH580" s="794"/>
      <c r="BI580" s="794"/>
      <c r="BJ580" s="794"/>
      <c r="BK580" s="794"/>
      <c r="BL580" s="794"/>
      <c r="BM580" s="794"/>
      <c r="BN580" s="812" t="str">
        <f t="shared" si="129"/>
        <v/>
      </c>
      <c r="BO580" s="806" t="str">
        <f t="shared" si="130"/>
        <v/>
      </c>
      <c r="BP580" s="807" t="str">
        <f t="shared" si="131"/>
        <v/>
      </c>
      <c r="BQ580" s="807" t="str">
        <f t="shared" si="132"/>
        <v/>
      </c>
      <c r="BR580" s="808" t="str">
        <f t="shared" si="133"/>
        <v/>
      </c>
      <c r="BS580" s="793"/>
      <c r="BT580" s="794"/>
      <c r="BU580" s="794"/>
      <c r="BV580" s="794"/>
      <c r="BW580" s="794"/>
      <c r="BX580" s="794"/>
      <c r="BY580" s="794"/>
      <c r="BZ580" s="794"/>
      <c r="CA580" s="794"/>
      <c r="CB580" s="794"/>
      <c r="CC580" s="794"/>
      <c r="CD580" s="794"/>
      <c r="CE580" s="794"/>
      <c r="CF580" s="794"/>
      <c r="CG580" s="794"/>
      <c r="CH580" s="794"/>
      <c r="CI580" s="794"/>
      <c r="CJ580" s="794"/>
      <c r="CK580" s="794"/>
      <c r="CL580" s="794"/>
      <c r="CM580" s="794"/>
      <c r="CN580" s="794"/>
      <c r="CO580" s="794"/>
      <c r="CP580" s="794"/>
      <c r="CQ580" s="794"/>
      <c r="CR580" s="794"/>
      <c r="CS580" s="794"/>
      <c r="CT580" s="794"/>
      <c r="CU580" s="794"/>
      <c r="CV580" s="794"/>
      <c r="CW580" s="794"/>
      <c r="CX580" s="794"/>
      <c r="CY580" s="794"/>
      <c r="CZ580" s="794"/>
      <c r="DA580" s="794"/>
      <c r="DB580" s="794"/>
      <c r="DC580" s="794"/>
      <c r="DD580" s="794"/>
      <c r="DE580" s="794"/>
      <c r="DF580" s="794"/>
      <c r="DG580" s="794"/>
      <c r="DH580" s="794"/>
      <c r="DI580" s="794"/>
      <c r="DJ580" s="794"/>
      <c r="DK580" s="794"/>
      <c r="DL580" s="794"/>
      <c r="DM580" s="794"/>
      <c r="DN580" s="794"/>
      <c r="DO580" s="794"/>
      <c r="DP580" s="794"/>
      <c r="DQ580" s="794"/>
      <c r="DR580" s="812" t="str">
        <f t="shared" si="139"/>
        <v/>
      </c>
      <c r="DS580" s="806" t="str">
        <f t="shared" si="140"/>
        <v/>
      </c>
      <c r="DT580" s="807" t="str">
        <f t="shared" si="141"/>
        <v/>
      </c>
      <c r="DU580" s="807" t="str">
        <f t="shared" si="142"/>
        <v/>
      </c>
      <c r="DV580" s="808" t="str">
        <f t="shared" si="143"/>
        <v/>
      </c>
      <c r="DW580" s="793"/>
      <c r="DX580" s="794"/>
      <c r="DY580" s="794"/>
      <c r="DZ580" s="797"/>
      <c r="EA580" s="797"/>
      <c r="EB580" s="797"/>
      <c r="EC580" s="797"/>
      <c r="ED580" s="797"/>
      <c r="EE580" s="797"/>
      <c r="EF580" s="797"/>
      <c r="EG580" s="797"/>
      <c r="EH580" s="797"/>
      <c r="EI580" s="797"/>
      <c r="EJ580" s="797"/>
      <c r="EK580" s="797"/>
      <c r="EL580" s="797"/>
      <c r="EM580" s="794"/>
      <c r="EN580" s="794"/>
      <c r="EO580" s="794"/>
      <c r="EP580" s="794"/>
      <c r="EQ580" s="794"/>
      <c r="ER580" s="794"/>
      <c r="ES580" s="794"/>
      <c r="ET580" s="794"/>
      <c r="EU580" s="794"/>
      <c r="EV580" s="794"/>
      <c r="EW580" s="794"/>
      <c r="EX580" s="794"/>
      <c r="EY580" s="794"/>
      <c r="EZ580" s="797"/>
      <c r="FA580" s="794"/>
      <c r="FB580" s="794"/>
      <c r="FC580" s="794"/>
      <c r="FD580" s="794"/>
      <c r="FE580" s="794"/>
      <c r="FF580" s="794"/>
      <c r="FG580" s="794"/>
      <c r="FH580" s="794"/>
      <c r="FI580" s="794"/>
      <c r="FJ580" s="794"/>
      <c r="FK580" s="794"/>
      <c r="FL580" s="794"/>
      <c r="FM580" s="794"/>
      <c r="FN580" s="794"/>
      <c r="FO580" s="794"/>
      <c r="FP580" s="794"/>
      <c r="FQ580" s="794"/>
      <c r="FR580" s="794"/>
      <c r="FS580" s="794"/>
      <c r="FT580" s="794"/>
      <c r="FU580" s="794"/>
      <c r="FV580" s="812" t="str">
        <f t="shared" si="134"/>
        <v/>
      </c>
      <c r="FW580" s="806" t="str">
        <f t="shared" si="135"/>
        <v/>
      </c>
      <c r="FX580" s="807" t="str">
        <f t="shared" si="136"/>
        <v/>
      </c>
      <c r="FY580" s="807" t="str">
        <f t="shared" si="137"/>
        <v/>
      </c>
      <c r="FZ580" s="808" t="str">
        <f t="shared" si="138"/>
        <v/>
      </c>
    </row>
    <row r="581" spans="14:182" x14ac:dyDescent="0.2">
      <c r="N581" s="804">
        <f>SUM(AirVision!A580)</f>
        <v>0</v>
      </c>
      <c r="O581" s="793"/>
      <c r="P581" s="794"/>
      <c r="Q581" s="794"/>
      <c r="R581" s="794"/>
      <c r="S581" s="794"/>
      <c r="T581" s="794"/>
      <c r="U581" s="794"/>
      <c r="V581" s="794"/>
      <c r="W581" s="794"/>
      <c r="X581" s="794"/>
      <c r="Y581" s="794"/>
      <c r="Z581" s="794"/>
      <c r="AA581" s="794"/>
      <c r="AB581" s="794"/>
      <c r="AC581" s="794"/>
      <c r="AD581" s="794"/>
      <c r="AE581" s="794"/>
      <c r="AF581" s="794"/>
      <c r="AG581" s="794"/>
      <c r="AH581" s="794"/>
      <c r="AI581" s="794"/>
      <c r="AJ581" s="794"/>
      <c r="AK581" s="794"/>
      <c r="AL581" s="794"/>
      <c r="AM581" s="794"/>
      <c r="AN581" s="794"/>
      <c r="AO581" s="794"/>
      <c r="AP581" s="794"/>
      <c r="AQ581" s="794"/>
      <c r="AR581" s="794"/>
      <c r="AS581" s="794"/>
      <c r="AT581" s="794"/>
      <c r="AU581" s="794"/>
      <c r="AV581" s="794"/>
      <c r="AW581" s="794"/>
      <c r="AX581" s="794"/>
      <c r="AY581" s="794"/>
      <c r="AZ581" s="794"/>
      <c r="BA581" s="794"/>
      <c r="BB581" s="794"/>
      <c r="BC581" s="794"/>
      <c r="BD581" s="794"/>
      <c r="BE581" s="794"/>
      <c r="BF581" s="794"/>
      <c r="BG581" s="794"/>
      <c r="BH581" s="794"/>
      <c r="BI581" s="794"/>
      <c r="BJ581" s="794"/>
      <c r="BK581" s="794"/>
      <c r="BL581" s="794"/>
      <c r="BM581" s="794"/>
      <c r="BN581" s="812" t="str">
        <f t="shared" si="129"/>
        <v/>
      </c>
      <c r="BO581" s="806" t="str">
        <f t="shared" si="130"/>
        <v/>
      </c>
      <c r="BP581" s="807" t="str">
        <f t="shared" si="131"/>
        <v/>
      </c>
      <c r="BQ581" s="807" t="str">
        <f t="shared" si="132"/>
        <v/>
      </c>
      <c r="BR581" s="808" t="str">
        <f t="shared" si="133"/>
        <v/>
      </c>
      <c r="BS581" s="793"/>
      <c r="BT581" s="794"/>
      <c r="BU581" s="794"/>
      <c r="BV581" s="794"/>
      <c r="BW581" s="794"/>
      <c r="BX581" s="794"/>
      <c r="BY581" s="794"/>
      <c r="BZ581" s="794"/>
      <c r="CA581" s="794"/>
      <c r="CB581" s="794"/>
      <c r="CC581" s="794"/>
      <c r="CD581" s="794"/>
      <c r="CE581" s="794"/>
      <c r="CF581" s="794"/>
      <c r="CG581" s="794"/>
      <c r="CH581" s="794"/>
      <c r="CI581" s="794"/>
      <c r="CJ581" s="794"/>
      <c r="CK581" s="794"/>
      <c r="CL581" s="794"/>
      <c r="CM581" s="794"/>
      <c r="CN581" s="794"/>
      <c r="CO581" s="794"/>
      <c r="CP581" s="794"/>
      <c r="CQ581" s="794"/>
      <c r="CR581" s="794"/>
      <c r="CS581" s="794"/>
      <c r="CT581" s="794"/>
      <c r="CU581" s="794"/>
      <c r="CV581" s="794"/>
      <c r="CW581" s="794"/>
      <c r="CX581" s="794"/>
      <c r="CY581" s="794"/>
      <c r="CZ581" s="794"/>
      <c r="DA581" s="794"/>
      <c r="DB581" s="794"/>
      <c r="DC581" s="794"/>
      <c r="DD581" s="794"/>
      <c r="DE581" s="794"/>
      <c r="DF581" s="794"/>
      <c r="DG581" s="794"/>
      <c r="DH581" s="794"/>
      <c r="DI581" s="794"/>
      <c r="DJ581" s="794"/>
      <c r="DK581" s="794"/>
      <c r="DL581" s="794"/>
      <c r="DM581" s="794"/>
      <c r="DN581" s="794"/>
      <c r="DO581" s="794"/>
      <c r="DP581" s="794"/>
      <c r="DQ581" s="794"/>
      <c r="DR581" s="812" t="str">
        <f t="shared" si="139"/>
        <v/>
      </c>
      <c r="DS581" s="806" t="str">
        <f t="shared" si="140"/>
        <v/>
      </c>
      <c r="DT581" s="807" t="str">
        <f t="shared" si="141"/>
        <v/>
      </c>
      <c r="DU581" s="807" t="str">
        <f t="shared" si="142"/>
        <v/>
      </c>
      <c r="DV581" s="808" t="str">
        <f t="shared" si="143"/>
        <v/>
      </c>
      <c r="DW581" s="793"/>
      <c r="DX581" s="794"/>
      <c r="DY581" s="794"/>
      <c r="DZ581" s="797"/>
      <c r="EA581" s="797"/>
      <c r="EB581" s="797"/>
      <c r="EC581" s="797"/>
      <c r="ED581" s="797"/>
      <c r="EE581" s="797"/>
      <c r="EF581" s="797"/>
      <c r="EG581" s="797"/>
      <c r="EH581" s="797"/>
      <c r="EI581" s="797"/>
      <c r="EJ581" s="797"/>
      <c r="EK581" s="797"/>
      <c r="EL581" s="797"/>
      <c r="EM581" s="794"/>
      <c r="EN581" s="794"/>
      <c r="EO581" s="794"/>
      <c r="EP581" s="794"/>
      <c r="EQ581" s="794"/>
      <c r="ER581" s="794"/>
      <c r="ES581" s="794"/>
      <c r="ET581" s="794"/>
      <c r="EU581" s="794"/>
      <c r="EV581" s="794"/>
      <c r="EW581" s="794"/>
      <c r="EX581" s="794"/>
      <c r="EY581" s="794"/>
      <c r="EZ581" s="797"/>
      <c r="FA581" s="794"/>
      <c r="FB581" s="794"/>
      <c r="FC581" s="794"/>
      <c r="FD581" s="794"/>
      <c r="FE581" s="794"/>
      <c r="FF581" s="794"/>
      <c r="FG581" s="794"/>
      <c r="FH581" s="794"/>
      <c r="FI581" s="794"/>
      <c r="FJ581" s="794"/>
      <c r="FK581" s="794"/>
      <c r="FL581" s="794"/>
      <c r="FM581" s="794"/>
      <c r="FN581" s="794"/>
      <c r="FO581" s="794"/>
      <c r="FP581" s="794"/>
      <c r="FQ581" s="794"/>
      <c r="FR581" s="794"/>
      <c r="FS581" s="794"/>
      <c r="FT581" s="794"/>
      <c r="FU581" s="794"/>
      <c r="FV581" s="812" t="str">
        <f t="shared" si="134"/>
        <v/>
      </c>
      <c r="FW581" s="806" t="str">
        <f t="shared" si="135"/>
        <v/>
      </c>
      <c r="FX581" s="807" t="str">
        <f t="shared" si="136"/>
        <v/>
      </c>
      <c r="FY581" s="807" t="str">
        <f t="shared" si="137"/>
        <v/>
      </c>
      <c r="FZ581" s="808" t="str">
        <f t="shared" si="138"/>
        <v/>
      </c>
    </row>
    <row r="582" spans="14:182" x14ac:dyDescent="0.2">
      <c r="N582" s="804">
        <f>SUM(AirVision!A581)</f>
        <v>0</v>
      </c>
      <c r="O582" s="793"/>
      <c r="P582" s="794"/>
      <c r="Q582" s="794"/>
      <c r="R582" s="794"/>
      <c r="S582" s="794"/>
      <c r="T582" s="794"/>
      <c r="U582" s="794"/>
      <c r="V582" s="794"/>
      <c r="W582" s="794"/>
      <c r="X582" s="794"/>
      <c r="Y582" s="794"/>
      <c r="Z582" s="794"/>
      <c r="AA582" s="794"/>
      <c r="AB582" s="794"/>
      <c r="AC582" s="794"/>
      <c r="AD582" s="794"/>
      <c r="AE582" s="794"/>
      <c r="AF582" s="794"/>
      <c r="AG582" s="794"/>
      <c r="AH582" s="794"/>
      <c r="AI582" s="794"/>
      <c r="AJ582" s="794"/>
      <c r="AK582" s="794"/>
      <c r="AL582" s="794"/>
      <c r="AM582" s="794"/>
      <c r="AN582" s="794"/>
      <c r="AO582" s="794"/>
      <c r="AP582" s="794"/>
      <c r="AQ582" s="794"/>
      <c r="AR582" s="794"/>
      <c r="AS582" s="794"/>
      <c r="AT582" s="794"/>
      <c r="AU582" s="794"/>
      <c r="AV582" s="794"/>
      <c r="AW582" s="794"/>
      <c r="AX582" s="794"/>
      <c r="AY582" s="794"/>
      <c r="AZ582" s="794"/>
      <c r="BA582" s="794"/>
      <c r="BB582" s="794"/>
      <c r="BC582" s="794"/>
      <c r="BD582" s="794"/>
      <c r="BE582" s="794"/>
      <c r="BF582" s="794"/>
      <c r="BG582" s="794"/>
      <c r="BH582" s="794"/>
      <c r="BI582" s="794"/>
      <c r="BJ582" s="794"/>
      <c r="BK582" s="794"/>
      <c r="BL582" s="794"/>
      <c r="BM582" s="794"/>
      <c r="BN582" s="812" t="str">
        <f t="shared" ref="BN582:BN645" si="144">IF(ISNUMBER(R582),R582*2.237,"")</f>
        <v/>
      </c>
      <c r="BO582" s="806" t="str">
        <f t="shared" ref="BO582:BO645" si="145">IF(ISNUMBER(S582),S582*2.237,"")</f>
        <v/>
      </c>
      <c r="BP582" s="807" t="str">
        <f t="shared" ref="BP582:BP645" si="146">IF(ISNUMBER(X582),CONVERT(X582,"C","F"),"")</f>
        <v/>
      </c>
      <c r="BQ582" s="807" t="str">
        <f t="shared" ref="BQ582:BQ645" si="147">IF(ISNUMBER(Y582),CONVERT(Y582,"C","F"),"")</f>
        <v/>
      </c>
      <c r="BR582" s="808" t="str">
        <f t="shared" ref="BR582:BR645" si="148">IF(ISNUMBER(Z582),CONVERT(Z582,"C","F"),"")</f>
        <v/>
      </c>
      <c r="BS582" s="793"/>
      <c r="BT582" s="794"/>
      <c r="BU582" s="794"/>
      <c r="BV582" s="794"/>
      <c r="BW582" s="794"/>
      <c r="BX582" s="794"/>
      <c r="BY582" s="794"/>
      <c r="BZ582" s="794"/>
      <c r="CA582" s="794"/>
      <c r="CB582" s="794"/>
      <c r="CC582" s="794"/>
      <c r="CD582" s="794"/>
      <c r="CE582" s="794"/>
      <c r="CF582" s="794"/>
      <c r="CG582" s="794"/>
      <c r="CH582" s="794"/>
      <c r="CI582" s="794"/>
      <c r="CJ582" s="794"/>
      <c r="CK582" s="794"/>
      <c r="CL582" s="794"/>
      <c r="CM582" s="794"/>
      <c r="CN582" s="794"/>
      <c r="CO582" s="794"/>
      <c r="CP582" s="794"/>
      <c r="CQ582" s="794"/>
      <c r="CR582" s="794"/>
      <c r="CS582" s="794"/>
      <c r="CT582" s="794"/>
      <c r="CU582" s="794"/>
      <c r="CV582" s="794"/>
      <c r="CW582" s="794"/>
      <c r="CX582" s="794"/>
      <c r="CY582" s="794"/>
      <c r="CZ582" s="794"/>
      <c r="DA582" s="794"/>
      <c r="DB582" s="794"/>
      <c r="DC582" s="794"/>
      <c r="DD582" s="794"/>
      <c r="DE582" s="794"/>
      <c r="DF582" s="794"/>
      <c r="DG582" s="794"/>
      <c r="DH582" s="794"/>
      <c r="DI582" s="794"/>
      <c r="DJ582" s="794"/>
      <c r="DK582" s="794"/>
      <c r="DL582" s="794"/>
      <c r="DM582" s="794"/>
      <c r="DN582" s="794"/>
      <c r="DO582" s="794"/>
      <c r="DP582" s="794"/>
      <c r="DQ582" s="794"/>
      <c r="DR582" s="812" t="str">
        <f t="shared" si="139"/>
        <v/>
      </c>
      <c r="DS582" s="806" t="str">
        <f t="shared" si="140"/>
        <v/>
      </c>
      <c r="DT582" s="807" t="str">
        <f t="shared" si="141"/>
        <v/>
      </c>
      <c r="DU582" s="807" t="str">
        <f t="shared" si="142"/>
        <v/>
      </c>
      <c r="DV582" s="808" t="str">
        <f t="shared" si="143"/>
        <v/>
      </c>
      <c r="DW582" s="793"/>
      <c r="DX582" s="794"/>
      <c r="DY582" s="794"/>
      <c r="DZ582" s="797"/>
      <c r="EA582" s="797"/>
      <c r="EB582" s="797"/>
      <c r="EC582" s="797"/>
      <c r="ED582" s="797"/>
      <c r="EE582" s="797"/>
      <c r="EF582" s="797"/>
      <c r="EG582" s="797"/>
      <c r="EH582" s="797"/>
      <c r="EI582" s="797"/>
      <c r="EJ582" s="797"/>
      <c r="EK582" s="797"/>
      <c r="EL582" s="797"/>
      <c r="EM582" s="794"/>
      <c r="EN582" s="794"/>
      <c r="EO582" s="794"/>
      <c r="EP582" s="794"/>
      <c r="EQ582" s="794"/>
      <c r="ER582" s="794"/>
      <c r="ES582" s="794"/>
      <c r="ET582" s="794"/>
      <c r="EU582" s="794"/>
      <c r="EV582" s="794"/>
      <c r="EW582" s="794"/>
      <c r="EX582" s="794"/>
      <c r="EY582" s="794"/>
      <c r="EZ582" s="797"/>
      <c r="FA582" s="794"/>
      <c r="FB582" s="794"/>
      <c r="FC582" s="794"/>
      <c r="FD582" s="794"/>
      <c r="FE582" s="794"/>
      <c r="FF582" s="794"/>
      <c r="FG582" s="794"/>
      <c r="FH582" s="794"/>
      <c r="FI582" s="794"/>
      <c r="FJ582" s="794"/>
      <c r="FK582" s="794"/>
      <c r="FL582" s="794"/>
      <c r="FM582" s="794"/>
      <c r="FN582" s="794"/>
      <c r="FO582" s="794"/>
      <c r="FP582" s="794"/>
      <c r="FQ582" s="794"/>
      <c r="FR582" s="794"/>
      <c r="FS582" s="794"/>
      <c r="FT582" s="794"/>
      <c r="FU582" s="794"/>
      <c r="FV582" s="812" t="str">
        <f t="shared" ref="FV582:FV645" si="149">IF(ISNUMBER(DZ582),DZ582*2.237,"")</f>
        <v/>
      </c>
      <c r="FW582" s="806" t="str">
        <f t="shared" ref="FW582:FW645" si="150">IF(ISNUMBER(EA582),EA582*2.237,"")</f>
        <v/>
      </c>
      <c r="FX582" s="807" t="str">
        <f t="shared" ref="FX582:FX645" si="151">IF(ISNUMBER(EF582),CONVERT(EF582,"C","F"),"")</f>
        <v/>
      </c>
      <c r="FY582" s="807" t="str">
        <f t="shared" ref="FY582:FY645" si="152">IF(ISNUMBER(EG582),CONVERT(EG582,"C","F"),"")</f>
        <v/>
      </c>
      <c r="FZ582" s="808" t="str">
        <f t="shared" ref="FZ582:FZ645" si="153">IF(ISNUMBER(EH582),CONVERT(EH582,"C","F"),"")</f>
        <v/>
      </c>
    </row>
    <row r="583" spans="14:182" x14ac:dyDescent="0.2">
      <c r="N583" s="804">
        <f>SUM(AirVision!A582)</f>
        <v>0</v>
      </c>
      <c r="O583" s="793"/>
      <c r="P583" s="794"/>
      <c r="Q583" s="794"/>
      <c r="R583" s="794"/>
      <c r="S583" s="794"/>
      <c r="T583" s="794"/>
      <c r="U583" s="794"/>
      <c r="V583" s="794"/>
      <c r="W583" s="794"/>
      <c r="X583" s="794"/>
      <c r="Y583" s="794"/>
      <c r="Z583" s="794"/>
      <c r="AA583" s="794"/>
      <c r="AB583" s="794"/>
      <c r="AC583" s="794"/>
      <c r="AD583" s="794"/>
      <c r="AE583" s="794"/>
      <c r="AF583" s="794"/>
      <c r="AG583" s="794"/>
      <c r="AH583" s="794"/>
      <c r="AI583" s="794"/>
      <c r="AJ583" s="794"/>
      <c r="AK583" s="794"/>
      <c r="AL583" s="794"/>
      <c r="AM583" s="794"/>
      <c r="AN583" s="794"/>
      <c r="AO583" s="794"/>
      <c r="AP583" s="794"/>
      <c r="AQ583" s="794"/>
      <c r="AR583" s="794"/>
      <c r="AS583" s="794"/>
      <c r="AT583" s="794"/>
      <c r="AU583" s="794"/>
      <c r="AV583" s="794"/>
      <c r="AW583" s="794"/>
      <c r="AX583" s="794"/>
      <c r="AY583" s="794"/>
      <c r="AZ583" s="794"/>
      <c r="BA583" s="794"/>
      <c r="BB583" s="794"/>
      <c r="BC583" s="794"/>
      <c r="BD583" s="794"/>
      <c r="BE583" s="794"/>
      <c r="BF583" s="794"/>
      <c r="BG583" s="794"/>
      <c r="BH583" s="794"/>
      <c r="BI583" s="794"/>
      <c r="BJ583" s="794"/>
      <c r="BK583" s="794"/>
      <c r="BL583" s="794"/>
      <c r="BM583" s="794"/>
      <c r="BN583" s="812" t="str">
        <f t="shared" si="144"/>
        <v/>
      </c>
      <c r="BO583" s="806" t="str">
        <f t="shared" si="145"/>
        <v/>
      </c>
      <c r="BP583" s="807" t="str">
        <f t="shared" si="146"/>
        <v/>
      </c>
      <c r="BQ583" s="807" t="str">
        <f t="shared" si="147"/>
        <v/>
      </c>
      <c r="BR583" s="808" t="str">
        <f t="shared" si="148"/>
        <v/>
      </c>
      <c r="BS583" s="793"/>
      <c r="BT583" s="794"/>
      <c r="BU583" s="794"/>
      <c r="BV583" s="794"/>
      <c r="BW583" s="794"/>
      <c r="BX583" s="794"/>
      <c r="BY583" s="794"/>
      <c r="BZ583" s="794"/>
      <c r="CA583" s="794"/>
      <c r="CB583" s="794"/>
      <c r="CC583" s="794"/>
      <c r="CD583" s="794"/>
      <c r="CE583" s="794"/>
      <c r="CF583" s="794"/>
      <c r="CG583" s="794"/>
      <c r="CH583" s="794"/>
      <c r="CI583" s="794"/>
      <c r="CJ583" s="794"/>
      <c r="CK583" s="794"/>
      <c r="CL583" s="794"/>
      <c r="CM583" s="794"/>
      <c r="CN583" s="794"/>
      <c r="CO583" s="794"/>
      <c r="CP583" s="794"/>
      <c r="CQ583" s="794"/>
      <c r="CR583" s="794"/>
      <c r="CS583" s="794"/>
      <c r="CT583" s="794"/>
      <c r="CU583" s="794"/>
      <c r="CV583" s="794"/>
      <c r="CW583" s="794"/>
      <c r="CX583" s="794"/>
      <c r="CY583" s="794"/>
      <c r="CZ583" s="794"/>
      <c r="DA583" s="794"/>
      <c r="DB583" s="794"/>
      <c r="DC583" s="794"/>
      <c r="DD583" s="794"/>
      <c r="DE583" s="794"/>
      <c r="DF583" s="794"/>
      <c r="DG583" s="794"/>
      <c r="DH583" s="794"/>
      <c r="DI583" s="794"/>
      <c r="DJ583" s="794"/>
      <c r="DK583" s="794"/>
      <c r="DL583" s="794"/>
      <c r="DM583" s="794"/>
      <c r="DN583" s="794"/>
      <c r="DO583" s="794"/>
      <c r="DP583" s="794"/>
      <c r="DQ583" s="794"/>
      <c r="DR583" s="812" t="str">
        <f t="shared" si="139"/>
        <v/>
      </c>
      <c r="DS583" s="806" t="str">
        <f t="shared" si="140"/>
        <v/>
      </c>
      <c r="DT583" s="807" t="str">
        <f t="shared" si="141"/>
        <v/>
      </c>
      <c r="DU583" s="807" t="str">
        <f t="shared" si="142"/>
        <v/>
      </c>
      <c r="DV583" s="808" t="str">
        <f t="shared" si="143"/>
        <v/>
      </c>
      <c r="DW583" s="793"/>
      <c r="DX583" s="794"/>
      <c r="DY583" s="794"/>
      <c r="DZ583" s="797"/>
      <c r="EA583" s="797"/>
      <c r="EB583" s="797"/>
      <c r="EC583" s="797"/>
      <c r="ED583" s="797"/>
      <c r="EE583" s="797"/>
      <c r="EF583" s="797"/>
      <c r="EG583" s="797"/>
      <c r="EH583" s="797"/>
      <c r="EI583" s="797"/>
      <c r="EJ583" s="797"/>
      <c r="EK583" s="797"/>
      <c r="EL583" s="797"/>
      <c r="EM583" s="794"/>
      <c r="EN583" s="794"/>
      <c r="EO583" s="794"/>
      <c r="EP583" s="794"/>
      <c r="EQ583" s="794"/>
      <c r="ER583" s="794"/>
      <c r="ES583" s="794"/>
      <c r="ET583" s="794"/>
      <c r="EU583" s="794"/>
      <c r="EV583" s="794"/>
      <c r="EW583" s="794"/>
      <c r="EX583" s="794"/>
      <c r="EY583" s="794"/>
      <c r="EZ583" s="797"/>
      <c r="FA583" s="794"/>
      <c r="FB583" s="794"/>
      <c r="FC583" s="794"/>
      <c r="FD583" s="794"/>
      <c r="FE583" s="794"/>
      <c r="FF583" s="794"/>
      <c r="FG583" s="794"/>
      <c r="FH583" s="794"/>
      <c r="FI583" s="794"/>
      <c r="FJ583" s="794"/>
      <c r="FK583" s="794"/>
      <c r="FL583" s="794"/>
      <c r="FM583" s="794"/>
      <c r="FN583" s="794"/>
      <c r="FO583" s="794"/>
      <c r="FP583" s="794"/>
      <c r="FQ583" s="794"/>
      <c r="FR583" s="794"/>
      <c r="FS583" s="794"/>
      <c r="FT583" s="794"/>
      <c r="FU583" s="794"/>
      <c r="FV583" s="812" t="str">
        <f t="shared" si="149"/>
        <v/>
      </c>
      <c r="FW583" s="806" t="str">
        <f t="shared" si="150"/>
        <v/>
      </c>
      <c r="FX583" s="807" t="str">
        <f t="shared" si="151"/>
        <v/>
      </c>
      <c r="FY583" s="807" t="str">
        <f t="shared" si="152"/>
        <v/>
      </c>
      <c r="FZ583" s="808" t="str">
        <f t="shared" si="153"/>
        <v/>
      </c>
    </row>
    <row r="584" spans="14:182" x14ac:dyDescent="0.2">
      <c r="N584" s="804">
        <f>SUM(AirVision!A583)</f>
        <v>0</v>
      </c>
      <c r="O584" s="793"/>
      <c r="P584" s="794"/>
      <c r="Q584" s="794"/>
      <c r="R584" s="794"/>
      <c r="S584" s="794"/>
      <c r="T584" s="794"/>
      <c r="U584" s="794"/>
      <c r="V584" s="794"/>
      <c r="W584" s="794"/>
      <c r="X584" s="794"/>
      <c r="Y584" s="794"/>
      <c r="Z584" s="794"/>
      <c r="AA584" s="794"/>
      <c r="AB584" s="794"/>
      <c r="AC584" s="794"/>
      <c r="AD584" s="794"/>
      <c r="AE584" s="794"/>
      <c r="AF584" s="794"/>
      <c r="AG584" s="794"/>
      <c r="AH584" s="794"/>
      <c r="AI584" s="794"/>
      <c r="AJ584" s="794"/>
      <c r="AK584" s="794"/>
      <c r="AL584" s="794"/>
      <c r="AM584" s="794"/>
      <c r="AN584" s="794"/>
      <c r="AO584" s="794"/>
      <c r="AP584" s="794"/>
      <c r="AQ584" s="794"/>
      <c r="AR584" s="794"/>
      <c r="AS584" s="794"/>
      <c r="AT584" s="794"/>
      <c r="AU584" s="794"/>
      <c r="AV584" s="794"/>
      <c r="AW584" s="794"/>
      <c r="AX584" s="794"/>
      <c r="AY584" s="794"/>
      <c r="AZ584" s="794"/>
      <c r="BA584" s="794"/>
      <c r="BB584" s="794"/>
      <c r="BC584" s="794"/>
      <c r="BD584" s="794"/>
      <c r="BE584" s="794"/>
      <c r="BF584" s="794"/>
      <c r="BG584" s="794"/>
      <c r="BH584" s="794"/>
      <c r="BI584" s="794"/>
      <c r="BJ584" s="794"/>
      <c r="BK584" s="794"/>
      <c r="BL584" s="794"/>
      <c r="BM584" s="794"/>
      <c r="BN584" s="812" t="str">
        <f t="shared" si="144"/>
        <v/>
      </c>
      <c r="BO584" s="806" t="str">
        <f t="shared" si="145"/>
        <v/>
      </c>
      <c r="BP584" s="807" t="str">
        <f t="shared" si="146"/>
        <v/>
      </c>
      <c r="BQ584" s="807" t="str">
        <f t="shared" si="147"/>
        <v/>
      </c>
      <c r="BR584" s="808" t="str">
        <f t="shared" si="148"/>
        <v/>
      </c>
      <c r="BS584" s="793"/>
      <c r="BT584" s="794"/>
      <c r="BU584" s="794"/>
      <c r="BV584" s="794"/>
      <c r="BW584" s="794"/>
      <c r="BX584" s="794"/>
      <c r="BY584" s="794"/>
      <c r="BZ584" s="794"/>
      <c r="CA584" s="794"/>
      <c r="CB584" s="794"/>
      <c r="CC584" s="794"/>
      <c r="CD584" s="794"/>
      <c r="CE584" s="794"/>
      <c r="CF584" s="794"/>
      <c r="CG584" s="794"/>
      <c r="CH584" s="794"/>
      <c r="CI584" s="794"/>
      <c r="CJ584" s="794"/>
      <c r="CK584" s="794"/>
      <c r="CL584" s="794"/>
      <c r="CM584" s="794"/>
      <c r="CN584" s="794"/>
      <c r="CO584" s="794"/>
      <c r="CP584" s="794"/>
      <c r="CQ584" s="794"/>
      <c r="CR584" s="794"/>
      <c r="CS584" s="794"/>
      <c r="CT584" s="794"/>
      <c r="CU584" s="794"/>
      <c r="CV584" s="794"/>
      <c r="CW584" s="794"/>
      <c r="CX584" s="794"/>
      <c r="CY584" s="794"/>
      <c r="CZ584" s="794"/>
      <c r="DA584" s="794"/>
      <c r="DB584" s="794"/>
      <c r="DC584" s="794"/>
      <c r="DD584" s="794"/>
      <c r="DE584" s="794"/>
      <c r="DF584" s="794"/>
      <c r="DG584" s="794"/>
      <c r="DH584" s="794"/>
      <c r="DI584" s="794"/>
      <c r="DJ584" s="794"/>
      <c r="DK584" s="794"/>
      <c r="DL584" s="794"/>
      <c r="DM584" s="794"/>
      <c r="DN584" s="794"/>
      <c r="DO584" s="794"/>
      <c r="DP584" s="794"/>
      <c r="DQ584" s="794"/>
      <c r="DR584" s="812" t="str">
        <f t="shared" si="139"/>
        <v/>
      </c>
      <c r="DS584" s="806" t="str">
        <f t="shared" si="140"/>
        <v/>
      </c>
      <c r="DT584" s="807" t="str">
        <f t="shared" si="141"/>
        <v/>
      </c>
      <c r="DU584" s="807" t="str">
        <f t="shared" si="142"/>
        <v/>
      </c>
      <c r="DV584" s="808" t="str">
        <f t="shared" si="143"/>
        <v/>
      </c>
      <c r="DW584" s="793"/>
      <c r="DX584" s="794"/>
      <c r="DY584" s="794"/>
      <c r="DZ584" s="797"/>
      <c r="EA584" s="797"/>
      <c r="EB584" s="797"/>
      <c r="EC584" s="797"/>
      <c r="ED584" s="797"/>
      <c r="EE584" s="797"/>
      <c r="EF584" s="797"/>
      <c r="EG584" s="797"/>
      <c r="EH584" s="797"/>
      <c r="EI584" s="797"/>
      <c r="EJ584" s="797"/>
      <c r="EK584" s="797"/>
      <c r="EL584" s="797"/>
      <c r="EM584" s="794"/>
      <c r="EN584" s="794"/>
      <c r="EO584" s="794"/>
      <c r="EP584" s="794"/>
      <c r="EQ584" s="794"/>
      <c r="ER584" s="794"/>
      <c r="ES584" s="794"/>
      <c r="ET584" s="794"/>
      <c r="EU584" s="794"/>
      <c r="EV584" s="794"/>
      <c r="EW584" s="794"/>
      <c r="EX584" s="794"/>
      <c r="EY584" s="794"/>
      <c r="EZ584" s="797"/>
      <c r="FA584" s="794"/>
      <c r="FB584" s="794"/>
      <c r="FC584" s="794"/>
      <c r="FD584" s="794"/>
      <c r="FE584" s="794"/>
      <c r="FF584" s="794"/>
      <c r="FG584" s="794"/>
      <c r="FH584" s="794"/>
      <c r="FI584" s="794"/>
      <c r="FJ584" s="794"/>
      <c r="FK584" s="794"/>
      <c r="FL584" s="794"/>
      <c r="FM584" s="794"/>
      <c r="FN584" s="794"/>
      <c r="FO584" s="794"/>
      <c r="FP584" s="794"/>
      <c r="FQ584" s="794"/>
      <c r="FR584" s="794"/>
      <c r="FS584" s="794"/>
      <c r="FT584" s="794"/>
      <c r="FU584" s="794"/>
      <c r="FV584" s="812" t="str">
        <f t="shared" si="149"/>
        <v/>
      </c>
      <c r="FW584" s="806" t="str">
        <f t="shared" si="150"/>
        <v/>
      </c>
      <c r="FX584" s="807" t="str">
        <f t="shared" si="151"/>
        <v/>
      </c>
      <c r="FY584" s="807" t="str">
        <f t="shared" si="152"/>
        <v/>
      </c>
      <c r="FZ584" s="808" t="str">
        <f t="shared" si="153"/>
        <v/>
      </c>
    </row>
    <row r="585" spans="14:182" x14ac:dyDescent="0.2">
      <c r="N585" s="804">
        <f>SUM(AirVision!A584)</f>
        <v>0</v>
      </c>
      <c r="O585" s="793"/>
      <c r="P585" s="794"/>
      <c r="Q585" s="794"/>
      <c r="R585" s="794"/>
      <c r="S585" s="794"/>
      <c r="T585" s="794"/>
      <c r="U585" s="794"/>
      <c r="V585" s="794"/>
      <c r="W585" s="794"/>
      <c r="X585" s="794"/>
      <c r="Y585" s="794"/>
      <c r="Z585" s="794"/>
      <c r="AA585" s="794"/>
      <c r="AB585" s="794"/>
      <c r="AC585" s="794"/>
      <c r="AD585" s="794"/>
      <c r="AE585" s="794"/>
      <c r="AF585" s="794"/>
      <c r="AG585" s="794"/>
      <c r="AH585" s="794"/>
      <c r="AI585" s="794"/>
      <c r="AJ585" s="794"/>
      <c r="AK585" s="794"/>
      <c r="AL585" s="794"/>
      <c r="AM585" s="794"/>
      <c r="AN585" s="794"/>
      <c r="AO585" s="794"/>
      <c r="AP585" s="794"/>
      <c r="AQ585" s="794"/>
      <c r="AR585" s="794"/>
      <c r="AS585" s="794"/>
      <c r="AT585" s="794"/>
      <c r="AU585" s="794"/>
      <c r="AV585" s="794"/>
      <c r="AW585" s="794"/>
      <c r="AX585" s="794"/>
      <c r="AY585" s="794"/>
      <c r="AZ585" s="794"/>
      <c r="BA585" s="794"/>
      <c r="BB585" s="794"/>
      <c r="BC585" s="794"/>
      <c r="BD585" s="794"/>
      <c r="BE585" s="794"/>
      <c r="BF585" s="794"/>
      <c r="BG585" s="794"/>
      <c r="BH585" s="794"/>
      <c r="BI585" s="794"/>
      <c r="BJ585" s="794"/>
      <c r="BK585" s="794"/>
      <c r="BL585" s="794"/>
      <c r="BM585" s="794"/>
      <c r="BN585" s="812" t="str">
        <f t="shared" si="144"/>
        <v/>
      </c>
      <c r="BO585" s="806" t="str">
        <f t="shared" si="145"/>
        <v/>
      </c>
      <c r="BP585" s="807" t="str">
        <f t="shared" si="146"/>
        <v/>
      </c>
      <c r="BQ585" s="807" t="str">
        <f t="shared" si="147"/>
        <v/>
      </c>
      <c r="BR585" s="808" t="str">
        <f t="shared" si="148"/>
        <v/>
      </c>
      <c r="BS585" s="793"/>
      <c r="BT585" s="794"/>
      <c r="BU585" s="794"/>
      <c r="BV585" s="794"/>
      <c r="BW585" s="794"/>
      <c r="BX585" s="794"/>
      <c r="BY585" s="794"/>
      <c r="BZ585" s="794"/>
      <c r="CA585" s="794"/>
      <c r="CB585" s="794"/>
      <c r="CC585" s="794"/>
      <c r="CD585" s="794"/>
      <c r="CE585" s="794"/>
      <c r="CF585" s="794"/>
      <c r="CG585" s="794"/>
      <c r="CH585" s="794"/>
      <c r="CI585" s="794"/>
      <c r="CJ585" s="794"/>
      <c r="CK585" s="794"/>
      <c r="CL585" s="794"/>
      <c r="CM585" s="794"/>
      <c r="CN585" s="794"/>
      <c r="CO585" s="794"/>
      <c r="CP585" s="794"/>
      <c r="CQ585" s="794"/>
      <c r="CR585" s="794"/>
      <c r="CS585" s="794"/>
      <c r="CT585" s="794"/>
      <c r="CU585" s="794"/>
      <c r="CV585" s="794"/>
      <c r="CW585" s="794"/>
      <c r="CX585" s="794"/>
      <c r="CY585" s="794"/>
      <c r="CZ585" s="794"/>
      <c r="DA585" s="794"/>
      <c r="DB585" s="794"/>
      <c r="DC585" s="794"/>
      <c r="DD585" s="794"/>
      <c r="DE585" s="794"/>
      <c r="DF585" s="794"/>
      <c r="DG585" s="794"/>
      <c r="DH585" s="794"/>
      <c r="DI585" s="794"/>
      <c r="DJ585" s="794"/>
      <c r="DK585" s="794"/>
      <c r="DL585" s="794"/>
      <c r="DM585" s="794"/>
      <c r="DN585" s="794"/>
      <c r="DO585" s="794"/>
      <c r="DP585" s="794"/>
      <c r="DQ585" s="794"/>
      <c r="DR585" s="812" t="str">
        <f t="shared" si="139"/>
        <v/>
      </c>
      <c r="DS585" s="806" t="str">
        <f t="shared" si="140"/>
        <v/>
      </c>
      <c r="DT585" s="807" t="str">
        <f t="shared" si="141"/>
        <v/>
      </c>
      <c r="DU585" s="807" t="str">
        <f t="shared" si="142"/>
        <v/>
      </c>
      <c r="DV585" s="808" t="str">
        <f t="shared" si="143"/>
        <v/>
      </c>
      <c r="DW585" s="793"/>
      <c r="DX585" s="794"/>
      <c r="DY585" s="794"/>
      <c r="DZ585" s="797"/>
      <c r="EA585" s="797"/>
      <c r="EB585" s="797"/>
      <c r="EC585" s="797"/>
      <c r="ED585" s="797"/>
      <c r="EE585" s="797"/>
      <c r="EF585" s="797"/>
      <c r="EG585" s="797"/>
      <c r="EH585" s="797"/>
      <c r="EI585" s="797"/>
      <c r="EJ585" s="797"/>
      <c r="EK585" s="797"/>
      <c r="EL585" s="797"/>
      <c r="EM585" s="794"/>
      <c r="EN585" s="794"/>
      <c r="EO585" s="794"/>
      <c r="EP585" s="794"/>
      <c r="EQ585" s="794"/>
      <c r="ER585" s="794"/>
      <c r="ES585" s="794"/>
      <c r="ET585" s="794"/>
      <c r="EU585" s="794"/>
      <c r="EV585" s="794"/>
      <c r="EW585" s="794"/>
      <c r="EX585" s="794"/>
      <c r="EY585" s="794"/>
      <c r="EZ585" s="797"/>
      <c r="FA585" s="794"/>
      <c r="FB585" s="794"/>
      <c r="FC585" s="794"/>
      <c r="FD585" s="794"/>
      <c r="FE585" s="794"/>
      <c r="FF585" s="794"/>
      <c r="FG585" s="794"/>
      <c r="FH585" s="794"/>
      <c r="FI585" s="794"/>
      <c r="FJ585" s="794"/>
      <c r="FK585" s="794"/>
      <c r="FL585" s="794"/>
      <c r="FM585" s="794"/>
      <c r="FN585" s="794"/>
      <c r="FO585" s="794"/>
      <c r="FP585" s="794"/>
      <c r="FQ585" s="794"/>
      <c r="FR585" s="794"/>
      <c r="FS585" s="794"/>
      <c r="FT585" s="794"/>
      <c r="FU585" s="794"/>
      <c r="FV585" s="812" t="str">
        <f t="shared" si="149"/>
        <v/>
      </c>
      <c r="FW585" s="806" t="str">
        <f t="shared" si="150"/>
        <v/>
      </c>
      <c r="FX585" s="807" t="str">
        <f t="shared" si="151"/>
        <v/>
      </c>
      <c r="FY585" s="807" t="str">
        <f t="shared" si="152"/>
        <v/>
      </c>
      <c r="FZ585" s="808" t="str">
        <f t="shared" si="153"/>
        <v/>
      </c>
    </row>
    <row r="586" spans="14:182" x14ac:dyDescent="0.2">
      <c r="N586" s="804">
        <f>SUM(AirVision!A585)</f>
        <v>0</v>
      </c>
      <c r="O586" s="793"/>
      <c r="P586" s="794"/>
      <c r="Q586" s="794"/>
      <c r="R586" s="794"/>
      <c r="S586" s="794"/>
      <c r="T586" s="794"/>
      <c r="U586" s="794"/>
      <c r="V586" s="794"/>
      <c r="W586" s="794"/>
      <c r="X586" s="794"/>
      <c r="Y586" s="794"/>
      <c r="Z586" s="794"/>
      <c r="AA586" s="794"/>
      <c r="AB586" s="794"/>
      <c r="AC586" s="794"/>
      <c r="AD586" s="794"/>
      <c r="AE586" s="794"/>
      <c r="AF586" s="794"/>
      <c r="AG586" s="794"/>
      <c r="AH586" s="794"/>
      <c r="AI586" s="794"/>
      <c r="AJ586" s="794"/>
      <c r="AK586" s="794"/>
      <c r="AL586" s="794"/>
      <c r="AM586" s="794"/>
      <c r="AN586" s="794"/>
      <c r="AO586" s="794"/>
      <c r="AP586" s="794"/>
      <c r="AQ586" s="794"/>
      <c r="AR586" s="794"/>
      <c r="AS586" s="794"/>
      <c r="AT586" s="794"/>
      <c r="AU586" s="794"/>
      <c r="AV586" s="794"/>
      <c r="AW586" s="794"/>
      <c r="AX586" s="794"/>
      <c r="AY586" s="794"/>
      <c r="AZ586" s="794"/>
      <c r="BA586" s="794"/>
      <c r="BB586" s="794"/>
      <c r="BC586" s="794"/>
      <c r="BD586" s="794"/>
      <c r="BE586" s="794"/>
      <c r="BF586" s="794"/>
      <c r="BG586" s="794"/>
      <c r="BH586" s="794"/>
      <c r="BI586" s="794"/>
      <c r="BJ586" s="794"/>
      <c r="BK586" s="794"/>
      <c r="BL586" s="794"/>
      <c r="BM586" s="794"/>
      <c r="BN586" s="812" t="str">
        <f t="shared" si="144"/>
        <v/>
      </c>
      <c r="BO586" s="806" t="str">
        <f t="shared" si="145"/>
        <v/>
      </c>
      <c r="BP586" s="807" t="str">
        <f t="shared" si="146"/>
        <v/>
      </c>
      <c r="BQ586" s="807" t="str">
        <f t="shared" si="147"/>
        <v/>
      </c>
      <c r="BR586" s="808" t="str">
        <f t="shared" si="148"/>
        <v/>
      </c>
      <c r="BS586" s="793"/>
      <c r="BT586" s="794"/>
      <c r="BU586" s="794"/>
      <c r="BV586" s="794"/>
      <c r="BW586" s="794"/>
      <c r="BX586" s="794"/>
      <c r="BY586" s="794"/>
      <c r="BZ586" s="794"/>
      <c r="CA586" s="794"/>
      <c r="CB586" s="794"/>
      <c r="CC586" s="794"/>
      <c r="CD586" s="794"/>
      <c r="CE586" s="794"/>
      <c r="CF586" s="794"/>
      <c r="CG586" s="794"/>
      <c r="CH586" s="794"/>
      <c r="CI586" s="794"/>
      <c r="CJ586" s="794"/>
      <c r="CK586" s="794"/>
      <c r="CL586" s="794"/>
      <c r="CM586" s="794"/>
      <c r="CN586" s="794"/>
      <c r="CO586" s="794"/>
      <c r="CP586" s="794"/>
      <c r="CQ586" s="794"/>
      <c r="CR586" s="794"/>
      <c r="CS586" s="794"/>
      <c r="CT586" s="794"/>
      <c r="CU586" s="794"/>
      <c r="CV586" s="794"/>
      <c r="CW586" s="794"/>
      <c r="CX586" s="794"/>
      <c r="CY586" s="794"/>
      <c r="CZ586" s="794"/>
      <c r="DA586" s="794"/>
      <c r="DB586" s="794"/>
      <c r="DC586" s="794"/>
      <c r="DD586" s="794"/>
      <c r="DE586" s="794"/>
      <c r="DF586" s="794"/>
      <c r="DG586" s="794"/>
      <c r="DH586" s="794"/>
      <c r="DI586" s="794"/>
      <c r="DJ586" s="794"/>
      <c r="DK586" s="794"/>
      <c r="DL586" s="794"/>
      <c r="DM586" s="794"/>
      <c r="DN586" s="794"/>
      <c r="DO586" s="794"/>
      <c r="DP586" s="794"/>
      <c r="DQ586" s="794"/>
      <c r="DR586" s="812" t="str">
        <f t="shared" si="139"/>
        <v/>
      </c>
      <c r="DS586" s="806" t="str">
        <f t="shared" si="140"/>
        <v/>
      </c>
      <c r="DT586" s="807" t="str">
        <f t="shared" si="141"/>
        <v/>
      </c>
      <c r="DU586" s="807" t="str">
        <f t="shared" si="142"/>
        <v/>
      </c>
      <c r="DV586" s="808" t="str">
        <f t="shared" si="143"/>
        <v/>
      </c>
      <c r="DW586" s="793"/>
      <c r="DX586" s="794"/>
      <c r="DY586" s="794"/>
      <c r="DZ586" s="797"/>
      <c r="EA586" s="797"/>
      <c r="EB586" s="797"/>
      <c r="EC586" s="797"/>
      <c r="ED586" s="797"/>
      <c r="EE586" s="797"/>
      <c r="EF586" s="797"/>
      <c r="EG586" s="797"/>
      <c r="EH586" s="797"/>
      <c r="EI586" s="797"/>
      <c r="EJ586" s="797"/>
      <c r="EK586" s="797"/>
      <c r="EL586" s="797"/>
      <c r="EM586" s="794"/>
      <c r="EN586" s="794"/>
      <c r="EO586" s="794"/>
      <c r="EP586" s="794"/>
      <c r="EQ586" s="794"/>
      <c r="ER586" s="794"/>
      <c r="ES586" s="794"/>
      <c r="ET586" s="794"/>
      <c r="EU586" s="794"/>
      <c r="EV586" s="794"/>
      <c r="EW586" s="794"/>
      <c r="EX586" s="794"/>
      <c r="EY586" s="794"/>
      <c r="EZ586" s="797"/>
      <c r="FA586" s="794"/>
      <c r="FB586" s="794"/>
      <c r="FC586" s="794"/>
      <c r="FD586" s="794"/>
      <c r="FE586" s="794"/>
      <c r="FF586" s="794"/>
      <c r="FG586" s="794"/>
      <c r="FH586" s="794"/>
      <c r="FI586" s="794"/>
      <c r="FJ586" s="794"/>
      <c r="FK586" s="794"/>
      <c r="FL586" s="794"/>
      <c r="FM586" s="794"/>
      <c r="FN586" s="794"/>
      <c r="FO586" s="794"/>
      <c r="FP586" s="794"/>
      <c r="FQ586" s="794"/>
      <c r="FR586" s="794"/>
      <c r="FS586" s="794"/>
      <c r="FT586" s="794"/>
      <c r="FU586" s="794"/>
      <c r="FV586" s="812" t="str">
        <f t="shared" si="149"/>
        <v/>
      </c>
      <c r="FW586" s="806" t="str">
        <f t="shared" si="150"/>
        <v/>
      </c>
      <c r="FX586" s="807" t="str">
        <f t="shared" si="151"/>
        <v/>
      </c>
      <c r="FY586" s="807" t="str">
        <f t="shared" si="152"/>
        <v/>
      </c>
      <c r="FZ586" s="808" t="str">
        <f t="shared" si="153"/>
        <v/>
      </c>
    </row>
    <row r="587" spans="14:182" x14ac:dyDescent="0.2">
      <c r="N587" s="804">
        <f>SUM(AirVision!A586)</f>
        <v>0</v>
      </c>
      <c r="O587" s="793"/>
      <c r="P587" s="794"/>
      <c r="Q587" s="794"/>
      <c r="R587" s="794"/>
      <c r="S587" s="794"/>
      <c r="T587" s="794"/>
      <c r="U587" s="794"/>
      <c r="V587" s="794"/>
      <c r="W587" s="794"/>
      <c r="X587" s="794"/>
      <c r="Y587" s="794"/>
      <c r="Z587" s="794"/>
      <c r="AA587" s="794"/>
      <c r="AB587" s="794"/>
      <c r="AC587" s="794"/>
      <c r="AD587" s="794"/>
      <c r="AE587" s="794"/>
      <c r="AF587" s="794"/>
      <c r="AG587" s="794"/>
      <c r="AH587" s="794"/>
      <c r="AI587" s="794"/>
      <c r="AJ587" s="794"/>
      <c r="AK587" s="794"/>
      <c r="AL587" s="794"/>
      <c r="AM587" s="794"/>
      <c r="AN587" s="794"/>
      <c r="AO587" s="794"/>
      <c r="AP587" s="794"/>
      <c r="AQ587" s="794"/>
      <c r="AR587" s="794"/>
      <c r="AS587" s="794"/>
      <c r="AT587" s="794"/>
      <c r="AU587" s="794"/>
      <c r="AV587" s="794"/>
      <c r="AW587" s="794"/>
      <c r="AX587" s="794"/>
      <c r="AY587" s="794"/>
      <c r="AZ587" s="794"/>
      <c r="BA587" s="794"/>
      <c r="BB587" s="794"/>
      <c r="BC587" s="794"/>
      <c r="BD587" s="794"/>
      <c r="BE587" s="794"/>
      <c r="BF587" s="794"/>
      <c r="BG587" s="794"/>
      <c r="BH587" s="794"/>
      <c r="BI587" s="794"/>
      <c r="BJ587" s="794"/>
      <c r="BK587" s="794"/>
      <c r="BL587" s="794"/>
      <c r="BM587" s="794"/>
      <c r="BN587" s="812" t="str">
        <f t="shared" si="144"/>
        <v/>
      </c>
      <c r="BO587" s="806" t="str">
        <f t="shared" si="145"/>
        <v/>
      </c>
      <c r="BP587" s="807" t="str">
        <f t="shared" si="146"/>
        <v/>
      </c>
      <c r="BQ587" s="807" t="str">
        <f t="shared" si="147"/>
        <v/>
      </c>
      <c r="BR587" s="808" t="str">
        <f t="shared" si="148"/>
        <v/>
      </c>
      <c r="BS587" s="793"/>
      <c r="BT587" s="794"/>
      <c r="BU587" s="794"/>
      <c r="BV587" s="794"/>
      <c r="BW587" s="794"/>
      <c r="BX587" s="794"/>
      <c r="BY587" s="794"/>
      <c r="BZ587" s="794"/>
      <c r="CA587" s="794"/>
      <c r="CB587" s="794"/>
      <c r="CC587" s="794"/>
      <c r="CD587" s="794"/>
      <c r="CE587" s="794"/>
      <c r="CF587" s="794"/>
      <c r="CG587" s="794"/>
      <c r="CH587" s="794"/>
      <c r="CI587" s="794"/>
      <c r="CJ587" s="794"/>
      <c r="CK587" s="794"/>
      <c r="CL587" s="794"/>
      <c r="CM587" s="794"/>
      <c r="CN587" s="794"/>
      <c r="CO587" s="794"/>
      <c r="CP587" s="794"/>
      <c r="CQ587" s="794"/>
      <c r="CR587" s="794"/>
      <c r="CS587" s="794"/>
      <c r="CT587" s="794"/>
      <c r="CU587" s="794"/>
      <c r="CV587" s="794"/>
      <c r="CW587" s="794"/>
      <c r="CX587" s="794"/>
      <c r="CY587" s="794"/>
      <c r="CZ587" s="794"/>
      <c r="DA587" s="794"/>
      <c r="DB587" s="794"/>
      <c r="DC587" s="794"/>
      <c r="DD587" s="794"/>
      <c r="DE587" s="794"/>
      <c r="DF587" s="794"/>
      <c r="DG587" s="794"/>
      <c r="DH587" s="794"/>
      <c r="DI587" s="794"/>
      <c r="DJ587" s="794"/>
      <c r="DK587" s="794"/>
      <c r="DL587" s="794"/>
      <c r="DM587" s="794"/>
      <c r="DN587" s="794"/>
      <c r="DO587" s="794"/>
      <c r="DP587" s="794"/>
      <c r="DQ587" s="794"/>
      <c r="DR587" s="812" t="str">
        <f t="shared" si="139"/>
        <v/>
      </c>
      <c r="DS587" s="806" t="str">
        <f t="shared" si="140"/>
        <v/>
      </c>
      <c r="DT587" s="807" t="str">
        <f t="shared" si="141"/>
        <v/>
      </c>
      <c r="DU587" s="807" t="str">
        <f t="shared" si="142"/>
        <v/>
      </c>
      <c r="DV587" s="808" t="str">
        <f t="shared" si="143"/>
        <v/>
      </c>
      <c r="DW587" s="793"/>
      <c r="DX587" s="794"/>
      <c r="DY587" s="794"/>
      <c r="DZ587" s="797"/>
      <c r="EA587" s="797"/>
      <c r="EB587" s="797"/>
      <c r="EC587" s="797"/>
      <c r="ED587" s="797"/>
      <c r="EE587" s="797"/>
      <c r="EF587" s="797"/>
      <c r="EG587" s="797"/>
      <c r="EH587" s="797"/>
      <c r="EI587" s="797"/>
      <c r="EJ587" s="797"/>
      <c r="EK587" s="797"/>
      <c r="EL587" s="797"/>
      <c r="EM587" s="794"/>
      <c r="EN587" s="794"/>
      <c r="EO587" s="794"/>
      <c r="EP587" s="794"/>
      <c r="EQ587" s="794"/>
      <c r="ER587" s="794"/>
      <c r="ES587" s="794"/>
      <c r="ET587" s="794"/>
      <c r="EU587" s="794"/>
      <c r="EV587" s="794"/>
      <c r="EW587" s="794"/>
      <c r="EX587" s="794"/>
      <c r="EY587" s="794"/>
      <c r="EZ587" s="797"/>
      <c r="FA587" s="794"/>
      <c r="FB587" s="794"/>
      <c r="FC587" s="794"/>
      <c r="FD587" s="794"/>
      <c r="FE587" s="794"/>
      <c r="FF587" s="794"/>
      <c r="FG587" s="794"/>
      <c r="FH587" s="794"/>
      <c r="FI587" s="794"/>
      <c r="FJ587" s="794"/>
      <c r="FK587" s="794"/>
      <c r="FL587" s="794"/>
      <c r="FM587" s="794"/>
      <c r="FN587" s="794"/>
      <c r="FO587" s="794"/>
      <c r="FP587" s="794"/>
      <c r="FQ587" s="794"/>
      <c r="FR587" s="794"/>
      <c r="FS587" s="794"/>
      <c r="FT587" s="794"/>
      <c r="FU587" s="794"/>
      <c r="FV587" s="812" t="str">
        <f t="shared" si="149"/>
        <v/>
      </c>
      <c r="FW587" s="806" t="str">
        <f t="shared" si="150"/>
        <v/>
      </c>
      <c r="FX587" s="807" t="str">
        <f t="shared" si="151"/>
        <v/>
      </c>
      <c r="FY587" s="807" t="str">
        <f t="shared" si="152"/>
        <v/>
      </c>
      <c r="FZ587" s="808" t="str">
        <f t="shared" si="153"/>
        <v/>
      </c>
    </row>
    <row r="588" spans="14:182" x14ac:dyDescent="0.2">
      <c r="N588" s="804">
        <f>SUM(AirVision!A587)</f>
        <v>0</v>
      </c>
      <c r="O588" s="793"/>
      <c r="P588" s="794"/>
      <c r="Q588" s="794"/>
      <c r="R588" s="794"/>
      <c r="S588" s="794"/>
      <c r="T588" s="794"/>
      <c r="U588" s="794"/>
      <c r="V588" s="794"/>
      <c r="W588" s="794"/>
      <c r="X588" s="794"/>
      <c r="Y588" s="794"/>
      <c r="Z588" s="794"/>
      <c r="AA588" s="794"/>
      <c r="AB588" s="794"/>
      <c r="AC588" s="794"/>
      <c r="AD588" s="794"/>
      <c r="AE588" s="794"/>
      <c r="AF588" s="794"/>
      <c r="AG588" s="794"/>
      <c r="AH588" s="794"/>
      <c r="AI588" s="794"/>
      <c r="AJ588" s="794"/>
      <c r="AK588" s="794"/>
      <c r="AL588" s="794"/>
      <c r="AM588" s="794"/>
      <c r="AN588" s="794"/>
      <c r="AO588" s="794"/>
      <c r="AP588" s="794"/>
      <c r="AQ588" s="794"/>
      <c r="AR588" s="794"/>
      <c r="AS588" s="794"/>
      <c r="AT588" s="794"/>
      <c r="AU588" s="794"/>
      <c r="AV588" s="794"/>
      <c r="AW588" s="794"/>
      <c r="AX588" s="794"/>
      <c r="AY588" s="794"/>
      <c r="AZ588" s="794"/>
      <c r="BA588" s="794"/>
      <c r="BB588" s="794"/>
      <c r="BC588" s="794"/>
      <c r="BD588" s="794"/>
      <c r="BE588" s="794"/>
      <c r="BF588" s="794"/>
      <c r="BG588" s="794"/>
      <c r="BH588" s="794"/>
      <c r="BI588" s="794"/>
      <c r="BJ588" s="794"/>
      <c r="BK588" s="794"/>
      <c r="BL588" s="794"/>
      <c r="BM588" s="794"/>
      <c r="BN588" s="812" t="str">
        <f t="shared" si="144"/>
        <v/>
      </c>
      <c r="BO588" s="806" t="str">
        <f t="shared" si="145"/>
        <v/>
      </c>
      <c r="BP588" s="807" t="str">
        <f t="shared" si="146"/>
        <v/>
      </c>
      <c r="BQ588" s="807" t="str">
        <f t="shared" si="147"/>
        <v/>
      </c>
      <c r="BR588" s="808" t="str">
        <f t="shared" si="148"/>
        <v/>
      </c>
      <c r="BS588" s="793"/>
      <c r="BT588" s="794"/>
      <c r="BU588" s="794"/>
      <c r="BV588" s="794"/>
      <c r="BW588" s="794"/>
      <c r="BX588" s="794"/>
      <c r="BY588" s="794"/>
      <c r="BZ588" s="794"/>
      <c r="CA588" s="794"/>
      <c r="CB588" s="794"/>
      <c r="CC588" s="794"/>
      <c r="CD588" s="794"/>
      <c r="CE588" s="794"/>
      <c r="CF588" s="794"/>
      <c r="CG588" s="794"/>
      <c r="CH588" s="794"/>
      <c r="CI588" s="794"/>
      <c r="CJ588" s="794"/>
      <c r="CK588" s="794"/>
      <c r="CL588" s="794"/>
      <c r="CM588" s="794"/>
      <c r="CN588" s="794"/>
      <c r="CO588" s="794"/>
      <c r="CP588" s="794"/>
      <c r="CQ588" s="794"/>
      <c r="CR588" s="794"/>
      <c r="CS588" s="794"/>
      <c r="CT588" s="794"/>
      <c r="CU588" s="794"/>
      <c r="CV588" s="794"/>
      <c r="CW588" s="794"/>
      <c r="CX588" s="794"/>
      <c r="CY588" s="794"/>
      <c r="CZ588" s="794"/>
      <c r="DA588" s="794"/>
      <c r="DB588" s="794"/>
      <c r="DC588" s="794"/>
      <c r="DD588" s="794"/>
      <c r="DE588" s="794"/>
      <c r="DF588" s="794"/>
      <c r="DG588" s="794"/>
      <c r="DH588" s="794"/>
      <c r="DI588" s="794"/>
      <c r="DJ588" s="794"/>
      <c r="DK588" s="794"/>
      <c r="DL588" s="794"/>
      <c r="DM588" s="794"/>
      <c r="DN588" s="794"/>
      <c r="DO588" s="794"/>
      <c r="DP588" s="794"/>
      <c r="DQ588" s="794"/>
      <c r="DR588" s="812" t="str">
        <f t="shared" si="139"/>
        <v/>
      </c>
      <c r="DS588" s="806" t="str">
        <f t="shared" si="140"/>
        <v/>
      </c>
      <c r="DT588" s="807" t="str">
        <f t="shared" si="141"/>
        <v/>
      </c>
      <c r="DU588" s="807" t="str">
        <f t="shared" si="142"/>
        <v/>
      </c>
      <c r="DV588" s="808" t="str">
        <f t="shared" si="143"/>
        <v/>
      </c>
      <c r="DW588" s="793"/>
      <c r="DX588" s="794"/>
      <c r="DY588" s="794"/>
      <c r="DZ588" s="797"/>
      <c r="EA588" s="797"/>
      <c r="EB588" s="797"/>
      <c r="EC588" s="797"/>
      <c r="ED588" s="797"/>
      <c r="EE588" s="797"/>
      <c r="EF588" s="797"/>
      <c r="EG588" s="797"/>
      <c r="EH588" s="797"/>
      <c r="EI588" s="797"/>
      <c r="EJ588" s="797"/>
      <c r="EK588" s="797"/>
      <c r="EL588" s="797"/>
      <c r="EM588" s="794"/>
      <c r="EN588" s="794"/>
      <c r="EO588" s="794"/>
      <c r="EP588" s="794"/>
      <c r="EQ588" s="794"/>
      <c r="ER588" s="794"/>
      <c r="ES588" s="794"/>
      <c r="ET588" s="794"/>
      <c r="EU588" s="794"/>
      <c r="EV588" s="794"/>
      <c r="EW588" s="794"/>
      <c r="EX588" s="794"/>
      <c r="EY588" s="794"/>
      <c r="EZ588" s="797"/>
      <c r="FA588" s="794"/>
      <c r="FB588" s="794"/>
      <c r="FC588" s="794"/>
      <c r="FD588" s="794"/>
      <c r="FE588" s="794"/>
      <c r="FF588" s="794"/>
      <c r="FG588" s="794"/>
      <c r="FH588" s="794"/>
      <c r="FI588" s="794"/>
      <c r="FJ588" s="794"/>
      <c r="FK588" s="794"/>
      <c r="FL588" s="794"/>
      <c r="FM588" s="794"/>
      <c r="FN588" s="794"/>
      <c r="FO588" s="794"/>
      <c r="FP588" s="794"/>
      <c r="FQ588" s="794"/>
      <c r="FR588" s="794"/>
      <c r="FS588" s="794"/>
      <c r="FT588" s="794"/>
      <c r="FU588" s="794"/>
      <c r="FV588" s="812" t="str">
        <f t="shared" si="149"/>
        <v/>
      </c>
      <c r="FW588" s="806" t="str">
        <f t="shared" si="150"/>
        <v/>
      </c>
      <c r="FX588" s="807" t="str">
        <f t="shared" si="151"/>
        <v/>
      </c>
      <c r="FY588" s="807" t="str">
        <f t="shared" si="152"/>
        <v/>
      </c>
      <c r="FZ588" s="808" t="str">
        <f t="shared" si="153"/>
        <v/>
      </c>
    </row>
    <row r="589" spans="14:182" x14ac:dyDescent="0.2">
      <c r="N589" s="804">
        <f>SUM(AirVision!A588)</f>
        <v>0</v>
      </c>
      <c r="O589" s="793"/>
      <c r="P589" s="794"/>
      <c r="Q589" s="794"/>
      <c r="R589" s="794"/>
      <c r="S589" s="794"/>
      <c r="T589" s="794"/>
      <c r="U589" s="794"/>
      <c r="V589" s="794"/>
      <c r="W589" s="794"/>
      <c r="X589" s="794"/>
      <c r="Y589" s="794"/>
      <c r="Z589" s="794"/>
      <c r="AA589" s="794"/>
      <c r="AB589" s="794"/>
      <c r="AC589" s="794"/>
      <c r="AD589" s="794"/>
      <c r="AE589" s="794"/>
      <c r="AF589" s="794"/>
      <c r="AG589" s="794"/>
      <c r="AH589" s="794"/>
      <c r="AI589" s="794"/>
      <c r="AJ589" s="794"/>
      <c r="AK589" s="794"/>
      <c r="AL589" s="794"/>
      <c r="AM589" s="794"/>
      <c r="AN589" s="794"/>
      <c r="AO589" s="794"/>
      <c r="AP589" s="794"/>
      <c r="AQ589" s="794"/>
      <c r="AR589" s="794"/>
      <c r="AS589" s="794"/>
      <c r="AT589" s="794"/>
      <c r="AU589" s="794"/>
      <c r="AV589" s="794"/>
      <c r="AW589" s="794"/>
      <c r="AX589" s="794"/>
      <c r="AY589" s="794"/>
      <c r="AZ589" s="794"/>
      <c r="BA589" s="794"/>
      <c r="BB589" s="794"/>
      <c r="BC589" s="794"/>
      <c r="BD589" s="794"/>
      <c r="BE589" s="794"/>
      <c r="BF589" s="794"/>
      <c r="BG589" s="794"/>
      <c r="BH589" s="794"/>
      <c r="BI589" s="794"/>
      <c r="BJ589" s="794"/>
      <c r="BK589" s="794"/>
      <c r="BL589" s="794"/>
      <c r="BM589" s="794"/>
      <c r="BN589" s="812" t="str">
        <f t="shared" si="144"/>
        <v/>
      </c>
      <c r="BO589" s="806" t="str">
        <f t="shared" si="145"/>
        <v/>
      </c>
      <c r="BP589" s="807" t="str">
        <f t="shared" si="146"/>
        <v/>
      </c>
      <c r="BQ589" s="807" t="str">
        <f t="shared" si="147"/>
        <v/>
      </c>
      <c r="BR589" s="808" t="str">
        <f t="shared" si="148"/>
        <v/>
      </c>
      <c r="BS589" s="793"/>
      <c r="BT589" s="794"/>
      <c r="BU589" s="794"/>
      <c r="BV589" s="794"/>
      <c r="BW589" s="794"/>
      <c r="BX589" s="794"/>
      <c r="BY589" s="794"/>
      <c r="BZ589" s="794"/>
      <c r="CA589" s="794"/>
      <c r="CB589" s="794"/>
      <c r="CC589" s="794"/>
      <c r="CD589" s="794"/>
      <c r="CE589" s="794"/>
      <c r="CF589" s="794"/>
      <c r="CG589" s="794"/>
      <c r="CH589" s="794"/>
      <c r="CI589" s="794"/>
      <c r="CJ589" s="794"/>
      <c r="CK589" s="794"/>
      <c r="CL589" s="794"/>
      <c r="CM589" s="794"/>
      <c r="CN589" s="794"/>
      <c r="CO589" s="794"/>
      <c r="CP589" s="794"/>
      <c r="CQ589" s="794"/>
      <c r="CR589" s="794"/>
      <c r="CS589" s="794"/>
      <c r="CT589" s="794"/>
      <c r="CU589" s="794"/>
      <c r="CV589" s="794"/>
      <c r="CW589" s="794"/>
      <c r="CX589" s="794"/>
      <c r="CY589" s="794"/>
      <c r="CZ589" s="794"/>
      <c r="DA589" s="794"/>
      <c r="DB589" s="794"/>
      <c r="DC589" s="794"/>
      <c r="DD589" s="794"/>
      <c r="DE589" s="794"/>
      <c r="DF589" s="794"/>
      <c r="DG589" s="794"/>
      <c r="DH589" s="794"/>
      <c r="DI589" s="794"/>
      <c r="DJ589" s="794"/>
      <c r="DK589" s="794"/>
      <c r="DL589" s="794"/>
      <c r="DM589" s="794"/>
      <c r="DN589" s="794"/>
      <c r="DO589" s="794"/>
      <c r="DP589" s="794"/>
      <c r="DQ589" s="794"/>
      <c r="DR589" s="812" t="str">
        <f t="shared" si="139"/>
        <v/>
      </c>
      <c r="DS589" s="806" t="str">
        <f t="shared" si="140"/>
        <v/>
      </c>
      <c r="DT589" s="807" t="str">
        <f t="shared" si="141"/>
        <v/>
      </c>
      <c r="DU589" s="807" t="str">
        <f t="shared" si="142"/>
        <v/>
      </c>
      <c r="DV589" s="808" t="str">
        <f t="shared" si="143"/>
        <v/>
      </c>
      <c r="DW589" s="793"/>
      <c r="DX589" s="794"/>
      <c r="DY589" s="794"/>
      <c r="DZ589" s="797"/>
      <c r="EA589" s="797"/>
      <c r="EB589" s="797"/>
      <c r="EC589" s="797"/>
      <c r="ED589" s="797"/>
      <c r="EE589" s="797"/>
      <c r="EF589" s="797"/>
      <c r="EG589" s="797"/>
      <c r="EH589" s="797"/>
      <c r="EI589" s="797"/>
      <c r="EJ589" s="797"/>
      <c r="EK589" s="797"/>
      <c r="EL589" s="797"/>
      <c r="EM589" s="794"/>
      <c r="EN589" s="794"/>
      <c r="EO589" s="794"/>
      <c r="EP589" s="794"/>
      <c r="EQ589" s="794"/>
      <c r="ER589" s="794"/>
      <c r="ES589" s="794"/>
      <c r="ET589" s="794"/>
      <c r="EU589" s="794"/>
      <c r="EV589" s="794"/>
      <c r="EW589" s="794"/>
      <c r="EX589" s="794"/>
      <c r="EY589" s="794"/>
      <c r="EZ589" s="797"/>
      <c r="FA589" s="794"/>
      <c r="FB589" s="794"/>
      <c r="FC589" s="794"/>
      <c r="FD589" s="794"/>
      <c r="FE589" s="794"/>
      <c r="FF589" s="794"/>
      <c r="FG589" s="794"/>
      <c r="FH589" s="794"/>
      <c r="FI589" s="794"/>
      <c r="FJ589" s="794"/>
      <c r="FK589" s="794"/>
      <c r="FL589" s="794"/>
      <c r="FM589" s="794"/>
      <c r="FN589" s="794"/>
      <c r="FO589" s="794"/>
      <c r="FP589" s="794"/>
      <c r="FQ589" s="794"/>
      <c r="FR589" s="794"/>
      <c r="FS589" s="794"/>
      <c r="FT589" s="794"/>
      <c r="FU589" s="794"/>
      <c r="FV589" s="812" t="str">
        <f t="shared" si="149"/>
        <v/>
      </c>
      <c r="FW589" s="806" t="str">
        <f t="shared" si="150"/>
        <v/>
      </c>
      <c r="FX589" s="807" t="str">
        <f t="shared" si="151"/>
        <v/>
      </c>
      <c r="FY589" s="807" t="str">
        <f t="shared" si="152"/>
        <v/>
      </c>
      <c r="FZ589" s="808" t="str">
        <f t="shared" si="153"/>
        <v/>
      </c>
    </row>
    <row r="590" spans="14:182" x14ac:dyDescent="0.2">
      <c r="N590" s="804">
        <f>SUM(AirVision!A589)</f>
        <v>0</v>
      </c>
      <c r="O590" s="793"/>
      <c r="P590" s="794"/>
      <c r="Q590" s="794"/>
      <c r="R590" s="794"/>
      <c r="S590" s="794"/>
      <c r="T590" s="794"/>
      <c r="U590" s="794"/>
      <c r="V590" s="794"/>
      <c r="W590" s="794"/>
      <c r="X590" s="794"/>
      <c r="Y590" s="794"/>
      <c r="Z590" s="794"/>
      <c r="AA590" s="794"/>
      <c r="AB590" s="794"/>
      <c r="AC590" s="794"/>
      <c r="AD590" s="794"/>
      <c r="AE590" s="794"/>
      <c r="AF590" s="794"/>
      <c r="AG590" s="794"/>
      <c r="AH590" s="794"/>
      <c r="AI590" s="794"/>
      <c r="AJ590" s="794"/>
      <c r="AK590" s="794"/>
      <c r="AL590" s="794"/>
      <c r="AM590" s="794"/>
      <c r="AN590" s="794"/>
      <c r="AO590" s="794"/>
      <c r="AP590" s="794"/>
      <c r="AQ590" s="794"/>
      <c r="AR590" s="794"/>
      <c r="AS590" s="794"/>
      <c r="AT590" s="794"/>
      <c r="AU590" s="794"/>
      <c r="AV590" s="794"/>
      <c r="AW590" s="794"/>
      <c r="AX590" s="794"/>
      <c r="AY590" s="794"/>
      <c r="AZ590" s="794"/>
      <c r="BA590" s="794"/>
      <c r="BB590" s="794"/>
      <c r="BC590" s="794"/>
      <c r="BD590" s="794"/>
      <c r="BE590" s="794"/>
      <c r="BF590" s="794"/>
      <c r="BG590" s="794"/>
      <c r="BH590" s="794"/>
      <c r="BI590" s="794"/>
      <c r="BJ590" s="794"/>
      <c r="BK590" s="794"/>
      <c r="BL590" s="794"/>
      <c r="BM590" s="794"/>
      <c r="BN590" s="812" t="str">
        <f t="shared" si="144"/>
        <v/>
      </c>
      <c r="BO590" s="806" t="str">
        <f t="shared" si="145"/>
        <v/>
      </c>
      <c r="BP590" s="807" t="str">
        <f t="shared" si="146"/>
        <v/>
      </c>
      <c r="BQ590" s="807" t="str">
        <f t="shared" si="147"/>
        <v/>
      </c>
      <c r="BR590" s="808" t="str">
        <f t="shared" si="148"/>
        <v/>
      </c>
      <c r="BS590" s="793"/>
      <c r="BT590" s="794"/>
      <c r="BU590" s="794"/>
      <c r="BV590" s="794"/>
      <c r="BW590" s="794"/>
      <c r="BX590" s="794"/>
      <c r="BY590" s="794"/>
      <c r="BZ590" s="794"/>
      <c r="CA590" s="794"/>
      <c r="CB590" s="794"/>
      <c r="CC590" s="794"/>
      <c r="CD590" s="794"/>
      <c r="CE590" s="794"/>
      <c r="CF590" s="794"/>
      <c r="CG590" s="794"/>
      <c r="CH590" s="794"/>
      <c r="CI590" s="794"/>
      <c r="CJ590" s="794"/>
      <c r="CK590" s="794"/>
      <c r="CL590" s="794"/>
      <c r="CM590" s="794"/>
      <c r="CN590" s="794"/>
      <c r="CO590" s="794"/>
      <c r="CP590" s="794"/>
      <c r="CQ590" s="794"/>
      <c r="CR590" s="794"/>
      <c r="CS590" s="794"/>
      <c r="CT590" s="794"/>
      <c r="CU590" s="794"/>
      <c r="CV590" s="794"/>
      <c r="CW590" s="794"/>
      <c r="CX590" s="794"/>
      <c r="CY590" s="794"/>
      <c r="CZ590" s="794"/>
      <c r="DA590" s="794"/>
      <c r="DB590" s="794"/>
      <c r="DC590" s="794"/>
      <c r="DD590" s="794"/>
      <c r="DE590" s="794"/>
      <c r="DF590" s="794"/>
      <c r="DG590" s="794"/>
      <c r="DH590" s="794"/>
      <c r="DI590" s="794"/>
      <c r="DJ590" s="794"/>
      <c r="DK590" s="794"/>
      <c r="DL590" s="794"/>
      <c r="DM590" s="794"/>
      <c r="DN590" s="794"/>
      <c r="DO590" s="794"/>
      <c r="DP590" s="794"/>
      <c r="DQ590" s="794"/>
      <c r="DR590" s="812" t="str">
        <f t="shared" si="139"/>
        <v/>
      </c>
      <c r="DS590" s="806" t="str">
        <f t="shared" si="140"/>
        <v/>
      </c>
      <c r="DT590" s="807" t="str">
        <f t="shared" si="141"/>
        <v/>
      </c>
      <c r="DU590" s="807" t="str">
        <f t="shared" si="142"/>
        <v/>
      </c>
      <c r="DV590" s="808" t="str">
        <f t="shared" si="143"/>
        <v/>
      </c>
      <c r="DW590" s="793"/>
      <c r="DX590" s="794"/>
      <c r="DY590" s="794"/>
      <c r="DZ590" s="797"/>
      <c r="EA590" s="797"/>
      <c r="EB590" s="797"/>
      <c r="EC590" s="797"/>
      <c r="ED590" s="797"/>
      <c r="EE590" s="797"/>
      <c r="EF590" s="797"/>
      <c r="EG590" s="797"/>
      <c r="EH590" s="797"/>
      <c r="EI590" s="797"/>
      <c r="EJ590" s="797"/>
      <c r="EK590" s="797"/>
      <c r="EL590" s="797"/>
      <c r="EM590" s="794"/>
      <c r="EN590" s="794"/>
      <c r="EO590" s="794"/>
      <c r="EP590" s="794"/>
      <c r="EQ590" s="794"/>
      <c r="ER590" s="794"/>
      <c r="ES590" s="794"/>
      <c r="ET590" s="794"/>
      <c r="EU590" s="794"/>
      <c r="EV590" s="794"/>
      <c r="EW590" s="794"/>
      <c r="EX590" s="794"/>
      <c r="EY590" s="794"/>
      <c r="EZ590" s="797"/>
      <c r="FA590" s="794"/>
      <c r="FB590" s="794"/>
      <c r="FC590" s="794"/>
      <c r="FD590" s="794"/>
      <c r="FE590" s="794"/>
      <c r="FF590" s="794"/>
      <c r="FG590" s="794"/>
      <c r="FH590" s="794"/>
      <c r="FI590" s="794"/>
      <c r="FJ590" s="794"/>
      <c r="FK590" s="794"/>
      <c r="FL590" s="794"/>
      <c r="FM590" s="794"/>
      <c r="FN590" s="794"/>
      <c r="FO590" s="794"/>
      <c r="FP590" s="794"/>
      <c r="FQ590" s="794"/>
      <c r="FR590" s="794"/>
      <c r="FS590" s="794"/>
      <c r="FT590" s="794"/>
      <c r="FU590" s="794"/>
      <c r="FV590" s="812" t="str">
        <f t="shared" si="149"/>
        <v/>
      </c>
      <c r="FW590" s="806" t="str">
        <f t="shared" si="150"/>
        <v/>
      </c>
      <c r="FX590" s="807" t="str">
        <f t="shared" si="151"/>
        <v/>
      </c>
      <c r="FY590" s="807" t="str">
        <f t="shared" si="152"/>
        <v/>
      </c>
      <c r="FZ590" s="808" t="str">
        <f t="shared" si="153"/>
        <v/>
      </c>
    </row>
    <row r="591" spans="14:182" x14ac:dyDescent="0.2">
      <c r="N591" s="804">
        <f>SUM(AirVision!A590)</f>
        <v>0</v>
      </c>
      <c r="O591" s="793"/>
      <c r="P591" s="794"/>
      <c r="Q591" s="794"/>
      <c r="R591" s="794"/>
      <c r="S591" s="794"/>
      <c r="T591" s="794"/>
      <c r="U591" s="794"/>
      <c r="V591" s="794"/>
      <c r="W591" s="794"/>
      <c r="X591" s="794"/>
      <c r="Y591" s="794"/>
      <c r="Z591" s="794"/>
      <c r="AA591" s="794"/>
      <c r="AB591" s="794"/>
      <c r="AC591" s="794"/>
      <c r="AD591" s="794"/>
      <c r="AE591" s="794"/>
      <c r="AF591" s="794"/>
      <c r="AG591" s="794"/>
      <c r="AH591" s="794"/>
      <c r="AI591" s="794"/>
      <c r="AJ591" s="794"/>
      <c r="AK591" s="794"/>
      <c r="AL591" s="794"/>
      <c r="AM591" s="794"/>
      <c r="AN591" s="794"/>
      <c r="AO591" s="794"/>
      <c r="AP591" s="794"/>
      <c r="AQ591" s="794"/>
      <c r="AR591" s="794"/>
      <c r="AS591" s="794"/>
      <c r="AT591" s="794"/>
      <c r="AU591" s="794"/>
      <c r="AV591" s="794"/>
      <c r="AW591" s="794"/>
      <c r="AX591" s="794"/>
      <c r="AY591" s="794"/>
      <c r="AZ591" s="794"/>
      <c r="BA591" s="794"/>
      <c r="BB591" s="794"/>
      <c r="BC591" s="794"/>
      <c r="BD591" s="794"/>
      <c r="BE591" s="794"/>
      <c r="BF591" s="794"/>
      <c r="BG591" s="794"/>
      <c r="BH591" s="794"/>
      <c r="BI591" s="794"/>
      <c r="BJ591" s="794"/>
      <c r="BK591" s="794"/>
      <c r="BL591" s="794"/>
      <c r="BM591" s="794"/>
      <c r="BN591" s="812" t="str">
        <f t="shared" si="144"/>
        <v/>
      </c>
      <c r="BO591" s="806" t="str">
        <f t="shared" si="145"/>
        <v/>
      </c>
      <c r="BP591" s="807" t="str">
        <f t="shared" si="146"/>
        <v/>
      </c>
      <c r="BQ591" s="807" t="str">
        <f t="shared" si="147"/>
        <v/>
      </c>
      <c r="BR591" s="808" t="str">
        <f t="shared" si="148"/>
        <v/>
      </c>
      <c r="BS591" s="793"/>
      <c r="BT591" s="794"/>
      <c r="BU591" s="794"/>
      <c r="BV591" s="794"/>
      <c r="BW591" s="794"/>
      <c r="BX591" s="794"/>
      <c r="BY591" s="794"/>
      <c r="BZ591" s="794"/>
      <c r="CA591" s="794"/>
      <c r="CB591" s="794"/>
      <c r="CC591" s="794"/>
      <c r="CD591" s="794"/>
      <c r="CE591" s="794"/>
      <c r="CF591" s="794"/>
      <c r="CG591" s="794"/>
      <c r="CH591" s="794"/>
      <c r="CI591" s="794"/>
      <c r="CJ591" s="794"/>
      <c r="CK591" s="794"/>
      <c r="CL591" s="794"/>
      <c r="CM591" s="794"/>
      <c r="CN591" s="794"/>
      <c r="CO591" s="794"/>
      <c r="CP591" s="794"/>
      <c r="CQ591" s="794"/>
      <c r="CR591" s="794"/>
      <c r="CS591" s="794"/>
      <c r="CT591" s="794"/>
      <c r="CU591" s="794"/>
      <c r="CV591" s="794"/>
      <c r="CW591" s="794"/>
      <c r="CX591" s="794"/>
      <c r="CY591" s="794"/>
      <c r="CZ591" s="794"/>
      <c r="DA591" s="794"/>
      <c r="DB591" s="794"/>
      <c r="DC591" s="794"/>
      <c r="DD591" s="794"/>
      <c r="DE591" s="794"/>
      <c r="DF591" s="794"/>
      <c r="DG591" s="794"/>
      <c r="DH591" s="794"/>
      <c r="DI591" s="794"/>
      <c r="DJ591" s="794"/>
      <c r="DK591" s="794"/>
      <c r="DL591" s="794"/>
      <c r="DM591" s="794"/>
      <c r="DN591" s="794"/>
      <c r="DO591" s="794"/>
      <c r="DP591" s="794"/>
      <c r="DQ591" s="794"/>
      <c r="DR591" s="812" t="str">
        <f t="shared" si="139"/>
        <v/>
      </c>
      <c r="DS591" s="806" t="str">
        <f t="shared" si="140"/>
        <v/>
      </c>
      <c r="DT591" s="807" t="str">
        <f t="shared" si="141"/>
        <v/>
      </c>
      <c r="DU591" s="807" t="str">
        <f t="shared" si="142"/>
        <v/>
      </c>
      <c r="DV591" s="808" t="str">
        <f t="shared" si="143"/>
        <v/>
      </c>
      <c r="DW591" s="793"/>
      <c r="DX591" s="794"/>
      <c r="DY591" s="794"/>
      <c r="DZ591" s="797"/>
      <c r="EA591" s="797"/>
      <c r="EB591" s="797"/>
      <c r="EC591" s="797"/>
      <c r="ED591" s="797"/>
      <c r="EE591" s="797"/>
      <c r="EF591" s="797"/>
      <c r="EG591" s="797"/>
      <c r="EH591" s="797"/>
      <c r="EI591" s="797"/>
      <c r="EJ591" s="797"/>
      <c r="EK591" s="797"/>
      <c r="EL591" s="797"/>
      <c r="EM591" s="794"/>
      <c r="EN591" s="794"/>
      <c r="EO591" s="794"/>
      <c r="EP591" s="794"/>
      <c r="EQ591" s="794"/>
      <c r="ER591" s="794"/>
      <c r="ES591" s="794"/>
      <c r="ET591" s="794"/>
      <c r="EU591" s="794"/>
      <c r="EV591" s="794"/>
      <c r="EW591" s="794"/>
      <c r="EX591" s="794"/>
      <c r="EY591" s="794"/>
      <c r="EZ591" s="797"/>
      <c r="FA591" s="794"/>
      <c r="FB591" s="794"/>
      <c r="FC591" s="794"/>
      <c r="FD591" s="794"/>
      <c r="FE591" s="794"/>
      <c r="FF591" s="794"/>
      <c r="FG591" s="794"/>
      <c r="FH591" s="794"/>
      <c r="FI591" s="794"/>
      <c r="FJ591" s="794"/>
      <c r="FK591" s="794"/>
      <c r="FL591" s="794"/>
      <c r="FM591" s="794"/>
      <c r="FN591" s="794"/>
      <c r="FO591" s="794"/>
      <c r="FP591" s="794"/>
      <c r="FQ591" s="794"/>
      <c r="FR591" s="794"/>
      <c r="FS591" s="794"/>
      <c r="FT591" s="794"/>
      <c r="FU591" s="794"/>
      <c r="FV591" s="812" t="str">
        <f t="shared" si="149"/>
        <v/>
      </c>
      <c r="FW591" s="806" t="str">
        <f t="shared" si="150"/>
        <v/>
      </c>
      <c r="FX591" s="807" t="str">
        <f t="shared" si="151"/>
        <v/>
      </c>
      <c r="FY591" s="807" t="str">
        <f t="shared" si="152"/>
        <v/>
      </c>
      <c r="FZ591" s="808" t="str">
        <f t="shared" si="153"/>
        <v/>
      </c>
    </row>
    <row r="592" spans="14:182" x14ac:dyDescent="0.2">
      <c r="N592" s="804">
        <f>SUM(AirVision!A591)</f>
        <v>0</v>
      </c>
      <c r="O592" s="793"/>
      <c r="P592" s="794"/>
      <c r="Q592" s="794"/>
      <c r="R592" s="794"/>
      <c r="S592" s="794"/>
      <c r="T592" s="794"/>
      <c r="U592" s="794"/>
      <c r="V592" s="794"/>
      <c r="W592" s="794"/>
      <c r="X592" s="794"/>
      <c r="Y592" s="794"/>
      <c r="Z592" s="794"/>
      <c r="AA592" s="794"/>
      <c r="AB592" s="794"/>
      <c r="AC592" s="794"/>
      <c r="AD592" s="794"/>
      <c r="AE592" s="794"/>
      <c r="AF592" s="794"/>
      <c r="AG592" s="794"/>
      <c r="AH592" s="794"/>
      <c r="AI592" s="794"/>
      <c r="AJ592" s="794"/>
      <c r="AK592" s="794"/>
      <c r="AL592" s="794"/>
      <c r="AM592" s="794"/>
      <c r="AN592" s="794"/>
      <c r="AO592" s="794"/>
      <c r="AP592" s="794"/>
      <c r="AQ592" s="794"/>
      <c r="AR592" s="794"/>
      <c r="AS592" s="794"/>
      <c r="AT592" s="794"/>
      <c r="AU592" s="794"/>
      <c r="AV592" s="794"/>
      <c r="AW592" s="794"/>
      <c r="AX592" s="794"/>
      <c r="AY592" s="794"/>
      <c r="AZ592" s="794"/>
      <c r="BA592" s="794"/>
      <c r="BB592" s="794"/>
      <c r="BC592" s="794"/>
      <c r="BD592" s="794"/>
      <c r="BE592" s="794"/>
      <c r="BF592" s="794"/>
      <c r="BG592" s="794"/>
      <c r="BH592" s="794"/>
      <c r="BI592" s="794"/>
      <c r="BJ592" s="794"/>
      <c r="BK592" s="794"/>
      <c r="BL592" s="794"/>
      <c r="BM592" s="794"/>
      <c r="BN592" s="812" t="str">
        <f t="shared" si="144"/>
        <v/>
      </c>
      <c r="BO592" s="806" t="str">
        <f t="shared" si="145"/>
        <v/>
      </c>
      <c r="BP592" s="807" t="str">
        <f t="shared" si="146"/>
        <v/>
      </c>
      <c r="BQ592" s="807" t="str">
        <f t="shared" si="147"/>
        <v/>
      </c>
      <c r="BR592" s="808" t="str">
        <f t="shared" si="148"/>
        <v/>
      </c>
      <c r="BS592" s="793"/>
      <c r="BT592" s="794"/>
      <c r="BU592" s="794"/>
      <c r="BV592" s="794"/>
      <c r="BW592" s="794"/>
      <c r="BX592" s="794"/>
      <c r="BY592" s="794"/>
      <c r="BZ592" s="794"/>
      <c r="CA592" s="794"/>
      <c r="CB592" s="794"/>
      <c r="CC592" s="794"/>
      <c r="CD592" s="794"/>
      <c r="CE592" s="794"/>
      <c r="CF592" s="794"/>
      <c r="CG592" s="794"/>
      <c r="CH592" s="794"/>
      <c r="CI592" s="794"/>
      <c r="CJ592" s="794"/>
      <c r="CK592" s="794"/>
      <c r="CL592" s="794"/>
      <c r="CM592" s="794"/>
      <c r="CN592" s="794"/>
      <c r="CO592" s="794"/>
      <c r="CP592" s="794"/>
      <c r="CQ592" s="794"/>
      <c r="CR592" s="794"/>
      <c r="CS592" s="794"/>
      <c r="CT592" s="794"/>
      <c r="CU592" s="794"/>
      <c r="CV592" s="794"/>
      <c r="CW592" s="794"/>
      <c r="CX592" s="794"/>
      <c r="CY592" s="794"/>
      <c r="CZ592" s="794"/>
      <c r="DA592" s="794"/>
      <c r="DB592" s="794"/>
      <c r="DC592" s="794"/>
      <c r="DD592" s="794"/>
      <c r="DE592" s="794"/>
      <c r="DF592" s="794"/>
      <c r="DG592" s="794"/>
      <c r="DH592" s="794"/>
      <c r="DI592" s="794"/>
      <c r="DJ592" s="794"/>
      <c r="DK592" s="794"/>
      <c r="DL592" s="794"/>
      <c r="DM592" s="794"/>
      <c r="DN592" s="794"/>
      <c r="DO592" s="794"/>
      <c r="DP592" s="794"/>
      <c r="DQ592" s="794"/>
      <c r="DR592" s="812" t="str">
        <f t="shared" si="139"/>
        <v/>
      </c>
      <c r="DS592" s="806" t="str">
        <f t="shared" si="140"/>
        <v/>
      </c>
      <c r="DT592" s="807" t="str">
        <f t="shared" si="141"/>
        <v/>
      </c>
      <c r="DU592" s="807" t="str">
        <f t="shared" si="142"/>
        <v/>
      </c>
      <c r="DV592" s="808" t="str">
        <f t="shared" si="143"/>
        <v/>
      </c>
      <c r="DW592" s="793"/>
      <c r="DX592" s="794"/>
      <c r="DY592" s="794"/>
      <c r="DZ592" s="797"/>
      <c r="EA592" s="797"/>
      <c r="EB592" s="797"/>
      <c r="EC592" s="797"/>
      <c r="ED592" s="797"/>
      <c r="EE592" s="797"/>
      <c r="EF592" s="797"/>
      <c r="EG592" s="797"/>
      <c r="EH592" s="797"/>
      <c r="EI592" s="797"/>
      <c r="EJ592" s="797"/>
      <c r="EK592" s="797"/>
      <c r="EL592" s="797"/>
      <c r="EM592" s="794"/>
      <c r="EN592" s="794"/>
      <c r="EO592" s="794"/>
      <c r="EP592" s="794"/>
      <c r="EQ592" s="794"/>
      <c r="ER592" s="794"/>
      <c r="ES592" s="794"/>
      <c r="ET592" s="794"/>
      <c r="EU592" s="794"/>
      <c r="EV592" s="794"/>
      <c r="EW592" s="794"/>
      <c r="EX592" s="794"/>
      <c r="EY592" s="794"/>
      <c r="EZ592" s="797"/>
      <c r="FA592" s="794"/>
      <c r="FB592" s="794"/>
      <c r="FC592" s="794"/>
      <c r="FD592" s="794"/>
      <c r="FE592" s="794"/>
      <c r="FF592" s="794"/>
      <c r="FG592" s="794"/>
      <c r="FH592" s="794"/>
      <c r="FI592" s="794"/>
      <c r="FJ592" s="794"/>
      <c r="FK592" s="794"/>
      <c r="FL592" s="794"/>
      <c r="FM592" s="794"/>
      <c r="FN592" s="794"/>
      <c r="FO592" s="794"/>
      <c r="FP592" s="794"/>
      <c r="FQ592" s="794"/>
      <c r="FR592" s="794"/>
      <c r="FS592" s="794"/>
      <c r="FT592" s="794"/>
      <c r="FU592" s="794"/>
      <c r="FV592" s="812" t="str">
        <f t="shared" si="149"/>
        <v/>
      </c>
      <c r="FW592" s="806" t="str">
        <f t="shared" si="150"/>
        <v/>
      </c>
      <c r="FX592" s="807" t="str">
        <f t="shared" si="151"/>
        <v/>
      </c>
      <c r="FY592" s="807" t="str">
        <f t="shared" si="152"/>
        <v/>
      </c>
      <c r="FZ592" s="808" t="str">
        <f t="shared" si="153"/>
        <v/>
      </c>
    </row>
    <row r="593" spans="14:182" x14ac:dyDescent="0.2">
      <c r="N593" s="804">
        <f>SUM(AirVision!A592)</f>
        <v>0</v>
      </c>
      <c r="O593" s="793"/>
      <c r="P593" s="794"/>
      <c r="Q593" s="794"/>
      <c r="R593" s="794"/>
      <c r="S593" s="794"/>
      <c r="T593" s="794"/>
      <c r="U593" s="794"/>
      <c r="V593" s="794"/>
      <c r="W593" s="794"/>
      <c r="X593" s="794"/>
      <c r="Y593" s="794"/>
      <c r="Z593" s="794"/>
      <c r="AA593" s="794"/>
      <c r="AB593" s="794"/>
      <c r="AC593" s="794"/>
      <c r="AD593" s="794"/>
      <c r="AE593" s="794"/>
      <c r="AF593" s="794"/>
      <c r="AG593" s="794"/>
      <c r="AH593" s="794"/>
      <c r="AI593" s="794"/>
      <c r="AJ593" s="794"/>
      <c r="AK593" s="794"/>
      <c r="AL593" s="794"/>
      <c r="AM593" s="794"/>
      <c r="AN593" s="794"/>
      <c r="AO593" s="794"/>
      <c r="AP593" s="794"/>
      <c r="AQ593" s="794"/>
      <c r="AR593" s="794"/>
      <c r="AS593" s="794"/>
      <c r="AT593" s="794"/>
      <c r="AU593" s="794"/>
      <c r="AV593" s="794"/>
      <c r="AW593" s="794"/>
      <c r="AX593" s="794"/>
      <c r="AY593" s="794"/>
      <c r="AZ593" s="794"/>
      <c r="BA593" s="794"/>
      <c r="BB593" s="794"/>
      <c r="BC593" s="794"/>
      <c r="BD593" s="794"/>
      <c r="BE593" s="794"/>
      <c r="BF593" s="794"/>
      <c r="BG593" s="794"/>
      <c r="BH593" s="794"/>
      <c r="BI593" s="794"/>
      <c r="BJ593" s="794"/>
      <c r="BK593" s="794"/>
      <c r="BL593" s="794"/>
      <c r="BM593" s="794"/>
      <c r="BN593" s="812" t="str">
        <f t="shared" si="144"/>
        <v/>
      </c>
      <c r="BO593" s="806" t="str">
        <f t="shared" si="145"/>
        <v/>
      </c>
      <c r="BP593" s="807" t="str">
        <f t="shared" si="146"/>
        <v/>
      </c>
      <c r="BQ593" s="807" t="str">
        <f t="shared" si="147"/>
        <v/>
      </c>
      <c r="BR593" s="808" t="str">
        <f t="shared" si="148"/>
        <v/>
      </c>
      <c r="BS593" s="793"/>
      <c r="BT593" s="794"/>
      <c r="BU593" s="794"/>
      <c r="BV593" s="794"/>
      <c r="BW593" s="794"/>
      <c r="BX593" s="794"/>
      <c r="BY593" s="794"/>
      <c r="BZ593" s="794"/>
      <c r="CA593" s="794"/>
      <c r="CB593" s="794"/>
      <c r="CC593" s="794"/>
      <c r="CD593" s="794"/>
      <c r="CE593" s="794"/>
      <c r="CF593" s="794"/>
      <c r="CG593" s="794"/>
      <c r="CH593" s="794"/>
      <c r="CI593" s="794"/>
      <c r="CJ593" s="794"/>
      <c r="CK593" s="794"/>
      <c r="CL593" s="794"/>
      <c r="CM593" s="794"/>
      <c r="CN593" s="794"/>
      <c r="CO593" s="794"/>
      <c r="CP593" s="794"/>
      <c r="CQ593" s="794"/>
      <c r="CR593" s="794"/>
      <c r="CS593" s="794"/>
      <c r="CT593" s="794"/>
      <c r="CU593" s="794"/>
      <c r="CV593" s="794"/>
      <c r="CW593" s="794"/>
      <c r="CX593" s="794"/>
      <c r="CY593" s="794"/>
      <c r="CZ593" s="794"/>
      <c r="DA593" s="794"/>
      <c r="DB593" s="794"/>
      <c r="DC593" s="794"/>
      <c r="DD593" s="794"/>
      <c r="DE593" s="794"/>
      <c r="DF593" s="794"/>
      <c r="DG593" s="794"/>
      <c r="DH593" s="794"/>
      <c r="DI593" s="794"/>
      <c r="DJ593" s="794"/>
      <c r="DK593" s="794"/>
      <c r="DL593" s="794"/>
      <c r="DM593" s="794"/>
      <c r="DN593" s="794"/>
      <c r="DO593" s="794"/>
      <c r="DP593" s="794"/>
      <c r="DQ593" s="794"/>
      <c r="DR593" s="812" t="str">
        <f t="shared" si="139"/>
        <v/>
      </c>
      <c r="DS593" s="806" t="str">
        <f t="shared" si="140"/>
        <v/>
      </c>
      <c r="DT593" s="807" t="str">
        <f t="shared" si="141"/>
        <v/>
      </c>
      <c r="DU593" s="807" t="str">
        <f t="shared" si="142"/>
        <v/>
      </c>
      <c r="DV593" s="808" t="str">
        <f t="shared" si="143"/>
        <v/>
      </c>
      <c r="DW593" s="793"/>
      <c r="DX593" s="794"/>
      <c r="DY593" s="794"/>
      <c r="DZ593" s="797"/>
      <c r="EA593" s="797"/>
      <c r="EB593" s="797"/>
      <c r="EC593" s="797"/>
      <c r="ED593" s="797"/>
      <c r="EE593" s="797"/>
      <c r="EF593" s="797"/>
      <c r="EG593" s="797"/>
      <c r="EH593" s="797"/>
      <c r="EI593" s="797"/>
      <c r="EJ593" s="797"/>
      <c r="EK593" s="797"/>
      <c r="EL593" s="797"/>
      <c r="EM593" s="794"/>
      <c r="EN593" s="794"/>
      <c r="EO593" s="794"/>
      <c r="EP593" s="794"/>
      <c r="EQ593" s="794"/>
      <c r="ER593" s="794"/>
      <c r="ES593" s="794"/>
      <c r="ET593" s="794"/>
      <c r="EU593" s="794"/>
      <c r="EV593" s="794"/>
      <c r="EW593" s="794"/>
      <c r="EX593" s="794"/>
      <c r="EY593" s="794"/>
      <c r="EZ593" s="797"/>
      <c r="FA593" s="794"/>
      <c r="FB593" s="794"/>
      <c r="FC593" s="794"/>
      <c r="FD593" s="794"/>
      <c r="FE593" s="794"/>
      <c r="FF593" s="794"/>
      <c r="FG593" s="794"/>
      <c r="FH593" s="794"/>
      <c r="FI593" s="794"/>
      <c r="FJ593" s="794"/>
      <c r="FK593" s="794"/>
      <c r="FL593" s="794"/>
      <c r="FM593" s="794"/>
      <c r="FN593" s="794"/>
      <c r="FO593" s="794"/>
      <c r="FP593" s="794"/>
      <c r="FQ593" s="794"/>
      <c r="FR593" s="794"/>
      <c r="FS593" s="794"/>
      <c r="FT593" s="794"/>
      <c r="FU593" s="794"/>
      <c r="FV593" s="812" t="str">
        <f t="shared" si="149"/>
        <v/>
      </c>
      <c r="FW593" s="806" t="str">
        <f t="shared" si="150"/>
        <v/>
      </c>
      <c r="FX593" s="807" t="str">
        <f t="shared" si="151"/>
        <v/>
      </c>
      <c r="FY593" s="807" t="str">
        <f t="shared" si="152"/>
        <v/>
      </c>
      <c r="FZ593" s="808" t="str">
        <f t="shared" si="153"/>
        <v/>
      </c>
    </row>
    <row r="594" spans="14:182" x14ac:dyDescent="0.2">
      <c r="N594" s="804">
        <f>SUM(AirVision!A593)</f>
        <v>0</v>
      </c>
      <c r="O594" s="793"/>
      <c r="P594" s="794"/>
      <c r="Q594" s="794"/>
      <c r="R594" s="794"/>
      <c r="S594" s="794"/>
      <c r="T594" s="794"/>
      <c r="U594" s="794"/>
      <c r="V594" s="794"/>
      <c r="W594" s="794"/>
      <c r="X594" s="794"/>
      <c r="Y594" s="794"/>
      <c r="Z594" s="794"/>
      <c r="AA594" s="794"/>
      <c r="AB594" s="794"/>
      <c r="AC594" s="794"/>
      <c r="AD594" s="794"/>
      <c r="AE594" s="794"/>
      <c r="AF594" s="794"/>
      <c r="AG594" s="794"/>
      <c r="AH594" s="794"/>
      <c r="AI594" s="794"/>
      <c r="AJ594" s="794"/>
      <c r="AK594" s="794"/>
      <c r="AL594" s="794"/>
      <c r="AM594" s="794"/>
      <c r="AN594" s="794"/>
      <c r="AO594" s="794"/>
      <c r="AP594" s="794"/>
      <c r="AQ594" s="794"/>
      <c r="AR594" s="794"/>
      <c r="AS594" s="794"/>
      <c r="AT594" s="794"/>
      <c r="AU594" s="794"/>
      <c r="AV594" s="794"/>
      <c r="AW594" s="794"/>
      <c r="AX594" s="794"/>
      <c r="AY594" s="794"/>
      <c r="AZ594" s="794"/>
      <c r="BA594" s="794"/>
      <c r="BB594" s="794"/>
      <c r="BC594" s="794"/>
      <c r="BD594" s="794"/>
      <c r="BE594" s="794"/>
      <c r="BF594" s="794"/>
      <c r="BG594" s="794"/>
      <c r="BH594" s="794"/>
      <c r="BI594" s="794"/>
      <c r="BJ594" s="794"/>
      <c r="BK594" s="794"/>
      <c r="BL594" s="794"/>
      <c r="BM594" s="794"/>
      <c r="BN594" s="812" t="str">
        <f t="shared" si="144"/>
        <v/>
      </c>
      <c r="BO594" s="806" t="str">
        <f t="shared" si="145"/>
        <v/>
      </c>
      <c r="BP594" s="807" t="str">
        <f t="shared" si="146"/>
        <v/>
      </c>
      <c r="BQ594" s="807" t="str">
        <f t="shared" si="147"/>
        <v/>
      </c>
      <c r="BR594" s="808" t="str">
        <f t="shared" si="148"/>
        <v/>
      </c>
      <c r="BS594" s="793"/>
      <c r="BT594" s="794"/>
      <c r="BU594" s="794"/>
      <c r="BV594" s="794"/>
      <c r="BW594" s="794"/>
      <c r="BX594" s="794"/>
      <c r="BY594" s="794"/>
      <c r="BZ594" s="794"/>
      <c r="CA594" s="794"/>
      <c r="CB594" s="794"/>
      <c r="CC594" s="794"/>
      <c r="CD594" s="794"/>
      <c r="CE594" s="794"/>
      <c r="CF594" s="794"/>
      <c r="CG594" s="794"/>
      <c r="CH594" s="794"/>
      <c r="CI594" s="794"/>
      <c r="CJ594" s="794"/>
      <c r="CK594" s="794"/>
      <c r="CL594" s="794"/>
      <c r="CM594" s="794"/>
      <c r="CN594" s="794"/>
      <c r="CO594" s="794"/>
      <c r="CP594" s="794"/>
      <c r="CQ594" s="794"/>
      <c r="CR594" s="794"/>
      <c r="CS594" s="794"/>
      <c r="CT594" s="794"/>
      <c r="CU594" s="794"/>
      <c r="CV594" s="794"/>
      <c r="CW594" s="794"/>
      <c r="CX594" s="794"/>
      <c r="CY594" s="794"/>
      <c r="CZ594" s="794"/>
      <c r="DA594" s="794"/>
      <c r="DB594" s="794"/>
      <c r="DC594" s="794"/>
      <c r="DD594" s="794"/>
      <c r="DE594" s="794"/>
      <c r="DF594" s="794"/>
      <c r="DG594" s="794"/>
      <c r="DH594" s="794"/>
      <c r="DI594" s="794"/>
      <c r="DJ594" s="794"/>
      <c r="DK594" s="794"/>
      <c r="DL594" s="794"/>
      <c r="DM594" s="794"/>
      <c r="DN594" s="794"/>
      <c r="DO594" s="794"/>
      <c r="DP594" s="794"/>
      <c r="DQ594" s="794"/>
      <c r="DR594" s="812" t="str">
        <f t="shared" si="139"/>
        <v/>
      </c>
      <c r="DS594" s="806" t="str">
        <f t="shared" si="140"/>
        <v/>
      </c>
      <c r="DT594" s="807" t="str">
        <f t="shared" si="141"/>
        <v/>
      </c>
      <c r="DU594" s="807" t="str">
        <f t="shared" si="142"/>
        <v/>
      </c>
      <c r="DV594" s="808" t="str">
        <f t="shared" si="143"/>
        <v/>
      </c>
      <c r="DW594" s="793"/>
      <c r="DX594" s="794"/>
      <c r="DY594" s="794"/>
      <c r="DZ594" s="797"/>
      <c r="EA594" s="797"/>
      <c r="EB594" s="797"/>
      <c r="EC594" s="797"/>
      <c r="ED594" s="797"/>
      <c r="EE594" s="797"/>
      <c r="EF594" s="797"/>
      <c r="EG594" s="797"/>
      <c r="EH594" s="797"/>
      <c r="EI594" s="797"/>
      <c r="EJ594" s="797"/>
      <c r="EK594" s="797"/>
      <c r="EL594" s="797"/>
      <c r="EM594" s="794"/>
      <c r="EN594" s="794"/>
      <c r="EO594" s="794"/>
      <c r="EP594" s="794"/>
      <c r="EQ594" s="794"/>
      <c r="ER594" s="794"/>
      <c r="ES594" s="794"/>
      <c r="ET594" s="794"/>
      <c r="EU594" s="794"/>
      <c r="EV594" s="794"/>
      <c r="EW594" s="794"/>
      <c r="EX594" s="794"/>
      <c r="EY594" s="794"/>
      <c r="EZ594" s="797"/>
      <c r="FA594" s="794"/>
      <c r="FB594" s="794"/>
      <c r="FC594" s="794"/>
      <c r="FD594" s="794"/>
      <c r="FE594" s="794"/>
      <c r="FF594" s="794"/>
      <c r="FG594" s="794"/>
      <c r="FH594" s="794"/>
      <c r="FI594" s="794"/>
      <c r="FJ594" s="794"/>
      <c r="FK594" s="794"/>
      <c r="FL594" s="794"/>
      <c r="FM594" s="794"/>
      <c r="FN594" s="794"/>
      <c r="FO594" s="794"/>
      <c r="FP594" s="794"/>
      <c r="FQ594" s="794"/>
      <c r="FR594" s="794"/>
      <c r="FS594" s="794"/>
      <c r="FT594" s="794"/>
      <c r="FU594" s="794"/>
      <c r="FV594" s="812" t="str">
        <f t="shared" si="149"/>
        <v/>
      </c>
      <c r="FW594" s="806" t="str">
        <f t="shared" si="150"/>
        <v/>
      </c>
      <c r="FX594" s="807" t="str">
        <f t="shared" si="151"/>
        <v/>
      </c>
      <c r="FY594" s="807" t="str">
        <f t="shared" si="152"/>
        <v/>
      </c>
      <c r="FZ594" s="808" t="str">
        <f t="shared" si="153"/>
        <v/>
      </c>
    </row>
    <row r="595" spans="14:182" x14ac:dyDescent="0.2">
      <c r="N595" s="804">
        <f>SUM(AirVision!A594)</f>
        <v>0</v>
      </c>
      <c r="O595" s="793"/>
      <c r="P595" s="794"/>
      <c r="Q595" s="794"/>
      <c r="R595" s="794"/>
      <c r="S595" s="794"/>
      <c r="T595" s="794"/>
      <c r="U595" s="794"/>
      <c r="V595" s="794"/>
      <c r="W595" s="794"/>
      <c r="X595" s="794"/>
      <c r="Y595" s="794"/>
      <c r="Z595" s="794"/>
      <c r="AA595" s="794"/>
      <c r="AB595" s="794"/>
      <c r="AC595" s="794"/>
      <c r="AD595" s="794"/>
      <c r="AE595" s="794"/>
      <c r="AF595" s="794"/>
      <c r="AG595" s="794"/>
      <c r="AH595" s="794"/>
      <c r="AI595" s="794"/>
      <c r="AJ595" s="794"/>
      <c r="AK595" s="794"/>
      <c r="AL595" s="794"/>
      <c r="AM595" s="794"/>
      <c r="AN595" s="794"/>
      <c r="AO595" s="794"/>
      <c r="AP595" s="794"/>
      <c r="AQ595" s="794"/>
      <c r="AR595" s="794"/>
      <c r="AS595" s="794"/>
      <c r="AT595" s="794"/>
      <c r="AU595" s="794"/>
      <c r="AV595" s="794"/>
      <c r="AW595" s="794"/>
      <c r="AX595" s="794"/>
      <c r="AY595" s="794"/>
      <c r="AZ595" s="794"/>
      <c r="BA595" s="794"/>
      <c r="BB595" s="794"/>
      <c r="BC595" s="794"/>
      <c r="BD595" s="794"/>
      <c r="BE595" s="794"/>
      <c r="BF595" s="794"/>
      <c r="BG595" s="794"/>
      <c r="BH595" s="794"/>
      <c r="BI595" s="794"/>
      <c r="BJ595" s="794"/>
      <c r="BK595" s="794"/>
      <c r="BL595" s="794"/>
      <c r="BM595" s="794"/>
      <c r="BN595" s="812" t="str">
        <f t="shared" si="144"/>
        <v/>
      </c>
      <c r="BO595" s="806" t="str">
        <f t="shared" si="145"/>
        <v/>
      </c>
      <c r="BP595" s="807" t="str">
        <f t="shared" si="146"/>
        <v/>
      </c>
      <c r="BQ595" s="807" t="str">
        <f t="shared" si="147"/>
        <v/>
      </c>
      <c r="BR595" s="808" t="str">
        <f t="shared" si="148"/>
        <v/>
      </c>
      <c r="BS595" s="793"/>
      <c r="BT595" s="794"/>
      <c r="BU595" s="794"/>
      <c r="BV595" s="794"/>
      <c r="BW595" s="794"/>
      <c r="BX595" s="794"/>
      <c r="BY595" s="794"/>
      <c r="BZ595" s="794"/>
      <c r="CA595" s="794"/>
      <c r="CB595" s="794"/>
      <c r="CC595" s="794"/>
      <c r="CD595" s="794"/>
      <c r="CE595" s="794"/>
      <c r="CF595" s="794"/>
      <c r="CG595" s="794"/>
      <c r="CH595" s="794"/>
      <c r="CI595" s="794"/>
      <c r="CJ595" s="794"/>
      <c r="CK595" s="794"/>
      <c r="CL595" s="794"/>
      <c r="CM595" s="794"/>
      <c r="CN595" s="794"/>
      <c r="CO595" s="794"/>
      <c r="CP595" s="794"/>
      <c r="CQ595" s="794"/>
      <c r="CR595" s="794"/>
      <c r="CS595" s="794"/>
      <c r="CT595" s="794"/>
      <c r="CU595" s="794"/>
      <c r="CV595" s="794"/>
      <c r="CW595" s="794"/>
      <c r="CX595" s="794"/>
      <c r="CY595" s="794"/>
      <c r="CZ595" s="794"/>
      <c r="DA595" s="794"/>
      <c r="DB595" s="794"/>
      <c r="DC595" s="794"/>
      <c r="DD595" s="794"/>
      <c r="DE595" s="794"/>
      <c r="DF595" s="794"/>
      <c r="DG595" s="794"/>
      <c r="DH595" s="794"/>
      <c r="DI595" s="794"/>
      <c r="DJ595" s="794"/>
      <c r="DK595" s="794"/>
      <c r="DL595" s="794"/>
      <c r="DM595" s="794"/>
      <c r="DN595" s="794"/>
      <c r="DO595" s="794"/>
      <c r="DP595" s="794"/>
      <c r="DQ595" s="794"/>
      <c r="DR595" s="812" t="str">
        <f t="shared" si="139"/>
        <v/>
      </c>
      <c r="DS595" s="806" t="str">
        <f t="shared" si="140"/>
        <v/>
      </c>
      <c r="DT595" s="807" t="str">
        <f t="shared" si="141"/>
        <v/>
      </c>
      <c r="DU595" s="807" t="str">
        <f t="shared" si="142"/>
        <v/>
      </c>
      <c r="DV595" s="808" t="str">
        <f t="shared" si="143"/>
        <v/>
      </c>
      <c r="DW595" s="793"/>
      <c r="DX595" s="794"/>
      <c r="DY595" s="794"/>
      <c r="DZ595" s="797"/>
      <c r="EA595" s="797"/>
      <c r="EB595" s="797"/>
      <c r="EC595" s="797"/>
      <c r="ED595" s="797"/>
      <c r="EE595" s="797"/>
      <c r="EF595" s="797"/>
      <c r="EG595" s="797"/>
      <c r="EH595" s="797"/>
      <c r="EI595" s="797"/>
      <c r="EJ595" s="797"/>
      <c r="EK595" s="797"/>
      <c r="EL595" s="797"/>
      <c r="EM595" s="794"/>
      <c r="EN595" s="794"/>
      <c r="EO595" s="794"/>
      <c r="EP595" s="794"/>
      <c r="EQ595" s="794"/>
      <c r="ER595" s="794"/>
      <c r="ES595" s="794"/>
      <c r="ET595" s="794"/>
      <c r="EU595" s="794"/>
      <c r="EV595" s="794"/>
      <c r="EW595" s="794"/>
      <c r="EX595" s="794"/>
      <c r="EY595" s="794"/>
      <c r="EZ595" s="797"/>
      <c r="FA595" s="794"/>
      <c r="FB595" s="794"/>
      <c r="FC595" s="794"/>
      <c r="FD595" s="794"/>
      <c r="FE595" s="794"/>
      <c r="FF595" s="794"/>
      <c r="FG595" s="794"/>
      <c r="FH595" s="794"/>
      <c r="FI595" s="794"/>
      <c r="FJ595" s="794"/>
      <c r="FK595" s="794"/>
      <c r="FL595" s="794"/>
      <c r="FM595" s="794"/>
      <c r="FN595" s="794"/>
      <c r="FO595" s="794"/>
      <c r="FP595" s="794"/>
      <c r="FQ595" s="794"/>
      <c r="FR595" s="794"/>
      <c r="FS595" s="794"/>
      <c r="FT595" s="794"/>
      <c r="FU595" s="794"/>
      <c r="FV595" s="812" t="str">
        <f t="shared" si="149"/>
        <v/>
      </c>
      <c r="FW595" s="806" t="str">
        <f t="shared" si="150"/>
        <v/>
      </c>
      <c r="FX595" s="807" t="str">
        <f t="shared" si="151"/>
        <v/>
      </c>
      <c r="FY595" s="807" t="str">
        <f t="shared" si="152"/>
        <v/>
      </c>
      <c r="FZ595" s="808" t="str">
        <f t="shared" si="153"/>
        <v/>
      </c>
    </row>
    <row r="596" spans="14:182" x14ac:dyDescent="0.2">
      <c r="N596" s="804">
        <f>SUM(AirVision!A595)</f>
        <v>0</v>
      </c>
      <c r="O596" s="793"/>
      <c r="P596" s="794"/>
      <c r="Q596" s="794"/>
      <c r="R596" s="794"/>
      <c r="S596" s="794"/>
      <c r="T596" s="794"/>
      <c r="U596" s="794"/>
      <c r="V596" s="794"/>
      <c r="W596" s="794"/>
      <c r="X596" s="794"/>
      <c r="Y596" s="794"/>
      <c r="Z596" s="794"/>
      <c r="AA596" s="794"/>
      <c r="AB596" s="794"/>
      <c r="AC596" s="794"/>
      <c r="AD596" s="794"/>
      <c r="AE596" s="794"/>
      <c r="AF596" s="794"/>
      <c r="AG596" s="794"/>
      <c r="AH596" s="794"/>
      <c r="AI596" s="794"/>
      <c r="AJ596" s="794"/>
      <c r="AK596" s="794"/>
      <c r="AL596" s="794"/>
      <c r="AM596" s="794"/>
      <c r="AN596" s="794"/>
      <c r="AO596" s="794"/>
      <c r="AP596" s="794"/>
      <c r="AQ596" s="794"/>
      <c r="AR596" s="794"/>
      <c r="AS596" s="794"/>
      <c r="AT596" s="794"/>
      <c r="AU596" s="794"/>
      <c r="AV596" s="794"/>
      <c r="AW596" s="794"/>
      <c r="AX596" s="794"/>
      <c r="AY596" s="794"/>
      <c r="AZ596" s="794"/>
      <c r="BA596" s="794"/>
      <c r="BB596" s="794"/>
      <c r="BC596" s="794"/>
      <c r="BD596" s="794"/>
      <c r="BE596" s="794"/>
      <c r="BF596" s="794"/>
      <c r="BG596" s="794"/>
      <c r="BH596" s="794"/>
      <c r="BI596" s="794"/>
      <c r="BJ596" s="794"/>
      <c r="BK596" s="794"/>
      <c r="BL596" s="794"/>
      <c r="BM596" s="794"/>
      <c r="BN596" s="812" t="str">
        <f t="shared" si="144"/>
        <v/>
      </c>
      <c r="BO596" s="806" t="str">
        <f t="shared" si="145"/>
        <v/>
      </c>
      <c r="BP596" s="807" t="str">
        <f t="shared" si="146"/>
        <v/>
      </c>
      <c r="BQ596" s="807" t="str">
        <f t="shared" si="147"/>
        <v/>
      </c>
      <c r="BR596" s="808" t="str">
        <f t="shared" si="148"/>
        <v/>
      </c>
      <c r="BS596" s="793"/>
      <c r="BT596" s="794"/>
      <c r="BU596" s="794"/>
      <c r="BV596" s="794"/>
      <c r="BW596" s="794"/>
      <c r="BX596" s="794"/>
      <c r="BY596" s="794"/>
      <c r="BZ596" s="794"/>
      <c r="CA596" s="794"/>
      <c r="CB596" s="794"/>
      <c r="CC596" s="794"/>
      <c r="CD596" s="794"/>
      <c r="CE596" s="794"/>
      <c r="CF596" s="794"/>
      <c r="CG596" s="794"/>
      <c r="CH596" s="794"/>
      <c r="CI596" s="794"/>
      <c r="CJ596" s="794"/>
      <c r="CK596" s="794"/>
      <c r="CL596" s="794"/>
      <c r="CM596" s="794"/>
      <c r="CN596" s="794"/>
      <c r="CO596" s="794"/>
      <c r="CP596" s="794"/>
      <c r="CQ596" s="794"/>
      <c r="CR596" s="794"/>
      <c r="CS596" s="794"/>
      <c r="CT596" s="794"/>
      <c r="CU596" s="794"/>
      <c r="CV596" s="794"/>
      <c r="CW596" s="794"/>
      <c r="CX596" s="794"/>
      <c r="CY596" s="794"/>
      <c r="CZ596" s="794"/>
      <c r="DA596" s="794"/>
      <c r="DB596" s="794"/>
      <c r="DC596" s="794"/>
      <c r="DD596" s="794"/>
      <c r="DE596" s="794"/>
      <c r="DF596" s="794"/>
      <c r="DG596" s="794"/>
      <c r="DH596" s="794"/>
      <c r="DI596" s="794"/>
      <c r="DJ596" s="794"/>
      <c r="DK596" s="794"/>
      <c r="DL596" s="794"/>
      <c r="DM596" s="794"/>
      <c r="DN596" s="794"/>
      <c r="DO596" s="794"/>
      <c r="DP596" s="794"/>
      <c r="DQ596" s="794"/>
      <c r="DR596" s="812" t="str">
        <f t="shared" si="139"/>
        <v/>
      </c>
      <c r="DS596" s="806" t="str">
        <f t="shared" si="140"/>
        <v/>
      </c>
      <c r="DT596" s="807" t="str">
        <f t="shared" si="141"/>
        <v/>
      </c>
      <c r="DU596" s="807" t="str">
        <f t="shared" si="142"/>
        <v/>
      </c>
      <c r="DV596" s="808" t="str">
        <f t="shared" si="143"/>
        <v/>
      </c>
      <c r="DW596" s="793"/>
      <c r="DX596" s="794"/>
      <c r="DY596" s="794"/>
      <c r="DZ596" s="797"/>
      <c r="EA596" s="797"/>
      <c r="EB596" s="797"/>
      <c r="EC596" s="797"/>
      <c r="ED596" s="797"/>
      <c r="EE596" s="797"/>
      <c r="EF596" s="797"/>
      <c r="EG596" s="797"/>
      <c r="EH596" s="797"/>
      <c r="EI596" s="797"/>
      <c r="EJ596" s="797"/>
      <c r="EK596" s="797"/>
      <c r="EL596" s="797"/>
      <c r="EM596" s="794"/>
      <c r="EN596" s="794"/>
      <c r="EO596" s="794"/>
      <c r="EP596" s="794"/>
      <c r="EQ596" s="794"/>
      <c r="ER596" s="794"/>
      <c r="ES596" s="794"/>
      <c r="ET596" s="794"/>
      <c r="EU596" s="794"/>
      <c r="EV596" s="794"/>
      <c r="EW596" s="794"/>
      <c r="EX596" s="794"/>
      <c r="EY596" s="794"/>
      <c r="EZ596" s="797"/>
      <c r="FA596" s="794"/>
      <c r="FB596" s="794"/>
      <c r="FC596" s="794"/>
      <c r="FD596" s="794"/>
      <c r="FE596" s="794"/>
      <c r="FF596" s="794"/>
      <c r="FG596" s="794"/>
      <c r="FH596" s="794"/>
      <c r="FI596" s="794"/>
      <c r="FJ596" s="794"/>
      <c r="FK596" s="794"/>
      <c r="FL596" s="794"/>
      <c r="FM596" s="794"/>
      <c r="FN596" s="794"/>
      <c r="FO596" s="794"/>
      <c r="FP596" s="794"/>
      <c r="FQ596" s="794"/>
      <c r="FR596" s="794"/>
      <c r="FS596" s="794"/>
      <c r="FT596" s="794"/>
      <c r="FU596" s="794"/>
      <c r="FV596" s="812" t="str">
        <f t="shared" si="149"/>
        <v/>
      </c>
      <c r="FW596" s="806" t="str">
        <f t="shared" si="150"/>
        <v/>
      </c>
      <c r="FX596" s="807" t="str">
        <f t="shared" si="151"/>
        <v/>
      </c>
      <c r="FY596" s="807" t="str">
        <f t="shared" si="152"/>
        <v/>
      </c>
      <c r="FZ596" s="808" t="str">
        <f t="shared" si="153"/>
        <v/>
      </c>
    </row>
    <row r="597" spans="14:182" x14ac:dyDescent="0.2">
      <c r="N597" s="804">
        <f>SUM(AirVision!A596)</f>
        <v>0</v>
      </c>
      <c r="O597" s="793"/>
      <c r="P597" s="794"/>
      <c r="Q597" s="794"/>
      <c r="R597" s="794"/>
      <c r="S597" s="794"/>
      <c r="T597" s="794"/>
      <c r="U597" s="794"/>
      <c r="V597" s="794"/>
      <c r="W597" s="794"/>
      <c r="X597" s="794"/>
      <c r="Y597" s="794"/>
      <c r="Z597" s="794"/>
      <c r="AA597" s="794"/>
      <c r="AB597" s="794"/>
      <c r="AC597" s="794"/>
      <c r="AD597" s="794"/>
      <c r="AE597" s="794"/>
      <c r="AF597" s="794"/>
      <c r="AG597" s="794"/>
      <c r="AH597" s="794"/>
      <c r="AI597" s="794"/>
      <c r="AJ597" s="794"/>
      <c r="AK597" s="794"/>
      <c r="AL597" s="794"/>
      <c r="AM597" s="794"/>
      <c r="AN597" s="794"/>
      <c r="AO597" s="794"/>
      <c r="AP597" s="794"/>
      <c r="AQ597" s="794"/>
      <c r="AR597" s="794"/>
      <c r="AS597" s="794"/>
      <c r="AT597" s="794"/>
      <c r="AU597" s="794"/>
      <c r="AV597" s="794"/>
      <c r="AW597" s="794"/>
      <c r="AX597" s="794"/>
      <c r="AY597" s="794"/>
      <c r="AZ597" s="794"/>
      <c r="BA597" s="794"/>
      <c r="BB597" s="794"/>
      <c r="BC597" s="794"/>
      <c r="BD597" s="794"/>
      <c r="BE597" s="794"/>
      <c r="BF597" s="794"/>
      <c r="BG597" s="794"/>
      <c r="BH597" s="794"/>
      <c r="BI597" s="794"/>
      <c r="BJ597" s="794"/>
      <c r="BK597" s="794"/>
      <c r="BL597" s="794"/>
      <c r="BM597" s="794"/>
      <c r="BN597" s="812" t="str">
        <f t="shared" si="144"/>
        <v/>
      </c>
      <c r="BO597" s="806" t="str">
        <f t="shared" si="145"/>
        <v/>
      </c>
      <c r="BP597" s="807" t="str">
        <f t="shared" si="146"/>
        <v/>
      </c>
      <c r="BQ597" s="807" t="str">
        <f t="shared" si="147"/>
        <v/>
      </c>
      <c r="BR597" s="808" t="str">
        <f t="shared" si="148"/>
        <v/>
      </c>
      <c r="BS597" s="793"/>
      <c r="BT597" s="794"/>
      <c r="BU597" s="794"/>
      <c r="BV597" s="794"/>
      <c r="BW597" s="794"/>
      <c r="BX597" s="794"/>
      <c r="BY597" s="794"/>
      <c r="BZ597" s="794"/>
      <c r="CA597" s="794"/>
      <c r="CB597" s="794"/>
      <c r="CC597" s="794"/>
      <c r="CD597" s="794"/>
      <c r="CE597" s="794"/>
      <c r="CF597" s="794"/>
      <c r="CG597" s="794"/>
      <c r="CH597" s="794"/>
      <c r="CI597" s="794"/>
      <c r="CJ597" s="794"/>
      <c r="CK597" s="794"/>
      <c r="CL597" s="794"/>
      <c r="CM597" s="794"/>
      <c r="CN597" s="794"/>
      <c r="CO597" s="794"/>
      <c r="CP597" s="794"/>
      <c r="CQ597" s="794"/>
      <c r="CR597" s="794"/>
      <c r="CS597" s="794"/>
      <c r="CT597" s="794"/>
      <c r="CU597" s="794"/>
      <c r="CV597" s="794"/>
      <c r="CW597" s="794"/>
      <c r="CX597" s="794"/>
      <c r="CY597" s="794"/>
      <c r="CZ597" s="794"/>
      <c r="DA597" s="794"/>
      <c r="DB597" s="794"/>
      <c r="DC597" s="794"/>
      <c r="DD597" s="794"/>
      <c r="DE597" s="794"/>
      <c r="DF597" s="794"/>
      <c r="DG597" s="794"/>
      <c r="DH597" s="794"/>
      <c r="DI597" s="794"/>
      <c r="DJ597" s="794"/>
      <c r="DK597" s="794"/>
      <c r="DL597" s="794"/>
      <c r="DM597" s="794"/>
      <c r="DN597" s="794"/>
      <c r="DO597" s="794"/>
      <c r="DP597" s="794"/>
      <c r="DQ597" s="794"/>
      <c r="DR597" s="812" t="str">
        <f t="shared" si="139"/>
        <v/>
      </c>
      <c r="DS597" s="806" t="str">
        <f t="shared" si="140"/>
        <v/>
      </c>
      <c r="DT597" s="807" t="str">
        <f t="shared" si="141"/>
        <v/>
      </c>
      <c r="DU597" s="807" t="str">
        <f t="shared" si="142"/>
        <v/>
      </c>
      <c r="DV597" s="808" t="str">
        <f t="shared" si="143"/>
        <v/>
      </c>
      <c r="DW597" s="793"/>
      <c r="DX597" s="794"/>
      <c r="DY597" s="794"/>
      <c r="DZ597" s="797"/>
      <c r="EA597" s="797"/>
      <c r="EB597" s="797"/>
      <c r="EC597" s="797"/>
      <c r="ED597" s="797"/>
      <c r="EE597" s="797"/>
      <c r="EF597" s="797"/>
      <c r="EG597" s="797"/>
      <c r="EH597" s="797"/>
      <c r="EI597" s="797"/>
      <c r="EJ597" s="797"/>
      <c r="EK597" s="797"/>
      <c r="EL597" s="797"/>
      <c r="EM597" s="794"/>
      <c r="EN597" s="794"/>
      <c r="EO597" s="794"/>
      <c r="EP597" s="794"/>
      <c r="EQ597" s="794"/>
      <c r="ER597" s="794"/>
      <c r="ES597" s="794"/>
      <c r="ET597" s="794"/>
      <c r="EU597" s="794"/>
      <c r="EV597" s="794"/>
      <c r="EW597" s="794"/>
      <c r="EX597" s="794"/>
      <c r="EY597" s="794"/>
      <c r="EZ597" s="797"/>
      <c r="FA597" s="794"/>
      <c r="FB597" s="794"/>
      <c r="FC597" s="794"/>
      <c r="FD597" s="794"/>
      <c r="FE597" s="794"/>
      <c r="FF597" s="794"/>
      <c r="FG597" s="794"/>
      <c r="FH597" s="794"/>
      <c r="FI597" s="794"/>
      <c r="FJ597" s="794"/>
      <c r="FK597" s="794"/>
      <c r="FL597" s="794"/>
      <c r="FM597" s="794"/>
      <c r="FN597" s="794"/>
      <c r="FO597" s="794"/>
      <c r="FP597" s="794"/>
      <c r="FQ597" s="794"/>
      <c r="FR597" s="794"/>
      <c r="FS597" s="794"/>
      <c r="FT597" s="794"/>
      <c r="FU597" s="794"/>
      <c r="FV597" s="812" t="str">
        <f t="shared" si="149"/>
        <v/>
      </c>
      <c r="FW597" s="806" t="str">
        <f t="shared" si="150"/>
        <v/>
      </c>
      <c r="FX597" s="807" t="str">
        <f t="shared" si="151"/>
        <v/>
      </c>
      <c r="FY597" s="807" t="str">
        <f t="shared" si="152"/>
        <v/>
      </c>
      <c r="FZ597" s="808" t="str">
        <f t="shared" si="153"/>
        <v/>
      </c>
    </row>
    <row r="598" spans="14:182" x14ac:dyDescent="0.2">
      <c r="N598" s="804">
        <f>SUM(AirVision!A597)</f>
        <v>0</v>
      </c>
      <c r="O598" s="793"/>
      <c r="P598" s="794"/>
      <c r="Q598" s="794"/>
      <c r="R598" s="794"/>
      <c r="S598" s="794"/>
      <c r="T598" s="794"/>
      <c r="U598" s="794"/>
      <c r="V598" s="794"/>
      <c r="W598" s="794"/>
      <c r="X598" s="794"/>
      <c r="Y598" s="794"/>
      <c r="Z598" s="794"/>
      <c r="AA598" s="794"/>
      <c r="AB598" s="794"/>
      <c r="AC598" s="794"/>
      <c r="AD598" s="794"/>
      <c r="AE598" s="794"/>
      <c r="AF598" s="794"/>
      <c r="AG598" s="794"/>
      <c r="AH598" s="794"/>
      <c r="AI598" s="794"/>
      <c r="AJ598" s="794"/>
      <c r="AK598" s="794"/>
      <c r="AL598" s="794"/>
      <c r="AM598" s="794"/>
      <c r="AN598" s="794"/>
      <c r="AO598" s="794"/>
      <c r="AP598" s="794"/>
      <c r="AQ598" s="794"/>
      <c r="AR598" s="794"/>
      <c r="AS598" s="794"/>
      <c r="AT598" s="794"/>
      <c r="AU598" s="794"/>
      <c r="AV598" s="794"/>
      <c r="AW598" s="794"/>
      <c r="AX598" s="794"/>
      <c r="AY598" s="794"/>
      <c r="AZ598" s="794"/>
      <c r="BA598" s="794"/>
      <c r="BB598" s="794"/>
      <c r="BC598" s="794"/>
      <c r="BD598" s="794"/>
      <c r="BE598" s="794"/>
      <c r="BF598" s="794"/>
      <c r="BG598" s="794"/>
      <c r="BH598" s="794"/>
      <c r="BI598" s="794"/>
      <c r="BJ598" s="794"/>
      <c r="BK598" s="794"/>
      <c r="BL598" s="794"/>
      <c r="BM598" s="794"/>
      <c r="BN598" s="812" t="str">
        <f t="shared" si="144"/>
        <v/>
      </c>
      <c r="BO598" s="806" t="str">
        <f t="shared" si="145"/>
        <v/>
      </c>
      <c r="BP598" s="807" t="str">
        <f t="shared" si="146"/>
        <v/>
      </c>
      <c r="BQ598" s="807" t="str">
        <f t="shared" si="147"/>
        <v/>
      </c>
      <c r="BR598" s="808" t="str">
        <f t="shared" si="148"/>
        <v/>
      </c>
      <c r="BS598" s="793"/>
      <c r="BT598" s="794"/>
      <c r="BU598" s="794"/>
      <c r="BV598" s="794"/>
      <c r="BW598" s="794"/>
      <c r="BX598" s="794"/>
      <c r="BY598" s="794"/>
      <c r="BZ598" s="794"/>
      <c r="CA598" s="794"/>
      <c r="CB598" s="794"/>
      <c r="CC598" s="794"/>
      <c r="CD598" s="794"/>
      <c r="CE598" s="794"/>
      <c r="CF598" s="794"/>
      <c r="CG598" s="794"/>
      <c r="CH598" s="794"/>
      <c r="CI598" s="794"/>
      <c r="CJ598" s="794"/>
      <c r="CK598" s="794"/>
      <c r="CL598" s="794"/>
      <c r="CM598" s="794"/>
      <c r="CN598" s="794"/>
      <c r="CO598" s="794"/>
      <c r="CP598" s="794"/>
      <c r="CQ598" s="794"/>
      <c r="CR598" s="794"/>
      <c r="CS598" s="794"/>
      <c r="CT598" s="794"/>
      <c r="CU598" s="794"/>
      <c r="CV598" s="794"/>
      <c r="CW598" s="794"/>
      <c r="CX598" s="794"/>
      <c r="CY598" s="794"/>
      <c r="CZ598" s="794"/>
      <c r="DA598" s="794"/>
      <c r="DB598" s="794"/>
      <c r="DC598" s="794"/>
      <c r="DD598" s="794"/>
      <c r="DE598" s="794"/>
      <c r="DF598" s="794"/>
      <c r="DG598" s="794"/>
      <c r="DH598" s="794"/>
      <c r="DI598" s="794"/>
      <c r="DJ598" s="794"/>
      <c r="DK598" s="794"/>
      <c r="DL598" s="794"/>
      <c r="DM598" s="794"/>
      <c r="DN598" s="794"/>
      <c r="DO598" s="794"/>
      <c r="DP598" s="794"/>
      <c r="DQ598" s="794"/>
      <c r="DR598" s="812" t="str">
        <f t="shared" si="139"/>
        <v/>
      </c>
      <c r="DS598" s="806" t="str">
        <f t="shared" si="140"/>
        <v/>
      </c>
      <c r="DT598" s="807" t="str">
        <f t="shared" si="141"/>
        <v/>
      </c>
      <c r="DU598" s="807" t="str">
        <f t="shared" si="142"/>
        <v/>
      </c>
      <c r="DV598" s="808" t="str">
        <f t="shared" si="143"/>
        <v/>
      </c>
      <c r="DW598" s="793"/>
      <c r="DX598" s="794"/>
      <c r="DY598" s="794"/>
      <c r="DZ598" s="797"/>
      <c r="EA598" s="797"/>
      <c r="EB598" s="797"/>
      <c r="EC598" s="797"/>
      <c r="ED598" s="797"/>
      <c r="EE598" s="797"/>
      <c r="EF598" s="797"/>
      <c r="EG598" s="797"/>
      <c r="EH598" s="797"/>
      <c r="EI598" s="797"/>
      <c r="EJ598" s="797"/>
      <c r="EK598" s="797"/>
      <c r="EL598" s="797"/>
      <c r="EM598" s="794"/>
      <c r="EN598" s="794"/>
      <c r="EO598" s="794"/>
      <c r="EP598" s="794"/>
      <c r="EQ598" s="794"/>
      <c r="ER598" s="794"/>
      <c r="ES598" s="794"/>
      <c r="ET598" s="794"/>
      <c r="EU598" s="794"/>
      <c r="EV598" s="794"/>
      <c r="EW598" s="794"/>
      <c r="EX598" s="794"/>
      <c r="EY598" s="794"/>
      <c r="EZ598" s="797"/>
      <c r="FA598" s="794"/>
      <c r="FB598" s="794"/>
      <c r="FC598" s="794"/>
      <c r="FD598" s="794"/>
      <c r="FE598" s="794"/>
      <c r="FF598" s="794"/>
      <c r="FG598" s="794"/>
      <c r="FH598" s="794"/>
      <c r="FI598" s="794"/>
      <c r="FJ598" s="794"/>
      <c r="FK598" s="794"/>
      <c r="FL598" s="794"/>
      <c r="FM598" s="794"/>
      <c r="FN598" s="794"/>
      <c r="FO598" s="794"/>
      <c r="FP598" s="794"/>
      <c r="FQ598" s="794"/>
      <c r="FR598" s="794"/>
      <c r="FS598" s="794"/>
      <c r="FT598" s="794"/>
      <c r="FU598" s="794"/>
      <c r="FV598" s="812" t="str">
        <f t="shared" si="149"/>
        <v/>
      </c>
      <c r="FW598" s="806" t="str">
        <f t="shared" si="150"/>
        <v/>
      </c>
      <c r="FX598" s="807" t="str">
        <f t="shared" si="151"/>
        <v/>
      </c>
      <c r="FY598" s="807" t="str">
        <f t="shared" si="152"/>
        <v/>
      </c>
      <c r="FZ598" s="808" t="str">
        <f t="shared" si="153"/>
        <v/>
      </c>
    </row>
    <row r="599" spans="14:182" x14ac:dyDescent="0.2">
      <c r="N599" s="804">
        <f>SUM(AirVision!A598)</f>
        <v>0</v>
      </c>
      <c r="O599" s="793"/>
      <c r="P599" s="794"/>
      <c r="Q599" s="794"/>
      <c r="R599" s="794"/>
      <c r="S599" s="794"/>
      <c r="T599" s="794"/>
      <c r="U599" s="794"/>
      <c r="V599" s="794"/>
      <c r="W599" s="794"/>
      <c r="X599" s="794"/>
      <c r="Y599" s="794"/>
      <c r="Z599" s="794"/>
      <c r="AA599" s="794"/>
      <c r="AB599" s="794"/>
      <c r="AC599" s="794"/>
      <c r="AD599" s="794"/>
      <c r="AE599" s="794"/>
      <c r="AF599" s="794"/>
      <c r="AG599" s="794"/>
      <c r="AH599" s="794"/>
      <c r="AI599" s="794"/>
      <c r="AJ599" s="794"/>
      <c r="AK599" s="794"/>
      <c r="AL599" s="794"/>
      <c r="AM599" s="794"/>
      <c r="AN599" s="794"/>
      <c r="AO599" s="794"/>
      <c r="AP599" s="794"/>
      <c r="AQ599" s="794"/>
      <c r="AR599" s="794"/>
      <c r="AS599" s="794"/>
      <c r="AT599" s="794"/>
      <c r="AU599" s="794"/>
      <c r="AV599" s="794"/>
      <c r="AW599" s="794"/>
      <c r="AX599" s="794"/>
      <c r="AY599" s="794"/>
      <c r="AZ599" s="794"/>
      <c r="BA599" s="794"/>
      <c r="BB599" s="794"/>
      <c r="BC599" s="794"/>
      <c r="BD599" s="794"/>
      <c r="BE599" s="794"/>
      <c r="BF599" s="794"/>
      <c r="BG599" s="794"/>
      <c r="BH599" s="794"/>
      <c r="BI599" s="794"/>
      <c r="BJ599" s="794"/>
      <c r="BK599" s="794"/>
      <c r="BL599" s="794"/>
      <c r="BM599" s="794"/>
      <c r="BN599" s="812" t="str">
        <f t="shared" si="144"/>
        <v/>
      </c>
      <c r="BO599" s="806" t="str">
        <f t="shared" si="145"/>
        <v/>
      </c>
      <c r="BP599" s="807" t="str">
        <f t="shared" si="146"/>
        <v/>
      </c>
      <c r="BQ599" s="807" t="str">
        <f t="shared" si="147"/>
        <v/>
      </c>
      <c r="BR599" s="808" t="str">
        <f t="shared" si="148"/>
        <v/>
      </c>
      <c r="BS599" s="793"/>
      <c r="BT599" s="794"/>
      <c r="BU599" s="794"/>
      <c r="BV599" s="794"/>
      <c r="BW599" s="794"/>
      <c r="BX599" s="794"/>
      <c r="BY599" s="794"/>
      <c r="BZ599" s="794"/>
      <c r="CA599" s="794"/>
      <c r="CB599" s="794"/>
      <c r="CC599" s="794"/>
      <c r="CD599" s="794"/>
      <c r="CE599" s="794"/>
      <c r="CF599" s="794"/>
      <c r="CG599" s="794"/>
      <c r="CH599" s="794"/>
      <c r="CI599" s="794"/>
      <c r="CJ599" s="794"/>
      <c r="CK599" s="794"/>
      <c r="CL599" s="794"/>
      <c r="CM599" s="794"/>
      <c r="CN599" s="794"/>
      <c r="CO599" s="794"/>
      <c r="CP599" s="794"/>
      <c r="CQ599" s="794"/>
      <c r="CR599" s="794"/>
      <c r="CS599" s="794"/>
      <c r="CT599" s="794"/>
      <c r="CU599" s="794"/>
      <c r="CV599" s="794"/>
      <c r="CW599" s="794"/>
      <c r="CX599" s="794"/>
      <c r="CY599" s="794"/>
      <c r="CZ599" s="794"/>
      <c r="DA599" s="794"/>
      <c r="DB599" s="794"/>
      <c r="DC599" s="794"/>
      <c r="DD599" s="794"/>
      <c r="DE599" s="794"/>
      <c r="DF599" s="794"/>
      <c r="DG599" s="794"/>
      <c r="DH599" s="794"/>
      <c r="DI599" s="794"/>
      <c r="DJ599" s="794"/>
      <c r="DK599" s="794"/>
      <c r="DL599" s="794"/>
      <c r="DM599" s="794"/>
      <c r="DN599" s="794"/>
      <c r="DO599" s="794"/>
      <c r="DP599" s="794"/>
      <c r="DQ599" s="794"/>
      <c r="DR599" s="812" t="str">
        <f t="shared" si="139"/>
        <v/>
      </c>
      <c r="DS599" s="806" t="str">
        <f t="shared" si="140"/>
        <v/>
      </c>
      <c r="DT599" s="807" t="str">
        <f t="shared" si="141"/>
        <v/>
      </c>
      <c r="DU599" s="807" t="str">
        <f t="shared" si="142"/>
        <v/>
      </c>
      <c r="DV599" s="808" t="str">
        <f t="shared" si="143"/>
        <v/>
      </c>
      <c r="DW599" s="793"/>
      <c r="DX599" s="794"/>
      <c r="DY599" s="794"/>
      <c r="DZ599" s="797"/>
      <c r="EA599" s="797"/>
      <c r="EB599" s="797"/>
      <c r="EC599" s="797"/>
      <c r="ED599" s="797"/>
      <c r="EE599" s="797"/>
      <c r="EF599" s="797"/>
      <c r="EG599" s="797"/>
      <c r="EH599" s="797"/>
      <c r="EI599" s="797"/>
      <c r="EJ599" s="797"/>
      <c r="EK599" s="797"/>
      <c r="EL599" s="797"/>
      <c r="EM599" s="794"/>
      <c r="EN599" s="794"/>
      <c r="EO599" s="794"/>
      <c r="EP599" s="794"/>
      <c r="EQ599" s="794"/>
      <c r="ER599" s="794"/>
      <c r="ES599" s="794"/>
      <c r="ET599" s="794"/>
      <c r="EU599" s="794"/>
      <c r="EV599" s="794"/>
      <c r="EW599" s="794"/>
      <c r="EX599" s="794"/>
      <c r="EY599" s="794"/>
      <c r="EZ599" s="797"/>
      <c r="FA599" s="794"/>
      <c r="FB599" s="794"/>
      <c r="FC599" s="794"/>
      <c r="FD599" s="794"/>
      <c r="FE599" s="794"/>
      <c r="FF599" s="794"/>
      <c r="FG599" s="794"/>
      <c r="FH599" s="794"/>
      <c r="FI599" s="794"/>
      <c r="FJ599" s="794"/>
      <c r="FK599" s="794"/>
      <c r="FL599" s="794"/>
      <c r="FM599" s="794"/>
      <c r="FN599" s="794"/>
      <c r="FO599" s="794"/>
      <c r="FP599" s="794"/>
      <c r="FQ599" s="794"/>
      <c r="FR599" s="794"/>
      <c r="FS599" s="794"/>
      <c r="FT599" s="794"/>
      <c r="FU599" s="794"/>
      <c r="FV599" s="812" t="str">
        <f t="shared" si="149"/>
        <v/>
      </c>
      <c r="FW599" s="806" t="str">
        <f t="shared" si="150"/>
        <v/>
      </c>
      <c r="FX599" s="807" t="str">
        <f t="shared" si="151"/>
        <v/>
      </c>
      <c r="FY599" s="807" t="str">
        <f t="shared" si="152"/>
        <v/>
      </c>
      <c r="FZ599" s="808" t="str">
        <f t="shared" si="153"/>
        <v/>
      </c>
    </row>
    <row r="600" spans="14:182" x14ac:dyDescent="0.2">
      <c r="N600" s="804">
        <f>SUM(AirVision!A599)</f>
        <v>0</v>
      </c>
      <c r="O600" s="793"/>
      <c r="P600" s="794"/>
      <c r="Q600" s="794"/>
      <c r="R600" s="794"/>
      <c r="S600" s="794"/>
      <c r="T600" s="794"/>
      <c r="U600" s="794"/>
      <c r="V600" s="794"/>
      <c r="W600" s="794"/>
      <c r="X600" s="794"/>
      <c r="Y600" s="794"/>
      <c r="Z600" s="794"/>
      <c r="AA600" s="794"/>
      <c r="AB600" s="794"/>
      <c r="AC600" s="794"/>
      <c r="AD600" s="794"/>
      <c r="AE600" s="794"/>
      <c r="AF600" s="794"/>
      <c r="AG600" s="794"/>
      <c r="AH600" s="794"/>
      <c r="AI600" s="794"/>
      <c r="AJ600" s="794"/>
      <c r="AK600" s="794"/>
      <c r="AL600" s="794"/>
      <c r="AM600" s="794"/>
      <c r="AN600" s="794"/>
      <c r="AO600" s="794"/>
      <c r="AP600" s="794"/>
      <c r="AQ600" s="794"/>
      <c r="AR600" s="794"/>
      <c r="AS600" s="794"/>
      <c r="AT600" s="794"/>
      <c r="AU600" s="794"/>
      <c r="AV600" s="794"/>
      <c r="AW600" s="794"/>
      <c r="AX600" s="794"/>
      <c r="AY600" s="794"/>
      <c r="AZ600" s="794"/>
      <c r="BA600" s="794"/>
      <c r="BB600" s="794"/>
      <c r="BC600" s="794"/>
      <c r="BD600" s="794"/>
      <c r="BE600" s="794"/>
      <c r="BF600" s="794"/>
      <c r="BG600" s="794"/>
      <c r="BH600" s="794"/>
      <c r="BI600" s="794"/>
      <c r="BJ600" s="794"/>
      <c r="BK600" s="794"/>
      <c r="BL600" s="794"/>
      <c r="BM600" s="794"/>
      <c r="BN600" s="812" t="str">
        <f t="shared" si="144"/>
        <v/>
      </c>
      <c r="BO600" s="806" t="str">
        <f t="shared" si="145"/>
        <v/>
      </c>
      <c r="BP600" s="807" t="str">
        <f t="shared" si="146"/>
        <v/>
      </c>
      <c r="BQ600" s="807" t="str">
        <f t="shared" si="147"/>
        <v/>
      </c>
      <c r="BR600" s="808" t="str">
        <f t="shared" si="148"/>
        <v/>
      </c>
      <c r="BS600" s="793"/>
      <c r="BT600" s="794"/>
      <c r="BU600" s="794"/>
      <c r="BV600" s="794"/>
      <c r="BW600" s="794"/>
      <c r="BX600" s="794"/>
      <c r="BY600" s="794"/>
      <c r="BZ600" s="794"/>
      <c r="CA600" s="794"/>
      <c r="CB600" s="794"/>
      <c r="CC600" s="794"/>
      <c r="CD600" s="794"/>
      <c r="CE600" s="794"/>
      <c r="CF600" s="794"/>
      <c r="CG600" s="794"/>
      <c r="CH600" s="794"/>
      <c r="CI600" s="794"/>
      <c r="CJ600" s="794"/>
      <c r="CK600" s="794"/>
      <c r="CL600" s="794"/>
      <c r="CM600" s="794"/>
      <c r="CN600" s="794"/>
      <c r="CO600" s="794"/>
      <c r="CP600" s="794"/>
      <c r="CQ600" s="794"/>
      <c r="CR600" s="794"/>
      <c r="CS600" s="794"/>
      <c r="CT600" s="794"/>
      <c r="CU600" s="794"/>
      <c r="CV600" s="794"/>
      <c r="CW600" s="794"/>
      <c r="CX600" s="794"/>
      <c r="CY600" s="794"/>
      <c r="CZ600" s="794"/>
      <c r="DA600" s="794"/>
      <c r="DB600" s="794"/>
      <c r="DC600" s="794"/>
      <c r="DD600" s="794"/>
      <c r="DE600" s="794"/>
      <c r="DF600" s="794"/>
      <c r="DG600" s="794"/>
      <c r="DH600" s="794"/>
      <c r="DI600" s="794"/>
      <c r="DJ600" s="794"/>
      <c r="DK600" s="794"/>
      <c r="DL600" s="794"/>
      <c r="DM600" s="794"/>
      <c r="DN600" s="794"/>
      <c r="DO600" s="794"/>
      <c r="DP600" s="794"/>
      <c r="DQ600" s="794"/>
      <c r="DR600" s="812" t="str">
        <f t="shared" si="139"/>
        <v/>
      </c>
      <c r="DS600" s="806" t="str">
        <f t="shared" si="140"/>
        <v/>
      </c>
      <c r="DT600" s="807" t="str">
        <f t="shared" si="141"/>
        <v/>
      </c>
      <c r="DU600" s="807" t="str">
        <f t="shared" si="142"/>
        <v/>
      </c>
      <c r="DV600" s="808" t="str">
        <f t="shared" si="143"/>
        <v/>
      </c>
      <c r="DW600" s="793"/>
      <c r="DX600" s="794"/>
      <c r="DY600" s="794"/>
      <c r="DZ600" s="797"/>
      <c r="EA600" s="797"/>
      <c r="EB600" s="797"/>
      <c r="EC600" s="797"/>
      <c r="ED600" s="797"/>
      <c r="EE600" s="797"/>
      <c r="EF600" s="797"/>
      <c r="EG600" s="797"/>
      <c r="EH600" s="797"/>
      <c r="EI600" s="797"/>
      <c r="EJ600" s="797"/>
      <c r="EK600" s="797"/>
      <c r="EL600" s="797"/>
      <c r="EM600" s="794"/>
      <c r="EN600" s="794"/>
      <c r="EO600" s="794"/>
      <c r="EP600" s="794"/>
      <c r="EQ600" s="794"/>
      <c r="ER600" s="794"/>
      <c r="ES600" s="794"/>
      <c r="ET600" s="794"/>
      <c r="EU600" s="794"/>
      <c r="EV600" s="794"/>
      <c r="EW600" s="794"/>
      <c r="EX600" s="794"/>
      <c r="EY600" s="794"/>
      <c r="EZ600" s="797"/>
      <c r="FA600" s="794"/>
      <c r="FB600" s="794"/>
      <c r="FC600" s="794"/>
      <c r="FD600" s="794"/>
      <c r="FE600" s="794"/>
      <c r="FF600" s="794"/>
      <c r="FG600" s="794"/>
      <c r="FH600" s="794"/>
      <c r="FI600" s="794"/>
      <c r="FJ600" s="794"/>
      <c r="FK600" s="794"/>
      <c r="FL600" s="794"/>
      <c r="FM600" s="794"/>
      <c r="FN600" s="794"/>
      <c r="FO600" s="794"/>
      <c r="FP600" s="794"/>
      <c r="FQ600" s="794"/>
      <c r="FR600" s="794"/>
      <c r="FS600" s="794"/>
      <c r="FT600" s="794"/>
      <c r="FU600" s="794"/>
      <c r="FV600" s="812" t="str">
        <f t="shared" si="149"/>
        <v/>
      </c>
      <c r="FW600" s="806" t="str">
        <f t="shared" si="150"/>
        <v/>
      </c>
      <c r="FX600" s="807" t="str">
        <f t="shared" si="151"/>
        <v/>
      </c>
      <c r="FY600" s="807" t="str">
        <f t="shared" si="152"/>
        <v/>
      </c>
      <c r="FZ600" s="808" t="str">
        <f t="shared" si="153"/>
        <v/>
      </c>
    </row>
    <row r="601" spans="14:182" x14ac:dyDescent="0.2">
      <c r="N601" s="804">
        <f>SUM(AirVision!A600)</f>
        <v>0</v>
      </c>
      <c r="O601" s="793"/>
      <c r="P601" s="794"/>
      <c r="Q601" s="794"/>
      <c r="R601" s="794"/>
      <c r="S601" s="794"/>
      <c r="T601" s="794"/>
      <c r="U601" s="794"/>
      <c r="V601" s="794"/>
      <c r="W601" s="794"/>
      <c r="X601" s="794"/>
      <c r="Y601" s="794"/>
      <c r="Z601" s="794"/>
      <c r="AA601" s="794"/>
      <c r="AB601" s="794"/>
      <c r="AC601" s="794"/>
      <c r="AD601" s="794"/>
      <c r="AE601" s="794"/>
      <c r="AF601" s="794"/>
      <c r="AG601" s="794"/>
      <c r="AH601" s="794"/>
      <c r="AI601" s="794"/>
      <c r="AJ601" s="794"/>
      <c r="AK601" s="794"/>
      <c r="AL601" s="794"/>
      <c r="AM601" s="794"/>
      <c r="AN601" s="794"/>
      <c r="AO601" s="794"/>
      <c r="AP601" s="794"/>
      <c r="AQ601" s="794"/>
      <c r="AR601" s="794"/>
      <c r="AS601" s="794"/>
      <c r="AT601" s="794"/>
      <c r="AU601" s="794"/>
      <c r="AV601" s="794"/>
      <c r="AW601" s="794"/>
      <c r="AX601" s="794"/>
      <c r="AY601" s="794"/>
      <c r="AZ601" s="794"/>
      <c r="BA601" s="794"/>
      <c r="BB601" s="794"/>
      <c r="BC601" s="794"/>
      <c r="BD601" s="794"/>
      <c r="BE601" s="794"/>
      <c r="BF601" s="794"/>
      <c r="BG601" s="794"/>
      <c r="BH601" s="794"/>
      <c r="BI601" s="794"/>
      <c r="BJ601" s="794"/>
      <c r="BK601" s="794"/>
      <c r="BL601" s="794"/>
      <c r="BM601" s="794"/>
      <c r="BN601" s="812" t="str">
        <f t="shared" si="144"/>
        <v/>
      </c>
      <c r="BO601" s="806" t="str">
        <f t="shared" si="145"/>
        <v/>
      </c>
      <c r="BP601" s="807" t="str">
        <f t="shared" si="146"/>
        <v/>
      </c>
      <c r="BQ601" s="807" t="str">
        <f t="shared" si="147"/>
        <v/>
      </c>
      <c r="BR601" s="808" t="str">
        <f t="shared" si="148"/>
        <v/>
      </c>
      <c r="BS601" s="793"/>
      <c r="BT601" s="794"/>
      <c r="BU601" s="794"/>
      <c r="BV601" s="794"/>
      <c r="BW601" s="794"/>
      <c r="BX601" s="794"/>
      <c r="BY601" s="794"/>
      <c r="BZ601" s="794"/>
      <c r="CA601" s="794"/>
      <c r="CB601" s="794"/>
      <c r="CC601" s="794"/>
      <c r="CD601" s="794"/>
      <c r="CE601" s="794"/>
      <c r="CF601" s="794"/>
      <c r="CG601" s="794"/>
      <c r="CH601" s="794"/>
      <c r="CI601" s="794"/>
      <c r="CJ601" s="794"/>
      <c r="CK601" s="794"/>
      <c r="CL601" s="794"/>
      <c r="CM601" s="794"/>
      <c r="CN601" s="794"/>
      <c r="CO601" s="794"/>
      <c r="CP601" s="794"/>
      <c r="CQ601" s="794"/>
      <c r="CR601" s="794"/>
      <c r="CS601" s="794"/>
      <c r="CT601" s="794"/>
      <c r="CU601" s="794"/>
      <c r="CV601" s="794"/>
      <c r="CW601" s="794"/>
      <c r="CX601" s="794"/>
      <c r="CY601" s="794"/>
      <c r="CZ601" s="794"/>
      <c r="DA601" s="794"/>
      <c r="DB601" s="794"/>
      <c r="DC601" s="794"/>
      <c r="DD601" s="794"/>
      <c r="DE601" s="794"/>
      <c r="DF601" s="794"/>
      <c r="DG601" s="794"/>
      <c r="DH601" s="794"/>
      <c r="DI601" s="794"/>
      <c r="DJ601" s="794"/>
      <c r="DK601" s="794"/>
      <c r="DL601" s="794"/>
      <c r="DM601" s="794"/>
      <c r="DN601" s="794"/>
      <c r="DO601" s="794"/>
      <c r="DP601" s="794"/>
      <c r="DQ601" s="794"/>
      <c r="DR601" s="812" t="str">
        <f t="shared" si="139"/>
        <v/>
      </c>
      <c r="DS601" s="806" t="str">
        <f t="shared" si="140"/>
        <v/>
      </c>
      <c r="DT601" s="807" t="str">
        <f t="shared" si="141"/>
        <v/>
      </c>
      <c r="DU601" s="807" t="str">
        <f t="shared" si="142"/>
        <v/>
      </c>
      <c r="DV601" s="808" t="str">
        <f t="shared" si="143"/>
        <v/>
      </c>
      <c r="DW601" s="793"/>
      <c r="DX601" s="794"/>
      <c r="DY601" s="794"/>
      <c r="DZ601" s="797"/>
      <c r="EA601" s="797"/>
      <c r="EB601" s="797"/>
      <c r="EC601" s="797"/>
      <c r="ED601" s="797"/>
      <c r="EE601" s="797"/>
      <c r="EF601" s="797"/>
      <c r="EG601" s="797"/>
      <c r="EH601" s="797"/>
      <c r="EI601" s="797"/>
      <c r="EJ601" s="797"/>
      <c r="EK601" s="797"/>
      <c r="EL601" s="797"/>
      <c r="EM601" s="794"/>
      <c r="EN601" s="794"/>
      <c r="EO601" s="794"/>
      <c r="EP601" s="794"/>
      <c r="EQ601" s="794"/>
      <c r="ER601" s="794"/>
      <c r="ES601" s="794"/>
      <c r="ET601" s="794"/>
      <c r="EU601" s="794"/>
      <c r="EV601" s="794"/>
      <c r="EW601" s="794"/>
      <c r="EX601" s="794"/>
      <c r="EY601" s="794"/>
      <c r="EZ601" s="797"/>
      <c r="FA601" s="794"/>
      <c r="FB601" s="794"/>
      <c r="FC601" s="794"/>
      <c r="FD601" s="794"/>
      <c r="FE601" s="794"/>
      <c r="FF601" s="794"/>
      <c r="FG601" s="794"/>
      <c r="FH601" s="794"/>
      <c r="FI601" s="794"/>
      <c r="FJ601" s="794"/>
      <c r="FK601" s="794"/>
      <c r="FL601" s="794"/>
      <c r="FM601" s="794"/>
      <c r="FN601" s="794"/>
      <c r="FO601" s="794"/>
      <c r="FP601" s="794"/>
      <c r="FQ601" s="794"/>
      <c r="FR601" s="794"/>
      <c r="FS601" s="794"/>
      <c r="FT601" s="794"/>
      <c r="FU601" s="794"/>
      <c r="FV601" s="812" t="str">
        <f t="shared" si="149"/>
        <v/>
      </c>
      <c r="FW601" s="806" t="str">
        <f t="shared" si="150"/>
        <v/>
      </c>
      <c r="FX601" s="807" t="str">
        <f t="shared" si="151"/>
        <v/>
      </c>
      <c r="FY601" s="807" t="str">
        <f t="shared" si="152"/>
        <v/>
      </c>
      <c r="FZ601" s="808" t="str">
        <f t="shared" si="153"/>
        <v/>
      </c>
    </row>
    <row r="602" spans="14:182" x14ac:dyDescent="0.2">
      <c r="N602" s="804">
        <f>SUM(AirVision!A601)</f>
        <v>0</v>
      </c>
      <c r="O602" s="793"/>
      <c r="P602" s="794"/>
      <c r="Q602" s="794"/>
      <c r="R602" s="794"/>
      <c r="S602" s="794"/>
      <c r="T602" s="794"/>
      <c r="U602" s="794"/>
      <c r="V602" s="794"/>
      <c r="W602" s="794"/>
      <c r="X602" s="794"/>
      <c r="Y602" s="794"/>
      <c r="Z602" s="794"/>
      <c r="AA602" s="794"/>
      <c r="AB602" s="794"/>
      <c r="AC602" s="794"/>
      <c r="AD602" s="794"/>
      <c r="AE602" s="794"/>
      <c r="AF602" s="794"/>
      <c r="AG602" s="794"/>
      <c r="AH602" s="794"/>
      <c r="AI602" s="794"/>
      <c r="AJ602" s="794"/>
      <c r="AK602" s="794"/>
      <c r="AL602" s="794"/>
      <c r="AM602" s="794"/>
      <c r="AN602" s="794"/>
      <c r="AO602" s="794"/>
      <c r="AP602" s="794"/>
      <c r="AQ602" s="794"/>
      <c r="AR602" s="794"/>
      <c r="AS602" s="794"/>
      <c r="AT602" s="794"/>
      <c r="AU602" s="794"/>
      <c r="AV602" s="794"/>
      <c r="AW602" s="794"/>
      <c r="AX602" s="794"/>
      <c r="AY602" s="794"/>
      <c r="AZ602" s="794"/>
      <c r="BA602" s="794"/>
      <c r="BB602" s="794"/>
      <c r="BC602" s="794"/>
      <c r="BD602" s="794"/>
      <c r="BE602" s="794"/>
      <c r="BF602" s="794"/>
      <c r="BG602" s="794"/>
      <c r="BH602" s="794"/>
      <c r="BI602" s="794"/>
      <c r="BJ602" s="794"/>
      <c r="BK602" s="794"/>
      <c r="BL602" s="794"/>
      <c r="BM602" s="794"/>
      <c r="BN602" s="812" t="str">
        <f t="shared" si="144"/>
        <v/>
      </c>
      <c r="BO602" s="806" t="str">
        <f t="shared" si="145"/>
        <v/>
      </c>
      <c r="BP602" s="807" t="str">
        <f t="shared" si="146"/>
        <v/>
      </c>
      <c r="BQ602" s="807" t="str">
        <f t="shared" si="147"/>
        <v/>
      </c>
      <c r="BR602" s="808" t="str">
        <f t="shared" si="148"/>
        <v/>
      </c>
      <c r="BS602" s="793"/>
      <c r="BT602" s="794"/>
      <c r="BU602" s="794"/>
      <c r="BV602" s="794"/>
      <c r="BW602" s="794"/>
      <c r="BX602" s="794"/>
      <c r="BY602" s="794"/>
      <c r="BZ602" s="794"/>
      <c r="CA602" s="794"/>
      <c r="CB602" s="794"/>
      <c r="CC602" s="794"/>
      <c r="CD602" s="794"/>
      <c r="CE602" s="794"/>
      <c r="CF602" s="794"/>
      <c r="CG602" s="794"/>
      <c r="CH602" s="794"/>
      <c r="CI602" s="794"/>
      <c r="CJ602" s="794"/>
      <c r="CK602" s="794"/>
      <c r="CL602" s="794"/>
      <c r="CM602" s="794"/>
      <c r="CN602" s="794"/>
      <c r="CO602" s="794"/>
      <c r="CP602" s="794"/>
      <c r="CQ602" s="794"/>
      <c r="CR602" s="794"/>
      <c r="CS602" s="794"/>
      <c r="CT602" s="794"/>
      <c r="CU602" s="794"/>
      <c r="CV602" s="794"/>
      <c r="CW602" s="794"/>
      <c r="CX602" s="794"/>
      <c r="CY602" s="794"/>
      <c r="CZ602" s="794"/>
      <c r="DA602" s="794"/>
      <c r="DB602" s="794"/>
      <c r="DC602" s="794"/>
      <c r="DD602" s="794"/>
      <c r="DE602" s="794"/>
      <c r="DF602" s="794"/>
      <c r="DG602" s="794"/>
      <c r="DH602" s="794"/>
      <c r="DI602" s="794"/>
      <c r="DJ602" s="794"/>
      <c r="DK602" s="794"/>
      <c r="DL602" s="794"/>
      <c r="DM602" s="794"/>
      <c r="DN602" s="794"/>
      <c r="DO602" s="794"/>
      <c r="DP602" s="794"/>
      <c r="DQ602" s="794"/>
      <c r="DR602" s="812" t="str">
        <f t="shared" si="139"/>
        <v/>
      </c>
      <c r="DS602" s="806" t="str">
        <f t="shared" si="140"/>
        <v/>
      </c>
      <c r="DT602" s="807" t="str">
        <f t="shared" si="141"/>
        <v/>
      </c>
      <c r="DU602" s="807" t="str">
        <f t="shared" si="142"/>
        <v/>
      </c>
      <c r="DV602" s="808" t="str">
        <f t="shared" si="143"/>
        <v/>
      </c>
      <c r="DW602" s="793"/>
      <c r="DX602" s="794"/>
      <c r="DY602" s="794"/>
      <c r="DZ602" s="797"/>
      <c r="EA602" s="797"/>
      <c r="EB602" s="797"/>
      <c r="EC602" s="797"/>
      <c r="ED602" s="797"/>
      <c r="EE602" s="797"/>
      <c r="EF602" s="797"/>
      <c r="EG602" s="797"/>
      <c r="EH602" s="797"/>
      <c r="EI602" s="797"/>
      <c r="EJ602" s="797"/>
      <c r="EK602" s="797"/>
      <c r="EL602" s="797"/>
      <c r="EM602" s="794"/>
      <c r="EN602" s="794"/>
      <c r="EO602" s="794"/>
      <c r="EP602" s="794"/>
      <c r="EQ602" s="794"/>
      <c r="ER602" s="794"/>
      <c r="ES602" s="794"/>
      <c r="ET602" s="794"/>
      <c r="EU602" s="794"/>
      <c r="EV602" s="794"/>
      <c r="EW602" s="794"/>
      <c r="EX602" s="794"/>
      <c r="EY602" s="794"/>
      <c r="EZ602" s="797"/>
      <c r="FA602" s="794"/>
      <c r="FB602" s="794"/>
      <c r="FC602" s="794"/>
      <c r="FD602" s="794"/>
      <c r="FE602" s="794"/>
      <c r="FF602" s="794"/>
      <c r="FG602" s="794"/>
      <c r="FH602" s="794"/>
      <c r="FI602" s="794"/>
      <c r="FJ602" s="794"/>
      <c r="FK602" s="794"/>
      <c r="FL602" s="794"/>
      <c r="FM602" s="794"/>
      <c r="FN602" s="794"/>
      <c r="FO602" s="794"/>
      <c r="FP602" s="794"/>
      <c r="FQ602" s="794"/>
      <c r="FR602" s="794"/>
      <c r="FS602" s="794"/>
      <c r="FT602" s="794"/>
      <c r="FU602" s="794"/>
      <c r="FV602" s="812" t="str">
        <f t="shared" si="149"/>
        <v/>
      </c>
      <c r="FW602" s="806" t="str">
        <f t="shared" si="150"/>
        <v/>
      </c>
      <c r="FX602" s="807" t="str">
        <f t="shared" si="151"/>
        <v/>
      </c>
      <c r="FY602" s="807" t="str">
        <f t="shared" si="152"/>
        <v/>
      </c>
      <c r="FZ602" s="808" t="str">
        <f t="shared" si="153"/>
        <v/>
      </c>
    </row>
    <row r="603" spans="14:182" x14ac:dyDescent="0.2">
      <c r="N603" s="804">
        <f>SUM(AirVision!A602)</f>
        <v>0</v>
      </c>
      <c r="O603" s="793"/>
      <c r="P603" s="794"/>
      <c r="Q603" s="794"/>
      <c r="R603" s="794"/>
      <c r="S603" s="794"/>
      <c r="T603" s="794"/>
      <c r="U603" s="794"/>
      <c r="V603" s="794"/>
      <c r="W603" s="794"/>
      <c r="X603" s="794"/>
      <c r="Y603" s="794"/>
      <c r="Z603" s="794"/>
      <c r="AA603" s="794"/>
      <c r="AB603" s="794"/>
      <c r="AC603" s="794"/>
      <c r="AD603" s="794"/>
      <c r="AE603" s="794"/>
      <c r="AF603" s="794"/>
      <c r="AG603" s="794"/>
      <c r="AH603" s="794"/>
      <c r="AI603" s="794"/>
      <c r="AJ603" s="794"/>
      <c r="AK603" s="794"/>
      <c r="AL603" s="794"/>
      <c r="AM603" s="794"/>
      <c r="AN603" s="794"/>
      <c r="AO603" s="794"/>
      <c r="AP603" s="794"/>
      <c r="AQ603" s="794"/>
      <c r="AR603" s="794"/>
      <c r="AS603" s="794"/>
      <c r="AT603" s="794"/>
      <c r="AU603" s="794"/>
      <c r="AV603" s="794"/>
      <c r="AW603" s="794"/>
      <c r="AX603" s="794"/>
      <c r="AY603" s="794"/>
      <c r="AZ603" s="794"/>
      <c r="BA603" s="794"/>
      <c r="BB603" s="794"/>
      <c r="BC603" s="794"/>
      <c r="BD603" s="794"/>
      <c r="BE603" s="794"/>
      <c r="BF603" s="794"/>
      <c r="BG603" s="794"/>
      <c r="BH603" s="794"/>
      <c r="BI603" s="794"/>
      <c r="BJ603" s="794"/>
      <c r="BK603" s="794"/>
      <c r="BL603" s="794"/>
      <c r="BM603" s="794"/>
      <c r="BN603" s="812" t="str">
        <f t="shared" si="144"/>
        <v/>
      </c>
      <c r="BO603" s="806" t="str">
        <f t="shared" si="145"/>
        <v/>
      </c>
      <c r="BP603" s="807" t="str">
        <f t="shared" si="146"/>
        <v/>
      </c>
      <c r="BQ603" s="807" t="str">
        <f t="shared" si="147"/>
        <v/>
      </c>
      <c r="BR603" s="808" t="str">
        <f t="shared" si="148"/>
        <v/>
      </c>
      <c r="BS603" s="793"/>
      <c r="BT603" s="794"/>
      <c r="BU603" s="794"/>
      <c r="BV603" s="794"/>
      <c r="BW603" s="794"/>
      <c r="BX603" s="794"/>
      <c r="BY603" s="794"/>
      <c r="BZ603" s="794"/>
      <c r="CA603" s="794"/>
      <c r="CB603" s="794"/>
      <c r="CC603" s="794"/>
      <c r="CD603" s="794"/>
      <c r="CE603" s="794"/>
      <c r="CF603" s="794"/>
      <c r="CG603" s="794"/>
      <c r="CH603" s="794"/>
      <c r="CI603" s="794"/>
      <c r="CJ603" s="794"/>
      <c r="CK603" s="794"/>
      <c r="CL603" s="794"/>
      <c r="CM603" s="794"/>
      <c r="CN603" s="794"/>
      <c r="CO603" s="794"/>
      <c r="CP603" s="794"/>
      <c r="CQ603" s="794"/>
      <c r="CR603" s="794"/>
      <c r="CS603" s="794"/>
      <c r="CT603" s="794"/>
      <c r="CU603" s="794"/>
      <c r="CV603" s="794"/>
      <c r="CW603" s="794"/>
      <c r="CX603" s="794"/>
      <c r="CY603" s="794"/>
      <c r="CZ603" s="794"/>
      <c r="DA603" s="794"/>
      <c r="DB603" s="794"/>
      <c r="DC603" s="794"/>
      <c r="DD603" s="794"/>
      <c r="DE603" s="794"/>
      <c r="DF603" s="794"/>
      <c r="DG603" s="794"/>
      <c r="DH603" s="794"/>
      <c r="DI603" s="794"/>
      <c r="DJ603" s="794"/>
      <c r="DK603" s="794"/>
      <c r="DL603" s="794"/>
      <c r="DM603" s="794"/>
      <c r="DN603" s="794"/>
      <c r="DO603" s="794"/>
      <c r="DP603" s="794"/>
      <c r="DQ603" s="794"/>
      <c r="DR603" s="812" t="str">
        <f t="shared" si="139"/>
        <v/>
      </c>
      <c r="DS603" s="806" t="str">
        <f t="shared" si="140"/>
        <v/>
      </c>
      <c r="DT603" s="807" t="str">
        <f t="shared" si="141"/>
        <v/>
      </c>
      <c r="DU603" s="807" t="str">
        <f t="shared" si="142"/>
        <v/>
      </c>
      <c r="DV603" s="808" t="str">
        <f t="shared" si="143"/>
        <v/>
      </c>
      <c r="DW603" s="793"/>
      <c r="DX603" s="794"/>
      <c r="DY603" s="794"/>
      <c r="DZ603" s="797"/>
      <c r="EA603" s="797"/>
      <c r="EB603" s="797"/>
      <c r="EC603" s="797"/>
      <c r="ED603" s="797"/>
      <c r="EE603" s="797"/>
      <c r="EF603" s="797"/>
      <c r="EG603" s="797"/>
      <c r="EH603" s="797"/>
      <c r="EI603" s="797"/>
      <c r="EJ603" s="797"/>
      <c r="EK603" s="797"/>
      <c r="EL603" s="797"/>
      <c r="EM603" s="794"/>
      <c r="EN603" s="794"/>
      <c r="EO603" s="794"/>
      <c r="EP603" s="794"/>
      <c r="EQ603" s="794"/>
      <c r="ER603" s="794"/>
      <c r="ES603" s="794"/>
      <c r="ET603" s="794"/>
      <c r="EU603" s="794"/>
      <c r="EV603" s="794"/>
      <c r="EW603" s="794"/>
      <c r="EX603" s="794"/>
      <c r="EY603" s="794"/>
      <c r="EZ603" s="797"/>
      <c r="FA603" s="794"/>
      <c r="FB603" s="794"/>
      <c r="FC603" s="794"/>
      <c r="FD603" s="794"/>
      <c r="FE603" s="794"/>
      <c r="FF603" s="794"/>
      <c r="FG603" s="794"/>
      <c r="FH603" s="794"/>
      <c r="FI603" s="794"/>
      <c r="FJ603" s="794"/>
      <c r="FK603" s="794"/>
      <c r="FL603" s="794"/>
      <c r="FM603" s="794"/>
      <c r="FN603" s="794"/>
      <c r="FO603" s="794"/>
      <c r="FP603" s="794"/>
      <c r="FQ603" s="794"/>
      <c r="FR603" s="794"/>
      <c r="FS603" s="794"/>
      <c r="FT603" s="794"/>
      <c r="FU603" s="794"/>
      <c r="FV603" s="812" t="str">
        <f t="shared" si="149"/>
        <v/>
      </c>
      <c r="FW603" s="806" t="str">
        <f t="shared" si="150"/>
        <v/>
      </c>
      <c r="FX603" s="807" t="str">
        <f t="shared" si="151"/>
        <v/>
      </c>
      <c r="FY603" s="807" t="str">
        <f t="shared" si="152"/>
        <v/>
      </c>
      <c r="FZ603" s="808" t="str">
        <f t="shared" si="153"/>
        <v/>
      </c>
    </row>
    <row r="604" spans="14:182" x14ac:dyDescent="0.2">
      <c r="N604" s="804">
        <f>SUM(AirVision!A603)</f>
        <v>0</v>
      </c>
      <c r="O604" s="793"/>
      <c r="P604" s="794"/>
      <c r="Q604" s="794"/>
      <c r="R604" s="794"/>
      <c r="S604" s="794"/>
      <c r="T604" s="794"/>
      <c r="U604" s="794"/>
      <c r="V604" s="794"/>
      <c r="W604" s="794"/>
      <c r="X604" s="794"/>
      <c r="Y604" s="794"/>
      <c r="Z604" s="794"/>
      <c r="AA604" s="794"/>
      <c r="AB604" s="794"/>
      <c r="AC604" s="794"/>
      <c r="AD604" s="794"/>
      <c r="AE604" s="794"/>
      <c r="AF604" s="794"/>
      <c r="AG604" s="794"/>
      <c r="AH604" s="794"/>
      <c r="AI604" s="794"/>
      <c r="AJ604" s="794"/>
      <c r="AK604" s="794"/>
      <c r="AL604" s="794"/>
      <c r="AM604" s="794"/>
      <c r="AN604" s="794"/>
      <c r="AO604" s="794"/>
      <c r="AP604" s="794"/>
      <c r="AQ604" s="794"/>
      <c r="AR604" s="794"/>
      <c r="AS604" s="794"/>
      <c r="AT604" s="794"/>
      <c r="AU604" s="794"/>
      <c r="AV604" s="794"/>
      <c r="AW604" s="794"/>
      <c r="AX604" s="794"/>
      <c r="AY604" s="794"/>
      <c r="AZ604" s="794"/>
      <c r="BA604" s="794"/>
      <c r="BB604" s="794"/>
      <c r="BC604" s="794"/>
      <c r="BD604" s="794"/>
      <c r="BE604" s="794"/>
      <c r="BF604" s="794"/>
      <c r="BG604" s="794"/>
      <c r="BH604" s="794"/>
      <c r="BI604" s="794"/>
      <c r="BJ604" s="794"/>
      <c r="BK604" s="794"/>
      <c r="BL604" s="794"/>
      <c r="BM604" s="794"/>
      <c r="BN604" s="812" t="str">
        <f t="shared" si="144"/>
        <v/>
      </c>
      <c r="BO604" s="806" t="str">
        <f t="shared" si="145"/>
        <v/>
      </c>
      <c r="BP604" s="807" t="str">
        <f t="shared" si="146"/>
        <v/>
      </c>
      <c r="BQ604" s="807" t="str">
        <f t="shared" si="147"/>
        <v/>
      </c>
      <c r="BR604" s="808" t="str">
        <f t="shared" si="148"/>
        <v/>
      </c>
      <c r="BS604" s="793"/>
      <c r="BT604" s="794"/>
      <c r="BU604" s="794"/>
      <c r="BV604" s="794"/>
      <c r="BW604" s="794"/>
      <c r="BX604" s="794"/>
      <c r="BY604" s="794"/>
      <c r="BZ604" s="794"/>
      <c r="CA604" s="794"/>
      <c r="CB604" s="794"/>
      <c r="CC604" s="794"/>
      <c r="CD604" s="794"/>
      <c r="CE604" s="794"/>
      <c r="CF604" s="794"/>
      <c r="CG604" s="794"/>
      <c r="CH604" s="794"/>
      <c r="CI604" s="794"/>
      <c r="CJ604" s="794"/>
      <c r="CK604" s="794"/>
      <c r="CL604" s="794"/>
      <c r="CM604" s="794"/>
      <c r="CN604" s="794"/>
      <c r="CO604" s="794"/>
      <c r="CP604" s="794"/>
      <c r="CQ604" s="794"/>
      <c r="CR604" s="794"/>
      <c r="CS604" s="794"/>
      <c r="CT604" s="794"/>
      <c r="CU604" s="794"/>
      <c r="CV604" s="794"/>
      <c r="CW604" s="794"/>
      <c r="CX604" s="794"/>
      <c r="CY604" s="794"/>
      <c r="CZ604" s="794"/>
      <c r="DA604" s="794"/>
      <c r="DB604" s="794"/>
      <c r="DC604" s="794"/>
      <c r="DD604" s="794"/>
      <c r="DE604" s="794"/>
      <c r="DF604" s="794"/>
      <c r="DG604" s="794"/>
      <c r="DH604" s="794"/>
      <c r="DI604" s="794"/>
      <c r="DJ604" s="794"/>
      <c r="DK604" s="794"/>
      <c r="DL604" s="794"/>
      <c r="DM604" s="794"/>
      <c r="DN604" s="794"/>
      <c r="DO604" s="794"/>
      <c r="DP604" s="794"/>
      <c r="DQ604" s="794"/>
      <c r="DR604" s="812" t="str">
        <f t="shared" si="139"/>
        <v/>
      </c>
      <c r="DS604" s="806" t="str">
        <f t="shared" si="140"/>
        <v/>
      </c>
      <c r="DT604" s="807" t="str">
        <f t="shared" si="141"/>
        <v/>
      </c>
      <c r="DU604" s="807" t="str">
        <f t="shared" si="142"/>
        <v/>
      </c>
      <c r="DV604" s="808" t="str">
        <f t="shared" si="143"/>
        <v/>
      </c>
      <c r="DW604" s="793"/>
      <c r="DX604" s="794"/>
      <c r="DY604" s="794"/>
      <c r="DZ604" s="797"/>
      <c r="EA604" s="797"/>
      <c r="EB604" s="797"/>
      <c r="EC604" s="797"/>
      <c r="ED604" s="797"/>
      <c r="EE604" s="797"/>
      <c r="EF604" s="797"/>
      <c r="EG604" s="797"/>
      <c r="EH604" s="797"/>
      <c r="EI604" s="797"/>
      <c r="EJ604" s="797"/>
      <c r="EK604" s="797"/>
      <c r="EL604" s="797"/>
      <c r="EM604" s="794"/>
      <c r="EN604" s="794"/>
      <c r="EO604" s="794"/>
      <c r="EP604" s="794"/>
      <c r="EQ604" s="794"/>
      <c r="ER604" s="794"/>
      <c r="ES604" s="794"/>
      <c r="ET604" s="794"/>
      <c r="EU604" s="794"/>
      <c r="EV604" s="794"/>
      <c r="EW604" s="794"/>
      <c r="EX604" s="794"/>
      <c r="EY604" s="794"/>
      <c r="EZ604" s="797"/>
      <c r="FA604" s="794"/>
      <c r="FB604" s="794"/>
      <c r="FC604" s="794"/>
      <c r="FD604" s="794"/>
      <c r="FE604" s="794"/>
      <c r="FF604" s="794"/>
      <c r="FG604" s="794"/>
      <c r="FH604" s="794"/>
      <c r="FI604" s="794"/>
      <c r="FJ604" s="794"/>
      <c r="FK604" s="794"/>
      <c r="FL604" s="794"/>
      <c r="FM604" s="794"/>
      <c r="FN604" s="794"/>
      <c r="FO604" s="794"/>
      <c r="FP604" s="794"/>
      <c r="FQ604" s="794"/>
      <c r="FR604" s="794"/>
      <c r="FS604" s="794"/>
      <c r="FT604" s="794"/>
      <c r="FU604" s="794"/>
      <c r="FV604" s="812" t="str">
        <f t="shared" si="149"/>
        <v/>
      </c>
      <c r="FW604" s="806" t="str">
        <f t="shared" si="150"/>
        <v/>
      </c>
      <c r="FX604" s="807" t="str">
        <f t="shared" si="151"/>
        <v/>
      </c>
      <c r="FY604" s="807" t="str">
        <f t="shared" si="152"/>
        <v/>
      </c>
      <c r="FZ604" s="808" t="str">
        <f t="shared" si="153"/>
        <v/>
      </c>
    </row>
    <row r="605" spans="14:182" x14ac:dyDescent="0.2">
      <c r="N605" s="804">
        <f>SUM(AirVision!A604)</f>
        <v>0</v>
      </c>
      <c r="O605" s="793"/>
      <c r="P605" s="794"/>
      <c r="Q605" s="794"/>
      <c r="R605" s="794"/>
      <c r="S605" s="794"/>
      <c r="T605" s="794"/>
      <c r="U605" s="794"/>
      <c r="V605" s="794"/>
      <c r="W605" s="794"/>
      <c r="X605" s="794"/>
      <c r="Y605" s="794"/>
      <c r="Z605" s="794"/>
      <c r="AA605" s="794"/>
      <c r="AB605" s="794"/>
      <c r="AC605" s="794"/>
      <c r="AD605" s="794"/>
      <c r="AE605" s="794"/>
      <c r="AF605" s="794"/>
      <c r="AG605" s="794"/>
      <c r="AH605" s="794"/>
      <c r="AI605" s="794"/>
      <c r="AJ605" s="794"/>
      <c r="AK605" s="794"/>
      <c r="AL605" s="794"/>
      <c r="AM605" s="794"/>
      <c r="AN605" s="794"/>
      <c r="AO605" s="794"/>
      <c r="AP605" s="794"/>
      <c r="AQ605" s="794"/>
      <c r="AR605" s="794"/>
      <c r="AS605" s="794"/>
      <c r="AT605" s="794"/>
      <c r="AU605" s="794"/>
      <c r="AV605" s="794"/>
      <c r="AW605" s="794"/>
      <c r="AX605" s="794"/>
      <c r="AY605" s="794"/>
      <c r="AZ605" s="794"/>
      <c r="BA605" s="794"/>
      <c r="BB605" s="794"/>
      <c r="BC605" s="794"/>
      <c r="BD605" s="794"/>
      <c r="BE605" s="794"/>
      <c r="BF605" s="794"/>
      <c r="BG605" s="794"/>
      <c r="BH605" s="794"/>
      <c r="BI605" s="794"/>
      <c r="BJ605" s="794"/>
      <c r="BK605" s="794"/>
      <c r="BL605" s="794"/>
      <c r="BM605" s="794"/>
      <c r="BN605" s="812" t="str">
        <f t="shared" si="144"/>
        <v/>
      </c>
      <c r="BO605" s="806" t="str">
        <f t="shared" si="145"/>
        <v/>
      </c>
      <c r="BP605" s="807" t="str">
        <f t="shared" si="146"/>
        <v/>
      </c>
      <c r="BQ605" s="807" t="str">
        <f t="shared" si="147"/>
        <v/>
      </c>
      <c r="BR605" s="808" t="str">
        <f t="shared" si="148"/>
        <v/>
      </c>
      <c r="BS605" s="793"/>
      <c r="BT605" s="794"/>
      <c r="BU605" s="794"/>
      <c r="BV605" s="794"/>
      <c r="BW605" s="794"/>
      <c r="BX605" s="794"/>
      <c r="BY605" s="794"/>
      <c r="BZ605" s="794"/>
      <c r="CA605" s="794"/>
      <c r="CB605" s="794"/>
      <c r="CC605" s="794"/>
      <c r="CD605" s="794"/>
      <c r="CE605" s="794"/>
      <c r="CF605" s="794"/>
      <c r="CG605" s="794"/>
      <c r="CH605" s="794"/>
      <c r="CI605" s="794"/>
      <c r="CJ605" s="794"/>
      <c r="CK605" s="794"/>
      <c r="CL605" s="794"/>
      <c r="CM605" s="794"/>
      <c r="CN605" s="794"/>
      <c r="CO605" s="794"/>
      <c r="CP605" s="794"/>
      <c r="CQ605" s="794"/>
      <c r="CR605" s="794"/>
      <c r="CS605" s="794"/>
      <c r="CT605" s="794"/>
      <c r="CU605" s="794"/>
      <c r="CV605" s="794"/>
      <c r="CW605" s="794"/>
      <c r="CX605" s="794"/>
      <c r="CY605" s="794"/>
      <c r="CZ605" s="794"/>
      <c r="DA605" s="794"/>
      <c r="DB605" s="794"/>
      <c r="DC605" s="794"/>
      <c r="DD605" s="794"/>
      <c r="DE605" s="794"/>
      <c r="DF605" s="794"/>
      <c r="DG605" s="794"/>
      <c r="DH605" s="794"/>
      <c r="DI605" s="794"/>
      <c r="DJ605" s="794"/>
      <c r="DK605" s="794"/>
      <c r="DL605" s="794"/>
      <c r="DM605" s="794"/>
      <c r="DN605" s="794"/>
      <c r="DO605" s="794"/>
      <c r="DP605" s="794"/>
      <c r="DQ605" s="794"/>
      <c r="DR605" s="812" t="str">
        <f t="shared" si="139"/>
        <v/>
      </c>
      <c r="DS605" s="806" t="str">
        <f t="shared" si="140"/>
        <v/>
      </c>
      <c r="DT605" s="807" t="str">
        <f t="shared" si="141"/>
        <v/>
      </c>
      <c r="DU605" s="807" t="str">
        <f t="shared" si="142"/>
        <v/>
      </c>
      <c r="DV605" s="808" t="str">
        <f t="shared" si="143"/>
        <v/>
      </c>
      <c r="DW605" s="793"/>
      <c r="DX605" s="794"/>
      <c r="DY605" s="794"/>
      <c r="DZ605" s="797"/>
      <c r="EA605" s="797"/>
      <c r="EB605" s="797"/>
      <c r="EC605" s="797"/>
      <c r="ED605" s="797"/>
      <c r="EE605" s="797"/>
      <c r="EF605" s="797"/>
      <c r="EG605" s="797"/>
      <c r="EH605" s="797"/>
      <c r="EI605" s="797"/>
      <c r="EJ605" s="797"/>
      <c r="EK605" s="797"/>
      <c r="EL605" s="797"/>
      <c r="EM605" s="794"/>
      <c r="EN605" s="794"/>
      <c r="EO605" s="794"/>
      <c r="EP605" s="794"/>
      <c r="EQ605" s="794"/>
      <c r="ER605" s="794"/>
      <c r="ES605" s="794"/>
      <c r="ET605" s="794"/>
      <c r="EU605" s="794"/>
      <c r="EV605" s="794"/>
      <c r="EW605" s="794"/>
      <c r="EX605" s="794"/>
      <c r="EY605" s="794"/>
      <c r="EZ605" s="797"/>
      <c r="FA605" s="794"/>
      <c r="FB605" s="794"/>
      <c r="FC605" s="794"/>
      <c r="FD605" s="794"/>
      <c r="FE605" s="794"/>
      <c r="FF605" s="794"/>
      <c r="FG605" s="794"/>
      <c r="FH605" s="794"/>
      <c r="FI605" s="794"/>
      <c r="FJ605" s="794"/>
      <c r="FK605" s="794"/>
      <c r="FL605" s="794"/>
      <c r="FM605" s="794"/>
      <c r="FN605" s="794"/>
      <c r="FO605" s="794"/>
      <c r="FP605" s="794"/>
      <c r="FQ605" s="794"/>
      <c r="FR605" s="794"/>
      <c r="FS605" s="794"/>
      <c r="FT605" s="794"/>
      <c r="FU605" s="794"/>
      <c r="FV605" s="812" t="str">
        <f t="shared" si="149"/>
        <v/>
      </c>
      <c r="FW605" s="806" t="str">
        <f t="shared" si="150"/>
        <v/>
      </c>
      <c r="FX605" s="807" t="str">
        <f t="shared" si="151"/>
        <v/>
      </c>
      <c r="FY605" s="807" t="str">
        <f t="shared" si="152"/>
        <v/>
      </c>
      <c r="FZ605" s="808" t="str">
        <f t="shared" si="153"/>
        <v/>
      </c>
    </row>
    <row r="606" spans="14:182" x14ac:dyDescent="0.2">
      <c r="N606" s="804">
        <f>SUM(AirVision!A605)</f>
        <v>0</v>
      </c>
      <c r="O606" s="793"/>
      <c r="P606" s="794"/>
      <c r="Q606" s="794"/>
      <c r="R606" s="794"/>
      <c r="S606" s="794"/>
      <c r="T606" s="794"/>
      <c r="U606" s="794"/>
      <c r="V606" s="794"/>
      <c r="W606" s="794"/>
      <c r="X606" s="794"/>
      <c r="Y606" s="794"/>
      <c r="Z606" s="794"/>
      <c r="AA606" s="794"/>
      <c r="AB606" s="794"/>
      <c r="AC606" s="794"/>
      <c r="AD606" s="794"/>
      <c r="AE606" s="794"/>
      <c r="AF606" s="794"/>
      <c r="AG606" s="794"/>
      <c r="AH606" s="794"/>
      <c r="AI606" s="794"/>
      <c r="AJ606" s="794"/>
      <c r="AK606" s="794"/>
      <c r="AL606" s="794"/>
      <c r="AM606" s="794"/>
      <c r="AN606" s="794"/>
      <c r="AO606" s="794"/>
      <c r="AP606" s="794"/>
      <c r="AQ606" s="794"/>
      <c r="AR606" s="794"/>
      <c r="AS606" s="794"/>
      <c r="AT606" s="794"/>
      <c r="AU606" s="794"/>
      <c r="AV606" s="794"/>
      <c r="AW606" s="794"/>
      <c r="AX606" s="794"/>
      <c r="AY606" s="794"/>
      <c r="AZ606" s="794"/>
      <c r="BA606" s="794"/>
      <c r="BB606" s="794"/>
      <c r="BC606" s="794"/>
      <c r="BD606" s="794"/>
      <c r="BE606" s="794"/>
      <c r="BF606" s="794"/>
      <c r="BG606" s="794"/>
      <c r="BH606" s="794"/>
      <c r="BI606" s="794"/>
      <c r="BJ606" s="794"/>
      <c r="BK606" s="794"/>
      <c r="BL606" s="794"/>
      <c r="BM606" s="794"/>
      <c r="BN606" s="812" t="str">
        <f t="shared" si="144"/>
        <v/>
      </c>
      <c r="BO606" s="806" t="str">
        <f t="shared" si="145"/>
        <v/>
      </c>
      <c r="BP606" s="807" t="str">
        <f t="shared" si="146"/>
        <v/>
      </c>
      <c r="BQ606" s="807" t="str">
        <f t="shared" si="147"/>
        <v/>
      </c>
      <c r="BR606" s="808" t="str">
        <f t="shared" si="148"/>
        <v/>
      </c>
      <c r="BS606" s="793"/>
      <c r="BT606" s="794"/>
      <c r="BU606" s="794"/>
      <c r="BV606" s="794"/>
      <c r="BW606" s="794"/>
      <c r="BX606" s="794"/>
      <c r="BY606" s="794"/>
      <c r="BZ606" s="794"/>
      <c r="CA606" s="794"/>
      <c r="CB606" s="794"/>
      <c r="CC606" s="794"/>
      <c r="CD606" s="794"/>
      <c r="CE606" s="794"/>
      <c r="CF606" s="794"/>
      <c r="CG606" s="794"/>
      <c r="CH606" s="794"/>
      <c r="CI606" s="794"/>
      <c r="CJ606" s="794"/>
      <c r="CK606" s="794"/>
      <c r="CL606" s="794"/>
      <c r="CM606" s="794"/>
      <c r="CN606" s="794"/>
      <c r="CO606" s="794"/>
      <c r="CP606" s="794"/>
      <c r="CQ606" s="794"/>
      <c r="CR606" s="794"/>
      <c r="CS606" s="794"/>
      <c r="CT606" s="794"/>
      <c r="CU606" s="794"/>
      <c r="CV606" s="794"/>
      <c r="CW606" s="794"/>
      <c r="CX606" s="794"/>
      <c r="CY606" s="794"/>
      <c r="CZ606" s="794"/>
      <c r="DA606" s="794"/>
      <c r="DB606" s="794"/>
      <c r="DC606" s="794"/>
      <c r="DD606" s="794"/>
      <c r="DE606" s="794"/>
      <c r="DF606" s="794"/>
      <c r="DG606" s="794"/>
      <c r="DH606" s="794"/>
      <c r="DI606" s="794"/>
      <c r="DJ606" s="794"/>
      <c r="DK606" s="794"/>
      <c r="DL606" s="794"/>
      <c r="DM606" s="794"/>
      <c r="DN606" s="794"/>
      <c r="DO606" s="794"/>
      <c r="DP606" s="794"/>
      <c r="DQ606" s="794"/>
      <c r="DR606" s="812" t="str">
        <f t="shared" si="139"/>
        <v/>
      </c>
      <c r="DS606" s="806" t="str">
        <f t="shared" si="140"/>
        <v/>
      </c>
      <c r="DT606" s="807" t="str">
        <f t="shared" si="141"/>
        <v/>
      </c>
      <c r="DU606" s="807" t="str">
        <f t="shared" si="142"/>
        <v/>
      </c>
      <c r="DV606" s="808" t="str">
        <f t="shared" si="143"/>
        <v/>
      </c>
      <c r="DW606" s="793"/>
      <c r="DX606" s="794"/>
      <c r="DY606" s="794"/>
      <c r="DZ606" s="797"/>
      <c r="EA606" s="797"/>
      <c r="EB606" s="797"/>
      <c r="EC606" s="797"/>
      <c r="ED606" s="797"/>
      <c r="EE606" s="797"/>
      <c r="EF606" s="797"/>
      <c r="EG606" s="797"/>
      <c r="EH606" s="797"/>
      <c r="EI606" s="797"/>
      <c r="EJ606" s="797"/>
      <c r="EK606" s="797"/>
      <c r="EL606" s="797"/>
      <c r="EM606" s="794"/>
      <c r="EN606" s="794"/>
      <c r="EO606" s="794"/>
      <c r="EP606" s="794"/>
      <c r="EQ606" s="794"/>
      <c r="ER606" s="794"/>
      <c r="ES606" s="794"/>
      <c r="ET606" s="794"/>
      <c r="EU606" s="794"/>
      <c r="EV606" s="794"/>
      <c r="EW606" s="794"/>
      <c r="EX606" s="794"/>
      <c r="EY606" s="794"/>
      <c r="EZ606" s="797"/>
      <c r="FA606" s="794"/>
      <c r="FB606" s="794"/>
      <c r="FC606" s="794"/>
      <c r="FD606" s="794"/>
      <c r="FE606" s="794"/>
      <c r="FF606" s="794"/>
      <c r="FG606" s="794"/>
      <c r="FH606" s="794"/>
      <c r="FI606" s="794"/>
      <c r="FJ606" s="794"/>
      <c r="FK606" s="794"/>
      <c r="FL606" s="794"/>
      <c r="FM606" s="794"/>
      <c r="FN606" s="794"/>
      <c r="FO606" s="794"/>
      <c r="FP606" s="794"/>
      <c r="FQ606" s="794"/>
      <c r="FR606" s="794"/>
      <c r="FS606" s="794"/>
      <c r="FT606" s="794"/>
      <c r="FU606" s="794"/>
      <c r="FV606" s="812" t="str">
        <f t="shared" si="149"/>
        <v/>
      </c>
      <c r="FW606" s="806" t="str">
        <f t="shared" si="150"/>
        <v/>
      </c>
      <c r="FX606" s="807" t="str">
        <f t="shared" si="151"/>
        <v/>
      </c>
      <c r="FY606" s="807" t="str">
        <f t="shared" si="152"/>
        <v/>
      </c>
      <c r="FZ606" s="808" t="str">
        <f t="shared" si="153"/>
        <v/>
      </c>
    </row>
    <row r="607" spans="14:182" x14ac:dyDescent="0.2">
      <c r="N607" s="804">
        <f>SUM(AirVision!A606)</f>
        <v>0</v>
      </c>
      <c r="O607" s="793"/>
      <c r="P607" s="794"/>
      <c r="Q607" s="794"/>
      <c r="R607" s="794"/>
      <c r="S607" s="794"/>
      <c r="T607" s="794"/>
      <c r="U607" s="794"/>
      <c r="V607" s="794"/>
      <c r="W607" s="794"/>
      <c r="X607" s="794"/>
      <c r="Y607" s="794"/>
      <c r="Z607" s="794"/>
      <c r="AA607" s="794"/>
      <c r="AB607" s="794"/>
      <c r="AC607" s="794"/>
      <c r="AD607" s="794"/>
      <c r="AE607" s="794"/>
      <c r="AF607" s="794"/>
      <c r="AG607" s="794"/>
      <c r="AH607" s="794"/>
      <c r="AI607" s="794"/>
      <c r="AJ607" s="794"/>
      <c r="AK607" s="794"/>
      <c r="AL607" s="794"/>
      <c r="AM607" s="794"/>
      <c r="AN607" s="794"/>
      <c r="AO607" s="794"/>
      <c r="AP607" s="794"/>
      <c r="AQ607" s="794"/>
      <c r="AR607" s="794"/>
      <c r="AS607" s="794"/>
      <c r="AT607" s="794"/>
      <c r="AU607" s="794"/>
      <c r="AV607" s="794"/>
      <c r="AW607" s="794"/>
      <c r="AX607" s="794"/>
      <c r="AY607" s="794"/>
      <c r="AZ607" s="794"/>
      <c r="BA607" s="794"/>
      <c r="BB607" s="794"/>
      <c r="BC607" s="794"/>
      <c r="BD607" s="794"/>
      <c r="BE607" s="794"/>
      <c r="BF607" s="794"/>
      <c r="BG607" s="794"/>
      <c r="BH607" s="794"/>
      <c r="BI607" s="794"/>
      <c r="BJ607" s="794"/>
      <c r="BK607" s="794"/>
      <c r="BL607" s="794"/>
      <c r="BM607" s="794"/>
      <c r="BN607" s="812" t="str">
        <f t="shared" si="144"/>
        <v/>
      </c>
      <c r="BO607" s="806" t="str">
        <f t="shared" si="145"/>
        <v/>
      </c>
      <c r="BP607" s="807" t="str">
        <f t="shared" si="146"/>
        <v/>
      </c>
      <c r="BQ607" s="807" t="str">
        <f t="shared" si="147"/>
        <v/>
      </c>
      <c r="BR607" s="808" t="str">
        <f t="shared" si="148"/>
        <v/>
      </c>
      <c r="BS607" s="793"/>
      <c r="BT607" s="794"/>
      <c r="BU607" s="794"/>
      <c r="BV607" s="794"/>
      <c r="BW607" s="794"/>
      <c r="BX607" s="794"/>
      <c r="BY607" s="794"/>
      <c r="BZ607" s="794"/>
      <c r="CA607" s="794"/>
      <c r="CB607" s="794"/>
      <c r="CC607" s="794"/>
      <c r="CD607" s="794"/>
      <c r="CE607" s="794"/>
      <c r="CF607" s="794"/>
      <c r="CG607" s="794"/>
      <c r="CH607" s="794"/>
      <c r="CI607" s="794"/>
      <c r="CJ607" s="794"/>
      <c r="CK607" s="794"/>
      <c r="CL607" s="794"/>
      <c r="CM607" s="794"/>
      <c r="CN607" s="794"/>
      <c r="CO607" s="794"/>
      <c r="CP607" s="794"/>
      <c r="CQ607" s="794"/>
      <c r="CR607" s="794"/>
      <c r="CS607" s="794"/>
      <c r="CT607" s="794"/>
      <c r="CU607" s="794"/>
      <c r="CV607" s="794"/>
      <c r="CW607" s="794"/>
      <c r="CX607" s="794"/>
      <c r="CY607" s="794"/>
      <c r="CZ607" s="794"/>
      <c r="DA607" s="794"/>
      <c r="DB607" s="794"/>
      <c r="DC607" s="794"/>
      <c r="DD607" s="794"/>
      <c r="DE607" s="794"/>
      <c r="DF607" s="794"/>
      <c r="DG607" s="794"/>
      <c r="DH607" s="794"/>
      <c r="DI607" s="794"/>
      <c r="DJ607" s="794"/>
      <c r="DK607" s="794"/>
      <c r="DL607" s="794"/>
      <c r="DM607" s="794"/>
      <c r="DN607" s="794"/>
      <c r="DO607" s="794"/>
      <c r="DP607" s="794"/>
      <c r="DQ607" s="794"/>
      <c r="DR607" s="812" t="str">
        <f t="shared" si="139"/>
        <v/>
      </c>
      <c r="DS607" s="806" t="str">
        <f t="shared" si="140"/>
        <v/>
      </c>
      <c r="DT607" s="807" t="str">
        <f t="shared" si="141"/>
        <v/>
      </c>
      <c r="DU607" s="807" t="str">
        <f t="shared" si="142"/>
        <v/>
      </c>
      <c r="DV607" s="808" t="str">
        <f t="shared" si="143"/>
        <v/>
      </c>
      <c r="DW607" s="793"/>
      <c r="DX607" s="794"/>
      <c r="DY607" s="794"/>
      <c r="DZ607" s="797"/>
      <c r="EA607" s="797"/>
      <c r="EB607" s="797"/>
      <c r="EC607" s="797"/>
      <c r="ED607" s="797"/>
      <c r="EE607" s="797"/>
      <c r="EF607" s="797"/>
      <c r="EG607" s="797"/>
      <c r="EH607" s="797"/>
      <c r="EI607" s="797"/>
      <c r="EJ607" s="797"/>
      <c r="EK607" s="797"/>
      <c r="EL607" s="797"/>
      <c r="EM607" s="794"/>
      <c r="EN607" s="794"/>
      <c r="EO607" s="794"/>
      <c r="EP607" s="794"/>
      <c r="EQ607" s="794"/>
      <c r="ER607" s="794"/>
      <c r="ES607" s="794"/>
      <c r="ET607" s="794"/>
      <c r="EU607" s="794"/>
      <c r="EV607" s="794"/>
      <c r="EW607" s="794"/>
      <c r="EX607" s="794"/>
      <c r="EY607" s="794"/>
      <c r="EZ607" s="797"/>
      <c r="FA607" s="794"/>
      <c r="FB607" s="794"/>
      <c r="FC607" s="794"/>
      <c r="FD607" s="794"/>
      <c r="FE607" s="794"/>
      <c r="FF607" s="794"/>
      <c r="FG607" s="794"/>
      <c r="FH607" s="794"/>
      <c r="FI607" s="794"/>
      <c r="FJ607" s="794"/>
      <c r="FK607" s="794"/>
      <c r="FL607" s="794"/>
      <c r="FM607" s="794"/>
      <c r="FN607" s="794"/>
      <c r="FO607" s="794"/>
      <c r="FP607" s="794"/>
      <c r="FQ607" s="794"/>
      <c r="FR607" s="794"/>
      <c r="FS607" s="794"/>
      <c r="FT607" s="794"/>
      <c r="FU607" s="794"/>
      <c r="FV607" s="812" t="str">
        <f t="shared" si="149"/>
        <v/>
      </c>
      <c r="FW607" s="806" t="str">
        <f t="shared" si="150"/>
        <v/>
      </c>
      <c r="FX607" s="807" t="str">
        <f t="shared" si="151"/>
        <v/>
      </c>
      <c r="FY607" s="807" t="str">
        <f t="shared" si="152"/>
        <v/>
      </c>
      <c r="FZ607" s="808" t="str">
        <f t="shared" si="153"/>
        <v/>
      </c>
    </row>
    <row r="608" spans="14:182" x14ac:dyDescent="0.2">
      <c r="N608" s="804">
        <f>SUM(AirVision!A607)</f>
        <v>0</v>
      </c>
      <c r="O608" s="793"/>
      <c r="P608" s="794"/>
      <c r="Q608" s="794"/>
      <c r="R608" s="794"/>
      <c r="S608" s="794"/>
      <c r="T608" s="794"/>
      <c r="U608" s="794"/>
      <c r="V608" s="794"/>
      <c r="W608" s="794"/>
      <c r="X608" s="794"/>
      <c r="Y608" s="794"/>
      <c r="Z608" s="794"/>
      <c r="AA608" s="794"/>
      <c r="AB608" s="794"/>
      <c r="AC608" s="794"/>
      <c r="AD608" s="794"/>
      <c r="AE608" s="794"/>
      <c r="AF608" s="794"/>
      <c r="AG608" s="794"/>
      <c r="AH608" s="794"/>
      <c r="AI608" s="794"/>
      <c r="AJ608" s="794"/>
      <c r="AK608" s="794"/>
      <c r="AL608" s="794"/>
      <c r="AM608" s="794"/>
      <c r="AN608" s="794"/>
      <c r="AO608" s="794"/>
      <c r="AP608" s="794"/>
      <c r="AQ608" s="794"/>
      <c r="AR608" s="794"/>
      <c r="AS608" s="794"/>
      <c r="AT608" s="794"/>
      <c r="AU608" s="794"/>
      <c r="AV608" s="794"/>
      <c r="AW608" s="794"/>
      <c r="AX608" s="794"/>
      <c r="AY608" s="794"/>
      <c r="AZ608" s="794"/>
      <c r="BA608" s="794"/>
      <c r="BB608" s="794"/>
      <c r="BC608" s="794"/>
      <c r="BD608" s="794"/>
      <c r="BE608" s="794"/>
      <c r="BF608" s="794"/>
      <c r="BG608" s="794"/>
      <c r="BH608" s="794"/>
      <c r="BI608" s="794"/>
      <c r="BJ608" s="794"/>
      <c r="BK608" s="794"/>
      <c r="BL608" s="794"/>
      <c r="BM608" s="794"/>
      <c r="BN608" s="812" t="str">
        <f t="shared" si="144"/>
        <v/>
      </c>
      <c r="BO608" s="806" t="str">
        <f t="shared" si="145"/>
        <v/>
      </c>
      <c r="BP608" s="807" t="str">
        <f t="shared" si="146"/>
        <v/>
      </c>
      <c r="BQ608" s="807" t="str">
        <f t="shared" si="147"/>
        <v/>
      </c>
      <c r="BR608" s="808" t="str">
        <f t="shared" si="148"/>
        <v/>
      </c>
      <c r="BS608" s="793"/>
      <c r="BT608" s="794"/>
      <c r="BU608" s="794"/>
      <c r="BV608" s="794"/>
      <c r="BW608" s="794"/>
      <c r="BX608" s="794"/>
      <c r="BY608" s="794"/>
      <c r="BZ608" s="794"/>
      <c r="CA608" s="794"/>
      <c r="CB608" s="794"/>
      <c r="CC608" s="794"/>
      <c r="CD608" s="794"/>
      <c r="CE608" s="794"/>
      <c r="CF608" s="794"/>
      <c r="CG608" s="794"/>
      <c r="CH608" s="794"/>
      <c r="CI608" s="794"/>
      <c r="CJ608" s="794"/>
      <c r="CK608" s="794"/>
      <c r="CL608" s="794"/>
      <c r="CM608" s="794"/>
      <c r="CN608" s="794"/>
      <c r="CO608" s="794"/>
      <c r="CP608" s="794"/>
      <c r="CQ608" s="794"/>
      <c r="CR608" s="794"/>
      <c r="CS608" s="794"/>
      <c r="CT608" s="794"/>
      <c r="CU608" s="794"/>
      <c r="CV608" s="794"/>
      <c r="CW608" s="794"/>
      <c r="CX608" s="794"/>
      <c r="CY608" s="794"/>
      <c r="CZ608" s="794"/>
      <c r="DA608" s="794"/>
      <c r="DB608" s="794"/>
      <c r="DC608" s="794"/>
      <c r="DD608" s="794"/>
      <c r="DE608" s="794"/>
      <c r="DF608" s="794"/>
      <c r="DG608" s="794"/>
      <c r="DH608" s="794"/>
      <c r="DI608" s="794"/>
      <c r="DJ608" s="794"/>
      <c r="DK608" s="794"/>
      <c r="DL608" s="794"/>
      <c r="DM608" s="794"/>
      <c r="DN608" s="794"/>
      <c r="DO608" s="794"/>
      <c r="DP608" s="794"/>
      <c r="DQ608" s="794"/>
      <c r="DR608" s="812" t="str">
        <f t="shared" ref="DR608:DR671" si="154">IF(ISNUMBER(BV608),BV608*2.237,"")</f>
        <v/>
      </c>
      <c r="DS608" s="806" t="str">
        <f t="shared" ref="DS608:DS671" si="155">IF(ISNUMBER(BW608),BW608*2.237,"")</f>
        <v/>
      </c>
      <c r="DT608" s="807" t="str">
        <f t="shared" ref="DT608:DT671" si="156">IF(ISNUMBER(CB608),CONVERT(CB608,"C","F"),"")</f>
        <v/>
      </c>
      <c r="DU608" s="807" t="str">
        <f t="shared" ref="DU608:DU671" si="157">IF(ISNUMBER(CC608),CONVERT(CC608,"C","F"),"")</f>
        <v/>
      </c>
      <c r="DV608" s="808" t="str">
        <f t="shared" ref="DV608:DV671" si="158">IF(ISNUMBER(CD608),CONVERT(CD608,"C","F"),"")</f>
        <v/>
      </c>
      <c r="DW608" s="793"/>
      <c r="DX608" s="794"/>
      <c r="DY608" s="794"/>
      <c r="DZ608" s="797"/>
      <c r="EA608" s="797"/>
      <c r="EB608" s="797"/>
      <c r="EC608" s="797"/>
      <c r="ED608" s="797"/>
      <c r="EE608" s="797"/>
      <c r="EF608" s="797"/>
      <c r="EG608" s="797"/>
      <c r="EH608" s="797"/>
      <c r="EI608" s="797"/>
      <c r="EJ608" s="797"/>
      <c r="EK608" s="797"/>
      <c r="EL608" s="797"/>
      <c r="EM608" s="794"/>
      <c r="EN608" s="794"/>
      <c r="EO608" s="794"/>
      <c r="EP608" s="794"/>
      <c r="EQ608" s="794"/>
      <c r="ER608" s="794"/>
      <c r="ES608" s="794"/>
      <c r="ET608" s="794"/>
      <c r="EU608" s="794"/>
      <c r="EV608" s="794"/>
      <c r="EW608" s="794"/>
      <c r="EX608" s="794"/>
      <c r="EY608" s="794"/>
      <c r="EZ608" s="797"/>
      <c r="FA608" s="794"/>
      <c r="FB608" s="794"/>
      <c r="FC608" s="794"/>
      <c r="FD608" s="794"/>
      <c r="FE608" s="794"/>
      <c r="FF608" s="794"/>
      <c r="FG608" s="794"/>
      <c r="FH608" s="794"/>
      <c r="FI608" s="794"/>
      <c r="FJ608" s="794"/>
      <c r="FK608" s="794"/>
      <c r="FL608" s="794"/>
      <c r="FM608" s="794"/>
      <c r="FN608" s="794"/>
      <c r="FO608" s="794"/>
      <c r="FP608" s="794"/>
      <c r="FQ608" s="794"/>
      <c r="FR608" s="794"/>
      <c r="FS608" s="794"/>
      <c r="FT608" s="794"/>
      <c r="FU608" s="794"/>
      <c r="FV608" s="812" t="str">
        <f t="shared" si="149"/>
        <v/>
      </c>
      <c r="FW608" s="806" t="str">
        <f t="shared" si="150"/>
        <v/>
      </c>
      <c r="FX608" s="807" t="str">
        <f t="shared" si="151"/>
        <v/>
      </c>
      <c r="FY608" s="807" t="str">
        <f t="shared" si="152"/>
        <v/>
      </c>
      <c r="FZ608" s="808" t="str">
        <f t="shared" si="153"/>
        <v/>
      </c>
    </row>
    <row r="609" spans="14:182" x14ac:dyDescent="0.2">
      <c r="N609" s="804">
        <f>SUM(AirVision!A608)</f>
        <v>0</v>
      </c>
      <c r="O609" s="793"/>
      <c r="P609" s="794"/>
      <c r="Q609" s="794"/>
      <c r="R609" s="794"/>
      <c r="S609" s="794"/>
      <c r="T609" s="794"/>
      <c r="U609" s="794"/>
      <c r="V609" s="794"/>
      <c r="W609" s="794"/>
      <c r="X609" s="794"/>
      <c r="Y609" s="794"/>
      <c r="Z609" s="794"/>
      <c r="AA609" s="794"/>
      <c r="AB609" s="794"/>
      <c r="AC609" s="794"/>
      <c r="AD609" s="794"/>
      <c r="AE609" s="794"/>
      <c r="AF609" s="794"/>
      <c r="AG609" s="794"/>
      <c r="AH609" s="794"/>
      <c r="AI609" s="794"/>
      <c r="AJ609" s="794"/>
      <c r="AK609" s="794"/>
      <c r="AL609" s="794"/>
      <c r="AM609" s="794"/>
      <c r="AN609" s="794"/>
      <c r="AO609" s="794"/>
      <c r="AP609" s="794"/>
      <c r="AQ609" s="794"/>
      <c r="AR609" s="794"/>
      <c r="AS609" s="794"/>
      <c r="AT609" s="794"/>
      <c r="AU609" s="794"/>
      <c r="AV609" s="794"/>
      <c r="AW609" s="794"/>
      <c r="AX609" s="794"/>
      <c r="AY609" s="794"/>
      <c r="AZ609" s="794"/>
      <c r="BA609" s="794"/>
      <c r="BB609" s="794"/>
      <c r="BC609" s="794"/>
      <c r="BD609" s="794"/>
      <c r="BE609" s="794"/>
      <c r="BF609" s="794"/>
      <c r="BG609" s="794"/>
      <c r="BH609" s="794"/>
      <c r="BI609" s="794"/>
      <c r="BJ609" s="794"/>
      <c r="BK609" s="794"/>
      <c r="BL609" s="794"/>
      <c r="BM609" s="794"/>
      <c r="BN609" s="812" t="str">
        <f t="shared" si="144"/>
        <v/>
      </c>
      <c r="BO609" s="806" t="str">
        <f t="shared" si="145"/>
        <v/>
      </c>
      <c r="BP609" s="807" t="str">
        <f t="shared" si="146"/>
        <v/>
      </c>
      <c r="BQ609" s="807" t="str">
        <f t="shared" si="147"/>
        <v/>
      </c>
      <c r="BR609" s="808" t="str">
        <f t="shared" si="148"/>
        <v/>
      </c>
      <c r="BS609" s="793"/>
      <c r="BT609" s="794"/>
      <c r="BU609" s="794"/>
      <c r="BV609" s="794"/>
      <c r="BW609" s="794"/>
      <c r="BX609" s="794"/>
      <c r="BY609" s="794"/>
      <c r="BZ609" s="794"/>
      <c r="CA609" s="794"/>
      <c r="CB609" s="794"/>
      <c r="CC609" s="794"/>
      <c r="CD609" s="794"/>
      <c r="CE609" s="794"/>
      <c r="CF609" s="794"/>
      <c r="CG609" s="794"/>
      <c r="CH609" s="794"/>
      <c r="CI609" s="794"/>
      <c r="CJ609" s="794"/>
      <c r="CK609" s="794"/>
      <c r="CL609" s="794"/>
      <c r="CM609" s="794"/>
      <c r="CN609" s="794"/>
      <c r="CO609" s="794"/>
      <c r="CP609" s="794"/>
      <c r="CQ609" s="794"/>
      <c r="CR609" s="794"/>
      <c r="CS609" s="794"/>
      <c r="CT609" s="794"/>
      <c r="CU609" s="794"/>
      <c r="CV609" s="794"/>
      <c r="CW609" s="794"/>
      <c r="CX609" s="794"/>
      <c r="CY609" s="794"/>
      <c r="CZ609" s="794"/>
      <c r="DA609" s="794"/>
      <c r="DB609" s="794"/>
      <c r="DC609" s="794"/>
      <c r="DD609" s="794"/>
      <c r="DE609" s="794"/>
      <c r="DF609" s="794"/>
      <c r="DG609" s="794"/>
      <c r="DH609" s="794"/>
      <c r="DI609" s="794"/>
      <c r="DJ609" s="794"/>
      <c r="DK609" s="794"/>
      <c r="DL609" s="794"/>
      <c r="DM609" s="794"/>
      <c r="DN609" s="794"/>
      <c r="DO609" s="794"/>
      <c r="DP609" s="794"/>
      <c r="DQ609" s="794"/>
      <c r="DR609" s="812" t="str">
        <f t="shared" si="154"/>
        <v/>
      </c>
      <c r="DS609" s="806" t="str">
        <f t="shared" si="155"/>
        <v/>
      </c>
      <c r="DT609" s="807" t="str">
        <f t="shared" si="156"/>
        <v/>
      </c>
      <c r="DU609" s="807" t="str">
        <f t="shared" si="157"/>
        <v/>
      </c>
      <c r="DV609" s="808" t="str">
        <f t="shared" si="158"/>
        <v/>
      </c>
      <c r="DW609" s="793"/>
      <c r="DX609" s="794"/>
      <c r="DY609" s="794"/>
      <c r="DZ609" s="797"/>
      <c r="EA609" s="797"/>
      <c r="EB609" s="797"/>
      <c r="EC609" s="797"/>
      <c r="ED609" s="797"/>
      <c r="EE609" s="797"/>
      <c r="EF609" s="797"/>
      <c r="EG609" s="797"/>
      <c r="EH609" s="797"/>
      <c r="EI609" s="797"/>
      <c r="EJ609" s="797"/>
      <c r="EK609" s="797"/>
      <c r="EL609" s="797"/>
      <c r="EM609" s="794"/>
      <c r="EN609" s="794"/>
      <c r="EO609" s="794"/>
      <c r="EP609" s="794"/>
      <c r="EQ609" s="794"/>
      <c r="ER609" s="794"/>
      <c r="ES609" s="794"/>
      <c r="ET609" s="794"/>
      <c r="EU609" s="794"/>
      <c r="EV609" s="794"/>
      <c r="EW609" s="794"/>
      <c r="EX609" s="794"/>
      <c r="EY609" s="794"/>
      <c r="EZ609" s="797"/>
      <c r="FA609" s="794"/>
      <c r="FB609" s="794"/>
      <c r="FC609" s="794"/>
      <c r="FD609" s="794"/>
      <c r="FE609" s="794"/>
      <c r="FF609" s="794"/>
      <c r="FG609" s="794"/>
      <c r="FH609" s="794"/>
      <c r="FI609" s="794"/>
      <c r="FJ609" s="794"/>
      <c r="FK609" s="794"/>
      <c r="FL609" s="794"/>
      <c r="FM609" s="794"/>
      <c r="FN609" s="794"/>
      <c r="FO609" s="794"/>
      <c r="FP609" s="794"/>
      <c r="FQ609" s="794"/>
      <c r="FR609" s="794"/>
      <c r="FS609" s="794"/>
      <c r="FT609" s="794"/>
      <c r="FU609" s="794"/>
      <c r="FV609" s="812" t="str">
        <f t="shared" si="149"/>
        <v/>
      </c>
      <c r="FW609" s="806" t="str">
        <f t="shared" si="150"/>
        <v/>
      </c>
      <c r="FX609" s="807" t="str">
        <f t="shared" si="151"/>
        <v/>
      </c>
      <c r="FY609" s="807" t="str">
        <f t="shared" si="152"/>
        <v/>
      </c>
      <c r="FZ609" s="808" t="str">
        <f t="shared" si="153"/>
        <v/>
      </c>
    </row>
    <row r="610" spans="14:182" x14ac:dyDescent="0.2">
      <c r="N610" s="804">
        <f>SUM(AirVision!A609)</f>
        <v>0</v>
      </c>
      <c r="O610" s="793"/>
      <c r="P610" s="794"/>
      <c r="Q610" s="794"/>
      <c r="R610" s="794"/>
      <c r="S610" s="794"/>
      <c r="T610" s="794"/>
      <c r="U610" s="794"/>
      <c r="V610" s="794"/>
      <c r="W610" s="794"/>
      <c r="X610" s="794"/>
      <c r="Y610" s="794"/>
      <c r="Z610" s="794"/>
      <c r="AA610" s="794"/>
      <c r="AB610" s="794"/>
      <c r="AC610" s="794"/>
      <c r="AD610" s="794"/>
      <c r="AE610" s="794"/>
      <c r="AF610" s="794"/>
      <c r="AG610" s="794"/>
      <c r="AH610" s="794"/>
      <c r="AI610" s="794"/>
      <c r="AJ610" s="794"/>
      <c r="AK610" s="794"/>
      <c r="AL610" s="794"/>
      <c r="AM610" s="794"/>
      <c r="AN610" s="794"/>
      <c r="AO610" s="794"/>
      <c r="AP610" s="794"/>
      <c r="AQ610" s="794"/>
      <c r="AR610" s="794"/>
      <c r="AS610" s="794"/>
      <c r="AT610" s="794"/>
      <c r="AU610" s="794"/>
      <c r="AV610" s="794"/>
      <c r="AW610" s="794"/>
      <c r="AX610" s="794"/>
      <c r="AY610" s="794"/>
      <c r="AZ610" s="794"/>
      <c r="BA610" s="794"/>
      <c r="BB610" s="794"/>
      <c r="BC610" s="794"/>
      <c r="BD610" s="794"/>
      <c r="BE610" s="794"/>
      <c r="BF610" s="794"/>
      <c r="BG610" s="794"/>
      <c r="BH610" s="794"/>
      <c r="BI610" s="794"/>
      <c r="BJ610" s="794"/>
      <c r="BK610" s="794"/>
      <c r="BL610" s="794"/>
      <c r="BM610" s="794"/>
      <c r="BN610" s="812" t="str">
        <f t="shared" si="144"/>
        <v/>
      </c>
      <c r="BO610" s="806" t="str">
        <f t="shared" si="145"/>
        <v/>
      </c>
      <c r="BP610" s="807" t="str">
        <f t="shared" si="146"/>
        <v/>
      </c>
      <c r="BQ610" s="807" t="str">
        <f t="shared" si="147"/>
        <v/>
      </c>
      <c r="BR610" s="808" t="str">
        <f t="shared" si="148"/>
        <v/>
      </c>
      <c r="BS610" s="793"/>
      <c r="BT610" s="794"/>
      <c r="BU610" s="794"/>
      <c r="BV610" s="794"/>
      <c r="BW610" s="794"/>
      <c r="BX610" s="794"/>
      <c r="BY610" s="794"/>
      <c r="BZ610" s="794"/>
      <c r="CA610" s="794"/>
      <c r="CB610" s="794"/>
      <c r="CC610" s="794"/>
      <c r="CD610" s="794"/>
      <c r="CE610" s="794"/>
      <c r="CF610" s="794"/>
      <c r="CG610" s="794"/>
      <c r="CH610" s="794"/>
      <c r="CI610" s="794"/>
      <c r="CJ610" s="794"/>
      <c r="CK610" s="794"/>
      <c r="CL610" s="794"/>
      <c r="CM610" s="794"/>
      <c r="CN610" s="794"/>
      <c r="CO610" s="794"/>
      <c r="CP610" s="794"/>
      <c r="CQ610" s="794"/>
      <c r="CR610" s="794"/>
      <c r="CS610" s="794"/>
      <c r="CT610" s="794"/>
      <c r="CU610" s="794"/>
      <c r="CV610" s="794"/>
      <c r="CW610" s="794"/>
      <c r="CX610" s="794"/>
      <c r="CY610" s="794"/>
      <c r="CZ610" s="794"/>
      <c r="DA610" s="794"/>
      <c r="DB610" s="794"/>
      <c r="DC610" s="794"/>
      <c r="DD610" s="794"/>
      <c r="DE610" s="794"/>
      <c r="DF610" s="794"/>
      <c r="DG610" s="794"/>
      <c r="DH610" s="794"/>
      <c r="DI610" s="794"/>
      <c r="DJ610" s="794"/>
      <c r="DK610" s="794"/>
      <c r="DL610" s="794"/>
      <c r="DM610" s="794"/>
      <c r="DN610" s="794"/>
      <c r="DO610" s="794"/>
      <c r="DP610" s="794"/>
      <c r="DQ610" s="794"/>
      <c r="DR610" s="812" t="str">
        <f t="shared" si="154"/>
        <v/>
      </c>
      <c r="DS610" s="806" t="str">
        <f t="shared" si="155"/>
        <v/>
      </c>
      <c r="DT610" s="807" t="str">
        <f t="shared" si="156"/>
        <v/>
      </c>
      <c r="DU610" s="807" t="str">
        <f t="shared" si="157"/>
        <v/>
      </c>
      <c r="DV610" s="808" t="str">
        <f t="shared" si="158"/>
        <v/>
      </c>
      <c r="DW610" s="793"/>
      <c r="DX610" s="794"/>
      <c r="DY610" s="794"/>
      <c r="DZ610" s="797"/>
      <c r="EA610" s="797"/>
      <c r="EB610" s="797"/>
      <c r="EC610" s="797"/>
      <c r="ED610" s="797"/>
      <c r="EE610" s="797"/>
      <c r="EF610" s="797"/>
      <c r="EG610" s="797"/>
      <c r="EH610" s="797"/>
      <c r="EI610" s="797"/>
      <c r="EJ610" s="797"/>
      <c r="EK610" s="797"/>
      <c r="EL610" s="797"/>
      <c r="EM610" s="794"/>
      <c r="EN610" s="794"/>
      <c r="EO610" s="794"/>
      <c r="EP610" s="794"/>
      <c r="EQ610" s="794"/>
      <c r="ER610" s="794"/>
      <c r="ES610" s="794"/>
      <c r="ET610" s="794"/>
      <c r="EU610" s="794"/>
      <c r="EV610" s="794"/>
      <c r="EW610" s="794"/>
      <c r="EX610" s="794"/>
      <c r="EY610" s="794"/>
      <c r="EZ610" s="797"/>
      <c r="FA610" s="794"/>
      <c r="FB610" s="794"/>
      <c r="FC610" s="794"/>
      <c r="FD610" s="794"/>
      <c r="FE610" s="794"/>
      <c r="FF610" s="794"/>
      <c r="FG610" s="794"/>
      <c r="FH610" s="794"/>
      <c r="FI610" s="794"/>
      <c r="FJ610" s="794"/>
      <c r="FK610" s="794"/>
      <c r="FL610" s="794"/>
      <c r="FM610" s="794"/>
      <c r="FN610" s="794"/>
      <c r="FO610" s="794"/>
      <c r="FP610" s="794"/>
      <c r="FQ610" s="794"/>
      <c r="FR610" s="794"/>
      <c r="FS610" s="794"/>
      <c r="FT610" s="794"/>
      <c r="FU610" s="794"/>
      <c r="FV610" s="812" t="str">
        <f t="shared" si="149"/>
        <v/>
      </c>
      <c r="FW610" s="806" t="str">
        <f t="shared" si="150"/>
        <v/>
      </c>
      <c r="FX610" s="807" t="str">
        <f t="shared" si="151"/>
        <v/>
      </c>
      <c r="FY610" s="807" t="str">
        <f t="shared" si="152"/>
        <v/>
      </c>
      <c r="FZ610" s="808" t="str">
        <f t="shared" si="153"/>
        <v/>
      </c>
    </row>
    <row r="611" spans="14:182" x14ac:dyDescent="0.2">
      <c r="N611" s="804">
        <f>SUM(AirVision!A610)</f>
        <v>0</v>
      </c>
      <c r="O611" s="793"/>
      <c r="P611" s="794"/>
      <c r="Q611" s="794"/>
      <c r="R611" s="794"/>
      <c r="S611" s="794"/>
      <c r="T611" s="794"/>
      <c r="U611" s="794"/>
      <c r="V611" s="794"/>
      <c r="W611" s="794"/>
      <c r="X611" s="794"/>
      <c r="Y611" s="794"/>
      <c r="Z611" s="794"/>
      <c r="AA611" s="794"/>
      <c r="AB611" s="794"/>
      <c r="AC611" s="794"/>
      <c r="AD611" s="794"/>
      <c r="AE611" s="794"/>
      <c r="AF611" s="794"/>
      <c r="AG611" s="794"/>
      <c r="AH611" s="794"/>
      <c r="AI611" s="794"/>
      <c r="AJ611" s="794"/>
      <c r="AK611" s="794"/>
      <c r="AL611" s="794"/>
      <c r="AM611" s="794"/>
      <c r="AN611" s="794"/>
      <c r="AO611" s="794"/>
      <c r="AP611" s="794"/>
      <c r="AQ611" s="794"/>
      <c r="AR611" s="794"/>
      <c r="AS611" s="794"/>
      <c r="AT611" s="794"/>
      <c r="AU611" s="794"/>
      <c r="AV611" s="794"/>
      <c r="AW611" s="794"/>
      <c r="AX611" s="794"/>
      <c r="AY611" s="794"/>
      <c r="AZ611" s="794"/>
      <c r="BA611" s="794"/>
      <c r="BB611" s="794"/>
      <c r="BC611" s="794"/>
      <c r="BD611" s="794"/>
      <c r="BE611" s="794"/>
      <c r="BF611" s="794"/>
      <c r="BG611" s="794"/>
      <c r="BH611" s="794"/>
      <c r="BI611" s="794"/>
      <c r="BJ611" s="794"/>
      <c r="BK611" s="794"/>
      <c r="BL611" s="794"/>
      <c r="BM611" s="794"/>
      <c r="BN611" s="812" t="str">
        <f t="shared" si="144"/>
        <v/>
      </c>
      <c r="BO611" s="806" t="str">
        <f t="shared" si="145"/>
        <v/>
      </c>
      <c r="BP611" s="807" t="str">
        <f t="shared" si="146"/>
        <v/>
      </c>
      <c r="BQ611" s="807" t="str">
        <f t="shared" si="147"/>
        <v/>
      </c>
      <c r="BR611" s="808" t="str">
        <f t="shared" si="148"/>
        <v/>
      </c>
      <c r="BS611" s="793"/>
      <c r="BT611" s="794"/>
      <c r="BU611" s="794"/>
      <c r="BV611" s="794"/>
      <c r="BW611" s="794"/>
      <c r="BX611" s="794"/>
      <c r="BY611" s="794"/>
      <c r="BZ611" s="794"/>
      <c r="CA611" s="794"/>
      <c r="CB611" s="794"/>
      <c r="CC611" s="794"/>
      <c r="CD611" s="794"/>
      <c r="CE611" s="794"/>
      <c r="CF611" s="794"/>
      <c r="CG611" s="794"/>
      <c r="CH611" s="794"/>
      <c r="CI611" s="794"/>
      <c r="CJ611" s="794"/>
      <c r="CK611" s="794"/>
      <c r="CL611" s="794"/>
      <c r="CM611" s="794"/>
      <c r="CN611" s="794"/>
      <c r="CO611" s="794"/>
      <c r="CP611" s="794"/>
      <c r="CQ611" s="794"/>
      <c r="CR611" s="794"/>
      <c r="CS611" s="794"/>
      <c r="CT611" s="794"/>
      <c r="CU611" s="794"/>
      <c r="CV611" s="794"/>
      <c r="CW611" s="794"/>
      <c r="CX611" s="794"/>
      <c r="CY611" s="794"/>
      <c r="CZ611" s="794"/>
      <c r="DA611" s="794"/>
      <c r="DB611" s="794"/>
      <c r="DC611" s="794"/>
      <c r="DD611" s="794"/>
      <c r="DE611" s="794"/>
      <c r="DF611" s="794"/>
      <c r="DG611" s="794"/>
      <c r="DH611" s="794"/>
      <c r="DI611" s="794"/>
      <c r="DJ611" s="794"/>
      <c r="DK611" s="794"/>
      <c r="DL611" s="794"/>
      <c r="DM611" s="794"/>
      <c r="DN611" s="794"/>
      <c r="DO611" s="794"/>
      <c r="DP611" s="794"/>
      <c r="DQ611" s="794"/>
      <c r="DR611" s="812" t="str">
        <f t="shared" si="154"/>
        <v/>
      </c>
      <c r="DS611" s="806" t="str">
        <f t="shared" si="155"/>
        <v/>
      </c>
      <c r="DT611" s="807" t="str">
        <f t="shared" si="156"/>
        <v/>
      </c>
      <c r="DU611" s="807" t="str">
        <f t="shared" si="157"/>
        <v/>
      </c>
      <c r="DV611" s="808" t="str">
        <f t="shared" si="158"/>
        <v/>
      </c>
      <c r="DW611" s="793"/>
      <c r="DX611" s="794"/>
      <c r="DY611" s="794"/>
      <c r="DZ611" s="797"/>
      <c r="EA611" s="797"/>
      <c r="EB611" s="797"/>
      <c r="EC611" s="797"/>
      <c r="ED611" s="797"/>
      <c r="EE611" s="797"/>
      <c r="EF611" s="797"/>
      <c r="EG611" s="797"/>
      <c r="EH611" s="797"/>
      <c r="EI611" s="797"/>
      <c r="EJ611" s="797"/>
      <c r="EK611" s="797"/>
      <c r="EL611" s="797"/>
      <c r="EM611" s="794"/>
      <c r="EN611" s="794"/>
      <c r="EO611" s="794"/>
      <c r="EP611" s="794"/>
      <c r="EQ611" s="794"/>
      <c r="ER611" s="794"/>
      <c r="ES611" s="794"/>
      <c r="ET611" s="794"/>
      <c r="EU611" s="794"/>
      <c r="EV611" s="794"/>
      <c r="EW611" s="794"/>
      <c r="EX611" s="794"/>
      <c r="EY611" s="794"/>
      <c r="EZ611" s="797"/>
      <c r="FA611" s="794"/>
      <c r="FB611" s="794"/>
      <c r="FC611" s="794"/>
      <c r="FD611" s="794"/>
      <c r="FE611" s="794"/>
      <c r="FF611" s="794"/>
      <c r="FG611" s="794"/>
      <c r="FH611" s="794"/>
      <c r="FI611" s="794"/>
      <c r="FJ611" s="794"/>
      <c r="FK611" s="794"/>
      <c r="FL611" s="794"/>
      <c r="FM611" s="794"/>
      <c r="FN611" s="794"/>
      <c r="FO611" s="794"/>
      <c r="FP611" s="794"/>
      <c r="FQ611" s="794"/>
      <c r="FR611" s="794"/>
      <c r="FS611" s="794"/>
      <c r="FT611" s="794"/>
      <c r="FU611" s="794"/>
      <c r="FV611" s="812" t="str">
        <f t="shared" si="149"/>
        <v/>
      </c>
      <c r="FW611" s="806" t="str">
        <f t="shared" si="150"/>
        <v/>
      </c>
      <c r="FX611" s="807" t="str">
        <f t="shared" si="151"/>
        <v/>
      </c>
      <c r="FY611" s="807" t="str">
        <f t="shared" si="152"/>
        <v/>
      </c>
      <c r="FZ611" s="808" t="str">
        <f t="shared" si="153"/>
        <v/>
      </c>
    </row>
    <row r="612" spans="14:182" x14ac:dyDescent="0.2">
      <c r="N612" s="804">
        <f>SUM(AirVision!A611)</f>
        <v>0</v>
      </c>
      <c r="O612" s="793"/>
      <c r="P612" s="794"/>
      <c r="Q612" s="794"/>
      <c r="R612" s="794"/>
      <c r="S612" s="794"/>
      <c r="T612" s="794"/>
      <c r="U612" s="794"/>
      <c r="V612" s="794"/>
      <c r="W612" s="794"/>
      <c r="X612" s="794"/>
      <c r="Y612" s="794"/>
      <c r="Z612" s="794"/>
      <c r="AA612" s="794"/>
      <c r="AB612" s="794"/>
      <c r="AC612" s="794"/>
      <c r="AD612" s="794"/>
      <c r="AE612" s="794"/>
      <c r="AF612" s="794"/>
      <c r="AG612" s="794"/>
      <c r="AH612" s="794"/>
      <c r="AI612" s="794"/>
      <c r="AJ612" s="794"/>
      <c r="AK612" s="794"/>
      <c r="AL612" s="794"/>
      <c r="AM612" s="794"/>
      <c r="AN612" s="794"/>
      <c r="AO612" s="794"/>
      <c r="AP612" s="794"/>
      <c r="AQ612" s="794"/>
      <c r="AR612" s="794"/>
      <c r="AS612" s="794"/>
      <c r="AT612" s="794"/>
      <c r="AU612" s="794"/>
      <c r="AV612" s="794"/>
      <c r="AW612" s="794"/>
      <c r="AX612" s="794"/>
      <c r="AY612" s="794"/>
      <c r="AZ612" s="794"/>
      <c r="BA612" s="794"/>
      <c r="BB612" s="794"/>
      <c r="BC612" s="794"/>
      <c r="BD612" s="794"/>
      <c r="BE612" s="794"/>
      <c r="BF612" s="794"/>
      <c r="BG612" s="794"/>
      <c r="BH612" s="794"/>
      <c r="BI612" s="794"/>
      <c r="BJ612" s="794"/>
      <c r="BK612" s="794"/>
      <c r="BL612" s="794"/>
      <c r="BM612" s="794"/>
      <c r="BN612" s="812" t="str">
        <f t="shared" si="144"/>
        <v/>
      </c>
      <c r="BO612" s="806" t="str">
        <f t="shared" si="145"/>
        <v/>
      </c>
      <c r="BP612" s="807" t="str">
        <f t="shared" si="146"/>
        <v/>
      </c>
      <c r="BQ612" s="807" t="str">
        <f t="shared" si="147"/>
        <v/>
      </c>
      <c r="BR612" s="808" t="str">
        <f t="shared" si="148"/>
        <v/>
      </c>
      <c r="BS612" s="793"/>
      <c r="BT612" s="794"/>
      <c r="BU612" s="794"/>
      <c r="BV612" s="794"/>
      <c r="BW612" s="794"/>
      <c r="BX612" s="794"/>
      <c r="BY612" s="794"/>
      <c r="BZ612" s="794"/>
      <c r="CA612" s="794"/>
      <c r="CB612" s="794"/>
      <c r="CC612" s="794"/>
      <c r="CD612" s="794"/>
      <c r="CE612" s="794"/>
      <c r="CF612" s="794"/>
      <c r="CG612" s="794"/>
      <c r="CH612" s="794"/>
      <c r="CI612" s="794"/>
      <c r="CJ612" s="794"/>
      <c r="CK612" s="794"/>
      <c r="CL612" s="794"/>
      <c r="CM612" s="794"/>
      <c r="CN612" s="794"/>
      <c r="CO612" s="794"/>
      <c r="CP612" s="794"/>
      <c r="CQ612" s="794"/>
      <c r="CR612" s="794"/>
      <c r="CS612" s="794"/>
      <c r="CT612" s="794"/>
      <c r="CU612" s="794"/>
      <c r="CV612" s="794"/>
      <c r="CW612" s="794"/>
      <c r="CX612" s="794"/>
      <c r="CY612" s="794"/>
      <c r="CZ612" s="794"/>
      <c r="DA612" s="794"/>
      <c r="DB612" s="794"/>
      <c r="DC612" s="794"/>
      <c r="DD612" s="794"/>
      <c r="DE612" s="794"/>
      <c r="DF612" s="794"/>
      <c r="DG612" s="794"/>
      <c r="DH612" s="794"/>
      <c r="DI612" s="794"/>
      <c r="DJ612" s="794"/>
      <c r="DK612" s="794"/>
      <c r="DL612" s="794"/>
      <c r="DM612" s="794"/>
      <c r="DN612" s="794"/>
      <c r="DO612" s="794"/>
      <c r="DP612" s="794"/>
      <c r="DQ612" s="794"/>
      <c r="DR612" s="812" t="str">
        <f t="shared" si="154"/>
        <v/>
      </c>
      <c r="DS612" s="806" t="str">
        <f t="shared" si="155"/>
        <v/>
      </c>
      <c r="DT612" s="807" t="str">
        <f t="shared" si="156"/>
        <v/>
      </c>
      <c r="DU612" s="807" t="str">
        <f t="shared" si="157"/>
        <v/>
      </c>
      <c r="DV612" s="808" t="str">
        <f t="shared" si="158"/>
        <v/>
      </c>
      <c r="DW612" s="793"/>
      <c r="DX612" s="794"/>
      <c r="DY612" s="794"/>
      <c r="DZ612" s="797"/>
      <c r="EA612" s="797"/>
      <c r="EB612" s="797"/>
      <c r="EC612" s="797"/>
      <c r="ED612" s="797"/>
      <c r="EE612" s="797"/>
      <c r="EF612" s="797"/>
      <c r="EG612" s="797"/>
      <c r="EH612" s="797"/>
      <c r="EI612" s="797"/>
      <c r="EJ612" s="797"/>
      <c r="EK612" s="797"/>
      <c r="EL612" s="797"/>
      <c r="EM612" s="794"/>
      <c r="EN612" s="794"/>
      <c r="EO612" s="794"/>
      <c r="EP612" s="794"/>
      <c r="EQ612" s="794"/>
      <c r="ER612" s="794"/>
      <c r="ES612" s="794"/>
      <c r="ET612" s="794"/>
      <c r="EU612" s="794"/>
      <c r="EV612" s="794"/>
      <c r="EW612" s="794"/>
      <c r="EX612" s="794"/>
      <c r="EY612" s="794"/>
      <c r="EZ612" s="797"/>
      <c r="FA612" s="794"/>
      <c r="FB612" s="794"/>
      <c r="FC612" s="794"/>
      <c r="FD612" s="794"/>
      <c r="FE612" s="794"/>
      <c r="FF612" s="794"/>
      <c r="FG612" s="794"/>
      <c r="FH612" s="794"/>
      <c r="FI612" s="794"/>
      <c r="FJ612" s="794"/>
      <c r="FK612" s="794"/>
      <c r="FL612" s="794"/>
      <c r="FM612" s="794"/>
      <c r="FN612" s="794"/>
      <c r="FO612" s="794"/>
      <c r="FP612" s="794"/>
      <c r="FQ612" s="794"/>
      <c r="FR612" s="794"/>
      <c r="FS612" s="794"/>
      <c r="FT612" s="794"/>
      <c r="FU612" s="794"/>
      <c r="FV612" s="812" t="str">
        <f t="shared" si="149"/>
        <v/>
      </c>
      <c r="FW612" s="806" t="str">
        <f t="shared" si="150"/>
        <v/>
      </c>
      <c r="FX612" s="807" t="str">
        <f t="shared" si="151"/>
        <v/>
      </c>
      <c r="FY612" s="807" t="str">
        <f t="shared" si="152"/>
        <v/>
      </c>
      <c r="FZ612" s="808" t="str">
        <f t="shared" si="153"/>
        <v/>
      </c>
    </row>
    <row r="613" spans="14:182" x14ac:dyDescent="0.2">
      <c r="N613" s="804">
        <f>SUM(AirVision!A612)</f>
        <v>0</v>
      </c>
      <c r="O613" s="793"/>
      <c r="P613" s="794"/>
      <c r="Q613" s="794"/>
      <c r="R613" s="794"/>
      <c r="S613" s="794"/>
      <c r="T613" s="794"/>
      <c r="U613" s="794"/>
      <c r="V613" s="794"/>
      <c r="W613" s="794"/>
      <c r="X613" s="794"/>
      <c r="Y613" s="794"/>
      <c r="Z613" s="794"/>
      <c r="AA613" s="794"/>
      <c r="AB613" s="794"/>
      <c r="AC613" s="794"/>
      <c r="AD613" s="794"/>
      <c r="AE613" s="794"/>
      <c r="AF613" s="794"/>
      <c r="AG613" s="794"/>
      <c r="AH613" s="794"/>
      <c r="AI613" s="794"/>
      <c r="AJ613" s="794"/>
      <c r="AK613" s="794"/>
      <c r="AL613" s="794"/>
      <c r="AM613" s="794"/>
      <c r="AN613" s="794"/>
      <c r="AO613" s="794"/>
      <c r="AP613" s="794"/>
      <c r="AQ613" s="794"/>
      <c r="AR613" s="794"/>
      <c r="AS613" s="794"/>
      <c r="AT613" s="794"/>
      <c r="AU613" s="794"/>
      <c r="AV613" s="794"/>
      <c r="AW613" s="794"/>
      <c r="AX613" s="794"/>
      <c r="AY613" s="794"/>
      <c r="AZ613" s="794"/>
      <c r="BA613" s="794"/>
      <c r="BB613" s="794"/>
      <c r="BC613" s="794"/>
      <c r="BD613" s="794"/>
      <c r="BE613" s="794"/>
      <c r="BF613" s="794"/>
      <c r="BG613" s="794"/>
      <c r="BH613" s="794"/>
      <c r="BI613" s="794"/>
      <c r="BJ613" s="794"/>
      <c r="BK613" s="794"/>
      <c r="BL613" s="794"/>
      <c r="BM613" s="794"/>
      <c r="BN613" s="812" t="str">
        <f t="shared" si="144"/>
        <v/>
      </c>
      <c r="BO613" s="806" t="str">
        <f t="shared" si="145"/>
        <v/>
      </c>
      <c r="BP613" s="807" t="str">
        <f t="shared" si="146"/>
        <v/>
      </c>
      <c r="BQ613" s="807" t="str">
        <f t="shared" si="147"/>
        <v/>
      </c>
      <c r="BR613" s="808" t="str">
        <f t="shared" si="148"/>
        <v/>
      </c>
      <c r="BS613" s="793"/>
      <c r="BT613" s="794"/>
      <c r="BU613" s="794"/>
      <c r="BV613" s="794"/>
      <c r="BW613" s="794"/>
      <c r="BX613" s="794"/>
      <c r="BY613" s="794"/>
      <c r="BZ613" s="794"/>
      <c r="CA613" s="794"/>
      <c r="CB613" s="794"/>
      <c r="CC613" s="794"/>
      <c r="CD613" s="794"/>
      <c r="CE613" s="794"/>
      <c r="CF613" s="794"/>
      <c r="CG613" s="794"/>
      <c r="CH613" s="794"/>
      <c r="CI613" s="794"/>
      <c r="CJ613" s="794"/>
      <c r="CK613" s="794"/>
      <c r="CL613" s="794"/>
      <c r="CM613" s="794"/>
      <c r="CN613" s="794"/>
      <c r="CO613" s="794"/>
      <c r="CP613" s="794"/>
      <c r="CQ613" s="794"/>
      <c r="CR613" s="794"/>
      <c r="CS613" s="794"/>
      <c r="CT613" s="794"/>
      <c r="CU613" s="794"/>
      <c r="CV613" s="794"/>
      <c r="CW613" s="794"/>
      <c r="CX613" s="794"/>
      <c r="CY613" s="794"/>
      <c r="CZ613" s="794"/>
      <c r="DA613" s="794"/>
      <c r="DB613" s="794"/>
      <c r="DC613" s="794"/>
      <c r="DD613" s="794"/>
      <c r="DE613" s="794"/>
      <c r="DF613" s="794"/>
      <c r="DG613" s="794"/>
      <c r="DH613" s="794"/>
      <c r="DI613" s="794"/>
      <c r="DJ613" s="794"/>
      <c r="DK613" s="794"/>
      <c r="DL613" s="794"/>
      <c r="DM613" s="794"/>
      <c r="DN613" s="794"/>
      <c r="DO613" s="794"/>
      <c r="DP613" s="794"/>
      <c r="DQ613" s="794"/>
      <c r="DR613" s="812" t="str">
        <f t="shared" si="154"/>
        <v/>
      </c>
      <c r="DS613" s="806" t="str">
        <f t="shared" si="155"/>
        <v/>
      </c>
      <c r="DT613" s="807" t="str">
        <f t="shared" si="156"/>
        <v/>
      </c>
      <c r="DU613" s="807" t="str">
        <f t="shared" si="157"/>
        <v/>
      </c>
      <c r="DV613" s="808" t="str">
        <f t="shared" si="158"/>
        <v/>
      </c>
      <c r="DW613" s="793"/>
      <c r="DX613" s="794"/>
      <c r="DY613" s="794"/>
      <c r="DZ613" s="797"/>
      <c r="EA613" s="797"/>
      <c r="EB613" s="797"/>
      <c r="EC613" s="797"/>
      <c r="ED613" s="797"/>
      <c r="EE613" s="797"/>
      <c r="EF613" s="797"/>
      <c r="EG613" s="797"/>
      <c r="EH613" s="797"/>
      <c r="EI613" s="797"/>
      <c r="EJ613" s="797"/>
      <c r="EK613" s="797"/>
      <c r="EL613" s="797"/>
      <c r="EM613" s="794"/>
      <c r="EN613" s="794"/>
      <c r="EO613" s="794"/>
      <c r="EP613" s="794"/>
      <c r="EQ613" s="794"/>
      <c r="ER613" s="794"/>
      <c r="ES613" s="794"/>
      <c r="ET613" s="794"/>
      <c r="EU613" s="794"/>
      <c r="EV613" s="794"/>
      <c r="EW613" s="794"/>
      <c r="EX613" s="794"/>
      <c r="EY613" s="794"/>
      <c r="EZ613" s="797"/>
      <c r="FA613" s="794"/>
      <c r="FB613" s="794"/>
      <c r="FC613" s="794"/>
      <c r="FD613" s="794"/>
      <c r="FE613" s="794"/>
      <c r="FF613" s="794"/>
      <c r="FG613" s="794"/>
      <c r="FH613" s="794"/>
      <c r="FI613" s="794"/>
      <c r="FJ613" s="794"/>
      <c r="FK613" s="794"/>
      <c r="FL613" s="794"/>
      <c r="FM613" s="794"/>
      <c r="FN613" s="794"/>
      <c r="FO613" s="794"/>
      <c r="FP613" s="794"/>
      <c r="FQ613" s="794"/>
      <c r="FR613" s="794"/>
      <c r="FS613" s="794"/>
      <c r="FT613" s="794"/>
      <c r="FU613" s="794"/>
      <c r="FV613" s="812" t="str">
        <f t="shared" si="149"/>
        <v/>
      </c>
      <c r="FW613" s="806" t="str">
        <f t="shared" si="150"/>
        <v/>
      </c>
      <c r="FX613" s="807" t="str">
        <f t="shared" si="151"/>
        <v/>
      </c>
      <c r="FY613" s="807" t="str">
        <f t="shared" si="152"/>
        <v/>
      </c>
      <c r="FZ613" s="808" t="str">
        <f t="shared" si="153"/>
        <v/>
      </c>
    </row>
    <row r="614" spans="14:182" x14ac:dyDescent="0.2">
      <c r="N614" s="804">
        <f>SUM(AirVision!A613)</f>
        <v>0</v>
      </c>
      <c r="O614" s="793"/>
      <c r="P614" s="794"/>
      <c r="Q614" s="794"/>
      <c r="R614" s="794"/>
      <c r="S614" s="794"/>
      <c r="T614" s="794"/>
      <c r="U614" s="794"/>
      <c r="V614" s="794"/>
      <c r="W614" s="794"/>
      <c r="X614" s="794"/>
      <c r="Y614" s="794"/>
      <c r="Z614" s="794"/>
      <c r="AA614" s="794"/>
      <c r="AB614" s="794"/>
      <c r="AC614" s="794"/>
      <c r="AD614" s="794"/>
      <c r="AE614" s="794"/>
      <c r="AF614" s="794"/>
      <c r="AG614" s="794"/>
      <c r="AH614" s="794"/>
      <c r="AI614" s="794"/>
      <c r="AJ614" s="794"/>
      <c r="AK614" s="794"/>
      <c r="AL614" s="794"/>
      <c r="AM614" s="794"/>
      <c r="AN614" s="794"/>
      <c r="AO614" s="794"/>
      <c r="AP614" s="794"/>
      <c r="AQ614" s="794"/>
      <c r="AR614" s="794"/>
      <c r="AS614" s="794"/>
      <c r="AT614" s="794"/>
      <c r="AU614" s="794"/>
      <c r="AV614" s="794"/>
      <c r="AW614" s="794"/>
      <c r="AX614" s="794"/>
      <c r="AY614" s="794"/>
      <c r="AZ614" s="794"/>
      <c r="BA614" s="794"/>
      <c r="BB614" s="794"/>
      <c r="BC614" s="794"/>
      <c r="BD614" s="794"/>
      <c r="BE614" s="794"/>
      <c r="BF614" s="794"/>
      <c r="BG614" s="794"/>
      <c r="BH614" s="794"/>
      <c r="BI614" s="794"/>
      <c r="BJ614" s="794"/>
      <c r="BK614" s="794"/>
      <c r="BL614" s="794"/>
      <c r="BM614" s="794"/>
      <c r="BN614" s="812" t="str">
        <f t="shared" si="144"/>
        <v/>
      </c>
      <c r="BO614" s="806" t="str">
        <f t="shared" si="145"/>
        <v/>
      </c>
      <c r="BP614" s="807" t="str">
        <f t="shared" si="146"/>
        <v/>
      </c>
      <c r="BQ614" s="807" t="str">
        <f t="shared" si="147"/>
        <v/>
      </c>
      <c r="BR614" s="808" t="str">
        <f t="shared" si="148"/>
        <v/>
      </c>
      <c r="BS614" s="793"/>
      <c r="BT614" s="794"/>
      <c r="BU614" s="794"/>
      <c r="BV614" s="794"/>
      <c r="BW614" s="794"/>
      <c r="BX614" s="794"/>
      <c r="BY614" s="794"/>
      <c r="BZ614" s="794"/>
      <c r="CA614" s="794"/>
      <c r="CB614" s="794"/>
      <c r="CC614" s="794"/>
      <c r="CD614" s="794"/>
      <c r="CE614" s="794"/>
      <c r="CF614" s="794"/>
      <c r="CG614" s="794"/>
      <c r="CH614" s="794"/>
      <c r="CI614" s="794"/>
      <c r="CJ614" s="794"/>
      <c r="CK614" s="794"/>
      <c r="CL614" s="794"/>
      <c r="CM614" s="794"/>
      <c r="CN614" s="794"/>
      <c r="CO614" s="794"/>
      <c r="CP614" s="794"/>
      <c r="CQ614" s="794"/>
      <c r="CR614" s="794"/>
      <c r="CS614" s="794"/>
      <c r="CT614" s="794"/>
      <c r="CU614" s="794"/>
      <c r="CV614" s="794"/>
      <c r="CW614" s="794"/>
      <c r="CX614" s="794"/>
      <c r="CY614" s="794"/>
      <c r="CZ614" s="794"/>
      <c r="DA614" s="794"/>
      <c r="DB614" s="794"/>
      <c r="DC614" s="794"/>
      <c r="DD614" s="794"/>
      <c r="DE614" s="794"/>
      <c r="DF614" s="794"/>
      <c r="DG614" s="794"/>
      <c r="DH614" s="794"/>
      <c r="DI614" s="794"/>
      <c r="DJ614" s="794"/>
      <c r="DK614" s="794"/>
      <c r="DL614" s="794"/>
      <c r="DM614" s="794"/>
      <c r="DN614" s="794"/>
      <c r="DO614" s="794"/>
      <c r="DP614" s="794"/>
      <c r="DQ614" s="794"/>
      <c r="DR614" s="812" t="str">
        <f t="shared" si="154"/>
        <v/>
      </c>
      <c r="DS614" s="806" t="str">
        <f t="shared" si="155"/>
        <v/>
      </c>
      <c r="DT614" s="807" t="str">
        <f t="shared" si="156"/>
        <v/>
      </c>
      <c r="DU614" s="807" t="str">
        <f t="shared" si="157"/>
        <v/>
      </c>
      <c r="DV614" s="808" t="str">
        <f t="shared" si="158"/>
        <v/>
      </c>
      <c r="DW614" s="793"/>
      <c r="DX614" s="794"/>
      <c r="DY614" s="794"/>
      <c r="DZ614" s="797"/>
      <c r="EA614" s="797"/>
      <c r="EB614" s="797"/>
      <c r="EC614" s="797"/>
      <c r="ED614" s="797"/>
      <c r="EE614" s="797"/>
      <c r="EF614" s="797"/>
      <c r="EG614" s="797"/>
      <c r="EH614" s="797"/>
      <c r="EI614" s="797"/>
      <c r="EJ614" s="797"/>
      <c r="EK614" s="797"/>
      <c r="EL614" s="797"/>
      <c r="EM614" s="794"/>
      <c r="EN614" s="794"/>
      <c r="EO614" s="794"/>
      <c r="EP614" s="794"/>
      <c r="EQ614" s="794"/>
      <c r="ER614" s="794"/>
      <c r="ES614" s="794"/>
      <c r="ET614" s="794"/>
      <c r="EU614" s="794"/>
      <c r="EV614" s="794"/>
      <c r="EW614" s="794"/>
      <c r="EX614" s="794"/>
      <c r="EY614" s="794"/>
      <c r="EZ614" s="797"/>
      <c r="FA614" s="794"/>
      <c r="FB614" s="794"/>
      <c r="FC614" s="794"/>
      <c r="FD614" s="794"/>
      <c r="FE614" s="794"/>
      <c r="FF614" s="794"/>
      <c r="FG614" s="794"/>
      <c r="FH614" s="794"/>
      <c r="FI614" s="794"/>
      <c r="FJ614" s="794"/>
      <c r="FK614" s="794"/>
      <c r="FL614" s="794"/>
      <c r="FM614" s="794"/>
      <c r="FN614" s="794"/>
      <c r="FO614" s="794"/>
      <c r="FP614" s="794"/>
      <c r="FQ614" s="794"/>
      <c r="FR614" s="794"/>
      <c r="FS614" s="794"/>
      <c r="FT614" s="794"/>
      <c r="FU614" s="794"/>
      <c r="FV614" s="812" t="str">
        <f t="shared" si="149"/>
        <v/>
      </c>
      <c r="FW614" s="806" t="str">
        <f t="shared" si="150"/>
        <v/>
      </c>
      <c r="FX614" s="807" t="str">
        <f t="shared" si="151"/>
        <v/>
      </c>
      <c r="FY614" s="807" t="str">
        <f t="shared" si="152"/>
        <v/>
      </c>
      <c r="FZ614" s="808" t="str">
        <f t="shared" si="153"/>
        <v/>
      </c>
    </row>
    <row r="615" spans="14:182" x14ac:dyDescent="0.2">
      <c r="N615" s="804">
        <f>SUM(AirVision!A614)</f>
        <v>0</v>
      </c>
      <c r="O615" s="793"/>
      <c r="P615" s="794"/>
      <c r="Q615" s="794"/>
      <c r="R615" s="794"/>
      <c r="S615" s="794"/>
      <c r="T615" s="794"/>
      <c r="U615" s="794"/>
      <c r="V615" s="794"/>
      <c r="W615" s="794"/>
      <c r="X615" s="794"/>
      <c r="Y615" s="794"/>
      <c r="Z615" s="794"/>
      <c r="AA615" s="794"/>
      <c r="AB615" s="794"/>
      <c r="AC615" s="794"/>
      <c r="AD615" s="794"/>
      <c r="AE615" s="794"/>
      <c r="AF615" s="794"/>
      <c r="AG615" s="794"/>
      <c r="AH615" s="794"/>
      <c r="AI615" s="794"/>
      <c r="AJ615" s="794"/>
      <c r="AK615" s="794"/>
      <c r="AL615" s="794"/>
      <c r="AM615" s="794"/>
      <c r="AN615" s="794"/>
      <c r="AO615" s="794"/>
      <c r="AP615" s="794"/>
      <c r="AQ615" s="794"/>
      <c r="AR615" s="794"/>
      <c r="AS615" s="794"/>
      <c r="AT615" s="794"/>
      <c r="AU615" s="794"/>
      <c r="AV615" s="794"/>
      <c r="AW615" s="794"/>
      <c r="AX615" s="794"/>
      <c r="AY615" s="794"/>
      <c r="AZ615" s="794"/>
      <c r="BA615" s="794"/>
      <c r="BB615" s="794"/>
      <c r="BC615" s="794"/>
      <c r="BD615" s="794"/>
      <c r="BE615" s="794"/>
      <c r="BF615" s="794"/>
      <c r="BG615" s="794"/>
      <c r="BH615" s="794"/>
      <c r="BI615" s="794"/>
      <c r="BJ615" s="794"/>
      <c r="BK615" s="794"/>
      <c r="BL615" s="794"/>
      <c r="BM615" s="794"/>
      <c r="BN615" s="812" t="str">
        <f t="shared" si="144"/>
        <v/>
      </c>
      <c r="BO615" s="806" t="str">
        <f t="shared" si="145"/>
        <v/>
      </c>
      <c r="BP615" s="807" t="str">
        <f t="shared" si="146"/>
        <v/>
      </c>
      <c r="BQ615" s="807" t="str">
        <f t="shared" si="147"/>
        <v/>
      </c>
      <c r="BR615" s="808" t="str">
        <f t="shared" si="148"/>
        <v/>
      </c>
      <c r="BS615" s="793"/>
      <c r="BT615" s="794"/>
      <c r="BU615" s="794"/>
      <c r="BV615" s="794"/>
      <c r="BW615" s="794"/>
      <c r="BX615" s="794"/>
      <c r="BY615" s="794"/>
      <c r="BZ615" s="794"/>
      <c r="CA615" s="794"/>
      <c r="CB615" s="794"/>
      <c r="CC615" s="794"/>
      <c r="CD615" s="794"/>
      <c r="CE615" s="794"/>
      <c r="CF615" s="794"/>
      <c r="CG615" s="794"/>
      <c r="CH615" s="794"/>
      <c r="CI615" s="794"/>
      <c r="CJ615" s="794"/>
      <c r="CK615" s="794"/>
      <c r="CL615" s="794"/>
      <c r="CM615" s="794"/>
      <c r="CN615" s="794"/>
      <c r="CO615" s="794"/>
      <c r="CP615" s="794"/>
      <c r="CQ615" s="794"/>
      <c r="CR615" s="794"/>
      <c r="CS615" s="794"/>
      <c r="CT615" s="794"/>
      <c r="CU615" s="794"/>
      <c r="CV615" s="794"/>
      <c r="CW615" s="794"/>
      <c r="CX615" s="794"/>
      <c r="CY615" s="794"/>
      <c r="CZ615" s="794"/>
      <c r="DA615" s="794"/>
      <c r="DB615" s="794"/>
      <c r="DC615" s="794"/>
      <c r="DD615" s="794"/>
      <c r="DE615" s="794"/>
      <c r="DF615" s="794"/>
      <c r="DG615" s="794"/>
      <c r="DH615" s="794"/>
      <c r="DI615" s="794"/>
      <c r="DJ615" s="794"/>
      <c r="DK615" s="794"/>
      <c r="DL615" s="794"/>
      <c r="DM615" s="794"/>
      <c r="DN615" s="794"/>
      <c r="DO615" s="794"/>
      <c r="DP615" s="794"/>
      <c r="DQ615" s="794"/>
      <c r="DR615" s="812" t="str">
        <f t="shared" si="154"/>
        <v/>
      </c>
      <c r="DS615" s="806" t="str">
        <f t="shared" si="155"/>
        <v/>
      </c>
      <c r="DT615" s="807" t="str">
        <f t="shared" si="156"/>
        <v/>
      </c>
      <c r="DU615" s="807" t="str">
        <f t="shared" si="157"/>
        <v/>
      </c>
      <c r="DV615" s="808" t="str">
        <f t="shared" si="158"/>
        <v/>
      </c>
      <c r="DW615" s="793"/>
      <c r="DX615" s="794"/>
      <c r="DY615" s="794"/>
      <c r="DZ615" s="797"/>
      <c r="EA615" s="797"/>
      <c r="EB615" s="797"/>
      <c r="EC615" s="797"/>
      <c r="ED615" s="797"/>
      <c r="EE615" s="797"/>
      <c r="EF615" s="797"/>
      <c r="EG615" s="797"/>
      <c r="EH615" s="797"/>
      <c r="EI615" s="797"/>
      <c r="EJ615" s="797"/>
      <c r="EK615" s="797"/>
      <c r="EL615" s="797"/>
      <c r="EM615" s="794"/>
      <c r="EN615" s="794"/>
      <c r="EO615" s="794"/>
      <c r="EP615" s="794"/>
      <c r="EQ615" s="794"/>
      <c r="ER615" s="794"/>
      <c r="ES615" s="794"/>
      <c r="ET615" s="794"/>
      <c r="EU615" s="794"/>
      <c r="EV615" s="794"/>
      <c r="EW615" s="794"/>
      <c r="EX615" s="794"/>
      <c r="EY615" s="794"/>
      <c r="EZ615" s="797"/>
      <c r="FA615" s="794"/>
      <c r="FB615" s="794"/>
      <c r="FC615" s="794"/>
      <c r="FD615" s="794"/>
      <c r="FE615" s="794"/>
      <c r="FF615" s="794"/>
      <c r="FG615" s="794"/>
      <c r="FH615" s="794"/>
      <c r="FI615" s="794"/>
      <c r="FJ615" s="794"/>
      <c r="FK615" s="794"/>
      <c r="FL615" s="794"/>
      <c r="FM615" s="794"/>
      <c r="FN615" s="794"/>
      <c r="FO615" s="794"/>
      <c r="FP615" s="794"/>
      <c r="FQ615" s="794"/>
      <c r="FR615" s="794"/>
      <c r="FS615" s="794"/>
      <c r="FT615" s="794"/>
      <c r="FU615" s="794"/>
      <c r="FV615" s="812" t="str">
        <f t="shared" si="149"/>
        <v/>
      </c>
      <c r="FW615" s="806" t="str">
        <f t="shared" si="150"/>
        <v/>
      </c>
      <c r="FX615" s="807" t="str">
        <f t="shared" si="151"/>
        <v/>
      </c>
      <c r="FY615" s="807" t="str">
        <f t="shared" si="152"/>
        <v/>
      </c>
      <c r="FZ615" s="808" t="str">
        <f t="shared" si="153"/>
        <v/>
      </c>
    </row>
    <row r="616" spans="14:182" x14ac:dyDescent="0.2">
      <c r="N616" s="804">
        <f>SUM(AirVision!A615)</f>
        <v>0</v>
      </c>
      <c r="O616" s="793"/>
      <c r="P616" s="794"/>
      <c r="Q616" s="794"/>
      <c r="R616" s="794"/>
      <c r="S616" s="794"/>
      <c r="T616" s="794"/>
      <c r="U616" s="794"/>
      <c r="V616" s="794"/>
      <c r="W616" s="794"/>
      <c r="X616" s="794"/>
      <c r="Y616" s="794"/>
      <c r="Z616" s="794"/>
      <c r="AA616" s="794"/>
      <c r="AB616" s="794"/>
      <c r="AC616" s="794"/>
      <c r="AD616" s="794"/>
      <c r="AE616" s="794"/>
      <c r="AF616" s="794"/>
      <c r="AG616" s="794"/>
      <c r="AH616" s="794"/>
      <c r="AI616" s="794"/>
      <c r="AJ616" s="794"/>
      <c r="AK616" s="794"/>
      <c r="AL616" s="794"/>
      <c r="AM616" s="794"/>
      <c r="AN616" s="794"/>
      <c r="AO616" s="794"/>
      <c r="AP616" s="794"/>
      <c r="AQ616" s="794"/>
      <c r="AR616" s="794"/>
      <c r="AS616" s="794"/>
      <c r="AT616" s="794"/>
      <c r="AU616" s="794"/>
      <c r="AV616" s="794"/>
      <c r="AW616" s="794"/>
      <c r="AX616" s="794"/>
      <c r="AY616" s="794"/>
      <c r="AZ616" s="794"/>
      <c r="BA616" s="794"/>
      <c r="BB616" s="794"/>
      <c r="BC616" s="794"/>
      <c r="BD616" s="794"/>
      <c r="BE616" s="794"/>
      <c r="BF616" s="794"/>
      <c r="BG616" s="794"/>
      <c r="BH616" s="794"/>
      <c r="BI616" s="794"/>
      <c r="BJ616" s="794"/>
      <c r="BK616" s="794"/>
      <c r="BL616" s="794"/>
      <c r="BM616" s="794"/>
      <c r="BN616" s="812" t="str">
        <f t="shared" si="144"/>
        <v/>
      </c>
      <c r="BO616" s="806" t="str">
        <f t="shared" si="145"/>
        <v/>
      </c>
      <c r="BP616" s="807" t="str">
        <f t="shared" si="146"/>
        <v/>
      </c>
      <c r="BQ616" s="807" t="str">
        <f t="shared" si="147"/>
        <v/>
      </c>
      <c r="BR616" s="808" t="str">
        <f t="shared" si="148"/>
        <v/>
      </c>
      <c r="BS616" s="793"/>
      <c r="BT616" s="794"/>
      <c r="BU616" s="794"/>
      <c r="BV616" s="794"/>
      <c r="BW616" s="794"/>
      <c r="BX616" s="794"/>
      <c r="BY616" s="794"/>
      <c r="BZ616" s="794"/>
      <c r="CA616" s="794"/>
      <c r="CB616" s="794"/>
      <c r="CC616" s="794"/>
      <c r="CD616" s="794"/>
      <c r="CE616" s="794"/>
      <c r="CF616" s="794"/>
      <c r="CG616" s="794"/>
      <c r="CH616" s="794"/>
      <c r="CI616" s="794"/>
      <c r="CJ616" s="794"/>
      <c r="CK616" s="794"/>
      <c r="CL616" s="794"/>
      <c r="CM616" s="794"/>
      <c r="CN616" s="794"/>
      <c r="CO616" s="794"/>
      <c r="CP616" s="794"/>
      <c r="CQ616" s="794"/>
      <c r="CR616" s="794"/>
      <c r="CS616" s="794"/>
      <c r="CT616" s="794"/>
      <c r="CU616" s="794"/>
      <c r="CV616" s="794"/>
      <c r="CW616" s="794"/>
      <c r="CX616" s="794"/>
      <c r="CY616" s="794"/>
      <c r="CZ616" s="794"/>
      <c r="DA616" s="794"/>
      <c r="DB616" s="794"/>
      <c r="DC616" s="794"/>
      <c r="DD616" s="794"/>
      <c r="DE616" s="794"/>
      <c r="DF616" s="794"/>
      <c r="DG616" s="794"/>
      <c r="DH616" s="794"/>
      <c r="DI616" s="794"/>
      <c r="DJ616" s="794"/>
      <c r="DK616" s="794"/>
      <c r="DL616" s="794"/>
      <c r="DM616" s="794"/>
      <c r="DN616" s="794"/>
      <c r="DO616" s="794"/>
      <c r="DP616" s="794"/>
      <c r="DQ616" s="794"/>
      <c r="DR616" s="812" t="str">
        <f t="shared" si="154"/>
        <v/>
      </c>
      <c r="DS616" s="806" t="str">
        <f t="shared" si="155"/>
        <v/>
      </c>
      <c r="DT616" s="807" t="str">
        <f t="shared" si="156"/>
        <v/>
      </c>
      <c r="DU616" s="807" t="str">
        <f t="shared" si="157"/>
        <v/>
      </c>
      <c r="DV616" s="808" t="str">
        <f t="shared" si="158"/>
        <v/>
      </c>
      <c r="DW616" s="793"/>
      <c r="DX616" s="794"/>
      <c r="DY616" s="794"/>
      <c r="DZ616" s="797"/>
      <c r="EA616" s="797"/>
      <c r="EB616" s="797"/>
      <c r="EC616" s="797"/>
      <c r="ED616" s="797"/>
      <c r="EE616" s="797"/>
      <c r="EF616" s="797"/>
      <c r="EG616" s="797"/>
      <c r="EH616" s="797"/>
      <c r="EI616" s="797"/>
      <c r="EJ616" s="797"/>
      <c r="EK616" s="797"/>
      <c r="EL616" s="797"/>
      <c r="EM616" s="794"/>
      <c r="EN616" s="794"/>
      <c r="EO616" s="794"/>
      <c r="EP616" s="794"/>
      <c r="EQ616" s="794"/>
      <c r="ER616" s="794"/>
      <c r="ES616" s="794"/>
      <c r="ET616" s="794"/>
      <c r="EU616" s="794"/>
      <c r="EV616" s="794"/>
      <c r="EW616" s="794"/>
      <c r="EX616" s="794"/>
      <c r="EY616" s="794"/>
      <c r="EZ616" s="797"/>
      <c r="FA616" s="794"/>
      <c r="FB616" s="794"/>
      <c r="FC616" s="794"/>
      <c r="FD616" s="794"/>
      <c r="FE616" s="794"/>
      <c r="FF616" s="794"/>
      <c r="FG616" s="794"/>
      <c r="FH616" s="794"/>
      <c r="FI616" s="794"/>
      <c r="FJ616" s="794"/>
      <c r="FK616" s="794"/>
      <c r="FL616" s="794"/>
      <c r="FM616" s="794"/>
      <c r="FN616" s="794"/>
      <c r="FO616" s="794"/>
      <c r="FP616" s="794"/>
      <c r="FQ616" s="794"/>
      <c r="FR616" s="794"/>
      <c r="FS616" s="794"/>
      <c r="FT616" s="794"/>
      <c r="FU616" s="794"/>
      <c r="FV616" s="812" t="str">
        <f t="shared" si="149"/>
        <v/>
      </c>
      <c r="FW616" s="806" t="str">
        <f t="shared" si="150"/>
        <v/>
      </c>
      <c r="FX616" s="807" t="str">
        <f t="shared" si="151"/>
        <v/>
      </c>
      <c r="FY616" s="807" t="str">
        <f t="shared" si="152"/>
        <v/>
      </c>
      <c r="FZ616" s="808" t="str">
        <f t="shared" si="153"/>
        <v/>
      </c>
    </row>
    <row r="617" spans="14:182" x14ac:dyDescent="0.2">
      <c r="N617" s="804">
        <f>SUM(AirVision!A616)</f>
        <v>0</v>
      </c>
      <c r="O617" s="793"/>
      <c r="P617" s="794"/>
      <c r="Q617" s="794"/>
      <c r="R617" s="794"/>
      <c r="S617" s="794"/>
      <c r="T617" s="794"/>
      <c r="U617" s="794"/>
      <c r="V617" s="794"/>
      <c r="W617" s="794"/>
      <c r="X617" s="794"/>
      <c r="Y617" s="794"/>
      <c r="Z617" s="794"/>
      <c r="AA617" s="794"/>
      <c r="AB617" s="794"/>
      <c r="AC617" s="794"/>
      <c r="AD617" s="794"/>
      <c r="AE617" s="794"/>
      <c r="AF617" s="794"/>
      <c r="AG617" s="794"/>
      <c r="AH617" s="794"/>
      <c r="AI617" s="794"/>
      <c r="AJ617" s="794"/>
      <c r="AK617" s="794"/>
      <c r="AL617" s="794"/>
      <c r="AM617" s="794"/>
      <c r="AN617" s="794"/>
      <c r="AO617" s="794"/>
      <c r="AP617" s="794"/>
      <c r="AQ617" s="794"/>
      <c r="AR617" s="794"/>
      <c r="AS617" s="794"/>
      <c r="AT617" s="794"/>
      <c r="AU617" s="794"/>
      <c r="AV617" s="794"/>
      <c r="AW617" s="794"/>
      <c r="AX617" s="794"/>
      <c r="AY617" s="794"/>
      <c r="AZ617" s="794"/>
      <c r="BA617" s="794"/>
      <c r="BB617" s="794"/>
      <c r="BC617" s="794"/>
      <c r="BD617" s="794"/>
      <c r="BE617" s="794"/>
      <c r="BF617" s="794"/>
      <c r="BG617" s="794"/>
      <c r="BH617" s="794"/>
      <c r="BI617" s="794"/>
      <c r="BJ617" s="794"/>
      <c r="BK617" s="794"/>
      <c r="BL617" s="794"/>
      <c r="BM617" s="794"/>
      <c r="BN617" s="812" t="str">
        <f t="shared" si="144"/>
        <v/>
      </c>
      <c r="BO617" s="806" t="str">
        <f t="shared" si="145"/>
        <v/>
      </c>
      <c r="BP617" s="807" t="str">
        <f t="shared" si="146"/>
        <v/>
      </c>
      <c r="BQ617" s="807" t="str">
        <f t="shared" si="147"/>
        <v/>
      </c>
      <c r="BR617" s="808" t="str">
        <f t="shared" si="148"/>
        <v/>
      </c>
      <c r="BS617" s="793"/>
      <c r="BT617" s="794"/>
      <c r="BU617" s="794"/>
      <c r="BV617" s="794"/>
      <c r="BW617" s="794"/>
      <c r="BX617" s="794"/>
      <c r="BY617" s="794"/>
      <c r="BZ617" s="794"/>
      <c r="CA617" s="794"/>
      <c r="CB617" s="794"/>
      <c r="CC617" s="794"/>
      <c r="CD617" s="794"/>
      <c r="CE617" s="794"/>
      <c r="CF617" s="794"/>
      <c r="CG617" s="794"/>
      <c r="CH617" s="794"/>
      <c r="CI617" s="794"/>
      <c r="CJ617" s="794"/>
      <c r="CK617" s="794"/>
      <c r="CL617" s="794"/>
      <c r="CM617" s="794"/>
      <c r="CN617" s="794"/>
      <c r="CO617" s="794"/>
      <c r="CP617" s="794"/>
      <c r="CQ617" s="794"/>
      <c r="CR617" s="794"/>
      <c r="CS617" s="794"/>
      <c r="CT617" s="794"/>
      <c r="CU617" s="794"/>
      <c r="CV617" s="794"/>
      <c r="CW617" s="794"/>
      <c r="CX617" s="794"/>
      <c r="CY617" s="794"/>
      <c r="CZ617" s="794"/>
      <c r="DA617" s="794"/>
      <c r="DB617" s="794"/>
      <c r="DC617" s="794"/>
      <c r="DD617" s="794"/>
      <c r="DE617" s="794"/>
      <c r="DF617" s="794"/>
      <c r="DG617" s="794"/>
      <c r="DH617" s="794"/>
      <c r="DI617" s="794"/>
      <c r="DJ617" s="794"/>
      <c r="DK617" s="794"/>
      <c r="DL617" s="794"/>
      <c r="DM617" s="794"/>
      <c r="DN617" s="794"/>
      <c r="DO617" s="794"/>
      <c r="DP617" s="794"/>
      <c r="DQ617" s="794"/>
      <c r="DR617" s="812" t="str">
        <f t="shared" si="154"/>
        <v/>
      </c>
      <c r="DS617" s="806" t="str">
        <f t="shared" si="155"/>
        <v/>
      </c>
      <c r="DT617" s="807" t="str">
        <f t="shared" si="156"/>
        <v/>
      </c>
      <c r="DU617" s="807" t="str">
        <f t="shared" si="157"/>
        <v/>
      </c>
      <c r="DV617" s="808" t="str">
        <f t="shared" si="158"/>
        <v/>
      </c>
      <c r="DW617" s="793"/>
      <c r="DX617" s="794"/>
      <c r="DY617" s="794"/>
      <c r="DZ617" s="797"/>
      <c r="EA617" s="797"/>
      <c r="EB617" s="797"/>
      <c r="EC617" s="797"/>
      <c r="ED617" s="797"/>
      <c r="EE617" s="797"/>
      <c r="EF617" s="797"/>
      <c r="EG617" s="797"/>
      <c r="EH617" s="797"/>
      <c r="EI617" s="797"/>
      <c r="EJ617" s="797"/>
      <c r="EK617" s="797"/>
      <c r="EL617" s="797"/>
      <c r="EM617" s="794"/>
      <c r="EN617" s="794"/>
      <c r="EO617" s="794"/>
      <c r="EP617" s="794"/>
      <c r="EQ617" s="794"/>
      <c r="ER617" s="794"/>
      <c r="ES617" s="794"/>
      <c r="ET617" s="794"/>
      <c r="EU617" s="794"/>
      <c r="EV617" s="794"/>
      <c r="EW617" s="794"/>
      <c r="EX617" s="794"/>
      <c r="EY617" s="794"/>
      <c r="EZ617" s="797"/>
      <c r="FA617" s="794"/>
      <c r="FB617" s="794"/>
      <c r="FC617" s="794"/>
      <c r="FD617" s="794"/>
      <c r="FE617" s="794"/>
      <c r="FF617" s="794"/>
      <c r="FG617" s="794"/>
      <c r="FH617" s="794"/>
      <c r="FI617" s="794"/>
      <c r="FJ617" s="794"/>
      <c r="FK617" s="794"/>
      <c r="FL617" s="794"/>
      <c r="FM617" s="794"/>
      <c r="FN617" s="794"/>
      <c r="FO617" s="794"/>
      <c r="FP617" s="794"/>
      <c r="FQ617" s="794"/>
      <c r="FR617" s="794"/>
      <c r="FS617" s="794"/>
      <c r="FT617" s="794"/>
      <c r="FU617" s="794"/>
      <c r="FV617" s="812" t="str">
        <f t="shared" si="149"/>
        <v/>
      </c>
      <c r="FW617" s="806" t="str">
        <f t="shared" si="150"/>
        <v/>
      </c>
      <c r="FX617" s="807" t="str">
        <f t="shared" si="151"/>
        <v/>
      </c>
      <c r="FY617" s="807" t="str">
        <f t="shared" si="152"/>
        <v/>
      </c>
      <c r="FZ617" s="808" t="str">
        <f t="shared" si="153"/>
        <v/>
      </c>
    </row>
    <row r="618" spans="14:182" x14ac:dyDescent="0.2">
      <c r="N618" s="804">
        <f>SUM(AirVision!A617)</f>
        <v>0</v>
      </c>
      <c r="O618" s="793"/>
      <c r="P618" s="794"/>
      <c r="Q618" s="794"/>
      <c r="R618" s="794"/>
      <c r="S618" s="794"/>
      <c r="T618" s="794"/>
      <c r="U618" s="794"/>
      <c r="V618" s="794"/>
      <c r="W618" s="794"/>
      <c r="X618" s="794"/>
      <c r="Y618" s="794"/>
      <c r="Z618" s="794"/>
      <c r="AA618" s="794"/>
      <c r="AB618" s="794"/>
      <c r="AC618" s="794"/>
      <c r="AD618" s="794"/>
      <c r="AE618" s="794"/>
      <c r="AF618" s="794"/>
      <c r="AG618" s="794"/>
      <c r="AH618" s="794"/>
      <c r="AI618" s="794"/>
      <c r="AJ618" s="794"/>
      <c r="AK618" s="794"/>
      <c r="AL618" s="794"/>
      <c r="AM618" s="794"/>
      <c r="AN618" s="794"/>
      <c r="AO618" s="794"/>
      <c r="AP618" s="794"/>
      <c r="AQ618" s="794"/>
      <c r="AR618" s="794"/>
      <c r="AS618" s="794"/>
      <c r="AT618" s="794"/>
      <c r="AU618" s="794"/>
      <c r="AV618" s="794"/>
      <c r="AW618" s="794"/>
      <c r="AX618" s="794"/>
      <c r="AY618" s="794"/>
      <c r="AZ618" s="794"/>
      <c r="BA618" s="794"/>
      <c r="BB618" s="794"/>
      <c r="BC618" s="794"/>
      <c r="BD618" s="794"/>
      <c r="BE618" s="794"/>
      <c r="BF618" s="794"/>
      <c r="BG618" s="794"/>
      <c r="BH618" s="794"/>
      <c r="BI618" s="794"/>
      <c r="BJ618" s="794"/>
      <c r="BK618" s="794"/>
      <c r="BL618" s="794"/>
      <c r="BM618" s="794"/>
      <c r="BN618" s="812" t="str">
        <f t="shared" si="144"/>
        <v/>
      </c>
      <c r="BO618" s="806" t="str">
        <f t="shared" si="145"/>
        <v/>
      </c>
      <c r="BP618" s="807" t="str">
        <f t="shared" si="146"/>
        <v/>
      </c>
      <c r="BQ618" s="807" t="str">
        <f t="shared" si="147"/>
        <v/>
      </c>
      <c r="BR618" s="808" t="str">
        <f t="shared" si="148"/>
        <v/>
      </c>
      <c r="BS618" s="793"/>
      <c r="BT618" s="794"/>
      <c r="BU618" s="794"/>
      <c r="BV618" s="794"/>
      <c r="BW618" s="794"/>
      <c r="BX618" s="794"/>
      <c r="BY618" s="794"/>
      <c r="BZ618" s="794"/>
      <c r="CA618" s="794"/>
      <c r="CB618" s="794"/>
      <c r="CC618" s="794"/>
      <c r="CD618" s="794"/>
      <c r="CE618" s="794"/>
      <c r="CF618" s="794"/>
      <c r="CG618" s="794"/>
      <c r="CH618" s="794"/>
      <c r="CI618" s="794"/>
      <c r="CJ618" s="794"/>
      <c r="CK618" s="794"/>
      <c r="CL618" s="794"/>
      <c r="CM618" s="794"/>
      <c r="CN618" s="794"/>
      <c r="CO618" s="794"/>
      <c r="CP618" s="794"/>
      <c r="CQ618" s="794"/>
      <c r="CR618" s="794"/>
      <c r="CS618" s="794"/>
      <c r="CT618" s="794"/>
      <c r="CU618" s="794"/>
      <c r="CV618" s="794"/>
      <c r="CW618" s="794"/>
      <c r="CX618" s="794"/>
      <c r="CY618" s="794"/>
      <c r="CZ618" s="794"/>
      <c r="DA618" s="794"/>
      <c r="DB618" s="794"/>
      <c r="DC618" s="794"/>
      <c r="DD618" s="794"/>
      <c r="DE618" s="794"/>
      <c r="DF618" s="794"/>
      <c r="DG618" s="794"/>
      <c r="DH618" s="794"/>
      <c r="DI618" s="794"/>
      <c r="DJ618" s="794"/>
      <c r="DK618" s="794"/>
      <c r="DL618" s="794"/>
      <c r="DM618" s="794"/>
      <c r="DN618" s="794"/>
      <c r="DO618" s="794"/>
      <c r="DP618" s="794"/>
      <c r="DQ618" s="794"/>
      <c r="DR618" s="812" t="str">
        <f t="shared" si="154"/>
        <v/>
      </c>
      <c r="DS618" s="806" t="str">
        <f t="shared" si="155"/>
        <v/>
      </c>
      <c r="DT618" s="807" t="str">
        <f t="shared" si="156"/>
        <v/>
      </c>
      <c r="DU618" s="807" t="str">
        <f t="shared" si="157"/>
        <v/>
      </c>
      <c r="DV618" s="808" t="str">
        <f t="shared" si="158"/>
        <v/>
      </c>
      <c r="DW618" s="793"/>
      <c r="DX618" s="794"/>
      <c r="DY618" s="794"/>
      <c r="DZ618" s="797"/>
      <c r="EA618" s="797"/>
      <c r="EB618" s="797"/>
      <c r="EC618" s="797"/>
      <c r="ED618" s="797"/>
      <c r="EE618" s="797"/>
      <c r="EF618" s="797"/>
      <c r="EG618" s="797"/>
      <c r="EH618" s="797"/>
      <c r="EI618" s="797"/>
      <c r="EJ618" s="797"/>
      <c r="EK618" s="797"/>
      <c r="EL618" s="797"/>
      <c r="EM618" s="794"/>
      <c r="EN618" s="794"/>
      <c r="EO618" s="794"/>
      <c r="EP618" s="794"/>
      <c r="EQ618" s="794"/>
      <c r="ER618" s="794"/>
      <c r="ES618" s="794"/>
      <c r="ET618" s="794"/>
      <c r="EU618" s="794"/>
      <c r="EV618" s="794"/>
      <c r="EW618" s="794"/>
      <c r="EX618" s="794"/>
      <c r="EY618" s="794"/>
      <c r="EZ618" s="797"/>
      <c r="FA618" s="794"/>
      <c r="FB618" s="794"/>
      <c r="FC618" s="794"/>
      <c r="FD618" s="794"/>
      <c r="FE618" s="794"/>
      <c r="FF618" s="794"/>
      <c r="FG618" s="794"/>
      <c r="FH618" s="794"/>
      <c r="FI618" s="794"/>
      <c r="FJ618" s="794"/>
      <c r="FK618" s="794"/>
      <c r="FL618" s="794"/>
      <c r="FM618" s="794"/>
      <c r="FN618" s="794"/>
      <c r="FO618" s="794"/>
      <c r="FP618" s="794"/>
      <c r="FQ618" s="794"/>
      <c r="FR618" s="794"/>
      <c r="FS618" s="794"/>
      <c r="FT618" s="794"/>
      <c r="FU618" s="794"/>
      <c r="FV618" s="812" t="str">
        <f t="shared" si="149"/>
        <v/>
      </c>
      <c r="FW618" s="806" t="str">
        <f t="shared" si="150"/>
        <v/>
      </c>
      <c r="FX618" s="807" t="str">
        <f t="shared" si="151"/>
        <v/>
      </c>
      <c r="FY618" s="807" t="str">
        <f t="shared" si="152"/>
        <v/>
      </c>
      <c r="FZ618" s="808" t="str">
        <f t="shared" si="153"/>
        <v/>
      </c>
    </row>
    <row r="619" spans="14:182" x14ac:dyDescent="0.2">
      <c r="N619" s="804">
        <f>SUM(AirVision!A618)</f>
        <v>0</v>
      </c>
      <c r="O619" s="793"/>
      <c r="P619" s="794"/>
      <c r="Q619" s="794"/>
      <c r="R619" s="794"/>
      <c r="S619" s="794"/>
      <c r="T619" s="794"/>
      <c r="U619" s="794"/>
      <c r="V619" s="794"/>
      <c r="W619" s="794"/>
      <c r="X619" s="794"/>
      <c r="Y619" s="794"/>
      <c r="Z619" s="794"/>
      <c r="AA619" s="794"/>
      <c r="AB619" s="794"/>
      <c r="AC619" s="794"/>
      <c r="AD619" s="794"/>
      <c r="AE619" s="794"/>
      <c r="AF619" s="794"/>
      <c r="AG619" s="794"/>
      <c r="AH619" s="794"/>
      <c r="AI619" s="794"/>
      <c r="AJ619" s="794"/>
      <c r="AK619" s="794"/>
      <c r="AL619" s="794"/>
      <c r="AM619" s="794"/>
      <c r="AN619" s="794"/>
      <c r="AO619" s="794"/>
      <c r="AP619" s="794"/>
      <c r="AQ619" s="794"/>
      <c r="AR619" s="794"/>
      <c r="AS619" s="794"/>
      <c r="AT619" s="794"/>
      <c r="AU619" s="794"/>
      <c r="AV619" s="794"/>
      <c r="AW619" s="794"/>
      <c r="AX619" s="794"/>
      <c r="AY619" s="794"/>
      <c r="AZ619" s="794"/>
      <c r="BA619" s="794"/>
      <c r="BB619" s="794"/>
      <c r="BC619" s="794"/>
      <c r="BD619" s="794"/>
      <c r="BE619" s="794"/>
      <c r="BF619" s="794"/>
      <c r="BG619" s="794"/>
      <c r="BH619" s="794"/>
      <c r="BI619" s="794"/>
      <c r="BJ619" s="794"/>
      <c r="BK619" s="794"/>
      <c r="BL619" s="794"/>
      <c r="BM619" s="794"/>
      <c r="BN619" s="812" t="str">
        <f t="shared" si="144"/>
        <v/>
      </c>
      <c r="BO619" s="806" t="str">
        <f t="shared" si="145"/>
        <v/>
      </c>
      <c r="BP619" s="807" t="str">
        <f t="shared" si="146"/>
        <v/>
      </c>
      <c r="BQ619" s="807" t="str">
        <f t="shared" si="147"/>
        <v/>
      </c>
      <c r="BR619" s="808" t="str">
        <f t="shared" si="148"/>
        <v/>
      </c>
      <c r="BS619" s="793"/>
      <c r="BT619" s="794"/>
      <c r="BU619" s="794"/>
      <c r="BV619" s="794"/>
      <c r="BW619" s="794"/>
      <c r="BX619" s="794"/>
      <c r="BY619" s="794"/>
      <c r="BZ619" s="794"/>
      <c r="CA619" s="794"/>
      <c r="CB619" s="794"/>
      <c r="CC619" s="794"/>
      <c r="CD619" s="794"/>
      <c r="CE619" s="794"/>
      <c r="CF619" s="794"/>
      <c r="CG619" s="794"/>
      <c r="CH619" s="794"/>
      <c r="CI619" s="794"/>
      <c r="CJ619" s="794"/>
      <c r="CK619" s="794"/>
      <c r="CL619" s="794"/>
      <c r="CM619" s="794"/>
      <c r="CN619" s="794"/>
      <c r="CO619" s="794"/>
      <c r="CP619" s="794"/>
      <c r="CQ619" s="794"/>
      <c r="CR619" s="794"/>
      <c r="CS619" s="794"/>
      <c r="CT619" s="794"/>
      <c r="CU619" s="794"/>
      <c r="CV619" s="794"/>
      <c r="CW619" s="794"/>
      <c r="CX619" s="794"/>
      <c r="CY619" s="794"/>
      <c r="CZ619" s="794"/>
      <c r="DA619" s="794"/>
      <c r="DB619" s="794"/>
      <c r="DC619" s="794"/>
      <c r="DD619" s="794"/>
      <c r="DE619" s="794"/>
      <c r="DF619" s="794"/>
      <c r="DG619" s="794"/>
      <c r="DH619" s="794"/>
      <c r="DI619" s="794"/>
      <c r="DJ619" s="794"/>
      <c r="DK619" s="794"/>
      <c r="DL619" s="794"/>
      <c r="DM619" s="794"/>
      <c r="DN619" s="794"/>
      <c r="DO619" s="794"/>
      <c r="DP619" s="794"/>
      <c r="DQ619" s="794"/>
      <c r="DR619" s="812" t="str">
        <f t="shared" si="154"/>
        <v/>
      </c>
      <c r="DS619" s="806" t="str">
        <f t="shared" si="155"/>
        <v/>
      </c>
      <c r="DT619" s="807" t="str">
        <f t="shared" si="156"/>
        <v/>
      </c>
      <c r="DU619" s="807" t="str">
        <f t="shared" si="157"/>
        <v/>
      </c>
      <c r="DV619" s="808" t="str">
        <f t="shared" si="158"/>
        <v/>
      </c>
      <c r="DW619" s="793"/>
      <c r="DX619" s="794"/>
      <c r="DY619" s="794"/>
      <c r="DZ619" s="797"/>
      <c r="EA619" s="797"/>
      <c r="EB619" s="797"/>
      <c r="EC619" s="797"/>
      <c r="ED619" s="797"/>
      <c r="EE619" s="797"/>
      <c r="EF619" s="797"/>
      <c r="EG619" s="797"/>
      <c r="EH619" s="797"/>
      <c r="EI619" s="797"/>
      <c r="EJ619" s="797"/>
      <c r="EK619" s="797"/>
      <c r="EL619" s="797"/>
      <c r="EM619" s="794"/>
      <c r="EN619" s="794"/>
      <c r="EO619" s="794"/>
      <c r="EP619" s="794"/>
      <c r="EQ619" s="794"/>
      <c r="ER619" s="794"/>
      <c r="ES619" s="794"/>
      <c r="ET619" s="794"/>
      <c r="EU619" s="794"/>
      <c r="EV619" s="794"/>
      <c r="EW619" s="794"/>
      <c r="EX619" s="794"/>
      <c r="EY619" s="794"/>
      <c r="EZ619" s="797"/>
      <c r="FA619" s="794"/>
      <c r="FB619" s="794"/>
      <c r="FC619" s="794"/>
      <c r="FD619" s="794"/>
      <c r="FE619" s="794"/>
      <c r="FF619" s="794"/>
      <c r="FG619" s="794"/>
      <c r="FH619" s="794"/>
      <c r="FI619" s="794"/>
      <c r="FJ619" s="794"/>
      <c r="FK619" s="794"/>
      <c r="FL619" s="794"/>
      <c r="FM619" s="794"/>
      <c r="FN619" s="794"/>
      <c r="FO619" s="794"/>
      <c r="FP619" s="794"/>
      <c r="FQ619" s="794"/>
      <c r="FR619" s="794"/>
      <c r="FS619" s="794"/>
      <c r="FT619" s="794"/>
      <c r="FU619" s="794"/>
      <c r="FV619" s="812" t="str">
        <f t="shared" si="149"/>
        <v/>
      </c>
      <c r="FW619" s="806" t="str">
        <f t="shared" si="150"/>
        <v/>
      </c>
      <c r="FX619" s="807" t="str">
        <f t="shared" si="151"/>
        <v/>
      </c>
      <c r="FY619" s="807" t="str">
        <f t="shared" si="152"/>
        <v/>
      </c>
      <c r="FZ619" s="808" t="str">
        <f t="shared" si="153"/>
        <v/>
      </c>
    </row>
    <row r="620" spans="14:182" x14ac:dyDescent="0.2">
      <c r="N620" s="804">
        <f>SUM(AirVision!A619)</f>
        <v>0</v>
      </c>
      <c r="O620" s="793"/>
      <c r="P620" s="794"/>
      <c r="Q620" s="794"/>
      <c r="R620" s="794"/>
      <c r="S620" s="794"/>
      <c r="T620" s="794"/>
      <c r="U620" s="794"/>
      <c r="V620" s="794"/>
      <c r="W620" s="794"/>
      <c r="X620" s="794"/>
      <c r="Y620" s="794"/>
      <c r="Z620" s="794"/>
      <c r="AA620" s="794"/>
      <c r="AB620" s="794"/>
      <c r="AC620" s="794"/>
      <c r="AD620" s="794"/>
      <c r="AE620" s="794"/>
      <c r="AF620" s="794"/>
      <c r="AG620" s="794"/>
      <c r="AH620" s="794"/>
      <c r="AI620" s="794"/>
      <c r="AJ620" s="794"/>
      <c r="AK620" s="794"/>
      <c r="AL620" s="794"/>
      <c r="AM620" s="794"/>
      <c r="AN620" s="794"/>
      <c r="AO620" s="794"/>
      <c r="AP620" s="794"/>
      <c r="AQ620" s="794"/>
      <c r="AR620" s="794"/>
      <c r="AS620" s="794"/>
      <c r="AT620" s="794"/>
      <c r="AU620" s="794"/>
      <c r="AV620" s="794"/>
      <c r="AW620" s="794"/>
      <c r="AX620" s="794"/>
      <c r="AY620" s="794"/>
      <c r="AZ620" s="794"/>
      <c r="BA620" s="794"/>
      <c r="BB620" s="794"/>
      <c r="BC620" s="794"/>
      <c r="BD620" s="794"/>
      <c r="BE620" s="794"/>
      <c r="BF620" s="794"/>
      <c r="BG620" s="794"/>
      <c r="BH620" s="794"/>
      <c r="BI620" s="794"/>
      <c r="BJ620" s="794"/>
      <c r="BK620" s="794"/>
      <c r="BL620" s="794"/>
      <c r="BM620" s="794"/>
      <c r="BN620" s="812" t="str">
        <f t="shared" si="144"/>
        <v/>
      </c>
      <c r="BO620" s="806" t="str">
        <f t="shared" si="145"/>
        <v/>
      </c>
      <c r="BP620" s="807" t="str">
        <f t="shared" si="146"/>
        <v/>
      </c>
      <c r="BQ620" s="807" t="str">
        <f t="shared" si="147"/>
        <v/>
      </c>
      <c r="BR620" s="808" t="str">
        <f t="shared" si="148"/>
        <v/>
      </c>
      <c r="BS620" s="793"/>
      <c r="BT620" s="794"/>
      <c r="BU620" s="794"/>
      <c r="BV620" s="794"/>
      <c r="BW620" s="794"/>
      <c r="BX620" s="794"/>
      <c r="BY620" s="794"/>
      <c r="BZ620" s="794"/>
      <c r="CA620" s="794"/>
      <c r="CB620" s="794"/>
      <c r="CC620" s="794"/>
      <c r="CD620" s="794"/>
      <c r="CE620" s="794"/>
      <c r="CF620" s="794"/>
      <c r="CG620" s="794"/>
      <c r="CH620" s="794"/>
      <c r="CI620" s="794"/>
      <c r="CJ620" s="794"/>
      <c r="CK620" s="794"/>
      <c r="CL620" s="794"/>
      <c r="CM620" s="794"/>
      <c r="CN620" s="794"/>
      <c r="CO620" s="794"/>
      <c r="CP620" s="794"/>
      <c r="CQ620" s="794"/>
      <c r="CR620" s="794"/>
      <c r="CS620" s="794"/>
      <c r="CT620" s="794"/>
      <c r="CU620" s="794"/>
      <c r="CV620" s="794"/>
      <c r="CW620" s="794"/>
      <c r="CX620" s="794"/>
      <c r="CY620" s="794"/>
      <c r="CZ620" s="794"/>
      <c r="DA620" s="794"/>
      <c r="DB620" s="794"/>
      <c r="DC620" s="794"/>
      <c r="DD620" s="794"/>
      <c r="DE620" s="794"/>
      <c r="DF620" s="794"/>
      <c r="DG620" s="794"/>
      <c r="DH620" s="794"/>
      <c r="DI620" s="794"/>
      <c r="DJ620" s="794"/>
      <c r="DK620" s="794"/>
      <c r="DL620" s="794"/>
      <c r="DM620" s="794"/>
      <c r="DN620" s="794"/>
      <c r="DO620" s="794"/>
      <c r="DP620" s="794"/>
      <c r="DQ620" s="794"/>
      <c r="DR620" s="812" t="str">
        <f t="shared" si="154"/>
        <v/>
      </c>
      <c r="DS620" s="806" t="str">
        <f t="shared" si="155"/>
        <v/>
      </c>
      <c r="DT620" s="807" t="str">
        <f t="shared" si="156"/>
        <v/>
      </c>
      <c r="DU620" s="807" t="str">
        <f t="shared" si="157"/>
        <v/>
      </c>
      <c r="DV620" s="808" t="str">
        <f t="shared" si="158"/>
        <v/>
      </c>
      <c r="DW620" s="793"/>
      <c r="DX620" s="794"/>
      <c r="DY620" s="794"/>
      <c r="DZ620" s="797"/>
      <c r="EA620" s="797"/>
      <c r="EB620" s="797"/>
      <c r="EC620" s="797"/>
      <c r="ED620" s="797"/>
      <c r="EE620" s="797"/>
      <c r="EF620" s="797"/>
      <c r="EG620" s="797"/>
      <c r="EH620" s="797"/>
      <c r="EI620" s="797"/>
      <c r="EJ620" s="797"/>
      <c r="EK620" s="797"/>
      <c r="EL620" s="797"/>
      <c r="EM620" s="794"/>
      <c r="EN620" s="794"/>
      <c r="EO620" s="794"/>
      <c r="EP620" s="794"/>
      <c r="EQ620" s="794"/>
      <c r="ER620" s="794"/>
      <c r="ES620" s="794"/>
      <c r="ET620" s="794"/>
      <c r="EU620" s="794"/>
      <c r="EV620" s="794"/>
      <c r="EW620" s="794"/>
      <c r="EX620" s="794"/>
      <c r="EY620" s="794"/>
      <c r="EZ620" s="797"/>
      <c r="FA620" s="794"/>
      <c r="FB620" s="794"/>
      <c r="FC620" s="794"/>
      <c r="FD620" s="794"/>
      <c r="FE620" s="794"/>
      <c r="FF620" s="794"/>
      <c r="FG620" s="794"/>
      <c r="FH620" s="794"/>
      <c r="FI620" s="794"/>
      <c r="FJ620" s="794"/>
      <c r="FK620" s="794"/>
      <c r="FL620" s="794"/>
      <c r="FM620" s="794"/>
      <c r="FN620" s="794"/>
      <c r="FO620" s="794"/>
      <c r="FP620" s="794"/>
      <c r="FQ620" s="794"/>
      <c r="FR620" s="794"/>
      <c r="FS620" s="794"/>
      <c r="FT620" s="794"/>
      <c r="FU620" s="794"/>
      <c r="FV620" s="812" t="str">
        <f t="shared" si="149"/>
        <v/>
      </c>
      <c r="FW620" s="806" t="str">
        <f t="shared" si="150"/>
        <v/>
      </c>
      <c r="FX620" s="807" t="str">
        <f t="shared" si="151"/>
        <v/>
      </c>
      <c r="FY620" s="807" t="str">
        <f t="shared" si="152"/>
        <v/>
      </c>
      <c r="FZ620" s="808" t="str">
        <f t="shared" si="153"/>
        <v/>
      </c>
    </row>
    <row r="621" spans="14:182" x14ac:dyDescent="0.2">
      <c r="N621" s="804">
        <f>SUM(AirVision!A620)</f>
        <v>0</v>
      </c>
      <c r="O621" s="793"/>
      <c r="P621" s="794"/>
      <c r="Q621" s="794"/>
      <c r="R621" s="794"/>
      <c r="S621" s="794"/>
      <c r="T621" s="794"/>
      <c r="U621" s="794"/>
      <c r="V621" s="794"/>
      <c r="W621" s="794"/>
      <c r="X621" s="794"/>
      <c r="Y621" s="794"/>
      <c r="Z621" s="794"/>
      <c r="AA621" s="794"/>
      <c r="AB621" s="794"/>
      <c r="AC621" s="794"/>
      <c r="AD621" s="794"/>
      <c r="AE621" s="794"/>
      <c r="AF621" s="794"/>
      <c r="AG621" s="794"/>
      <c r="AH621" s="794"/>
      <c r="AI621" s="794"/>
      <c r="AJ621" s="794"/>
      <c r="AK621" s="794"/>
      <c r="AL621" s="794"/>
      <c r="AM621" s="794"/>
      <c r="AN621" s="794"/>
      <c r="AO621" s="794"/>
      <c r="AP621" s="794"/>
      <c r="AQ621" s="794"/>
      <c r="AR621" s="794"/>
      <c r="AS621" s="794"/>
      <c r="AT621" s="794"/>
      <c r="AU621" s="794"/>
      <c r="AV621" s="794"/>
      <c r="AW621" s="794"/>
      <c r="AX621" s="794"/>
      <c r="AY621" s="794"/>
      <c r="AZ621" s="794"/>
      <c r="BA621" s="794"/>
      <c r="BB621" s="794"/>
      <c r="BC621" s="794"/>
      <c r="BD621" s="794"/>
      <c r="BE621" s="794"/>
      <c r="BF621" s="794"/>
      <c r="BG621" s="794"/>
      <c r="BH621" s="794"/>
      <c r="BI621" s="794"/>
      <c r="BJ621" s="794"/>
      <c r="BK621" s="794"/>
      <c r="BL621" s="794"/>
      <c r="BM621" s="794"/>
      <c r="BN621" s="812" t="str">
        <f t="shared" si="144"/>
        <v/>
      </c>
      <c r="BO621" s="806" t="str">
        <f t="shared" si="145"/>
        <v/>
      </c>
      <c r="BP621" s="807" t="str">
        <f t="shared" si="146"/>
        <v/>
      </c>
      <c r="BQ621" s="807" t="str">
        <f t="shared" si="147"/>
        <v/>
      </c>
      <c r="BR621" s="808" t="str">
        <f t="shared" si="148"/>
        <v/>
      </c>
      <c r="BS621" s="793"/>
      <c r="BT621" s="794"/>
      <c r="BU621" s="794"/>
      <c r="BV621" s="794"/>
      <c r="BW621" s="794"/>
      <c r="BX621" s="794"/>
      <c r="BY621" s="794"/>
      <c r="BZ621" s="794"/>
      <c r="CA621" s="794"/>
      <c r="CB621" s="794"/>
      <c r="CC621" s="794"/>
      <c r="CD621" s="794"/>
      <c r="CE621" s="794"/>
      <c r="CF621" s="794"/>
      <c r="CG621" s="794"/>
      <c r="CH621" s="794"/>
      <c r="CI621" s="794"/>
      <c r="CJ621" s="794"/>
      <c r="CK621" s="794"/>
      <c r="CL621" s="794"/>
      <c r="CM621" s="794"/>
      <c r="CN621" s="794"/>
      <c r="CO621" s="794"/>
      <c r="CP621" s="794"/>
      <c r="CQ621" s="794"/>
      <c r="CR621" s="794"/>
      <c r="CS621" s="794"/>
      <c r="CT621" s="794"/>
      <c r="CU621" s="794"/>
      <c r="CV621" s="794"/>
      <c r="CW621" s="794"/>
      <c r="CX621" s="794"/>
      <c r="CY621" s="794"/>
      <c r="CZ621" s="794"/>
      <c r="DA621" s="794"/>
      <c r="DB621" s="794"/>
      <c r="DC621" s="794"/>
      <c r="DD621" s="794"/>
      <c r="DE621" s="794"/>
      <c r="DF621" s="794"/>
      <c r="DG621" s="794"/>
      <c r="DH621" s="794"/>
      <c r="DI621" s="794"/>
      <c r="DJ621" s="794"/>
      <c r="DK621" s="794"/>
      <c r="DL621" s="794"/>
      <c r="DM621" s="794"/>
      <c r="DN621" s="794"/>
      <c r="DO621" s="794"/>
      <c r="DP621" s="794"/>
      <c r="DQ621" s="794"/>
      <c r="DR621" s="812" t="str">
        <f t="shared" si="154"/>
        <v/>
      </c>
      <c r="DS621" s="806" t="str">
        <f t="shared" si="155"/>
        <v/>
      </c>
      <c r="DT621" s="807" t="str">
        <f t="shared" si="156"/>
        <v/>
      </c>
      <c r="DU621" s="807" t="str">
        <f t="shared" si="157"/>
        <v/>
      </c>
      <c r="DV621" s="808" t="str">
        <f t="shared" si="158"/>
        <v/>
      </c>
      <c r="DW621" s="793"/>
      <c r="DX621" s="794"/>
      <c r="DY621" s="794"/>
      <c r="DZ621" s="797"/>
      <c r="EA621" s="797"/>
      <c r="EB621" s="797"/>
      <c r="EC621" s="797"/>
      <c r="ED621" s="797"/>
      <c r="EE621" s="797"/>
      <c r="EF621" s="797"/>
      <c r="EG621" s="797"/>
      <c r="EH621" s="797"/>
      <c r="EI621" s="797"/>
      <c r="EJ621" s="797"/>
      <c r="EK621" s="797"/>
      <c r="EL621" s="797"/>
      <c r="EM621" s="794"/>
      <c r="EN621" s="794"/>
      <c r="EO621" s="794"/>
      <c r="EP621" s="794"/>
      <c r="EQ621" s="794"/>
      <c r="ER621" s="794"/>
      <c r="ES621" s="794"/>
      <c r="ET621" s="794"/>
      <c r="EU621" s="794"/>
      <c r="EV621" s="794"/>
      <c r="EW621" s="794"/>
      <c r="EX621" s="794"/>
      <c r="EY621" s="794"/>
      <c r="EZ621" s="797"/>
      <c r="FA621" s="794"/>
      <c r="FB621" s="794"/>
      <c r="FC621" s="794"/>
      <c r="FD621" s="794"/>
      <c r="FE621" s="794"/>
      <c r="FF621" s="794"/>
      <c r="FG621" s="794"/>
      <c r="FH621" s="794"/>
      <c r="FI621" s="794"/>
      <c r="FJ621" s="794"/>
      <c r="FK621" s="794"/>
      <c r="FL621" s="794"/>
      <c r="FM621" s="794"/>
      <c r="FN621" s="794"/>
      <c r="FO621" s="794"/>
      <c r="FP621" s="794"/>
      <c r="FQ621" s="794"/>
      <c r="FR621" s="794"/>
      <c r="FS621" s="794"/>
      <c r="FT621" s="794"/>
      <c r="FU621" s="794"/>
      <c r="FV621" s="812" t="str">
        <f t="shared" si="149"/>
        <v/>
      </c>
      <c r="FW621" s="806" t="str">
        <f t="shared" si="150"/>
        <v/>
      </c>
      <c r="FX621" s="807" t="str">
        <f t="shared" si="151"/>
        <v/>
      </c>
      <c r="FY621" s="807" t="str">
        <f t="shared" si="152"/>
        <v/>
      </c>
      <c r="FZ621" s="808" t="str">
        <f t="shared" si="153"/>
        <v/>
      </c>
    </row>
    <row r="622" spans="14:182" x14ac:dyDescent="0.2">
      <c r="N622" s="804">
        <f>SUM(AirVision!A621)</f>
        <v>0</v>
      </c>
      <c r="O622" s="793"/>
      <c r="P622" s="794"/>
      <c r="Q622" s="794"/>
      <c r="R622" s="794"/>
      <c r="S622" s="794"/>
      <c r="T622" s="794"/>
      <c r="U622" s="794"/>
      <c r="V622" s="794"/>
      <c r="W622" s="794"/>
      <c r="X622" s="794"/>
      <c r="Y622" s="794"/>
      <c r="Z622" s="794"/>
      <c r="AA622" s="794"/>
      <c r="AB622" s="794"/>
      <c r="AC622" s="794"/>
      <c r="AD622" s="794"/>
      <c r="AE622" s="794"/>
      <c r="AF622" s="794"/>
      <c r="AG622" s="794"/>
      <c r="AH622" s="794"/>
      <c r="AI622" s="794"/>
      <c r="AJ622" s="794"/>
      <c r="AK622" s="794"/>
      <c r="AL622" s="794"/>
      <c r="AM622" s="794"/>
      <c r="AN622" s="794"/>
      <c r="AO622" s="794"/>
      <c r="AP622" s="794"/>
      <c r="AQ622" s="794"/>
      <c r="AR622" s="794"/>
      <c r="AS622" s="794"/>
      <c r="AT622" s="794"/>
      <c r="AU622" s="794"/>
      <c r="AV622" s="794"/>
      <c r="AW622" s="794"/>
      <c r="AX622" s="794"/>
      <c r="AY622" s="794"/>
      <c r="AZ622" s="794"/>
      <c r="BA622" s="794"/>
      <c r="BB622" s="794"/>
      <c r="BC622" s="794"/>
      <c r="BD622" s="794"/>
      <c r="BE622" s="794"/>
      <c r="BF622" s="794"/>
      <c r="BG622" s="794"/>
      <c r="BH622" s="794"/>
      <c r="BI622" s="794"/>
      <c r="BJ622" s="794"/>
      <c r="BK622" s="794"/>
      <c r="BL622" s="794"/>
      <c r="BM622" s="794"/>
      <c r="BN622" s="812" t="str">
        <f t="shared" si="144"/>
        <v/>
      </c>
      <c r="BO622" s="806" t="str">
        <f t="shared" si="145"/>
        <v/>
      </c>
      <c r="BP622" s="807" t="str">
        <f t="shared" si="146"/>
        <v/>
      </c>
      <c r="BQ622" s="807" t="str">
        <f t="shared" si="147"/>
        <v/>
      </c>
      <c r="BR622" s="808" t="str">
        <f t="shared" si="148"/>
        <v/>
      </c>
      <c r="BS622" s="793"/>
      <c r="BT622" s="794"/>
      <c r="BU622" s="794"/>
      <c r="BV622" s="794"/>
      <c r="BW622" s="794"/>
      <c r="BX622" s="794"/>
      <c r="BY622" s="794"/>
      <c r="BZ622" s="794"/>
      <c r="CA622" s="794"/>
      <c r="CB622" s="794"/>
      <c r="CC622" s="794"/>
      <c r="CD622" s="794"/>
      <c r="CE622" s="794"/>
      <c r="CF622" s="794"/>
      <c r="CG622" s="794"/>
      <c r="CH622" s="794"/>
      <c r="CI622" s="794"/>
      <c r="CJ622" s="794"/>
      <c r="CK622" s="794"/>
      <c r="CL622" s="794"/>
      <c r="CM622" s="794"/>
      <c r="CN622" s="794"/>
      <c r="CO622" s="794"/>
      <c r="CP622" s="794"/>
      <c r="CQ622" s="794"/>
      <c r="CR622" s="794"/>
      <c r="CS622" s="794"/>
      <c r="CT622" s="794"/>
      <c r="CU622" s="794"/>
      <c r="CV622" s="794"/>
      <c r="CW622" s="794"/>
      <c r="CX622" s="794"/>
      <c r="CY622" s="794"/>
      <c r="CZ622" s="794"/>
      <c r="DA622" s="794"/>
      <c r="DB622" s="794"/>
      <c r="DC622" s="794"/>
      <c r="DD622" s="794"/>
      <c r="DE622" s="794"/>
      <c r="DF622" s="794"/>
      <c r="DG622" s="794"/>
      <c r="DH622" s="794"/>
      <c r="DI622" s="794"/>
      <c r="DJ622" s="794"/>
      <c r="DK622" s="794"/>
      <c r="DL622" s="794"/>
      <c r="DM622" s="794"/>
      <c r="DN622" s="794"/>
      <c r="DO622" s="794"/>
      <c r="DP622" s="794"/>
      <c r="DQ622" s="794"/>
      <c r="DR622" s="812" t="str">
        <f t="shared" si="154"/>
        <v/>
      </c>
      <c r="DS622" s="806" t="str">
        <f t="shared" si="155"/>
        <v/>
      </c>
      <c r="DT622" s="807" t="str">
        <f t="shared" si="156"/>
        <v/>
      </c>
      <c r="DU622" s="807" t="str">
        <f t="shared" si="157"/>
        <v/>
      </c>
      <c r="DV622" s="808" t="str">
        <f t="shared" si="158"/>
        <v/>
      </c>
      <c r="DW622" s="793"/>
      <c r="DX622" s="794"/>
      <c r="DY622" s="794"/>
      <c r="DZ622" s="797"/>
      <c r="EA622" s="797"/>
      <c r="EB622" s="797"/>
      <c r="EC622" s="797"/>
      <c r="ED622" s="797"/>
      <c r="EE622" s="797"/>
      <c r="EF622" s="797"/>
      <c r="EG622" s="797"/>
      <c r="EH622" s="797"/>
      <c r="EI622" s="797"/>
      <c r="EJ622" s="797"/>
      <c r="EK622" s="797"/>
      <c r="EL622" s="797"/>
      <c r="EM622" s="794"/>
      <c r="EN622" s="794"/>
      <c r="EO622" s="794"/>
      <c r="EP622" s="794"/>
      <c r="EQ622" s="794"/>
      <c r="ER622" s="794"/>
      <c r="ES622" s="794"/>
      <c r="ET622" s="794"/>
      <c r="EU622" s="794"/>
      <c r="EV622" s="794"/>
      <c r="EW622" s="794"/>
      <c r="EX622" s="794"/>
      <c r="EY622" s="794"/>
      <c r="EZ622" s="797"/>
      <c r="FA622" s="794"/>
      <c r="FB622" s="794"/>
      <c r="FC622" s="794"/>
      <c r="FD622" s="794"/>
      <c r="FE622" s="794"/>
      <c r="FF622" s="794"/>
      <c r="FG622" s="794"/>
      <c r="FH622" s="794"/>
      <c r="FI622" s="794"/>
      <c r="FJ622" s="794"/>
      <c r="FK622" s="794"/>
      <c r="FL622" s="794"/>
      <c r="FM622" s="794"/>
      <c r="FN622" s="794"/>
      <c r="FO622" s="794"/>
      <c r="FP622" s="794"/>
      <c r="FQ622" s="794"/>
      <c r="FR622" s="794"/>
      <c r="FS622" s="794"/>
      <c r="FT622" s="794"/>
      <c r="FU622" s="794"/>
      <c r="FV622" s="812" t="str">
        <f t="shared" si="149"/>
        <v/>
      </c>
      <c r="FW622" s="806" t="str">
        <f t="shared" si="150"/>
        <v/>
      </c>
      <c r="FX622" s="807" t="str">
        <f t="shared" si="151"/>
        <v/>
      </c>
      <c r="FY622" s="807" t="str">
        <f t="shared" si="152"/>
        <v/>
      </c>
      <c r="FZ622" s="808" t="str">
        <f t="shared" si="153"/>
        <v/>
      </c>
    </row>
    <row r="623" spans="14:182" x14ac:dyDescent="0.2">
      <c r="N623" s="804">
        <f>SUM(AirVision!A622)</f>
        <v>0</v>
      </c>
      <c r="O623" s="793"/>
      <c r="P623" s="794"/>
      <c r="Q623" s="794"/>
      <c r="R623" s="794"/>
      <c r="S623" s="794"/>
      <c r="T623" s="794"/>
      <c r="U623" s="794"/>
      <c r="V623" s="794"/>
      <c r="W623" s="794"/>
      <c r="X623" s="794"/>
      <c r="Y623" s="794"/>
      <c r="Z623" s="794"/>
      <c r="AA623" s="794"/>
      <c r="AB623" s="794"/>
      <c r="AC623" s="794"/>
      <c r="AD623" s="794"/>
      <c r="AE623" s="794"/>
      <c r="AF623" s="794"/>
      <c r="AG623" s="794"/>
      <c r="AH623" s="794"/>
      <c r="AI623" s="794"/>
      <c r="AJ623" s="794"/>
      <c r="AK623" s="794"/>
      <c r="AL623" s="794"/>
      <c r="AM623" s="794"/>
      <c r="AN623" s="794"/>
      <c r="AO623" s="794"/>
      <c r="AP623" s="794"/>
      <c r="AQ623" s="794"/>
      <c r="AR623" s="794"/>
      <c r="AS623" s="794"/>
      <c r="AT623" s="794"/>
      <c r="AU623" s="794"/>
      <c r="AV623" s="794"/>
      <c r="AW623" s="794"/>
      <c r="AX623" s="794"/>
      <c r="AY623" s="794"/>
      <c r="AZ623" s="794"/>
      <c r="BA623" s="794"/>
      <c r="BB623" s="794"/>
      <c r="BC623" s="794"/>
      <c r="BD623" s="794"/>
      <c r="BE623" s="794"/>
      <c r="BF623" s="794"/>
      <c r="BG623" s="794"/>
      <c r="BH623" s="794"/>
      <c r="BI623" s="794"/>
      <c r="BJ623" s="794"/>
      <c r="BK623" s="794"/>
      <c r="BL623" s="794"/>
      <c r="BM623" s="794"/>
      <c r="BN623" s="812" t="str">
        <f t="shared" si="144"/>
        <v/>
      </c>
      <c r="BO623" s="806" t="str">
        <f t="shared" si="145"/>
        <v/>
      </c>
      <c r="BP623" s="807" t="str">
        <f t="shared" si="146"/>
        <v/>
      </c>
      <c r="BQ623" s="807" t="str">
        <f t="shared" si="147"/>
        <v/>
      </c>
      <c r="BR623" s="808" t="str">
        <f t="shared" si="148"/>
        <v/>
      </c>
      <c r="BS623" s="793"/>
      <c r="BT623" s="794"/>
      <c r="BU623" s="794"/>
      <c r="BV623" s="794"/>
      <c r="BW623" s="794"/>
      <c r="BX623" s="794"/>
      <c r="BY623" s="794"/>
      <c r="BZ623" s="794"/>
      <c r="CA623" s="794"/>
      <c r="CB623" s="794"/>
      <c r="CC623" s="794"/>
      <c r="CD623" s="794"/>
      <c r="CE623" s="794"/>
      <c r="CF623" s="794"/>
      <c r="CG623" s="794"/>
      <c r="CH623" s="794"/>
      <c r="CI623" s="794"/>
      <c r="CJ623" s="794"/>
      <c r="CK623" s="794"/>
      <c r="CL623" s="794"/>
      <c r="CM623" s="794"/>
      <c r="CN623" s="794"/>
      <c r="CO623" s="794"/>
      <c r="CP623" s="794"/>
      <c r="CQ623" s="794"/>
      <c r="CR623" s="794"/>
      <c r="CS623" s="794"/>
      <c r="CT623" s="794"/>
      <c r="CU623" s="794"/>
      <c r="CV623" s="794"/>
      <c r="CW623" s="794"/>
      <c r="CX623" s="794"/>
      <c r="CY623" s="794"/>
      <c r="CZ623" s="794"/>
      <c r="DA623" s="794"/>
      <c r="DB623" s="794"/>
      <c r="DC623" s="794"/>
      <c r="DD623" s="794"/>
      <c r="DE623" s="794"/>
      <c r="DF623" s="794"/>
      <c r="DG623" s="794"/>
      <c r="DH623" s="794"/>
      <c r="DI623" s="794"/>
      <c r="DJ623" s="794"/>
      <c r="DK623" s="794"/>
      <c r="DL623" s="794"/>
      <c r="DM623" s="794"/>
      <c r="DN623" s="794"/>
      <c r="DO623" s="794"/>
      <c r="DP623" s="794"/>
      <c r="DQ623" s="794"/>
      <c r="DR623" s="812" t="str">
        <f t="shared" si="154"/>
        <v/>
      </c>
      <c r="DS623" s="806" t="str">
        <f t="shared" si="155"/>
        <v/>
      </c>
      <c r="DT623" s="807" t="str">
        <f t="shared" si="156"/>
        <v/>
      </c>
      <c r="DU623" s="807" t="str">
        <f t="shared" si="157"/>
        <v/>
      </c>
      <c r="DV623" s="808" t="str">
        <f t="shared" si="158"/>
        <v/>
      </c>
      <c r="DW623" s="793"/>
      <c r="DX623" s="794"/>
      <c r="DY623" s="794"/>
      <c r="DZ623" s="797"/>
      <c r="EA623" s="797"/>
      <c r="EB623" s="797"/>
      <c r="EC623" s="797"/>
      <c r="ED623" s="797"/>
      <c r="EE623" s="797"/>
      <c r="EF623" s="797"/>
      <c r="EG623" s="797"/>
      <c r="EH623" s="797"/>
      <c r="EI623" s="797"/>
      <c r="EJ623" s="797"/>
      <c r="EK623" s="797"/>
      <c r="EL623" s="797"/>
      <c r="EM623" s="794"/>
      <c r="EN623" s="794"/>
      <c r="EO623" s="794"/>
      <c r="EP623" s="794"/>
      <c r="EQ623" s="794"/>
      <c r="ER623" s="794"/>
      <c r="ES623" s="794"/>
      <c r="ET623" s="794"/>
      <c r="EU623" s="794"/>
      <c r="EV623" s="794"/>
      <c r="EW623" s="794"/>
      <c r="EX623" s="794"/>
      <c r="EY623" s="794"/>
      <c r="EZ623" s="797"/>
      <c r="FA623" s="794"/>
      <c r="FB623" s="794"/>
      <c r="FC623" s="794"/>
      <c r="FD623" s="794"/>
      <c r="FE623" s="794"/>
      <c r="FF623" s="794"/>
      <c r="FG623" s="794"/>
      <c r="FH623" s="794"/>
      <c r="FI623" s="794"/>
      <c r="FJ623" s="794"/>
      <c r="FK623" s="794"/>
      <c r="FL623" s="794"/>
      <c r="FM623" s="794"/>
      <c r="FN623" s="794"/>
      <c r="FO623" s="794"/>
      <c r="FP623" s="794"/>
      <c r="FQ623" s="794"/>
      <c r="FR623" s="794"/>
      <c r="FS623" s="794"/>
      <c r="FT623" s="794"/>
      <c r="FU623" s="794"/>
      <c r="FV623" s="812" t="str">
        <f t="shared" si="149"/>
        <v/>
      </c>
      <c r="FW623" s="806" t="str">
        <f t="shared" si="150"/>
        <v/>
      </c>
      <c r="FX623" s="807" t="str">
        <f t="shared" si="151"/>
        <v/>
      </c>
      <c r="FY623" s="807" t="str">
        <f t="shared" si="152"/>
        <v/>
      </c>
      <c r="FZ623" s="808" t="str">
        <f t="shared" si="153"/>
        <v/>
      </c>
    </row>
    <row r="624" spans="14:182" x14ac:dyDescent="0.2">
      <c r="N624" s="804">
        <f>SUM(AirVision!A623)</f>
        <v>0</v>
      </c>
      <c r="O624" s="793"/>
      <c r="P624" s="794"/>
      <c r="Q624" s="794"/>
      <c r="R624" s="794"/>
      <c r="S624" s="794"/>
      <c r="T624" s="794"/>
      <c r="U624" s="794"/>
      <c r="V624" s="794"/>
      <c r="W624" s="794"/>
      <c r="X624" s="794"/>
      <c r="Y624" s="794"/>
      <c r="Z624" s="794"/>
      <c r="AA624" s="794"/>
      <c r="AB624" s="794"/>
      <c r="AC624" s="794"/>
      <c r="AD624" s="794"/>
      <c r="AE624" s="794"/>
      <c r="AF624" s="794"/>
      <c r="AG624" s="794"/>
      <c r="AH624" s="794"/>
      <c r="AI624" s="794"/>
      <c r="AJ624" s="794"/>
      <c r="AK624" s="794"/>
      <c r="AL624" s="794"/>
      <c r="AM624" s="794"/>
      <c r="AN624" s="794"/>
      <c r="AO624" s="794"/>
      <c r="AP624" s="794"/>
      <c r="AQ624" s="794"/>
      <c r="AR624" s="794"/>
      <c r="AS624" s="794"/>
      <c r="AT624" s="794"/>
      <c r="AU624" s="794"/>
      <c r="AV624" s="794"/>
      <c r="AW624" s="794"/>
      <c r="AX624" s="794"/>
      <c r="AY624" s="794"/>
      <c r="AZ624" s="794"/>
      <c r="BA624" s="794"/>
      <c r="BB624" s="794"/>
      <c r="BC624" s="794"/>
      <c r="BD624" s="794"/>
      <c r="BE624" s="794"/>
      <c r="BF624" s="794"/>
      <c r="BG624" s="794"/>
      <c r="BH624" s="794"/>
      <c r="BI624" s="794"/>
      <c r="BJ624" s="794"/>
      <c r="BK624" s="794"/>
      <c r="BL624" s="794"/>
      <c r="BM624" s="794"/>
      <c r="BN624" s="812" t="str">
        <f t="shared" si="144"/>
        <v/>
      </c>
      <c r="BO624" s="806" t="str">
        <f t="shared" si="145"/>
        <v/>
      </c>
      <c r="BP624" s="807" t="str">
        <f t="shared" si="146"/>
        <v/>
      </c>
      <c r="BQ624" s="807" t="str">
        <f t="shared" si="147"/>
        <v/>
      </c>
      <c r="BR624" s="808" t="str">
        <f t="shared" si="148"/>
        <v/>
      </c>
      <c r="BS624" s="793"/>
      <c r="BT624" s="794"/>
      <c r="BU624" s="794"/>
      <c r="BV624" s="794"/>
      <c r="BW624" s="794"/>
      <c r="BX624" s="794"/>
      <c r="BY624" s="794"/>
      <c r="BZ624" s="794"/>
      <c r="CA624" s="794"/>
      <c r="CB624" s="794"/>
      <c r="CC624" s="794"/>
      <c r="CD624" s="794"/>
      <c r="CE624" s="794"/>
      <c r="CF624" s="794"/>
      <c r="CG624" s="794"/>
      <c r="CH624" s="794"/>
      <c r="CI624" s="794"/>
      <c r="CJ624" s="794"/>
      <c r="CK624" s="794"/>
      <c r="CL624" s="794"/>
      <c r="CM624" s="794"/>
      <c r="CN624" s="794"/>
      <c r="CO624" s="794"/>
      <c r="CP624" s="794"/>
      <c r="CQ624" s="794"/>
      <c r="CR624" s="794"/>
      <c r="CS624" s="794"/>
      <c r="CT624" s="794"/>
      <c r="CU624" s="794"/>
      <c r="CV624" s="794"/>
      <c r="CW624" s="794"/>
      <c r="CX624" s="794"/>
      <c r="CY624" s="794"/>
      <c r="CZ624" s="794"/>
      <c r="DA624" s="794"/>
      <c r="DB624" s="794"/>
      <c r="DC624" s="794"/>
      <c r="DD624" s="794"/>
      <c r="DE624" s="794"/>
      <c r="DF624" s="794"/>
      <c r="DG624" s="794"/>
      <c r="DH624" s="794"/>
      <c r="DI624" s="794"/>
      <c r="DJ624" s="794"/>
      <c r="DK624" s="794"/>
      <c r="DL624" s="794"/>
      <c r="DM624" s="794"/>
      <c r="DN624" s="794"/>
      <c r="DO624" s="794"/>
      <c r="DP624" s="794"/>
      <c r="DQ624" s="794"/>
      <c r="DR624" s="812" t="str">
        <f t="shared" si="154"/>
        <v/>
      </c>
      <c r="DS624" s="806" t="str">
        <f t="shared" si="155"/>
        <v/>
      </c>
      <c r="DT624" s="807" t="str">
        <f t="shared" si="156"/>
        <v/>
      </c>
      <c r="DU624" s="807" t="str">
        <f t="shared" si="157"/>
        <v/>
      </c>
      <c r="DV624" s="808" t="str">
        <f t="shared" si="158"/>
        <v/>
      </c>
      <c r="DW624" s="793"/>
      <c r="DX624" s="794"/>
      <c r="DY624" s="794"/>
      <c r="DZ624" s="797"/>
      <c r="EA624" s="797"/>
      <c r="EB624" s="797"/>
      <c r="EC624" s="797"/>
      <c r="ED624" s="797"/>
      <c r="EE624" s="797"/>
      <c r="EF624" s="797"/>
      <c r="EG624" s="797"/>
      <c r="EH624" s="797"/>
      <c r="EI624" s="797"/>
      <c r="EJ624" s="797"/>
      <c r="EK624" s="797"/>
      <c r="EL624" s="797"/>
      <c r="EM624" s="794"/>
      <c r="EN624" s="794"/>
      <c r="EO624" s="794"/>
      <c r="EP624" s="794"/>
      <c r="EQ624" s="794"/>
      <c r="ER624" s="794"/>
      <c r="ES624" s="794"/>
      <c r="ET624" s="794"/>
      <c r="EU624" s="794"/>
      <c r="EV624" s="794"/>
      <c r="EW624" s="794"/>
      <c r="EX624" s="794"/>
      <c r="EY624" s="794"/>
      <c r="EZ624" s="797"/>
      <c r="FA624" s="794"/>
      <c r="FB624" s="794"/>
      <c r="FC624" s="794"/>
      <c r="FD624" s="794"/>
      <c r="FE624" s="794"/>
      <c r="FF624" s="794"/>
      <c r="FG624" s="794"/>
      <c r="FH624" s="794"/>
      <c r="FI624" s="794"/>
      <c r="FJ624" s="794"/>
      <c r="FK624" s="794"/>
      <c r="FL624" s="794"/>
      <c r="FM624" s="794"/>
      <c r="FN624" s="794"/>
      <c r="FO624" s="794"/>
      <c r="FP624" s="794"/>
      <c r="FQ624" s="794"/>
      <c r="FR624" s="794"/>
      <c r="FS624" s="794"/>
      <c r="FT624" s="794"/>
      <c r="FU624" s="794"/>
      <c r="FV624" s="812" t="str">
        <f t="shared" si="149"/>
        <v/>
      </c>
      <c r="FW624" s="806" t="str">
        <f t="shared" si="150"/>
        <v/>
      </c>
      <c r="FX624" s="807" t="str">
        <f t="shared" si="151"/>
        <v/>
      </c>
      <c r="FY624" s="807" t="str">
        <f t="shared" si="152"/>
        <v/>
      </c>
      <c r="FZ624" s="808" t="str">
        <f t="shared" si="153"/>
        <v/>
      </c>
    </row>
    <row r="625" spans="14:182" x14ac:dyDescent="0.2">
      <c r="N625" s="804">
        <f>SUM(AirVision!A624)</f>
        <v>0</v>
      </c>
      <c r="O625" s="793"/>
      <c r="P625" s="794"/>
      <c r="Q625" s="794"/>
      <c r="R625" s="794"/>
      <c r="S625" s="794"/>
      <c r="T625" s="794"/>
      <c r="U625" s="794"/>
      <c r="V625" s="794"/>
      <c r="W625" s="794"/>
      <c r="X625" s="794"/>
      <c r="Y625" s="794"/>
      <c r="Z625" s="794"/>
      <c r="AA625" s="794"/>
      <c r="AB625" s="794"/>
      <c r="AC625" s="794"/>
      <c r="AD625" s="794"/>
      <c r="AE625" s="794"/>
      <c r="AF625" s="794"/>
      <c r="AG625" s="794"/>
      <c r="AH625" s="794"/>
      <c r="AI625" s="794"/>
      <c r="AJ625" s="794"/>
      <c r="AK625" s="794"/>
      <c r="AL625" s="794"/>
      <c r="AM625" s="794"/>
      <c r="AN625" s="794"/>
      <c r="AO625" s="794"/>
      <c r="AP625" s="794"/>
      <c r="AQ625" s="794"/>
      <c r="AR625" s="794"/>
      <c r="AS625" s="794"/>
      <c r="AT625" s="794"/>
      <c r="AU625" s="794"/>
      <c r="AV625" s="794"/>
      <c r="AW625" s="794"/>
      <c r="AX625" s="794"/>
      <c r="AY625" s="794"/>
      <c r="AZ625" s="794"/>
      <c r="BA625" s="794"/>
      <c r="BB625" s="794"/>
      <c r="BC625" s="794"/>
      <c r="BD625" s="794"/>
      <c r="BE625" s="794"/>
      <c r="BF625" s="794"/>
      <c r="BG625" s="794"/>
      <c r="BH625" s="794"/>
      <c r="BI625" s="794"/>
      <c r="BJ625" s="794"/>
      <c r="BK625" s="794"/>
      <c r="BL625" s="794"/>
      <c r="BM625" s="794"/>
      <c r="BN625" s="812" t="str">
        <f t="shared" si="144"/>
        <v/>
      </c>
      <c r="BO625" s="806" t="str">
        <f t="shared" si="145"/>
        <v/>
      </c>
      <c r="BP625" s="807" t="str">
        <f t="shared" si="146"/>
        <v/>
      </c>
      <c r="BQ625" s="807" t="str">
        <f t="shared" si="147"/>
        <v/>
      </c>
      <c r="BR625" s="808" t="str">
        <f t="shared" si="148"/>
        <v/>
      </c>
      <c r="BS625" s="793"/>
      <c r="BT625" s="794"/>
      <c r="BU625" s="794"/>
      <c r="BV625" s="794"/>
      <c r="BW625" s="794"/>
      <c r="BX625" s="794"/>
      <c r="BY625" s="794"/>
      <c r="BZ625" s="794"/>
      <c r="CA625" s="794"/>
      <c r="CB625" s="794"/>
      <c r="CC625" s="794"/>
      <c r="CD625" s="794"/>
      <c r="CE625" s="794"/>
      <c r="CF625" s="794"/>
      <c r="CG625" s="794"/>
      <c r="CH625" s="794"/>
      <c r="CI625" s="794"/>
      <c r="CJ625" s="794"/>
      <c r="CK625" s="794"/>
      <c r="CL625" s="794"/>
      <c r="CM625" s="794"/>
      <c r="CN625" s="794"/>
      <c r="CO625" s="794"/>
      <c r="CP625" s="794"/>
      <c r="CQ625" s="794"/>
      <c r="CR625" s="794"/>
      <c r="CS625" s="794"/>
      <c r="CT625" s="794"/>
      <c r="CU625" s="794"/>
      <c r="CV625" s="794"/>
      <c r="CW625" s="794"/>
      <c r="CX625" s="794"/>
      <c r="CY625" s="794"/>
      <c r="CZ625" s="794"/>
      <c r="DA625" s="794"/>
      <c r="DB625" s="794"/>
      <c r="DC625" s="794"/>
      <c r="DD625" s="794"/>
      <c r="DE625" s="794"/>
      <c r="DF625" s="794"/>
      <c r="DG625" s="794"/>
      <c r="DH625" s="794"/>
      <c r="DI625" s="794"/>
      <c r="DJ625" s="794"/>
      <c r="DK625" s="794"/>
      <c r="DL625" s="794"/>
      <c r="DM625" s="794"/>
      <c r="DN625" s="794"/>
      <c r="DO625" s="794"/>
      <c r="DP625" s="794"/>
      <c r="DQ625" s="794"/>
      <c r="DR625" s="812" t="str">
        <f t="shared" si="154"/>
        <v/>
      </c>
      <c r="DS625" s="806" t="str">
        <f t="shared" si="155"/>
        <v/>
      </c>
      <c r="DT625" s="807" t="str">
        <f t="shared" si="156"/>
        <v/>
      </c>
      <c r="DU625" s="807" t="str">
        <f t="shared" si="157"/>
        <v/>
      </c>
      <c r="DV625" s="808" t="str">
        <f t="shared" si="158"/>
        <v/>
      </c>
      <c r="DW625" s="793"/>
      <c r="DX625" s="794"/>
      <c r="DY625" s="794"/>
      <c r="DZ625" s="797"/>
      <c r="EA625" s="797"/>
      <c r="EB625" s="797"/>
      <c r="EC625" s="797"/>
      <c r="ED625" s="797"/>
      <c r="EE625" s="797"/>
      <c r="EF625" s="797"/>
      <c r="EG625" s="797"/>
      <c r="EH625" s="797"/>
      <c r="EI625" s="797"/>
      <c r="EJ625" s="797"/>
      <c r="EK625" s="797"/>
      <c r="EL625" s="797"/>
      <c r="EM625" s="794"/>
      <c r="EN625" s="794"/>
      <c r="EO625" s="794"/>
      <c r="EP625" s="794"/>
      <c r="EQ625" s="794"/>
      <c r="ER625" s="794"/>
      <c r="ES625" s="794"/>
      <c r="ET625" s="794"/>
      <c r="EU625" s="794"/>
      <c r="EV625" s="794"/>
      <c r="EW625" s="794"/>
      <c r="EX625" s="794"/>
      <c r="EY625" s="794"/>
      <c r="EZ625" s="797"/>
      <c r="FA625" s="794"/>
      <c r="FB625" s="794"/>
      <c r="FC625" s="794"/>
      <c r="FD625" s="794"/>
      <c r="FE625" s="794"/>
      <c r="FF625" s="794"/>
      <c r="FG625" s="794"/>
      <c r="FH625" s="794"/>
      <c r="FI625" s="794"/>
      <c r="FJ625" s="794"/>
      <c r="FK625" s="794"/>
      <c r="FL625" s="794"/>
      <c r="FM625" s="794"/>
      <c r="FN625" s="794"/>
      <c r="FO625" s="794"/>
      <c r="FP625" s="794"/>
      <c r="FQ625" s="794"/>
      <c r="FR625" s="794"/>
      <c r="FS625" s="794"/>
      <c r="FT625" s="794"/>
      <c r="FU625" s="794"/>
      <c r="FV625" s="812" t="str">
        <f t="shared" si="149"/>
        <v/>
      </c>
      <c r="FW625" s="806" t="str">
        <f t="shared" si="150"/>
        <v/>
      </c>
      <c r="FX625" s="807" t="str">
        <f t="shared" si="151"/>
        <v/>
      </c>
      <c r="FY625" s="807" t="str">
        <f t="shared" si="152"/>
        <v/>
      </c>
      <c r="FZ625" s="808" t="str">
        <f t="shared" si="153"/>
        <v/>
      </c>
    </row>
    <row r="626" spans="14:182" x14ac:dyDescent="0.2">
      <c r="N626" s="804">
        <f>SUM(AirVision!A625)</f>
        <v>0</v>
      </c>
      <c r="O626" s="793"/>
      <c r="P626" s="794"/>
      <c r="Q626" s="794"/>
      <c r="R626" s="794"/>
      <c r="S626" s="794"/>
      <c r="T626" s="794"/>
      <c r="U626" s="794"/>
      <c r="V626" s="794"/>
      <c r="W626" s="794"/>
      <c r="X626" s="794"/>
      <c r="Y626" s="794"/>
      <c r="Z626" s="794"/>
      <c r="AA626" s="794"/>
      <c r="AB626" s="794"/>
      <c r="AC626" s="794"/>
      <c r="AD626" s="794"/>
      <c r="AE626" s="794"/>
      <c r="AF626" s="794"/>
      <c r="AG626" s="794"/>
      <c r="AH626" s="794"/>
      <c r="AI626" s="794"/>
      <c r="AJ626" s="794"/>
      <c r="AK626" s="794"/>
      <c r="AL626" s="794"/>
      <c r="AM626" s="794"/>
      <c r="AN626" s="794"/>
      <c r="AO626" s="794"/>
      <c r="AP626" s="794"/>
      <c r="AQ626" s="794"/>
      <c r="AR626" s="794"/>
      <c r="AS626" s="794"/>
      <c r="AT626" s="794"/>
      <c r="AU626" s="794"/>
      <c r="AV626" s="794"/>
      <c r="AW626" s="794"/>
      <c r="AX626" s="794"/>
      <c r="AY626" s="794"/>
      <c r="AZ626" s="794"/>
      <c r="BA626" s="794"/>
      <c r="BB626" s="794"/>
      <c r="BC626" s="794"/>
      <c r="BD626" s="794"/>
      <c r="BE626" s="794"/>
      <c r="BF626" s="794"/>
      <c r="BG626" s="794"/>
      <c r="BH626" s="794"/>
      <c r="BI626" s="794"/>
      <c r="BJ626" s="794"/>
      <c r="BK626" s="794"/>
      <c r="BL626" s="794"/>
      <c r="BM626" s="794"/>
      <c r="BN626" s="812" t="str">
        <f t="shared" si="144"/>
        <v/>
      </c>
      <c r="BO626" s="806" t="str">
        <f t="shared" si="145"/>
        <v/>
      </c>
      <c r="BP626" s="807" t="str">
        <f t="shared" si="146"/>
        <v/>
      </c>
      <c r="BQ626" s="807" t="str">
        <f t="shared" si="147"/>
        <v/>
      </c>
      <c r="BR626" s="808" t="str">
        <f t="shared" si="148"/>
        <v/>
      </c>
      <c r="BS626" s="793"/>
      <c r="BT626" s="794"/>
      <c r="BU626" s="794"/>
      <c r="BV626" s="794"/>
      <c r="BW626" s="794"/>
      <c r="BX626" s="794"/>
      <c r="BY626" s="794"/>
      <c r="BZ626" s="794"/>
      <c r="CA626" s="794"/>
      <c r="CB626" s="794"/>
      <c r="CC626" s="794"/>
      <c r="CD626" s="794"/>
      <c r="CE626" s="794"/>
      <c r="CF626" s="794"/>
      <c r="CG626" s="794"/>
      <c r="CH626" s="794"/>
      <c r="CI626" s="794"/>
      <c r="CJ626" s="794"/>
      <c r="CK626" s="794"/>
      <c r="CL626" s="794"/>
      <c r="CM626" s="794"/>
      <c r="CN626" s="794"/>
      <c r="CO626" s="794"/>
      <c r="CP626" s="794"/>
      <c r="CQ626" s="794"/>
      <c r="CR626" s="794"/>
      <c r="CS626" s="794"/>
      <c r="CT626" s="794"/>
      <c r="CU626" s="794"/>
      <c r="CV626" s="794"/>
      <c r="CW626" s="794"/>
      <c r="CX626" s="794"/>
      <c r="CY626" s="794"/>
      <c r="CZ626" s="794"/>
      <c r="DA626" s="794"/>
      <c r="DB626" s="794"/>
      <c r="DC626" s="794"/>
      <c r="DD626" s="794"/>
      <c r="DE626" s="794"/>
      <c r="DF626" s="794"/>
      <c r="DG626" s="794"/>
      <c r="DH626" s="794"/>
      <c r="DI626" s="794"/>
      <c r="DJ626" s="794"/>
      <c r="DK626" s="794"/>
      <c r="DL626" s="794"/>
      <c r="DM626" s="794"/>
      <c r="DN626" s="794"/>
      <c r="DO626" s="794"/>
      <c r="DP626" s="794"/>
      <c r="DQ626" s="794"/>
      <c r="DR626" s="812" t="str">
        <f t="shared" si="154"/>
        <v/>
      </c>
      <c r="DS626" s="806" t="str">
        <f t="shared" si="155"/>
        <v/>
      </c>
      <c r="DT626" s="807" t="str">
        <f t="shared" si="156"/>
        <v/>
      </c>
      <c r="DU626" s="807" t="str">
        <f t="shared" si="157"/>
        <v/>
      </c>
      <c r="DV626" s="808" t="str">
        <f t="shared" si="158"/>
        <v/>
      </c>
      <c r="DW626" s="793"/>
      <c r="DX626" s="794"/>
      <c r="DY626" s="794"/>
      <c r="DZ626" s="797"/>
      <c r="EA626" s="797"/>
      <c r="EB626" s="797"/>
      <c r="EC626" s="797"/>
      <c r="ED626" s="797"/>
      <c r="EE626" s="797"/>
      <c r="EF626" s="797"/>
      <c r="EG626" s="797"/>
      <c r="EH626" s="797"/>
      <c r="EI626" s="797"/>
      <c r="EJ626" s="797"/>
      <c r="EK626" s="797"/>
      <c r="EL626" s="797"/>
      <c r="EM626" s="794"/>
      <c r="EN626" s="794"/>
      <c r="EO626" s="794"/>
      <c r="EP626" s="794"/>
      <c r="EQ626" s="794"/>
      <c r="ER626" s="794"/>
      <c r="ES626" s="794"/>
      <c r="ET626" s="794"/>
      <c r="EU626" s="794"/>
      <c r="EV626" s="794"/>
      <c r="EW626" s="794"/>
      <c r="EX626" s="794"/>
      <c r="EY626" s="794"/>
      <c r="EZ626" s="797"/>
      <c r="FA626" s="794"/>
      <c r="FB626" s="794"/>
      <c r="FC626" s="794"/>
      <c r="FD626" s="794"/>
      <c r="FE626" s="794"/>
      <c r="FF626" s="794"/>
      <c r="FG626" s="794"/>
      <c r="FH626" s="794"/>
      <c r="FI626" s="794"/>
      <c r="FJ626" s="794"/>
      <c r="FK626" s="794"/>
      <c r="FL626" s="794"/>
      <c r="FM626" s="794"/>
      <c r="FN626" s="794"/>
      <c r="FO626" s="794"/>
      <c r="FP626" s="794"/>
      <c r="FQ626" s="794"/>
      <c r="FR626" s="794"/>
      <c r="FS626" s="794"/>
      <c r="FT626" s="794"/>
      <c r="FU626" s="794"/>
      <c r="FV626" s="812" t="str">
        <f t="shared" si="149"/>
        <v/>
      </c>
      <c r="FW626" s="806" t="str">
        <f t="shared" si="150"/>
        <v/>
      </c>
      <c r="FX626" s="807" t="str">
        <f t="shared" si="151"/>
        <v/>
      </c>
      <c r="FY626" s="807" t="str">
        <f t="shared" si="152"/>
        <v/>
      </c>
      <c r="FZ626" s="808" t="str">
        <f t="shared" si="153"/>
        <v/>
      </c>
    </row>
    <row r="627" spans="14:182" x14ac:dyDescent="0.2">
      <c r="N627" s="804">
        <f>SUM(AirVision!A626)</f>
        <v>0</v>
      </c>
      <c r="O627" s="793"/>
      <c r="P627" s="794"/>
      <c r="Q627" s="794"/>
      <c r="R627" s="794"/>
      <c r="S627" s="794"/>
      <c r="T627" s="794"/>
      <c r="U627" s="794"/>
      <c r="V627" s="794"/>
      <c r="W627" s="794"/>
      <c r="X627" s="794"/>
      <c r="Y627" s="794"/>
      <c r="Z627" s="794"/>
      <c r="AA627" s="794"/>
      <c r="AB627" s="794"/>
      <c r="AC627" s="794"/>
      <c r="AD627" s="794"/>
      <c r="AE627" s="794"/>
      <c r="AF627" s="794"/>
      <c r="AG627" s="794"/>
      <c r="AH627" s="794"/>
      <c r="AI627" s="794"/>
      <c r="AJ627" s="794"/>
      <c r="AK627" s="794"/>
      <c r="AL627" s="794"/>
      <c r="AM627" s="794"/>
      <c r="AN627" s="794"/>
      <c r="AO627" s="794"/>
      <c r="AP627" s="794"/>
      <c r="AQ627" s="794"/>
      <c r="AR627" s="794"/>
      <c r="AS627" s="794"/>
      <c r="AT627" s="794"/>
      <c r="AU627" s="794"/>
      <c r="AV627" s="794"/>
      <c r="AW627" s="794"/>
      <c r="AX627" s="794"/>
      <c r="AY627" s="794"/>
      <c r="AZ627" s="794"/>
      <c r="BA627" s="794"/>
      <c r="BB627" s="794"/>
      <c r="BC627" s="794"/>
      <c r="BD627" s="794"/>
      <c r="BE627" s="794"/>
      <c r="BF627" s="794"/>
      <c r="BG627" s="794"/>
      <c r="BH627" s="794"/>
      <c r="BI627" s="794"/>
      <c r="BJ627" s="794"/>
      <c r="BK627" s="794"/>
      <c r="BL627" s="794"/>
      <c r="BM627" s="794"/>
      <c r="BN627" s="812" t="str">
        <f t="shared" si="144"/>
        <v/>
      </c>
      <c r="BO627" s="806" t="str">
        <f t="shared" si="145"/>
        <v/>
      </c>
      <c r="BP627" s="807" t="str">
        <f t="shared" si="146"/>
        <v/>
      </c>
      <c r="BQ627" s="807" t="str">
        <f t="shared" si="147"/>
        <v/>
      </c>
      <c r="BR627" s="808" t="str">
        <f t="shared" si="148"/>
        <v/>
      </c>
      <c r="BS627" s="793"/>
      <c r="BT627" s="794"/>
      <c r="BU627" s="794"/>
      <c r="BV627" s="794"/>
      <c r="BW627" s="794"/>
      <c r="BX627" s="794"/>
      <c r="BY627" s="794"/>
      <c r="BZ627" s="794"/>
      <c r="CA627" s="794"/>
      <c r="CB627" s="794"/>
      <c r="CC627" s="794"/>
      <c r="CD627" s="794"/>
      <c r="CE627" s="794"/>
      <c r="CF627" s="794"/>
      <c r="CG627" s="794"/>
      <c r="CH627" s="794"/>
      <c r="CI627" s="794"/>
      <c r="CJ627" s="794"/>
      <c r="CK627" s="794"/>
      <c r="CL627" s="794"/>
      <c r="CM627" s="794"/>
      <c r="CN627" s="794"/>
      <c r="CO627" s="794"/>
      <c r="CP627" s="794"/>
      <c r="CQ627" s="794"/>
      <c r="CR627" s="794"/>
      <c r="CS627" s="794"/>
      <c r="CT627" s="794"/>
      <c r="CU627" s="794"/>
      <c r="CV627" s="794"/>
      <c r="CW627" s="794"/>
      <c r="CX627" s="794"/>
      <c r="CY627" s="794"/>
      <c r="CZ627" s="794"/>
      <c r="DA627" s="794"/>
      <c r="DB627" s="794"/>
      <c r="DC627" s="794"/>
      <c r="DD627" s="794"/>
      <c r="DE627" s="794"/>
      <c r="DF627" s="794"/>
      <c r="DG627" s="794"/>
      <c r="DH627" s="794"/>
      <c r="DI627" s="794"/>
      <c r="DJ627" s="794"/>
      <c r="DK627" s="794"/>
      <c r="DL627" s="794"/>
      <c r="DM627" s="794"/>
      <c r="DN627" s="794"/>
      <c r="DO627" s="794"/>
      <c r="DP627" s="794"/>
      <c r="DQ627" s="794"/>
      <c r="DR627" s="812" t="str">
        <f t="shared" si="154"/>
        <v/>
      </c>
      <c r="DS627" s="806" t="str">
        <f t="shared" si="155"/>
        <v/>
      </c>
      <c r="DT627" s="807" t="str">
        <f t="shared" si="156"/>
        <v/>
      </c>
      <c r="DU627" s="807" t="str">
        <f t="shared" si="157"/>
        <v/>
      </c>
      <c r="DV627" s="808" t="str">
        <f t="shared" si="158"/>
        <v/>
      </c>
      <c r="DW627" s="793"/>
      <c r="DX627" s="794"/>
      <c r="DY627" s="794"/>
      <c r="DZ627" s="797"/>
      <c r="EA627" s="797"/>
      <c r="EB627" s="797"/>
      <c r="EC627" s="797"/>
      <c r="ED627" s="797"/>
      <c r="EE627" s="797"/>
      <c r="EF627" s="797"/>
      <c r="EG627" s="797"/>
      <c r="EH627" s="797"/>
      <c r="EI627" s="797"/>
      <c r="EJ627" s="797"/>
      <c r="EK627" s="797"/>
      <c r="EL627" s="797"/>
      <c r="EM627" s="794"/>
      <c r="EN627" s="794"/>
      <c r="EO627" s="794"/>
      <c r="EP627" s="794"/>
      <c r="EQ627" s="794"/>
      <c r="ER627" s="794"/>
      <c r="ES627" s="794"/>
      <c r="ET627" s="794"/>
      <c r="EU627" s="794"/>
      <c r="EV627" s="794"/>
      <c r="EW627" s="794"/>
      <c r="EX627" s="794"/>
      <c r="EY627" s="794"/>
      <c r="EZ627" s="797"/>
      <c r="FA627" s="794"/>
      <c r="FB627" s="794"/>
      <c r="FC627" s="794"/>
      <c r="FD627" s="794"/>
      <c r="FE627" s="794"/>
      <c r="FF627" s="794"/>
      <c r="FG627" s="794"/>
      <c r="FH627" s="794"/>
      <c r="FI627" s="794"/>
      <c r="FJ627" s="794"/>
      <c r="FK627" s="794"/>
      <c r="FL627" s="794"/>
      <c r="FM627" s="794"/>
      <c r="FN627" s="794"/>
      <c r="FO627" s="794"/>
      <c r="FP627" s="794"/>
      <c r="FQ627" s="794"/>
      <c r="FR627" s="794"/>
      <c r="FS627" s="794"/>
      <c r="FT627" s="794"/>
      <c r="FU627" s="794"/>
      <c r="FV627" s="812" t="str">
        <f t="shared" si="149"/>
        <v/>
      </c>
      <c r="FW627" s="806" t="str">
        <f t="shared" si="150"/>
        <v/>
      </c>
      <c r="FX627" s="807" t="str">
        <f t="shared" si="151"/>
        <v/>
      </c>
      <c r="FY627" s="807" t="str">
        <f t="shared" si="152"/>
        <v/>
      </c>
      <c r="FZ627" s="808" t="str">
        <f t="shared" si="153"/>
        <v/>
      </c>
    </row>
    <row r="628" spans="14:182" x14ac:dyDescent="0.2">
      <c r="N628" s="804">
        <f>SUM(AirVision!A627)</f>
        <v>0</v>
      </c>
      <c r="O628" s="793"/>
      <c r="P628" s="794"/>
      <c r="Q628" s="794"/>
      <c r="R628" s="794"/>
      <c r="S628" s="794"/>
      <c r="T628" s="794"/>
      <c r="U628" s="794"/>
      <c r="V628" s="794"/>
      <c r="W628" s="794"/>
      <c r="X628" s="794"/>
      <c r="Y628" s="794"/>
      <c r="Z628" s="794"/>
      <c r="AA628" s="794"/>
      <c r="AB628" s="794"/>
      <c r="AC628" s="794"/>
      <c r="AD628" s="794"/>
      <c r="AE628" s="794"/>
      <c r="AF628" s="794"/>
      <c r="AG628" s="794"/>
      <c r="AH628" s="794"/>
      <c r="AI628" s="794"/>
      <c r="AJ628" s="794"/>
      <c r="AK628" s="794"/>
      <c r="AL628" s="794"/>
      <c r="AM628" s="794"/>
      <c r="AN628" s="794"/>
      <c r="AO628" s="794"/>
      <c r="AP628" s="794"/>
      <c r="AQ628" s="794"/>
      <c r="AR628" s="794"/>
      <c r="AS628" s="794"/>
      <c r="AT628" s="794"/>
      <c r="AU628" s="794"/>
      <c r="AV628" s="794"/>
      <c r="AW628" s="794"/>
      <c r="AX628" s="794"/>
      <c r="AY628" s="794"/>
      <c r="AZ628" s="794"/>
      <c r="BA628" s="794"/>
      <c r="BB628" s="794"/>
      <c r="BC628" s="794"/>
      <c r="BD628" s="794"/>
      <c r="BE628" s="794"/>
      <c r="BF628" s="794"/>
      <c r="BG628" s="794"/>
      <c r="BH628" s="794"/>
      <c r="BI628" s="794"/>
      <c r="BJ628" s="794"/>
      <c r="BK628" s="794"/>
      <c r="BL628" s="794"/>
      <c r="BM628" s="794"/>
      <c r="BN628" s="812" t="str">
        <f t="shared" si="144"/>
        <v/>
      </c>
      <c r="BO628" s="806" t="str">
        <f t="shared" si="145"/>
        <v/>
      </c>
      <c r="BP628" s="807" t="str">
        <f t="shared" si="146"/>
        <v/>
      </c>
      <c r="BQ628" s="807" t="str">
        <f t="shared" si="147"/>
        <v/>
      </c>
      <c r="BR628" s="808" t="str">
        <f t="shared" si="148"/>
        <v/>
      </c>
      <c r="BS628" s="793"/>
      <c r="BT628" s="794"/>
      <c r="BU628" s="794"/>
      <c r="BV628" s="794"/>
      <c r="BW628" s="794"/>
      <c r="BX628" s="794"/>
      <c r="BY628" s="794"/>
      <c r="BZ628" s="794"/>
      <c r="CA628" s="794"/>
      <c r="CB628" s="794"/>
      <c r="CC628" s="794"/>
      <c r="CD628" s="794"/>
      <c r="CE628" s="794"/>
      <c r="CF628" s="794"/>
      <c r="CG628" s="794"/>
      <c r="CH628" s="794"/>
      <c r="CI628" s="794"/>
      <c r="CJ628" s="794"/>
      <c r="CK628" s="794"/>
      <c r="CL628" s="794"/>
      <c r="CM628" s="794"/>
      <c r="CN628" s="794"/>
      <c r="CO628" s="794"/>
      <c r="CP628" s="794"/>
      <c r="CQ628" s="794"/>
      <c r="CR628" s="794"/>
      <c r="CS628" s="794"/>
      <c r="CT628" s="794"/>
      <c r="CU628" s="794"/>
      <c r="CV628" s="794"/>
      <c r="CW628" s="794"/>
      <c r="CX628" s="794"/>
      <c r="CY628" s="794"/>
      <c r="CZ628" s="794"/>
      <c r="DA628" s="794"/>
      <c r="DB628" s="794"/>
      <c r="DC628" s="794"/>
      <c r="DD628" s="794"/>
      <c r="DE628" s="794"/>
      <c r="DF628" s="794"/>
      <c r="DG628" s="794"/>
      <c r="DH628" s="794"/>
      <c r="DI628" s="794"/>
      <c r="DJ628" s="794"/>
      <c r="DK628" s="794"/>
      <c r="DL628" s="794"/>
      <c r="DM628" s="794"/>
      <c r="DN628" s="794"/>
      <c r="DO628" s="794"/>
      <c r="DP628" s="794"/>
      <c r="DQ628" s="794"/>
      <c r="DR628" s="812" t="str">
        <f t="shared" si="154"/>
        <v/>
      </c>
      <c r="DS628" s="806" t="str">
        <f t="shared" si="155"/>
        <v/>
      </c>
      <c r="DT628" s="807" t="str">
        <f t="shared" si="156"/>
        <v/>
      </c>
      <c r="DU628" s="807" t="str">
        <f t="shared" si="157"/>
        <v/>
      </c>
      <c r="DV628" s="808" t="str">
        <f t="shared" si="158"/>
        <v/>
      </c>
      <c r="DW628" s="793"/>
      <c r="DX628" s="794"/>
      <c r="DY628" s="794"/>
      <c r="DZ628" s="797"/>
      <c r="EA628" s="797"/>
      <c r="EB628" s="797"/>
      <c r="EC628" s="797"/>
      <c r="ED628" s="797"/>
      <c r="EE628" s="797"/>
      <c r="EF628" s="797"/>
      <c r="EG628" s="797"/>
      <c r="EH628" s="797"/>
      <c r="EI628" s="797"/>
      <c r="EJ628" s="797"/>
      <c r="EK628" s="797"/>
      <c r="EL628" s="797"/>
      <c r="EM628" s="794"/>
      <c r="EN628" s="794"/>
      <c r="EO628" s="794"/>
      <c r="EP628" s="794"/>
      <c r="EQ628" s="794"/>
      <c r="ER628" s="794"/>
      <c r="ES628" s="794"/>
      <c r="ET628" s="794"/>
      <c r="EU628" s="794"/>
      <c r="EV628" s="794"/>
      <c r="EW628" s="794"/>
      <c r="EX628" s="794"/>
      <c r="EY628" s="794"/>
      <c r="EZ628" s="797"/>
      <c r="FA628" s="794"/>
      <c r="FB628" s="794"/>
      <c r="FC628" s="794"/>
      <c r="FD628" s="794"/>
      <c r="FE628" s="794"/>
      <c r="FF628" s="794"/>
      <c r="FG628" s="794"/>
      <c r="FH628" s="794"/>
      <c r="FI628" s="794"/>
      <c r="FJ628" s="794"/>
      <c r="FK628" s="794"/>
      <c r="FL628" s="794"/>
      <c r="FM628" s="794"/>
      <c r="FN628" s="794"/>
      <c r="FO628" s="794"/>
      <c r="FP628" s="794"/>
      <c r="FQ628" s="794"/>
      <c r="FR628" s="794"/>
      <c r="FS628" s="794"/>
      <c r="FT628" s="794"/>
      <c r="FU628" s="794"/>
      <c r="FV628" s="812" t="str">
        <f t="shared" si="149"/>
        <v/>
      </c>
      <c r="FW628" s="806" t="str">
        <f t="shared" si="150"/>
        <v/>
      </c>
      <c r="FX628" s="807" t="str">
        <f t="shared" si="151"/>
        <v/>
      </c>
      <c r="FY628" s="807" t="str">
        <f t="shared" si="152"/>
        <v/>
      </c>
      <c r="FZ628" s="808" t="str">
        <f t="shared" si="153"/>
        <v/>
      </c>
    </row>
    <row r="629" spans="14:182" x14ac:dyDescent="0.2">
      <c r="N629" s="804">
        <f>SUM(AirVision!A628)</f>
        <v>0</v>
      </c>
      <c r="O629" s="793"/>
      <c r="P629" s="794"/>
      <c r="Q629" s="794"/>
      <c r="R629" s="794"/>
      <c r="S629" s="794"/>
      <c r="T629" s="794"/>
      <c r="U629" s="794"/>
      <c r="V629" s="794"/>
      <c r="W629" s="794"/>
      <c r="X629" s="794"/>
      <c r="Y629" s="794"/>
      <c r="Z629" s="794"/>
      <c r="AA629" s="794"/>
      <c r="AB629" s="794"/>
      <c r="AC629" s="794"/>
      <c r="AD629" s="794"/>
      <c r="AE629" s="794"/>
      <c r="AF629" s="794"/>
      <c r="AG629" s="794"/>
      <c r="AH629" s="794"/>
      <c r="AI629" s="794"/>
      <c r="AJ629" s="794"/>
      <c r="AK629" s="794"/>
      <c r="AL629" s="794"/>
      <c r="AM629" s="794"/>
      <c r="AN629" s="794"/>
      <c r="AO629" s="794"/>
      <c r="AP629" s="794"/>
      <c r="AQ629" s="794"/>
      <c r="AR629" s="794"/>
      <c r="AS629" s="794"/>
      <c r="AT629" s="794"/>
      <c r="AU629" s="794"/>
      <c r="AV629" s="794"/>
      <c r="AW629" s="794"/>
      <c r="AX629" s="794"/>
      <c r="AY629" s="794"/>
      <c r="AZ629" s="794"/>
      <c r="BA629" s="794"/>
      <c r="BB629" s="794"/>
      <c r="BC629" s="794"/>
      <c r="BD629" s="794"/>
      <c r="BE629" s="794"/>
      <c r="BF629" s="794"/>
      <c r="BG629" s="794"/>
      <c r="BH629" s="794"/>
      <c r="BI629" s="794"/>
      <c r="BJ629" s="794"/>
      <c r="BK629" s="794"/>
      <c r="BL629" s="794"/>
      <c r="BM629" s="794"/>
      <c r="BN629" s="812" t="str">
        <f t="shared" si="144"/>
        <v/>
      </c>
      <c r="BO629" s="806" t="str">
        <f t="shared" si="145"/>
        <v/>
      </c>
      <c r="BP629" s="807" t="str">
        <f t="shared" si="146"/>
        <v/>
      </c>
      <c r="BQ629" s="807" t="str">
        <f t="shared" si="147"/>
        <v/>
      </c>
      <c r="BR629" s="808" t="str">
        <f t="shared" si="148"/>
        <v/>
      </c>
      <c r="BS629" s="793"/>
      <c r="BT629" s="794"/>
      <c r="BU629" s="794"/>
      <c r="BV629" s="794"/>
      <c r="BW629" s="794"/>
      <c r="BX629" s="794"/>
      <c r="BY629" s="794"/>
      <c r="BZ629" s="794"/>
      <c r="CA629" s="794"/>
      <c r="CB629" s="794"/>
      <c r="CC629" s="794"/>
      <c r="CD629" s="794"/>
      <c r="CE629" s="794"/>
      <c r="CF629" s="794"/>
      <c r="CG629" s="794"/>
      <c r="CH629" s="794"/>
      <c r="CI629" s="794"/>
      <c r="CJ629" s="794"/>
      <c r="CK629" s="794"/>
      <c r="CL629" s="794"/>
      <c r="CM629" s="794"/>
      <c r="CN629" s="794"/>
      <c r="CO629" s="794"/>
      <c r="CP629" s="794"/>
      <c r="CQ629" s="794"/>
      <c r="CR629" s="794"/>
      <c r="CS629" s="794"/>
      <c r="CT629" s="794"/>
      <c r="CU629" s="794"/>
      <c r="CV629" s="794"/>
      <c r="CW629" s="794"/>
      <c r="CX629" s="794"/>
      <c r="CY629" s="794"/>
      <c r="CZ629" s="794"/>
      <c r="DA629" s="794"/>
      <c r="DB629" s="794"/>
      <c r="DC629" s="794"/>
      <c r="DD629" s="794"/>
      <c r="DE629" s="794"/>
      <c r="DF629" s="794"/>
      <c r="DG629" s="794"/>
      <c r="DH629" s="794"/>
      <c r="DI629" s="794"/>
      <c r="DJ629" s="794"/>
      <c r="DK629" s="794"/>
      <c r="DL629" s="794"/>
      <c r="DM629" s="794"/>
      <c r="DN629" s="794"/>
      <c r="DO629" s="794"/>
      <c r="DP629" s="794"/>
      <c r="DQ629" s="794"/>
      <c r="DR629" s="812" t="str">
        <f t="shared" si="154"/>
        <v/>
      </c>
      <c r="DS629" s="806" t="str">
        <f t="shared" si="155"/>
        <v/>
      </c>
      <c r="DT629" s="807" t="str">
        <f t="shared" si="156"/>
        <v/>
      </c>
      <c r="DU629" s="807" t="str">
        <f t="shared" si="157"/>
        <v/>
      </c>
      <c r="DV629" s="808" t="str">
        <f t="shared" si="158"/>
        <v/>
      </c>
      <c r="DW629" s="793"/>
      <c r="DX629" s="794"/>
      <c r="DY629" s="794"/>
      <c r="DZ629" s="797"/>
      <c r="EA629" s="797"/>
      <c r="EB629" s="797"/>
      <c r="EC629" s="797"/>
      <c r="ED629" s="797"/>
      <c r="EE629" s="797"/>
      <c r="EF629" s="797"/>
      <c r="EG629" s="797"/>
      <c r="EH629" s="797"/>
      <c r="EI629" s="797"/>
      <c r="EJ629" s="797"/>
      <c r="EK629" s="797"/>
      <c r="EL629" s="797"/>
      <c r="EM629" s="794"/>
      <c r="EN629" s="794"/>
      <c r="EO629" s="794"/>
      <c r="EP629" s="794"/>
      <c r="EQ629" s="794"/>
      <c r="ER629" s="794"/>
      <c r="ES629" s="794"/>
      <c r="ET629" s="794"/>
      <c r="EU629" s="794"/>
      <c r="EV629" s="794"/>
      <c r="EW629" s="794"/>
      <c r="EX629" s="794"/>
      <c r="EY629" s="794"/>
      <c r="EZ629" s="797"/>
      <c r="FA629" s="794"/>
      <c r="FB629" s="794"/>
      <c r="FC629" s="794"/>
      <c r="FD629" s="794"/>
      <c r="FE629" s="794"/>
      <c r="FF629" s="794"/>
      <c r="FG629" s="794"/>
      <c r="FH629" s="794"/>
      <c r="FI629" s="794"/>
      <c r="FJ629" s="794"/>
      <c r="FK629" s="794"/>
      <c r="FL629" s="794"/>
      <c r="FM629" s="794"/>
      <c r="FN629" s="794"/>
      <c r="FO629" s="794"/>
      <c r="FP629" s="794"/>
      <c r="FQ629" s="794"/>
      <c r="FR629" s="794"/>
      <c r="FS629" s="794"/>
      <c r="FT629" s="794"/>
      <c r="FU629" s="794"/>
      <c r="FV629" s="812" t="str">
        <f t="shared" si="149"/>
        <v/>
      </c>
      <c r="FW629" s="806" t="str">
        <f t="shared" si="150"/>
        <v/>
      </c>
      <c r="FX629" s="807" t="str">
        <f t="shared" si="151"/>
        <v/>
      </c>
      <c r="FY629" s="807" t="str">
        <f t="shared" si="152"/>
        <v/>
      </c>
      <c r="FZ629" s="808" t="str">
        <f t="shared" si="153"/>
        <v/>
      </c>
    </row>
    <row r="630" spans="14:182" x14ac:dyDescent="0.2">
      <c r="N630" s="804">
        <f>SUM(AirVision!A629)</f>
        <v>0</v>
      </c>
      <c r="O630" s="793"/>
      <c r="P630" s="794"/>
      <c r="Q630" s="794"/>
      <c r="R630" s="794"/>
      <c r="S630" s="794"/>
      <c r="T630" s="794"/>
      <c r="U630" s="794"/>
      <c r="V630" s="794"/>
      <c r="W630" s="794"/>
      <c r="X630" s="794"/>
      <c r="Y630" s="794"/>
      <c r="Z630" s="794"/>
      <c r="AA630" s="794"/>
      <c r="AB630" s="794"/>
      <c r="AC630" s="794"/>
      <c r="AD630" s="794"/>
      <c r="AE630" s="794"/>
      <c r="AF630" s="794"/>
      <c r="AG630" s="794"/>
      <c r="AH630" s="794"/>
      <c r="AI630" s="794"/>
      <c r="AJ630" s="794"/>
      <c r="AK630" s="794"/>
      <c r="AL630" s="794"/>
      <c r="AM630" s="794"/>
      <c r="AN630" s="794"/>
      <c r="AO630" s="794"/>
      <c r="AP630" s="794"/>
      <c r="AQ630" s="794"/>
      <c r="AR630" s="794"/>
      <c r="AS630" s="794"/>
      <c r="AT630" s="794"/>
      <c r="AU630" s="794"/>
      <c r="AV630" s="794"/>
      <c r="AW630" s="794"/>
      <c r="AX630" s="794"/>
      <c r="AY630" s="794"/>
      <c r="AZ630" s="794"/>
      <c r="BA630" s="794"/>
      <c r="BB630" s="794"/>
      <c r="BC630" s="794"/>
      <c r="BD630" s="794"/>
      <c r="BE630" s="794"/>
      <c r="BF630" s="794"/>
      <c r="BG630" s="794"/>
      <c r="BH630" s="794"/>
      <c r="BI630" s="794"/>
      <c r="BJ630" s="794"/>
      <c r="BK630" s="794"/>
      <c r="BL630" s="794"/>
      <c r="BM630" s="794"/>
      <c r="BN630" s="812" t="str">
        <f t="shared" si="144"/>
        <v/>
      </c>
      <c r="BO630" s="806" t="str">
        <f t="shared" si="145"/>
        <v/>
      </c>
      <c r="BP630" s="807" t="str">
        <f t="shared" si="146"/>
        <v/>
      </c>
      <c r="BQ630" s="807" t="str">
        <f t="shared" si="147"/>
        <v/>
      </c>
      <c r="BR630" s="808" t="str">
        <f t="shared" si="148"/>
        <v/>
      </c>
      <c r="BS630" s="793"/>
      <c r="BT630" s="794"/>
      <c r="BU630" s="794"/>
      <c r="BV630" s="794"/>
      <c r="BW630" s="794"/>
      <c r="BX630" s="794"/>
      <c r="BY630" s="794"/>
      <c r="BZ630" s="794"/>
      <c r="CA630" s="794"/>
      <c r="CB630" s="794"/>
      <c r="CC630" s="794"/>
      <c r="CD630" s="794"/>
      <c r="CE630" s="794"/>
      <c r="CF630" s="794"/>
      <c r="CG630" s="794"/>
      <c r="CH630" s="794"/>
      <c r="CI630" s="794"/>
      <c r="CJ630" s="794"/>
      <c r="CK630" s="794"/>
      <c r="CL630" s="794"/>
      <c r="CM630" s="794"/>
      <c r="CN630" s="794"/>
      <c r="CO630" s="794"/>
      <c r="CP630" s="794"/>
      <c r="CQ630" s="794"/>
      <c r="CR630" s="794"/>
      <c r="CS630" s="794"/>
      <c r="CT630" s="794"/>
      <c r="CU630" s="794"/>
      <c r="CV630" s="794"/>
      <c r="CW630" s="794"/>
      <c r="CX630" s="794"/>
      <c r="CY630" s="794"/>
      <c r="CZ630" s="794"/>
      <c r="DA630" s="794"/>
      <c r="DB630" s="794"/>
      <c r="DC630" s="794"/>
      <c r="DD630" s="794"/>
      <c r="DE630" s="794"/>
      <c r="DF630" s="794"/>
      <c r="DG630" s="794"/>
      <c r="DH630" s="794"/>
      <c r="DI630" s="794"/>
      <c r="DJ630" s="794"/>
      <c r="DK630" s="794"/>
      <c r="DL630" s="794"/>
      <c r="DM630" s="794"/>
      <c r="DN630" s="794"/>
      <c r="DO630" s="794"/>
      <c r="DP630" s="794"/>
      <c r="DQ630" s="794"/>
      <c r="DR630" s="812" t="str">
        <f t="shared" si="154"/>
        <v/>
      </c>
      <c r="DS630" s="806" t="str">
        <f t="shared" si="155"/>
        <v/>
      </c>
      <c r="DT630" s="807" t="str">
        <f t="shared" si="156"/>
        <v/>
      </c>
      <c r="DU630" s="807" t="str">
        <f t="shared" si="157"/>
        <v/>
      </c>
      <c r="DV630" s="808" t="str">
        <f t="shared" si="158"/>
        <v/>
      </c>
      <c r="DW630" s="793"/>
      <c r="DX630" s="794"/>
      <c r="DY630" s="794"/>
      <c r="DZ630" s="797"/>
      <c r="EA630" s="797"/>
      <c r="EB630" s="797"/>
      <c r="EC630" s="797"/>
      <c r="ED630" s="797"/>
      <c r="EE630" s="797"/>
      <c r="EF630" s="797"/>
      <c r="EG630" s="797"/>
      <c r="EH630" s="797"/>
      <c r="EI630" s="797"/>
      <c r="EJ630" s="797"/>
      <c r="EK630" s="797"/>
      <c r="EL630" s="797"/>
      <c r="EM630" s="794"/>
      <c r="EN630" s="794"/>
      <c r="EO630" s="794"/>
      <c r="EP630" s="794"/>
      <c r="EQ630" s="794"/>
      <c r="ER630" s="794"/>
      <c r="ES630" s="794"/>
      <c r="ET630" s="794"/>
      <c r="EU630" s="794"/>
      <c r="EV630" s="794"/>
      <c r="EW630" s="794"/>
      <c r="EX630" s="794"/>
      <c r="EY630" s="794"/>
      <c r="EZ630" s="797"/>
      <c r="FA630" s="794"/>
      <c r="FB630" s="794"/>
      <c r="FC630" s="794"/>
      <c r="FD630" s="794"/>
      <c r="FE630" s="794"/>
      <c r="FF630" s="794"/>
      <c r="FG630" s="794"/>
      <c r="FH630" s="794"/>
      <c r="FI630" s="794"/>
      <c r="FJ630" s="794"/>
      <c r="FK630" s="794"/>
      <c r="FL630" s="794"/>
      <c r="FM630" s="794"/>
      <c r="FN630" s="794"/>
      <c r="FO630" s="794"/>
      <c r="FP630" s="794"/>
      <c r="FQ630" s="794"/>
      <c r="FR630" s="794"/>
      <c r="FS630" s="794"/>
      <c r="FT630" s="794"/>
      <c r="FU630" s="794"/>
      <c r="FV630" s="812" t="str">
        <f t="shared" si="149"/>
        <v/>
      </c>
      <c r="FW630" s="806" t="str">
        <f t="shared" si="150"/>
        <v/>
      </c>
      <c r="FX630" s="807" t="str">
        <f t="shared" si="151"/>
        <v/>
      </c>
      <c r="FY630" s="807" t="str">
        <f t="shared" si="152"/>
        <v/>
      </c>
      <c r="FZ630" s="808" t="str">
        <f t="shared" si="153"/>
        <v/>
      </c>
    </row>
    <row r="631" spans="14:182" x14ac:dyDescent="0.2">
      <c r="N631" s="804">
        <f>SUM(AirVision!A630)</f>
        <v>0</v>
      </c>
      <c r="O631" s="793"/>
      <c r="P631" s="794"/>
      <c r="Q631" s="794"/>
      <c r="R631" s="794"/>
      <c r="S631" s="794"/>
      <c r="T631" s="794"/>
      <c r="U631" s="794"/>
      <c r="V631" s="794"/>
      <c r="W631" s="794"/>
      <c r="X631" s="794"/>
      <c r="Y631" s="794"/>
      <c r="Z631" s="794"/>
      <c r="AA631" s="794"/>
      <c r="AB631" s="794"/>
      <c r="AC631" s="794"/>
      <c r="AD631" s="794"/>
      <c r="AE631" s="794"/>
      <c r="AF631" s="794"/>
      <c r="AG631" s="794"/>
      <c r="AH631" s="794"/>
      <c r="AI631" s="794"/>
      <c r="AJ631" s="794"/>
      <c r="AK631" s="794"/>
      <c r="AL631" s="794"/>
      <c r="AM631" s="794"/>
      <c r="AN631" s="794"/>
      <c r="AO631" s="794"/>
      <c r="AP631" s="794"/>
      <c r="AQ631" s="794"/>
      <c r="AR631" s="794"/>
      <c r="AS631" s="794"/>
      <c r="AT631" s="794"/>
      <c r="AU631" s="794"/>
      <c r="AV631" s="794"/>
      <c r="AW631" s="794"/>
      <c r="AX631" s="794"/>
      <c r="AY631" s="794"/>
      <c r="AZ631" s="794"/>
      <c r="BA631" s="794"/>
      <c r="BB631" s="794"/>
      <c r="BC631" s="794"/>
      <c r="BD631" s="794"/>
      <c r="BE631" s="794"/>
      <c r="BF631" s="794"/>
      <c r="BG631" s="794"/>
      <c r="BH631" s="794"/>
      <c r="BI631" s="794"/>
      <c r="BJ631" s="794"/>
      <c r="BK631" s="794"/>
      <c r="BL631" s="794"/>
      <c r="BM631" s="794"/>
      <c r="BN631" s="812" t="str">
        <f t="shared" si="144"/>
        <v/>
      </c>
      <c r="BO631" s="806" t="str">
        <f t="shared" si="145"/>
        <v/>
      </c>
      <c r="BP631" s="807" t="str">
        <f t="shared" si="146"/>
        <v/>
      </c>
      <c r="BQ631" s="807" t="str">
        <f t="shared" si="147"/>
        <v/>
      </c>
      <c r="BR631" s="808" t="str">
        <f t="shared" si="148"/>
        <v/>
      </c>
      <c r="BS631" s="793"/>
      <c r="BT631" s="794"/>
      <c r="BU631" s="794"/>
      <c r="BV631" s="794"/>
      <c r="BW631" s="794"/>
      <c r="BX631" s="794"/>
      <c r="BY631" s="794"/>
      <c r="BZ631" s="794"/>
      <c r="CA631" s="794"/>
      <c r="CB631" s="794"/>
      <c r="CC631" s="794"/>
      <c r="CD631" s="794"/>
      <c r="CE631" s="794"/>
      <c r="CF631" s="794"/>
      <c r="CG631" s="794"/>
      <c r="CH631" s="794"/>
      <c r="CI631" s="794"/>
      <c r="CJ631" s="794"/>
      <c r="CK631" s="794"/>
      <c r="CL631" s="794"/>
      <c r="CM631" s="794"/>
      <c r="CN631" s="794"/>
      <c r="CO631" s="794"/>
      <c r="CP631" s="794"/>
      <c r="CQ631" s="794"/>
      <c r="CR631" s="794"/>
      <c r="CS631" s="794"/>
      <c r="CT631" s="794"/>
      <c r="CU631" s="794"/>
      <c r="CV631" s="794"/>
      <c r="CW631" s="794"/>
      <c r="CX631" s="794"/>
      <c r="CY631" s="794"/>
      <c r="CZ631" s="794"/>
      <c r="DA631" s="794"/>
      <c r="DB631" s="794"/>
      <c r="DC631" s="794"/>
      <c r="DD631" s="794"/>
      <c r="DE631" s="794"/>
      <c r="DF631" s="794"/>
      <c r="DG631" s="794"/>
      <c r="DH631" s="794"/>
      <c r="DI631" s="794"/>
      <c r="DJ631" s="794"/>
      <c r="DK631" s="794"/>
      <c r="DL631" s="794"/>
      <c r="DM631" s="794"/>
      <c r="DN631" s="794"/>
      <c r="DO631" s="794"/>
      <c r="DP631" s="794"/>
      <c r="DQ631" s="794"/>
      <c r="DR631" s="812" t="str">
        <f t="shared" si="154"/>
        <v/>
      </c>
      <c r="DS631" s="806" t="str">
        <f t="shared" si="155"/>
        <v/>
      </c>
      <c r="DT631" s="807" t="str">
        <f t="shared" si="156"/>
        <v/>
      </c>
      <c r="DU631" s="807" t="str">
        <f t="shared" si="157"/>
        <v/>
      </c>
      <c r="DV631" s="808" t="str">
        <f t="shared" si="158"/>
        <v/>
      </c>
      <c r="DW631" s="793"/>
      <c r="DX631" s="794"/>
      <c r="DY631" s="794"/>
      <c r="DZ631" s="797"/>
      <c r="EA631" s="797"/>
      <c r="EB631" s="797"/>
      <c r="EC631" s="797"/>
      <c r="ED631" s="797"/>
      <c r="EE631" s="797"/>
      <c r="EF631" s="797"/>
      <c r="EG631" s="797"/>
      <c r="EH631" s="797"/>
      <c r="EI631" s="797"/>
      <c r="EJ631" s="797"/>
      <c r="EK631" s="797"/>
      <c r="EL631" s="797"/>
      <c r="EM631" s="794"/>
      <c r="EN631" s="794"/>
      <c r="EO631" s="794"/>
      <c r="EP631" s="794"/>
      <c r="EQ631" s="794"/>
      <c r="ER631" s="794"/>
      <c r="ES631" s="794"/>
      <c r="ET631" s="794"/>
      <c r="EU631" s="794"/>
      <c r="EV631" s="794"/>
      <c r="EW631" s="794"/>
      <c r="EX631" s="794"/>
      <c r="EY631" s="794"/>
      <c r="EZ631" s="797"/>
      <c r="FA631" s="794"/>
      <c r="FB631" s="794"/>
      <c r="FC631" s="794"/>
      <c r="FD631" s="794"/>
      <c r="FE631" s="794"/>
      <c r="FF631" s="794"/>
      <c r="FG631" s="794"/>
      <c r="FH631" s="794"/>
      <c r="FI631" s="794"/>
      <c r="FJ631" s="794"/>
      <c r="FK631" s="794"/>
      <c r="FL631" s="794"/>
      <c r="FM631" s="794"/>
      <c r="FN631" s="794"/>
      <c r="FO631" s="794"/>
      <c r="FP631" s="794"/>
      <c r="FQ631" s="794"/>
      <c r="FR631" s="794"/>
      <c r="FS631" s="794"/>
      <c r="FT631" s="794"/>
      <c r="FU631" s="794"/>
      <c r="FV631" s="812" t="str">
        <f t="shared" si="149"/>
        <v/>
      </c>
      <c r="FW631" s="806" t="str">
        <f t="shared" si="150"/>
        <v/>
      </c>
      <c r="FX631" s="807" t="str">
        <f t="shared" si="151"/>
        <v/>
      </c>
      <c r="FY631" s="807" t="str">
        <f t="shared" si="152"/>
        <v/>
      </c>
      <c r="FZ631" s="808" t="str">
        <f t="shared" si="153"/>
        <v/>
      </c>
    </row>
    <row r="632" spans="14:182" x14ac:dyDescent="0.2">
      <c r="N632" s="804">
        <f>SUM(AirVision!A631)</f>
        <v>0</v>
      </c>
      <c r="O632" s="793"/>
      <c r="P632" s="794"/>
      <c r="Q632" s="794"/>
      <c r="R632" s="794"/>
      <c r="S632" s="794"/>
      <c r="T632" s="794"/>
      <c r="U632" s="794"/>
      <c r="V632" s="794"/>
      <c r="W632" s="794"/>
      <c r="X632" s="794"/>
      <c r="Y632" s="794"/>
      <c r="Z632" s="794"/>
      <c r="AA632" s="794"/>
      <c r="AB632" s="794"/>
      <c r="AC632" s="794"/>
      <c r="AD632" s="794"/>
      <c r="AE632" s="794"/>
      <c r="AF632" s="794"/>
      <c r="AG632" s="794"/>
      <c r="AH632" s="794"/>
      <c r="AI632" s="794"/>
      <c r="AJ632" s="794"/>
      <c r="AK632" s="794"/>
      <c r="AL632" s="794"/>
      <c r="AM632" s="794"/>
      <c r="AN632" s="794"/>
      <c r="AO632" s="794"/>
      <c r="AP632" s="794"/>
      <c r="AQ632" s="794"/>
      <c r="AR632" s="794"/>
      <c r="AS632" s="794"/>
      <c r="AT632" s="794"/>
      <c r="AU632" s="794"/>
      <c r="AV632" s="794"/>
      <c r="AW632" s="794"/>
      <c r="AX632" s="794"/>
      <c r="AY632" s="794"/>
      <c r="AZ632" s="794"/>
      <c r="BA632" s="794"/>
      <c r="BB632" s="794"/>
      <c r="BC632" s="794"/>
      <c r="BD632" s="794"/>
      <c r="BE632" s="794"/>
      <c r="BF632" s="794"/>
      <c r="BG632" s="794"/>
      <c r="BH632" s="794"/>
      <c r="BI632" s="794"/>
      <c r="BJ632" s="794"/>
      <c r="BK632" s="794"/>
      <c r="BL632" s="794"/>
      <c r="BM632" s="794"/>
      <c r="BN632" s="812" t="str">
        <f t="shared" si="144"/>
        <v/>
      </c>
      <c r="BO632" s="806" t="str">
        <f t="shared" si="145"/>
        <v/>
      </c>
      <c r="BP632" s="807" t="str">
        <f t="shared" si="146"/>
        <v/>
      </c>
      <c r="BQ632" s="807" t="str">
        <f t="shared" si="147"/>
        <v/>
      </c>
      <c r="BR632" s="808" t="str">
        <f t="shared" si="148"/>
        <v/>
      </c>
      <c r="BS632" s="793"/>
      <c r="BT632" s="794"/>
      <c r="BU632" s="794"/>
      <c r="BV632" s="794"/>
      <c r="BW632" s="794"/>
      <c r="BX632" s="794"/>
      <c r="BY632" s="794"/>
      <c r="BZ632" s="794"/>
      <c r="CA632" s="794"/>
      <c r="CB632" s="794"/>
      <c r="CC632" s="794"/>
      <c r="CD632" s="794"/>
      <c r="CE632" s="794"/>
      <c r="CF632" s="794"/>
      <c r="CG632" s="794"/>
      <c r="CH632" s="794"/>
      <c r="CI632" s="794"/>
      <c r="CJ632" s="794"/>
      <c r="CK632" s="794"/>
      <c r="CL632" s="794"/>
      <c r="CM632" s="794"/>
      <c r="CN632" s="794"/>
      <c r="CO632" s="794"/>
      <c r="CP632" s="794"/>
      <c r="CQ632" s="794"/>
      <c r="CR632" s="794"/>
      <c r="CS632" s="794"/>
      <c r="CT632" s="794"/>
      <c r="CU632" s="794"/>
      <c r="CV632" s="794"/>
      <c r="CW632" s="794"/>
      <c r="CX632" s="794"/>
      <c r="CY632" s="794"/>
      <c r="CZ632" s="794"/>
      <c r="DA632" s="794"/>
      <c r="DB632" s="794"/>
      <c r="DC632" s="794"/>
      <c r="DD632" s="794"/>
      <c r="DE632" s="794"/>
      <c r="DF632" s="794"/>
      <c r="DG632" s="794"/>
      <c r="DH632" s="794"/>
      <c r="DI632" s="794"/>
      <c r="DJ632" s="794"/>
      <c r="DK632" s="794"/>
      <c r="DL632" s="794"/>
      <c r="DM632" s="794"/>
      <c r="DN632" s="794"/>
      <c r="DO632" s="794"/>
      <c r="DP632" s="794"/>
      <c r="DQ632" s="794"/>
      <c r="DR632" s="812" t="str">
        <f t="shared" si="154"/>
        <v/>
      </c>
      <c r="DS632" s="806" t="str">
        <f t="shared" si="155"/>
        <v/>
      </c>
      <c r="DT632" s="807" t="str">
        <f t="shared" si="156"/>
        <v/>
      </c>
      <c r="DU632" s="807" t="str">
        <f t="shared" si="157"/>
        <v/>
      </c>
      <c r="DV632" s="808" t="str">
        <f t="shared" si="158"/>
        <v/>
      </c>
      <c r="DW632" s="793"/>
      <c r="DX632" s="794"/>
      <c r="DY632" s="794"/>
      <c r="DZ632" s="797"/>
      <c r="EA632" s="797"/>
      <c r="EB632" s="797"/>
      <c r="EC632" s="797"/>
      <c r="ED632" s="797"/>
      <c r="EE632" s="797"/>
      <c r="EF632" s="797"/>
      <c r="EG632" s="797"/>
      <c r="EH632" s="797"/>
      <c r="EI632" s="797"/>
      <c r="EJ632" s="797"/>
      <c r="EK632" s="797"/>
      <c r="EL632" s="797"/>
      <c r="EM632" s="794"/>
      <c r="EN632" s="794"/>
      <c r="EO632" s="794"/>
      <c r="EP632" s="794"/>
      <c r="EQ632" s="794"/>
      <c r="ER632" s="794"/>
      <c r="ES632" s="794"/>
      <c r="ET632" s="794"/>
      <c r="EU632" s="794"/>
      <c r="EV632" s="794"/>
      <c r="EW632" s="794"/>
      <c r="EX632" s="794"/>
      <c r="EY632" s="794"/>
      <c r="EZ632" s="797"/>
      <c r="FA632" s="794"/>
      <c r="FB632" s="794"/>
      <c r="FC632" s="794"/>
      <c r="FD632" s="794"/>
      <c r="FE632" s="794"/>
      <c r="FF632" s="794"/>
      <c r="FG632" s="794"/>
      <c r="FH632" s="794"/>
      <c r="FI632" s="794"/>
      <c r="FJ632" s="794"/>
      <c r="FK632" s="794"/>
      <c r="FL632" s="794"/>
      <c r="FM632" s="794"/>
      <c r="FN632" s="794"/>
      <c r="FO632" s="794"/>
      <c r="FP632" s="794"/>
      <c r="FQ632" s="794"/>
      <c r="FR632" s="794"/>
      <c r="FS632" s="794"/>
      <c r="FT632" s="794"/>
      <c r="FU632" s="794"/>
      <c r="FV632" s="812" t="str">
        <f t="shared" si="149"/>
        <v/>
      </c>
      <c r="FW632" s="806" t="str">
        <f t="shared" si="150"/>
        <v/>
      </c>
      <c r="FX632" s="807" t="str">
        <f t="shared" si="151"/>
        <v/>
      </c>
      <c r="FY632" s="807" t="str">
        <f t="shared" si="152"/>
        <v/>
      </c>
      <c r="FZ632" s="808" t="str">
        <f t="shared" si="153"/>
        <v/>
      </c>
    </row>
    <row r="633" spans="14:182" x14ac:dyDescent="0.2">
      <c r="N633" s="804">
        <f>SUM(AirVision!A632)</f>
        <v>0</v>
      </c>
      <c r="O633" s="793"/>
      <c r="P633" s="794"/>
      <c r="Q633" s="794"/>
      <c r="R633" s="794"/>
      <c r="S633" s="794"/>
      <c r="T633" s="794"/>
      <c r="U633" s="794"/>
      <c r="V633" s="794"/>
      <c r="W633" s="794"/>
      <c r="X633" s="794"/>
      <c r="Y633" s="794"/>
      <c r="Z633" s="794"/>
      <c r="AA633" s="794"/>
      <c r="AB633" s="794"/>
      <c r="AC633" s="794"/>
      <c r="AD633" s="794"/>
      <c r="AE633" s="794"/>
      <c r="AF633" s="794"/>
      <c r="AG633" s="794"/>
      <c r="AH633" s="794"/>
      <c r="AI633" s="794"/>
      <c r="AJ633" s="794"/>
      <c r="AK633" s="794"/>
      <c r="AL633" s="794"/>
      <c r="AM633" s="794"/>
      <c r="AN633" s="794"/>
      <c r="AO633" s="794"/>
      <c r="AP633" s="794"/>
      <c r="AQ633" s="794"/>
      <c r="AR633" s="794"/>
      <c r="AS633" s="794"/>
      <c r="AT633" s="794"/>
      <c r="AU633" s="794"/>
      <c r="AV633" s="794"/>
      <c r="AW633" s="794"/>
      <c r="AX633" s="794"/>
      <c r="AY633" s="794"/>
      <c r="AZ633" s="794"/>
      <c r="BA633" s="794"/>
      <c r="BB633" s="794"/>
      <c r="BC633" s="794"/>
      <c r="BD633" s="794"/>
      <c r="BE633" s="794"/>
      <c r="BF633" s="794"/>
      <c r="BG633" s="794"/>
      <c r="BH633" s="794"/>
      <c r="BI633" s="794"/>
      <c r="BJ633" s="794"/>
      <c r="BK633" s="794"/>
      <c r="BL633" s="794"/>
      <c r="BM633" s="794"/>
      <c r="BN633" s="812" t="str">
        <f t="shared" si="144"/>
        <v/>
      </c>
      <c r="BO633" s="806" t="str">
        <f t="shared" si="145"/>
        <v/>
      </c>
      <c r="BP633" s="807" t="str">
        <f t="shared" si="146"/>
        <v/>
      </c>
      <c r="BQ633" s="807" t="str">
        <f t="shared" si="147"/>
        <v/>
      </c>
      <c r="BR633" s="808" t="str">
        <f t="shared" si="148"/>
        <v/>
      </c>
      <c r="BS633" s="793"/>
      <c r="BT633" s="794"/>
      <c r="BU633" s="794"/>
      <c r="BV633" s="794"/>
      <c r="BW633" s="794"/>
      <c r="BX633" s="794"/>
      <c r="BY633" s="794"/>
      <c r="BZ633" s="794"/>
      <c r="CA633" s="794"/>
      <c r="CB633" s="794"/>
      <c r="CC633" s="794"/>
      <c r="CD633" s="794"/>
      <c r="CE633" s="794"/>
      <c r="CF633" s="794"/>
      <c r="CG633" s="794"/>
      <c r="CH633" s="794"/>
      <c r="CI633" s="794"/>
      <c r="CJ633" s="794"/>
      <c r="CK633" s="794"/>
      <c r="CL633" s="794"/>
      <c r="CM633" s="794"/>
      <c r="CN633" s="794"/>
      <c r="CO633" s="794"/>
      <c r="CP633" s="794"/>
      <c r="CQ633" s="794"/>
      <c r="CR633" s="794"/>
      <c r="CS633" s="794"/>
      <c r="CT633" s="794"/>
      <c r="CU633" s="794"/>
      <c r="CV633" s="794"/>
      <c r="CW633" s="794"/>
      <c r="CX633" s="794"/>
      <c r="CY633" s="794"/>
      <c r="CZ633" s="794"/>
      <c r="DA633" s="794"/>
      <c r="DB633" s="794"/>
      <c r="DC633" s="794"/>
      <c r="DD633" s="794"/>
      <c r="DE633" s="794"/>
      <c r="DF633" s="794"/>
      <c r="DG633" s="794"/>
      <c r="DH633" s="794"/>
      <c r="DI633" s="794"/>
      <c r="DJ633" s="794"/>
      <c r="DK633" s="794"/>
      <c r="DL633" s="794"/>
      <c r="DM633" s="794"/>
      <c r="DN633" s="794"/>
      <c r="DO633" s="794"/>
      <c r="DP633" s="794"/>
      <c r="DQ633" s="794"/>
      <c r="DR633" s="812" t="str">
        <f t="shared" si="154"/>
        <v/>
      </c>
      <c r="DS633" s="806" t="str">
        <f t="shared" si="155"/>
        <v/>
      </c>
      <c r="DT633" s="807" t="str">
        <f t="shared" si="156"/>
        <v/>
      </c>
      <c r="DU633" s="807" t="str">
        <f t="shared" si="157"/>
        <v/>
      </c>
      <c r="DV633" s="808" t="str">
        <f t="shared" si="158"/>
        <v/>
      </c>
      <c r="DW633" s="793"/>
      <c r="DX633" s="794"/>
      <c r="DY633" s="794"/>
      <c r="DZ633" s="797"/>
      <c r="EA633" s="797"/>
      <c r="EB633" s="797"/>
      <c r="EC633" s="797"/>
      <c r="ED633" s="797"/>
      <c r="EE633" s="797"/>
      <c r="EF633" s="797"/>
      <c r="EG633" s="797"/>
      <c r="EH633" s="797"/>
      <c r="EI633" s="797"/>
      <c r="EJ633" s="797"/>
      <c r="EK633" s="797"/>
      <c r="EL633" s="797"/>
      <c r="EM633" s="794"/>
      <c r="EN633" s="794"/>
      <c r="EO633" s="794"/>
      <c r="EP633" s="794"/>
      <c r="EQ633" s="794"/>
      <c r="ER633" s="794"/>
      <c r="ES633" s="794"/>
      <c r="ET633" s="794"/>
      <c r="EU633" s="794"/>
      <c r="EV633" s="794"/>
      <c r="EW633" s="794"/>
      <c r="EX633" s="794"/>
      <c r="EY633" s="794"/>
      <c r="EZ633" s="797"/>
      <c r="FA633" s="794"/>
      <c r="FB633" s="794"/>
      <c r="FC633" s="794"/>
      <c r="FD633" s="794"/>
      <c r="FE633" s="794"/>
      <c r="FF633" s="794"/>
      <c r="FG633" s="794"/>
      <c r="FH633" s="794"/>
      <c r="FI633" s="794"/>
      <c r="FJ633" s="794"/>
      <c r="FK633" s="794"/>
      <c r="FL633" s="794"/>
      <c r="FM633" s="794"/>
      <c r="FN633" s="794"/>
      <c r="FO633" s="794"/>
      <c r="FP633" s="794"/>
      <c r="FQ633" s="794"/>
      <c r="FR633" s="794"/>
      <c r="FS633" s="794"/>
      <c r="FT633" s="794"/>
      <c r="FU633" s="794"/>
      <c r="FV633" s="812" t="str">
        <f t="shared" si="149"/>
        <v/>
      </c>
      <c r="FW633" s="806" t="str">
        <f t="shared" si="150"/>
        <v/>
      </c>
      <c r="FX633" s="807" t="str">
        <f t="shared" si="151"/>
        <v/>
      </c>
      <c r="FY633" s="807" t="str">
        <f t="shared" si="152"/>
        <v/>
      </c>
      <c r="FZ633" s="808" t="str">
        <f t="shared" si="153"/>
        <v/>
      </c>
    </row>
    <row r="634" spans="14:182" x14ac:dyDescent="0.2">
      <c r="N634" s="804">
        <f>SUM(AirVision!A633)</f>
        <v>0</v>
      </c>
      <c r="O634" s="793"/>
      <c r="P634" s="794"/>
      <c r="Q634" s="794"/>
      <c r="R634" s="794"/>
      <c r="S634" s="794"/>
      <c r="T634" s="794"/>
      <c r="U634" s="794"/>
      <c r="V634" s="794"/>
      <c r="W634" s="794"/>
      <c r="X634" s="794"/>
      <c r="Y634" s="794"/>
      <c r="Z634" s="794"/>
      <c r="AA634" s="794"/>
      <c r="AB634" s="794"/>
      <c r="AC634" s="794"/>
      <c r="AD634" s="794"/>
      <c r="AE634" s="794"/>
      <c r="AF634" s="794"/>
      <c r="AG634" s="794"/>
      <c r="AH634" s="794"/>
      <c r="AI634" s="794"/>
      <c r="AJ634" s="794"/>
      <c r="AK634" s="794"/>
      <c r="AL634" s="794"/>
      <c r="AM634" s="794"/>
      <c r="AN634" s="794"/>
      <c r="AO634" s="794"/>
      <c r="AP634" s="794"/>
      <c r="AQ634" s="794"/>
      <c r="AR634" s="794"/>
      <c r="AS634" s="794"/>
      <c r="AT634" s="794"/>
      <c r="AU634" s="794"/>
      <c r="AV634" s="794"/>
      <c r="AW634" s="794"/>
      <c r="AX634" s="794"/>
      <c r="AY634" s="794"/>
      <c r="AZ634" s="794"/>
      <c r="BA634" s="794"/>
      <c r="BB634" s="794"/>
      <c r="BC634" s="794"/>
      <c r="BD634" s="794"/>
      <c r="BE634" s="794"/>
      <c r="BF634" s="794"/>
      <c r="BG634" s="794"/>
      <c r="BH634" s="794"/>
      <c r="BI634" s="794"/>
      <c r="BJ634" s="794"/>
      <c r="BK634" s="794"/>
      <c r="BL634" s="794"/>
      <c r="BM634" s="794"/>
      <c r="BN634" s="812" t="str">
        <f t="shared" si="144"/>
        <v/>
      </c>
      <c r="BO634" s="806" t="str">
        <f t="shared" si="145"/>
        <v/>
      </c>
      <c r="BP634" s="807" t="str">
        <f t="shared" si="146"/>
        <v/>
      </c>
      <c r="BQ634" s="807" t="str">
        <f t="shared" si="147"/>
        <v/>
      </c>
      <c r="BR634" s="808" t="str">
        <f t="shared" si="148"/>
        <v/>
      </c>
      <c r="BS634" s="793"/>
      <c r="BT634" s="794"/>
      <c r="BU634" s="794"/>
      <c r="BV634" s="794"/>
      <c r="BW634" s="794"/>
      <c r="BX634" s="794"/>
      <c r="BY634" s="794"/>
      <c r="BZ634" s="794"/>
      <c r="CA634" s="794"/>
      <c r="CB634" s="794"/>
      <c r="CC634" s="794"/>
      <c r="CD634" s="794"/>
      <c r="CE634" s="794"/>
      <c r="CF634" s="794"/>
      <c r="CG634" s="794"/>
      <c r="CH634" s="794"/>
      <c r="CI634" s="794"/>
      <c r="CJ634" s="794"/>
      <c r="CK634" s="794"/>
      <c r="CL634" s="794"/>
      <c r="CM634" s="794"/>
      <c r="CN634" s="794"/>
      <c r="CO634" s="794"/>
      <c r="CP634" s="794"/>
      <c r="CQ634" s="794"/>
      <c r="CR634" s="794"/>
      <c r="CS634" s="794"/>
      <c r="CT634" s="794"/>
      <c r="CU634" s="794"/>
      <c r="CV634" s="794"/>
      <c r="CW634" s="794"/>
      <c r="CX634" s="794"/>
      <c r="CY634" s="794"/>
      <c r="CZ634" s="794"/>
      <c r="DA634" s="794"/>
      <c r="DB634" s="794"/>
      <c r="DC634" s="794"/>
      <c r="DD634" s="794"/>
      <c r="DE634" s="794"/>
      <c r="DF634" s="794"/>
      <c r="DG634" s="794"/>
      <c r="DH634" s="794"/>
      <c r="DI634" s="794"/>
      <c r="DJ634" s="794"/>
      <c r="DK634" s="794"/>
      <c r="DL634" s="794"/>
      <c r="DM634" s="794"/>
      <c r="DN634" s="794"/>
      <c r="DO634" s="794"/>
      <c r="DP634" s="794"/>
      <c r="DQ634" s="794"/>
      <c r="DR634" s="812" t="str">
        <f t="shared" si="154"/>
        <v/>
      </c>
      <c r="DS634" s="806" t="str">
        <f t="shared" si="155"/>
        <v/>
      </c>
      <c r="DT634" s="807" t="str">
        <f t="shared" si="156"/>
        <v/>
      </c>
      <c r="DU634" s="807" t="str">
        <f t="shared" si="157"/>
        <v/>
      </c>
      <c r="DV634" s="808" t="str">
        <f t="shared" si="158"/>
        <v/>
      </c>
      <c r="DW634" s="793"/>
      <c r="DX634" s="794"/>
      <c r="DY634" s="794"/>
      <c r="DZ634" s="797"/>
      <c r="EA634" s="797"/>
      <c r="EB634" s="797"/>
      <c r="EC634" s="797"/>
      <c r="ED634" s="797"/>
      <c r="EE634" s="797"/>
      <c r="EF634" s="797"/>
      <c r="EG634" s="797"/>
      <c r="EH634" s="797"/>
      <c r="EI634" s="797"/>
      <c r="EJ634" s="797"/>
      <c r="EK634" s="797"/>
      <c r="EL634" s="797"/>
      <c r="EM634" s="794"/>
      <c r="EN634" s="794"/>
      <c r="EO634" s="794"/>
      <c r="EP634" s="794"/>
      <c r="EQ634" s="794"/>
      <c r="ER634" s="794"/>
      <c r="ES634" s="794"/>
      <c r="ET634" s="794"/>
      <c r="EU634" s="794"/>
      <c r="EV634" s="794"/>
      <c r="EW634" s="794"/>
      <c r="EX634" s="794"/>
      <c r="EY634" s="794"/>
      <c r="EZ634" s="797"/>
      <c r="FA634" s="794"/>
      <c r="FB634" s="794"/>
      <c r="FC634" s="794"/>
      <c r="FD634" s="794"/>
      <c r="FE634" s="794"/>
      <c r="FF634" s="794"/>
      <c r="FG634" s="794"/>
      <c r="FH634" s="794"/>
      <c r="FI634" s="794"/>
      <c r="FJ634" s="794"/>
      <c r="FK634" s="794"/>
      <c r="FL634" s="794"/>
      <c r="FM634" s="794"/>
      <c r="FN634" s="794"/>
      <c r="FO634" s="794"/>
      <c r="FP634" s="794"/>
      <c r="FQ634" s="794"/>
      <c r="FR634" s="794"/>
      <c r="FS634" s="794"/>
      <c r="FT634" s="794"/>
      <c r="FU634" s="794"/>
      <c r="FV634" s="812" t="str">
        <f t="shared" si="149"/>
        <v/>
      </c>
      <c r="FW634" s="806" t="str">
        <f t="shared" si="150"/>
        <v/>
      </c>
      <c r="FX634" s="807" t="str">
        <f t="shared" si="151"/>
        <v/>
      </c>
      <c r="FY634" s="807" t="str">
        <f t="shared" si="152"/>
        <v/>
      </c>
      <c r="FZ634" s="808" t="str">
        <f t="shared" si="153"/>
        <v/>
      </c>
    </row>
    <row r="635" spans="14:182" x14ac:dyDescent="0.2">
      <c r="N635" s="804">
        <f>SUM(AirVision!A634)</f>
        <v>0</v>
      </c>
      <c r="O635" s="793"/>
      <c r="P635" s="794"/>
      <c r="Q635" s="794"/>
      <c r="R635" s="794"/>
      <c r="S635" s="794"/>
      <c r="T635" s="794"/>
      <c r="U635" s="794"/>
      <c r="V635" s="794"/>
      <c r="W635" s="794"/>
      <c r="X635" s="794"/>
      <c r="Y635" s="794"/>
      <c r="Z635" s="794"/>
      <c r="AA635" s="794"/>
      <c r="AB635" s="794"/>
      <c r="AC635" s="794"/>
      <c r="AD635" s="794"/>
      <c r="AE635" s="794"/>
      <c r="AF635" s="794"/>
      <c r="AG635" s="794"/>
      <c r="AH635" s="794"/>
      <c r="AI635" s="794"/>
      <c r="AJ635" s="794"/>
      <c r="AK635" s="794"/>
      <c r="AL635" s="794"/>
      <c r="AM635" s="794"/>
      <c r="AN635" s="794"/>
      <c r="AO635" s="794"/>
      <c r="AP635" s="794"/>
      <c r="AQ635" s="794"/>
      <c r="AR635" s="794"/>
      <c r="AS635" s="794"/>
      <c r="AT635" s="794"/>
      <c r="AU635" s="794"/>
      <c r="AV635" s="794"/>
      <c r="AW635" s="794"/>
      <c r="AX635" s="794"/>
      <c r="AY635" s="794"/>
      <c r="AZ635" s="794"/>
      <c r="BA635" s="794"/>
      <c r="BB635" s="794"/>
      <c r="BC635" s="794"/>
      <c r="BD635" s="794"/>
      <c r="BE635" s="794"/>
      <c r="BF635" s="794"/>
      <c r="BG635" s="794"/>
      <c r="BH635" s="794"/>
      <c r="BI635" s="794"/>
      <c r="BJ635" s="794"/>
      <c r="BK635" s="794"/>
      <c r="BL635" s="794"/>
      <c r="BM635" s="794"/>
      <c r="BN635" s="812" t="str">
        <f t="shared" si="144"/>
        <v/>
      </c>
      <c r="BO635" s="806" t="str">
        <f t="shared" si="145"/>
        <v/>
      </c>
      <c r="BP635" s="807" t="str">
        <f t="shared" si="146"/>
        <v/>
      </c>
      <c r="BQ635" s="807" t="str">
        <f t="shared" si="147"/>
        <v/>
      </c>
      <c r="BR635" s="808" t="str">
        <f t="shared" si="148"/>
        <v/>
      </c>
      <c r="BS635" s="793"/>
      <c r="BT635" s="794"/>
      <c r="BU635" s="794"/>
      <c r="BV635" s="794"/>
      <c r="BW635" s="794"/>
      <c r="BX635" s="794"/>
      <c r="BY635" s="794"/>
      <c r="BZ635" s="794"/>
      <c r="CA635" s="794"/>
      <c r="CB635" s="794"/>
      <c r="CC635" s="794"/>
      <c r="CD635" s="794"/>
      <c r="CE635" s="794"/>
      <c r="CF635" s="794"/>
      <c r="CG635" s="794"/>
      <c r="CH635" s="794"/>
      <c r="CI635" s="794"/>
      <c r="CJ635" s="794"/>
      <c r="CK635" s="794"/>
      <c r="CL635" s="794"/>
      <c r="CM635" s="794"/>
      <c r="CN635" s="794"/>
      <c r="CO635" s="794"/>
      <c r="CP635" s="794"/>
      <c r="CQ635" s="794"/>
      <c r="CR635" s="794"/>
      <c r="CS635" s="794"/>
      <c r="CT635" s="794"/>
      <c r="CU635" s="794"/>
      <c r="CV635" s="794"/>
      <c r="CW635" s="794"/>
      <c r="CX635" s="794"/>
      <c r="CY635" s="794"/>
      <c r="CZ635" s="794"/>
      <c r="DA635" s="794"/>
      <c r="DB635" s="794"/>
      <c r="DC635" s="794"/>
      <c r="DD635" s="794"/>
      <c r="DE635" s="794"/>
      <c r="DF635" s="794"/>
      <c r="DG635" s="794"/>
      <c r="DH635" s="794"/>
      <c r="DI635" s="794"/>
      <c r="DJ635" s="794"/>
      <c r="DK635" s="794"/>
      <c r="DL635" s="794"/>
      <c r="DM635" s="794"/>
      <c r="DN635" s="794"/>
      <c r="DO635" s="794"/>
      <c r="DP635" s="794"/>
      <c r="DQ635" s="794"/>
      <c r="DR635" s="812" t="str">
        <f t="shared" si="154"/>
        <v/>
      </c>
      <c r="DS635" s="806" t="str">
        <f t="shared" si="155"/>
        <v/>
      </c>
      <c r="DT635" s="807" t="str">
        <f t="shared" si="156"/>
        <v/>
      </c>
      <c r="DU635" s="807" t="str">
        <f t="shared" si="157"/>
        <v/>
      </c>
      <c r="DV635" s="808" t="str">
        <f t="shared" si="158"/>
        <v/>
      </c>
      <c r="DW635" s="793"/>
      <c r="DX635" s="794"/>
      <c r="DY635" s="794"/>
      <c r="DZ635" s="797"/>
      <c r="EA635" s="797"/>
      <c r="EB635" s="797"/>
      <c r="EC635" s="797"/>
      <c r="ED635" s="797"/>
      <c r="EE635" s="797"/>
      <c r="EF635" s="797"/>
      <c r="EG635" s="797"/>
      <c r="EH635" s="797"/>
      <c r="EI635" s="797"/>
      <c r="EJ635" s="797"/>
      <c r="EK635" s="797"/>
      <c r="EL635" s="797"/>
      <c r="EM635" s="794"/>
      <c r="EN635" s="794"/>
      <c r="EO635" s="794"/>
      <c r="EP635" s="794"/>
      <c r="EQ635" s="794"/>
      <c r="ER635" s="794"/>
      <c r="ES635" s="794"/>
      <c r="ET635" s="794"/>
      <c r="EU635" s="794"/>
      <c r="EV635" s="794"/>
      <c r="EW635" s="794"/>
      <c r="EX635" s="794"/>
      <c r="EY635" s="794"/>
      <c r="EZ635" s="797"/>
      <c r="FA635" s="794"/>
      <c r="FB635" s="794"/>
      <c r="FC635" s="794"/>
      <c r="FD635" s="794"/>
      <c r="FE635" s="794"/>
      <c r="FF635" s="794"/>
      <c r="FG635" s="794"/>
      <c r="FH635" s="794"/>
      <c r="FI635" s="794"/>
      <c r="FJ635" s="794"/>
      <c r="FK635" s="794"/>
      <c r="FL635" s="794"/>
      <c r="FM635" s="794"/>
      <c r="FN635" s="794"/>
      <c r="FO635" s="794"/>
      <c r="FP635" s="794"/>
      <c r="FQ635" s="794"/>
      <c r="FR635" s="794"/>
      <c r="FS635" s="794"/>
      <c r="FT635" s="794"/>
      <c r="FU635" s="794"/>
      <c r="FV635" s="812" t="str">
        <f t="shared" si="149"/>
        <v/>
      </c>
      <c r="FW635" s="806" t="str">
        <f t="shared" si="150"/>
        <v/>
      </c>
      <c r="FX635" s="807" t="str">
        <f t="shared" si="151"/>
        <v/>
      </c>
      <c r="FY635" s="807" t="str">
        <f t="shared" si="152"/>
        <v/>
      </c>
      <c r="FZ635" s="808" t="str">
        <f t="shared" si="153"/>
        <v/>
      </c>
    </row>
    <row r="636" spans="14:182" x14ac:dyDescent="0.2">
      <c r="N636" s="804">
        <f>SUM(AirVision!A635)</f>
        <v>0</v>
      </c>
      <c r="O636" s="793"/>
      <c r="P636" s="794"/>
      <c r="Q636" s="794"/>
      <c r="R636" s="794"/>
      <c r="S636" s="794"/>
      <c r="T636" s="794"/>
      <c r="U636" s="794"/>
      <c r="V636" s="794"/>
      <c r="W636" s="794"/>
      <c r="X636" s="794"/>
      <c r="Y636" s="794"/>
      <c r="Z636" s="794"/>
      <c r="AA636" s="794"/>
      <c r="AB636" s="794"/>
      <c r="AC636" s="794"/>
      <c r="AD636" s="794"/>
      <c r="AE636" s="794"/>
      <c r="AF636" s="794"/>
      <c r="AG636" s="794"/>
      <c r="AH636" s="794"/>
      <c r="AI636" s="794"/>
      <c r="AJ636" s="794"/>
      <c r="AK636" s="794"/>
      <c r="AL636" s="794"/>
      <c r="AM636" s="794"/>
      <c r="AN636" s="794"/>
      <c r="AO636" s="794"/>
      <c r="AP636" s="794"/>
      <c r="AQ636" s="794"/>
      <c r="AR636" s="794"/>
      <c r="AS636" s="794"/>
      <c r="AT636" s="794"/>
      <c r="AU636" s="794"/>
      <c r="AV636" s="794"/>
      <c r="AW636" s="794"/>
      <c r="AX636" s="794"/>
      <c r="AY636" s="794"/>
      <c r="AZ636" s="794"/>
      <c r="BA636" s="794"/>
      <c r="BB636" s="794"/>
      <c r="BC636" s="794"/>
      <c r="BD636" s="794"/>
      <c r="BE636" s="794"/>
      <c r="BF636" s="794"/>
      <c r="BG636" s="794"/>
      <c r="BH636" s="794"/>
      <c r="BI636" s="794"/>
      <c r="BJ636" s="794"/>
      <c r="BK636" s="794"/>
      <c r="BL636" s="794"/>
      <c r="BM636" s="794"/>
      <c r="BN636" s="812" t="str">
        <f t="shared" si="144"/>
        <v/>
      </c>
      <c r="BO636" s="806" t="str">
        <f t="shared" si="145"/>
        <v/>
      </c>
      <c r="BP636" s="807" t="str">
        <f t="shared" si="146"/>
        <v/>
      </c>
      <c r="BQ636" s="807" t="str">
        <f t="shared" si="147"/>
        <v/>
      </c>
      <c r="BR636" s="808" t="str">
        <f t="shared" si="148"/>
        <v/>
      </c>
      <c r="BS636" s="793"/>
      <c r="BT636" s="794"/>
      <c r="BU636" s="794"/>
      <c r="BV636" s="794"/>
      <c r="BW636" s="794"/>
      <c r="BX636" s="794"/>
      <c r="BY636" s="794"/>
      <c r="BZ636" s="794"/>
      <c r="CA636" s="794"/>
      <c r="CB636" s="794"/>
      <c r="CC636" s="794"/>
      <c r="CD636" s="794"/>
      <c r="CE636" s="794"/>
      <c r="CF636" s="794"/>
      <c r="CG636" s="794"/>
      <c r="CH636" s="794"/>
      <c r="CI636" s="794"/>
      <c r="CJ636" s="794"/>
      <c r="CK636" s="794"/>
      <c r="CL636" s="794"/>
      <c r="CM636" s="794"/>
      <c r="CN636" s="794"/>
      <c r="CO636" s="794"/>
      <c r="CP636" s="794"/>
      <c r="CQ636" s="794"/>
      <c r="CR636" s="794"/>
      <c r="CS636" s="794"/>
      <c r="CT636" s="794"/>
      <c r="CU636" s="794"/>
      <c r="CV636" s="794"/>
      <c r="CW636" s="794"/>
      <c r="CX636" s="794"/>
      <c r="CY636" s="794"/>
      <c r="CZ636" s="794"/>
      <c r="DA636" s="794"/>
      <c r="DB636" s="794"/>
      <c r="DC636" s="794"/>
      <c r="DD636" s="794"/>
      <c r="DE636" s="794"/>
      <c r="DF636" s="794"/>
      <c r="DG636" s="794"/>
      <c r="DH636" s="794"/>
      <c r="DI636" s="794"/>
      <c r="DJ636" s="794"/>
      <c r="DK636" s="794"/>
      <c r="DL636" s="794"/>
      <c r="DM636" s="794"/>
      <c r="DN636" s="794"/>
      <c r="DO636" s="794"/>
      <c r="DP636" s="794"/>
      <c r="DQ636" s="794"/>
      <c r="DR636" s="812" t="str">
        <f t="shared" si="154"/>
        <v/>
      </c>
      <c r="DS636" s="806" t="str">
        <f t="shared" si="155"/>
        <v/>
      </c>
      <c r="DT636" s="807" t="str">
        <f t="shared" si="156"/>
        <v/>
      </c>
      <c r="DU636" s="807" t="str">
        <f t="shared" si="157"/>
        <v/>
      </c>
      <c r="DV636" s="808" t="str">
        <f t="shared" si="158"/>
        <v/>
      </c>
      <c r="DW636" s="793"/>
      <c r="DX636" s="794"/>
      <c r="DY636" s="794"/>
      <c r="DZ636" s="797"/>
      <c r="EA636" s="797"/>
      <c r="EB636" s="797"/>
      <c r="EC636" s="797"/>
      <c r="ED636" s="797"/>
      <c r="EE636" s="797"/>
      <c r="EF636" s="797"/>
      <c r="EG636" s="797"/>
      <c r="EH636" s="797"/>
      <c r="EI636" s="797"/>
      <c r="EJ636" s="797"/>
      <c r="EK636" s="797"/>
      <c r="EL636" s="797"/>
      <c r="EM636" s="794"/>
      <c r="EN636" s="794"/>
      <c r="EO636" s="794"/>
      <c r="EP636" s="794"/>
      <c r="EQ636" s="794"/>
      <c r="ER636" s="794"/>
      <c r="ES636" s="794"/>
      <c r="ET636" s="794"/>
      <c r="EU636" s="794"/>
      <c r="EV636" s="794"/>
      <c r="EW636" s="794"/>
      <c r="EX636" s="794"/>
      <c r="EY636" s="794"/>
      <c r="EZ636" s="797"/>
      <c r="FA636" s="794"/>
      <c r="FB636" s="794"/>
      <c r="FC636" s="794"/>
      <c r="FD636" s="794"/>
      <c r="FE636" s="794"/>
      <c r="FF636" s="794"/>
      <c r="FG636" s="794"/>
      <c r="FH636" s="794"/>
      <c r="FI636" s="794"/>
      <c r="FJ636" s="794"/>
      <c r="FK636" s="794"/>
      <c r="FL636" s="794"/>
      <c r="FM636" s="794"/>
      <c r="FN636" s="794"/>
      <c r="FO636" s="794"/>
      <c r="FP636" s="794"/>
      <c r="FQ636" s="794"/>
      <c r="FR636" s="794"/>
      <c r="FS636" s="794"/>
      <c r="FT636" s="794"/>
      <c r="FU636" s="794"/>
      <c r="FV636" s="812" t="str">
        <f t="shared" si="149"/>
        <v/>
      </c>
      <c r="FW636" s="806" t="str">
        <f t="shared" si="150"/>
        <v/>
      </c>
      <c r="FX636" s="807" t="str">
        <f t="shared" si="151"/>
        <v/>
      </c>
      <c r="FY636" s="807" t="str">
        <f t="shared" si="152"/>
        <v/>
      </c>
      <c r="FZ636" s="808" t="str">
        <f t="shared" si="153"/>
        <v/>
      </c>
    </row>
    <row r="637" spans="14:182" x14ac:dyDescent="0.2">
      <c r="N637" s="804">
        <f>SUM(AirVision!A636)</f>
        <v>0</v>
      </c>
      <c r="O637" s="793"/>
      <c r="P637" s="794"/>
      <c r="Q637" s="794"/>
      <c r="R637" s="794"/>
      <c r="S637" s="794"/>
      <c r="T637" s="794"/>
      <c r="U637" s="794"/>
      <c r="V637" s="794"/>
      <c r="W637" s="794"/>
      <c r="X637" s="794"/>
      <c r="Y637" s="794"/>
      <c r="Z637" s="794"/>
      <c r="AA637" s="794"/>
      <c r="AB637" s="794"/>
      <c r="AC637" s="794"/>
      <c r="AD637" s="794"/>
      <c r="AE637" s="794"/>
      <c r="AF637" s="794"/>
      <c r="AG637" s="794"/>
      <c r="AH637" s="794"/>
      <c r="AI637" s="794"/>
      <c r="AJ637" s="794"/>
      <c r="AK637" s="794"/>
      <c r="AL637" s="794"/>
      <c r="AM637" s="794"/>
      <c r="AN637" s="794"/>
      <c r="AO637" s="794"/>
      <c r="AP637" s="794"/>
      <c r="AQ637" s="794"/>
      <c r="AR637" s="794"/>
      <c r="AS637" s="794"/>
      <c r="AT637" s="794"/>
      <c r="AU637" s="794"/>
      <c r="AV637" s="794"/>
      <c r="AW637" s="794"/>
      <c r="AX637" s="794"/>
      <c r="AY637" s="794"/>
      <c r="AZ637" s="794"/>
      <c r="BA637" s="794"/>
      <c r="BB637" s="794"/>
      <c r="BC637" s="794"/>
      <c r="BD637" s="794"/>
      <c r="BE637" s="794"/>
      <c r="BF637" s="794"/>
      <c r="BG637" s="794"/>
      <c r="BH637" s="794"/>
      <c r="BI637" s="794"/>
      <c r="BJ637" s="794"/>
      <c r="BK637" s="794"/>
      <c r="BL637" s="794"/>
      <c r="BM637" s="794"/>
      <c r="BN637" s="812" t="str">
        <f t="shared" si="144"/>
        <v/>
      </c>
      <c r="BO637" s="806" t="str">
        <f t="shared" si="145"/>
        <v/>
      </c>
      <c r="BP637" s="807" t="str">
        <f t="shared" si="146"/>
        <v/>
      </c>
      <c r="BQ637" s="807" t="str">
        <f t="shared" si="147"/>
        <v/>
      </c>
      <c r="BR637" s="808" t="str">
        <f t="shared" si="148"/>
        <v/>
      </c>
      <c r="BS637" s="793"/>
      <c r="BT637" s="794"/>
      <c r="BU637" s="794"/>
      <c r="BV637" s="794"/>
      <c r="BW637" s="794"/>
      <c r="BX637" s="794"/>
      <c r="BY637" s="794"/>
      <c r="BZ637" s="794"/>
      <c r="CA637" s="794"/>
      <c r="CB637" s="794"/>
      <c r="CC637" s="794"/>
      <c r="CD637" s="794"/>
      <c r="CE637" s="794"/>
      <c r="CF637" s="794"/>
      <c r="CG637" s="794"/>
      <c r="CH637" s="794"/>
      <c r="CI637" s="794"/>
      <c r="CJ637" s="794"/>
      <c r="CK637" s="794"/>
      <c r="CL637" s="794"/>
      <c r="CM637" s="794"/>
      <c r="CN637" s="794"/>
      <c r="CO637" s="794"/>
      <c r="CP637" s="794"/>
      <c r="CQ637" s="794"/>
      <c r="CR637" s="794"/>
      <c r="CS637" s="794"/>
      <c r="CT637" s="794"/>
      <c r="CU637" s="794"/>
      <c r="CV637" s="794"/>
      <c r="CW637" s="794"/>
      <c r="CX637" s="794"/>
      <c r="CY637" s="794"/>
      <c r="CZ637" s="794"/>
      <c r="DA637" s="794"/>
      <c r="DB637" s="794"/>
      <c r="DC637" s="794"/>
      <c r="DD637" s="794"/>
      <c r="DE637" s="794"/>
      <c r="DF637" s="794"/>
      <c r="DG637" s="794"/>
      <c r="DH637" s="794"/>
      <c r="DI637" s="794"/>
      <c r="DJ637" s="794"/>
      <c r="DK637" s="794"/>
      <c r="DL637" s="794"/>
      <c r="DM637" s="794"/>
      <c r="DN637" s="794"/>
      <c r="DO637" s="794"/>
      <c r="DP637" s="794"/>
      <c r="DQ637" s="794"/>
      <c r="DR637" s="812" t="str">
        <f t="shared" si="154"/>
        <v/>
      </c>
      <c r="DS637" s="806" t="str">
        <f t="shared" si="155"/>
        <v/>
      </c>
      <c r="DT637" s="807" t="str">
        <f t="shared" si="156"/>
        <v/>
      </c>
      <c r="DU637" s="807" t="str">
        <f t="shared" si="157"/>
        <v/>
      </c>
      <c r="DV637" s="808" t="str">
        <f t="shared" si="158"/>
        <v/>
      </c>
      <c r="DW637" s="793"/>
      <c r="DX637" s="794"/>
      <c r="DY637" s="794"/>
      <c r="DZ637" s="797"/>
      <c r="EA637" s="797"/>
      <c r="EB637" s="797"/>
      <c r="EC637" s="797"/>
      <c r="ED637" s="797"/>
      <c r="EE637" s="797"/>
      <c r="EF637" s="797"/>
      <c r="EG637" s="797"/>
      <c r="EH637" s="797"/>
      <c r="EI637" s="797"/>
      <c r="EJ637" s="797"/>
      <c r="EK637" s="797"/>
      <c r="EL637" s="797"/>
      <c r="EM637" s="794"/>
      <c r="EN637" s="794"/>
      <c r="EO637" s="794"/>
      <c r="EP637" s="794"/>
      <c r="EQ637" s="794"/>
      <c r="ER637" s="794"/>
      <c r="ES637" s="794"/>
      <c r="ET637" s="794"/>
      <c r="EU637" s="794"/>
      <c r="EV637" s="794"/>
      <c r="EW637" s="794"/>
      <c r="EX637" s="794"/>
      <c r="EY637" s="794"/>
      <c r="EZ637" s="797"/>
      <c r="FA637" s="794"/>
      <c r="FB637" s="794"/>
      <c r="FC637" s="794"/>
      <c r="FD637" s="794"/>
      <c r="FE637" s="794"/>
      <c r="FF637" s="794"/>
      <c r="FG637" s="794"/>
      <c r="FH637" s="794"/>
      <c r="FI637" s="794"/>
      <c r="FJ637" s="794"/>
      <c r="FK637" s="794"/>
      <c r="FL637" s="794"/>
      <c r="FM637" s="794"/>
      <c r="FN637" s="794"/>
      <c r="FO637" s="794"/>
      <c r="FP637" s="794"/>
      <c r="FQ637" s="794"/>
      <c r="FR637" s="794"/>
      <c r="FS637" s="794"/>
      <c r="FT637" s="794"/>
      <c r="FU637" s="794"/>
      <c r="FV637" s="812" t="str">
        <f t="shared" si="149"/>
        <v/>
      </c>
      <c r="FW637" s="806" t="str">
        <f t="shared" si="150"/>
        <v/>
      </c>
      <c r="FX637" s="807" t="str">
        <f t="shared" si="151"/>
        <v/>
      </c>
      <c r="FY637" s="807" t="str">
        <f t="shared" si="152"/>
        <v/>
      </c>
      <c r="FZ637" s="808" t="str">
        <f t="shared" si="153"/>
        <v/>
      </c>
    </row>
    <row r="638" spans="14:182" x14ac:dyDescent="0.2">
      <c r="N638" s="804">
        <f>SUM(AirVision!A637)</f>
        <v>0</v>
      </c>
      <c r="O638" s="793"/>
      <c r="P638" s="794"/>
      <c r="Q638" s="794"/>
      <c r="R638" s="794"/>
      <c r="S638" s="794"/>
      <c r="T638" s="794"/>
      <c r="U638" s="794"/>
      <c r="V638" s="794"/>
      <c r="W638" s="794"/>
      <c r="X638" s="794"/>
      <c r="Y638" s="794"/>
      <c r="Z638" s="794"/>
      <c r="AA638" s="794"/>
      <c r="AB638" s="794"/>
      <c r="AC638" s="794"/>
      <c r="AD638" s="794"/>
      <c r="AE638" s="794"/>
      <c r="AF638" s="794"/>
      <c r="AG638" s="794"/>
      <c r="AH638" s="794"/>
      <c r="AI638" s="794"/>
      <c r="AJ638" s="794"/>
      <c r="AK638" s="794"/>
      <c r="AL638" s="794"/>
      <c r="AM638" s="794"/>
      <c r="AN638" s="794"/>
      <c r="AO638" s="794"/>
      <c r="AP638" s="794"/>
      <c r="AQ638" s="794"/>
      <c r="AR638" s="794"/>
      <c r="AS638" s="794"/>
      <c r="AT638" s="794"/>
      <c r="AU638" s="794"/>
      <c r="AV638" s="794"/>
      <c r="AW638" s="794"/>
      <c r="AX638" s="794"/>
      <c r="AY638" s="794"/>
      <c r="AZ638" s="794"/>
      <c r="BA638" s="794"/>
      <c r="BB638" s="794"/>
      <c r="BC638" s="794"/>
      <c r="BD638" s="794"/>
      <c r="BE638" s="794"/>
      <c r="BF638" s="794"/>
      <c r="BG638" s="794"/>
      <c r="BH638" s="794"/>
      <c r="BI638" s="794"/>
      <c r="BJ638" s="794"/>
      <c r="BK638" s="794"/>
      <c r="BL638" s="794"/>
      <c r="BM638" s="794"/>
      <c r="BN638" s="812" t="str">
        <f t="shared" si="144"/>
        <v/>
      </c>
      <c r="BO638" s="806" t="str">
        <f t="shared" si="145"/>
        <v/>
      </c>
      <c r="BP638" s="807" t="str">
        <f t="shared" si="146"/>
        <v/>
      </c>
      <c r="BQ638" s="807" t="str">
        <f t="shared" si="147"/>
        <v/>
      </c>
      <c r="BR638" s="808" t="str">
        <f t="shared" si="148"/>
        <v/>
      </c>
      <c r="BS638" s="793"/>
      <c r="BT638" s="794"/>
      <c r="BU638" s="794"/>
      <c r="BV638" s="794"/>
      <c r="BW638" s="794"/>
      <c r="BX638" s="794"/>
      <c r="BY638" s="794"/>
      <c r="BZ638" s="794"/>
      <c r="CA638" s="794"/>
      <c r="CB638" s="794"/>
      <c r="CC638" s="794"/>
      <c r="CD638" s="794"/>
      <c r="CE638" s="794"/>
      <c r="CF638" s="794"/>
      <c r="CG638" s="794"/>
      <c r="CH638" s="794"/>
      <c r="CI638" s="794"/>
      <c r="CJ638" s="794"/>
      <c r="CK638" s="794"/>
      <c r="CL638" s="794"/>
      <c r="CM638" s="794"/>
      <c r="CN638" s="794"/>
      <c r="CO638" s="794"/>
      <c r="CP638" s="794"/>
      <c r="CQ638" s="794"/>
      <c r="CR638" s="794"/>
      <c r="CS638" s="794"/>
      <c r="CT638" s="794"/>
      <c r="CU638" s="794"/>
      <c r="CV638" s="794"/>
      <c r="CW638" s="794"/>
      <c r="CX638" s="794"/>
      <c r="CY638" s="794"/>
      <c r="CZ638" s="794"/>
      <c r="DA638" s="794"/>
      <c r="DB638" s="794"/>
      <c r="DC638" s="794"/>
      <c r="DD638" s="794"/>
      <c r="DE638" s="794"/>
      <c r="DF638" s="794"/>
      <c r="DG638" s="794"/>
      <c r="DH638" s="794"/>
      <c r="DI638" s="794"/>
      <c r="DJ638" s="794"/>
      <c r="DK638" s="794"/>
      <c r="DL638" s="794"/>
      <c r="DM638" s="794"/>
      <c r="DN638" s="794"/>
      <c r="DO638" s="794"/>
      <c r="DP638" s="794"/>
      <c r="DQ638" s="794"/>
      <c r="DR638" s="812" t="str">
        <f t="shared" si="154"/>
        <v/>
      </c>
      <c r="DS638" s="806" t="str">
        <f t="shared" si="155"/>
        <v/>
      </c>
      <c r="DT638" s="807" t="str">
        <f t="shared" si="156"/>
        <v/>
      </c>
      <c r="DU638" s="807" t="str">
        <f t="shared" si="157"/>
        <v/>
      </c>
      <c r="DV638" s="808" t="str">
        <f t="shared" si="158"/>
        <v/>
      </c>
      <c r="DW638" s="793"/>
      <c r="DX638" s="794"/>
      <c r="DY638" s="794"/>
      <c r="DZ638" s="797"/>
      <c r="EA638" s="797"/>
      <c r="EB638" s="797"/>
      <c r="EC638" s="797"/>
      <c r="ED638" s="797"/>
      <c r="EE638" s="797"/>
      <c r="EF638" s="797"/>
      <c r="EG638" s="797"/>
      <c r="EH638" s="797"/>
      <c r="EI638" s="797"/>
      <c r="EJ638" s="797"/>
      <c r="EK638" s="797"/>
      <c r="EL638" s="797"/>
      <c r="EM638" s="794"/>
      <c r="EN638" s="794"/>
      <c r="EO638" s="794"/>
      <c r="EP638" s="794"/>
      <c r="EQ638" s="794"/>
      <c r="ER638" s="794"/>
      <c r="ES638" s="794"/>
      <c r="ET638" s="794"/>
      <c r="EU638" s="794"/>
      <c r="EV638" s="794"/>
      <c r="EW638" s="794"/>
      <c r="EX638" s="794"/>
      <c r="EY638" s="794"/>
      <c r="EZ638" s="797"/>
      <c r="FA638" s="794"/>
      <c r="FB638" s="794"/>
      <c r="FC638" s="794"/>
      <c r="FD638" s="794"/>
      <c r="FE638" s="794"/>
      <c r="FF638" s="794"/>
      <c r="FG638" s="794"/>
      <c r="FH638" s="794"/>
      <c r="FI638" s="794"/>
      <c r="FJ638" s="794"/>
      <c r="FK638" s="794"/>
      <c r="FL638" s="794"/>
      <c r="FM638" s="794"/>
      <c r="FN638" s="794"/>
      <c r="FO638" s="794"/>
      <c r="FP638" s="794"/>
      <c r="FQ638" s="794"/>
      <c r="FR638" s="794"/>
      <c r="FS638" s="794"/>
      <c r="FT638" s="794"/>
      <c r="FU638" s="794"/>
      <c r="FV638" s="812" t="str">
        <f t="shared" si="149"/>
        <v/>
      </c>
      <c r="FW638" s="806" t="str">
        <f t="shared" si="150"/>
        <v/>
      </c>
      <c r="FX638" s="807" t="str">
        <f t="shared" si="151"/>
        <v/>
      </c>
      <c r="FY638" s="807" t="str">
        <f t="shared" si="152"/>
        <v/>
      </c>
      <c r="FZ638" s="808" t="str">
        <f t="shared" si="153"/>
        <v/>
      </c>
    </row>
    <row r="639" spans="14:182" x14ac:dyDescent="0.2">
      <c r="N639" s="804">
        <f>SUM(AirVision!A638)</f>
        <v>0</v>
      </c>
      <c r="O639" s="793"/>
      <c r="P639" s="794"/>
      <c r="Q639" s="794"/>
      <c r="R639" s="794"/>
      <c r="S639" s="794"/>
      <c r="T639" s="794"/>
      <c r="U639" s="794"/>
      <c r="V639" s="794"/>
      <c r="W639" s="794"/>
      <c r="X639" s="794"/>
      <c r="Y639" s="794"/>
      <c r="Z639" s="794"/>
      <c r="AA639" s="794"/>
      <c r="AB639" s="794"/>
      <c r="AC639" s="794"/>
      <c r="AD639" s="794"/>
      <c r="AE639" s="794"/>
      <c r="AF639" s="794"/>
      <c r="AG639" s="794"/>
      <c r="AH639" s="794"/>
      <c r="AI639" s="794"/>
      <c r="AJ639" s="794"/>
      <c r="AK639" s="794"/>
      <c r="AL639" s="794"/>
      <c r="AM639" s="794"/>
      <c r="AN639" s="794"/>
      <c r="AO639" s="794"/>
      <c r="AP639" s="794"/>
      <c r="AQ639" s="794"/>
      <c r="AR639" s="794"/>
      <c r="AS639" s="794"/>
      <c r="AT639" s="794"/>
      <c r="AU639" s="794"/>
      <c r="AV639" s="794"/>
      <c r="AW639" s="794"/>
      <c r="AX639" s="794"/>
      <c r="AY639" s="794"/>
      <c r="AZ639" s="794"/>
      <c r="BA639" s="794"/>
      <c r="BB639" s="794"/>
      <c r="BC639" s="794"/>
      <c r="BD639" s="794"/>
      <c r="BE639" s="794"/>
      <c r="BF639" s="794"/>
      <c r="BG639" s="794"/>
      <c r="BH639" s="794"/>
      <c r="BI639" s="794"/>
      <c r="BJ639" s="794"/>
      <c r="BK639" s="794"/>
      <c r="BL639" s="794"/>
      <c r="BM639" s="794"/>
      <c r="BN639" s="812" t="str">
        <f t="shared" si="144"/>
        <v/>
      </c>
      <c r="BO639" s="806" t="str">
        <f t="shared" si="145"/>
        <v/>
      </c>
      <c r="BP639" s="807" t="str">
        <f t="shared" si="146"/>
        <v/>
      </c>
      <c r="BQ639" s="807" t="str">
        <f t="shared" si="147"/>
        <v/>
      </c>
      <c r="BR639" s="808" t="str">
        <f t="shared" si="148"/>
        <v/>
      </c>
      <c r="BS639" s="793"/>
      <c r="BT639" s="794"/>
      <c r="BU639" s="794"/>
      <c r="BV639" s="794"/>
      <c r="BW639" s="794"/>
      <c r="BX639" s="794"/>
      <c r="BY639" s="794"/>
      <c r="BZ639" s="794"/>
      <c r="CA639" s="794"/>
      <c r="CB639" s="794"/>
      <c r="CC639" s="794"/>
      <c r="CD639" s="794"/>
      <c r="CE639" s="794"/>
      <c r="CF639" s="794"/>
      <c r="CG639" s="794"/>
      <c r="CH639" s="794"/>
      <c r="CI639" s="794"/>
      <c r="CJ639" s="794"/>
      <c r="CK639" s="794"/>
      <c r="CL639" s="794"/>
      <c r="CM639" s="794"/>
      <c r="CN639" s="794"/>
      <c r="CO639" s="794"/>
      <c r="CP639" s="794"/>
      <c r="CQ639" s="794"/>
      <c r="CR639" s="794"/>
      <c r="CS639" s="794"/>
      <c r="CT639" s="794"/>
      <c r="CU639" s="794"/>
      <c r="CV639" s="794"/>
      <c r="CW639" s="794"/>
      <c r="CX639" s="794"/>
      <c r="CY639" s="794"/>
      <c r="CZ639" s="794"/>
      <c r="DA639" s="794"/>
      <c r="DB639" s="794"/>
      <c r="DC639" s="794"/>
      <c r="DD639" s="794"/>
      <c r="DE639" s="794"/>
      <c r="DF639" s="794"/>
      <c r="DG639" s="794"/>
      <c r="DH639" s="794"/>
      <c r="DI639" s="794"/>
      <c r="DJ639" s="794"/>
      <c r="DK639" s="794"/>
      <c r="DL639" s="794"/>
      <c r="DM639" s="794"/>
      <c r="DN639" s="794"/>
      <c r="DO639" s="794"/>
      <c r="DP639" s="794"/>
      <c r="DQ639" s="794"/>
      <c r="DR639" s="812" t="str">
        <f t="shared" si="154"/>
        <v/>
      </c>
      <c r="DS639" s="806" t="str">
        <f t="shared" si="155"/>
        <v/>
      </c>
      <c r="DT639" s="807" t="str">
        <f t="shared" si="156"/>
        <v/>
      </c>
      <c r="DU639" s="807" t="str">
        <f t="shared" si="157"/>
        <v/>
      </c>
      <c r="DV639" s="808" t="str">
        <f t="shared" si="158"/>
        <v/>
      </c>
      <c r="DW639" s="793"/>
      <c r="DX639" s="794"/>
      <c r="DY639" s="794"/>
      <c r="DZ639" s="797"/>
      <c r="EA639" s="797"/>
      <c r="EB639" s="797"/>
      <c r="EC639" s="797"/>
      <c r="ED639" s="797"/>
      <c r="EE639" s="797"/>
      <c r="EF639" s="797"/>
      <c r="EG639" s="797"/>
      <c r="EH639" s="797"/>
      <c r="EI639" s="797"/>
      <c r="EJ639" s="797"/>
      <c r="EK639" s="797"/>
      <c r="EL639" s="797"/>
      <c r="EM639" s="794"/>
      <c r="EN639" s="794"/>
      <c r="EO639" s="794"/>
      <c r="EP639" s="794"/>
      <c r="EQ639" s="794"/>
      <c r="ER639" s="794"/>
      <c r="ES639" s="794"/>
      <c r="ET639" s="794"/>
      <c r="EU639" s="794"/>
      <c r="EV639" s="794"/>
      <c r="EW639" s="794"/>
      <c r="EX639" s="794"/>
      <c r="EY639" s="794"/>
      <c r="EZ639" s="797"/>
      <c r="FA639" s="794"/>
      <c r="FB639" s="794"/>
      <c r="FC639" s="794"/>
      <c r="FD639" s="794"/>
      <c r="FE639" s="794"/>
      <c r="FF639" s="794"/>
      <c r="FG639" s="794"/>
      <c r="FH639" s="794"/>
      <c r="FI639" s="794"/>
      <c r="FJ639" s="794"/>
      <c r="FK639" s="794"/>
      <c r="FL639" s="794"/>
      <c r="FM639" s="794"/>
      <c r="FN639" s="794"/>
      <c r="FO639" s="794"/>
      <c r="FP639" s="794"/>
      <c r="FQ639" s="794"/>
      <c r="FR639" s="794"/>
      <c r="FS639" s="794"/>
      <c r="FT639" s="794"/>
      <c r="FU639" s="794"/>
      <c r="FV639" s="812" t="str">
        <f t="shared" si="149"/>
        <v/>
      </c>
      <c r="FW639" s="806" t="str">
        <f t="shared" si="150"/>
        <v/>
      </c>
      <c r="FX639" s="807" t="str">
        <f t="shared" si="151"/>
        <v/>
      </c>
      <c r="FY639" s="807" t="str">
        <f t="shared" si="152"/>
        <v/>
      </c>
      <c r="FZ639" s="808" t="str">
        <f t="shared" si="153"/>
        <v/>
      </c>
    </row>
    <row r="640" spans="14:182" x14ac:dyDescent="0.2">
      <c r="N640" s="804">
        <f>SUM(AirVision!A639)</f>
        <v>0</v>
      </c>
      <c r="O640" s="793"/>
      <c r="P640" s="794"/>
      <c r="Q640" s="794"/>
      <c r="R640" s="794"/>
      <c r="S640" s="794"/>
      <c r="T640" s="794"/>
      <c r="U640" s="794"/>
      <c r="V640" s="794"/>
      <c r="W640" s="794"/>
      <c r="X640" s="794"/>
      <c r="Y640" s="794"/>
      <c r="Z640" s="794"/>
      <c r="AA640" s="794"/>
      <c r="AB640" s="794"/>
      <c r="AC640" s="794"/>
      <c r="AD640" s="794"/>
      <c r="AE640" s="794"/>
      <c r="AF640" s="794"/>
      <c r="AG640" s="794"/>
      <c r="AH640" s="794"/>
      <c r="AI640" s="794"/>
      <c r="AJ640" s="794"/>
      <c r="AK640" s="794"/>
      <c r="AL640" s="794"/>
      <c r="AM640" s="794"/>
      <c r="AN640" s="794"/>
      <c r="AO640" s="794"/>
      <c r="AP640" s="794"/>
      <c r="AQ640" s="794"/>
      <c r="AR640" s="794"/>
      <c r="AS640" s="794"/>
      <c r="AT640" s="794"/>
      <c r="AU640" s="794"/>
      <c r="AV640" s="794"/>
      <c r="AW640" s="794"/>
      <c r="AX640" s="794"/>
      <c r="AY640" s="794"/>
      <c r="AZ640" s="794"/>
      <c r="BA640" s="794"/>
      <c r="BB640" s="794"/>
      <c r="BC640" s="794"/>
      <c r="BD640" s="794"/>
      <c r="BE640" s="794"/>
      <c r="BF640" s="794"/>
      <c r="BG640" s="794"/>
      <c r="BH640" s="794"/>
      <c r="BI640" s="794"/>
      <c r="BJ640" s="794"/>
      <c r="BK640" s="794"/>
      <c r="BL640" s="794"/>
      <c r="BM640" s="794"/>
      <c r="BN640" s="812" t="str">
        <f t="shared" si="144"/>
        <v/>
      </c>
      <c r="BO640" s="806" t="str">
        <f t="shared" si="145"/>
        <v/>
      </c>
      <c r="BP640" s="807" t="str">
        <f t="shared" si="146"/>
        <v/>
      </c>
      <c r="BQ640" s="807" t="str">
        <f t="shared" si="147"/>
        <v/>
      </c>
      <c r="BR640" s="808" t="str">
        <f t="shared" si="148"/>
        <v/>
      </c>
      <c r="BS640" s="793"/>
      <c r="BT640" s="794"/>
      <c r="BU640" s="794"/>
      <c r="BV640" s="794"/>
      <c r="BW640" s="794"/>
      <c r="BX640" s="794"/>
      <c r="BY640" s="794"/>
      <c r="BZ640" s="794"/>
      <c r="CA640" s="794"/>
      <c r="CB640" s="794"/>
      <c r="CC640" s="794"/>
      <c r="CD640" s="794"/>
      <c r="CE640" s="794"/>
      <c r="CF640" s="794"/>
      <c r="CG640" s="794"/>
      <c r="CH640" s="794"/>
      <c r="CI640" s="794"/>
      <c r="CJ640" s="794"/>
      <c r="CK640" s="794"/>
      <c r="CL640" s="794"/>
      <c r="CM640" s="794"/>
      <c r="CN640" s="794"/>
      <c r="CO640" s="794"/>
      <c r="CP640" s="794"/>
      <c r="CQ640" s="794"/>
      <c r="CR640" s="794"/>
      <c r="CS640" s="794"/>
      <c r="CT640" s="794"/>
      <c r="CU640" s="794"/>
      <c r="CV640" s="794"/>
      <c r="CW640" s="794"/>
      <c r="CX640" s="794"/>
      <c r="CY640" s="794"/>
      <c r="CZ640" s="794"/>
      <c r="DA640" s="794"/>
      <c r="DB640" s="794"/>
      <c r="DC640" s="794"/>
      <c r="DD640" s="794"/>
      <c r="DE640" s="794"/>
      <c r="DF640" s="794"/>
      <c r="DG640" s="794"/>
      <c r="DH640" s="794"/>
      <c r="DI640" s="794"/>
      <c r="DJ640" s="794"/>
      <c r="DK640" s="794"/>
      <c r="DL640" s="794"/>
      <c r="DM640" s="794"/>
      <c r="DN640" s="794"/>
      <c r="DO640" s="794"/>
      <c r="DP640" s="794"/>
      <c r="DQ640" s="794"/>
      <c r="DR640" s="812" t="str">
        <f t="shared" si="154"/>
        <v/>
      </c>
      <c r="DS640" s="806" t="str">
        <f t="shared" si="155"/>
        <v/>
      </c>
      <c r="DT640" s="807" t="str">
        <f t="shared" si="156"/>
        <v/>
      </c>
      <c r="DU640" s="807" t="str">
        <f t="shared" si="157"/>
        <v/>
      </c>
      <c r="DV640" s="808" t="str">
        <f t="shared" si="158"/>
        <v/>
      </c>
      <c r="DW640" s="793"/>
      <c r="DX640" s="794"/>
      <c r="DY640" s="794"/>
      <c r="DZ640" s="797"/>
      <c r="EA640" s="797"/>
      <c r="EB640" s="797"/>
      <c r="EC640" s="797"/>
      <c r="ED640" s="797"/>
      <c r="EE640" s="797"/>
      <c r="EF640" s="797"/>
      <c r="EG640" s="797"/>
      <c r="EH640" s="797"/>
      <c r="EI640" s="797"/>
      <c r="EJ640" s="797"/>
      <c r="EK640" s="797"/>
      <c r="EL640" s="797"/>
      <c r="EM640" s="794"/>
      <c r="EN640" s="794"/>
      <c r="EO640" s="794"/>
      <c r="EP640" s="794"/>
      <c r="EQ640" s="794"/>
      <c r="ER640" s="794"/>
      <c r="ES640" s="794"/>
      <c r="ET640" s="794"/>
      <c r="EU640" s="794"/>
      <c r="EV640" s="794"/>
      <c r="EW640" s="794"/>
      <c r="EX640" s="794"/>
      <c r="EY640" s="794"/>
      <c r="EZ640" s="797"/>
      <c r="FA640" s="794"/>
      <c r="FB640" s="794"/>
      <c r="FC640" s="794"/>
      <c r="FD640" s="794"/>
      <c r="FE640" s="794"/>
      <c r="FF640" s="794"/>
      <c r="FG640" s="794"/>
      <c r="FH640" s="794"/>
      <c r="FI640" s="794"/>
      <c r="FJ640" s="794"/>
      <c r="FK640" s="794"/>
      <c r="FL640" s="794"/>
      <c r="FM640" s="794"/>
      <c r="FN640" s="794"/>
      <c r="FO640" s="794"/>
      <c r="FP640" s="794"/>
      <c r="FQ640" s="794"/>
      <c r="FR640" s="794"/>
      <c r="FS640" s="794"/>
      <c r="FT640" s="794"/>
      <c r="FU640" s="794"/>
      <c r="FV640" s="812" t="str">
        <f t="shared" si="149"/>
        <v/>
      </c>
      <c r="FW640" s="806" t="str">
        <f t="shared" si="150"/>
        <v/>
      </c>
      <c r="FX640" s="807" t="str">
        <f t="shared" si="151"/>
        <v/>
      </c>
      <c r="FY640" s="807" t="str">
        <f t="shared" si="152"/>
        <v/>
      </c>
      <c r="FZ640" s="808" t="str">
        <f t="shared" si="153"/>
        <v/>
      </c>
    </row>
    <row r="641" spans="14:182" x14ac:dyDescent="0.2">
      <c r="N641" s="804">
        <f>SUM(AirVision!A640)</f>
        <v>0</v>
      </c>
      <c r="O641" s="793"/>
      <c r="P641" s="794"/>
      <c r="Q641" s="794"/>
      <c r="R641" s="794"/>
      <c r="S641" s="794"/>
      <c r="T641" s="794"/>
      <c r="U641" s="794"/>
      <c r="V641" s="794"/>
      <c r="W641" s="794"/>
      <c r="X641" s="794"/>
      <c r="Y641" s="794"/>
      <c r="Z641" s="794"/>
      <c r="AA641" s="794"/>
      <c r="AB641" s="794"/>
      <c r="AC641" s="794"/>
      <c r="AD641" s="794"/>
      <c r="AE641" s="794"/>
      <c r="AF641" s="794"/>
      <c r="AG641" s="794"/>
      <c r="AH641" s="794"/>
      <c r="AI641" s="794"/>
      <c r="AJ641" s="794"/>
      <c r="AK641" s="794"/>
      <c r="AL641" s="794"/>
      <c r="AM641" s="794"/>
      <c r="AN641" s="794"/>
      <c r="AO641" s="794"/>
      <c r="AP641" s="794"/>
      <c r="AQ641" s="794"/>
      <c r="AR641" s="794"/>
      <c r="AS641" s="794"/>
      <c r="AT641" s="794"/>
      <c r="AU641" s="794"/>
      <c r="AV641" s="794"/>
      <c r="AW641" s="794"/>
      <c r="AX641" s="794"/>
      <c r="AY641" s="794"/>
      <c r="AZ641" s="794"/>
      <c r="BA641" s="794"/>
      <c r="BB641" s="794"/>
      <c r="BC641" s="794"/>
      <c r="BD641" s="794"/>
      <c r="BE641" s="794"/>
      <c r="BF641" s="794"/>
      <c r="BG641" s="794"/>
      <c r="BH641" s="794"/>
      <c r="BI641" s="794"/>
      <c r="BJ641" s="794"/>
      <c r="BK641" s="794"/>
      <c r="BL641" s="794"/>
      <c r="BM641" s="794"/>
      <c r="BN641" s="812" t="str">
        <f t="shared" si="144"/>
        <v/>
      </c>
      <c r="BO641" s="806" t="str">
        <f t="shared" si="145"/>
        <v/>
      </c>
      <c r="BP641" s="807" t="str">
        <f t="shared" si="146"/>
        <v/>
      </c>
      <c r="BQ641" s="807" t="str">
        <f t="shared" si="147"/>
        <v/>
      </c>
      <c r="BR641" s="808" t="str">
        <f t="shared" si="148"/>
        <v/>
      </c>
      <c r="BS641" s="793"/>
      <c r="BT641" s="794"/>
      <c r="BU641" s="794"/>
      <c r="BV641" s="794"/>
      <c r="BW641" s="794"/>
      <c r="BX641" s="794"/>
      <c r="BY641" s="794"/>
      <c r="BZ641" s="794"/>
      <c r="CA641" s="794"/>
      <c r="CB641" s="794"/>
      <c r="CC641" s="794"/>
      <c r="CD641" s="794"/>
      <c r="CE641" s="794"/>
      <c r="CF641" s="794"/>
      <c r="CG641" s="794"/>
      <c r="CH641" s="794"/>
      <c r="CI641" s="794"/>
      <c r="CJ641" s="794"/>
      <c r="CK641" s="794"/>
      <c r="CL641" s="794"/>
      <c r="CM641" s="794"/>
      <c r="CN641" s="794"/>
      <c r="CO641" s="794"/>
      <c r="CP641" s="794"/>
      <c r="CQ641" s="794"/>
      <c r="CR641" s="794"/>
      <c r="CS641" s="794"/>
      <c r="CT641" s="794"/>
      <c r="CU641" s="794"/>
      <c r="CV641" s="794"/>
      <c r="CW641" s="794"/>
      <c r="CX641" s="794"/>
      <c r="CY641" s="794"/>
      <c r="CZ641" s="794"/>
      <c r="DA641" s="794"/>
      <c r="DB641" s="794"/>
      <c r="DC641" s="794"/>
      <c r="DD641" s="794"/>
      <c r="DE641" s="794"/>
      <c r="DF641" s="794"/>
      <c r="DG641" s="794"/>
      <c r="DH641" s="794"/>
      <c r="DI641" s="794"/>
      <c r="DJ641" s="794"/>
      <c r="DK641" s="794"/>
      <c r="DL641" s="794"/>
      <c r="DM641" s="794"/>
      <c r="DN641" s="794"/>
      <c r="DO641" s="794"/>
      <c r="DP641" s="794"/>
      <c r="DQ641" s="794"/>
      <c r="DR641" s="812" t="str">
        <f t="shared" si="154"/>
        <v/>
      </c>
      <c r="DS641" s="806" t="str">
        <f t="shared" si="155"/>
        <v/>
      </c>
      <c r="DT641" s="807" t="str">
        <f t="shared" si="156"/>
        <v/>
      </c>
      <c r="DU641" s="807" t="str">
        <f t="shared" si="157"/>
        <v/>
      </c>
      <c r="DV641" s="808" t="str">
        <f t="shared" si="158"/>
        <v/>
      </c>
      <c r="DW641" s="793"/>
      <c r="DX641" s="794"/>
      <c r="DY641" s="794"/>
      <c r="DZ641" s="797"/>
      <c r="EA641" s="797"/>
      <c r="EB641" s="797"/>
      <c r="EC641" s="797"/>
      <c r="ED641" s="797"/>
      <c r="EE641" s="797"/>
      <c r="EF641" s="797"/>
      <c r="EG641" s="797"/>
      <c r="EH641" s="797"/>
      <c r="EI641" s="797"/>
      <c r="EJ641" s="797"/>
      <c r="EK641" s="797"/>
      <c r="EL641" s="797"/>
      <c r="EM641" s="794"/>
      <c r="EN641" s="794"/>
      <c r="EO641" s="794"/>
      <c r="EP641" s="794"/>
      <c r="EQ641" s="794"/>
      <c r="ER641" s="794"/>
      <c r="ES641" s="794"/>
      <c r="ET641" s="794"/>
      <c r="EU641" s="794"/>
      <c r="EV641" s="794"/>
      <c r="EW641" s="794"/>
      <c r="EX641" s="794"/>
      <c r="EY641" s="794"/>
      <c r="EZ641" s="797"/>
      <c r="FA641" s="794"/>
      <c r="FB641" s="794"/>
      <c r="FC641" s="794"/>
      <c r="FD641" s="794"/>
      <c r="FE641" s="794"/>
      <c r="FF641" s="794"/>
      <c r="FG641" s="794"/>
      <c r="FH641" s="794"/>
      <c r="FI641" s="794"/>
      <c r="FJ641" s="794"/>
      <c r="FK641" s="794"/>
      <c r="FL641" s="794"/>
      <c r="FM641" s="794"/>
      <c r="FN641" s="794"/>
      <c r="FO641" s="794"/>
      <c r="FP641" s="794"/>
      <c r="FQ641" s="794"/>
      <c r="FR641" s="794"/>
      <c r="FS641" s="794"/>
      <c r="FT641" s="794"/>
      <c r="FU641" s="794"/>
      <c r="FV641" s="812" t="str">
        <f t="shared" si="149"/>
        <v/>
      </c>
      <c r="FW641" s="806" t="str">
        <f t="shared" si="150"/>
        <v/>
      </c>
      <c r="FX641" s="807" t="str">
        <f t="shared" si="151"/>
        <v/>
      </c>
      <c r="FY641" s="807" t="str">
        <f t="shared" si="152"/>
        <v/>
      </c>
      <c r="FZ641" s="808" t="str">
        <f t="shared" si="153"/>
        <v/>
      </c>
    </row>
    <row r="642" spans="14:182" x14ac:dyDescent="0.2">
      <c r="N642" s="804">
        <f>SUM(AirVision!A641)</f>
        <v>0</v>
      </c>
      <c r="O642" s="793"/>
      <c r="P642" s="794"/>
      <c r="Q642" s="794"/>
      <c r="R642" s="794"/>
      <c r="S642" s="794"/>
      <c r="T642" s="794"/>
      <c r="U642" s="794"/>
      <c r="V642" s="794"/>
      <c r="W642" s="794"/>
      <c r="X642" s="794"/>
      <c r="Y642" s="794"/>
      <c r="Z642" s="794"/>
      <c r="AA642" s="794"/>
      <c r="AB642" s="794"/>
      <c r="AC642" s="794"/>
      <c r="AD642" s="794"/>
      <c r="AE642" s="794"/>
      <c r="AF642" s="794"/>
      <c r="AG642" s="794"/>
      <c r="AH642" s="794"/>
      <c r="AI642" s="794"/>
      <c r="AJ642" s="794"/>
      <c r="AK642" s="794"/>
      <c r="AL642" s="794"/>
      <c r="AM642" s="794"/>
      <c r="AN642" s="794"/>
      <c r="AO642" s="794"/>
      <c r="AP642" s="794"/>
      <c r="AQ642" s="794"/>
      <c r="AR642" s="794"/>
      <c r="AS642" s="794"/>
      <c r="AT642" s="794"/>
      <c r="AU642" s="794"/>
      <c r="AV642" s="794"/>
      <c r="AW642" s="794"/>
      <c r="AX642" s="794"/>
      <c r="AY642" s="794"/>
      <c r="AZ642" s="794"/>
      <c r="BA642" s="794"/>
      <c r="BB642" s="794"/>
      <c r="BC642" s="794"/>
      <c r="BD642" s="794"/>
      <c r="BE642" s="794"/>
      <c r="BF642" s="794"/>
      <c r="BG642" s="794"/>
      <c r="BH642" s="794"/>
      <c r="BI642" s="794"/>
      <c r="BJ642" s="794"/>
      <c r="BK642" s="794"/>
      <c r="BL642" s="794"/>
      <c r="BM642" s="794"/>
      <c r="BN642" s="812" t="str">
        <f t="shared" si="144"/>
        <v/>
      </c>
      <c r="BO642" s="806" t="str">
        <f t="shared" si="145"/>
        <v/>
      </c>
      <c r="BP642" s="807" t="str">
        <f t="shared" si="146"/>
        <v/>
      </c>
      <c r="BQ642" s="807" t="str">
        <f t="shared" si="147"/>
        <v/>
      </c>
      <c r="BR642" s="808" t="str">
        <f t="shared" si="148"/>
        <v/>
      </c>
      <c r="BS642" s="793"/>
      <c r="BT642" s="794"/>
      <c r="BU642" s="794"/>
      <c r="BV642" s="794"/>
      <c r="BW642" s="794"/>
      <c r="BX642" s="794"/>
      <c r="BY642" s="794"/>
      <c r="BZ642" s="794"/>
      <c r="CA642" s="794"/>
      <c r="CB642" s="794"/>
      <c r="CC642" s="794"/>
      <c r="CD642" s="794"/>
      <c r="CE642" s="794"/>
      <c r="CF642" s="794"/>
      <c r="CG642" s="794"/>
      <c r="CH642" s="794"/>
      <c r="CI642" s="794"/>
      <c r="CJ642" s="794"/>
      <c r="CK642" s="794"/>
      <c r="CL642" s="794"/>
      <c r="CM642" s="794"/>
      <c r="CN642" s="794"/>
      <c r="CO642" s="794"/>
      <c r="CP642" s="794"/>
      <c r="CQ642" s="794"/>
      <c r="CR642" s="794"/>
      <c r="CS642" s="794"/>
      <c r="CT642" s="794"/>
      <c r="CU642" s="794"/>
      <c r="CV642" s="794"/>
      <c r="CW642" s="794"/>
      <c r="CX642" s="794"/>
      <c r="CY642" s="794"/>
      <c r="CZ642" s="794"/>
      <c r="DA642" s="794"/>
      <c r="DB642" s="794"/>
      <c r="DC642" s="794"/>
      <c r="DD642" s="794"/>
      <c r="DE642" s="794"/>
      <c r="DF642" s="794"/>
      <c r="DG642" s="794"/>
      <c r="DH642" s="794"/>
      <c r="DI642" s="794"/>
      <c r="DJ642" s="794"/>
      <c r="DK642" s="794"/>
      <c r="DL642" s="794"/>
      <c r="DM642" s="794"/>
      <c r="DN642" s="794"/>
      <c r="DO642" s="794"/>
      <c r="DP642" s="794"/>
      <c r="DQ642" s="794"/>
      <c r="DR642" s="812" t="str">
        <f t="shared" si="154"/>
        <v/>
      </c>
      <c r="DS642" s="806" t="str">
        <f t="shared" si="155"/>
        <v/>
      </c>
      <c r="DT642" s="807" t="str">
        <f t="shared" si="156"/>
        <v/>
      </c>
      <c r="DU642" s="807" t="str">
        <f t="shared" si="157"/>
        <v/>
      </c>
      <c r="DV642" s="808" t="str">
        <f t="shared" si="158"/>
        <v/>
      </c>
      <c r="DW642" s="793"/>
      <c r="DX642" s="794"/>
      <c r="DY642" s="794"/>
      <c r="DZ642" s="797"/>
      <c r="EA642" s="797"/>
      <c r="EB642" s="797"/>
      <c r="EC642" s="797"/>
      <c r="ED642" s="797"/>
      <c r="EE642" s="797"/>
      <c r="EF642" s="797"/>
      <c r="EG642" s="797"/>
      <c r="EH642" s="797"/>
      <c r="EI642" s="797"/>
      <c r="EJ642" s="797"/>
      <c r="EK642" s="797"/>
      <c r="EL642" s="797"/>
      <c r="EM642" s="794"/>
      <c r="EN642" s="794"/>
      <c r="EO642" s="794"/>
      <c r="EP642" s="794"/>
      <c r="EQ642" s="794"/>
      <c r="ER642" s="794"/>
      <c r="ES642" s="794"/>
      <c r="ET642" s="794"/>
      <c r="EU642" s="794"/>
      <c r="EV642" s="794"/>
      <c r="EW642" s="794"/>
      <c r="EX642" s="794"/>
      <c r="EY642" s="794"/>
      <c r="EZ642" s="797"/>
      <c r="FA642" s="794"/>
      <c r="FB642" s="794"/>
      <c r="FC642" s="794"/>
      <c r="FD642" s="794"/>
      <c r="FE642" s="794"/>
      <c r="FF642" s="794"/>
      <c r="FG642" s="794"/>
      <c r="FH642" s="794"/>
      <c r="FI642" s="794"/>
      <c r="FJ642" s="794"/>
      <c r="FK642" s="794"/>
      <c r="FL642" s="794"/>
      <c r="FM642" s="794"/>
      <c r="FN642" s="794"/>
      <c r="FO642" s="794"/>
      <c r="FP642" s="794"/>
      <c r="FQ642" s="794"/>
      <c r="FR642" s="794"/>
      <c r="FS642" s="794"/>
      <c r="FT642" s="794"/>
      <c r="FU642" s="794"/>
      <c r="FV642" s="812" t="str">
        <f t="shared" si="149"/>
        <v/>
      </c>
      <c r="FW642" s="806" t="str">
        <f t="shared" si="150"/>
        <v/>
      </c>
      <c r="FX642" s="807" t="str">
        <f t="shared" si="151"/>
        <v/>
      </c>
      <c r="FY642" s="807" t="str">
        <f t="shared" si="152"/>
        <v/>
      </c>
      <c r="FZ642" s="808" t="str">
        <f t="shared" si="153"/>
        <v/>
      </c>
    </row>
    <row r="643" spans="14:182" x14ac:dyDescent="0.2">
      <c r="N643" s="804">
        <f>SUM(AirVision!A642)</f>
        <v>0</v>
      </c>
      <c r="O643" s="793"/>
      <c r="P643" s="794"/>
      <c r="Q643" s="794"/>
      <c r="R643" s="794"/>
      <c r="S643" s="794"/>
      <c r="T643" s="794"/>
      <c r="U643" s="794"/>
      <c r="V643" s="794"/>
      <c r="W643" s="794"/>
      <c r="X643" s="794"/>
      <c r="Y643" s="794"/>
      <c r="Z643" s="794"/>
      <c r="AA643" s="794"/>
      <c r="AB643" s="794"/>
      <c r="AC643" s="794"/>
      <c r="AD643" s="794"/>
      <c r="AE643" s="794"/>
      <c r="AF643" s="794"/>
      <c r="AG643" s="794"/>
      <c r="AH643" s="794"/>
      <c r="AI643" s="794"/>
      <c r="AJ643" s="794"/>
      <c r="AK643" s="794"/>
      <c r="AL643" s="794"/>
      <c r="AM643" s="794"/>
      <c r="AN643" s="794"/>
      <c r="AO643" s="794"/>
      <c r="AP643" s="794"/>
      <c r="AQ643" s="794"/>
      <c r="AR643" s="794"/>
      <c r="AS643" s="794"/>
      <c r="AT643" s="794"/>
      <c r="AU643" s="794"/>
      <c r="AV643" s="794"/>
      <c r="AW643" s="794"/>
      <c r="AX643" s="794"/>
      <c r="AY643" s="794"/>
      <c r="AZ643" s="794"/>
      <c r="BA643" s="794"/>
      <c r="BB643" s="794"/>
      <c r="BC643" s="794"/>
      <c r="BD643" s="794"/>
      <c r="BE643" s="794"/>
      <c r="BF643" s="794"/>
      <c r="BG643" s="794"/>
      <c r="BH643" s="794"/>
      <c r="BI643" s="794"/>
      <c r="BJ643" s="794"/>
      <c r="BK643" s="794"/>
      <c r="BL643" s="794"/>
      <c r="BM643" s="794"/>
      <c r="BN643" s="812" t="str">
        <f t="shared" si="144"/>
        <v/>
      </c>
      <c r="BO643" s="806" t="str">
        <f t="shared" si="145"/>
        <v/>
      </c>
      <c r="BP643" s="807" t="str">
        <f t="shared" si="146"/>
        <v/>
      </c>
      <c r="BQ643" s="807" t="str">
        <f t="shared" si="147"/>
        <v/>
      </c>
      <c r="BR643" s="808" t="str">
        <f t="shared" si="148"/>
        <v/>
      </c>
      <c r="BS643" s="793"/>
      <c r="BT643" s="794"/>
      <c r="BU643" s="794"/>
      <c r="BV643" s="794"/>
      <c r="BW643" s="794"/>
      <c r="BX643" s="794"/>
      <c r="BY643" s="794"/>
      <c r="BZ643" s="794"/>
      <c r="CA643" s="794"/>
      <c r="CB643" s="794"/>
      <c r="CC643" s="794"/>
      <c r="CD643" s="794"/>
      <c r="CE643" s="794"/>
      <c r="CF643" s="794"/>
      <c r="CG643" s="794"/>
      <c r="CH643" s="794"/>
      <c r="CI643" s="794"/>
      <c r="CJ643" s="794"/>
      <c r="CK643" s="794"/>
      <c r="CL643" s="794"/>
      <c r="CM643" s="794"/>
      <c r="CN643" s="794"/>
      <c r="CO643" s="794"/>
      <c r="CP643" s="794"/>
      <c r="CQ643" s="794"/>
      <c r="CR643" s="794"/>
      <c r="CS643" s="794"/>
      <c r="CT643" s="794"/>
      <c r="CU643" s="794"/>
      <c r="CV643" s="794"/>
      <c r="CW643" s="794"/>
      <c r="CX643" s="794"/>
      <c r="CY643" s="794"/>
      <c r="CZ643" s="794"/>
      <c r="DA643" s="794"/>
      <c r="DB643" s="794"/>
      <c r="DC643" s="794"/>
      <c r="DD643" s="794"/>
      <c r="DE643" s="794"/>
      <c r="DF643" s="794"/>
      <c r="DG643" s="794"/>
      <c r="DH643" s="794"/>
      <c r="DI643" s="794"/>
      <c r="DJ643" s="794"/>
      <c r="DK643" s="794"/>
      <c r="DL643" s="794"/>
      <c r="DM643" s="794"/>
      <c r="DN643" s="794"/>
      <c r="DO643" s="794"/>
      <c r="DP643" s="794"/>
      <c r="DQ643" s="794"/>
      <c r="DR643" s="812" t="str">
        <f t="shared" si="154"/>
        <v/>
      </c>
      <c r="DS643" s="806" t="str">
        <f t="shared" si="155"/>
        <v/>
      </c>
      <c r="DT643" s="807" t="str">
        <f t="shared" si="156"/>
        <v/>
      </c>
      <c r="DU643" s="807" t="str">
        <f t="shared" si="157"/>
        <v/>
      </c>
      <c r="DV643" s="808" t="str">
        <f t="shared" si="158"/>
        <v/>
      </c>
      <c r="DW643" s="793"/>
      <c r="DX643" s="794"/>
      <c r="DY643" s="794"/>
      <c r="DZ643" s="797"/>
      <c r="EA643" s="797"/>
      <c r="EB643" s="797"/>
      <c r="EC643" s="797"/>
      <c r="ED643" s="797"/>
      <c r="EE643" s="797"/>
      <c r="EF643" s="797"/>
      <c r="EG643" s="797"/>
      <c r="EH643" s="797"/>
      <c r="EI643" s="797"/>
      <c r="EJ643" s="797"/>
      <c r="EK643" s="797"/>
      <c r="EL643" s="797"/>
      <c r="EM643" s="794"/>
      <c r="EN643" s="794"/>
      <c r="EO643" s="794"/>
      <c r="EP643" s="794"/>
      <c r="EQ643" s="794"/>
      <c r="ER643" s="794"/>
      <c r="ES643" s="794"/>
      <c r="ET643" s="794"/>
      <c r="EU643" s="794"/>
      <c r="EV643" s="794"/>
      <c r="EW643" s="794"/>
      <c r="EX643" s="794"/>
      <c r="EY643" s="794"/>
      <c r="EZ643" s="797"/>
      <c r="FA643" s="794"/>
      <c r="FB643" s="794"/>
      <c r="FC643" s="794"/>
      <c r="FD643" s="794"/>
      <c r="FE643" s="794"/>
      <c r="FF643" s="794"/>
      <c r="FG643" s="794"/>
      <c r="FH643" s="794"/>
      <c r="FI643" s="794"/>
      <c r="FJ643" s="794"/>
      <c r="FK643" s="794"/>
      <c r="FL643" s="794"/>
      <c r="FM643" s="794"/>
      <c r="FN643" s="794"/>
      <c r="FO643" s="794"/>
      <c r="FP643" s="794"/>
      <c r="FQ643" s="794"/>
      <c r="FR643" s="794"/>
      <c r="FS643" s="794"/>
      <c r="FT643" s="794"/>
      <c r="FU643" s="794"/>
      <c r="FV643" s="812" t="str">
        <f t="shared" si="149"/>
        <v/>
      </c>
      <c r="FW643" s="806" t="str">
        <f t="shared" si="150"/>
        <v/>
      </c>
      <c r="FX643" s="807" t="str">
        <f t="shared" si="151"/>
        <v/>
      </c>
      <c r="FY643" s="807" t="str">
        <f t="shared" si="152"/>
        <v/>
      </c>
      <c r="FZ643" s="808" t="str">
        <f t="shared" si="153"/>
        <v/>
      </c>
    </row>
    <row r="644" spans="14:182" x14ac:dyDescent="0.2">
      <c r="N644" s="804">
        <f>SUM(AirVision!A643)</f>
        <v>0</v>
      </c>
      <c r="O644" s="793"/>
      <c r="P644" s="794"/>
      <c r="Q644" s="794"/>
      <c r="R644" s="794"/>
      <c r="S644" s="794"/>
      <c r="T644" s="794"/>
      <c r="U644" s="794"/>
      <c r="V644" s="794"/>
      <c r="W644" s="794"/>
      <c r="X644" s="794"/>
      <c r="Y644" s="794"/>
      <c r="Z644" s="794"/>
      <c r="AA644" s="794"/>
      <c r="AB644" s="794"/>
      <c r="AC644" s="794"/>
      <c r="AD644" s="794"/>
      <c r="AE644" s="794"/>
      <c r="AF644" s="794"/>
      <c r="AG644" s="794"/>
      <c r="AH644" s="794"/>
      <c r="AI644" s="794"/>
      <c r="AJ644" s="794"/>
      <c r="AK644" s="794"/>
      <c r="AL644" s="794"/>
      <c r="AM644" s="794"/>
      <c r="AN644" s="794"/>
      <c r="AO644" s="794"/>
      <c r="AP644" s="794"/>
      <c r="AQ644" s="794"/>
      <c r="AR644" s="794"/>
      <c r="AS644" s="794"/>
      <c r="AT644" s="794"/>
      <c r="AU644" s="794"/>
      <c r="AV644" s="794"/>
      <c r="AW644" s="794"/>
      <c r="AX644" s="794"/>
      <c r="AY644" s="794"/>
      <c r="AZ644" s="794"/>
      <c r="BA644" s="794"/>
      <c r="BB644" s="794"/>
      <c r="BC644" s="794"/>
      <c r="BD644" s="794"/>
      <c r="BE644" s="794"/>
      <c r="BF644" s="794"/>
      <c r="BG644" s="794"/>
      <c r="BH644" s="794"/>
      <c r="BI644" s="794"/>
      <c r="BJ644" s="794"/>
      <c r="BK644" s="794"/>
      <c r="BL644" s="794"/>
      <c r="BM644" s="794"/>
      <c r="BN644" s="812" t="str">
        <f t="shared" si="144"/>
        <v/>
      </c>
      <c r="BO644" s="806" t="str">
        <f t="shared" si="145"/>
        <v/>
      </c>
      <c r="BP644" s="807" t="str">
        <f t="shared" si="146"/>
        <v/>
      </c>
      <c r="BQ644" s="807" t="str">
        <f t="shared" si="147"/>
        <v/>
      </c>
      <c r="BR644" s="808" t="str">
        <f t="shared" si="148"/>
        <v/>
      </c>
      <c r="BS644" s="793"/>
      <c r="BT644" s="794"/>
      <c r="BU644" s="794"/>
      <c r="BV644" s="794"/>
      <c r="BW644" s="794"/>
      <c r="BX644" s="794"/>
      <c r="BY644" s="794"/>
      <c r="BZ644" s="794"/>
      <c r="CA644" s="794"/>
      <c r="CB644" s="794"/>
      <c r="CC644" s="794"/>
      <c r="CD644" s="794"/>
      <c r="CE644" s="794"/>
      <c r="CF644" s="794"/>
      <c r="CG644" s="794"/>
      <c r="CH644" s="794"/>
      <c r="CI644" s="794"/>
      <c r="CJ644" s="794"/>
      <c r="CK644" s="794"/>
      <c r="CL644" s="794"/>
      <c r="CM644" s="794"/>
      <c r="CN644" s="794"/>
      <c r="CO644" s="794"/>
      <c r="CP644" s="794"/>
      <c r="CQ644" s="794"/>
      <c r="CR644" s="794"/>
      <c r="CS644" s="794"/>
      <c r="CT644" s="794"/>
      <c r="CU644" s="794"/>
      <c r="CV644" s="794"/>
      <c r="CW644" s="794"/>
      <c r="CX644" s="794"/>
      <c r="CY644" s="794"/>
      <c r="CZ644" s="794"/>
      <c r="DA644" s="794"/>
      <c r="DB644" s="794"/>
      <c r="DC644" s="794"/>
      <c r="DD644" s="794"/>
      <c r="DE644" s="794"/>
      <c r="DF644" s="794"/>
      <c r="DG644" s="794"/>
      <c r="DH644" s="794"/>
      <c r="DI644" s="794"/>
      <c r="DJ644" s="794"/>
      <c r="DK644" s="794"/>
      <c r="DL644" s="794"/>
      <c r="DM644" s="794"/>
      <c r="DN644" s="794"/>
      <c r="DO644" s="794"/>
      <c r="DP644" s="794"/>
      <c r="DQ644" s="794"/>
      <c r="DR644" s="812" t="str">
        <f t="shared" si="154"/>
        <v/>
      </c>
      <c r="DS644" s="806" t="str">
        <f t="shared" si="155"/>
        <v/>
      </c>
      <c r="DT644" s="807" t="str">
        <f t="shared" si="156"/>
        <v/>
      </c>
      <c r="DU644" s="807" t="str">
        <f t="shared" si="157"/>
        <v/>
      </c>
      <c r="DV644" s="808" t="str">
        <f t="shared" si="158"/>
        <v/>
      </c>
      <c r="DW644" s="793"/>
      <c r="DX644" s="794"/>
      <c r="DY644" s="794"/>
      <c r="DZ644" s="797"/>
      <c r="EA644" s="797"/>
      <c r="EB644" s="797"/>
      <c r="EC644" s="797"/>
      <c r="ED644" s="797"/>
      <c r="EE644" s="797"/>
      <c r="EF644" s="797"/>
      <c r="EG644" s="797"/>
      <c r="EH644" s="797"/>
      <c r="EI644" s="797"/>
      <c r="EJ644" s="797"/>
      <c r="EK644" s="797"/>
      <c r="EL644" s="797"/>
      <c r="EM644" s="794"/>
      <c r="EN644" s="794"/>
      <c r="EO644" s="794"/>
      <c r="EP644" s="794"/>
      <c r="EQ644" s="794"/>
      <c r="ER644" s="794"/>
      <c r="ES644" s="794"/>
      <c r="ET644" s="794"/>
      <c r="EU644" s="794"/>
      <c r="EV644" s="794"/>
      <c r="EW644" s="794"/>
      <c r="EX644" s="794"/>
      <c r="EY644" s="794"/>
      <c r="EZ644" s="797"/>
      <c r="FA644" s="794"/>
      <c r="FB644" s="794"/>
      <c r="FC644" s="794"/>
      <c r="FD644" s="794"/>
      <c r="FE644" s="794"/>
      <c r="FF644" s="794"/>
      <c r="FG644" s="794"/>
      <c r="FH644" s="794"/>
      <c r="FI644" s="794"/>
      <c r="FJ644" s="794"/>
      <c r="FK644" s="794"/>
      <c r="FL644" s="794"/>
      <c r="FM644" s="794"/>
      <c r="FN644" s="794"/>
      <c r="FO644" s="794"/>
      <c r="FP644" s="794"/>
      <c r="FQ644" s="794"/>
      <c r="FR644" s="794"/>
      <c r="FS644" s="794"/>
      <c r="FT644" s="794"/>
      <c r="FU644" s="794"/>
      <c r="FV644" s="812" t="str">
        <f t="shared" si="149"/>
        <v/>
      </c>
      <c r="FW644" s="806" t="str">
        <f t="shared" si="150"/>
        <v/>
      </c>
      <c r="FX644" s="807" t="str">
        <f t="shared" si="151"/>
        <v/>
      </c>
      <c r="FY644" s="807" t="str">
        <f t="shared" si="152"/>
        <v/>
      </c>
      <c r="FZ644" s="808" t="str">
        <f t="shared" si="153"/>
        <v/>
      </c>
    </row>
    <row r="645" spans="14:182" x14ac:dyDescent="0.2">
      <c r="N645" s="804">
        <f>SUM(AirVision!A644)</f>
        <v>0</v>
      </c>
      <c r="O645" s="793"/>
      <c r="P645" s="794"/>
      <c r="Q645" s="794"/>
      <c r="R645" s="794"/>
      <c r="S645" s="794"/>
      <c r="T645" s="794"/>
      <c r="U645" s="794"/>
      <c r="V645" s="794"/>
      <c r="W645" s="794"/>
      <c r="X645" s="794"/>
      <c r="Y645" s="794"/>
      <c r="Z645" s="794"/>
      <c r="AA645" s="794"/>
      <c r="AB645" s="794"/>
      <c r="AC645" s="794"/>
      <c r="AD645" s="794"/>
      <c r="AE645" s="794"/>
      <c r="AF645" s="794"/>
      <c r="AG645" s="794"/>
      <c r="AH645" s="794"/>
      <c r="AI645" s="794"/>
      <c r="AJ645" s="794"/>
      <c r="AK645" s="794"/>
      <c r="AL645" s="794"/>
      <c r="AM645" s="794"/>
      <c r="AN645" s="794"/>
      <c r="AO645" s="794"/>
      <c r="AP645" s="794"/>
      <c r="AQ645" s="794"/>
      <c r="AR645" s="794"/>
      <c r="AS645" s="794"/>
      <c r="AT645" s="794"/>
      <c r="AU645" s="794"/>
      <c r="AV645" s="794"/>
      <c r="AW645" s="794"/>
      <c r="AX645" s="794"/>
      <c r="AY645" s="794"/>
      <c r="AZ645" s="794"/>
      <c r="BA645" s="794"/>
      <c r="BB645" s="794"/>
      <c r="BC645" s="794"/>
      <c r="BD645" s="794"/>
      <c r="BE645" s="794"/>
      <c r="BF645" s="794"/>
      <c r="BG645" s="794"/>
      <c r="BH645" s="794"/>
      <c r="BI645" s="794"/>
      <c r="BJ645" s="794"/>
      <c r="BK645" s="794"/>
      <c r="BL645" s="794"/>
      <c r="BM645" s="794"/>
      <c r="BN645" s="812" t="str">
        <f t="shared" si="144"/>
        <v/>
      </c>
      <c r="BO645" s="806" t="str">
        <f t="shared" si="145"/>
        <v/>
      </c>
      <c r="BP645" s="807" t="str">
        <f t="shared" si="146"/>
        <v/>
      </c>
      <c r="BQ645" s="807" t="str">
        <f t="shared" si="147"/>
        <v/>
      </c>
      <c r="BR645" s="808" t="str">
        <f t="shared" si="148"/>
        <v/>
      </c>
      <c r="BS645" s="793"/>
      <c r="BT645" s="794"/>
      <c r="BU645" s="794"/>
      <c r="BV645" s="794"/>
      <c r="BW645" s="794"/>
      <c r="BX645" s="794"/>
      <c r="BY645" s="794"/>
      <c r="BZ645" s="794"/>
      <c r="CA645" s="794"/>
      <c r="CB645" s="794"/>
      <c r="CC645" s="794"/>
      <c r="CD645" s="794"/>
      <c r="CE645" s="794"/>
      <c r="CF645" s="794"/>
      <c r="CG645" s="794"/>
      <c r="CH645" s="794"/>
      <c r="CI645" s="794"/>
      <c r="CJ645" s="794"/>
      <c r="CK645" s="794"/>
      <c r="CL645" s="794"/>
      <c r="CM645" s="794"/>
      <c r="CN645" s="794"/>
      <c r="CO645" s="794"/>
      <c r="CP645" s="794"/>
      <c r="CQ645" s="794"/>
      <c r="CR645" s="794"/>
      <c r="CS645" s="794"/>
      <c r="CT645" s="794"/>
      <c r="CU645" s="794"/>
      <c r="CV645" s="794"/>
      <c r="CW645" s="794"/>
      <c r="CX645" s="794"/>
      <c r="CY645" s="794"/>
      <c r="CZ645" s="794"/>
      <c r="DA645" s="794"/>
      <c r="DB645" s="794"/>
      <c r="DC645" s="794"/>
      <c r="DD645" s="794"/>
      <c r="DE645" s="794"/>
      <c r="DF645" s="794"/>
      <c r="DG645" s="794"/>
      <c r="DH645" s="794"/>
      <c r="DI645" s="794"/>
      <c r="DJ645" s="794"/>
      <c r="DK645" s="794"/>
      <c r="DL645" s="794"/>
      <c r="DM645" s="794"/>
      <c r="DN645" s="794"/>
      <c r="DO645" s="794"/>
      <c r="DP645" s="794"/>
      <c r="DQ645" s="794"/>
      <c r="DR645" s="812" t="str">
        <f t="shared" si="154"/>
        <v/>
      </c>
      <c r="DS645" s="806" t="str">
        <f t="shared" si="155"/>
        <v/>
      </c>
      <c r="DT645" s="807" t="str">
        <f t="shared" si="156"/>
        <v/>
      </c>
      <c r="DU645" s="807" t="str">
        <f t="shared" si="157"/>
        <v/>
      </c>
      <c r="DV645" s="808" t="str">
        <f t="shared" si="158"/>
        <v/>
      </c>
      <c r="DW645" s="793"/>
      <c r="DX645" s="794"/>
      <c r="DY645" s="794"/>
      <c r="DZ645" s="797"/>
      <c r="EA645" s="797"/>
      <c r="EB645" s="797"/>
      <c r="EC645" s="797"/>
      <c r="ED645" s="797"/>
      <c r="EE645" s="797"/>
      <c r="EF645" s="797"/>
      <c r="EG645" s="797"/>
      <c r="EH645" s="797"/>
      <c r="EI645" s="797"/>
      <c r="EJ645" s="797"/>
      <c r="EK645" s="797"/>
      <c r="EL645" s="797"/>
      <c r="EM645" s="794"/>
      <c r="EN645" s="794"/>
      <c r="EO645" s="794"/>
      <c r="EP645" s="794"/>
      <c r="EQ645" s="794"/>
      <c r="ER645" s="794"/>
      <c r="ES645" s="794"/>
      <c r="ET645" s="794"/>
      <c r="EU645" s="794"/>
      <c r="EV645" s="794"/>
      <c r="EW645" s="794"/>
      <c r="EX645" s="794"/>
      <c r="EY645" s="794"/>
      <c r="EZ645" s="797"/>
      <c r="FA645" s="794"/>
      <c r="FB645" s="794"/>
      <c r="FC645" s="794"/>
      <c r="FD645" s="794"/>
      <c r="FE645" s="794"/>
      <c r="FF645" s="794"/>
      <c r="FG645" s="794"/>
      <c r="FH645" s="794"/>
      <c r="FI645" s="794"/>
      <c r="FJ645" s="794"/>
      <c r="FK645" s="794"/>
      <c r="FL645" s="794"/>
      <c r="FM645" s="794"/>
      <c r="FN645" s="794"/>
      <c r="FO645" s="794"/>
      <c r="FP645" s="794"/>
      <c r="FQ645" s="794"/>
      <c r="FR645" s="794"/>
      <c r="FS645" s="794"/>
      <c r="FT645" s="794"/>
      <c r="FU645" s="794"/>
      <c r="FV645" s="812" t="str">
        <f t="shared" si="149"/>
        <v/>
      </c>
      <c r="FW645" s="806" t="str">
        <f t="shared" si="150"/>
        <v/>
      </c>
      <c r="FX645" s="807" t="str">
        <f t="shared" si="151"/>
        <v/>
      </c>
      <c r="FY645" s="807" t="str">
        <f t="shared" si="152"/>
        <v/>
      </c>
      <c r="FZ645" s="808" t="str">
        <f t="shared" si="153"/>
        <v/>
      </c>
    </row>
    <row r="646" spans="14:182" x14ac:dyDescent="0.2">
      <c r="N646" s="804">
        <f>SUM(AirVision!A645)</f>
        <v>0</v>
      </c>
      <c r="O646" s="793"/>
      <c r="P646" s="794"/>
      <c r="Q646" s="794"/>
      <c r="R646" s="794"/>
      <c r="S646" s="794"/>
      <c r="T646" s="794"/>
      <c r="U646" s="794"/>
      <c r="V646" s="794"/>
      <c r="W646" s="794"/>
      <c r="X646" s="794"/>
      <c r="Y646" s="794"/>
      <c r="Z646" s="794"/>
      <c r="AA646" s="794"/>
      <c r="AB646" s="794"/>
      <c r="AC646" s="794"/>
      <c r="AD646" s="794"/>
      <c r="AE646" s="794"/>
      <c r="AF646" s="794"/>
      <c r="AG646" s="794"/>
      <c r="AH646" s="794"/>
      <c r="AI646" s="794"/>
      <c r="AJ646" s="794"/>
      <c r="AK646" s="794"/>
      <c r="AL646" s="794"/>
      <c r="AM646" s="794"/>
      <c r="AN646" s="794"/>
      <c r="AO646" s="794"/>
      <c r="AP646" s="794"/>
      <c r="AQ646" s="794"/>
      <c r="AR646" s="794"/>
      <c r="AS646" s="794"/>
      <c r="AT646" s="794"/>
      <c r="AU646" s="794"/>
      <c r="AV646" s="794"/>
      <c r="AW646" s="794"/>
      <c r="AX646" s="794"/>
      <c r="AY646" s="794"/>
      <c r="AZ646" s="794"/>
      <c r="BA646" s="794"/>
      <c r="BB646" s="794"/>
      <c r="BC646" s="794"/>
      <c r="BD646" s="794"/>
      <c r="BE646" s="794"/>
      <c r="BF646" s="794"/>
      <c r="BG646" s="794"/>
      <c r="BH646" s="794"/>
      <c r="BI646" s="794"/>
      <c r="BJ646" s="794"/>
      <c r="BK646" s="794"/>
      <c r="BL646" s="794"/>
      <c r="BM646" s="794"/>
      <c r="BN646" s="812" t="str">
        <f t="shared" ref="BN646:BN709" si="159">IF(ISNUMBER(R646),R646*2.237,"")</f>
        <v/>
      </c>
      <c r="BO646" s="806" t="str">
        <f t="shared" ref="BO646:BO709" si="160">IF(ISNUMBER(S646),S646*2.237,"")</f>
        <v/>
      </c>
      <c r="BP646" s="807" t="str">
        <f t="shared" ref="BP646:BP709" si="161">IF(ISNUMBER(X646),CONVERT(X646,"C","F"),"")</f>
        <v/>
      </c>
      <c r="BQ646" s="807" t="str">
        <f t="shared" ref="BQ646:BQ709" si="162">IF(ISNUMBER(Y646),CONVERT(Y646,"C","F"),"")</f>
        <v/>
      </c>
      <c r="BR646" s="808" t="str">
        <f t="shared" ref="BR646:BR709" si="163">IF(ISNUMBER(Z646),CONVERT(Z646,"C","F"),"")</f>
        <v/>
      </c>
      <c r="BS646" s="793"/>
      <c r="BT646" s="794"/>
      <c r="BU646" s="794"/>
      <c r="BV646" s="794"/>
      <c r="BW646" s="794"/>
      <c r="BX646" s="794"/>
      <c r="BY646" s="794"/>
      <c r="BZ646" s="794"/>
      <c r="CA646" s="794"/>
      <c r="CB646" s="794"/>
      <c r="CC646" s="794"/>
      <c r="CD646" s="794"/>
      <c r="CE646" s="794"/>
      <c r="CF646" s="794"/>
      <c r="CG646" s="794"/>
      <c r="CH646" s="794"/>
      <c r="CI646" s="794"/>
      <c r="CJ646" s="794"/>
      <c r="CK646" s="794"/>
      <c r="CL646" s="794"/>
      <c r="CM646" s="794"/>
      <c r="CN646" s="794"/>
      <c r="CO646" s="794"/>
      <c r="CP646" s="794"/>
      <c r="CQ646" s="794"/>
      <c r="CR646" s="794"/>
      <c r="CS646" s="794"/>
      <c r="CT646" s="794"/>
      <c r="CU646" s="794"/>
      <c r="CV646" s="794"/>
      <c r="CW646" s="794"/>
      <c r="CX646" s="794"/>
      <c r="CY646" s="794"/>
      <c r="CZ646" s="794"/>
      <c r="DA646" s="794"/>
      <c r="DB646" s="794"/>
      <c r="DC646" s="794"/>
      <c r="DD646" s="794"/>
      <c r="DE646" s="794"/>
      <c r="DF646" s="794"/>
      <c r="DG646" s="794"/>
      <c r="DH646" s="794"/>
      <c r="DI646" s="794"/>
      <c r="DJ646" s="794"/>
      <c r="DK646" s="794"/>
      <c r="DL646" s="794"/>
      <c r="DM646" s="794"/>
      <c r="DN646" s="794"/>
      <c r="DO646" s="794"/>
      <c r="DP646" s="794"/>
      <c r="DQ646" s="794"/>
      <c r="DR646" s="812" t="str">
        <f t="shared" si="154"/>
        <v/>
      </c>
      <c r="DS646" s="806" t="str">
        <f t="shared" si="155"/>
        <v/>
      </c>
      <c r="DT646" s="807" t="str">
        <f t="shared" si="156"/>
        <v/>
      </c>
      <c r="DU646" s="807" t="str">
        <f t="shared" si="157"/>
        <v/>
      </c>
      <c r="DV646" s="808" t="str">
        <f t="shared" si="158"/>
        <v/>
      </c>
      <c r="DW646" s="793"/>
      <c r="DX646" s="794"/>
      <c r="DY646" s="794"/>
      <c r="DZ646" s="797"/>
      <c r="EA646" s="797"/>
      <c r="EB646" s="797"/>
      <c r="EC646" s="797"/>
      <c r="ED646" s="797"/>
      <c r="EE646" s="797"/>
      <c r="EF646" s="797"/>
      <c r="EG646" s="797"/>
      <c r="EH646" s="797"/>
      <c r="EI646" s="797"/>
      <c r="EJ646" s="797"/>
      <c r="EK646" s="797"/>
      <c r="EL646" s="797"/>
      <c r="EM646" s="794"/>
      <c r="EN646" s="794"/>
      <c r="EO646" s="794"/>
      <c r="EP646" s="794"/>
      <c r="EQ646" s="794"/>
      <c r="ER646" s="794"/>
      <c r="ES646" s="794"/>
      <c r="ET646" s="794"/>
      <c r="EU646" s="794"/>
      <c r="EV646" s="794"/>
      <c r="EW646" s="794"/>
      <c r="EX646" s="794"/>
      <c r="EY646" s="794"/>
      <c r="EZ646" s="797"/>
      <c r="FA646" s="794"/>
      <c r="FB646" s="794"/>
      <c r="FC646" s="794"/>
      <c r="FD646" s="794"/>
      <c r="FE646" s="794"/>
      <c r="FF646" s="794"/>
      <c r="FG646" s="794"/>
      <c r="FH646" s="794"/>
      <c r="FI646" s="794"/>
      <c r="FJ646" s="794"/>
      <c r="FK646" s="794"/>
      <c r="FL646" s="794"/>
      <c r="FM646" s="794"/>
      <c r="FN646" s="794"/>
      <c r="FO646" s="794"/>
      <c r="FP646" s="794"/>
      <c r="FQ646" s="794"/>
      <c r="FR646" s="794"/>
      <c r="FS646" s="794"/>
      <c r="FT646" s="794"/>
      <c r="FU646" s="794"/>
      <c r="FV646" s="812" t="str">
        <f t="shared" ref="FV646:FV709" si="164">IF(ISNUMBER(DZ646),DZ646*2.237,"")</f>
        <v/>
      </c>
      <c r="FW646" s="806" t="str">
        <f t="shared" ref="FW646:FW709" si="165">IF(ISNUMBER(EA646),EA646*2.237,"")</f>
        <v/>
      </c>
      <c r="FX646" s="807" t="str">
        <f t="shared" ref="FX646:FX709" si="166">IF(ISNUMBER(EF646),CONVERT(EF646,"C","F"),"")</f>
        <v/>
      </c>
      <c r="FY646" s="807" t="str">
        <f t="shared" ref="FY646:FY709" si="167">IF(ISNUMBER(EG646),CONVERT(EG646,"C","F"),"")</f>
        <v/>
      </c>
      <c r="FZ646" s="808" t="str">
        <f t="shared" ref="FZ646:FZ709" si="168">IF(ISNUMBER(EH646),CONVERT(EH646,"C","F"),"")</f>
        <v/>
      </c>
    </row>
    <row r="647" spans="14:182" x14ac:dyDescent="0.2">
      <c r="N647" s="804">
        <f>SUM(AirVision!A646)</f>
        <v>0</v>
      </c>
      <c r="O647" s="793"/>
      <c r="P647" s="794"/>
      <c r="Q647" s="794"/>
      <c r="R647" s="794"/>
      <c r="S647" s="794"/>
      <c r="T647" s="794"/>
      <c r="U647" s="794"/>
      <c r="V647" s="794"/>
      <c r="W647" s="794"/>
      <c r="X647" s="794"/>
      <c r="Y647" s="794"/>
      <c r="Z647" s="794"/>
      <c r="AA647" s="794"/>
      <c r="AB647" s="794"/>
      <c r="AC647" s="794"/>
      <c r="AD647" s="794"/>
      <c r="AE647" s="794"/>
      <c r="AF647" s="794"/>
      <c r="AG647" s="794"/>
      <c r="AH647" s="794"/>
      <c r="AI647" s="794"/>
      <c r="AJ647" s="794"/>
      <c r="AK647" s="794"/>
      <c r="AL647" s="794"/>
      <c r="AM647" s="794"/>
      <c r="AN647" s="794"/>
      <c r="AO647" s="794"/>
      <c r="AP647" s="794"/>
      <c r="AQ647" s="794"/>
      <c r="AR647" s="794"/>
      <c r="AS647" s="794"/>
      <c r="AT647" s="794"/>
      <c r="AU647" s="794"/>
      <c r="AV647" s="794"/>
      <c r="AW647" s="794"/>
      <c r="AX647" s="794"/>
      <c r="AY647" s="794"/>
      <c r="AZ647" s="794"/>
      <c r="BA647" s="794"/>
      <c r="BB647" s="794"/>
      <c r="BC647" s="794"/>
      <c r="BD647" s="794"/>
      <c r="BE647" s="794"/>
      <c r="BF647" s="794"/>
      <c r="BG647" s="794"/>
      <c r="BH647" s="794"/>
      <c r="BI647" s="794"/>
      <c r="BJ647" s="794"/>
      <c r="BK647" s="794"/>
      <c r="BL647" s="794"/>
      <c r="BM647" s="794"/>
      <c r="BN647" s="812" t="str">
        <f t="shared" si="159"/>
        <v/>
      </c>
      <c r="BO647" s="806" t="str">
        <f t="shared" si="160"/>
        <v/>
      </c>
      <c r="BP647" s="807" t="str">
        <f t="shared" si="161"/>
        <v/>
      </c>
      <c r="BQ647" s="807" t="str">
        <f t="shared" si="162"/>
        <v/>
      </c>
      <c r="BR647" s="808" t="str">
        <f t="shared" si="163"/>
        <v/>
      </c>
      <c r="BS647" s="793"/>
      <c r="BT647" s="794"/>
      <c r="BU647" s="794"/>
      <c r="BV647" s="794"/>
      <c r="BW647" s="794"/>
      <c r="BX647" s="794"/>
      <c r="BY647" s="794"/>
      <c r="BZ647" s="794"/>
      <c r="CA647" s="794"/>
      <c r="CB647" s="794"/>
      <c r="CC647" s="794"/>
      <c r="CD647" s="794"/>
      <c r="CE647" s="794"/>
      <c r="CF647" s="794"/>
      <c r="CG647" s="794"/>
      <c r="CH647" s="794"/>
      <c r="CI647" s="794"/>
      <c r="CJ647" s="794"/>
      <c r="CK647" s="794"/>
      <c r="CL647" s="794"/>
      <c r="CM647" s="794"/>
      <c r="CN647" s="794"/>
      <c r="CO647" s="794"/>
      <c r="CP647" s="794"/>
      <c r="CQ647" s="794"/>
      <c r="CR647" s="794"/>
      <c r="CS647" s="794"/>
      <c r="CT647" s="794"/>
      <c r="CU647" s="794"/>
      <c r="CV647" s="794"/>
      <c r="CW647" s="794"/>
      <c r="CX647" s="794"/>
      <c r="CY647" s="794"/>
      <c r="CZ647" s="794"/>
      <c r="DA647" s="794"/>
      <c r="DB647" s="794"/>
      <c r="DC647" s="794"/>
      <c r="DD647" s="794"/>
      <c r="DE647" s="794"/>
      <c r="DF647" s="794"/>
      <c r="DG647" s="794"/>
      <c r="DH647" s="794"/>
      <c r="DI647" s="794"/>
      <c r="DJ647" s="794"/>
      <c r="DK647" s="794"/>
      <c r="DL647" s="794"/>
      <c r="DM647" s="794"/>
      <c r="DN647" s="794"/>
      <c r="DO647" s="794"/>
      <c r="DP647" s="794"/>
      <c r="DQ647" s="794"/>
      <c r="DR647" s="812" t="str">
        <f t="shared" si="154"/>
        <v/>
      </c>
      <c r="DS647" s="806" t="str">
        <f t="shared" si="155"/>
        <v/>
      </c>
      <c r="DT647" s="807" t="str">
        <f t="shared" si="156"/>
        <v/>
      </c>
      <c r="DU647" s="807" t="str">
        <f t="shared" si="157"/>
        <v/>
      </c>
      <c r="DV647" s="808" t="str">
        <f t="shared" si="158"/>
        <v/>
      </c>
      <c r="DW647" s="793"/>
      <c r="DX647" s="794"/>
      <c r="DY647" s="794"/>
      <c r="DZ647" s="797"/>
      <c r="EA647" s="797"/>
      <c r="EB647" s="797"/>
      <c r="EC647" s="797"/>
      <c r="ED647" s="797"/>
      <c r="EE647" s="797"/>
      <c r="EF647" s="797"/>
      <c r="EG647" s="797"/>
      <c r="EH647" s="797"/>
      <c r="EI647" s="797"/>
      <c r="EJ647" s="797"/>
      <c r="EK647" s="797"/>
      <c r="EL647" s="797"/>
      <c r="EM647" s="794"/>
      <c r="EN647" s="794"/>
      <c r="EO647" s="794"/>
      <c r="EP647" s="794"/>
      <c r="EQ647" s="794"/>
      <c r="ER647" s="794"/>
      <c r="ES647" s="794"/>
      <c r="ET647" s="794"/>
      <c r="EU647" s="794"/>
      <c r="EV647" s="794"/>
      <c r="EW647" s="794"/>
      <c r="EX647" s="794"/>
      <c r="EY647" s="794"/>
      <c r="EZ647" s="797"/>
      <c r="FA647" s="794"/>
      <c r="FB647" s="794"/>
      <c r="FC647" s="794"/>
      <c r="FD647" s="794"/>
      <c r="FE647" s="794"/>
      <c r="FF647" s="794"/>
      <c r="FG647" s="794"/>
      <c r="FH647" s="794"/>
      <c r="FI647" s="794"/>
      <c r="FJ647" s="794"/>
      <c r="FK647" s="794"/>
      <c r="FL647" s="794"/>
      <c r="FM647" s="794"/>
      <c r="FN647" s="794"/>
      <c r="FO647" s="794"/>
      <c r="FP647" s="794"/>
      <c r="FQ647" s="794"/>
      <c r="FR647" s="794"/>
      <c r="FS647" s="794"/>
      <c r="FT647" s="794"/>
      <c r="FU647" s="794"/>
      <c r="FV647" s="812" t="str">
        <f t="shared" si="164"/>
        <v/>
      </c>
      <c r="FW647" s="806" t="str">
        <f t="shared" si="165"/>
        <v/>
      </c>
      <c r="FX647" s="807" t="str">
        <f t="shared" si="166"/>
        <v/>
      </c>
      <c r="FY647" s="807" t="str">
        <f t="shared" si="167"/>
        <v/>
      </c>
      <c r="FZ647" s="808" t="str">
        <f t="shared" si="168"/>
        <v/>
      </c>
    </row>
    <row r="648" spans="14:182" x14ac:dyDescent="0.2">
      <c r="N648" s="804">
        <f>SUM(AirVision!A647)</f>
        <v>0</v>
      </c>
      <c r="O648" s="793"/>
      <c r="P648" s="794"/>
      <c r="Q648" s="794"/>
      <c r="R648" s="794"/>
      <c r="S648" s="794"/>
      <c r="T648" s="794"/>
      <c r="U648" s="794"/>
      <c r="V648" s="794"/>
      <c r="W648" s="794"/>
      <c r="X648" s="794"/>
      <c r="Y648" s="794"/>
      <c r="Z648" s="794"/>
      <c r="AA648" s="794"/>
      <c r="AB648" s="794"/>
      <c r="AC648" s="794"/>
      <c r="AD648" s="794"/>
      <c r="AE648" s="794"/>
      <c r="AF648" s="794"/>
      <c r="AG648" s="794"/>
      <c r="AH648" s="794"/>
      <c r="AI648" s="794"/>
      <c r="AJ648" s="794"/>
      <c r="AK648" s="794"/>
      <c r="AL648" s="794"/>
      <c r="AM648" s="794"/>
      <c r="AN648" s="794"/>
      <c r="AO648" s="794"/>
      <c r="AP648" s="794"/>
      <c r="AQ648" s="794"/>
      <c r="AR648" s="794"/>
      <c r="AS648" s="794"/>
      <c r="AT648" s="794"/>
      <c r="AU648" s="794"/>
      <c r="AV648" s="794"/>
      <c r="AW648" s="794"/>
      <c r="AX648" s="794"/>
      <c r="AY648" s="794"/>
      <c r="AZ648" s="794"/>
      <c r="BA648" s="794"/>
      <c r="BB648" s="794"/>
      <c r="BC648" s="794"/>
      <c r="BD648" s="794"/>
      <c r="BE648" s="794"/>
      <c r="BF648" s="794"/>
      <c r="BG648" s="794"/>
      <c r="BH648" s="794"/>
      <c r="BI648" s="794"/>
      <c r="BJ648" s="794"/>
      <c r="BK648" s="794"/>
      <c r="BL648" s="794"/>
      <c r="BM648" s="794"/>
      <c r="BN648" s="812" t="str">
        <f t="shared" si="159"/>
        <v/>
      </c>
      <c r="BO648" s="806" t="str">
        <f t="shared" si="160"/>
        <v/>
      </c>
      <c r="BP648" s="807" t="str">
        <f t="shared" si="161"/>
        <v/>
      </c>
      <c r="BQ648" s="807" t="str">
        <f t="shared" si="162"/>
        <v/>
      </c>
      <c r="BR648" s="808" t="str">
        <f t="shared" si="163"/>
        <v/>
      </c>
      <c r="BS648" s="793"/>
      <c r="BT648" s="794"/>
      <c r="BU648" s="794"/>
      <c r="BV648" s="794"/>
      <c r="BW648" s="794"/>
      <c r="BX648" s="794"/>
      <c r="BY648" s="794"/>
      <c r="BZ648" s="794"/>
      <c r="CA648" s="794"/>
      <c r="CB648" s="794"/>
      <c r="CC648" s="794"/>
      <c r="CD648" s="794"/>
      <c r="CE648" s="794"/>
      <c r="CF648" s="794"/>
      <c r="CG648" s="794"/>
      <c r="CH648" s="794"/>
      <c r="CI648" s="794"/>
      <c r="CJ648" s="794"/>
      <c r="CK648" s="794"/>
      <c r="CL648" s="794"/>
      <c r="CM648" s="794"/>
      <c r="CN648" s="794"/>
      <c r="CO648" s="794"/>
      <c r="CP648" s="794"/>
      <c r="CQ648" s="794"/>
      <c r="CR648" s="794"/>
      <c r="CS648" s="794"/>
      <c r="CT648" s="794"/>
      <c r="CU648" s="794"/>
      <c r="CV648" s="794"/>
      <c r="CW648" s="794"/>
      <c r="CX648" s="794"/>
      <c r="CY648" s="794"/>
      <c r="CZ648" s="794"/>
      <c r="DA648" s="794"/>
      <c r="DB648" s="794"/>
      <c r="DC648" s="794"/>
      <c r="DD648" s="794"/>
      <c r="DE648" s="794"/>
      <c r="DF648" s="794"/>
      <c r="DG648" s="794"/>
      <c r="DH648" s="794"/>
      <c r="DI648" s="794"/>
      <c r="DJ648" s="794"/>
      <c r="DK648" s="794"/>
      <c r="DL648" s="794"/>
      <c r="DM648" s="794"/>
      <c r="DN648" s="794"/>
      <c r="DO648" s="794"/>
      <c r="DP648" s="794"/>
      <c r="DQ648" s="794"/>
      <c r="DR648" s="812" t="str">
        <f t="shared" si="154"/>
        <v/>
      </c>
      <c r="DS648" s="806" t="str">
        <f t="shared" si="155"/>
        <v/>
      </c>
      <c r="DT648" s="807" t="str">
        <f t="shared" si="156"/>
        <v/>
      </c>
      <c r="DU648" s="807" t="str">
        <f t="shared" si="157"/>
        <v/>
      </c>
      <c r="DV648" s="808" t="str">
        <f t="shared" si="158"/>
        <v/>
      </c>
      <c r="DW648" s="793"/>
      <c r="DX648" s="794"/>
      <c r="DY648" s="794"/>
      <c r="DZ648" s="797"/>
      <c r="EA648" s="797"/>
      <c r="EB648" s="797"/>
      <c r="EC648" s="797"/>
      <c r="ED648" s="797"/>
      <c r="EE648" s="797"/>
      <c r="EF648" s="797"/>
      <c r="EG648" s="797"/>
      <c r="EH648" s="797"/>
      <c r="EI648" s="797"/>
      <c r="EJ648" s="797"/>
      <c r="EK648" s="797"/>
      <c r="EL648" s="797"/>
      <c r="EM648" s="794"/>
      <c r="EN648" s="794"/>
      <c r="EO648" s="794"/>
      <c r="EP648" s="794"/>
      <c r="EQ648" s="794"/>
      <c r="ER648" s="794"/>
      <c r="ES648" s="794"/>
      <c r="ET648" s="794"/>
      <c r="EU648" s="794"/>
      <c r="EV648" s="794"/>
      <c r="EW648" s="794"/>
      <c r="EX648" s="794"/>
      <c r="EY648" s="794"/>
      <c r="EZ648" s="797"/>
      <c r="FA648" s="794"/>
      <c r="FB648" s="794"/>
      <c r="FC648" s="794"/>
      <c r="FD648" s="794"/>
      <c r="FE648" s="794"/>
      <c r="FF648" s="794"/>
      <c r="FG648" s="794"/>
      <c r="FH648" s="794"/>
      <c r="FI648" s="794"/>
      <c r="FJ648" s="794"/>
      <c r="FK648" s="794"/>
      <c r="FL648" s="794"/>
      <c r="FM648" s="794"/>
      <c r="FN648" s="794"/>
      <c r="FO648" s="794"/>
      <c r="FP648" s="794"/>
      <c r="FQ648" s="794"/>
      <c r="FR648" s="794"/>
      <c r="FS648" s="794"/>
      <c r="FT648" s="794"/>
      <c r="FU648" s="794"/>
      <c r="FV648" s="812" t="str">
        <f t="shared" si="164"/>
        <v/>
      </c>
      <c r="FW648" s="806" t="str">
        <f t="shared" si="165"/>
        <v/>
      </c>
      <c r="FX648" s="807" t="str">
        <f t="shared" si="166"/>
        <v/>
      </c>
      <c r="FY648" s="807" t="str">
        <f t="shared" si="167"/>
        <v/>
      </c>
      <c r="FZ648" s="808" t="str">
        <f t="shared" si="168"/>
        <v/>
      </c>
    </row>
    <row r="649" spans="14:182" x14ac:dyDescent="0.2">
      <c r="N649" s="804">
        <f>SUM(AirVision!A648)</f>
        <v>0</v>
      </c>
      <c r="O649" s="793"/>
      <c r="P649" s="794"/>
      <c r="Q649" s="794"/>
      <c r="R649" s="794"/>
      <c r="S649" s="794"/>
      <c r="T649" s="794"/>
      <c r="U649" s="794"/>
      <c r="V649" s="794"/>
      <c r="W649" s="794"/>
      <c r="X649" s="794"/>
      <c r="Y649" s="794"/>
      <c r="Z649" s="794"/>
      <c r="AA649" s="794"/>
      <c r="AB649" s="794"/>
      <c r="AC649" s="794"/>
      <c r="AD649" s="794"/>
      <c r="AE649" s="794"/>
      <c r="AF649" s="794"/>
      <c r="AG649" s="794"/>
      <c r="AH649" s="794"/>
      <c r="AI649" s="794"/>
      <c r="AJ649" s="794"/>
      <c r="AK649" s="794"/>
      <c r="AL649" s="794"/>
      <c r="AM649" s="794"/>
      <c r="AN649" s="794"/>
      <c r="AO649" s="794"/>
      <c r="AP649" s="794"/>
      <c r="AQ649" s="794"/>
      <c r="AR649" s="794"/>
      <c r="AS649" s="794"/>
      <c r="AT649" s="794"/>
      <c r="AU649" s="794"/>
      <c r="AV649" s="794"/>
      <c r="AW649" s="794"/>
      <c r="AX649" s="794"/>
      <c r="AY649" s="794"/>
      <c r="AZ649" s="794"/>
      <c r="BA649" s="794"/>
      <c r="BB649" s="794"/>
      <c r="BC649" s="794"/>
      <c r="BD649" s="794"/>
      <c r="BE649" s="794"/>
      <c r="BF649" s="794"/>
      <c r="BG649" s="794"/>
      <c r="BH649" s="794"/>
      <c r="BI649" s="794"/>
      <c r="BJ649" s="794"/>
      <c r="BK649" s="794"/>
      <c r="BL649" s="794"/>
      <c r="BM649" s="794"/>
      <c r="BN649" s="812" t="str">
        <f t="shared" si="159"/>
        <v/>
      </c>
      <c r="BO649" s="806" t="str">
        <f t="shared" si="160"/>
        <v/>
      </c>
      <c r="BP649" s="807" t="str">
        <f t="shared" si="161"/>
        <v/>
      </c>
      <c r="BQ649" s="807" t="str">
        <f t="shared" si="162"/>
        <v/>
      </c>
      <c r="BR649" s="808" t="str">
        <f t="shared" si="163"/>
        <v/>
      </c>
      <c r="BS649" s="793"/>
      <c r="BT649" s="794"/>
      <c r="BU649" s="794"/>
      <c r="BV649" s="794"/>
      <c r="BW649" s="794"/>
      <c r="BX649" s="794"/>
      <c r="BY649" s="794"/>
      <c r="BZ649" s="794"/>
      <c r="CA649" s="794"/>
      <c r="CB649" s="794"/>
      <c r="CC649" s="794"/>
      <c r="CD649" s="794"/>
      <c r="CE649" s="794"/>
      <c r="CF649" s="794"/>
      <c r="CG649" s="794"/>
      <c r="CH649" s="794"/>
      <c r="CI649" s="794"/>
      <c r="CJ649" s="794"/>
      <c r="CK649" s="794"/>
      <c r="CL649" s="794"/>
      <c r="CM649" s="794"/>
      <c r="CN649" s="794"/>
      <c r="CO649" s="794"/>
      <c r="CP649" s="794"/>
      <c r="CQ649" s="794"/>
      <c r="CR649" s="794"/>
      <c r="CS649" s="794"/>
      <c r="CT649" s="794"/>
      <c r="CU649" s="794"/>
      <c r="CV649" s="794"/>
      <c r="CW649" s="794"/>
      <c r="CX649" s="794"/>
      <c r="CY649" s="794"/>
      <c r="CZ649" s="794"/>
      <c r="DA649" s="794"/>
      <c r="DB649" s="794"/>
      <c r="DC649" s="794"/>
      <c r="DD649" s="794"/>
      <c r="DE649" s="794"/>
      <c r="DF649" s="794"/>
      <c r="DG649" s="794"/>
      <c r="DH649" s="794"/>
      <c r="DI649" s="794"/>
      <c r="DJ649" s="794"/>
      <c r="DK649" s="794"/>
      <c r="DL649" s="794"/>
      <c r="DM649" s="794"/>
      <c r="DN649" s="794"/>
      <c r="DO649" s="794"/>
      <c r="DP649" s="794"/>
      <c r="DQ649" s="794"/>
      <c r="DR649" s="812" t="str">
        <f t="shared" si="154"/>
        <v/>
      </c>
      <c r="DS649" s="806" t="str">
        <f t="shared" si="155"/>
        <v/>
      </c>
      <c r="DT649" s="807" t="str">
        <f t="shared" si="156"/>
        <v/>
      </c>
      <c r="DU649" s="807" t="str">
        <f t="shared" si="157"/>
        <v/>
      </c>
      <c r="DV649" s="808" t="str">
        <f t="shared" si="158"/>
        <v/>
      </c>
      <c r="DW649" s="793"/>
      <c r="DX649" s="794"/>
      <c r="DY649" s="794"/>
      <c r="DZ649" s="797"/>
      <c r="EA649" s="797"/>
      <c r="EB649" s="797"/>
      <c r="EC649" s="797"/>
      <c r="ED649" s="797"/>
      <c r="EE649" s="797"/>
      <c r="EF649" s="797"/>
      <c r="EG649" s="797"/>
      <c r="EH649" s="797"/>
      <c r="EI649" s="797"/>
      <c r="EJ649" s="797"/>
      <c r="EK649" s="797"/>
      <c r="EL649" s="797"/>
      <c r="EM649" s="794"/>
      <c r="EN649" s="794"/>
      <c r="EO649" s="794"/>
      <c r="EP649" s="794"/>
      <c r="EQ649" s="794"/>
      <c r="ER649" s="794"/>
      <c r="ES649" s="794"/>
      <c r="ET649" s="794"/>
      <c r="EU649" s="794"/>
      <c r="EV649" s="794"/>
      <c r="EW649" s="794"/>
      <c r="EX649" s="794"/>
      <c r="EY649" s="794"/>
      <c r="EZ649" s="797"/>
      <c r="FA649" s="794"/>
      <c r="FB649" s="794"/>
      <c r="FC649" s="794"/>
      <c r="FD649" s="794"/>
      <c r="FE649" s="794"/>
      <c r="FF649" s="794"/>
      <c r="FG649" s="794"/>
      <c r="FH649" s="794"/>
      <c r="FI649" s="794"/>
      <c r="FJ649" s="794"/>
      <c r="FK649" s="794"/>
      <c r="FL649" s="794"/>
      <c r="FM649" s="794"/>
      <c r="FN649" s="794"/>
      <c r="FO649" s="794"/>
      <c r="FP649" s="794"/>
      <c r="FQ649" s="794"/>
      <c r="FR649" s="794"/>
      <c r="FS649" s="794"/>
      <c r="FT649" s="794"/>
      <c r="FU649" s="794"/>
      <c r="FV649" s="812" t="str">
        <f t="shared" si="164"/>
        <v/>
      </c>
      <c r="FW649" s="806" t="str">
        <f t="shared" si="165"/>
        <v/>
      </c>
      <c r="FX649" s="807" t="str">
        <f t="shared" si="166"/>
        <v/>
      </c>
      <c r="FY649" s="807" t="str">
        <f t="shared" si="167"/>
        <v/>
      </c>
      <c r="FZ649" s="808" t="str">
        <f t="shared" si="168"/>
        <v/>
      </c>
    </row>
    <row r="650" spans="14:182" x14ac:dyDescent="0.2">
      <c r="N650" s="804">
        <f>SUM(AirVision!A649)</f>
        <v>0</v>
      </c>
      <c r="O650" s="793"/>
      <c r="P650" s="794"/>
      <c r="Q650" s="794"/>
      <c r="R650" s="794"/>
      <c r="S650" s="794"/>
      <c r="T650" s="794"/>
      <c r="U650" s="794"/>
      <c r="V650" s="794"/>
      <c r="W650" s="794"/>
      <c r="X650" s="794"/>
      <c r="Y650" s="794"/>
      <c r="Z650" s="794"/>
      <c r="AA650" s="794"/>
      <c r="AB650" s="794"/>
      <c r="AC650" s="794"/>
      <c r="AD650" s="794"/>
      <c r="AE650" s="794"/>
      <c r="AF650" s="794"/>
      <c r="AG650" s="794"/>
      <c r="AH650" s="794"/>
      <c r="AI650" s="794"/>
      <c r="AJ650" s="794"/>
      <c r="AK650" s="794"/>
      <c r="AL650" s="794"/>
      <c r="AM650" s="794"/>
      <c r="AN650" s="794"/>
      <c r="AO650" s="794"/>
      <c r="AP650" s="794"/>
      <c r="AQ650" s="794"/>
      <c r="AR650" s="794"/>
      <c r="AS650" s="794"/>
      <c r="AT650" s="794"/>
      <c r="AU650" s="794"/>
      <c r="AV650" s="794"/>
      <c r="AW650" s="794"/>
      <c r="AX650" s="794"/>
      <c r="AY650" s="794"/>
      <c r="AZ650" s="794"/>
      <c r="BA650" s="794"/>
      <c r="BB650" s="794"/>
      <c r="BC650" s="794"/>
      <c r="BD650" s="794"/>
      <c r="BE650" s="794"/>
      <c r="BF650" s="794"/>
      <c r="BG650" s="794"/>
      <c r="BH650" s="794"/>
      <c r="BI650" s="794"/>
      <c r="BJ650" s="794"/>
      <c r="BK650" s="794"/>
      <c r="BL650" s="794"/>
      <c r="BM650" s="794"/>
      <c r="BN650" s="812" t="str">
        <f t="shared" si="159"/>
        <v/>
      </c>
      <c r="BO650" s="806" t="str">
        <f t="shared" si="160"/>
        <v/>
      </c>
      <c r="BP650" s="807" t="str">
        <f t="shared" si="161"/>
        <v/>
      </c>
      <c r="BQ650" s="807" t="str">
        <f t="shared" si="162"/>
        <v/>
      </c>
      <c r="BR650" s="808" t="str">
        <f t="shared" si="163"/>
        <v/>
      </c>
      <c r="BS650" s="793"/>
      <c r="BT650" s="794"/>
      <c r="BU650" s="794"/>
      <c r="BV650" s="794"/>
      <c r="BW650" s="794"/>
      <c r="BX650" s="794"/>
      <c r="BY650" s="794"/>
      <c r="BZ650" s="794"/>
      <c r="CA650" s="794"/>
      <c r="CB650" s="794"/>
      <c r="CC650" s="794"/>
      <c r="CD650" s="794"/>
      <c r="CE650" s="794"/>
      <c r="CF650" s="794"/>
      <c r="CG650" s="794"/>
      <c r="CH650" s="794"/>
      <c r="CI650" s="794"/>
      <c r="CJ650" s="794"/>
      <c r="CK650" s="794"/>
      <c r="CL650" s="794"/>
      <c r="CM650" s="794"/>
      <c r="CN650" s="794"/>
      <c r="CO650" s="794"/>
      <c r="CP650" s="794"/>
      <c r="CQ650" s="794"/>
      <c r="CR650" s="794"/>
      <c r="CS650" s="794"/>
      <c r="CT650" s="794"/>
      <c r="CU650" s="794"/>
      <c r="CV650" s="794"/>
      <c r="CW650" s="794"/>
      <c r="CX650" s="794"/>
      <c r="CY650" s="794"/>
      <c r="CZ650" s="794"/>
      <c r="DA650" s="794"/>
      <c r="DB650" s="794"/>
      <c r="DC650" s="794"/>
      <c r="DD650" s="794"/>
      <c r="DE650" s="794"/>
      <c r="DF650" s="794"/>
      <c r="DG650" s="794"/>
      <c r="DH650" s="794"/>
      <c r="DI650" s="794"/>
      <c r="DJ650" s="794"/>
      <c r="DK650" s="794"/>
      <c r="DL650" s="794"/>
      <c r="DM650" s="794"/>
      <c r="DN650" s="794"/>
      <c r="DO650" s="794"/>
      <c r="DP650" s="794"/>
      <c r="DQ650" s="794"/>
      <c r="DR650" s="812" t="str">
        <f t="shared" si="154"/>
        <v/>
      </c>
      <c r="DS650" s="806" t="str">
        <f t="shared" si="155"/>
        <v/>
      </c>
      <c r="DT650" s="807" t="str">
        <f t="shared" si="156"/>
        <v/>
      </c>
      <c r="DU650" s="807" t="str">
        <f t="shared" si="157"/>
        <v/>
      </c>
      <c r="DV650" s="808" t="str">
        <f t="shared" si="158"/>
        <v/>
      </c>
      <c r="DW650" s="793"/>
      <c r="DX650" s="794"/>
      <c r="DY650" s="794"/>
      <c r="DZ650" s="797"/>
      <c r="EA650" s="797"/>
      <c r="EB650" s="797"/>
      <c r="EC650" s="797"/>
      <c r="ED650" s="797"/>
      <c r="EE650" s="797"/>
      <c r="EF650" s="797"/>
      <c r="EG650" s="797"/>
      <c r="EH650" s="797"/>
      <c r="EI650" s="797"/>
      <c r="EJ650" s="797"/>
      <c r="EK650" s="797"/>
      <c r="EL650" s="797"/>
      <c r="EM650" s="794"/>
      <c r="EN650" s="794"/>
      <c r="EO650" s="794"/>
      <c r="EP650" s="794"/>
      <c r="EQ650" s="794"/>
      <c r="ER650" s="794"/>
      <c r="ES650" s="794"/>
      <c r="ET650" s="794"/>
      <c r="EU650" s="794"/>
      <c r="EV650" s="794"/>
      <c r="EW650" s="794"/>
      <c r="EX650" s="794"/>
      <c r="EY650" s="794"/>
      <c r="EZ650" s="797"/>
      <c r="FA650" s="794"/>
      <c r="FB650" s="794"/>
      <c r="FC650" s="794"/>
      <c r="FD650" s="794"/>
      <c r="FE650" s="794"/>
      <c r="FF650" s="794"/>
      <c r="FG650" s="794"/>
      <c r="FH650" s="794"/>
      <c r="FI650" s="794"/>
      <c r="FJ650" s="794"/>
      <c r="FK650" s="794"/>
      <c r="FL650" s="794"/>
      <c r="FM650" s="794"/>
      <c r="FN650" s="794"/>
      <c r="FO650" s="794"/>
      <c r="FP650" s="794"/>
      <c r="FQ650" s="794"/>
      <c r="FR650" s="794"/>
      <c r="FS650" s="794"/>
      <c r="FT650" s="794"/>
      <c r="FU650" s="794"/>
      <c r="FV650" s="812" t="str">
        <f t="shared" si="164"/>
        <v/>
      </c>
      <c r="FW650" s="806" t="str">
        <f t="shared" si="165"/>
        <v/>
      </c>
      <c r="FX650" s="807" t="str">
        <f t="shared" si="166"/>
        <v/>
      </c>
      <c r="FY650" s="807" t="str">
        <f t="shared" si="167"/>
        <v/>
      </c>
      <c r="FZ650" s="808" t="str">
        <f t="shared" si="168"/>
        <v/>
      </c>
    </row>
    <row r="651" spans="14:182" x14ac:dyDescent="0.2">
      <c r="N651" s="804">
        <f>SUM(AirVision!A650)</f>
        <v>0</v>
      </c>
      <c r="O651" s="793"/>
      <c r="P651" s="794"/>
      <c r="Q651" s="794"/>
      <c r="R651" s="794"/>
      <c r="S651" s="794"/>
      <c r="T651" s="794"/>
      <c r="U651" s="794"/>
      <c r="V651" s="794"/>
      <c r="W651" s="794"/>
      <c r="X651" s="794"/>
      <c r="Y651" s="794"/>
      <c r="Z651" s="794"/>
      <c r="AA651" s="794"/>
      <c r="AB651" s="794"/>
      <c r="AC651" s="794"/>
      <c r="AD651" s="794"/>
      <c r="AE651" s="794"/>
      <c r="AF651" s="794"/>
      <c r="AG651" s="794"/>
      <c r="AH651" s="794"/>
      <c r="AI651" s="794"/>
      <c r="AJ651" s="794"/>
      <c r="AK651" s="794"/>
      <c r="AL651" s="794"/>
      <c r="AM651" s="794"/>
      <c r="AN651" s="794"/>
      <c r="AO651" s="794"/>
      <c r="AP651" s="794"/>
      <c r="AQ651" s="794"/>
      <c r="AR651" s="794"/>
      <c r="AS651" s="794"/>
      <c r="AT651" s="794"/>
      <c r="AU651" s="794"/>
      <c r="AV651" s="794"/>
      <c r="AW651" s="794"/>
      <c r="AX651" s="794"/>
      <c r="AY651" s="794"/>
      <c r="AZ651" s="794"/>
      <c r="BA651" s="794"/>
      <c r="BB651" s="794"/>
      <c r="BC651" s="794"/>
      <c r="BD651" s="794"/>
      <c r="BE651" s="794"/>
      <c r="BF651" s="794"/>
      <c r="BG651" s="794"/>
      <c r="BH651" s="794"/>
      <c r="BI651" s="794"/>
      <c r="BJ651" s="794"/>
      <c r="BK651" s="794"/>
      <c r="BL651" s="794"/>
      <c r="BM651" s="794"/>
      <c r="BN651" s="812" t="str">
        <f t="shared" si="159"/>
        <v/>
      </c>
      <c r="BO651" s="806" t="str">
        <f t="shared" si="160"/>
        <v/>
      </c>
      <c r="BP651" s="807" t="str">
        <f t="shared" si="161"/>
        <v/>
      </c>
      <c r="BQ651" s="807" t="str">
        <f t="shared" si="162"/>
        <v/>
      </c>
      <c r="BR651" s="808" t="str">
        <f t="shared" si="163"/>
        <v/>
      </c>
      <c r="BS651" s="793"/>
      <c r="BT651" s="794"/>
      <c r="BU651" s="794"/>
      <c r="BV651" s="794"/>
      <c r="BW651" s="794"/>
      <c r="BX651" s="794"/>
      <c r="BY651" s="794"/>
      <c r="BZ651" s="794"/>
      <c r="CA651" s="794"/>
      <c r="CB651" s="794"/>
      <c r="CC651" s="794"/>
      <c r="CD651" s="794"/>
      <c r="CE651" s="794"/>
      <c r="CF651" s="794"/>
      <c r="CG651" s="794"/>
      <c r="CH651" s="794"/>
      <c r="CI651" s="794"/>
      <c r="CJ651" s="794"/>
      <c r="CK651" s="794"/>
      <c r="CL651" s="794"/>
      <c r="CM651" s="794"/>
      <c r="CN651" s="794"/>
      <c r="CO651" s="794"/>
      <c r="CP651" s="794"/>
      <c r="CQ651" s="794"/>
      <c r="CR651" s="794"/>
      <c r="CS651" s="794"/>
      <c r="CT651" s="794"/>
      <c r="CU651" s="794"/>
      <c r="CV651" s="794"/>
      <c r="CW651" s="794"/>
      <c r="CX651" s="794"/>
      <c r="CY651" s="794"/>
      <c r="CZ651" s="794"/>
      <c r="DA651" s="794"/>
      <c r="DB651" s="794"/>
      <c r="DC651" s="794"/>
      <c r="DD651" s="794"/>
      <c r="DE651" s="794"/>
      <c r="DF651" s="794"/>
      <c r="DG651" s="794"/>
      <c r="DH651" s="794"/>
      <c r="DI651" s="794"/>
      <c r="DJ651" s="794"/>
      <c r="DK651" s="794"/>
      <c r="DL651" s="794"/>
      <c r="DM651" s="794"/>
      <c r="DN651" s="794"/>
      <c r="DO651" s="794"/>
      <c r="DP651" s="794"/>
      <c r="DQ651" s="794"/>
      <c r="DR651" s="812" t="str">
        <f t="shared" si="154"/>
        <v/>
      </c>
      <c r="DS651" s="806" t="str">
        <f t="shared" si="155"/>
        <v/>
      </c>
      <c r="DT651" s="807" t="str">
        <f t="shared" si="156"/>
        <v/>
      </c>
      <c r="DU651" s="807" t="str">
        <f t="shared" si="157"/>
        <v/>
      </c>
      <c r="DV651" s="808" t="str">
        <f t="shared" si="158"/>
        <v/>
      </c>
      <c r="DW651" s="793"/>
      <c r="DX651" s="794"/>
      <c r="DY651" s="794"/>
      <c r="DZ651" s="797"/>
      <c r="EA651" s="797"/>
      <c r="EB651" s="797"/>
      <c r="EC651" s="797"/>
      <c r="ED651" s="797"/>
      <c r="EE651" s="797"/>
      <c r="EF651" s="797"/>
      <c r="EG651" s="797"/>
      <c r="EH651" s="797"/>
      <c r="EI651" s="797"/>
      <c r="EJ651" s="797"/>
      <c r="EK651" s="797"/>
      <c r="EL651" s="797"/>
      <c r="EM651" s="794"/>
      <c r="EN651" s="794"/>
      <c r="EO651" s="794"/>
      <c r="EP651" s="794"/>
      <c r="EQ651" s="794"/>
      <c r="ER651" s="794"/>
      <c r="ES651" s="794"/>
      <c r="ET651" s="794"/>
      <c r="EU651" s="794"/>
      <c r="EV651" s="794"/>
      <c r="EW651" s="794"/>
      <c r="EX651" s="794"/>
      <c r="EY651" s="794"/>
      <c r="EZ651" s="797"/>
      <c r="FA651" s="794"/>
      <c r="FB651" s="794"/>
      <c r="FC651" s="794"/>
      <c r="FD651" s="794"/>
      <c r="FE651" s="794"/>
      <c r="FF651" s="794"/>
      <c r="FG651" s="794"/>
      <c r="FH651" s="794"/>
      <c r="FI651" s="794"/>
      <c r="FJ651" s="794"/>
      <c r="FK651" s="794"/>
      <c r="FL651" s="794"/>
      <c r="FM651" s="794"/>
      <c r="FN651" s="794"/>
      <c r="FO651" s="794"/>
      <c r="FP651" s="794"/>
      <c r="FQ651" s="794"/>
      <c r="FR651" s="794"/>
      <c r="FS651" s="794"/>
      <c r="FT651" s="794"/>
      <c r="FU651" s="794"/>
      <c r="FV651" s="812" t="str">
        <f t="shared" si="164"/>
        <v/>
      </c>
      <c r="FW651" s="806" t="str">
        <f t="shared" si="165"/>
        <v/>
      </c>
      <c r="FX651" s="807" t="str">
        <f t="shared" si="166"/>
        <v/>
      </c>
      <c r="FY651" s="807" t="str">
        <f t="shared" si="167"/>
        <v/>
      </c>
      <c r="FZ651" s="808" t="str">
        <f t="shared" si="168"/>
        <v/>
      </c>
    </row>
    <row r="652" spans="14:182" x14ac:dyDescent="0.2">
      <c r="N652" s="804">
        <f>SUM(AirVision!A651)</f>
        <v>0</v>
      </c>
      <c r="O652" s="793"/>
      <c r="P652" s="794"/>
      <c r="Q652" s="794"/>
      <c r="R652" s="794"/>
      <c r="S652" s="794"/>
      <c r="T652" s="794"/>
      <c r="U652" s="794"/>
      <c r="V652" s="794"/>
      <c r="W652" s="794"/>
      <c r="X652" s="794"/>
      <c r="Y652" s="794"/>
      <c r="Z652" s="794"/>
      <c r="AA652" s="794"/>
      <c r="AB652" s="794"/>
      <c r="AC652" s="794"/>
      <c r="AD652" s="794"/>
      <c r="AE652" s="794"/>
      <c r="AF652" s="794"/>
      <c r="AG652" s="794"/>
      <c r="AH652" s="794"/>
      <c r="AI652" s="794"/>
      <c r="AJ652" s="794"/>
      <c r="AK652" s="794"/>
      <c r="AL652" s="794"/>
      <c r="AM652" s="794"/>
      <c r="AN652" s="794"/>
      <c r="AO652" s="794"/>
      <c r="AP652" s="794"/>
      <c r="AQ652" s="794"/>
      <c r="AR652" s="794"/>
      <c r="AS652" s="794"/>
      <c r="AT652" s="794"/>
      <c r="AU652" s="794"/>
      <c r="AV652" s="794"/>
      <c r="AW652" s="794"/>
      <c r="AX652" s="794"/>
      <c r="AY652" s="794"/>
      <c r="AZ652" s="794"/>
      <c r="BA652" s="794"/>
      <c r="BB652" s="794"/>
      <c r="BC652" s="794"/>
      <c r="BD652" s="794"/>
      <c r="BE652" s="794"/>
      <c r="BF652" s="794"/>
      <c r="BG652" s="794"/>
      <c r="BH652" s="794"/>
      <c r="BI652" s="794"/>
      <c r="BJ652" s="794"/>
      <c r="BK652" s="794"/>
      <c r="BL652" s="794"/>
      <c r="BM652" s="794"/>
      <c r="BN652" s="812" t="str">
        <f t="shared" si="159"/>
        <v/>
      </c>
      <c r="BO652" s="806" t="str">
        <f t="shared" si="160"/>
        <v/>
      </c>
      <c r="BP652" s="807" t="str">
        <f t="shared" si="161"/>
        <v/>
      </c>
      <c r="BQ652" s="807" t="str">
        <f t="shared" si="162"/>
        <v/>
      </c>
      <c r="BR652" s="808" t="str">
        <f t="shared" si="163"/>
        <v/>
      </c>
      <c r="BS652" s="793"/>
      <c r="BT652" s="794"/>
      <c r="BU652" s="794"/>
      <c r="BV652" s="794"/>
      <c r="BW652" s="794"/>
      <c r="BX652" s="794"/>
      <c r="BY652" s="794"/>
      <c r="BZ652" s="794"/>
      <c r="CA652" s="794"/>
      <c r="CB652" s="794"/>
      <c r="CC652" s="794"/>
      <c r="CD652" s="794"/>
      <c r="CE652" s="794"/>
      <c r="CF652" s="794"/>
      <c r="CG652" s="794"/>
      <c r="CH652" s="794"/>
      <c r="CI652" s="794"/>
      <c r="CJ652" s="794"/>
      <c r="CK652" s="794"/>
      <c r="CL652" s="794"/>
      <c r="CM652" s="794"/>
      <c r="CN652" s="794"/>
      <c r="CO652" s="794"/>
      <c r="CP652" s="794"/>
      <c r="CQ652" s="794"/>
      <c r="CR652" s="794"/>
      <c r="CS652" s="794"/>
      <c r="CT652" s="794"/>
      <c r="CU652" s="794"/>
      <c r="CV652" s="794"/>
      <c r="CW652" s="794"/>
      <c r="CX652" s="794"/>
      <c r="CY652" s="794"/>
      <c r="CZ652" s="794"/>
      <c r="DA652" s="794"/>
      <c r="DB652" s="794"/>
      <c r="DC652" s="794"/>
      <c r="DD652" s="794"/>
      <c r="DE652" s="794"/>
      <c r="DF652" s="794"/>
      <c r="DG652" s="794"/>
      <c r="DH652" s="794"/>
      <c r="DI652" s="794"/>
      <c r="DJ652" s="794"/>
      <c r="DK652" s="794"/>
      <c r="DL652" s="794"/>
      <c r="DM652" s="794"/>
      <c r="DN652" s="794"/>
      <c r="DO652" s="794"/>
      <c r="DP652" s="794"/>
      <c r="DQ652" s="794"/>
      <c r="DR652" s="812" t="str">
        <f t="shared" si="154"/>
        <v/>
      </c>
      <c r="DS652" s="806" t="str">
        <f t="shared" si="155"/>
        <v/>
      </c>
      <c r="DT652" s="807" t="str">
        <f t="shared" si="156"/>
        <v/>
      </c>
      <c r="DU652" s="807" t="str">
        <f t="shared" si="157"/>
        <v/>
      </c>
      <c r="DV652" s="808" t="str">
        <f t="shared" si="158"/>
        <v/>
      </c>
      <c r="DW652" s="793"/>
      <c r="DX652" s="794"/>
      <c r="DY652" s="794"/>
      <c r="DZ652" s="797"/>
      <c r="EA652" s="797"/>
      <c r="EB652" s="797"/>
      <c r="EC652" s="797"/>
      <c r="ED652" s="797"/>
      <c r="EE652" s="797"/>
      <c r="EF652" s="797"/>
      <c r="EG652" s="797"/>
      <c r="EH652" s="797"/>
      <c r="EI652" s="797"/>
      <c r="EJ652" s="797"/>
      <c r="EK652" s="797"/>
      <c r="EL652" s="797"/>
      <c r="EM652" s="794"/>
      <c r="EN652" s="794"/>
      <c r="EO652" s="794"/>
      <c r="EP652" s="794"/>
      <c r="EQ652" s="794"/>
      <c r="ER652" s="794"/>
      <c r="ES652" s="794"/>
      <c r="ET652" s="794"/>
      <c r="EU652" s="794"/>
      <c r="EV652" s="794"/>
      <c r="EW652" s="794"/>
      <c r="EX652" s="794"/>
      <c r="EY652" s="794"/>
      <c r="EZ652" s="797"/>
      <c r="FA652" s="794"/>
      <c r="FB652" s="794"/>
      <c r="FC652" s="794"/>
      <c r="FD652" s="794"/>
      <c r="FE652" s="794"/>
      <c r="FF652" s="794"/>
      <c r="FG652" s="794"/>
      <c r="FH652" s="794"/>
      <c r="FI652" s="794"/>
      <c r="FJ652" s="794"/>
      <c r="FK652" s="794"/>
      <c r="FL652" s="794"/>
      <c r="FM652" s="794"/>
      <c r="FN652" s="794"/>
      <c r="FO652" s="794"/>
      <c r="FP652" s="794"/>
      <c r="FQ652" s="794"/>
      <c r="FR652" s="794"/>
      <c r="FS652" s="794"/>
      <c r="FT652" s="794"/>
      <c r="FU652" s="794"/>
      <c r="FV652" s="812" t="str">
        <f t="shared" si="164"/>
        <v/>
      </c>
      <c r="FW652" s="806" t="str">
        <f t="shared" si="165"/>
        <v/>
      </c>
      <c r="FX652" s="807" t="str">
        <f t="shared" si="166"/>
        <v/>
      </c>
      <c r="FY652" s="807" t="str">
        <f t="shared" si="167"/>
        <v/>
      </c>
      <c r="FZ652" s="808" t="str">
        <f t="shared" si="168"/>
        <v/>
      </c>
    </row>
    <row r="653" spans="14:182" x14ac:dyDescent="0.2">
      <c r="N653" s="804">
        <f>SUM(AirVision!A652)</f>
        <v>0</v>
      </c>
      <c r="O653" s="793"/>
      <c r="P653" s="794"/>
      <c r="Q653" s="794"/>
      <c r="R653" s="794"/>
      <c r="S653" s="794"/>
      <c r="T653" s="794"/>
      <c r="U653" s="794"/>
      <c r="V653" s="794"/>
      <c r="W653" s="794"/>
      <c r="X653" s="794"/>
      <c r="Y653" s="794"/>
      <c r="Z653" s="794"/>
      <c r="AA653" s="794"/>
      <c r="AB653" s="794"/>
      <c r="AC653" s="794"/>
      <c r="AD653" s="794"/>
      <c r="AE653" s="794"/>
      <c r="AF653" s="794"/>
      <c r="AG653" s="794"/>
      <c r="AH653" s="794"/>
      <c r="AI653" s="794"/>
      <c r="AJ653" s="794"/>
      <c r="AK653" s="794"/>
      <c r="AL653" s="794"/>
      <c r="AM653" s="794"/>
      <c r="AN653" s="794"/>
      <c r="AO653" s="794"/>
      <c r="AP653" s="794"/>
      <c r="AQ653" s="794"/>
      <c r="AR653" s="794"/>
      <c r="AS653" s="794"/>
      <c r="AT653" s="794"/>
      <c r="AU653" s="794"/>
      <c r="AV653" s="794"/>
      <c r="AW653" s="794"/>
      <c r="AX653" s="794"/>
      <c r="AY653" s="794"/>
      <c r="AZ653" s="794"/>
      <c r="BA653" s="794"/>
      <c r="BB653" s="794"/>
      <c r="BC653" s="794"/>
      <c r="BD653" s="794"/>
      <c r="BE653" s="794"/>
      <c r="BF653" s="794"/>
      <c r="BG653" s="794"/>
      <c r="BH653" s="794"/>
      <c r="BI653" s="794"/>
      <c r="BJ653" s="794"/>
      <c r="BK653" s="794"/>
      <c r="BL653" s="794"/>
      <c r="BM653" s="794"/>
      <c r="BN653" s="812" t="str">
        <f t="shared" si="159"/>
        <v/>
      </c>
      <c r="BO653" s="806" t="str">
        <f t="shared" si="160"/>
        <v/>
      </c>
      <c r="BP653" s="807" t="str">
        <f t="shared" si="161"/>
        <v/>
      </c>
      <c r="BQ653" s="807" t="str">
        <f t="shared" si="162"/>
        <v/>
      </c>
      <c r="BR653" s="808" t="str">
        <f t="shared" si="163"/>
        <v/>
      </c>
      <c r="BS653" s="793"/>
      <c r="BT653" s="794"/>
      <c r="BU653" s="794"/>
      <c r="BV653" s="794"/>
      <c r="BW653" s="794"/>
      <c r="BX653" s="794"/>
      <c r="BY653" s="794"/>
      <c r="BZ653" s="794"/>
      <c r="CA653" s="794"/>
      <c r="CB653" s="794"/>
      <c r="CC653" s="794"/>
      <c r="CD653" s="794"/>
      <c r="CE653" s="794"/>
      <c r="CF653" s="794"/>
      <c r="CG653" s="794"/>
      <c r="CH653" s="794"/>
      <c r="CI653" s="794"/>
      <c r="CJ653" s="794"/>
      <c r="CK653" s="794"/>
      <c r="CL653" s="794"/>
      <c r="CM653" s="794"/>
      <c r="CN653" s="794"/>
      <c r="CO653" s="794"/>
      <c r="CP653" s="794"/>
      <c r="CQ653" s="794"/>
      <c r="CR653" s="794"/>
      <c r="CS653" s="794"/>
      <c r="CT653" s="794"/>
      <c r="CU653" s="794"/>
      <c r="CV653" s="794"/>
      <c r="CW653" s="794"/>
      <c r="CX653" s="794"/>
      <c r="CY653" s="794"/>
      <c r="CZ653" s="794"/>
      <c r="DA653" s="794"/>
      <c r="DB653" s="794"/>
      <c r="DC653" s="794"/>
      <c r="DD653" s="794"/>
      <c r="DE653" s="794"/>
      <c r="DF653" s="794"/>
      <c r="DG653" s="794"/>
      <c r="DH653" s="794"/>
      <c r="DI653" s="794"/>
      <c r="DJ653" s="794"/>
      <c r="DK653" s="794"/>
      <c r="DL653" s="794"/>
      <c r="DM653" s="794"/>
      <c r="DN653" s="794"/>
      <c r="DO653" s="794"/>
      <c r="DP653" s="794"/>
      <c r="DQ653" s="794"/>
      <c r="DR653" s="812" t="str">
        <f t="shared" si="154"/>
        <v/>
      </c>
      <c r="DS653" s="806" t="str">
        <f t="shared" si="155"/>
        <v/>
      </c>
      <c r="DT653" s="807" t="str">
        <f t="shared" si="156"/>
        <v/>
      </c>
      <c r="DU653" s="807" t="str">
        <f t="shared" si="157"/>
        <v/>
      </c>
      <c r="DV653" s="808" t="str">
        <f t="shared" si="158"/>
        <v/>
      </c>
      <c r="DW653" s="793"/>
      <c r="DX653" s="794"/>
      <c r="DY653" s="794"/>
      <c r="DZ653" s="797"/>
      <c r="EA653" s="797"/>
      <c r="EB653" s="797"/>
      <c r="EC653" s="797"/>
      <c r="ED653" s="797"/>
      <c r="EE653" s="797"/>
      <c r="EF653" s="797"/>
      <c r="EG653" s="797"/>
      <c r="EH653" s="797"/>
      <c r="EI653" s="797"/>
      <c r="EJ653" s="797"/>
      <c r="EK653" s="797"/>
      <c r="EL653" s="797"/>
      <c r="EM653" s="794"/>
      <c r="EN653" s="794"/>
      <c r="EO653" s="794"/>
      <c r="EP653" s="794"/>
      <c r="EQ653" s="794"/>
      <c r="ER653" s="794"/>
      <c r="ES653" s="794"/>
      <c r="ET653" s="794"/>
      <c r="EU653" s="794"/>
      <c r="EV653" s="794"/>
      <c r="EW653" s="794"/>
      <c r="EX653" s="794"/>
      <c r="EY653" s="794"/>
      <c r="EZ653" s="797"/>
      <c r="FA653" s="794"/>
      <c r="FB653" s="794"/>
      <c r="FC653" s="794"/>
      <c r="FD653" s="794"/>
      <c r="FE653" s="794"/>
      <c r="FF653" s="794"/>
      <c r="FG653" s="794"/>
      <c r="FH653" s="794"/>
      <c r="FI653" s="794"/>
      <c r="FJ653" s="794"/>
      <c r="FK653" s="794"/>
      <c r="FL653" s="794"/>
      <c r="FM653" s="794"/>
      <c r="FN653" s="794"/>
      <c r="FO653" s="794"/>
      <c r="FP653" s="794"/>
      <c r="FQ653" s="794"/>
      <c r="FR653" s="794"/>
      <c r="FS653" s="794"/>
      <c r="FT653" s="794"/>
      <c r="FU653" s="794"/>
      <c r="FV653" s="812" t="str">
        <f t="shared" si="164"/>
        <v/>
      </c>
      <c r="FW653" s="806" t="str">
        <f t="shared" si="165"/>
        <v/>
      </c>
      <c r="FX653" s="807" t="str">
        <f t="shared" si="166"/>
        <v/>
      </c>
      <c r="FY653" s="807" t="str">
        <f t="shared" si="167"/>
        <v/>
      </c>
      <c r="FZ653" s="808" t="str">
        <f t="shared" si="168"/>
        <v/>
      </c>
    </row>
    <row r="654" spans="14:182" x14ac:dyDescent="0.2">
      <c r="N654" s="804">
        <f>SUM(AirVision!A653)</f>
        <v>0</v>
      </c>
      <c r="O654" s="793"/>
      <c r="P654" s="794"/>
      <c r="Q654" s="794"/>
      <c r="R654" s="794"/>
      <c r="S654" s="794"/>
      <c r="T654" s="794"/>
      <c r="U654" s="794"/>
      <c r="V654" s="794"/>
      <c r="W654" s="794"/>
      <c r="X654" s="794"/>
      <c r="Y654" s="794"/>
      <c r="Z654" s="794"/>
      <c r="AA654" s="794"/>
      <c r="AB654" s="794"/>
      <c r="AC654" s="794"/>
      <c r="AD654" s="794"/>
      <c r="AE654" s="794"/>
      <c r="AF654" s="794"/>
      <c r="AG654" s="794"/>
      <c r="AH654" s="794"/>
      <c r="AI654" s="794"/>
      <c r="AJ654" s="794"/>
      <c r="AK654" s="794"/>
      <c r="AL654" s="794"/>
      <c r="AM654" s="794"/>
      <c r="AN654" s="794"/>
      <c r="AO654" s="794"/>
      <c r="AP654" s="794"/>
      <c r="AQ654" s="794"/>
      <c r="AR654" s="794"/>
      <c r="AS654" s="794"/>
      <c r="AT654" s="794"/>
      <c r="AU654" s="794"/>
      <c r="AV654" s="794"/>
      <c r="AW654" s="794"/>
      <c r="AX654" s="794"/>
      <c r="AY654" s="794"/>
      <c r="AZ654" s="794"/>
      <c r="BA654" s="794"/>
      <c r="BB654" s="794"/>
      <c r="BC654" s="794"/>
      <c r="BD654" s="794"/>
      <c r="BE654" s="794"/>
      <c r="BF654" s="794"/>
      <c r="BG654" s="794"/>
      <c r="BH654" s="794"/>
      <c r="BI654" s="794"/>
      <c r="BJ654" s="794"/>
      <c r="BK654" s="794"/>
      <c r="BL654" s="794"/>
      <c r="BM654" s="794"/>
      <c r="BN654" s="812" t="str">
        <f t="shared" si="159"/>
        <v/>
      </c>
      <c r="BO654" s="806" t="str">
        <f t="shared" si="160"/>
        <v/>
      </c>
      <c r="BP654" s="807" t="str">
        <f t="shared" si="161"/>
        <v/>
      </c>
      <c r="BQ654" s="807" t="str">
        <f t="shared" si="162"/>
        <v/>
      </c>
      <c r="BR654" s="808" t="str">
        <f t="shared" si="163"/>
        <v/>
      </c>
      <c r="BS654" s="793"/>
      <c r="BT654" s="794"/>
      <c r="BU654" s="794"/>
      <c r="BV654" s="794"/>
      <c r="BW654" s="794"/>
      <c r="BX654" s="794"/>
      <c r="BY654" s="794"/>
      <c r="BZ654" s="794"/>
      <c r="CA654" s="794"/>
      <c r="CB654" s="794"/>
      <c r="CC654" s="794"/>
      <c r="CD654" s="794"/>
      <c r="CE654" s="794"/>
      <c r="CF654" s="794"/>
      <c r="CG654" s="794"/>
      <c r="CH654" s="794"/>
      <c r="CI654" s="794"/>
      <c r="CJ654" s="794"/>
      <c r="CK654" s="794"/>
      <c r="CL654" s="794"/>
      <c r="CM654" s="794"/>
      <c r="CN654" s="794"/>
      <c r="CO654" s="794"/>
      <c r="CP654" s="794"/>
      <c r="CQ654" s="794"/>
      <c r="CR654" s="794"/>
      <c r="CS654" s="794"/>
      <c r="CT654" s="794"/>
      <c r="CU654" s="794"/>
      <c r="CV654" s="794"/>
      <c r="CW654" s="794"/>
      <c r="CX654" s="794"/>
      <c r="CY654" s="794"/>
      <c r="CZ654" s="794"/>
      <c r="DA654" s="794"/>
      <c r="DB654" s="794"/>
      <c r="DC654" s="794"/>
      <c r="DD654" s="794"/>
      <c r="DE654" s="794"/>
      <c r="DF654" s="794"/>
      <c r="DG654" s="794"/>
      <c r="DH654" s="794"/>
      <c r="DI654" s="794"/>
      <c r="DJ654" s="794"/>
      <c r="DK654" s="794"/>
      <c r="DL654" s="794"/>
      <c r="DM654" s="794"/>
      <c r="DN654" s="794"/>
      <c r="DO654" s="794"/>
      <c r="DP654" s="794"/>
      <c r="DQ654" s="794"/>
      <c r="DR654" s="812" t="str">
        <f t="shared" si="154"/>
        <v/>
      </c>
      <c r="DS654" s="806" t="str">
        <f t="shared" si="155"/>
        <v/>
      </c>
      <c r="DT654" s="807" t="str">
        <f t="shared" si="156"/>
        <v/>
      </c>
      <c r="DU654" s="807" t="str">
        <f t="shared" si="157"/>
        <v/>
      </c>
      <c r="DV654" s="808" t="str">
        <f t="shared" si="158"/>
        <v/>
      </c>
      <c r="DW654" s="793"/>
      <c r="DX654" s="794"/>
      <c r="DY654" s="794"/>
      <c r="DZ654" s="797"/>
      <c r="EA654" s="797"/>
      <c r="EB654" s="797"/>
      <c r="EC654" s="797"/>
      <c r="ED654" s="797"/>
      <c r="EE654" s="797"/>
      <c r="EF654" s="797"/>
      <c r="EG654" s="797"/>
      <c r="EH654" s="797"/>
      <c r="EI654" s="797"/>
      <c r="EJ654" s="797"/>
      <c r="EK654" s="797"/>
      <c r="EL654" s="797"/>
      <c r="EM654" s="794"/>
      <c r="EN654" s="794"/>
      <c r="EO654" s="794"/>
      <c r="EP654" s="794"/>
      <c r="EQ654" s="794"/>
      <c r="ER654" s="794"/>
      <c r="ES654" s="794"/>
      <c r="ET654" s="794"/>
      <c r="EU654" s="794"/>
      <c r="EV654" s="794"/>
      <c r="EW654" s="794"/>
      <c r="EX654" s="794"/>
      <c r="EY654" s="794"/>
      <c r="EZ654" s="797"/>
      <c r="FA654" s="794"/>
      <c r="FB654" s="794"/>
      <c r="FC654" s="794"/>
      <c r="FD654" s="794"/>
      <c r="FE654" s="794"/>
      <c r="FF654" s="794"/>
      <c r="FG654" s="794"/>
      <c r="FH654" s="794"/>
      <c r="FI654" s="794"/>
      <c r="FJ654" s="794"/>
      <c r="FK654" s="794"/>
      <c r="FL654" s="794"/>
      <c r="FM654" s="794"/>
      <c r="FN654" s="794"/>
      <c r="FO654" s="794"/>
      <c r="FP654" s="794"/>
      <c r="FQ654" s="794"/>
      <c r="FR654" s="794"/>
      <c r="FS654" s="794"/>
      <c r="FT654" s="794"/>
      <c r="FU654" s="794"/>
      <c r="FV654" s="812" t="str">
        <f t="shared" si="164"/>
        <v/>
      </c>
      <c r="FW654" s="806" t="str">
        <f t="shared" si="165"/>
        <v/>
      </c>
      <c r="FX654" s="807" t="str">
        <f t="shared" si="166"/>
        <v/>
      </c>
      <c r="FY654" s="807" t="str">
        <f t="shared" si="167"/>
        <v/>
      </c>
      <c r="FZ654" s="808" t="str">
        <f t="shared" si="168"/>
        <v/>
      </c>
    </row>
    <row r="655" spans="14:182" x14ac:dyDescent="0.2">
      <c r="N655" s="804">
        <f>SUM(AirVision!A654)</f>
        <v>0</v>
      </c>
      <c r="O655" s="793"/>
      <c r="P655" s="794"/>
      <c r="Q655" s="794"/>
      <c r="R655" s="794"/>
      <c r="S655" s="794"/>
      <c r="T655" s="794"/>
      <c r="U655" s="794"/>
      <c r="V655" s="794"/>
      <c r="W655" s="794"/>
      <c r="X655" s="794"/>
      <c r="Y655" s="794"/>
      <c r="Z655" s="794"/>
      <c r="AA655" s="794"/>
      <c r="AB655" s="794"/>
      <c r="AC655" s="794"/>
      <c r="AD655" s="794"/>
      <c r="AE655" s="794"/>
      <c r="AF655" s="794"/>
      <c r="AG655" s="794"/>
      <c r="AH655" s="794"/>
      <c r="AI655" s="794"/>
      <c r="AJ655" s="794"/>
      <c r="AK655" s="794"/>
      <c r="AL655" s="794"/>
      <c r="AM655" s="794"/>
      <c r="AN655" s="794"/>
      <c r="AO655" s="794"/>
      <c r="AP655" s="794"/>
      <c r="AQ655" s="794"/>
      <c r="AR655" s="794"/>
      <c r="AS655" s="794"/>
      <c r="AT655" s="794"/>
      <c r="AU655" s="794"/>
      <c r="AV655" s="794"/>
      <c r="AW655" s="794"/>
      <c r="AX655" s="794"/>
      <c r="AY655" s="794"/>
      <c r="AZ655" s="794"/>
      <c r="BA655" s="794"/>
      <c r="BB655" s="794"/>
      <c r="BC655" s="794"/>
      <c r="BD655" s="794"/>
      <c r="BE655" s="794"/>
      <c r="BF655" s="794"/>
      <c r="BG655" s="794"/>
      <c r="BH655" s="794"/>
      <c r="BI655" s="794"/>
      <c r="BJ655" s="794"/>
      <c r="BK655" s="794"/>
      <c r="BL655" s="794"/>
      <c r="BM655" s="794"/>
      <c r="BN655" s="812" t="str">
        <f t="shared" si="159"/>
        <v/>
      </c>
      <c r="BO655" s="806" t="str">
        <f t="shared" si="160"/>
        <v/>
      </c>
      <c r="BP655" s="807" t="str">
        <f t="shared" si="161"/>
        <v/>
      </c>
      <c r="BQ655" s="807" t="str">
        <f t="shared" si="162"/>
        <v/>
      </c>
      <c r="BR655" s="808" t="str">
        <f t="shared" si="163"/>
        <v/>
      </c>
      <c r="BS655" s="793"/>
      <c r="BT655" s="794"/>
      <c r="BU655" s="794"/>
      <c r="BV655" s="794"/>
      <c r="BW655" s="794"/>
      <c r="BX655" s="794"/>
      <c r="BY655" s="794"/>
      <c r="BZ655" s="794"/>
      <c r="CA655" s="794"/>
      <c r="CB655" s="794"/>
      <c r="CC655" s="794"/>
      <c r="CD655" s="794"/>
      <c r="CE655" s="794"/>
      <c r="CF655" s="794"/>
      <c r="CG655" s="794"/>
      <c r="CH655" s="794"/>
      <c r="CI655" s="794"/>
      <c r="CJ655" s="794"/>
      <c r="CK655" s="794"/>
      <c r="CL655" s="794"/>
      <c r="CM655" s="794"/>
      <c r="CN655" s="794"/>
      <c r="CO655" s="794"/>
      <c r="CP655" s="794"/>
      <c r="CQ655" s="794"/>
      <c r="CR655" s="794"/>
      <c r="CS655" s="794"/>
      <c r="CT655" s="794"/>
      <c r="CU655" s="794"/>
      <c r="CV655" s="794"/>
      <c r="CW655" s="794"/>
      <c r="CX655" s="794"/>
      <c r="CY655" s="794"/>
      <c r="CZ655" s="794"/>
      <c r="DA655" s="794"/>
      <c r="DB655" s="794"/>
      <c r="DC655" s="794"/>
      <c r="DD655" s="794"/>
      <c r="DE655" s="794"/>
      <c r="DF655" s="794"/>
      <c r="DG655" s="794"/>
      <c r="DH655" s="794"/>
      <c r="DI655" s="794"/>
      <c r="DJ655" s="794"/>
      <c r="DK655" s="794"/>
      <c r="DL655" s="794"/>
      <c r="DM655" s="794"/>
      <c r="DN655" s="794"/>
      <c r="DO655" s="794"/>
      <c r="DP655" s="794"/>
      <c r="DQ655" s="794"/>
      <c r="DR655" s="812" t="str">
        <f t="shared" si="154"/>
        <v/>
      </c>
      <c r="DS655" s="806" t="str">
        <f t="shared" si="155"/>
        <v/>
      </c>
      <c r="DT655" s="807" t="str">
        <f t="shared" si="156"/>
        <v/>
      </c>
      <c r="DU655" s="807" t="str">
        <f t="shared" si="157"/>
        <v/>
      </c>
      <c r="DV655" s="808" t="str">
        <f t="shared" si="158"/>
        <v/>
      </c>
      <c r="DW655" s="793"/>
      <c r="DX655" s="794"/>
      <c r="DY655" s="794"/>
      <c r="DZ655" s="797"/>
      <c r="EA655" s="797"/>
      <c r="EB655" s="797"/>
      <c r="EC655" s="797"/>
      <c r="ED655" s="797"/>
      <c r="EE655" s="797"/>
      <c r="EF655" s="797"/>
      <c r="EG655" s="797"/>
      <c r="EH655" s="797"/>
      <c r="EI655" s="797"/>
      <c r="EJ655" s="797"/>
      <c r="EK655" s="797"/>
      <c r="EL655" s="797"/>
      <c r="EM655" s="794"/>
      <c r="EN655" s="794"/>
      <c r="EO655" s="794"/>
      <c r="EP655" s="794"/>
      <c r="EQ655" s="794"/>
      <c r="ER655" s="794"/>
      <c r="ES655" s="794"/>
      <c r="ET655" s="794"/>
      <c r="EU655" s="794"/>
      <c r="EV655" s="794"/>
      <c r="EW655" s="794"/>
      <c r="EX655" s="794"/>
      <c r="EY655" s="794"/>
      <c r="EZ655" s="797"/>
      <c r="FA655" s="794"/>
      <c r="FB655" s="794"/>
      <c r="FC655" s="794"/>
      <c r="FD655" s="794"/>
      <c r="FE655" s="794"/>
      <c r="FF655" s="794"/>
      <c r="FG655" s="794"/>
      <c r="FH655" s="794"/>
      <c r="FI655" s="794"/>
      <c r="FJ655" s="794"/>
      <c r="FK655" s="794"/>
      <c r="FL655" s="794"/>
      <c r="FM655" s="794"/>
      <c r="FN655" s="794"/>
      <c r="FO655" s="794"/>
      <c r="FP655" s="794"/>
      <c r="FQ655" s="794"/>
      <c r="FR655" s="794"/>
      <c r="FS655" s="794"/>
      <c r="FT655" s="794"/>
      <c r="FU655" s="794"/>
      <c r="FV655" s="812" t="str">
        <f t="shared" si="164"/>
        <v/>
      </c>
      <c r="FW655" s="806" t="str">
        <f t="shared" si="165"/>
        <v/>
      </c>
      <c r="FX655" s="807" t="str">
        <f t="shared" si="166"/>
        <v/>
      </c>
      <c r="FY655" s="807" t="str">
        <f t="shared" si="167"/>
        <v/>
      </c>
      <c r="FZ655" s="808" t="str">
        <f t="shared" si="168"/>
        <v/>
      </c>
    </row>
    <row r="656" spans="14:182" x14ac:dyDescent="0.2">
      <c r="N656" s="804">
        <f>SUM(AirVision!A655)</f>
        <v>0</v>
      </c>
      <c r="O656" s="793"/>
      <c r="P656" s="794"/>
      <c r="Q656" s="794"/>
      <c r="R656" s="794"/>
      <c r="S656" s="794"/>
      <c r="T656" s="794"/>
      <c r="U656" s="794"/>
      <c r="V656" s="794"/>
      <c r="W656" s="794"/>
      <c r="X656" s="794"/>
      <c r="Y656" s="794"/>
      <c r="Z656" s="794"/>
      <c r="AA656" s="794"/>
      <c r="AB656" s="794"/>
      <c r="AC656" s="794"/>
      <c r="AD656" s="794"/>
      <c r="AE656" s="794"/>
      <c r="AF656" s="794"/>
      <c r="AG656" s="794"/>
      <c r="AH656" s="794"/>
      <c r="AI656" s="794"/>
      <c r="AJ656" s="794"/>
      <c r="AK656" s="794"/>
      <c r="AL656" s="794"/>
      <c r="AM656" s="794"/>
      <c r="AN656" s="794"/>
      <c r="AO656" s="794"/>
      <c r="AP656" s="794"/>
      <c r="AQ656" s="794"/>
      <c r="AR656" s="794"/>
      <c r="AS656" s="794"/>
      <c r="AT656" s="794"/>
      <c r="AU656" s="794"/>
      <c r="AV656" s="794"/>
      <c r="AW656" s="794"/>
      <c r="AX656" s="794"/>
      <c r="AY656" s="794"/>
      <c r="AZ656" s="794"/>
      <c r="BA656" s="794"/>
      <c r="BB656" s="794"/>
      <c r="BC656" s="794"/>
      <c r="BD656" s="794"/>
      <c r="BE656" s="794"/>
      <c r="BF656" s="794"/>
      <c r="BG656" s="794"/>
      <c r="BH656" s="794"/>
      <c r="BI656" s="794"/>
      <c r="BJ656" s="794"/>
      <c r="BK656" s="794"/>
      <c r="BL656" s="794"/>
      <c r="BM656" s="794"/>
      <c r="BN656" s="812" t="str">
        <f t="shared" si="159"/>
        <v/>
      </c>
      <c r="BO656" s="806" t="str">
        <f t="shared" si="160"/>
        <v/>
      </c>
      <c r="BP656" s="807" t="str">
        <f t="shared" si="161"/>
        <v/>
      </c>
      <c r="BQ656" s="807" t="str">
        <f t="shared" si="162"/>
        <v/>
      </c>
      <c r="BR656" s="808" t="str">
        <f t="shared" si="163"/>
        <v/>
      </c>
      <c r="BS656" s="793"/>
      <c r="BT656" s="794"/>
      <c r="BU656" s="794"/>
      <c r="BV656" s="794"/>
      <c r="BW656" s="794"/>
      <c r="BX656" s="794"/>
      <c r="BY656" s="794"/>
      <c r="BZ656" s="794"/>
      <c r="CA656" s="794"/>
      <c r="CB656" s="794"/>
      <c r="CC656" s="794"/>
      <c r="CD656" s="794"/>
      <c r="CE656" s="794"/>
      <c r="CF656" s="794"/>
      <c r="CG656" s="794"/>
      <c r="CH656" s="794"/>
      <c r="CI656" s="794"/>
      <c r="CJ656" s="794"/>
      <c r="CK656" s="794"/>
      <c r="CL656" s="794"/>
      <c r="CM656" s="794"/>
      <c r="CN656" s="794"/>
      <c r="CO656" s="794"/>
      <c r="CP656" s="794"/>
      <c r="CQ656" s="794"/>
      <c r="CR656" s="794"/>
      <c r="CS656" s="794"/>
      <c r="CT656" s="794"/>
      <c r="CU656" s="794"/>
      <c r="CV656" s="794"/>
      <c r="CW656" s="794"/>
      <c r="CX656" s="794"/>
      <c r="CY656" s="794"/>
      <c r="CZ656" s="794"/>
      <c r="DA656" s="794"/>
      <c r="DB656" s="794"/>
      <c r="DC656" s="794"/>
      <c r="DD656" s="794"/>
      <c r="DE656" s="794"/>
      <c r="DF656" s="794"/>
      <c r="DG656" s="794"/>
      <c r="DH656" s="794"/>
      <c r="DI656" s="794"/>
      <c r="DJ656" s="794"/>
      <c r="DK656" s="794"/>
      <c r="DL656" s="794"/>
      <c r="DM656" s="794"/>
      <c r="DN656" s="794"/>
      <c r="DO656" s="794"/>
      <c r="DP656" s="794"/>
      <c r="DQ656" s="794"/>
      <c r="DR656" s="812" t="str">
        <f t="shared" si="154"/>
        <v/>
      </c>
      <c r="DS656" s="806" t="str">
        <f t="shared" si="155"/>
        <v/>
      </c>
      <c r="DT656" s="807" t="str">
        <f t="shared" si="156"/>
        <v/>
      </c>
      <c r="DU656" s="807" t="str">
        <f t="shared" si="157"/>
        <v/>
      </c>
      <c r="DV656" s="808" t="str">
        <f t="shared" si="158"/>
        <v/>
      </c>
      <c r="DW656" s="793"/>
      <c r="DX656" s="794"/>
      <c r="DY656" s="794"/>
      <c r="DZ656" s="797"/>
      <c r="EA656" s="797"/>
      <c r="EB656" s="797"/>
      <c r="EC656" s="797"/>
      <c r="ED656" s="797"/>
      <c r="EE656" s="797"/>
      <c r="EF656" s="797"/>
      <c r="EG656" s="797"/>
      <c r="EH656" s="797"/>
      <c r="EI656" s="797"/>
      <c r="EJ656" s="797"/>
      <c r="EK656" s="797"/>
      <c r="EL656" s="797"/>
      <c r="EM656" s="794"/>
      <c r="EN656" s="794"/>
      <c r="EO656" s="794"/>
      <c r="EP656" s="794"/>
      <c r="EQ656" s="794"/>
      <c r="ER656" s="794"/>
      <c r="ES656" s="794"/>
      <c r="ET656" s="794"/>
      <c r="EU656" s="794"/>
      <c r="EV656" s="794"/>
      <c r="EW656" s="794"/>
      <c r="EX656" s="794"/>
      <c r="EY656" s="794"/>
      <c r="EZ656" s="797"/>
      <c r="FA656" s="794"/>
      <c r="FB656" s="794"/>
      <c r="FC656" s="794"/>
      <c r="FD656" s="794"/>
      <c r="FE656" s="794"/>
      <c r="FF656" s="794"/>
      <c r="FG656" s="794"/>
      <c r="FH656" s="794"/>
      <c r="FI656" s="794"/>
      <c r="FJ656" s="794"/>
      <c r="FK656" s="794"/>
      <c r="FL656" s="794"/>
      <c r="FM656" s="794"/>
      <c r="FN656" s="794"/>
      <c r="FO656" s="794"/>
      <c r="FP656" s="794"/>
      <c r="FQ656" s="794"/>
      <c r="FR656" s="794"/>
      <c r="FS656" s="794"/>
      <c r="FT656" s="794"/>
      <c r="FU656" s="794"/>
      <c r="FV656" s="812" t="str">
        <f t="shared" si="164"/>
        <v/>
      </c>
      <c r="FW656" s="806" t="str">
        <f t="shared" si="165"/>
        <v/>
      </c>
      <c r="FX656" s="807" t="str">
        <f t="shared" si="166"/>
        <v/>
      </c>
      <c r="FY656" s="807" t="str">
        <f t="shared" si="167"/>
        <v/>
      </c>
      <c r="FZ656" s="808" t="str">
        <f t="shared" si="168"/>
        <v/>
      </c>
    </row>
    <row r="657" spans="14:182" x14ac:dyDescent="0.2">
      <c r="N657" s="804">
        <f>SUM(AirVision!A656)</f>
        <v>0</v>
      </c>
      <c r="O657" s="793"/>
      <c r="P657" s="794"/>
      <c r="Q657" s="794"/>
      <c r="R657" s="794"/>
      <c r="S657" s="794"/>
      <c r="T657" s="794"/>
      <c r="U657" s="794"/>
      <c r="V657" s="794"/>
      <c r="W657" s="794"/>
      <c r="X657" s="794"/>
      <c r="Y657" s="794"/>
      <c r="Z657" s="794"/>
      <c r="AA657" s="794"/>
      <c r="AB657" s="794"/>
      <c r="AC657" s="794"/>
      <c r="AD657" s="794"/>
      <c r="AE657" s="794"/>
      <c r="AF657" s="794"/>
      <c r="AG657" s="794"/>
      <c r="AH657" s="794"/>
      <c r="AI657" s="794"/>
      <c r="AJ657" s="794"/>
      <c r="AK657" s="794"/>
      <c r="AL657" s="794"/>
      <c r="AM657" s="794"/>
      <c r="AN657" s="794"/>
      <c r="AO657" s="794"/>
      <c r="AP657" s="794"/>
      <c r="AQ657" s="794"/>
      <c r="AR657" s="794"/>
      <c r="AS657" s="794"/>
      <c r="AT657" s="794"/>
      <c r="AU657" s="794"/>
      <c r="AV657" s="794"/>
      <c r="AW657" s="794"/>
      <c r="AX657" s="794"/>
      <c r="AY657" s="794"/>
      <c r="AZ657" s="794"/>
      <c r="BA657" s="794"/>
      <c r="BB657" s="794"/>
      <c r="BC657" s="794"/>
      <c r="BD657" s="794"/>
      <c r="BE657" s="794"/>
      <c r="BF657" s="794"/>
      <c r="BG657" s="794"/>
      <c r="BH657" s="794"/>
      <c r="BI657" s="794"/>
      <c r="BJ657" s="794"/>
      <c r="BK657" s="794"/>
      <c r="BL657" s="794"/>
      <c r="BM657" s="794"/>
      <c r="BN657" s="812" t="str">
        <f t="shared" si="159"/>
        <v/>
      </c>
      <c r="BO657" s="806" t="str">
        <f t="shared" si="160"/>
        <v/>
      </c>
      <c r="BP657" s="807" t="str">
        <f t="shared" si="161"/>
        <v/>
      </c>
      <c r="BQ657" s="807" t="str">
        <f t="shared" si="162"/>
        <v/>
      </c>
      <c r="BR657" s="808" t="str">
        <f t="shared" si="163"/>
        <v/>
      </c>
      <c r="BS657" s="793"/>
      <c r="BT657" s="794"/>
      <c r="BU657" s="794"/>
      <c r="BV657" s="794"/>
      <c r="BW657" s="794"/>
      <c r="BX657" s="794"/>
      <c r="BY657" s="794"/>
      <c r="BZ657" s="794"/>
      <c r="CA657" s="794"/>
      <c r="CB657" s="794"/>
      <c r="CC657" s="794"/>
      <c r="CD657" s="794"/>
      <c r="CE657" s="794"/>
      <c r="CF657" s="794"/>
      <c r="CG657" s="794"/>
      <c r="CH657" s="794"/>
      <c r="CI657" s="794"/>
      <c r="CJ657" s="794"/>
      <c r="CK657" s="794"/>
      <c r="CL657" s="794"/>
      <c r="CM657" s="794"/>
      <c r="CN657" s="794"/>
      <c r="CO657" s="794"/>
      <c r="CP657" s="794"/>
      <c r="CQ657" s="794"/>
      <c r="CR657" s="794"/>
      <c r="CS657" s="794"/>
      <c r="CT657" s="794"/>
      <c r="CU657" s="794"/>
      <c r="CV657" s="794"/>
      <c r="CW657" s="794"/>
      <c r="CX657" s="794"/>
      <c r="CY657" s="794"/>
      <c r="CZ657" s="794"/>
      <c r="DA657" s="794"/>
      <c r="DB657" s="794"/>
      <c r="DC657" s="794"/>
      <c r="DD657" s="794"/>
      <c r="DE657" s="794"/>
      <c r="DF657" s="794"/>
      <c r="DG657" s="794"/>
      <c r="DH657" s="794"/>
      <c r="DI657" s="794"/>
      <c r="DJ657" s="794"/>
      <c r="DK657" s="794"/>
      <c r="DL657" s="794"/>
      <c r="DM657" s="794"/>
      <c r="DN657" s="794"/>
      <c r="DO657" s="794"/>
      <c r="DP657" s="794"/>
      <c r="DQ657" s="794"/>
      <c r="DR657" s="812" t="str">
        <f t="shared" si="154"/>
        <v/>
      </c>
      <c r="DS657" s="806" t="str">
        <f t="shared" si="155"/>
        <v/>
      </c>
      <c r="DT657" s="807" t="str">
        <f t="shared" si="156"/>
        <v/>
      </c>
      <c r="DU657" s="807" t="str">
        <f t="shared" si="157"/>
        <v/>
      </c>
      <c r="DV657" s="808" t="str">
        <f t="shared" si="158"/>
        <v/>
      </c>
      <c r="DW657" s="793"/>
      <c r="DX657" s="794"/>
      <c r="DY657" s="794"/>
      <c r="DZ657" s="797"/>
      <c r="EA657" s="797"/>
      <c r="EB657" s="797"/>
      <c r="EC657" s="797"/>
      <c r="ED657" s="797"/>
      <c r="EE657" s="797"/>
      <c r="EF657" s="797"/>
      <c r="EG657" s="797"/>
      <c r="EH657" s="797"/>
      <c r="EI657" s="797"/>
      <c r="EJ657" s="797"/>
      <c r="EK657" s="797"/>
      <c r="EL657" s="797"/>
      <c r="EM657" s="794"/>
      <c r="EN657" s="794"/>
      <c r="EO657" s="794"/>
      <c r="EP657" s="794"/>
      <c r="EQ657" s="794"/>
      <c r="ER657" s="794"/>
      <c r="ES657" s="794"/>
      <c r="ET657" s="794"/>
      <c r="EU657" s="794"/>
      <c r="EV657" s="794"/>
      <c r="EW657" s="794"/>
      <c r="EX657" s="794"/>
      <c r="EY657" s="794"/>
      <c r="EZ657" s="797"/>
      <c r="FA657" s="794"/>
      <c r="FB657" s="794"/>
      <c r="FC657" s="794"/>
      <c r="FD657" s="794"/>
      <c r="FE657" s="794"/>
      <c r="FF657" s="794"/>
      <c r="FG657" s="794"/>
      <c r="FH657" s="794"/>
      <c r="FI657" s="794"/>
      <c r="FJ657" s="794"/>
      <c r="FK657" s="794"/>
      <c r="FL657" s="794"/>
      <c r="FM657" s="794"/>
      <c r="FN657" s="794"/>
      <c r="FO657" s="794"/>
      <c r="FP657" s="794"/>
      <c r="FQ657" s="794"/>
      <c r="FR657" s="794"/>
      <c r="FS657" s="794"/>
      <c r="FT657" s="794"/>
      <c r="FU657" s="794"/>
      <c r="FV657" s="812" t="str">
        <f t="shared" si="164"/>
        <v/>
      </c>
      <c r="FW657" s="806" t="str">
        <f t="shared" si="165"/>
        <v/>
      </c>
      <c r="FX657" s="807" t="str">
        <f t="shared" si="166"/>
        <v/>
      </c>
      <c r="FY657" s="807" t="str">
        <f t="shared" si="167"/>
        <v/>
      </c>
      <c r="FZ657" s="808" t="str">
        <f t="shared" si="168"/>
        <v/>
      </c>
    </row>
    <row r="658" spans="14:182" x14ac:dyDescent="0.2">
      <c r="N658" s="804">
        <f>SUM(AirVision!A657)</f>
        <v>0</v>
      </c>
      <c r="O658" s="793"/>
      <c r="P658" s="794"/>
      <c r="Q658" s="794"/>
      <c r="R658" s="794"/>
      <c r="S658" s="794"/>
      <c r="T658" s="794"/>
      <c r="U658" s="794"/>
      <c r="V658" s="794"/>
      <c r="W658" s="794"/>
      <c r="X658" s="794"/>
      <c r="Y658" s="794"/>
      <c r="Z658" s="794"/>
      <c r="AA658" s="794"/>
      <c r="AB658" s="794"/>
      <c r="AC658" s="794"/>
      <c r="AD658" s="794"/>
      <c r="AE658" s="794"/>
      <c r="AF658" s="794"/>
      <c r="AG658" s="794"/>
      <c r="AH658" s="794"/>
      <c r="AI658" s="794"/>
      <c r="AJ658" s="794"/>
      <c r="AK658" s="794"/>
      <c r="AL658" s="794"/>
      <c r="AM658" s="794"/>
      <c r="AN658" s="794"/>
      <c r="AO658" s="794"/>
      <c r="AP658" s="794"/>
      <c r="AQ658" s="794"/>
      <c r="AR658" s="794"/>
      <c r="AS658" s="794"/>
      <c r="AT658" s="794"/>
      <c r="AU658" s="794"/>
      <c r="AV658" s="794"/>
      <c r="AW658" s="794"/>
      <c r="AX658" s="794"/>
      <c r="AY658" s="794"/>
      <c r="AZ658" s="794"/>
      <c r="BA658" s="794"/>
      <c r="BB658" s="794"/>
      <c r="BC658" s="794"/>
      <c r="BD658" s="794"/>
      <c r="BE658" s="794"/>
      <c r="BF658" s="794"/>
      <c r="BG658" s="794"/>
      <c r="BH658" s="794"/>
      <c r="BI658" s="794"/>
      <c r="BJ658" s="794"/>
      <c r="BK658" s="794"/>
      <c r="BL658" s="794"/>
      <c r="BM658" s="794"/>
      <c r="BN658" s="812" t="str">
        <f t="shared" si="159"/>
        <v/>
      </c>
      <c r="BO658" s="806" t="str">
        <f t="shared" si="160"/>
        <v/>
      </c>
      <c r="BP658" s="807" t="str">
        <f t="shared" si="161"/>
        <v/>
      </c>
      <c r="BQ658" s="807" t="str">
        <f t="shared" si="162"/>
        <v/>
      </c>
      <c r="BR658" s="808" t="str">
        <f t="shared" si="163"/>
        <v/>
      </c>
      <c r="BS658" s="793"/>
      <c r="BT658" s="794"/>
      <c r="BU658" s="794"/>
      <c r="BV658" s="794"/>
      <c r="BW658" s="794"/>
      <c r="BX658" s="794"/>
      <c r="BY658" s="794"/>
      <c r="BZ658" s="794"/>
      <c r="CA658" s="794"/>
      <c r="CB658" s="794"/>
      <c r="CC658" s="794"/>
      <c r="CD658" s="794"/>
      <c r="CE658" s="794"/>
      <c r="CF658" s="794"/>
      <c r="CG658" s="794"/>
      <c r="CH658" s="794"/>
      <c r="CI658" s="794"/>
      <c r="CJ658" s="794"/>
      <c r="CK658" s="794"/>
      <c r="CL658" s="794"/>
      <c r="CM658" s="794"/>
      <c r="CN658" s="794"/>
      <c r="CO658" s="794"/>
      <c r="CP658" s="794"/>
      <c r="CQ658" s="794"/>
      <c r="CR658" s="794"/>
      <c r="CS658" s="794"/>
      <c r="CT658" s="794"/>
      <c r="CU658" s="794"/>
      <c r="CV658" s="794"/>
      <c r="CW658" s="794"/>
      <c r="CX658" s="794"/>
      <c r="CY658" s="794"/>
      <c r="CZ658" s="794"/>
      <c r="DA658" s="794"/>
      <c r="DB658" s="794"/>
      <c r="DC658" s="794"/>
      <c r="DD658" s="794"/>
      <c r="DE658" s="794"/>
      <c r="DF658" s="794"/>
      <c r="DG658" s="794"/>
      <c r="DH658" s="794"/>
      <c r="DI658" s="794"/>
      <c r="DJ658" s="794"/>
      <c r="DK658" s="794"/>
      <c r="DL658" s="794"/>
      <c r="DM658" s="794"/>
      <c r="DN658" s="794"/>
      <c r="DO658" s="794"/>
      <c r="DP658" s="794"/>
      <c r="DQ658" s="794"/>
      <c r="DR658" s="812" t="str">
        <f t="shared" si="154"/>
        <v/>
      </c>
      <c r="DS658" s="806" t="str">
        <f t="shared" si="155"/>
        <v/>
      </c>
      <c r="DT658" s="807" t="str">
        <f t="shared" si="156"/>
        <v/>
      </c>
      <c r="DU658" s="807" t="str">
        <f t="shared" si="157"/>
        <v/>
      </c>
      <c r="DV658" s="808" t="str">
        <f t="shared" si="158"/>
        <v/>
      </c>
      <c r="DW658" s="793"/>
      <c r="DX658" s="794"/>
      <c r="DY658" s="794"/>
      <c r="DZ658" s="797"/>
      <c r="EA658" s="797"/>
      <c r="EB658" s="797"/>
      <c r="EC658" s="797"/>
      <c r="ED658" s="797"/>
      <c r="EE658" s="797"/>
      <c r="EF658" s="797"/>
      <c r="EG658" s="797"/>
      <c r="EH658" s="797"/>
      <c r="EI658" s="797"/>
      <c r="EJ658" s="797"/>
      <c r="EK658" s="797"/>
      <c r="EL658" s="797"/>
      <c r="EM658" s="794"/>
      <c r="EN658" s="794"/>
      <c r="EO658" s="794"/>
      <c r="EP658" s="794"/>
      <c r="EQ658" s="794"/>
      <c r="ER658" s="794"/>
      <c r="ES658" s="794"/>
      <c r="ET658" s="794"/>
      <c r="EU658" s="794"/>
      <c r="EV658" s="794"/>
      <c r="EW658" s="794"/>
      <c r="EX658" s="794"/>
      <c r="EY658" s="794"/>
      <c r="EZ658" s="797"/>
      <c r="FA658" s="794"/>
      <c r="FB658" s="794"/>
      <c r="FC658" s="794"/>
      <c r="FD658" s="794"/>
      <c r="FE658" s="794"/>
      <c r="FF658" s="794"/>
      <c r="FG658" s="794"/>
      <c r="FH658" s="794"/>
      <c r="FI658" s="794"/>
      <c r="FJ658" s="794"/>
      <c r="FK658" s="794"/>
      <c r="FL658" s="794"/>
      <c r="FM658" s="794"/>
      <c r="FN658" s="794"/>
      <c r="FO658" s="794"/>
      <c r="FP658" s="794"/>
      <c r="FQ658" s="794"/>
      <c r="FR658" s="794"/>
      <c r="FS658" s="794"/>
      <c r="FT658" s="794"/>
      <c r="FU658" s="794"/>
      <c r="FV658" s="812" t="str">
        <f t="shared" si="164"/>
        <v/>
      </c>
      <c r="FW658" s="806" t="str">
        <f t="shared" si="165"/>
        <v/>
      </c>
      <c r="FX658" s="807" t="str">
        <f t="shared" si="166"/>
        <v/>
      </c>
      <c r="FY658" s="807" t="str">
        <f t="shared" si="167"/>
        <v/>
      </c>
      <c r="FZ658" s="808" t="str">
        <f t="shared" si="168"/>
        <v/>
      </c>
    </row>
    <row r="659" spans="14:182" x14ac:dyDescent="0.2">
      <c r="N659" s="804">
        <f>SUM(AirVision!A658)</f>
        <v>0</v>
      </c>
      <c r="O659" s="793"/>
      <c r="P659" s="794"/>
      <c r="Q659" s="794"/>
      <c r="R659" s="794"/>
      <c r="S659" s="794"/>
      <c r="T659" s="794"/>
      <c r="U659" s="794"/>
      <c r="V659" s="794"/>
      <c r="W659" s="794"/>
      <c r="X659" s="794"/>
      <c r="Y659" s="794"/>
      <c r="Z659" s="794"/>
      <c r="AA659" s="794"/>
      <c r="AB659" s="794"/>
      <c r="AC659" s="794"/>
      <c r="AD659" s="794"/>
      <c r="AE659" s="794"/>
      <c r="AF659" s="794"/>
      <c r="AG659" s="794"/>
      <c r="AH659" s="794"/>
      <c r="AI659" s="794"/>
      <c r="AJ659" s="794"/>
      <c r="AK659" s="794"/>
      <c r="AL659" s="794"/>
      <c r="AM659" s="794"/>
      <c r="AN659" s="794"/>
      <c r="AO659" s="794"/>
      <c r="AP659" s="794"/>
      <c r="AQ659" s="794"/>
      <c r="AR659" s="794"/>
      <c r="AS659" s="794"/>
      <c r="AT659" s="794"/>
      <c r="AU659" s="794"/>
      <c r="AV659" s="794"/>
      <c r="AW659" s="794"/>
      <c r="AX659" s="794"/>
      <c r="AY659" s="794"/>
      <c r="AZ659" s="794"/>
      <c r="BA659" s="794"/>
      <c r="BB659" s="794"/>
      <c r="BC659" s="794"/>
      <c r="BD659" s="794"/>
      <c r="BE659" s="794"/>
      <c r="BF659" s="794"/>
      <c r="BG659" s="794"/>
      <c r="BH659" s="794"/>
      <c r="BI659" s="794"/>
      <c r="BJ659" s="794"/>
      <c r="BK659" s="794"/>
      <c r="BL659" s="794"/>
      <c r="BM659" s="794"/>
      <c r="BN659" s="812" t="str">
        <f t="shared" si="159"/>
        <v/>
      </c>
      <c r="BO659" s="806" t="str">
        <f t="shared" si="160"/>
        <v/>
      </c>
      <c r="BP659" s="807" t="str">
        <f t="shared" si="161"/>
        <v/>
      </c>
      <c r="BQ659" s="807" t="str">
        <f t="shared" si="162"/>
        <v/>
      </c>
      <c r="BR659" s="808" t="str">
        <f t="shared" si="163"/>
        <v/>
      </c>
      <c r="BS659" s="793"/>
      <c r="BT659" s="794"/>
      <c r="BU659" s="794"/>
      <c r="BV659" s="794"/>
      <c r="BW659" s="794"/>
      <c r="BX659" s="794"/>
      <c r="BY659" s="794"/>
      <c r="BZ659" s="794"/>
      <c r="CA659" s="794"/>
      <c r="CB659" s="794"/>
      <c r="CC659" s="794"/>
      <c r="CD659" s="794"/>
      <c r="CE659" s="794"/>
      <c r="CF659" s="794"/>
      <c r="CG659" s="794"/>
      <c r="CH659" s="794"/>
      <c r="CI659" s="794"/>
      <c r="CJ659" s="794"/>
      <c r="CK659" s="794"/>
      <c r="CL659" s="794"/>
      <c r="CM659" s="794"/>
      <c r="CN659" s="794"/>
      <c r="CO659" s="794"/>
      <c r="CP659" s="794"/>
      <c r="CQ659" s="794"/>
      <c r="CR659" s="794"/>
      <c r="CS659" s="794"/>
      <c r="CT659" s="794"/>
      <c r="CU659" s="794"/>
      <c r="CV659" s="794"/>
      <c r="CW659" s="794"/>
      <c r="CX659" s="794"/>
      <c r="CY659" s="794"/>
      <c r="CZ659" s="794"/>
      <c r="DA659" s="794"/>
      <c r="DB659" s="794"/>
      <c r="DC659" s="794"/>
      <c r="DD659" s="794"/>
      <c r="DE659" s="794"/>
      <c r="DF659" s="794"/>
      <c r="DG659" s="794"/>
      <c r="DH659" s="794"/>
      <c r="DI659" s="794"/>
      <c r="DJ659" s="794"/>
      <c r="DK659" s="794"/>
      <c r="DL659" s="794"/>
      <c r="DM659" s="794"/>
      <c r="DN659" s="794"/>
      <c r="DO659" s="794"/>
      <c r="DP659" s="794"/>
      <c r="DQ659" s="794"/>
      <c r="DR659" s="812" t="str">
        <f t="shared" si="154"/>
        <v/>
      </c>
      <c r="DS659" s="806" t="str">
        <f t="shared" si="155"/>
        <v/>
      </c>
      <c r="DT659" s="807" t="str">
        <f t="shared" si="156"/>
        <v/>
      </c>
      <c r="DU659" s="807" t="str">
        <f t="shared" si="157"/>
        <v/>
      </c>
      <c r="DV659" s="808" t="str">
        <f t="shared" si="158"/>
        <v/>
      </c>
      <c r="DW659" s="793"/>
      <c r="DX659" s="794"/>
      <c r="DY659" s="794"/>
      <c r="DZ659" s="797"/>
      <c r="EA659" s="797"/>
      <c r="EB659" s="797"/>
      <c r="EC659" s="797"/>
      <c r="ED659" s="797"/>
      <c r="EE659" s="797"/>
      <c r="EF659" s="794"/>
      <c r="EG659" s="794"/>
      <c r="EH659" s="794"/>
      <c r="EI659" s="794"/>
      <c r="EJ659" s="794"/>
      <c r="EK659" s="794"/>
      <c r="EL659" s="797"/>
      <c r="EM659" s="794"/>
      <c r="EN659" s="794"/>
      <c r="EO659" s="794"/>
      <c r="EP659" s="794"/>
      <c r="EQ659" s="794"/>
      <c r="ER659" s="794"/>
      <c r="ES659" s="794"/>
      <c r="ET659" s="794"/>
      <c r="EU659" s="794"/>
      <c r="EV659" s="794"/>
      <c r="EW659" s="794"/>
      <c r="EX659" s="794"/>
      <c r="EY659" s="794"/>
      <c r="EZ659" s="797"/>
      <c r="FA659" s="794"/>
      <c r="FB659" s="794"/>
      <c r="FC659" s="794"/>
      <c r="FD659" s="794"/>
      <c r="FE659" s="794"/>
      <c r="FF659" s="794"/>
      <c r="FG659" s="794"/>
      <c r="FH659" s="794"/>
      <c r="FI659" s="794"/>
      <c r="FJ659" s="794"/>
      <c r="FK659" s="794"/>
      <c r="FL659" s="794"/>
      <c r="FM659" s="794"/>
      <c r="FN659" s="794"/>
      <c r="FO659" s="794"/>
      <c r="FP659" s="794"/>
      <c r="FQ659" s="794"/>
      <c r="FR659" s="794"/>
      <c r="FS659" s="794"/>
      <c r="FT659" s="794"/>
      <c r="FU659" s="794"/>
      <c r="FV659" s="812" t="str">
        <f t="shared" si="164"/>
        <v/>
      </c>
      <c r="FW659" s="806" t="str">
        <f t="shared" si="165"/>
        <v/>
      </c>
      <c r="FX659" s="807" t="str">
        <f t="shared" si="166"/>
        <v/>
      </c>
      <c r="FY659" s="807" t="str">
        <f t="shared" si="167"/>
        <v/>
      </c>
      <c r="FZ659" s="808" t="str">
        <f t="shared" si="168"/>
        <v/>
      </c>
    </row>
    <row r="660" spans="14:182" x14ac:dyDescent="0.2">
      <c r="N660" s="804">
        <f>SUM(AirVision!A659)</f>
        <v>0</v>
      </c>
      <c r="O660" s="793"/>
      <c r="P660" s="794"/>
      <c r="Q660" s="794"/>
      <c r="R660" s="794"/>
      <c r="S660" s="794"/>
      <c r="T660" s="794"/>
      <c r="U660" s="794"/>
      <c r="V660" s="794"/>
      <c r="W660" s="794"/>
      <c r="X660" s="794"/>
      <c r="Y660" s="794"/>
      <c r="Z660" s="794"/>
      <c r="AA660" s="794"/>
      <c r="AB660" s="794"/>
      <c r="AC660" s="794"/>
      <c r="AD660" s="794"/>
      <c r="AE660" s="794"/>
      <c r="AF660" s="794"/>
      <c r="AG660" s="794"/>
      <c r="AH660" s="794"/>
      <c r="AI660" s="794"/>
      <c r="AJ660" s="794"/>
      <c r="AK660" s="794"/>
      <c r="AL660" s="794"/>
      <c r="AM660" s="794"/>
      <c r="AN660" s="794"/>
      <c r="AO660" s="794"/>
      <c r="AP660" s="794"/>
      <c r="AQ660" s="794"/>
      <c r="AR660" s="794"/>
      <c r="AS660" s="794"/>
      <c r="AT660" s="794"/>
      <c r="AU660" s="794"/>
      <c r="AV660" s="794"/>
      <c r="AW660" s="794"/>
      <c r="AX660" s="794"/>
      <c r="AY660" s="794"/>
      <c r="AZ660" s="794"/>
      <c r="BA660" s="794"/>
      <c r="BB660" s="794"/>
      <c r="BC660" s="794"/>
      <c r="BD660" s="794"/>
      <c r="BE660" s="794"/>
      <c r="BF660" s="794"/>
      <c r="BG660" s="794"/>
      <c r="BH660" s="794"/>
      <c r="BI660" s="794"/>
      <c r="BJ660" s="794"/>
      <c r="BK660" s="794"/>
      <c r="BL660" s="794"/>
      <c r="BM660" s="794"/>
      <c r="BN660" s="812" t="str">
        <f t="shared" si="159"/>
        <v/>
      </c>
      <c r="BO660" s="806" t="str">
        <f t="shared" si="160"/>
        <v/>
      </c>
      <c r="BP660" s="807" t="str">
        <f t="shared" si="161"/>
        <v/>
      </c>
      <c r="BQ660" s="807" t="str">
        <f t="shared" si="162"/>
        <v/>
      </c>
      <c r="BR660" s="808" t="str">
        <f t="shared" si="163"/>
        <v/>
      </c>
      <c r="BS660" s="793"/>
      <c r="BT660" s="794"/>
      <c r="BU660" s="794"/>
      <c r="BV660" s="794"/>
      <c r="BW660" s="794"/>
      <c r="BX660" s="794"/>
      <c r="BY660" s="794"/>
      <c r="BZ660" s="794"/>
      <c r="CA660" s="794"/>
      <c r="CB660" s="794"/>
      <c r="CC660" s="794"/>
      <c r="CD660" s="794"/>
      <c r="CE660" s="794"/>
      <c r="CF660" s="794"/>
      <c r="CG660" s="794"/>
      <c r="CH660" s="794"/>
      <c r="CI660" s="794"/>
      <c r="CJ660" s="794"/>
      <c r="CK660" s="794"/>
      <c r="CL660" s="794"/>
      <c r="CM660" s="794"/>
      <c r="CN660" s="794"/>
      <c r="CO660" s="794"/>
      <c r="CP660" s="794"/>
      <c r="CQ660" s="794"/>
      <c r="CR660" s="794"/>
      <c r="CS660" s="794"/>
      <c r="CT660" s="794"/>
      <c r="CU660" s="794"/>
      <c r="CV660" s="794"/>
      <c r="CW660" s="794"/>
      <c r="CX660" s="794"/>
      <c r="CY660" s="794"/>
      <c r="CZ660" s="794"/>
      <c r="DA660" s="794"/>
      <c r="DB660" s="794"/>
      <c r="DC660" s="794"/>
      <c r="DD660" s="794"/>
      <c r="DE660" s="794"/>
      <c r="DF660" s="794"/>
      <c r="DG660" s="794"/>
      <c r="DH660" s="794"/>
      <c r="DI660" s="794"/>
      <c r="DJ660" s="794"/>
      <c r="DK660" s="794"/>
      <c r="DL660" s="794"/>
      <c r="DM660" s="794"/>
      <c r="DN660" s="794"/>
      <c r="DO660" s="794"/>
      <c r="DP660" s="794"/>
      <c r="DQ660" s="794"/>
      <c r="DR660" s="812" t="str">
        <f t="shared" si="154"/>
        <v/>
      </c>
      <c r="DS660" s="806" t="str">
        <f t="shared" si="155"/>
        <v/>
      </c>
      <c r="DT660" s="807" t="str">
        <f t="shared" si="156"/>
        <v/>
      </c>
      <c r="DU660" s="807" t="str">
        <f t="shared" si="157"/>
        <v/>
      </c>
      <c r="DV660" s="808" t="str">
        <f t="shared" si="158"/>
        <v/>
      </c>
      <c r="DW660" s="793"/>
      <c r="DX660" s="794"/>
      <c r="DY660" s="794"/>
      <c r="DZ660" s="797"/>
      <c r="EA660" s="797"/>
      <c r="EB660" s="797"/>
      <c r="EC660" s="797"/>
      <c r="ED660" s="797"/>
      <c r="EE660" s="797"/>
      <c r="EF660" s="797"/>
      <c r="EG660" s="797"/>
      <c r="EH660" s="797"/>
      <c r="EI660" s="797"/>
      <c r="EJ660" s="797"/>
      <c r="EK660" s="797"/>
      <c r="EL660" s="797"/>
      <c r="EM660" s="794"/>
      <c r="EN660" s="794"/>
      <c r="EO660" s="794"/>
      <c r="EP660" s="794"/>
      <c r="EQ660" s="794"/>
      <c r="ER660" s="794"/>
      <c r="ES660" s="794"/>
      <c r="ET660" s="794"/>
      <c r="EU660" s="794"/>
      <c r="EV660" s="794"/>
      <c r="EW660" s="794"/>
      <c r="EX660" s="794"/>
      <c r="EY660" s="794"/>
      <c r="EZ660" s="797"/>
      <c r="FA660" s="794"/>
      <c r="FB660" s="794"/>
      <c r="FC660" s="794"/>
      <c r="FD660" s="794"/>
      <c r="FE660" s="794"/>
      <c r="FF660" s="794"/>
      <c r="FG660" s="794"/>
      <c r="FH660" s="794"/>
      <c r="FI660" s="794"/>
      <c r="FJ660" s="794"/>
      <c r="FK660" s="794"/>
      <c r="FL660" s="794"/>
      <c r="FM660" s="794"/>
      <c r="FN660" s="794"/>
      <c r="FO660" s="794"/>
      <c r="FP660" s="794"/>
      <c r="FQ660" s="794"/>
      <c r="FR660" s="794"/>
      <c r="FS660" s="794"/>
      <c r="FT660" s="794"/>
      <c r="FU660" s="794"/>
      <c r="FV660" s="812" t="str">
        <f t="shared" si="164"/>
        <v/>
      </c>
      <c r="FW660" s="806" t="str">
        <f t="shared" si="165"/>
        <v/>
      </c>
      <c r="FX660" s="807" t="str">
        <f t="shared" si="166"/>
        <v/>
      </c>
      <c r="FY660" s="807" t="str">
        <f t="shared" si="167"/>
        <v/>
      </c>
      <c r="FZ660" s="808" t="str">
        <f t="shared" si="168"/>
        <v/>
      </c>
    </row>
    <row r="661" spans="14:182" x14ac:dyDescent="0.2">
      <c r="N661" s="804">
        <f>SUM(AirVision!A660)</f>
        <v>0</v>
      </c>
      <c r="O661" s="793"/>
      <c r="P661" s="794"/>
      <c r="Q661" s="794"/>
      <c r="R661" s="794"/>
      <c r="S661" s="794"/>
      <c r="T661" s="794"/>
      <c r="U661" s="794"/>
      <c r="V661" s="794"/>
      <c r="W661" s="794"/>
      <c r="X661" s="794"/>
      <c r="Y661" s="794"/>
      <c r="Z661" s="794"/>
      <c r="AA661" s="794"/>
      <c r="AB661" s="794"/>
      <c r="AC661" s="794"/>
      <c r="AD661" s="794"/>
      <c r="AE661" s="794"/>
      <c r="AF661" s="794"/>
      <c r="AG661" s="794"/>
      <c r="AH661" s="794"/>
      <c r="AI661" s="794"/>
      <c r="AJ661" s="794"/>
      <c r="AK661" s="794"/>
      <c r="AL661" s="794"/>
      <c r="AM661" s="794"/>
      <c r="AN661" s="794"/>
      <c r="AO661" s="794"/>
      <c r="AP661" s="794"/>
      <c r="AQ661" s="794"/>
      <c r="AR661" s="794"/>
      <c r="AS661" s="794"/>
      <c r="AT661" s="794"/>
      <c r="AU661" s="794"/>
      <c r="AV661" s="794"/>
      <c r="AW661" s="794"/>
      <c r="AX661" s="794"/>
      <c r="AY661" s="794"/>
      <c r="AZ661" s="794"/>
      <c r="BA661" s="794"/>
      <c r="BB661" s="794"/>
      <c r="BC661" s="794"/>
      <c r="BD661" s="794"/>
      <c r="BE661" s="794"/>
      <c r="BF661" s="794"/>
      <c r="BG661" s="794"/>
      <c r="BH661" s="794"/>
      <c r="BI661" s="794"/>
      <c r="BJ661" s="794"/>
      <c r="BK661" s="794"/>
      <c r="BL661" s="794"/>
      <c r="BM661" s="794"/>
      <c r="BN661" s="812" t="str">
        <f t="shared" si="159"/>
        <v/>
      </c>
      <c r="BO661" s="806" t="str">
        <f t="shared" si="160"/>
        <v/>
      </c>
      <c r="BP661" s="807" t="str">
        <f t="shared" si="161"/>
        <v/>
      </c>
      <c r="BQ661" s="807" t="str">
        <f t="shared" si="162"/>
        <v/>
      </c>
      <c r="BR661" s="808" t="str">
        <f t="shared" si="163"/>
        <v/>
      </c>
      <c r="BS661" s="793"/>
      <c r="BT661" s="794"/>
      <c r="BU661" s="794"/>
      <c r="BV661" s="794"/>
      <c r="BW661" s="794"/>
      <c r="BX661" s="794"/>
      <c r="BY661" s="794"/>
      <c r="BZ661" s="794"/>
      <c r="CA661" s="794"/>
      <c r="CB661" s="794"/>
      <c r="CC661" s="794"/>
      <c r="CD661" s="794"/>
      <c r="CE661" s="794"/>
      <c r="CF661" s="794"/>
      <c r="CG661" s="794"/>
      <c r="CH661" s="794"/>
      <c r="CI661" s="794"/>
      <c r="CJ661" s="794"/>
      <c r="CK661" s="794"/>
      <c r="CL661" s="794"/>
      <c r="CM661" s="794"/>
      <c r="CN661" s="794"/>
      <c r="CO661" s="794"/>
      <c r="CP661" s="794"/>
      <c r="CQ661" s="794"/>
      <c r="CR661" s="794"/>
      <c r="CS661" s="794"/>
      <c r="CT661" s="794"/>
      <c r="CU661" s="794"/>
      <c r="CV661" s="794"/>
      <c r="CW661" s="794"/>
      <c r="CX661" s="794"/>
      <c r="CY661" s="794"/>
      <c r="CZ661" s="794"/>
      <c r="DA661" s="794"/>
      <c r="DB661" s="794"/>
      <c r="DC661" s="794"/>
      <c r="DD661" s="794"/>
      <c r="DE661" s="794"/>
      <c r="DF661" s="794"/>
      <c r="DG661" s="794"/>
      <c r="DH661" s="794"/>
      <c r="DI661" s="794"/>
      <c r="DJ661" s="794"/>
      <c r="DK661" s="794"/>
      <c r="DL661" s="794"/>
      <c r="DM661" s="794"/>
      <c r="DN661" s="794"/>
      <c r="DO661" s="794"/>
      <c r="DP661" s="794"/>
      <c r="DQ661" s="794"/>
      <c r="DR661" s="812" t="str">
        <f t="shared" si="154"/>
        <v/>
      </c>
      <c r="DS661" s="806" t="str">
        <f t="shared" si="155"/>
        <v/>
      </c>
      <c r="DT661" s="807" t="str">
        <f t="shared" si="156"/>
        <v/>
      </c>
      <c r="DU661" s="807" t="str">
        <f t="shared" si="157"/>
        <v/>
      </c>
      <c r="DV661" s="808" t="str">
        <f t="shared" si="158"/>
        <v/>
      </c>
      <c r="DW661" s="793"/>
      <c r="DX661" s="794"/>
      <c r="DY661" s="794"/>
      <c r="DZ661" s="797"/>
      <c r="EA661" s="797"/>
      <c r="EB661" s="797"/>
      <c r="EC661" s="797"/>
      <c r="ED661" s="797"/>
      <c r="EE661" s="797"/>
      <c r="EF661" s="797"/>
      <c r="EG661" s="797"/>
      <c r="EH661" s="797"/>
      <c r="EI661" s="797"/>
      <c r="EJ661" s="797"/>
      <c r="EK661" s="797"/>
      <c r="EL661" s="797"/>
      <c r="EM661" s="794"/>
      <c r="EN661" s="794"/>
      <c r="EO661" s="794"/>
      <c r="EP661" s="794"/>
      <c r="EQ661" s="794"/>
      <c r="ER661" s="794"/>
      <c r="ES661" s="794"/>
      <c r="ET661" s="794"/>
      <c r="EU661" s="794"/>
      <c r="EV661" s="794"/>
      <c r="EW661" s="794"/>
      <c r="EX661" s="794"/>
      <c r="EY661" s="794"/>
      <c r="EZ661" s="797"/>
      <c r="FA661" s="794"/>
      <c r="FB661" s="794"/>
      <c r="FC661" s="794"/>
      <c r="FD661" s="794"/>
      <c r="FE661" s="794"/>
      <c r="FF661" s="794"/>
      <c r="FG661" s="794"/>
      <c r="FH661" s="794"/>
      <c r="FI661" s="794"/>
      <c r="FJ661" s="794"/>
      <c r="FK661" s="794"/>
      <c r="FL661" s="794"/>
      <c r="FM661" s="794"/>
      <c r="FN661" s="794"/>
      <c r="FO661" s="794"/>
      <c r="FP661" s="794"/>
      <c r="FQ661" s="794"/>
      <c r="FR661" s="794"/>
      <c r="FS661" s="794"/>
      <c r="FT661" s="794"/>
      <c r="FU661" s="794"/>
      <c r="FV661" s="812" t="str">
        <f t="shared" si="164"/>
        <v/>
      </c>
      <c r="FW661" s="806" t="str">
        <f t="shared" si="165"/>
        <v/>
      </c>
      <c r="FX661" s="807" t="str">
        <f t="shared" si="166"/>
        <v/>
      </c>
      <c r="FY661" s="807" t="str">
        <f t="shared" si="167"/>
        <v/>
      </c>
      <c r="FZ661" s="808" t="str">
        <f t="shared" si="168"/>
        <v/>
      </c>
    </row>
    <row r="662" spans="14:182" x14ac:dyDescent="0.2">
      <c r="N662" s="804">
        <f>SUM(AirVision!A661)</f>
        <v>0</v>
      </c>
      <c r="O662" s="793"/>
      <c r="P662" s="794"/>
      <c r="Q662" s="794"/>
      <c r="R662" s="794"/>
      <c r="S662" s="794"/>
      <c r="T662" s="794"/>
      <c r="U662" s="794"/>
      <c r="V662" s="794"/>
      <c r="W662" s="794"/>
      <c r="X662" s="794"/>
      <c r="Y662" s="794"/>
      <c r="Z662" s="794"/>
      <c r="AA662" s="794"/>
      <c r="AB662" s="794"/>
      <c r="AC662" s="794"/>
      <c r="AD662" s="794"/>
      <c r="AE662" s="794"/>
      <c r="AF662" s="794"/>
      <c r="AG662" s="794"/>
      <c r="AH662" s="794"/>
      <c r="AI662" s="794"/>
      <c r="AJ662" s="794"/>
      <c r="AK662" s="794"/>
      <c r="AL662" s="794"/>
      <c r="AM662" s="794"/>
      <c r="AN662" s="794"/>
      <c r="AO662" s="794"/>
      <c r="AP662" s="794"/>
      <c r="AQ662" s="794"/>
      <c r="AR662" s="794"/>
      <c r="AS662" s="794"/>
      <c r="AT662" s="794"/>
      <c r="AU662" s="794"/>
      <c r="AV662" s="794"/>
      <c r="AW662" s="794"/>
      <c r="AX662" s="794"/>
      <c r="AY662" s="794"/>
      <c r="AZ662" s="794"/>
      <c r="BA662" s="794"/>
      <c r="BB662" s="794"/>
      <c r="BC662" s="794"/>
      <c r="BD662" s="794"/>
      <c r="BE662" s="794"/>
      <c r="BF662" s="794"/>
      <c r="BG662" s="794"/>
      <c r="BH662" s="794"/>
      <c r="BI662" s="794"/>
      <c r="BJ662" s="794"/>
      <c r="BK662" s="794"/>
      <c r="BL662" s="794"/>
      <c r="BM662" s="794"/>
      <c r="BN662" s="812" t="str">
        <f t="shared" si="159"/>
        <v/>
      </c>
      <c r="BO662" s="806" t="str">
        <f t="shared" si="160"/>
        <v/>
      </c>
      <c r="BP662" s="807" t="str">
        <f t="shared" si="161"/>
        <v/>
      </c>
      <c r="BQ662" s="807" t="str">
        <f t="shared" si="162"/>
        <v/>
      </c>
      <c r="BR662" s="808" t="str">
        <f t="shared" si="163"/>
        <v/>
      </c>
      <c r="BS662" s="793"/>
      <c r="BT662" s="794"/>
      <c r="BU662" s="794"/>
      <c r="BV662" s="794"/>
      <c r="BW662" s="794"/>
      <c r="BX662" s="794"/>
      <c r="BY662" s="794"/>
      <c r="BZ662" s="794"/>
      <c r="CA662" s="794"/>
      <c r="CB662" s="794"/>
      <c r="CC662" s="794"/>
      <c r="CD662" s="794"/>
      <c r="CE662" s="794"/>
      <c r="CF662" s="794"/>
      <c r="CG662" s="794"/>
      <c r="CH662" s="794"/>
      <c r="CI662" s="794"/>
      <c r="CJ662" s="794"/>
      <c r="CK662" s="794"/>
      <c r="CL662" s="794"/>
      <c r="CM662" s="794"/>
      <c r="CN662" s="794"/>
      <c r="CO662" s="794"/>
      <c r="CP662" s="794"/>
      <c r="CQ662" s="794"/>
      <c r="CR662" s="794"/>
      <c r="CS662" s="794"/>
      <c r="CT662" s="794"/>
      <c r="CU662" s="794"/>
      <c r="CV662" s="794"/>
      <c r="CW662" s="794"/>
      <c r="CX662" s="794"/>
      <c r="CY662" s="794"/>
      <c r="CZ662" s="794"/>
      <c r="DA662" s="794"/>
      <c r="DB662" s="794"/>
      <c r="DC662" s="794"/>
      <c r="DD662" s="794"/>
      <c r="DE662" s="794"/>
      <c r="DF662" s="794"/>
      <c r="DG662" s="794"/>
      <c r="DH662" s="794"/>
      <c r="DI662" s="794"/>
      <c r="DJ662" s="794"/>
      <c r="DK662" s="794"/>
      <c r="DL662" s="794"/>
      <c r="DM662" s="794"/>
      <c r="DN662" s="794"/>
      <c r="DO662" s="794"/>
      <c r="DP662" s="794"/>
      <c r="DQ662" s="794"/>
      <c r="DR662" s="812" t="str">
        <f t="shared" si="154"/>
        <v/>
      </c>
      <c r="DS662" s="806" t="str">
        <f t="shared" si="155"/>
        <v/>
      </c>
      <c r="DT662" s="807" t="str">
        <f t="shared" si="156"/>
        <v/>
      </c>
      <c r="DU662" s="807" t="str">
        <f t="shared" si="157"/>
        <v/>
      </c>
      <c r="DV662" s="808" t="str">
        <f t="shared" si="158"/>
        <v/>
      </c>
      <c r="DW662" s="793"/>
      <c r="DX662" s="794"/>
      <c r="DY662" s="794"/>
      <c r="DZ662" s="797"/>
      <c r="EA662" s="797"/>
      <c r="EB662" s="797"/>
      <c r="EC662" s="797"/>
      <c r="ED662" s="797"/>
      <c r="EE662" s="797"/>
      <c r="EF662" s="797"/>
      <c r="EG662" s="797"/>
      <c r="EH662" s="797"/>
      <c r="EI662" s="797"/>
      <c r="EJ662" s="797"/>
      <c r="EK662" s="797"/>
      <c r="EL662" s="797"/>
      <c r="EM662" s="794"/>
      <c r="EN662" s="794"/>
      <c r="EO662" s="794"/>
      <c r="EP662" s="794"/>
      <c r="EQ662" s="794"/>
      <c r="ER662" s="794"/>
      <c r="ES662" s="794"/>
      <c r="ET662" s="794"/>
      <c r="EU662" s="794"/>
      <c r="EV662" s="794"/>
      <c r="EW662" s="794"/>
      <c r="EX662" s="794"/>
      <c r="EY662" s="794"/>
      <c r="EZ662" s="797"/>
      <c r="FA662" s="794"/>
      <c r="FB662" s="794"/>
      <c r="FC662" s="794"/>
      <c r="FD662" s="794"/>
      <c r="FE662" s="794"/>
      <c r="FF662" s="794"/>
      <c r="FG662" s="794"/>
      <c r="FH662" s="794"/>
      <c r="FI662" s="794"/>
      <c r="FJ662" s="794"/>
      <c r="FK662" s="794"/>
      <c r="FL662" s="794"/>
      <c r="FM662" s="794"/>
      <c r="FN662" s="794"/>
      <c r="FO662" s="794"/>
      <c r="FP662" s="794"/>
      <c r="FQ662" s="794"/>
      <c r="FR662" s="794"/>
      <c r="FS662" s="794"/>
      <c r="FT662" s="794"/>
      <c r="FU662" s="794"/>
      <c r="FV662" s="812" t="str">
        <f t="shared" si="164"/>
        <v/>
      </c>
      <c r="FW662" s="806" t="str">
        <f t="shared" si="165"/>
        <v/>
      </c>
      <c r="FX662" s="807" t="str">
        <f t="shared" si="166"/>
        <v/>
      </c>
      <c r="FY662" s="807" t="str">
        <f t="shared" si="167"/>
        <v/>
      </c>
      <c r="FZ662" s="808" t="str">
        <f t="shared" si="168"/>
        <v/>
      </c>
    </row>
    <row r="663" spans="14:182" x14ac:dyDescent="0.2">
      <c r="N663" s="804">
        <f>SUM(AirVision!A662)</f>
        <v>0</v>
      </c>
      <c r="O663" s="793"/>
      <c r="P663" s="794"/>
      <c r="Q663" s="794"/>
      <c r="R663" s="794"/>
      <c r="S663" s="794"/>
      <c r="T663" s="794"/>
      <c r="U663" s="794"/>
      <c r="V663" s="794"/>
      <c r="W663" s="794"/>
      <c r="X663" s="794"/>
      <c r="Y663" s="794"/>
      <c r="Z663" s="794"/>
      <c r="AA663" s="794"/>
      <c r="AB663" s="794"/>
      <c r="AC663" s="794"/>
      <c r="AD663" s="794"/>
      <c r="AE663" s="794"/>
      <c r="AF663" s="794"/>
      <c r="AG663" s="794"/>
      <c r="AH663" s="794"/>
      <c r="AI663" s="794"/>
      <c r="AJ663" s="794"/>
      <c r="AK663" s="794"/>
      <c r="AL663" s="794"/>
      <c r="AM663" s="794"/>
      <c r="AN663" s="794"/>
      <c r="AO663" s="794"/>
      <c r="AP663" s="794"/>
      <c r="AQ663" s="794"/>
      <c r="AR663" s="794"/>
      <c r="AS663" s="794"/>
      <c r="AT663" s="794"/>
      <c r="AU663" s="794"/>
      <c r="AV663" s="794"/>
      <c r="AW663" s="794"/>
      <c r="AX663" s="794"/>
      <c r="AY663" s="794"/>
      <c r="AZ663" s="794"/>
      <c r="BA663" s="794"/>
      <c r="BB663" s="794"/>
      <c r="BC663" s="794"/>
      <c r="BD663" s="794"/>
      <c r="BE663" s="794"/>
      <c r="BF663" s="794"/>
      <c r="BG663" s="794"/>
      <c r="BH663" s="794"/>
      <c r="BI663" s="794"/>
      <c r="BJ663" s="794"/>
      <c r="BK663" s="794"/>
      <c r="BL663" s="794"/>
      <c r="BM663" s="794"/>
      <c r="BN663" s="812" t="str">
        <f t="shared" si="159"/>
        <v/>
      </c>
      <c r="BO663" s="806" t="str">
        <f t="shared" si="160"/>
        <v/>
      </c>
      <c r="BP663" s="807" t="str">
        <f t="shared" si="161"/>
        <v/>
      </c>
      <c r="BQ663" s="807" t="str">
        <f t="shared" si="162"/>
        <v/>
      </c>
      <c r="BR663" s="808" t="str">
        <f t="shared" si="163"/>
        <v/>
      </c>
      <c r="BS663" s="793"/>
      <c r="BT663" s="794"/>
      <c r="BU663" s="794"/>
      <c r="BV663" s="794"/>
      <c r="BW663" s="794"/>
      <c r="BX663" s="794"/>
      <c r="BY663" s="794"/>
      <c r="BZ663" s="794"/>
      <c r="CA663" s="794"/>
      <c r="CB663" s="794"/>
      <c r="CC663" s="794"/>
      <c r="CD663" s="794"/>
      <c r="CE663" s="794"/>
      <c r="CF663" s="794"/>
      <c r="CG663" s="794"/>
      <c r="CH663" s="794"/>
      <c r="CI663" s="794"/>
      <c r="CJ663" s="794"/>
      <c r="CK663" s="794"/>
      <c r="CL663" s="794"/>
      <c r="CM663" s="794"/>
      <c r="CN663" s="794"/>
      <c r="CO663" s="794"/>
      <c r="CP663" s="794"/>
      <c r="CQ663" s="794"/>
      <c r="CR663" s="794"/>
      <c r="CS663" s="794"/>
      <c r="CT663" s="794"/>
      <c r="CU663" s="794"/>
      <c r="CV663" s="794"/>
      <c r="CW663" s="794"/>
      <c r="CX663" s="794"/>
      <c r="CY663" s="794"/>
      <c r="CZ663" s="794"/>
      <c r="DA663" s="794"/>
      <c r="DB663" s="794"/>
      <c r="DC663" s="794"/>
      <c r="DD663" s="794"/>
      <c r="DE663" s="794"/>
      <c r="DF663" s="794"/>
      <c r="DG663" s="794"/>
      <c r="DH663" s="794"/>
      <c r="DI663" s="794"/>
      <c r="DJ663" s="794"/>
      <c r="DK663" s="794"/>
      <c r="DL663" s="794"/>
      <c r="DM663" s="794"/>
      <c r="DN663" s="794"/>
      <c r="DO663" s="794"/>
      <c r="DP663" s="794"/>
      <c r="DQ663" s="794"/>
      <c r="DR663" s="812" t="str">
        <f t="shared" si="154"/>
        <v/>
      </c>
      <c r="DS663" s="806" t="str">
        <f t="shared" si="155"/>
        <v/>
      </c>
      <c r="DT663" s="807" t="str">
        <f t="shared" si="156"/>
        <v/>
      </c>
      <c r="DU663" s="807" t="str">
        <f t="shared" si="157"/>
        <v/>
      </c>
      <c r="DV663" s="808" t="str">
        <f t="shared" si="158"/>
        <v/>
      </c>
      <c r="DW663" s="793"/>
      <c r="DX663" s="794"/>
      <c r="DY663" s="794"/>
      <c r="DZ663" s="797"/>
      <c r="EA663" s="797"/>
      <c r="EB663" s="797"/>
      <c r="EC663" s="797"/>
      <c r="ED663" s="797"/>
      <c r="EE663" s="797"/>
      <c r="EF663" s="797"/>
      <c r="EG663" s="797"/>
      <c r="EH663" s="797"/>
      <c r="EI663" s="797"/>
      <c r="EJ663" s="797"/>
      <c r="EK663" s="797"/>
      <c r="EL663" s="797"/>
      <c r="EM663" s="794"/>
      <c r="EN663" s="794"/>
      <c r="EO663" s="794"/>
      <c r="EP663" s="794"/>
      <c r="EQ663" s="794"/>
      <c r="ER663" s="794"/>
      <c r="ES663" s="794"/>
      <c r="ET663" s="794"/>
      <c r="EU663" s="794"/>
      <c r="EV663" s="794"/>
      <c r="EW663" s="794"/>
      <c r="EX663" s="794"/>
      <c r="EY663" s="794"/>
      <c r="EZ663" s="797"/>
      <c r="FA663" s="794"/>
      <c r="FB663" s="794"/>
      <c r="FC663" s="794"/>
      <c r="FD663" s="794"/>
      <c r="FE663" s="794"/>
      <c r="FF663" s="794"/>
      <c r="FG663" s="794"/>
      <c r="FH663" s="794"/>
      <c r="FI663" s="794"/>
      <c r="FJ663" s="794"/>
      <c r="FK663" s="794"/>
      <c r="FL663" s="794"/>
      <c r="FM663" s="794"/>
      <c r="FN663" s="794"/>
      <c r="FO663" s="794"/>
      <c r="FP663" s="794"/>
      <c r="FQ663" s="794"/>
      <c r="FR663" s="794"/>
      <c r="FS663" s="794"/>
      <c r="FT663" s="794"/>
      <c r="FU663" s="794"/>
      <c r="FV663" s="812" t="str">
        <f t="shared" si="164"/>
        <v/>
      </c>
      <c r="FW663" s="806" t="str">
        <f t="shared" si="165"/>
        <v/>
      </c>
      <c r="FX663" s="807" t="str">
        <f t="shared" si="166"/>
        <v/>
      </c>
      <c r="FY663" s="807" t="str">
        <f t="shared" si="167"/>
        <v/>
      </c>
      <c r="FZ663" s="808" t="str">
        <f t="shared" si="168"/>
        <v/>
      </c>
    </row>
    <row r="664" spans="14:182" x14ac:dyDescent="0.2">
      <c r="N664" s="804">
        <f>SUM(AirVision!A663)</f>
        <v>0</v>
      </c>
      <c r="O664" s="793"/>
      <c r="P664" s="794"/>
      <c r="Q664" s="794"/>
      <c r="R664" s="794"/>
      <c r="S664" s="794"/>
      <c r="T664" s="794"/>
      <c r="U664" s="794"/>
      <c r="V664" s="794"/>
      <c r="W664" s="794"/>
      <c r="X664" s="794"/>
      <c r="Y664" s="794"/>
      <c r="Z664" s="794"/>
      <c r="AA664" s="794"/>
      <c r="AB664" s="794"/>
      <c r="AC664" s="794"/>
      <c r="AD664" s="794"/>
      <c r="AE664" s="794"/>
      <c r="AF664" s="794"/>
      <c r="AG664" s="794"/>
      <c r="AH664" s="794"/>
      <c r="AI664" s="794"/>
      <c r="AJ664" s="794"/>
      <c r="AK664" s="794"/>
      <c r="AL664" s="794"/>
      <c r="AM664" s="794"/>
      <c r="AN664" s="794"/>
      <c r="AO664" s="794"/>
      <c r="AP664" s="794"/>
      <c r="AQ664" s="794"/>
      <c r="AR664" s="794"/>
      <c r="AS664" s="794"/>
      <c r="AT664" s="794"/>
      <c r="AU664" s="794"/>
      <c r="AV664" s="794"/>
      <c r="AW664" s="794"/>
      <c r="AX664" s="794"/>
      <c r="AY664" s="794"/>
      <c r="AZ664" s="794"/>
      <c r="BA664" s="794"/>
      <c r="BB664" s="794"/>
      <c r="BC664" s="794"/>
      <c r="BD664" s="794"/>
      <c r="BE664" s="794"/>
      <c r="BF664" s="794"/>
      <c r="BG664" s="794"/>
      <c r="BH664" s="794"/>
      <c r="BI664" s="794"/>
      <c r="BJ664" s="794"/>
      <c r="BK664" s="794"/>
      <c r="BL664" s="794"/>
      <c r="BM664" s="794"/>
      <c r="BN664" s="812" t="str">
        <f t="shared" si="159"/>
        <v/>
      </c>
      <c r="BO664" s="806" t="str">
        <f t="shared" si="160"/>
        <v/>
      </c>
      <c r="BP664" s="807" t="str">
        <f t="shared" si="161"/>
        <v/>
      </c>
      <c r="BQ664" s="807" t="str">
        <f t="shared" si="162"/>
        <v/>
      </c>
      <c r="BR664" s="808" t="str">
        <f t="shared" si="163"/>
        <v/>
      </c>
      <c r="BS664" s="793"/>
      <c r="BT664" s="794"/>
      <c r="BU664" s="794"/>
      <c r="BV664" s="794"/>
      <c r="BW664" s="794"/>
      <c r="BX664" s="794"/>
      <c r="BY664" s="794"/>
      <c r="BZ664" s="794"/>
      <c r="CA664" s="794"/>
      <c r="CB664" s="794"/>
      <c r="CC664" s="794"/>
      <c r="CD664" s="794"/>
      <c r="CE664" s="794"/>
      <c r="CF664" s="794"/>
      <c r="CG664" s="794"/>
      <c r="CH664" s="794"/>
      <c r="CI664" s="794"/>
      <c r="CJ664" s="794"/>
      <c r="CK664" s="794"/>
      <c r="CL664" s="794"/>
      <c r="CM664" s="794"/>
      <c r="CN664" s="794"/>
      <c r="CO664" s="794"/>
      <c r="CP664" s="794"/>
      <c r="CQ664" s="794"/>
      <c r="CR664" s="794"/>
      <c r="CS664" s="794"/>
      <c r="CT664" s="794"/>
      <c r="CU664" s="794"/>
      <c r="CV664" s="794"/>
      <c r="CW664" s="794"/>
      <c r="CX664" s="794"/>
      <c r="CY664" s="794"/>
      <c r="CZ664" s="794"/>
      <c r="DA664" s="794"/>
      <c r="DB664" s="794"/>
      <c r="DC664" s="794"/>
      <c r="DD664" s="794"/>
      <c r="DE664" s="794"/>
      <c r="DF664" s="794"/>
      <c r="DG664" s="794"/>
      <c r="DH664" s="794"/>
      <c r="DI664" s="794"/>
      <c r="DJ664" s="794"/>
      <c r="DK664" s="794"/>
      <c r="DL664" s="794"/>
      <c r="DM664" s="794"/>
      <c r="DN664" s="794"/>
      <c r="DO664" s="794"/>
      <c r="DP664" s="794"/>
      <c r="DQ664" s="794"/>
      <c r="DR664" s="812" t="str">
        <f t="shared" si="154"/>
        <v/>
      </c>
      <c r="DS664" s="806" t="str">
        <f t="shared" si="155"/>
        <v/>
      </c>
      <c r="DT664" s="807" t="str">
        <f t="shared" si="156"/>
        <v/>
      </c>
      <c r="DU664" s="807" t="str">
        <f t="shared" si="157"/>
        <v/>
      </c>
      <c r="DV664" s="808" t="str">
        <f t="shared" si="158"/>
        <v/>
      </c>
      <c r="DW664" s="793"/>
      <c r="DX664" s="794"/>
      <c r="DY664" s="794"/>
      <c r="DZ664" s="797"/>
      <c r="EA664" s="797"/>
      <c r="EB664" s="797"/>
      <c r="EC664" s="797"/>
      <c r="ED664" s="797"/>
      <c r="EE664" s="797"/>
      <c r="EF664" s="797"/>
      <c r="EG664" s="797"/>
      <c r="EH664" s="797"/>
      <c r="EI664" s="797"/>
      <c r="EJ664" s="797"/>
      <c r="EK664" s="797"/>
      <c r="EL664" s="797"/>
      <c r="EM664" s="794"/>
      <c r="EN664" s="794"/>
      <c r="EO664" s="794"/>
      <c r="EP664" s="794"/>
      <c r="EQ664" s="794"/>
      <c r="ER664" s="794"/>
      <c r="ES664" s="794"/>
      <c r="ET664" s="794"/>
      <c r="EU664" s="794"/>
      <c r="EV664" s="794"/>
      <c r="EW664" s="794"/>
      <c r="EX664" s="794"/>
      <c r="EY664" s="794"/>
      <c r="EZ664" s="797"/>
      <c r="FA664" s="794"/>
      <c r="FB664" s="794"/>
      <c r="FC664" s="794"/>
      <c r="FD664" s="794"/>
      <c r="FE664" s="794"/>
      <c r="FF664" s="794"/>
      <c r="FG664" s="794"/>
      <c r="FH664" s="794"/>
      <c r="FI664" s="794"/>
      <c r="FJ664" s="794"/>
      <c r="FK664" s="794"/>
      <c r="FL664" s="794"/>
      <c r="FM664" s="794"/>
      <c r="FN664" s="794"/>
      <c r="FO664" s="794"/>
      <c r="FP664" s="794"/>
      <c r="FQ664" s="794"/>
      <c r="FR664" s="794"/>
      <c r="FS664" s="794"/>
      <c r="FT664" s="794"/>
      <c r="FU664" s="794"/>
      <c r="FV664" s="812" t="str">
        <f t="shared" si="164"/>
        <v/>
      </c>
      <c r="FW664" s="806" t="str">
        <f t="shared" si="165"/>
        <v/>
      </c>
      <c r="FX664" s="807" t="str">
        <f t="shared" si="166"/>
        <v/>
      </c>
      <c r="FY664" s="807" t="str">
        <f t="shared" si="167"/>
        <v/>
      </c>
      <c r="FZ664" s="808" t="str">
        <f t="shared" si="168"/>
        <v/>
      </c>
    </row>
    <row r="665" spans="14:182" x14ac:dyDescent="0.2">
      <c r="N665" s="804">
        <f>SUM(AirVision!A664)</f>
        <v>0</v>
      </c>
      <c r="O665" s="793"/>
      <c r="P665" s="794"/>
      <c r="Q665" s="794"/>
      <c r="R665" s="794"/>
      <c r="S665" s="794"/>
      <c r="T665" s="794"/>
      <c r="U665" s="794"/>
      <c r="V665" s="794"/>
      <c r="W665" s="794"/>
      <c r="X665" s="794"/>
      <c r="Y665" s="794"/>
      <c r="Z665" s="794"/>
      <c r="AA665" s="794"/>
      <c r="AB665" s="794"/>
      <c r="AC665" s="794"/>
      <c r="AD665" s="794"/>
      <c r="AE665" s="794"/>
      <c r="AF665" s="794"/>
      <c r="AG665" s="794"/>
      <c r="AH665" s="794"/>
      <c r="AI665" s="794"/>
      <c r="AJ665" s="794"/>
      <c r="AK665" s="794"/>
      <c r="AL665" s="794"/>
      <c r="AM665" s="794"/>
      <c r="AN665" s="794"/>
      <c r="AO665" s="794"/>
      <c r="AP665" s="794"/>
      <c r="AQ665" s="794"/>
      <c r="AR665" s="794"/>
      <c r="AS665" s="794"/>
      <c r="AT665" s="794"/>
      <c r="AU665" s="794"/>
      <c r="AV665" s="794"/>
      <c r="AW665" s="794"/>
      <c r="AX665" s="794"/>
      <c r="AY665" s="794"/>
      <c r="AZ665" s="794"/>
      <c r="BA665" s="794"/>
      <c r="BB665" s="794"/>
      <c r="BC665" s="794"/>
      <c r="BD665" s="794"/>
      <c r="BE665" s="794"/>
      <c r="BF665" s="794"/>
      <c r="BG665" s="794"/>
      <c r="BH665" s="794"/>
      <c r="BI665" s="794"/>
      <c r="BJ665" s="794"/>
      <c r="BK665" s="794"/>
      <c r="BL665" s="794"/>
      <c r="BM665" s="794"/>
      <c r="BN665" s="812" t="str">
        <f t="shared" si="159"/>
        <v/>
      </c>
      <c r="BO665" s="806" t="str">
        <f t="shared" si="160"/>
        <v/>
      </c>
      <c r="BP665" s="807" t="str">
        <f t="shared" si="161"/>
        <v/>
      </c>
      <c r="BQ665" s="807" t="str">
        <f t="shared" si="162"/>
        <v/>
      </c>
      <c r="BR665" s="808" t="str">
        <f t="shared" si="163"/>
        <v/>
      </c>
      <c r="BS665" s="793"/>
      <c r="BT665" s="794"/>
      <c r="BU665" s="794"/>
      <c r="BV665" s="794"/>
      <c r="BW665" s="794"/>
      <c r="BX665" s="794"/>
      <c r="BY665" s="794"/>
      <c r="BZ665" s="794"/>
      <c r="CA665" s="794"/>
      <c r="CB665" s="794"/>
      <c r="CC665" s="794"/>
      <c r="CD665" s="794"/>
      <c r="CE665" s="794"/>
      <c r="CF665" s="794"/>
      <c r="CG665" s="794"/>
      <c r="CH665" s="794"/>
      <c r="CI665" s="794"/>
      <c r="CJ665" s="794"/>
      <c r="CK665" s="794"/>
      <c r="CL665" s="794"/>
      <c r="CM665" s="794"/>
      <c r="CN665" s="794"/>
      <c r="CO665" s="794"/>
      <c r="CP665" s="794"/>
      <c r="CQ665" s="794"/>
      <c r="CR665" s="794"/>
      <c r="CS665" s="794"/>
      <c r="CT665" s="794"/>
      <c r="CU665" s="794"/>
      <c r="CV665" s="794"/>
      <c r="CW665" s="794"/>
      <c r="CX665" s="794"/>
      <c r="CY665" s="794"/>
      <c r="CZ665" s="794"/>
      <c r="DA665" s="794"/>
      <c r="DB665" s="794"/>
      <c r="DC665" s="794"/>
      <c r="DD665" s="794"/>
      <c r="DE665" s="794"/>
      <c r="DF665" s="794"/>
      <c r="DG665" s="794"/>
      <c r="DH665" s="794"/>
      <c r="DI665" s="794"/>
      <c r="DJ665" s="794"/>
      <c r="DK665" s="794"/>
      <c r="DL665" s="794"/>
      <c r="DM665" s="794"/>
      <c r="DN665" s="794"/>
      <c r="DO665" s="794"/>
      <c r="DP665" s="794"/>
      <c r="DQ665" s="794"/>
      <c r="DR665" s="812" t="str">
        <f t="shared" si="154"/>
        <v/>
      </c>
      <c r="DS665" s="806" t="str">
        <f t="shared" si="155"/>
        <v/>
      </c>
      <c r="DT665" s="807" t="str">
        <f t="shared" si="156"/>
        <v/>
      </c>
      <c r="DU665" s="807" t="str">
        <f t="shared" si="157"/>
        <v/>
      </c>
      <c r="DV665" s="808" t="str">
        <f t="shared" si="158"/>
        <v/>
      </c>
      <c r="DW665" s="793"/>
      <c r="DX665" s="794"/>
      <c r="DY665" s="794"/>
      <c r="DZ665" s="797"/>
      <c r="EA665" s="797"/>
      <c r="EB665" s="797"/>
      <c r="EC665" s="797"/>
      <c r="ED665" s="797"/>
      <c r="EE665" s="797"/>
      <c r="EF665" s="797"/>
      <c r="EG665" s="797"/>
      <c r="EH665" s="797"/>
      <c r="EI665" s="797"/>
      <c r="EJ665" s="797"/>
      <c r="EK665" s="797"/>
      <c r="EL665" s="797"/>
      <c r="EM665" s="794"/>
      <c r="EN665" s="794"/>
      <c r="EO665" s="794"/>
      <c r="EP665" s="794"/>
      <c r="EQ665" s="794"/>
      <c r="ER665" s="794"/>
      <c r="ES665" s="794"/>
      <c r="ET665" s="794"/>
      <c r="EU665" s="794"/>
      <c r="EV665" s="794"/>
      <c r="EW665" s="794"/>
      <c r="EX665" s="794"/>
      <c r="EY665" s="794"/>
      <c r="EZ665" s="797"/>
      <c r="FA665" s="794"/>
      <c r="FB665" s="794"/>
      <c r="FC665" s="794"/>
      <c r="FD665" s="794"/>
      <c r="FE665" s="794"/>
      <c r="FF665" s="794"/>
      <c r="FG665" s="794"/>
      <c r="FH665" s="794"/>
      <c r="FI665" s="794"/>
      <c r="FJ665" s="794"/>
      <c r="FK665" s="794"/>
      <c r="FL665" s="794"/>
      <c r="FM665" s="794"/>
      <c r="FN665" s="794"/>
      <c r="FO665" s="794"/>
      <c r="FP665" s="794"/>
      <c r="FQ665" s="794"/>
      <c r="FR665" s="794"/>
      <c r="FS665" s="794"/>
      <c r="FT665" s="794"/>
      <c r="FU665" s="794"/>
      <c r="FV665" s="812" t="str">
        <f t="shared" si="164"/>
        <v/>
      </c>
      <c r="FW665" s="806" t="str">
        <f t="shared" si="165"/>
        <v/>
      </c>
      <c r="FX665" s="807" t="str">
        <f t="shared" si="166"/>
        <v/>
      </c>
      <c r="FY665" s="807" t="str">
        <f t="shared" si="167"/>
        <v/>
      </c>
      <c r="FZ665" s="808" t="str">
        <f t="shared" si="168"/>
        <v/>
      </c>
    </row>
    <row r="666" spans="14:182" x14ac:dyDescent="0.2">
      <c r="N666" s="804">
        <f>SUM(AirVision!A665)</f>
        <v>0</v>
      </c>
      <c r="O666" s="793"/>
      <c r="P666" s="794"/>
      <c r="Q666" s="794"/>
      <c r="R666" s="794"/>
      <c r="S666" s="794"/>
      <c r="T666" s="794"/>
      <c r="U666" s="794"/>
      <c r="V666" s="794"/>
      <c r="W666" s="794"/>
      <c r="X666" s="794"/>
      <c r="Y666" s="794"/>
      <c r="Z666" s="794"/>
      <c r="AA666" s="794"/>
      <c r="AB666" s="794"/>
      <c r="AC666" s="794"/>
      <c r="AD666" s="794"/>
      <c r="AE666" s="794"/>
      <c r="AF666" s="794"/>
      <c r="AG666" s="794"/>
      <c r="AH666" s="794"/>
      <c r="AI666" s="794"/>
      <c r="AJ666" s="794"/>
      <c r="AK666" s="794"/>
      <c r="AL666" s="794"/>
      <c r="AM666" s="794"/>
      <c r="AN666" s="794"/>
      <c r="AO666" s="794"/>
      <c r="AP666" s="794"/>
      <c r="AQ666" s="794"/>
      <c r="AR666" s="794"/>
      <c r="AS666" s="794"/>
      <c r="AT666" s="794"/>
      <c r="AU666" s="794"/>
      <c r="AV666" s="794"/>
      <c r="AW666" s="794"/>
      <c r="AX666" s="794"/>
      <c r="AY666" s="794"/>
      <c r="AZ666" s="794"/>
      <c r="BA666" s="794"/>
      <c r="BB666" s="794"/>
      <c r="BC666" s="794"/>
      <c r="BD666" s="794"/>
      <c r="BE666" s="794"/>
      <c r="BF666" s="794"/>
      <c r="BG666" s="794"/>
      <c r="BH666" s="794"/>
      <c r="BI666" s="794"/>
      <c r="BJ666" s="794"/>
      <c r="BK666" s="794"/>
      <c r="BL666" s="794"/>
      <c r="BM666" s="794"/>
      <c r="BN666" s="812" t="str">
        <f t="shared" si="159"/>
        <v/>
      </c>
      <c r="BO666" s="806" t="str">
        <f t="shared" si="160"/>
        <v/>
      </c>
      <c r="BP666" s="807" t="str">
        <f t="shared" si="161"/>
        <v/>
      </c>
      <c r="BQ666" s="807" t="str">
        <f t="shared" si="162"/>
        <v/>
      </c>
      <c r="BR666" s="808" t="str">
        <f t="shared" si="163"/>
        <v/>
      </c>
      <c r="BS666" s="793"/>
      <c r="BT666" s="794"/>
      <c r="BU666" s="794"/>
      <c r="BV666" s="794"/>
      <c r="BW666" s="794"/>
      <c r="BX666" s="794"/>
      <c r="BY666" s="794"/>
      <c r="BZ666" s="794"/>
      <c r="CA666" s="794"/>
      <c r="CB666" s="794"/>
      <c r="CC666" s="794"/>
      <c r="CD666" s="794"/>
      <c r="CE666" s="794"/>
      <c r="CF666" s="794"/>
      <c r="CG666" s="794"/>
      <c r="CH666" s="794"/>
      <c r="CI666" s="794"/>
      <c r="CJ666" s="794"/>
      <c r="CK666" s="794"/>
      <c r="CL666" s="794"/>
      <c r="CM666" s="794"/>
      <c r="CN666" s="794"/>
      <c r="CO666" s="794"/>
      <c r="CP666" s="794"/>
      <c r="CQ666" s="794"/>
      <c r="CR666" s="794"/>
      <c r="CS666" s="794"/>
      <c r="CT666" s="794"/>
      <c r="CU666" s="794"/>
      <c r="CV666" s="794"/>
      <c r="CW666" s="794"/>
      <c r="CX666" s="794"/>
      <c r="CY666" s="794"/>
      <c r="CZ666" s="794"/>
      <c r="DA666" s="794"/>
      <c r="DB666" s="794"/>
      <c r="DC666" s="794"/>
      <c r="DD666" s="794"/>
      <c r="DE666" s="794"/>
      <c r="DF666" s="794"/>
      <c r="DG666" s="794"/>
      <c r="DH666" s="794"/>
      <c r="DI666" s="794"/>
      <c r="DJ666" s="794"/>
      <c r="DK666" s="794"/>
      <c r="DL666" s="794"/>
      <c r="DM666" s="794"/>
      <c r="DN666" s="794"/>
      <c r="DO666" s="794"/>
      <c r="DP666" s="794"/>
      <c r="DQ666" s="794"/>
      <c r="DR666" s="812" t="str">
        <f t="shared" si="154"/>
        <v/>
      </c>
      <c r="DS666" s="806" t="str">
        <f t="shared" si="155"/>
        <v/>
      </c>
      <c r="DT666" s="807" t="str">
        <f t="shared" si="156"/>
        <v/>
      </c>
      <c r="DU666" s="807" t="str">
        <f t="shared" si="157"/>
        <v/>
      </c>
      <c r="DV666" s="808" t="str">
        <f t="shared" si="158"/>
        <v/>
      </c>
      <c r="DW666" s="793"/>
      <c r="DX666" s="794"/>
      <c r="DY666" s="794"/>
      <c r="DZ666" s="797"/>
      <c r="EA666" s="797"/>
      <c r="EB666" s="797"/>
      <c r="EC666" s="797"/>
      <c r="ED666" s="797"/>
      <c r="EE666" s="797"/>
      <c r="EF666" s="797"/>
      <c r="EG666" s="797"/>
      <c r="EH666" s="797"/>
      <c r="EI666" s="797"/>
      <c r="EJ666" s="797"/>
      <c r="EK666" s="797"/>
      <c r="EL666" s="797"/>
      <c r="EM666" s="794"/>
      <c r="EN666" s="794"/>
      <c r="EO666" s="794"/>
      <c r="EP666" s="794"/>
      <c r="EQ666" s="794"/>
      <c r="ER666" s="794"/>
      <c r="ES666" s="794"/>
      <c r="ET666" s="794"/>
      <c r="EU666" s="794"/>
      <c r="EV666" s="794"/>
      <c r="EW666" s="794"/>
      <c r="EX666" s="794"/>
      <c r="EY666" s="794"/>
      <c r="EZ666" s="797"/>
      <c r="FA666" s="794"/>
      <c r="FB666" s="794"/>
      <c r="FC666" s="794"/>
      <c r="FD666" s="794"/>
      <c r="FE666" s="794"/>
      <c r="FF666" s="794"/>
      <c r="FG666" s="794"/>
      <c r="FH666" s="794"/>
      <c r="FI666" s="794"/>
      <c r="FJ666" s="794"/>
      <c r="FK666" s="794"/>
      <c r="FL666" s="794"/>
      <c r="FM666" s="794"/>
      <c r="FN666" s="794"/>
      <c r="FO666" s="794"/>
      <c r="FP666" s="794"/>
      <c r="FQ666" s="794"/>
      <c r="FR666" s="794"/>
      <c r="FS666" s="794"/>
      <c r="FT666" s="794"/>
      <c r="FU666" s="794"/>
      <c r="FV666" s="812" t="str">
        <f t="shared" si="164"/>
        <v/>
      </c>
      <c r="FW666" s="806" t="str">
        <f t="shared" si="165"/>
        <v/>
      </c>
      <c r="FX666" s="807" t="str">
        <f t="shared" si="166"/>
        <v/>
      </c>
      <c r="FY666" s="807" t="str">
        <f t="shared" si="167"/>
        <v/>
      </c>
      <c r="FZ666" s="808" t="str">
        <f t="shared" si="168"/>
        <v/>
      </c>
    </row>
    <row r="667" spans="14:182" x14ac:dyDescent="0.2">
      <c r="N667" s="804">
        <f>SUM(AirVision!A666)</f>
        <v>0</v>
      </c>
      <c r="O667" s="793"/>
      <c r="P667" s="794"/>
      <c r="Q667" s="794"/>
      <c r="R667" s="794"/>
      <c r="S667" s="794"/>
      <c r="T667" s="794"/>
      <c r="U667" s="794"/>
      <c r="V667" s="794"/>
      <c r="W667" s="794"/>
      <c r="X667" s="794"/>
      <c r="Y667" s="794"/>
      <c r="Z667" s="794"/>
      <c r="AA667" s="794"/>
      <c r="AB667" s="794"/>
      <c r="AC667" s="794"/>
      <c r="AD667" s="794"/>
      <c r="AE667" s="794"/>
      <c r="AF667" s="794"/>
      <c r="AG667" s="794"/>
      <c r="AH667" s="794"/>
      <c r="AI667" s="794"/>
      <c r="AJ667" s="794"/>
      <c r="AK667" s="794"/>
      <c r="AL667" s="794"/>
      <c r="AM667" s="794"/>
      <c r="AN667" s="794"/>
      <c r="AO667" s="794"/>
      <c r="AP667" s="794"/>
      <c r="AQ667" s="794"/>
      <c r="AR667" s="794"/>
      <c r="AS667" s="794"/>
      <c r="AT667" s="794"/>
      <c r="AU667" s="794"/>
      <c r="AV667" s="794"/>
      <c r="AW667" s="794"/>
      <c r="AX667" s="794"/>
      <c r="AY667" s="794"/>
      <c r="AZ667" s="794"/>
      <c r="BA667" s="794"/>
      <c r="BB667" s="794"/>
      <c r="BC667" s="794"/>
      <c r="BD667" s="794"/>
      <c r="BE667" s="794"/>
      <c r="BF667" s="794"/>
      <c r="BG667" s="794"/>
      <c r="BH667" s="794"/>
      <c r="BI667" s="794"/>
      <c r="BJ667" s="794"/>
      <c r="BK667" s="794"/>
      <c r="BL667" s="794"/>
      <c r="BM667" s="794"/>
      <c r="BN667" s="812" t="str">
        <f t="shared" si="159"/>
        <v/>
      </c>
      <c r="BO667" s="806" t="str">
        <f t="shared" si="160"/>
        <v/>
      </c>
      <c r="BP667" s="807" t="str">
        <f t="shared" si="161"/>
        <v/>
      </c>
      <c r="BQ667" s="807" t="str">
        <f t="shared" si="162"/>
        <v/>
      </c>
      <c r="BR667" s="808" t="str">
        <f t="shared" si="163"/>
        <v/>
      </c>
      <c r="BS667" s="793"/>
      <c r="BT667" s="794"/>
      <c r="BU667" s="794"/>
      <c r="BV667" s="794"/>
      <c r="BW667" s="794"/>
      <c r="BX667" s="794"/>
      <c r="BY667" s="794"/>
      <c r="BZ667" s="794"/>
      <c r="CA667" s="794"/>
      <c r="CB667" s="794"/>
      <c r="CC667" s="794"/>
      <c r="CD667" s="794"/>
      <c r="CE667" s="794"/>
      <c r="CF667" s="794"/>
      <c r="CG667" s="794"/>
      <c r="CH667" s="794"/>
      <c r="CI667" s="794"/>
      <c r="CJ667" s="794"/>
      <c r="CK667" s="794"/>
      <c r="CL667" s="794"/>
      <c r="CM667" s="794"/>
      <c r="CN667" s="794"/>
      <c r="CO667" s="794"/>
      <c r="CP667" s="794"/>
      <c r="CQ667" s="794"/>
      <c r="CR667" s="794"/>
      <c r="CS667" s="794"/>
      <c r="CT667" s="794"/>
      <c r="CU667" s="794"/>
      <c r="CV667" s="794"/>
      <c r="CW667" s="794"/>
      <c r="CX667" s="794"/>
      <c r="CY667" s="794"/>
      <c r="CZ667" s="794"/>
      <c r="DA667" s="794"/>
      <c r="DB667" s="794"/>
      <c r="DC667" s="794"/>
      <c r="DD667" s="794"/>
      <c r="DE667" s="794"/>
      <c r="DF667" s="794"/>
      <c r="DG667" s="794"/>
      <c r="DH667" s="794"/>
      <c r="DI667" s="794"/>
      <c r="DJ667" s="794"/>
      <c r="DK667" s="794"/>
      <c r="DL667" s="794"/>
      <c r="DM667" s="794"/>
      <c r="DN667" s="794"/>
      <c r="DO667" s="794"/>
      <c r="DP667" s="794"/>
      <c r="DQ667" s="794"/>
      <c r="DR667" s="812" t="str">
        <f t="shared" si="154"/>
        <v/>
      </c>
      <c r="DS667" s="806" t="str">
        <f t="shared" si="155"/>
        <v/>
      </c>
      <c r="DT667" s="807" t="str">
        <f t="shared" si="156"/>
        <v/>
      </c>
      <c r="DU667" s="807" t="str">
        <f t="shared" si="157"/>
        <v/>
      </c>
      <c r="DV667" s="808" t="str">
        <f t="shared" si="158"/>
        <v/>
      </c>
      <c r="DW667" s="793"/>
      <c r="DX667" s="794"/>
      <c r="DY667" s="794"/>
      <c r="DZ667" s="797"/>
      <c r="EA667" s="797"/>
      <c r="EB667" s="797"/>
      <c r="EC667" s="797"/>
      <c r="ED667" s="797"/>
      <c r="EE667" s="797"/>
      <c r="EF667" s="797"/>
      <c r="EG667" s="797"/>
      <c r="EH667" s="797"/>
      <c r="EI667" s="797"/>
      <c r="EJ667" s="797"/>
      <c r="EK667" s="797"/>
      <c r="EL667" s="797"/>
      <c r="EM667" s="794"/>
      <c r="EN667" s="794"/>
      <c r="EO667" s="794"/>
      <c r="EP667" s="794"/>
      <c r="EQ667" s="794"/>
      <c r="ER667" s="794"/>
      <c r="ES667" s="794"/>
      <c r="ET667" s="794"/>
      <c r="EU667" s="794"/>
      <c r="EV667" s="794"/>
      <c r="EW667" s="794"/>
      <c r="EX667" s="794"/>
      <c r="EY667" s="794"/>
      <c r="EZ667" s="797"/>
      <c r="FA667" s="794"/>
      <c r="FB667" s="794"/>
      <c r="FC667" s="794"/>
      <c r="FD667" s="794"/>
      <c r="FE667" s="794"/>
      <c r="FF667" s="794"/>
      <c r="FG667" s="794"/>
      <c r="FH667" s="794"/>
      <c r="FI667" s="794"/>
      <c r="FJ667" s="794"/>
      <c r="FK667" s="794"/>
      <c r="FL667" s="794"/>
      <c r="FM667" s="794"/>
      <c r="FN667" s="794"/>
      <c r="FO667" s="794"/>
      <c r="FP667" s="794"/>
      <c r="FQ667" s="794"/>
      <c r="FR667" s="794"/>
      <c r="FS667" s="794"/>
      <c r="FT667" s="794"/>
      <c r="FU667" s="794"/>
      <c r="FV667" s="812" t="str">
        <f t="shared" si="164"/>
        <v/>
      </c>
      <c r="FW667" s="806" t="str">
        <f t="shared" si="165"/>
        <v/>
      </c>
      <c r="FX667" s="807" t="str">
        <f t="shared" si="166"/>
        <v/>
      </c>
      <c r="FY667" s="807" t="str">
        <f t="shared" si="167"/>
        <v/>
      </c>
      <c r="FZ667" s="808" t="str">
        <f t="shared" si="168"/>
        <v/>
      </c>
    </row>
    <row r="668" spans="14:182" x14ac:dyDescent="0.2">
      <c r="N668" s="804">
        <f>SUM(AirVision!A667)</f>
        <v>0</v>
      </c>
      <c r="O668" s="793"/>
      <c r="P668" s="794"/>
      <c r="Q668" s="794"/>
      <c r="R668" s="794"/>
      <c r="S668" s="794"/>
      <c r="T668" s="794"/>
      <c r="U668" s="794"/>
      <c r="V668" s="794"/>
      <c r="W668" s="794"/>
      <c r="X668" s="794"/>
      <c r="Y668" s="794"/>
      <c r="Z668" s="794"/>
      <c r="AA668" s="794"/>
      <c r="AB668" s="794"/>
      <c r="AC668" s="794"/>
      <c r="AD668" s="794"/>
      <c r="AE668" s="794"/>
      <c r="AF668" s="794"/>
      <c r="AG668" s="794"/>
      <c r="AH668" s="794"/>
      <c r="AI668" s="794"/>
      <c r="AJ668" s="794"/>
      <c r="AK668" s="794"/>
      <c r="AL668" s="794"/>
      <c r="AM668" s="794"/>
      <c r="AN668" s="794"/>
      <c r="AO668" s="794"/>
      <c r="AP668" s="794"/>
      <c r="AQ668" s="794"/>
      <c r="AR668" s="794"/>
      <c r="AS668" s="794"/>
      <c r="AT668" s="794"/>
      <c r="AU668" s="794"/>
      <c r="AV668" s="794"/>
      <c r="AW668" s="794"/>
      <c r="AX668" s="794"/>
      <c r="AY668" s="794"/>
      <c r="AZ668" s="794"/>
      <c r="BA668" s="794"/>
      <c r="BB668" s="794"/>
      <c r="BC668" s="794"/>
      <c r="BD668" s="794"/>
      <c r="BE668" s="794"/>
      <c r="BF668" s="794"/>
      <c r="BG668" s="794"/>
      <c r="BH668" s="794"/>
      <c r="BI668" s="794"/>
      <c r="BJ668" s="794"/>
      <c r="BK668" s="794"/>
      <c r="BL668" s="794"/>
      <c r="BM668" s="794"/>
      <c r="BN668" s="812" t="str">
        <f t="shared" si="159"/>
        <v/>
      </c>
      <c r="BO668" s="806" t="str">
        <f t="shared" si="160"/>
        <v/>
      </c>
      <c r="BP668" s="807" t="str">
        <f t="shared" si="161"/>
        <v/>
      </c>
      <c r="BQ668" s="807" t="str">
        <f t="shared" si="162"/>
        <v/>
      </c>
      <c r="BR668" s="808" t="str">
        <f t="shared" si="163"/>
        <v/>
      </c>
      <c r="BS668" s="793"/>
      <c r="BT668" s="794"/>
      <c r="BU668" s="794"/>
      <c r="BV668" s="794"/>
      <c r="BW668" s="794"/>
      <c r="BX668" s="794"/>
      <c r="BY668" s="794"/>
      <c r="BZ668" s="794"/>
      <c r="CA668" s="794"/>
      <c r="CB668" s="794"/>
      <c r="CC668" s="794"/>
      <c r="CD668" s="794"/>
      <c r="CE668" s="794"/>
      <c r="CF668" s="794"/>
      <c r="CG668" s="794"/>
      <c r="CH668" s="794"/>
      <c r="CI668" s="794"/>
      <c r="CJ668" s="794"/>
      <c r="CK668" s="794"/>
      <c r="CL668" s="794"/>
      <c r="CM668" s="794"/>
      <c r="CN668" s="794"/>
      <c r="CO668" s="794"/>
      <c r="CP668" s="794"/>
      <c r="CQ668" s="794"/>
      <c r="CR668" s="794"/>
      <c r="CS668" s="794"/>
      <c r="CT668" s="794"/>
      <c r="CU668" s="794"/>
      <c r="CV668" s="794"/>
      <c r="CW668" s="794"/>
      <c r="CX668" s="794"/>
      <c r="CY668" s="794"/>
      <c r="CZ668" s="794"/>
      <c r="DA668" s="794"/>
      <c r="DB668" s="794"/>
      <c r="DC668" s="794"/>
      <c r="DD668" s="794"/>
      <c r="DE668" s="794"/>
      <c r="DF668" s="794"/>
      <c r="DG668" s="794"/>
      <c r="DH668" s="794"/>
      <c r="DI668" s="794"/>
      <c r="DJ668" s="794"/>
      <c r="DK668" s="794"/>
      <c r="DL668" s="794"/>
      <c r="DM668" s="794"/>
      <c r="DN668" s="794"/>
      <c r="DO668" s="794"/>
      <c r="DP668" s="794"/>
      <c r="DQ668" s="794"/>
      <c r="DR668" s="812" t="str">
        <f t="shared" si="154"/>
        <v/>
      </c>
      <c r="DS668" s="806" t="str">
        <f t="shared" si="155"/>
        <v/>
      </c>
      <c r="DT668" s="807" t="str">
        <f t="shared" si="156"/>
        <v/>
      </c>
      <c r="DU668" s="807" t="str">
        <f t="shared" si="157"/>
        <v/>
      </c>
      <c r="DV668" s="808" t="str">
        <f t="shared" si="158"/>
        <v/>
      </c>
      <c r="DW668" s="793"/>
      <c r="DX668" s="794"/>
      <c r="DY668" s="794"/>
      <c r="DZ668" s="797"/>
      <c r="EA668" s="797"/>
      <c r="EB668" s="797"/>
      <c r="EC668" s="797"/>
      <c r="ED668" s="797"/>
      <c r="EE668" s="797"/>
      <c r="EF668" s="797"/>
      <c r="EG668" s="797"/>
      <c r="EH668" s="797"/>
      <c r="EI668" s="797"/>
      <c r="EJ668" s="797"/>
      <c r="EK668" s="797"/>
      <c r="EL668" s="797"/>
      <c r="EM668" s="794"/>
      <c r="EN668" s="794"/>
      <c r="EO668" s="794"/>
      <c r="EP668" s="794"/>
      <c r="EQ668" s="794"/>
      <c r="ER668" s="794"/>
      <c r="ES668" s="794"/>
      <c r="ET668" s="794"/>
      <c r="EU668" s="794"/>
      <c r="EV668" s="794"/>
      <c r="EW668" s="794"/>
      <c r="EX668" s="794"/>
      <c r="EY668" s="794"/>
      <c r="EZ668" s="797"/>
      <c r="FA668" s="794"/>
      <c r="FB668" s="794"/>
      <c r="FC668" s="794"/>
      <c r="FD668" s="794"/>
      <c r="FE668" s="794"/>
      <c r="FF668" s="794"/>
      <c r="FG668" s="794"/>
      <c r="FH668" s="794"/>
      <c r="FI668" s="794"/>
      <c r="FJ668" s="794"/>
      <c r="FK668" s="794"/>
      <c r="FL668" s="794"/>
      <c r="FM668" s="794"/>
      <c r="FN668" s="794"/>
      <c r="FO668" s="794"/>
      <c r="FP668" s="794"/>
      <c r="FQ668" s="794"/>
      <c r="FR668" s="794"/>
      <c r="FS668" s="794"/>
      <c r="FT668" s="794"/>
      <c r="FU668" s="794"/>
      <c r="FV668" s="812" t="str">
        <f t="shared" si="164"/>
        <v/>
      </c>
      <c r="FW668" s="806" t="str">
        <f t="shared" si="165"/>
        <v/>
      </c>
      <c r="FX668" s="807" t="str">
        <f t="shared" si="166"/>
        <v/>
      </c>
      <c r="FY668" s="807" t="str">
        <f t="shared" si="167"/>
        <v/>
      </c>
      <c r="FZ668" s="808" t="str">
        <f t="shared" si="168"/>
        <v/>
      </c>
    </row>
    <row r="669" spans="14:182" x14ac:dyDescent="0.2">
      <c r="N669" s="804">
        <f>SUM(AirVision!A668)</f>
        <v>0</v>
      </c>
      <c r="O669" s="793"/>
      <c r="P669" s="794"/>
      <c r="Q669" s="794"/>
      <c r="R669" s="794"/>
      <c r="S669" s="794"/>
      <c r="T669" s="794"/>
      <c r="U669" s="794"/>
      <c r="V669" s="794"/>
      <c r="W669" s="794"/>
      <c r="X669" s="794"/>
      <c r="Y669" s="794"/>
      <c r="Z669" s="794"/>
      <c r="AA669" s="794"/>
      <c r="AB669" s="794"/>
      <c r="AC669" s="794"/>
      <c r="AD669" s="794"/>
      <c r="AE669" s="794"/>
      <c r="AF669" s="794"/>
      <c r="AG669" s="794"/>
      <c r="AH669" s="794"/>
      <c r="AI669" s="794"/>
      <c r="AJ669" s="794"/>
      <c r="AK669" s="794"/>
      <c r="AL669" s="794"/>
      <c r="AM669" s="794"/>
      <c r="AN669" s="794"/>
      <c r="AO669" s="794"/>
      <c r="AP669" s="794"/>
      <c r="AQ669" s="794"/>
      <c r="AR669" s="794"/>
      <c r="AS669" s="794"/>
      <c r="AT669" s="794"/>
      <c r="AU669" s="794"/>
      <c r="AV669" s="794"/>
      <c r="AW669" s="794"/>
      <c r="AX669" s="794"/>
      <c r="AY669" s="794"/>
      <c r="AZ669" s="794"/>
      <c r="BA669" s="794"/>
      <c r="BB669" s="794"/>
      <c r="BC669" s="794"/>
      <c r="BD669" s="794"/>
      <c r="BE669" s="794"/>
      <c r="BF669" s="794"/>
      <c r="BG669" s="794"/>
      <c r="BH669" s="794"/>
      <c r="BI669" s="794"/>
      <c r="BJ669" s="794"/>
      <c r="BK669" s="794"/>
      <c r="BL669" s="794"/>
      <c r="BM669" s="794"/>
      <c r="BN669" s="812" t="str">
        <f t="shared" si="159"/>
        <v/>
      </c>
      <c r="BO669" s="806" t="str">
        <f t="shared" si="160"/>
        <v/>
      </c>
      <c r="BP669" s="807" t="str">
        <f t="shared" si="161"/>
        <v/>
      </c>
      <c r="BQ669" s="807" t="str">
        <f t="shared" si="162"/>
        <v/>
      </c>
      <c r="BR669" s="808" t="str">
        <f t="shared" si="163"/>
        <v/>
      </c>
      <c r="BS669" s="793"/>
      <c r="BT669" s="794"/>
      <c r="BU669" s="794"/>
      <c r="BV669" s="794"/>
      <c r="BW669" s="794"/>
      <c r="BX669" s="794"/>
      <c r="BY669" s="794"/>
      <c r="BZ669" s="794"/>
      <c r="CA669" s="794"/>
      <c r="CB669" s="794"/>
      <c r="CC669" s="794"/>
      <c r="CD669" s="794"/>
      <c r="CE669" s="794"/>
      <c r="CF669" s="794"/>
      <c r="CG669" s="794"/>
      <c r="CH669" s="794"/>
      <c r="CI669" s="794"/>
      <c r="CJ669" s="794"/>
      <c r="CK669" s="794"/>
      <c r="CL669" s="794"/>
      <c r="CM669" s="794"/>
      <c r="CN669" s="794"/>
      <c r="CO669" s="794"/>
      <c r="CP669" s="794"/>
      <c r="CQ669" s="794"/>
      <c r="CR669" s="794"/>
      <c r="CS669" s="794"/>
      <c r="CT669" s="794"/>
      <c r="CU669" s="794"/>
      <c r="CV669" s="794"/>
      <c r="CW669" s="794"/>
      <c r="CX669" s="794"/>
      <c r="CY669" s="794"/>
      <c r="CZ669" s="794"/>
      <c r="DA669" s="794"/>
      <c r="DB669" s="794"/>
      <c r="DC669" s="794"/>
      <c r="DD669" s="794"/>
      <c r="DE669" s="794"/>
      <c r="DF669" s="794"/>
      <c r="DG669" s="794"/>
      <c r="DH669" s="794"/>
      <c r="DI669" s="794"/>
      <c r="DJ669" s="794"/>
      <c r="DK669" s="794"/>
      <c r="DL669" s="794"/>
      <c r="DM669" s="794"/>
      <c r="DN669" s="794"/>
      <c r="DO669" s="794"/>
      <c r="DP669" s="794"/>
      <c r="DQ669" s="794"/>
      <c r="DR669" s="812" t="str">
        <f t="shared" si="154"/>
        <v/>
      </c>
      <c r="DS669" s="806" t="str">
        <f t="shared" si="155"/>
        <v/>
      </c>
      <c r="DT669" s="807" t="str">
        <f t="shared" si="156"/>
        <v/>
      </c>
      <c r="DU669" s="807" t="str">
        <f t="shared" si="157"/>
        <v/>
      </c>
      <c r="DV669" s="808" t="str">
        <f t="shared" si="158"/>
        <v/>
      </c>
      <c r="DW669" s="793"/>
      <c r="DX669" s="794"/>
      <c r="DY669" s="794"/>
      <c r="DZ669" s="797"/>
      <c r="EA669" s="797"/>
      <c r="EB669" s="797"/>
      <c r="EC669" s="797"/>
      <c r="ED669" s="797"/>
      <c r="EE669" s="797"/>
      <c r="EF669" s="797"/>
      <c r="EG669" s="797"/>
      <c r="EH669" s="797"/>
      <c r="EI669" s="797"/>
      <c r="EJ669" s="797"/>
      <c r="EK669" s="797"/>
      <c r="EL669" s="797"/>
      <c r="EM669" s="794"/>
      <c r="EN669" s="794"/>
      <c r="EO669" s="794"/>
      <c r="EP669" s="794"/>
      <c r="EQ669" s="794"/>
      <c r="ER669" s="794"/>
      <c r="ES669" s="794"/>
      <c r="ET669" s="794"/>
      <c r="EU669" s="794"/>
      <c r="EV669" s="794"/>
      <c r="EW669" s="794"/>
      <c r="EX669" s="794"/>
      <c r="EY669" s="794"/>
      <c r="EZ669" s="797"/>
      <c r="FA669" s="794"/>
      <c r="FB669" s="794"/>
      <c r="FC669" s="794"/>
      <c r="FD669" s="794"/>
      <c r="FE669" s="794"/>
      <c r="FF669" s="794"/>
      <c r="FG669" s="794"/>
      <c r="FH669" s="794"/>
      <c r="FI669" s="794"/>
      <c r="FJ669" s="794"/>
      <c r="FK669" s="794"/>
      <c r="FL669" s="794"/>
      <c r="FM669" s="794"/>
      <c r="FN669" s="794"/>
      <c r="FO669" s="794"/>
      <c r="FP669" s="794"/>
      <c r="FQ669" s="794"/>
      <c r="FR669" s="794"/>
      <c r="FS669" s="794"/>
      <c r="FT669" s="794"/>
      <c r="FU669" s="794"/>
      <c r="FV669" s="812" t="str">
        <f t="shared" si="164"/>
        <v/>
      </c>
      <c r="FW669" s="806" t="str">
        <f t="shared" si="165"/>
        <v/>
      </c>
      <c r="FX669" s="807" t="str">
        <f t="shared" si="166"/>
        <v/>
      </c>
      <c r="FY669" s="807" t="str">
        <f t="shared" si="167"/>
        <v/>
      </c>
      <c r="FZ669" s="808" t="str">
        <f t="shared" si="168"/>
        <v/>
      </c>
    </row>
    <row r="670" spans="14:182" x14ac:dyDescent="0.2">
      <c r="N670" s="804">
        <f>SUM(AirVision!A669)</f>
        <v>0</v>
      </c>
      <c r="O670" s="793"/>
      <c r="P670" s="794"/>
      <c r="Q670" s="794"/>
      <c r="R670" s="794"/>
      <c r="S670" s="794"/>
      <c r="T670" s="794"/>
      <c r="U670" s="794"/>
      <c r="V670" s="794"/>
      <c r="W670" s="794"/>
      <c r="X670" s="794"/>
      <c r="Y670" s="794"/>
      <c r="Z670" s="794"/>
      <c r="AA670" s="794"/>
      <c r="AB670" s="794"/>
      <c r="AC670" s="794"/>
      <c r="AD670" s="794"/>
      <c r="AE670" s="794"/>
      <c r="AF670" s="794"/>
      <c r="AG670" s="794"/>
      <c r="AH670" s="794"/>
      <c r="AI670" s="794"/>
      <c r="AJ670" s="794"/>
      <c r="AK670" s="794"/>
      <c r="AL670" s="794"/>
      <c r="AM670" s="794"/>
      <c r="AN670" s="794"/>
      <c r="AO670" s="794"/>
      <c r="AP670" s="794"/>
      <c r="AQ670" s="794"/>
      <c r="AR670" s="794"/>
      <c r="AS670" s="794"/>
      <c r="AT670" s="794"/>
      <c r="AU670" s="794"/>
      <c r="AV670" s="794"/>
      <c r="AW670" s="794"/>
      <c r="AX670" s="794"/>
      <c r="AY670" s="794"/>
      <c r="AZ670" s="794"/>
      <c r="BA670" s="794"/>
      <c r="BB670" s="794"/>
      <c r="BC670" s="794"/>
      <c r="BD670" s="794"/>
      <c r="BE670" s="794"/>
      <c r="BF670" s="794"/>
      <c r="BG670" s="794"/>
      <c r="BH670" s="794"/>
      <c r="BI670" s="794"/>
      <c r="BJ670" s="794"/>
      <c r="BK670" s="794"/>
      <c r="BL670" s="794"/>
      <c r="BM670" s="794"/>
      <c r="BN670" s="812" t="str">
        <f t="shared" si="159"/>
        <v/>
      </c>
      <c r="BO670" s="806" t="str">
        <f t="shared" si="160"/>
        <v/>
      </c>
      <c r="BP670" s="807" t="str">
        <f t="shared" si="161"/>
        <v/>
      </c>
      <c r="BQ670" s="807" t="str">
        <f t="shared" si="162"/>
        <v/>
      </c>
      <c r="BR670" s="808" t="str">
        <f t="shared" si="163"/>
        <v/>
      </c>
      <c r="BS670" s="793"/>
      <c r="BT670" s="794"/>
      <c r="BU670" s="794"/>
      <c r="BV670" s="794"/>
      <c r="BW670" s="794"/>
      <c r="BX670" s="794"/>
      <c r="BY670" s="794"/>
      <c r="BZ670" s="794"/>
      <c r="CA670" s="794"/>
      <c r="CB670" s="794"/>
      <c r="CC670" s="794"/>
      <c r="CD670" s="794"/>
      <c r="CE670" s="794"/>
      <c r="CF670" s="794"/>
      <c r="CG670" s="794"/>
      <c r="CH670" s="794"/>
      <c r="CI670" s="794"/>
      <c r="CJ670" s="794"/>
      <c r="CK670" s="794"/>
      <c r="CL670" s="794"/>
      <c r="CM670" s="794"/>
      <c r="CN670" s="794"/>
      <c r="CO670" s="794"/>
      <c r="CP670" s="794"/>
      <c r="CQ670" s="794"/>
      <c r="CR670" s="794"/>
      <c r="CS670" s="794"/>
      <c r="CT670" s="794"/>
      <c r="CU670" s="794"/>
      <c r="CV670" s="794"/>
      <c r="CW670" s="794"/>
      <c r="CX670" s="794"/>
      <c r="CY670" s="794"/>
      <c r="CZ670" s="794"/>
      <c r="DA670" s="794"/>
      <c r="DB670" s="794"/>
      <c r="DC670" s="794"/>
      <c r="DD670" s="794"/>
      <c r="DE670" s="794"/>
      <c r="DF670" s="794"/>
      <c r="DG670" s="794"/>
      <c r="DH670" s="794"/>
      <c r="DI670" s="794"/>
      <c r="DJ670" s="794"/>
      <c r="DK670" s="794"/>
      <c r="DL670" s="794"/>
      <c r="DM670" s="794"/>
      <c r="DN670" s="794"/>
      <c r="DO670" s="794"/>
      <c r="DP670" s="794"/>
      <c r="DQ670" s="794"/>
      <c r="DR670" s="812" t="str">
        <f t="shared" si="154"/>
        <v/>
      </c>
      <c r="DS670" s="806" t="str">
        <f t="shared" si="155"/>
        <v/>
      </c>
      <c r="DT670" s="807" t="str">
        <f t="shared" si="156"/>
        <v/>
      </c>
      <c r="DU670" s="807" t="str">
        <f t="shared" si="157"/>
        <v/>
      </c>
      <c r="DV670" s="808" t="str">
        <f t="shared" si="158"/>
        <v/>
      </c>
      <c r="DW670" s="793"/>
      <c r="DX670" s="794"/>
      <c r="DY670" s="794"/>
      <c r="DZ670" s="797"/>
      <c r="EA670" s="797"/>
      <c r="EB670" s="797"/>
      <c r="EC670" s="797"/>
      <c r="ED670" s="797"/>
      <c r="EE670" s="797"/>
      <c r="EF670" s="797"/>
      <c r="EG670" s="797"/>
      <c r="EH670" s="797"/>
      <c r="EI670" s="797"/>
      <c r="EJ670" s="797"/>
      <c r="EK670" s="797"/>
      <c r="EL670" s="797"/>
      <c r="EM670" s="794"/>
      <c r="EN670" s="794"/>
      <c r="EO670" s="794"/>
      <c r="EP670" s="794"/>
      <c r="EQ670" s="794"/>
      <c r="ER670" s="794"/>
      <c r="ES670" s="794"/>
      <c r="ET670" s="794"/>
      <c r="EU670" s="794"/>
      <c r="EV670" s="794"/>
      <c r="EW670" s="794"/>
      <c r="EX670" s="794"/>
      <c r="EY670" s="794"/>
      <c r="EZ670" s="797"/>
      <c r="FA670" s="794"/>
      <c r="FB670" s="794"/>
      <c r="FC670" s="794"/>
      <c r="FD670" s="794"/>
      <c r="FE670" s="794"/>
      <c r="FF670" s="794"/>
      <c r="FG670" s="794"/>
      <c r="FH670" s="794"/>
      <c r="FI670" s="794"/>
      <c r="FJ670" s="794"/>
      <c r="FK670" s="794"/>
      <c r="FL670" s="794"/>
      <c r="FM670" s="794"/>
      <c r="FN670" s="794"/>
      <c r="FO670" s="794"/>
      <c r="FP670" s="794"/>
      <c r="FQ670" s="794"/>
      <c r="FR670" s="794"/>
      <c r="FS670" s="794"/>
      <c r="FT670" s="794"/>
      <c r="FU670" s="794"/>
      <c r="FV670" s="812" t="str">
        <f t="shared" si="164"/>
        <v/>
      </c>
      <c r="FW670" s="806" t="str">
        <f t="shared" si="165"/>
        <v/>
      </c>
      <c r="FX670" s="807" t="str">
        <f t="shared" si="166"/>
        <v/>
      </c>
      <c r="FY670" s="807" t="str">
        <f t="shared" si="167"/>
        <v/>
      </c>
      <c r="FZ670" s="808" t="str">
        <f t="shared" si="168"/>
        <v/>
      </c>
    </row>
    <row r="671" spans="14:182" x14ac:dyDescent="0.2">
      <c r="N671" s="804">
        <f>SUM(AirVision!A670)</f>
        <v>0</v>
      </c>
      <c r="O671" s="793"/>
      <c r="P671" s="794"/>
      <c r="Q671" s="794"/>
      <c r="R671" s="794"/>
      <c r="S671" s="794"/>
      <c r="T671" s="794"/>
      <c r="U671" s="794"/>
      <c r="V671" s="794"/>
      <c r="W671" s="794"/>
      <c r="X671" s="794"/>
      <c r="Y671" s="794"/>
      <c r="Z671" s="794"/>
      <c r="AA671" s="794"/>
      <c r="AB671" s="794"/>
      <c r="AC671" s="794"/>
      <c r="AD671" s="794"/>
      <c r="AE671" s="794"/>
      <c r="AF671" s="794"/>
      <c r="AG671" s="794"/>
      <c r="AH671" s="794"/>
      <c r="AI671" s="794"/>
      <c r="AJ671" s="794"/>
      <c r="AK671" s="794"/>
      <c r="AL671" s="794"/>
      <c r="AM671" s="794"/>
      <c r="AN671" s="794"/>
      <c r="AO671" s="794"/>
      <c r="AP671" s="794"/>
      <c r="AQ671" s="794"/>
      <c r="AR671" s="794"/>
      <c r="AS671" s="794"/>
      <c r="AT671" s="794"/>
      <c r="AU671" s="794"/>
      <c r="AV671" s="794"/>
      <c r="AW671" s="794"/>
      <c r="AX671" s="794"/>
      <c r="AY671" s="794"/>
      <c r="AZ671" s="794"/>
      <c r="BA671" s="794"/>
      <c r="BB671" s="794"/>
      <c r="BC671" s="794"/>
      <c r="BD671" s="794"/>
      <c r="BE671" s="794"/>
      <c r="BF671" s="794"/>
      <c r="BG671" s="794"/>
      <c r="BH671" s="794"/>
      <c r="BI671" s="794"/>
      <c r="BJ671" s="794"/>
      <c r="BK671" s="794"/>
      <c r="BL671" s="794"/>
      <c r="BM671" s="794"/>
      <c r="BN671" s="812" t="str">
        <f t="shared" si="159"/>
        <v/>
      </c>
      <c r="BO671" s="806" t="str">
        <f t="shared" si="160"/>
        <v/>
      </c>
      <c r="BP671" s="807" t="str">
        <f t="shared" si="161"/>
        <v/>
      </c>
      <c r="BQ671" s="807" t="str">
        <f t="shared" si="162"/>
        <v/>
      </c>
      <c r="BR671" s="808" t="str">
        <f t="shared" si="163"/>
        <v/>
      </c>
      <c r="BS671" s="793"/>
      <c r="BT671" s="794"/>
      <c r="BU671" s="794"/>
      <c r="BV671" s="794"/>
      <c r="BW671" s="794"/>
      <c r="BX671" s="794"/>
      <c r="BY671" s="794"/>
      <c r="BZ671" s="794"/>
      <c r="CA671" s="794"/>
      <c r="CB671" s="794"/>
      <c r="CC671" s="794"/>
      <c r="CD671" s="794"/>
      <c r="CE671" s="794"/>
      <c r="CF671" s="794"/>
      <c r="CG671" s="794"/>
      <c r="CH671" s="794"/>
      <c r="CI671" s="794"/>
      <c r="CJ671" s="794"/>
      <c r="CK671" s="794"/>
      <c r="CL671" s="794"/>
      <c r="CM671" s="794"/>
      <c r="CN671" s="794"/>
      <c r="CO671" s="794"/>
      <c r="CP671" s="794"/>
      <c r="CQ671" s="794"/>
      <c r="CR671" s="794"/>
      <c r="CS671" s="794"/>
      <c r="CT671" s="794"/>
      <c r="CU671" s="794"/>
      <c r="CV671" s="794"/>
      <c r="CW671" s="794"/>
      <c r="CX671" s="794"/>
      <c r="CY671" s="794"/>
      <c r="CZ671" s="794"/>
      <c r="DA671" s="794"/>
      <c r="DB671" s="794"/>
      <c r="DC671" s="794"/>
      <c r="DD671" s="794"/>
      <c r="DE671" s="794"/>
      <c r="DF671" s="794"/>
      <c r="DG671" s="794"/>
      <c r="DH671" s="794"/>
      <c r="DI671" s="794"/>
      <c r="DJ671" s="794"/>
      <c r="DK671" s="794"/>
      <c r="DL671" s="794"/>
      <c r="DM671" s="794"/>
      <c r="DN671" s="794"/>
      <c r="DO671" s="794"/>
      <c r="DP671" s="794"/>
      <c r="DQ671" s="794"/>
      <c r="DR671" s="812" t="str">
        <f t="shared" si="154"/>
        <v/>
      </c>
      <c r="DS671" s="806" t="str">
        <f t="shared" si="155"/>
        <v/>
      </c>
      <c r="DT671" s="807" t="str">
        <f t="shared" si="156"/>
        <v/>
      </c>
      <c r="DU671" s="807" t="str">
        <f t="shared" si="157"/>
        <v/>
      </c>
      <c r="DV671" s="808" t="str">
        <f t="shared" si="158"/>
        <v/>
      </c>
      <c r="DW671" s="793"/>
      <c r="DX671" s="794"/>
      <c r="DY671" s="794"/>
      <c r="DZ671" s="797"/>
      <c r="EA671" s="797"/>
      <c r="EB671" s="797"/>
      <c r="EC671" s="797"/>
      <c r="ED671" s="797"/>
      <c r="EE671" s="797"/>
      <c r="EF671" s="797"/>
      <c r="EG671" s="797"/>
      <c r="EH671" s="797"/>
      <c r="EI671" s="797"/>
      <c r="EJ671" s="797"/>
      <c r="EK671" s="797"/>
      <c r="EL671" s="797"/>
      <c r="EM671" s="794"/>
      <c r="EN671" s="794"/>
      <c r="EO671" s="794"/>
      <c r="EP671" s="794"/>
      <c r="EQ671" s="794"/>
      <c r="ER671" s="794"/>
      <c r="ES671" s="794"/>
      <c r="ET671" s="794"/>
      <c r="EU671" s="794"/>
      <c r="EV671" s="794"/>
      <c r="EW671" s="794"/>
      <c r="EX671" s="794"/>
      <c r="EY671" s="794"/>
      <c r="EZ671" s="797"/>
      <c r="FA671" s="794"/>
      <c r="FB671" s="794"/>
      <c r="FC671" s="794"/>
      <c r="FD671" s="794"/>
      <c r="FE671" s="794"/>
      <c r="FF671" s="794"/>
      <c r="FG671" s="794"/>
      <c r="FH671" s="794"/>
      <c r="FI671" s="794"/>
      <c r="FJ671" s="794"/>
      <c r="FK671" s="794"/>
      <c r="FL671" s="794"/>
      <c r="FM671" s="794"/>
      <c r="FN671" s="794"/>
      <c r="FO671" s="794"/>
      <c r="FP671" s="794"/>
      <c r="FQ671" s="794"/>
      <c r="FR671" s="794"/>
      <c r="FS671" s="794"/>
      <c r="FT671" s="794"/>
      <c r="FU671" s="794"/>
      <c r="FV671" s="812" t="str">
        <f t="shared" si="164"/>
        <v/>
      </c>
      <c r="FW671" s="806" t="str">
        <f t="shared" si="165"/>
        <v/>
      </c>
      <c r="FX671" s="807" t="str">
        <f t="shared" si="166"/>
        <v/>
      </c>
      <c r="FY671" s="807" t="str">
        <f t="shared" si="167"/>
        <v/>
      </c>
      <c r="FZ671" s="808" t="str">
        <f t="shared" si="168"/>
        <v/>
      </c>
    </row>
    <row r="672" spans="14:182" x14ac:dyDescent="0.2">
      <c r="N672" s="804">
        <f>SUM(AirVision!A671)</f>
        <v>0</v>
      </c>
      <c r="O672" s="793"/>
      <c r="P672" s="794"/>
      <c r="Q672" s="794"/>
      <c r="R672" s="794"/>
      <c r="S672" s="794"/>
      <c r="T672" s="794"/>
      <c r="U672" s="794"/>
      <c r="V672" s="794"/>
      <c r="W672" s="794"/>
      <c r="X672" s="794"/>
      <c r="Y672" s="794"/>
      <c r="Z672" s="794"/>
      <c r="AA672" s="794"/>
      <c r="AB672" s="794"/>
      <c r="AC672" s="794"/>
      <c r="AD672" s="794"/>
      <c r="AE672" s="794"/>
      <c r="AF672" s="794"/>
      <c r="AG672" s="794"/>
      <c r="AH672" s="794"/>
      <c r="AI672" s="794"/>
      <c r="AJ672" s="794"/>
      <c r="AK672" s="794"/>
      <c r="AL672" s="794"/>
      <c r="AM672" s="794"/>
      <c r="AN672" s="794"/>
      <c r="AO672" s="794"/>
      <c r="AP672" s="794"/>
      <c r="AQ672" s="794"/>
      <c r="AR672" s="794"/>
      <c r="AS672" s="794"/>
      <c r="AT672" s="794"/>
      <c r="AU672" s="794"/>
      <c r="AV672" s="794"/>
      <c r="AW672" s="794"/>
      <c r="AX672" s="794"/>
      <c r="AY672" s="794"/>
      <c r="AZ672" s="794"/>
      <c r="BA672" s="794"/>
      <c r="BB672" s="794"/>
      <c r="BC672" s="794"/>
      <c r="BD672" s="794"/>
      <c r="BE672" s="794"/>
      <c r="BF672" s="794"/>
      <c r="BG672" s="794"/>
      <c r="BH672" s="794"/>
      <c r="BI672" s="794"/>
      <c r="BJ672" s="794"/>
      <c r="BK672" s="794"/>
      <c r="BL672" s="794"/>
      <c r="BM672" s="794"/>
      <c r="BN672" s="812" t="str">
        <f t="shared" si="159"/>
        <v/>
      </c>
      <c r="BO672" s="806" t="str">
        <f t="shared" si="160"/>
        <v/>
      </c>
      <c r="BP672" s="807" t="str">
        <f t="shared" si="161"/>
        <v/>
      </c>
      <c r="BQ672" s="807" t="str">
        <f t="shared" si="162"/>
        <v/>
      </c>
      <c r="BR672" s="808" t="str">
        <f t="shared" si="163"/>
        <v/>
      </c>
      <c r="BS672" s="793"/>
      <c r="BT672" s="794"/>
      <c r="BU672" s="794"/>
      <c r="BV672" s="794"/>
      <c r="BW672" s="794"/>
      <c r="BX672" s="794"/>
      <c r="BY672" s="794"/>
      <c r="BZ672" s="794"/>
      <c r="CA672" s="794"/>
      <c r="CB672" s="794"/>
      <c r="CC672" s="794"/>
      <c r="CD672" s="794"/>
      <c r="CE672" s="794"/>
      <c r="CF672" s="794"/>
      <c r="CG672" s="794"/>
      <c r="CH672" s="794"/>
      <c r="CI672" s="794"/>
      <c r="CJ672" s="794"/>
      <c r="CK672" s="794"/>
      <c r="CL672" s="794"/>
      <c r="CM672" s="794"/>
      <c r="CN672" s="794"/>
      <c r="CO672" s="794"/>
      <c r="CP672" s="794"/>
      <c r="CQ672" s="794"/>
      <c r="CR672" s="794"/>
      <c r="CS672" s="794"/>
      <c r="CT672" s="794"/>
      <c r="CU672" s="794"/>
      <c r="CV672" s="794"/>
      <c r="CW672" s="794"/>
      <c r="CX672" s="794"/>
      <c r="CY672" s="794"/>
      <c r="CZ672" s="794"/>
      <c r="DA672" s="794"/>
      <c r="DB672" s="794"/>
      <c r="DC672" s="794"/>
      <c r="DD672" s="794"/>
      <c r="DE672" s="794"/>
      <c r="DF672" s="794"/>
      <c r="DG672" s="794"/>
      <c r="DH672" s="794"/>
      <c r="DI672" s="794"/>
      <c r="DJ672" s="794"/>
      <c r="DK672" s="794"/>
      <c r="DL672" s="794"/>
      <c r="DM672" s="794"/>
      <c r="DN672" s="794"/>
      <c r="DO672" s="794"/>
      <c r="DP672" s="794"/>
      <c r="DQ672" s="794"/>
      <c r="DR672" s="812" t="str">
        <f t="shared" ref="DR672:DR727" si="169">IF(ISNUMBER(BV672),BV672*2.237,"")</f>
        <v/>
      </c>
      <c r="DS672" s="806" t="str">
        <f t="shared" ref="DS672:DS727" si="170">IF(ISNUMBER(BW672),BW672*2.237,"")</f>
        <v/>
      </c>
      <c r="DT672" s="807" t="str">
        <f t="shared" ref="DT672:DT727" si="171">IF(ISNUMBER(CB672),CONVERT(CB672,"C","F"),"")</f>
        <v/>
      </c>
      <c r="DU672" s="807" t="str">
        <f t="shared" ref="DU672:DU727" si="172">IF(ISNUMBER(CC672),CONVERT(CC672,"C","F"),"")</f>
        <v/>
      </c>
      <c r="DV672" s="808" t="str">
        <f t="shared" ref="DV672:DV727" si="173">IF(ISNUMBER(CD672),CONVERT(CD672,"C","F"),"")</f>
        <v/>
      </c>
      <c r="DW672" s="793"/>
      <c r="DX672" s="794"/>
      <c r="DY672" s="794"/>
      <c r="DZ672" s="797"/>
      <c r="EA672" s="797"/>
      <c r="EB672" s="797"/>
      <c r="EC672" s="797"/>
      <c r="ED672" s="797"/>
      <c r="EE672" s="797"/>
      <c r="EF672" s="797"/>
      <c r="EG672" s="797"/>
      <c r="EH672" s="797"/>
      <c r="EI672" s="797"/>
      <c r="EJ672" s="797"/>
      <c r="EK672" s="797"/>
      <c r="EL672" s="797"/>
      <c r="EM672" s="794"/>
      <c r="EN672" s="794"/>
      <c r="EO672" s="794"/>
      <c r="EP672" s="794"/>
      <c r="EQ672" s="794"/>
      <c r="ER672" s="794"/>
      <c r="ES672" s="794"/>
      <c r="ET672" s="794"/>
      <c r="EU672" s="794"/>
      <c r="EV672" s="794"/>
      <c r="EW672" s="794"/>
      <c r="EX672" s="794"/>
      <c r="EY672" s="794"/>
      <c r="EZ672" s="797"/>
      <c r="FA672" s="794"/>
      <c r="FB672" s="794"/>
      <c r="FC672" s="794"/>
      <c r="FD672" s="794"/>
      <c r="FE672" s="794"/>
      <c r="FF672" s="794"/>
      <c r="FG672" s="794"/>
      <c r="FH672" s="794"/>
      <c r="FI672" s="794"/>
      <c r="FJ672" s="794"/>
      <c r="FK672" s="794"/>
      <c r="FL672" s="794"/>
      <c r="FM672" s="794"/>
      <c r="FN672" s="794"/>
      <c r="FO672" s="794"/>
      <c r="FP672" s="794"/>
      <c r="FQ672" s="794"/>
      <c r="FR672" s="794"/>
      <c r="FS672" s="794"/>
      <c r="FT672" s="794"/>
      <c r="FU672" s="794"/>
      <c r="FV672" s="812" t="str">
        <f t="shared" si="164"/>
        <v/>
      </c>
      <c r="FW672" s="806" t="str">
        <f t="shared" si="165"/>
        <v/>
      </c>
      <c r="FX672" s="807" t="str">
        <f t="shared" si="166"/>
        <v/>
      </c>
      <c r="FY672" s="807" t="str">
        <f t="shared" si="167"/>
        <v/>
      </c>
      <c r="FZ672" s="808" t="str">
        <f t="shared" si="168"/>
        <v/>
      </c>
    </row>
    <row r="673" spans="14:182" x14ac:dyDescent="0.2">
      <c r="N673" s="804">
        <f>SUM(AirVision!A672)</f>
        <v>0</v>
      </c>
      <c r="O673" s="793"/>
      <c r="P673" s="794"/>
      <c r="Q673" s="794"/>
      <c r="R673" s="794"/>
      <c r="S673" s="794"/>
      <c r="T673" s="794"/>
      <c r="U673" s="794"/>
      <c r="V673" s="794"/>
      <c r="W673" s="794"/>
      <c r="X673" s="794"/>
      <c r="Y673" s="794"/>
      <c r="Z673" s="794"/>
      <c r="AA673" s="794"/>
      <c r="AB673" s="794"/>
      <c r="AC673" s="794"/>
      <c r="AD673" s="794"/>
      <c r="AE673" s="794"/>
      <c r="AF673" s="794"/>
      <c r="AG673" s="794"/>
      <c r="AH673" s="794"/>
      <c r="AI673" s="794"/>
      <c r="AJ673" s="794"/>
      <c r="AK673" s="794"/>
      <c r="AL673" s="794"/>
      <c r="AM673" s="794"/>
      <c r="AN673" s="794"/>
      <c r="AO673" s="794"/>
      <c r="AP673" s="794"/>
      <c r="AQ673" s="794"/>
      <c r="AR673" s="794"/>
      <c r="AS673" s="794"/>
      <c r="AT673" s="794"/>
      <c r="AU673" s="794"/>
      <c r="AV673" s="794"/>
      <c r="AW673" s="794"/>
      <c r="AX673" s="794"/>
      <c r="AY673" s="794"/>
      <c r="AZ673" s="794"/>
      <c r="BA673" s="794"/>
      <c r="BB673" s="794"/>
      <c r="BC673" s="794"/>
      <c r="BD673" s="794"/>
      <c r="BE673" s="794"/>
      <c r="BF673" s="794"/>
      <c r="BG673" s="794"/>
      <c r="BH673" s="794"/>
      <c r="BI673" s="794"/>
      <c r="BJ673" s="794"/>
      <c r="BK673" s="794"/>
      <c r="BL673" s="794"/>
      <c r="BM673" s="794"/>
      <c r="BN673" s="812" t="str">
        <f t="shared" si="159"/>
        <v/>
      </c>
      <c r="BO673" s="806" t="str">
        <f t="shared" si="160"/>
        <v/>
      </c>
      <c r="BP673" s="807" t="str">
        <f t="shared" si="161"/>
        <v/>
      </c>
      <c r="BQ673" s="807" t="str">
        <f t="shared" si="162"/>
        <v/>
      </c>
      <c r="BR673" s="808" t="str">
        <f t="shared" si="163"/>
        <v/>
      </c>
      <c r="BS673" s="793"/>
      <c r="BT673" s="794"/>
      <c r="BU673" s="794"/>
      <c r="BV673" s="794"/>
      <c r="BW673" s="794"/>
      <c r="BX673" s="794"/>
      <c r="BY673" s="794"/>
      <c r="BZ673" s="794"/>
      <c r="CA673" s="794"/>
      <c r="CB673" s="794"/>
      <c r="CC673" s="794"/>
      <c r="CD673" s="794"/>
      <c r="CE673" s="794"/>
      <c r="CF673" s="794"/>
      <c r="CG673" s="794"/>
      <c r="CH673" s="794"/>
      <c r="CI673" s="794"/>
      <c r="CJ673" s="794"/>
      <c r="CK673" s="794"/>
      <c r="CL673" s="794"/>
      <c r="CM673" s="794"/>
      <c r="CN673" s="794"/>
      <c r="CO673" s="794"/>
      <c r="CP673" s="794"/>
      <c r="CQ673" s="794"/>
      <c r="CR673" s="794"/>
      <c r="CS673" s="794"/>
      <c r="CT673" s="794"/>
      <c r="CU673" s="794"/>
      <c r="CV673" s="794"/>
      <c r="CW673" s="794"/>
      <c r="CX673" s="794"/>
      <c r="CY673" s="794"/>
      <c r="CZ673" s="794"/>
      <c r="DA673" s="794"/>
      <c r="DB673" s="794"/>
      <c r="DC673" s="794"/>
      <c r="DD673" s="794"/>
      <c r="DE673" s="794"/>
      <c r="DF673" s="794"/>
      <c r="DG673" s="794"/>
      <c r="DH673" s="794"/>
      <c r="DI673" s="794"/>
      <c r="DJ673" s="794"/>
      <c r="DK673" s="794"/>
      <c r="DL673" s="794"/>
      <c r="DM673" s="794"/>
      <c r="DN673" s="794"/>
      <c r="DO673" s="794"/>
      <c r="DP673" s="794"/>
      <c r="DQ673" s="794"/>
      <c r="DR673" s="812" t="str">
        <f t="shared" si="169"/>
        <v/>
      </c>
      <c r="DS673" s="806" t="str">
        <f t="shared" si="170"/>
        <v/>
      </c>
      <c r="DT673" s="807" t="str">
        <f t="shared" si="171"/>
        <v/>
      </c>
      <c r="DU673" s="807" t="str">
        <f t="shared" si="172"/>
        <v/>
      </c>
      <c r="DV673" s="808" t="str">
        <f t="shared" si="173"/>
        <v/>
      </c>
      <c r="DW673" s="793"/>
      <c r="DX673" s="794"/>
      <c r="DY673" s="794"/>
      <c r="DZ673" s="797"/>
      <c r="EA673" s="797"/>
      <c r="EB673" s="797"/>
      <c r="EC673" s="797"/>
      <c r="ED673" s="797"/>
      <c r="EE673" s="797"/>
      <c r="EF673" s="797"/>
      <c r="EG673" s="797"/>
      <c r="EH673" s="797"/>
      <c r="EI673" s="797"/>
      <c r="EJ673" s="797"/>
      <c r="EK673" s="797"/>
      <c r="EL673" s="797"/>
      <c r="EM673" s="794"/>
      <c r="EN673" s="794"/>
      <c r="EO673" s="794"/>
      <c r="EP673" s="794"/>
      <c r="EQ673" s="794"/>
      <c r="ER673" s="794"/>
      <c r="ES673" s="794"/>
      <c r="ET673" s="794"/>
      <c r="EU673" s="794"/>
      <c r="EV673" s="794"/>
      <c r="EW673" s="794"/>
      <c r="EX673" s="794"/>
      <c r="EY673" s="794"/>
      <c r="EZ673" s="797"/>
      <c r="FA673" s="794"/>
      <c r="FB673" s="794"/>
      <c r="FC673" s="794"/>
      <c r="FD673" s="794"/>
      <c r="FE673" s="794"/>
      <c r="FF673" s="794"/>
      <c r="FG673" s="794"/>
      <c r="FH673" s="794"/>
      <c r="FI673" s="794"/>
      <c r="FJ673" s="794"/>
      <c r="FK673" s="794"/>
      <c r="FL673" s="794"/>
      <c r="FM673" s="794"/>
      <c r="FN673" s="794"/>
      <c r="FO673" s="794"/>
      <c r="FP673" s="794"/>
      <c r="FQ673" s="794"/>
      <c r="FR673" s="794"/>
      <c r="FS673" s="794"/>
      <c r="FT673" s="794"/>
      <c r="FU673" s="794"/>
      <c r="FV673" s="812" t="str">
        <f t="shared" si="164"/>
        <v/>
      </c>
      <c r="FW673" s="806" t="str">
        <f t="shared" si="165"/>
        <v/>
      </c>
      <c r="FX673" s="807" t="str">
        <f t="shared" si="166"/>
        <v/>
      </c>
      <c r="FY673" s="807" t="str">
        <f t="shared" si="167"/>
        <v/>
      </c>
      <c r="FZ673" s="808" t="str">
        <f t="shared" si="168"/>
        <v/>
      </c>
    </row>
    <row r="674" spans="14:182" x14ac:dyDescent="0.2">
      <c r="N674" s="804">
        <f>SUM(AirVision!A673)</f>
        <v>0</v>
      </c>
      <c r="O674" s="793"/>
      <c r="P674" s="794"/>
      <c r="Q674" s="794"/>
      <c r="R674" s="794"/>
      <c r="S674" s="794"/>
      <c r="T674" s="794"/>
      <c r="U674" s="794"/>
      <c r="V674" s="794"/>
      <c r="W674" s="794"/>
      <c r="X674" s="794"/>
      <c r="Y674" s="794"/>
      <c r="Z674" s="794"/>
      <c r="AA674" s="794"/>
      <c r="AB674" s="794"/>
      <c r="AC674" s="794"/>
      <c r="AD674" s="794"/>
      <c r="AE674" s="794"/>
      <c r="AF674" s="794"/>
      <c r="AG674" s="794"/>
      <c r="AH674" s="794"/>
      <c r="AI674" s="794"/>
      <c r="AJ674" s="794"/>
      <c r="AK674" s="794"/>
      <c r="AL674" s="794"/>
      <c r="AM674" s="794"/>
      <c r="AN674" s="794"/>
      <c r="AO674" s="794"/>
      <c r="AP674" s="794"/>
      <c r="AQ674" s="794"/>
      <c r="AR674" s="794"/>
      <c r="AS674" s="794"/>
      <c r="AT674" s="794"/>
      <c r="AU674" s="794"/>
      <c r="AV674" s="794"/>
      <c r="AW674" s="794"/>
      <c r="AX674" s="794"/>
      <c r="AY674" s="794"/>
      <c r="AZ674" s="794"/>
      <c r="BA674" s="794"/>
      <c r="BB674" s="794"/>
      <c r="BC674" s="794"/>
      <c r="BD674" s="794"/>
      <c r="BE674" s="794"/>
      <c r="BF674" s="794"/>
      <c r="BG674" s="794"/>
      <c r="BH674" s="794"/>
      <c r="BI674" s="794"/>
      <c r="BJ674" s="794"/>
      <c r="BK674" s="794"/>
      <c r="BL674" s="794"/>
      <c r="BM674" s="794"/>
      <c r="BN674" s="812" t="str">
        <f t="shared" si="159"/>
        <v/>
      </c>
      <c r="BO674" s="806" t="str">
        <f t="shared" si="160"/>
        <v/>
      </c>
      <c r="BP674" s="807" t="str">
        <f t="shared" si="161"/>
        <v/>
      </c>
      <c r="BQ674" s="807" t="str">
        <f t="shared" si="162"/>
        <v/>
      </c>
      <c r="BR674" s="808" t="str">
        <f t="shared" si="163"/>
        <v/>
      </c>
      <c r="BS674" s="793"/>
      <c r="BT674" s="794"/>
      <c r="BU674" s="794"/>
      <c r="BV674" s="794"/>
      <c r="BW674" s="794"/>
      <c r="BX674" s="794"/>
      <c r="BY674" s="794"/>
      <c r="BZ674" s="794"/>
      <c r="CA674" s="794"/>
      <c r="CB674" s="794"/>
      <c r="CC674" s="794"/>
      <c r="CD674" s="794"/>
      <c r="CE674" s="794"/>
      <c r="CF674" s="794"/>
      <c r="CG674" s="794"/>
      <c r="CH674" s="794"/>
      <c r="CI674" s="794"/>
      <c r="CJ674" s="794"/>
      <c r="CK674" s="794"/>
      <c r="CL674" s="794"/>
      <c r="CM674" s="794"/>
      <c r="CN674" s="794"/>
      <c r="CO674" s="794"/>
      <c r="CP674" s="794"/>
      <c r="CQ674" s="794"/>
      <c r="CR674" s="794"/>
      <c r="CS674" s="794"/>
      <c r="CT674" s="794"/>
      <c r="CU674" s="794"/>
      <c r="CV674" s="794"/>
      <c r="CW674" s="794"/>
      <c r="CX674" s="794"/>
      <c r="CY674" s="794"/>
      <c r="CZ674" s="794"/>
      <c r="DA674" s="794"/>
      <c r="DB674" s="794"/>
      <c r="DC674" s="794"/>
      <c r="DD674" s="794"/>
      <c r="DE674" s="794"/>
      <c r="DF674" s="794"/>
      <c r="DG674" s="794"/>
      <c r="DH674" s="794"/>
      <c r="DI674" s="794"/>
      <c r="DJ674" s="794"/>
      <c r="DK674" s="794"/>
      <c r="DL674" s="794"/>
      <c r="DM674" s="794"/>
      <c r="DN674" s="794"/>
      <c r="DO674" s="794"/>
      <c r="DP674" s="794"/>
      <c r="DQ674" s="794"/>
      <c r="DR674" s="812" t="str">
        <f t="shared" si="169"/>
        <v/>
      </c>
      <c r="DS674" s="806" t="str">
        <f t="shared" si="170"/>
        <v/>
      </c>
      <c r="DT674" s="807" t="str">
        <f t="shared" si="171"/>
        <v/>
      </c>
      <c r="DU674" s="807" t="str">
        <f t="shared" si="172"/>
        <v/>
      </c>
      <c r="DV674" s="808" t="str">
        <f t="shared" si="173"/>
        <v/>
      </c>
      <c r="DW674" s="793"/>
      <c r="DX674" s="794"/>
      <c r="DY674" s="794"/>
      <c r="DZ674" s="797"/>
      <c r="EA674" s="797"/>
      <c r="EB674" s="797"/>
      <c r="EC674" s="797"/>
      <c r="ED674" s="797"/>
      <c r="EE674" s="797"/>
      <c r="EF674" s="797"/>
      <c r="EG674" s="797"/>
      <c r="EH674" s="797"/>
      <c r="EI674" s="797"/>
      <c r="EJ674" s="797"/>
      <c r="EK674" s="797"/>
      <c r="EL674" s="797"/>
      <c r="EM674" s="794"/>
      <c r="EN674" s="794"/>
      <c r="EO674" s="794"/>
      <c r="EP674" s="794"/>
      <c r="EQ674" s="794"/>
      <c r="ER674" s="794"/>
      <c r="ES674" s="794"/>
      <c r="ET674" s="794"/>
      <c r="EU674" s="794"/>
      <c r="EV674" s="794"/>
      <c r="EW674" s="794"/>
      <c r="EX674" s="794"/>
      <c r="EY674" s="794"/>
      <c r="EZ674" s="797"/>
      <c r="FA674" s="794"/>
      <c r="FB674" s="794"/>
      <c r="FC674" s="794"/>
      <c r="FD674" s="794"/>
      <c r="FE674" s="794"/>
      <c r="FF674" s="794"/>
      <c r="FG674" s="794"/>
      <c r="FH674" s="794"/>
      <c r="FI674" s="794"/>
      <c r="FJ674" s="794"/>
      <c r="FK674" s="794"/>
      <c r="FL674" s="794"/>
      <c r="FM674" s="794"/>
      <c r="FN674" s="794"/>
      <c r="FO674" s="794"/>
      <c r="FP674" s="794"/>
      <c r="FQ674" s="794"/>
      <c r="FR674" s="794"/>
      <c r="FS674" s="794"/>
      <c r="FT674" s="794"/>
      <c r="FU674" s="794"/>
      <c r="FV674" s="812" t="str">
        <f t="shared" si="164"/>
        <v/>
      </c>
      <c r="FW674" s="806" t="str">
        <f t="shared" si="165"/>
        <v/>
      </c>
      <c r="FX674" s="807" t="str">
        <f t="shared" si="166"/>
        <v/>
      </c>
      <c r="FY674" s="807" t="str">
        <f t="shared" si="167"/>
        <v/>
      </c>
      <c r="FZ674" s="808" t="str">
        <f t="shared" si="168"/>
        <v/>
      </c>
    </row>
    <row r="675" spans="14:182" x14ac:dyDescent="0.2">
      <c r="N675" s="804">
        <f>SUM(AirVision!A674)</f>
        <v>0</v>
      </c>
      <c r="O675" s="793"/>
      <c r="P675" s="794"/>
      <c r="Q675" s="794"/>
      <c r="R675" s="794"/>
      <c r="S675" s="794"/>
      <c r="T675" s="794"/>
      <c r="U675" s="794"/>
      <c r="V675" s="794"/>
      <c r="W675" s="794"/>
      <c r="X675" s="794"/>
      <c r="Y675" s="794"/>
      <c r="Z675" s="794"/>
      <c r="AA675" s="794"/>
      <c r="AB675" s="794"/>
      <c r="AC675" s="794"/>
      <c r="AD675" s="794"/>
      <c r="AE675" s="794"/>
      <c r="AF675" s="794"/>
      <c r="AG675" s="794"/>
      <c r="AH675" s="794"/>
      <c r="AI675" s="794"/>
      <c r="AJ675" s="794"/>
      <c r="AK675" s="794"/>
      <c r="AL675" s="794"/>
      <c r="AM675" s="794"/>
      <c r="AN675" s="794"/>
      <c r="AO675" s="794"/>
      <c r="AP675" s="794"/>
      <c r="AQ675" s="794"/>
      <c r="AR675" s="794"/>
      <c r="AS675" s="794"/>
      <c r="AT675" s="794"/>
      <c r="AU675" s="794"/>
      <c r="AV675" s="794"/>
      <c r="AW675" s="794"/>
      <c r="AX675" s="794"/>
      <c r="AY675" s="794"/>
      <c r="AZ675" s="794"/>
      <c r="BA675" s="794"/>
      <c r="BB675" s="794"/>
      <c r="BC675" s="794"/>
      <c r="BD675" s="794"/>
      <c r="BE675" s="794"/>
      <c r="BF675" s="794"/>
      <c r="BG675" s="794"/>
      <c r="BH675" s="794"/>
      <c r="BI675" s="794"/>
      <c r="BJ675" s="794"/>
      <c r="BK675" s="794"/>
      <c r="BL675" s="794"/>
      <c r="BM675" s="794"/>
      <c r="BN675" s="812" t="str">
        <f t="shared" si="159"/>
        <v/>
      </c>
      <c r="BO675" s="806" t="str">
        <f t="shared" si="160"/>
        <v/>
      </c>
      <c r="BP675" s="807" t="str">
        <f t="shared" si="161"/>
        <v/>
      </c>
      <c r="BQ675" s="807" t="str">
        <f t="shared" si="162"/>
        <v/>
      </c>
      <c r="BR675" s="808" t="str">
        <f t="shared" si="163"/>
        <v/>
      </c>
      <c r="BS675" s="793"/>
      <c r="BT675" s="794"/>
      <c r="BU675" s="794"/>
      <c r="BV675" s="794"/>
      <c r="BW675" s="794"/>
      <c r="BX675" s="794"/>
      <c r="BY675" s="794"/>
      <c r="BZ675" s="794"/>
      <c r="CA675" s="794"/>
      <c r="CB675" s="794"/>
      <c r="CC675" s="794"/>
      <c r="CD675" s="794"/>
      <c r="CE675" s="794"/>
      <c r="CF675" s="794"/>
      <c r="CG675" s="794"/>
      <c r="CH675" s="794"/>
      <c r="CI675" s="794"/>
      <c r="CJ675" s="794"/>
      <c r="CK675" s="794"/>
      <c r="CL675" s="794"/>
      <c r="CM675" s="794"/>
      <c r="CN675" s="794"/>
      <c r="CO675" s="794"/>
      <c r="CP675" s="794"/>
      <c r="CQ675" s="794"/>
      <c r="CR675" s="794"/>
      <c r="CS675" s="794"/>
      <c r="CT675" s="794"/>
      <c r="CU675" s="794"/>
      <c r="CV675" s="794"/>
      <c r="CW675" s="794"/>
      <c r="CX675" s="794"/>
      <c r="CY675" s="794"/>
      <c r="CZ675" s="794"/>
      <c r="DA675" s="794"/>
      <c r="DB675" s="794"/>
      <c r="DC675" s="794"/>
      <c r="DD675" s="794"/>
      <c r="DE675" s="794"/>
      <c r="DF675" s="794"/>
      <c r="DG675" s="794"/>
      <c r="DH675" s="794"/>
      <c r="DI675" s="794"/>
      <c r="DJ675" s="794"/>
      <c r="DK675" s="794"/>
      <c r="DL675" s="794"/>
      <c r="DM675" s="794"/>
      <c r="DN675" s="794"/>
      <c r="DO675" s="794"/>
      <c r="DP675" s="794"/>
      <c r="DQ675" s="794"/>
      <c r="DR675" s="812" t="str">
        <f t="shared" si="169"/>
        <v/>
      </c>
      <c r="DS675" s="806" t="str">
        <f t="shared" si="170"/>
        <v/>
      </c>
      <c r="DT675" s="807" t="str">
        <f t="shared" si="171"/>
        <v/>
      </c>
      <c r="DU675" s="807" t="str">
        <f t="shared" si="172"/>
        <v/>
      </c>
      <c r="DV675" s="808" t="str">
        <f t="shared" si="173"/>
        <v/>
      </c>
      <c r="DW675" s="793"/>
      <c r="DX675" s="794"/>
      <c r="DY675" s="794"/>
      <c r="DZ675" s="797"/>
      <c r="EA675" s="797"/>
      <c r="EB675" s="797"/>
      <c r="EC675" s="797"/>
      <c r="ED675" s="797"/>
      <c r="EE675" s="797"/>
      <c r="EF675" s="797"/>
      <c r="EG675" s="797"/>
      <c r="EH675" s="797"/>
      <c r="EI675" s="797"/>
      <c r="EJ675" s="797"/>
      <c r="EK675" s="797"/>
      <c r="EL675" s="797"/>
      <c r="EM675" s="794"/>
      <c r="EN675" s="794"/>
      <c r="EO675" s="794"/>
      <c r="EP675" s="794"/>
      <c r="EQ675" s="794"/>
      <c r="ER675" s="794"/>
      <c r="ES675" s="794"/>
      <c r="ET675" s="794"/>
      <c r="EU675" s="794"/>
      <c r="EV675" s="794"/>
      <c r="EW675" s="794"/>
      <c r="EX675" s="794"/>
      <c r="EY675" s="794"/>
      <c r="EZ675" s="797"/>
      <c r="FA675" s="794"/>
      <c r="FB675" s="794"/>
      <c r="FC675" s="794"/>
      <c r="FD675" s="794"/>
      <c r="FE675" s="794"/>
      <c r="FF675" s="794"/>
      <c r="FG675" s="794"/>
      <c r="FH675" s="794"/>
      <c r="FI675" s="794"/>
      <c r="FJ675" s="794"/>
      <c r="FK675" s="794"/>
      <c r="FL675" s="794"/>
      <c r="FM675" s="794"/>
      <c r="FN675" s="794"/>
      <c r="FO675" s="794"/>
      <c r="FP675" s="794"/>
      <c r="FQ675" s="794"/>
      <c r="FR675" s="794"/>
      <c r="FS675" s="794"/>
      <c r="FT675" s="794"/>
      <c r="FU675" s="794"/>
      <c r="FV675" s="812" t="str">
        <f t="shared" si="164"/>
        <v/>
      </c>
      <c r="FW675" s="806" t="str">
        <f t="shared" si="165"/>
        <v/>
      </c>
      <c r="FX675" s="807" t="str">
        <f t="shared" si="166"/>
        <v/>
      </c>
      <c r="FY675" s="807" t="str">
        <f t="shared" si="167"/>
        <v/>
      </c>
      <c r="FZ675" s="808" t="str">
        <f t="shared" si="168"/>
        <v/>
      </c>
    </row>
    <row r="676" spans="14:182" x14ac:dyDescent="0.2">
      <c r="N676" s="804">
        <f>SUM(AirVision!A675)</f>
        <v>0</v>
      </c>
      <c r="O676" s="793"/>
      <c r="P676" s="794"/>
      <c r="Q676" s="794"/>
      <c r="R676" s="794"/>
      <c r="S676" s="794"/>
      <c r="T676" s="794"/>
      <c r="U676" s="794"/>
      <c r="V676" s="794"/>
      <c r="W676" s="794"/>
      <c r="X676" s="794"/>
      <c r="Y676" s="794"/>
      <c r="Z676" s="794"/>
      <c r="AA676" s="794"/>
      <c r="AB676" s="794"/>
      <c r="AC676" s="794"/>
      <c r="AD676" s="794"/>
      <c r="AE676" s="794"/>
      <c r="AF676" s="794"/>
      <c r="AG676" s="794"/>
      <c r="AH676" s="794"/>
      <c r="AI676" s="794"/>
      <c r="AJ676" s="794"/>
      <c r="AK676" s="794"/>
      <c r="AL676" s="794"/>
      <c r="AM676" s="794"/>
      <c r="AN676" s="794"/>
      <c r="AO676" s="794"/>
      <c r="AP676" s="794"/>
      <c r="AQ676" s="794"/>
      <c r="AR676" s="794"/>
      <c r="AS676" s="794"/>
      <c r="AT676" s="794"/>
      <c r="AU676" s="794"/>
      <c r="AV676" s="794"/>
      <c r="AW676" s="794"/>
      <c r="AX676" s="794"/>
      <c r="AY676" s="794"/>
      <c r="AZ676" s="794"/>
      <c r="BA676" s="794"/>
      <c r="BB676" s="794"/>
      <c r="BC676" s="794"/>
      <c r="BD676" s="794"/>
      <c r="BE676" s="794"/>
      <c r="BF676" s="794"/>
      <c r="BG676" s="794"/>
      <c r="BH676" s="794"/>
      <c r="BI676" s="794"/>
      <c r="BJ676" s="794"/>
      <c r="BK676" s="794"/>
      <c r="BL676" s="794"/>
      <c r="BM676" s="794"/>
      <c r="BN676" s="812" t="str">
        <f t="shared" si="159"/>
        <v/>
      </c>
      <c r="BO676" s="806" t="str">
        <f t="shared" si="160"/>
        <v/>
      </c>
      <c r="BP676" s="807" t="str">
        <f t="shared" si="161"/>
        <v/>
      </c>
      <c r="BQ676" s="807" t="str">
        <f t="shared" si="162"/>
        <v/>
      </c>
      <c r="BR676" s="808" t="str">
        <f t="shared" si="163"/>
        <v/>
      </c>
      <c r="BS676" s="793"/>
      <c r="BT676" s="794"/>
      <c r="BU676" s="794"/>
      <c r="BV676" s="794"/>
      <c r="BW676" s="794"/>
      <c r="BX676" s="794"/>
      <c r="BY676" s="794"/>
      <c r="BZ676" s="794"/>
      <c r="CA676" s="794"/>
      <c r="CB676" s="794"/>
      <c r="CC676" s="794"/>
      <c r="CD676" s="794"/>
      <c r="CE676" s="794"/>
      <c r="CF676" s="794"/>
      <c r="CG676" s="794"/>
      <c r="CH676" s="794"/>
      <c r="CI676" s="794"/>
      <c r="CJ676" s="794"/>
      <c r="CK676" s="794"/>
      <c r="CL676" s="794"/>
      <c r="CM676" s="794"/>
      <c r="CN676" s="794"/>
      <c r="CO676" s="794"/>
      <c r="CP676" s="794"/>
      <c r="CQ676" s="794"/>
      <c r="CR676" s="794"/>
      <c r="CS676" s="794"/>
      <c r="CT676" s="794"/>
      <c r="CU676" s="794"/>
      <c r="CV676" s="794"/>
      <c r="CW676" s="794"/>
      <c r="CX676" s="794"/>
      <c r="CY676" s="794"/>
      <c r="CZ676" s="794"/>
      <c r="DA676" s="794"/>
      <c r="DB676" s="794"/>
      <c r="DC676" s="794"/>
      <c r="DD676" s="794"/>
      <c r="DE676" s="794"/>
      <c r="DF676" s="794"/>
      <c r="DG676" s="794"/>
      <c r="DH676" s="794"/>
      <c r="DI676" s="794"/>
      <c r="DJ676" s="794"/>
      <c r="DK676" s="794"/>
      <c r="DL676" s="794"/>
      <c r="DM676" s="794"/>
      <c r="DN676" s="794"/>
      <c r="DO676" s="794"/>
      <c r="DP676" s="794"/>
      <c r="DQ676" s="794"/>
      <c r="DR676" s="812" t="str">
        <f t="shared" si="169"/>
        <v/>
      </c>
      <c r="DS676" s="806" t="str">
        <f t="shared" si="170"/>
        <v/>
      </c>
      <c r="DT676" s="807" t="str">
        <f t="shared" si="171"/>
        <v/>
      </c>
      <c r="DU676" s="807" t="str">
        <f t="shared" si="172"/>
        <v/>
      </c>
      <c r="DV676" s="808" t="str">
        <f t="shared" si="173"/>
        <v/>
      </c>
      <c r="DW676" s="793"/>
      <c r="DX676" s="794"/>
      <c r="DY676" s="794"/>
      <c r="DZ676" s="797"/>
      <c r="EA676" s="797"/>
      <c r="EB676" s="797"/>
      <c r="EC676" s="797"/>
      <c r="ED676" s="797"/>
      <c r="EE676" s="797"/>
      <c r="EF676" s="797"/>
      <c r="EG676" s="797"/>
      <c r="EH676" s="797"/>
      <c r="EI676" s="797"/>
      <c r="EJ676" s="797"/>
      <c r="EK676" s="797"/>
      <c r="EL676" s="797"/>
      <c r="EM676" s="794"/>
      <c r="EN676" s="794"/>
      <c r="EO676" s="794"/>
      <c r="EP676" s="794"/>
      <c r="EQ676" s="794"/>
      <c r="ER676" s="794"/>
      <c r="ES676" s="794"/>
      <c r="ET676" s="794"/>
      <c r="EU676" s="794"/>
      <c r="EV676" s="794"/>
      <c r="EW676" s="794"/>
      <c r="EX676" s="794"/>
      <c r="EY676" s="794"/>
      <c r="EZ676" s="797"/>
      <c r="FA676" s="794"/>
      <c r="FB676" s="794"/>
      <c r="FC676" s="794"/>
      <c r="FD676" s="794"/>
      <c r="FE676" s="794"/>
      <c r="FF676" s="794"/>
      <c r="FG676" s="794"/>
      <c r="FH676" s="794"/>
      <c r="FI676" s="794"/>
      <c r="FJ676" s="794"/>
      <c r="FK676" s="794"/>
      <c r="FL676" s="794"/>
      <c r="FM676" s="794"/>
      <c r="FN676" s="794"/>
      <c r="FO676" s="794"/>
      <c r="FP676" s="794"/>
      <c r="FQ676" s="794"/>
      <c r="FR676" s="794"/>
      <c r="FS676" s="794"/>
      <c r="FT676" s="794"/>
      <c r="FU676" s="794"/>
      <c r="FV676" s="812" t="str">
        <f t="shared" si="164"/>
        <v/>
      </c>
      <c r="FW676" s="806" t="str">
        <f t="shared" si="165"/>
        <v/>
      </c>
      <c r="FX676" s="807" t="str">
        <f t="shared" si="166"/>
        <v/>
      </c>
      <c r="FY676" s="807" t="str">
        <f t="shared" si="167"/>
        <v/>
      </c>
      <c r="FZ676" s="808" t="str">
        <f t="shared" si="168"/>
        <v/>
      </c>
    </row>
    <row r="677" spans="14:182" x14ac:dyDescent="0.2">
      <c r="N677" s="804">
        <f>SUM(AirVision!A676)</f>
        <v>0</v>
      </c>
      <c r="O677" s="793"/>
      <c r="P677" s="794"/>
      <c r="Q677" s="794"/>
      <c r="R677" s="794"/>
      <c r="S677" s="794"/>
      <c r="T677" s="794"/>
      <c r="U677" s="794"/>
      <c r="V677" s="794"/>
      <c r="W677" s="794"/>
      <c r="X677" s="794"/>
      <c r="Y677" s="794"/>
      <c r="Z677" s="794"/>
      <c r="AA677" s="794"/>
      <c r="AB677" s="794"/>
      <c r="AC677" s="794"/>
      <c r="AD677" s="794"/>
      <c r="AE677" s="794"/>
      <c r="AF677" s="794"/>
      <c r="AG677" s="794"/>
      <c r="AH677" s="794"/>
      <c r="AI677" s="794"/>
      <c r="AJ677" s="794"/>
      <c r="AK677" s="794"/>
      <c r="AL677" s="794"/>
      <c r="AM677" s="794"/>
      <c r="AN677" s="794"/>
      <c r="AO677" s="794"/>
      <c r="AP677" s="794"/>
      <c r="AQ677" s="794"/>
      <c r="AR677" s="794"/>
      <c r="AS677" s="794"/>
      <c r="AT677" s="794"/>
      <c r="AU677" s="794"/>
      <c r="AV677" s="794"/>
      <c r="AW677" s="794"/>
      <c r="AX677" s="794"/>
      <c r="AY677" s="794"/>
      <c r="AZ677" s="794"/>
      <c r="BA677" s="794"/>
      <c r="BB677" s="794"/>
      <c r="BC677" s="794"/>
      <c r="BD677" s="794"/>
      <c r="BE677" s="794"/>
      <c r="BF677" s="794"/>
      <c r="BG677" s="794"/>
      <c r="BH677" s="794"/>
      <c r="BI677" s="794"/>
      <c r="BJ677" s="794"/>
      <c r="BK677" s="794"/>
      <c r="BL677" s="794"/>
      <c r="BM677" s="794"/>
      <c r="BN677" s="812" t="str">
        <f t="shared" si="159"/>
        <v/>
      </c>
      <c r="BO677" s="806" t="str">
        <f t="shared" si="160"/>
        <v/>
      </c>
      <c r="BP677" s="807" t="str">
        <f t="shared" si="161"/>
        <v/>
      </c>
      <c r="BQ677" s="807" t="str">
        <f t="shared" si="162"/>
        <v/>
      </c>
      <c r="BR677" s="808" t="str">
        <f t="shared" si="163"/>
        <v/>
      </c>
      <c r="BS677" s="793"/>
      <c r="BT677" s="794"/>
      <c r="BU677" s="794"/>
      <c r="BV677" s="794"/>
      <c r="BW677" s="794"/>
      <c r="BX677" s="794"/>
      <c r="BY677" s="794"/>
      <c r="BZ677" s="794"/>
      <c r="CA677" s="794"/>
      <c r="CB677" s="794"/>
      <c r="CC677" s="794"/>
      <c r="CD677" s="794"/>
      <c r="CE677" s="794"/>
      <c r="CF677" s="794"/>
      <c r="CG677" s="794"/>
      <c r="CH677" s="794"/>
      <c r="CI677" s="794"/>
      <c r="CJ677" s="794"/>
      <c r="CK677" s="794"/>
      <c r="CL677" s="794"/>
      <c r="CM677" s="794"/>
      <c r="CN677" s="794"/>
      <c r="CO677" s="794"/>
      <c r="CP677" s="794"/>
      <c r="CQ677" s="794"/>
      <c r="CR677" s="794"/>
      <c r="CS677" s="794"/>
      <c r="CT677" s="794"/>
      <c r="CU677" s="794"/>
      <c r="CV677" s="794"/>
      <c r="CW677" s="794"/>
      <c r="CX677" s="794"/>
      <c r="CY677" s="794"/>
      <c r="CZ677" s="794"/>
      <c r="DA677" s="794"/>
      <c r="DB677" s="794"/>
      <c r="DC677" s="794"/>
      <c r="DD677" s="794"/>
      <c r="DE677" s="794"/>
      <c r="DF677" s="794"/>
      <c r="DG677" s="794"/>
      <c r="DH677" s="794"/>
      <c r="DI677" s="794"/>
      <c r="DJ677" s="794"/>
      <c r="DK677" s="794"/>
      <c r="DL677" s="794"/>
      <c r="DM677" s="794"/>
      <c r="DN677" s="794"/>
      <c r="DO677" s="794"/>
      <c r="DP677" s="794"/>
      <c r="DQ677" s="794"/>
      <c r="DR677" s="812" t="str">
        <f t="shared" si="169"/>
        <v/>
      </c>
      <c r="DS677" s="806" t="str">
        <f t="shared" si="170"/>
        <v/>
      </c>
      <c r="DT677" s="807" t="str">
        <f t="shared" si="171"/>
        <v/>
      </c>
      <c r="DU677" s="807" t="str">
        <f t="shared" si="172"/>
        <v/>
      </c>
      <c r="DV677" s="808" t="str">
        <f t="shared" si="173"/>
        <v/>
      </c>
      <c r="DW677" s="793"/>
      <c r="DX677" s="794"/>
      <c r="DY677" s="794"/>
      <c r="DZ677" s="797"/>
      <c r="EA677" s="797"/>
      <c r="EB677" s="797"/>
      <c r="EC677" s="797"/>
      <c r="ED677" s="797"/>
      <c r="EE677" s="797"/>
      <c r="EF677" s="797"/>
      <c r="EG677" s="797"/>
      <c r="EH677" s="797"/>
      <c r="EI677" s="797"/>
      <c r="EJ677" s="797"/>
      <c r="EK677" s="797"/>
      <c r="EL677" s="797"/>
      <c r="EM677" s="794"/>
      <c r="EN677" s="794"/>
      <c r="EO677" s="794"/>
      <c r="EP677" s="794"/>
      <c r="EQ677" s="794"/>
      <c r="ER677" s="794"/>
      <c r="ES677" s="794"/>
      <c r="ET677" s="794"/>
      <c r="EU677" s="794"/>
      <c r="EV677" s="794"/>
      <c r="EW677" s="794"/>
      <c r="EX677" s="794"/>
      <c r="EY677" s="794"/>
      <c r="EZ677" s="797"/>
      <c r="FA677" s="794"/>
      <c r="FB677" s="794"/>
      <c r="FC677" s="794"/>
      <c r="FD677" s="794"/>
      <c r="FE677" s="794"/>
      <c r="FF677" s="794"/>
      <c r="FG677" s="794"/>
      <c r="FH677" s="794"/>
      <c r="FI677" s="794"/>
      <c r="FJ677" s="794"/>
      <c r="FK677" s="794"/>
      <c r="FL677" s="794"/>
      <c r="FM677" s="794"/>
      <c r="FN677" s="794"/>
      <c r="FO677" s="794"/>
      <c r="FP677" s="794"/>
      <c r="FQ677" s="794"/>
      <c r="FR677" s="794"/>
      <c r="FS677" s="794"/>
      <c r="FT677" s="794"/>
      <c r="FU677" s="794"/>
      <c r="FV677" s="812" t="str">
        <f t="shared" si="164"/>
        <v/>
      </c>
      <c r="FW677" s="806" t="str">
        <f t="shared" si="165"/>
        <v/>
      </c>
      <c r="FX677" s="807" t="str">
        <f t="shared" si="166"/>
        <v/>
      </c>
      <c r="FY677" s="807" t="str">
        <f t="shared" si="167"/>
        <v/>
      </c>
      <c r="FZ677" s="808" t="str">
        <f t="shared" si="168"/>
        <v/>
      </c>
    </row>
    <row r="678" spans="14:182" x14ac:dyDescent="0.2">
      <c r="N678" s="804">
        <f>SUM(AirVision!A677)</f>
        <v>0</v>
      </c>
      <c r="O678" s="793"/>
      <c r="P678" s="794"/>
      <c r="Q678" s="794"/>
      <c r="R678" s="794"/>
      <c r="S678" s="794"/>
      <c r="T678" s="794"/>
      <c r="U678" s="794"/>
      <c r="V678" s="794"/>
      <c r="W678" s="794"/>
      <c r="X678" s="794"/>
      <c r="Y678" s="794"/>
      <c r="Z678" s="794"/>
      <c r="AA678" s="794"/>
      <c r="AB678" s="794"/>
      <c r="AC678" s="794"/>
      <c r="AD678" s="794"/>
      <c r="AE678" s="794"/>
      <c r="AF678" s="794"/>
      <c r="AG678" s="794"/>
      <c r="AH678" s="794"/>
      <c r="AI678" s="794"/>
      <c r="AJ678" s="794"/>
      <c r="AK678" s="794"/>
      <c r="AL678" s="794"/>
      <c r="AM678" s="794"/>
      <c r="AN678" s="794"/>
      <c r="AO678" s="794"/>
      <c r="AP678" s="794"/>
      <c r="AQ678" s="794"/>
      <c r="AR678" s="794"/>
      <c r="AS678" s="794"/>
      <c r="AT678" s="794"/>
      <c r="AU678" s="794"/>
      <c r="AV678" s="794"/>
      <c r="AW678" s="794"/>
      <c r="AX678" s="794"/>
      <c r="AY678" s="794"/>
      <c r="AZ678" s="794"/>
      <c r="BA678" s="794"/>
      <c r="BB678" s="794"/>
      <c r="BC678" s="794"/>
      <c r="BD678" s="794"/>
      <c r="BE678" s="794"/>
      <c r="BF678" s="794"/>
      <c r="BG678" s="794"/>
      <c r="BH678" s="794"/>
      <c r="BI678" s="794"/>
      <c r="BJ678" s="794"/>
      <c r="BK678" s="794"/>
      <c r="BL678" s="794"/>
      <c r="BM678" s="794"/>
      <c r="BN678" s="812" t="str">
        <f t="shared" si="159"/>
        <v/>
      </c>
      <c r="BO678" s="806" t="str">
        <f t="shared" si="160"/>
        <v/>
      </c>
      <c r="BP678" s="807" t="str">
        <f t="shared" si="161"/>
        <v/>
      </c>
      <c r="BQ678" s="807" t="str">
        <f t="shared" si="162"/>
        <v/>
      </c>
      <c r="BR678" s="808" t="str">
        <f t="shared" si="163"/>
        <v/>
      </c>
      <c r="BS678" s="793"/>
      <c r="BT678" s="794"/>
      <c r="BU678" s="794"/>
      <c r="BV678" s="794"/>
      <c r="BW678" s="794"/>
      <c r="BX678" s="794"/>
      <c r="BY678" s="794"/>
      <c r="BZ678" s="794"/>
      <c r="CA678" s="794"/>
      <c r="CB678" s="794"/>
      <c r="CC678" s="794"/>
      <c r="CD678" s="794"/>
      <c r="CE678" s="794"/>
      <c r="CF678" s="794"/>
      <c r="CG678" s="794"/>
      <c r="CH678" s="794"/>
      <c r="CI678" s="794"/>
      <c r="CJ678" s="794"/>
      <c r="CK678" s="794"/>
      <c r="CL678" s="794"/>
      <c r="CM678" s="794"/>
      <c r="CN678" s="794"/>
      <c r="CO678" s="794"/>
      <c r="CP678" s="794"/>
      <c r="CQ678" s="794"/>
      <c r="CR678" s="794"/>
      <c r="CS678" s="794"/>
      <c r="CT678" s="794"/>
      <c r="CU678" s="794"/>
      <c r="CV678" s="794"/>
      <c r="CW678" s="794"/>
      <c r="CX678" s="794"/>
      <c r="CY678" s="794"/>
      <c r="CZ678" s="794"/>
      <c r="DA678" s="794"/>
      <c r="DB678" s="794"/>
      <c r="DC678" s="794"/>
      <c r="DD678" s="794"/>
      <c r="DE678" s="794"/>
      <c r="DF678" s="794"/>
      <c r="DG678" s="794"/>
      <c r="DH678" s="794"/>
      <c r="DI678" s="794"/>
      <c r="DJ678" s="794"/>
      <c r="DK678" s="794"/>
      <c r="DL678" s="794"/>
      <c r="DM678" s="794"/>
      <c r="DN678" s="794"/>
      <c r="DO678" s="794"/>
      <c r="DP678" s="794"/>
      <c r="DQ678" s="794"/>
      <c r="DR678" s="812" t="str">
        <f t="shared" si="169"/>
        <v/>
      </c>
      <c r="DS678" s="806" t="str">
        <f t="shared" si="170"/>
        <v/>
      </c>
      <c r="DT678" s="807" t="str">
        <f t="shared" si="171"/>
        <v/>
      </c>
      <c r="DU678" s="807" t="str">
        <f t="shared" si="172"/>
        <v/>
      </c>
      <c r="DV678" s="808" t="str">
        <f t="shared" si="173"/>
        <v/>
      </c>
      <c r="DW678" s="793"/>
      <c r="DX678" s="794"/>
      <c r="DY678" s="794"/>
      <c r="DZ678" s="797"/>
      <c r="EA678" s="797"/>
      <c r="EB678" s="797"/>
      <c r="EC678" s="797"/>
      <c r="ED678" s="797"/>
      <c r="EE678" s="797"/>
      <c r="EF678" s="797"/>
      <c r="EG678" s="797"/>
      <c r="EH678" s="797"/>
      <c r="EI678" s="797"/>
      <c r="EJ678" s="797"/>
      <c r="EK678" s="797"/>
      <c r="EL678" s="797"/>
      <c r="EM678" s="794"/>
      <c r="EN678" s="794"/>
      <c r="EO678" s="794"/>
      <c r="EP678" s="794"/>
      <c r="EQ678" s="794"/>
      <c r="ER678" s="794"/>
      <c r="ES678" s="794"/>
      <c r="ET678" s="794"/>
      <c r="EU678" s="794"/>
      <c r="EV678" s="794"/>
      <c r="EW678" s="794"/>
      <c r="EX678" s="794"/>
      <c r="EY678" s="794"/>
      <c r="EZ678" s="797"/>
      <c r="FA678" s="794"/>
      <c r="FB678" s="794"/>
      <c r="FC678" s="794"/>
      <c r="FD678" s="794"/>
      <c r="FE678" s="794"/>
      <c r="FF678" s="794"/>
      <c r="FG678" s="794"/>
      <c r="FH678" s="794"/>
      <c r="FI678" s="794"/>
      <c r="FJ678" s="794"/>
      <c r="FK678" s="794"/>
      <c r="FL678" s="794"/>
      <c r="FM678" s="794"/>
      <c r="FN678" s="794"/>
      <c r="FO678" s="794"/>
      <c r="FP678" s="794"/>
      <c r="FQ678" s="794"/>
      <c r="FR678" s="794"/>
      <c r="FS678" s="794"/>
      <c r="FT678" s="794"/>
      <c r="FU678" s="794"/>
      <c r="FV678" s="812" t="str">
        <f t="shared" si="164"/>
        <v/>
      </c>
      <c r="FW678" s="806" t="str">
        <f t="shared" si="165"/>
        <v/>
      </c>
      <c r="FX678" s="807" t="str">
        <f t="shared" si="166"/>
        <v/>
      </c>
      <c r="FY678" s="807" t="str">
        <f t="shared" si="167"/>
        <v/>
      </c>
      <c r="FZ678" s="808" t="str">
        <f t="shared" si="168"/>
        <v/>
      </c>
    </row>
    <row r="679" spans="14:182" x14ac:dyDescent="0.2">
      <c r="N679" s="804">
        <f>SUM(AirVision!A678)</f>
        <v>0</v>
      </c>
      <c r="O679" s="793"/>
      <c r="P679" s="794"/>
      <c r="Q679" s="794"/>
      <c r="R679" s="794"/>
      <c r="S679" s="794"/>
      <c r="T679" s="794"/>
      <c r="U679" s="794"/>
      <c r="V679" s="794"/>
      <c r="W679" s="794"/>
      <c r="X679" s="794"/>
      <c r="Y679" s="794"/>
      <c r="Z679" s="794"/>
      <c r="AA679" s="794"/>
      <c r="AB679" s="794"/>
      <c r="AC679" s="794"/>
      <c r="AD679" s="794"/>
      <c r="AE679" s="794"/>
      <c r="AF679" s="794"/>
      <c r="AG679" s="794"/>
      <c r="AH679" s="794"/>
      <c r="AI679" s="794"/>
      <c r="AJ679" s="794"/>
      <c r="AK679" s="794"/>
      <c r="AL679" s="794"/>
      <c r="AM679" s="794"/>
      <c r="AN679" s="794"/>
      <c r="AO679" s="794"/>
      <c r="AP679" s="794"/>
      <c r="AQ679" s="794"/>
      <c r="AR679" s="794"/>
      <c r="AS679" s="794"/>
      <c r="AT679" s="794"/>
      <c r="AU679" s="794"/>
      <c r="AV679" s="794"/>
      <c r="AW679" s="794"/>
      <c r="AX679" s="794"/>
      <c r="AY679" s="794"/>
      <c r="AZ679" s="794"/>
      <c r="BA679" s="794"/>
      <c r="BB679" s="794"/>
      <c r="BC679" s="794"/>
      <c r="BD679" s="794"/>
      <c r="BE679" s="794"/>
      <c r="BF679" s="794"/>
      <c r="BG679" s="794"/>
      <c r="BH679" s="794"/>
      <c r="BI679" s="794"/>
      <c r="BJ679" s="794"/>
      <c r="BK679" s="794"/>
      <c r="BL679" s="794"/>
      <c r="BM679" s="794"/>
      <c r="BN679" s="812" t="str">
        <f t="shared" si="159"/>
        <v/>
      </c>
      <c r="BO679" s="806" t="str">
        <f t="shared" si="160"/>
        <v/>
      </c>
      <c r="BP679" s="807" t="str">
        <f t="shared" si="161"/>
        <v/>
      </c>
      <c r="BQ679" s="807" t="str">
        <f t="shared" si="162"/>
        <v/>
      </c>
      <c r="BR679" s="808" t="str">
        <f t="shared" si="163"/>
        <v/>
      </c>
      <c r="BS679" s="793"/>
      <c r="BT679" s="794"/>
      <c r="BU679" s="794"/>
      <c r="BV679" s="794"/>
      <c r="BW679" s="794"/>
      <c r="BX679" s="794"/>
      <c r="BY679" s="794"/>
      <c r="BZ679" s="794"/>
      <c r="CA679" s="794"/>
      <c r="CB679" s="794"/>
      <c r="CC679" s="794"/>
      <c r="CD679" s="794"/>
      <c r="CE679" s="794"/>
      <c r="CF679" s="794"/>
      <c r="CG679" s="794"/>
      <c r="CH679" s="794"/>
      <c r="CI679" s="794"/>
      <c r="CJ679" s="794"/>
      <c r="CK679" s="794"/>
      <c r="CL679" s="794"/>
      <c r="CM679" s="794"/>
      <c r="CN679" s="794"/>
      <c r="CO679" s="794"/>
      <c r="CP679" s="794"/>
      <c r="CQ679" s="794"/>
      <c r="CR679" s="794"/>
      <c r="CS679" s="794"/>
      <c r="CT679" s="794"/>
      <c r="CU679" s="794"/>
      <c r="CV679" s="794"/>
      <c r="CW679" s="794"/>
      <c r="CX679" s="794"/>
      <c r="CY679" s="794"/>
      <c r="CZ679" s="794"/>
      <c r="DA679" s="794"/>
      <c r="DB679" s="794"/>
      <c r="DC679" s="794"/>
      <c r="DD679" s="794"/>
      <c r="DE679" s="794"/>
      <c r="DF679" s="794"/>
      <c r="DG679" s="794"/>
      <c r="DH679" s="794"/>
      <c r="DI679" s="794"/>
      <c r="DJ679" s="794"/>
      <c r="DK679" s="794"/>
      <c r="DL679" s="794"/>
      <c r="DM679" s="794"/>
      <c r="DN679" s="794"/>
      <c r="DO679" s="794"/>
      <c r="DP679" s="794"/>
      <c r="DQ679" s="794"/>
      <c r="DR679" s="812" t="str">
        <f t="shared" si="169"/>
        <v/>
      </c>
      <c r="DS679" s="806" t="str">
        <f t="shared" si="170"/>
        <v/>
      </c>
      <c r="DT679" s="807" t="str">
        <f t="shared" si="171"/>
        <v/>
      </c>
      <c r="DU679" s="807" t="str">
        <f t="shared" si="172"/>
        <v/>
      </c>
      <c r="DV679" s="808" t="str">
        <f t="shared" si="173"/>
        <v/>
      </c>
      <c r="DW679" s="793"/>
      <c r="DX679" s="794"/>
      <c r="DY679" s="794"/>
      <c r="DZ679" s="797"/>
      <c r="EA679" s="797"/>
      <c r="EB679" s="797"/>
      <c r="EC679" s="797"/>
      <c r="ED679" s="797"/>
      <c r="EE679" s="797"/>
      <c r="EF679" s="797"/>
      <c r="EG679" s="797"/>
      <c r="EH679" s="797"/>
      <c r="EI679" s="797"/>
      <c r="EJ679" s="797"/>
      <c r="EK679" s="797"/>
      <c r="EL679" s="797"/>
      <c r="EM679" s="794"/>
      <c r="EN679" s="794"/>
      <c r="EO679" s="794"/>
      <c r="EP679" s="794"/>
      <c r="EQ679" s="794"/>
      <c r="ER679" s="794"/>
      <c r="ES679" s="794"/>
      <c r="ET679" s="794"/>
      <c r="EU679" s="794"/>
      <c r="EV679" s="794"/>
      <c r="EW679" s="794"/>
      <c r="EX679" s="794"/>
      <c r="EY679" s="794"/>
      <c r="EZ679" s="797"/>
      <c r="FA679" s="794"/>
      <c r="FB679" s="794"/>
      <c r="FC679" s="794"/>
      <c r="FD679" s="794"/>
      <c r="FE679" s="794"/>
      <c r="FF679" s="794"/>
      <c r="FG679" s="794"/>
      <c r="FH679" s="794"/>
      <c r="FI679" s="794"/>
      <c r="FJ679" s="794"/>
      <c r="FK679" s="794"/>
      <c r="FL679" s="794"/>
      <c r="FM679" s="794"/>
      <c r="FN679" s="794"/>
      <c r="FO679" s="794"/>
      <c r="FP679" s="794"/>
      <c r="FQ679" s="794"/>
      <c r="FR679" s="794"/>
      <c r="FS679" s="794"/>
      <c r="FT679" s="794"/>
      <c r="FU679" s="794"/>
      <c r="FV679" s="812" t="str">
        <f t="shared" si="164"/>
        <v/>
      </c>
      <c r="FW679" s="806" t="str">
        <f t="shared" si="165"/>
        <v/>
      </c>
      <c r="FX679" s="807" t="str">
        <f t="shared" si="166"/>
        <v/>
      </c>
      <c r="FY679" s="807" t="str">
        <f t="shared" si="167"/>
        <v/>
      </c>
      <c r="FZ679" s="808" t="str">
        <f t="shared" si="168"/>
        <v/>
      </c>
    </row>
    <row r="680" spans="14:182" x14ac:dyDescent="0.2">
      <c r="N680" s="804">
        <f>SUM(AirVision!A679)</f>
        <v>0</v>
      </c>
      <c r="O680" s="793"/>
      <c r="P680" s="794"/>
      <c r="Q680" s="794"/>
      <c r="R680" s="794"/>
      <c r="S680" s="794"/>
      <c r="T680" s="794"/>
      <c r="U680" s="794"/>
      <c r="V680" s="794"/>
      <c r="W680" s="794"/>
      <c r="X680" s="794"/>
      <c r="Y680" s="794"/>
      <c r="Z680" s="794"/>
      <c r="AA680" s="794"/>
      <c r="AB680" s="794"/>
      <c r="AC680" s="794"/>
      <c r="AD680" s="794"/>
      <c r="AE680" s="794"/>
      <c r="AF680" s="794"/>
      <c r="AG680" s="794"/>
      <c r="AH680" s="794"/>
      <c r="AI680" s="794"/>
      <c r="AJ680" s="794"/>
      <c r="AK680" s="794"/>
      <c r="AL680" s="794"/>
      <c r="AM680" s="794"/>
      <c r="AN680" s="794"/>
      <c r="AO680" s="794"/>
      <c r="AP680" s="794"/>
      <c r="AQ680" s="794"/>
      <c r="AR680" s="794"/>
      <c r="AS680" s="794"/>
      <c r="AT680" s="794"/>
      <c r="AU680" s="794"/>
      <c r="AV680" s="794"/>
      <c r="AW680" s="794"/>
      <c r="AX680" s="794"/>
      <c r="AY680" s="794"/>
      <c r="AZ680" s="794"/>
      <c r="BA680" s="794"/>
      <c r="BB680" s="794"/>
      <c r="BC680" s="794"/>
      <c r="BD680" s="794"/>
      <c r="BE680" s="794"/>
      <c r="BF680" s="794"/>
      <c r="BG680" s="794"/>
      <c r="BH680" s="794"/>
      <c r="BI680" s="794"/>
      <c r="BJ680" s="794"/>
      <c r="BK680" s="794"/>
      <c r="BL680" s="794"/>
      <c r="BM680" s="794"/>
      <c r="BN680" s="812" t="str">
        <f t="shared" si="159"/>
        <v/>
      </c>
      <c r="BO680" s="806" t="str">
        <f t="shared" si="160"/>
        <v/>
      </c>
      <c r="BP680" s="807" t="str">
        <f t="shared" si="161"/>
        <v/>
      </c>
      <c r="BQ680" s="807" t="str">
        <f t="shared" si="162"/>
        <v/>
      </c>
      <c r="BR680" s="808" t="str">
        <f t="shared" si="163"/>
        <v/>
      </c>
      <c r="BS680" s="793"/>
      <c r="BT680" s="794"/>
      <c r="BU680" s="794"/>
      <c r="BV680" s="794"/>
      <c r="BW680" s="794"/>
      <c r="BX680" s="794"/>
      <c r="BY680" s="794"/>
      <c r="BZ680" s="794"/>
      <c r="CA680" s="794"/>
      <c r="CB680" s="794"/>
      <c r="CC680" s="794"/>
      <c r="CD680" s="794"/>
      <c r="CE680" s="794"/>
      <c r="CF680" s="794"/>
      <c r="CG680" s="794"/>
      <c r="CH680" s="794"/>
      <c r="CI680" s="794"/>
      <c r="CJ680" s="794"/>
      <c r="CK680" s="794"/>
      <c r="CL680" s="794"/>
      <c r="CM680" s="794"/>
      <c r="CN680" s="794"/>
      <c r="CO680" s="794"/>
      <c r="CP680" s="794"/>
      <c r="CQ680" s="794"/>
      <c r="CR680" s="794"/>
      <c r="CS680" s="794"/>
      <c r="CT680" s="794"/>
      <c r="CU680" s="794"/>
      <c r="CV680" s="794"/>
      <c r="CW680" s="794"/>
      <c r="CX680" s="794"/>
      <c r="CY680" s="794"/>
      <c r="CZ680" s="794"/>
      <c r="DA680" s="794"/>
      <c r="DB680" s="794"/>
      <c r="DC680" s="794"/>
      <c r="DD680" s="794"/>
      <c r="DE680" s="794"/>
      <c r="DF680" s="794"/>
      <c r="DG680" s="794"/>
      <c r="DH680" s="794"/>
      <c r="DI680" s="794"/>
      <c r="DJ680" s="794"/>
      <c r="DK680" s="794"/>
      <c r="DL680" s="794"/>
      <c r="DM680" s="794"/>
      <c r="DN680" s="794"/>
      <c r="DO680" s="794"/>
      <c r="DP680" s="794"/>
      <c r="DQ680" s="794"/>
      <c r="DR680" s="812" t="str">
        <f t="shared" si="169"/>
        <v/>
      </c>
      <c r="DS680" s="806" t="str">
        <f t="shared" si="170"/>
        <v/>
      </c>
      <c r="DT680" s="807" t="str">
        <f t="shared" si="171"/>
        <v/>
      </c>
      <c r="DU680" s="807" t="str">
        <f t="shared" si="172"/>
        <v/>
      </c>
      <c r="DV680" s="808" t="str">
        <f t="shared" si="173"/>
        <v/>
      </c>
      <c r="DW680" s="793"/>
      <c r="DX680" s="794"/>
      <c r="DY680" s="794"/>
      <c r="DZ680" s="797"/>
      <c r="EA680" s="797"/>
      <c r="EB680" s="797"/>
      <c r="EC680" s="797"/>
      <c r="ED680" s="797"/>
      <c r="EE680" s="797"/>
      <c r="EF680" s="797"/>
      <c r="EG680" s="797"/>
      <c r="EH680" s="797"/>
      <c r="EI680" s="797"/>
      <c r="EJ680" s="797"/>
      <c r="EK680" s="797"/>
      <c r="EL680" s="797"/>
      <c r="EM680" s="794"/>
      <c r="EN680" s="794"/>
      <c r="EO680" s="794"/>
      <c r="EP680" s="794"/>
      <c r="EQ680" s="794"/>
      <c r="ER680" s="794"/>
      <c r="ES680" s="794"/>
      <c r="ET680" s="794"/>
      <c r="EU680" s="794"/>
      <c r="EV680" s="794"/>
      <c r="EW680" s="794"/>
      <c r="EX680" s="794"/>
      <c r="EY680" s="794"/>
      <c r="EZ680" s="797"/>
      <c r="FA680" s="794"/>
      <c r="FB680" s="794"/>
      <c r="FC680" s="794"/>
      <c r="FD680" s="794"/>
      <c r="FE680" s="794"/>
      <c r="FF680" s="794"/>
      <c r="FG680" s="794"/>
      <c r="FH680" s="794"/>
      <c r="FI680" s="794"/>
      <c r="FJ680" s="794"/>
      <c r="FK680" s="794"/>
      <c r="FL680" s="794"/>
      <c r="FM680" s="794"/>
      <c r="FN680" s="794"/>
      <c r="FO680" s="794"/>
      <c r="FP680" s="794"/>
      <c r="FQ680" s="794"/>
      <c r="FR680" s="794"/>
      <c r="FS680" s="794"/>
      <c r="FT680" s="794"/>
      <c r="FU680" s="794"/>
      <c r="FV680" s="812" t="str">
        <f t="shared" si="164"/>
        <v/>
      </c>
      <c r="FW680" s="806" t="str">
        <f t="shared" si="165"/>
        <v/>
      </c>
      <c r="FX680" s="807" t="str">
        <f t="shared" si="166"/>
        <v/>
      </c>
      <c r="FY680" s="807" t="str">
        <f t="shared" si="167"/>
        <v/>
      </c>
      <c r="FZ680" s="808" t="str">
        <f t="shared" si="168"/>
        <v/>
      </c>
    </row>
    <row r="681" spans="14:182" x14ac:dyDescent="0.2">
      <c r="N681" s="804">
        <f>SUM(AirVision!A680)</f>
        <v>0</v>
      </c>
      <c r="O681" s="793"/>
      <c r="P681" s="794"/>
      <c r="Q681" s="794"/>
      <c r="R681" s="794"/>
      <c r="S681" s="794"/>
      <c r="T681" s="794"/>
      <c r="U681" s="794"/>
      <c r="V681" s="794"/>
      <c r="W681" s="794"/>
      <c r="X681" s="794"/>
      <c r="Y681" s="794"/>
      <c r="Z681" s="794"/>
      <c r="AA681" s="794"/>
      <c r="AB681" s="794"/>
      <c r="AC681" s="794"/>
      <c r="AD681" s="794"/>
      <c r="AE681" s="794"/>
      <c r="AF681" s="794"/>
      <c r="AG681" s="794"/>
      <c r="AH681" s="794"/>
      <c r="AI681" s="794"/>
      <c r="AJ681" s="794"/>
      <c r="AK681" s="794"/>
      <c r="AL681" s="794"/>
      <c r="AM681" s="794"/>
      <c r="AN681" s="794"/>
      <c r="AO681" s="794"/>
      <c r="AP681" s="794"/>
      <c r="AQ681" s="794"/>
      <c r="AR681" s="794"/>
      <c r="AS681" s="794"/>
      <c r="AT681" s="794"/>
      <c r="AU681" s="794"/>
      <c r="AV681" s="794"/>
      <c r="AW681" s="794"/>
      <c r="AX681" s="794"/>
      <c r="AY681" s="794"/>
      <c r="AZ681" s="794"/>
      <c r="BA681" s="794"/>
      <c r="BB681" s="794"/>
      <c r="BC681" s="794"/>
      <c r="BD681" s="794"/>
      <c r="BE681" s="794"/>
      <c r="BF681" s="794"/>
      <c r="BG681" s="794"/>
      <c r="BH681" s="794"/>
      <c r="BI681" s="794"/>
      <c r="BJ681" s="794"/>
      <c r="BK681" s="794"/>
      <c r="BL681" s="794"/>
      <c r="BM681" s="794"/>
      <c r="BN681" s="812" t="str">
        <f t="shared" si="159"/>
        <v/>
      </c>
      <c r="BO681" s="806" t="str">
        <f t="shared" si="160"/>
        <v/>
      </c>
      <c r="BP681" s="807" t="str">
        <f t="shared" si="161"/>
        <v/>
      </c>
      <c r="BQ681" s="807" t="str">
        <f t="shared" si="162"/>
        <v/>
      </c>
      <c r="BR681" s="808" t="str">
        <f t="shared" si="163"/>
        <v/>
      </c>
      <c r="BS681" s="793"/>
      <c r="BT681" s="794"/>
      <c r="BU681" s="794"/>
      <c r="BV681" s="794"/>
      <c r="BW681" s="794"/>
      <c r="BX681" s="794"/>
      <c r="BY681" s="794"/>
      <c r="BZ681" s="794"/>
      <c r="CA681" s="794"/>
      <c r="CB681" s="794"/>
      <c r="CC681" s="794"/>
      <c r="CD681" s="794"/>
      <c r="CE681" s="794"/>
      <c r="CF681" s="794"/>
      <c r="CG681" s="794"/>
      <c r="CH681" s="794"/>
      <c r="CI681" s="794"/>
      <c r="CJ681" s="794"/>
      <c r="CK681" s="794"/>
      <c r="CL681" s="794"/>
      <c r="CM681" s="794"/>
      <c r="CN681" s="794"/>
      <c r="CO681" s="794"/>
      <c r="CP681" s="794"/>
      <c r="CQ681" s="794"/>
      <c r="CR681" s="794"/>
      <c r="CS681" s="794"/>
      <c r="CT681" s="794"/>
      <c r="CU681" s="794"/>
      <c r="CV681" s="794"/>
      <c r="CW681" s="794"/>
      <c r="CX681" s="794"/>
      <c r="CY681" s="794"/>
      <c r="CZ681" s="794"/>
      <c r="DA681" s="794"/>
      <c r="DB681" s="794"/>
      <c r="DC681" s="794"/>
      <c r="DD681" s="794"/>
      <c r="DE681" s="794"/>
      <c r="DF681" s="794"/>
      <c r="DG681" s="794"/>
      <c r="DH681" s="794"/>
      <c r="DI681" s="794"/>
      <c r="DJ681" s="794"/>
      <c r="DK681" s="794"/>
      <c r="DL681" s="794"/>
      <c r="DM681" s="794"/>
      <c r="DN681" s="794"/>
      <c r="DO681" s="794"/>
      <c r="DP681" s="794"/>
      <c r="DQ681" s="794"/>
      <c r="DR681" s="812" t="str">
        <f t="shared" si="169"/>
        <v/>
      </c>
      <c r="DS681" s="806" t="str">
        <f t="shared" si="170"/>
        <v/>
      </c>
      <c r="DT681" s="807" t="str">
        <f t="shared" si="171"/>
        <v/>
      </c>
      <c r="DU681" s="807" t="str">
        <f t="shared" si="172"/>
        <v/>
      </c>
      <c r="DV681" s="808" t="str">
        <f t="shared" si="173"/>
        <v/>
      </c>
      <c r="DW681" s="793"/>
      <c r="DX681" s="794"/>
      <c r="DY681" s="794"/>
      <c r="DZ681" s="797"/>
      <c r="EA681" s="797"/>
      <c r="EB681" s="797"/>
      <c r="EC681" s="797"/>
      <c r="ED681" s="797"/>
      <c r="EE681" s="797"/>
      <c r="EF681" s="797"/>
      <c r="EG681" s="797"/>
      <c r="EH681" s="797"/>
      <c r="EI681" s="797"/>
      <c r="EJ681" s="797"/>
      <c r="EK681" s="797"/>
      <c r="EL681" s="797"/>
      <c r="EM681" s="794"/>
      <c r="EN681" s="794"/>
      <c r="EO681" s="794"/>
      <c r="EP681" s="794"/>
      <c r="EQ681" s="794"/>
      <c r="ER681" s="794"/>
      <c r="ES681" s="794"/>
      <c r="ET681" s="794"/>
      <c r="EU681" s="794"/>
      <c r="EV681" s="794"/>
      <c r="EW681" s="794"/>
      <c r="EX681" s="794"/>
      <c r="EY681" s="794"/>
      <c r="EZ681" s="797"/>
      <c r="FA681" s="794"/>
      <c r="FB681" s="794"/>
      <c r="FC681" s="794"/>
      <c r="FD681" s="794"/>
      <c r="FE681" s="794"/>
      <c r="FF681" s="794"/>
      <c r="FG681" s="794"/>
      <c r="FH681" s="794"/>
      <c r="FI681" s="794"/>
      <c r="FJ681" s="794"/>
      <c r="FK681" s="794"/>
      <c r="FL681" s="794"/>
      <c r="FM681" s="794"/>
      <c r="FN681" s="794"/>
      <c r="FO681" s="794"/>
      <c r="FP681" s="794"/>
      <c r="FQ681" s="794"/>
      <c r="FR681" s="794"/>
      <c r="FS681" s="794"/>
      <c r="FT681" s="794"/>
      <c r="FU681" s="794"/>
      <c r="FV681" s="812" t="str">
        <f t="shared" si="164"/>
        <v/>
      </c>
      <c r="FW681" s="806" t="str">
        <f t="shared" si="165"/>
        <v/>
      </c>
      <c r="FX681" s="807" t="str">
        <f t="shared" si="166"/>
        <v/>
      </c>
      <c r="FY681" s="807" t="str">
        <f t="shared" si="167"/>
        <v/>
      </c>
      <c r="FZ681" s="808" t="str">
        <f t="shared" si="168"/>
        <v/>
      </c>
    </row>
    <row r="682" spans="14:182" x14ac:dyDescent="0.2">
      <c r="N682" s="804">
        <f>SUM(AirVision!A681)</f>
        <v>0</v>
      </c>
      <c r="O682" s="793"/>
      <c r="P682" s="794"/>
      <c r="Q682" s="794"/>
      <c r="R682" s="794"/>
      <c r="S682" s="794"/>
      <c r="T682" s="794"/>
      <c r="U682" s="794"/>
      <c r="V682" s="794"/>
      <c r="W682" s="794"/>
      <c r="X682" s="794"/>
      <c r="Y682" s="794"/>
      <c r="Z682" s="794"/>
      <c r="AA682" s="794"/>
      <c r="AB682" s="794"/>
      <c r="AC682" s="794"/>
      <c r="AD682" s="794"/>
      <c r="AE682" s="794"/>
      <c r="AF682" s="794"/>
      <c r="AG682" s="794"/>
      <c r="AH682" s="794"/>
      <c r="AI682" s="794"/>
      <c r="AJ682" s="794"/>
      <c r="AK682" s="794"/>
      <c r="AL682" s="794"/>
      <c r="AM682" s="794"/>
      <c r="AN682" s="794"/>
      <c r="AO682" s="794"/>
      <c r="AP682" s="794"/>
      <c r="AQ682" s="794"/>
      <c r="AR682" s="794"/>
      <c r="AS682" s="794"/>
      <c r="AT682" s="794"/>
      <c r="AU682" s="794"/>
      <c r="AV682" s="794"/>
      <c r="AW682" s="794"/>
      <c r="AX682" s="794"/>
      <c r="AY682" s="794"/>
      <c r="AZ682" s="794"/>
      <c r="BA682" s="794"/>
      <c r="BB682" s="794"/>
      <c r="BC682" s="794"/>
      <c r="BD682" s="794"/>
      <c r="BE682" s="794"/>
      <c r="BF682" s="794"/>
      <c r="BG682" s="794"/>
      <c r="BH682" s="794"/>
      <c r="BI682" s="794"/>
      <c r="BJ682" s="794"/>
      <c r="BK682" s="794"/>
      <c r="BL682" s="794"/>
      <c r="BM682" s="794"/>
      <c r="BN682" s="812" t="str">
        <f t="shared" si="159"/>
        <v/>
      </c>
      <c r="BO682" s="806" t="str">
        <f t="shared" si="160"/>
        <v/>
      </c>
      <c r="BP682" s="807" t="str">
        <f t="shared" si="161"/>
        <v/>
      </c>
      <c r="BQ682" s="807" t="str">
        <f t="shared" si="162"/>
        <v/>
      </c>
      <c r="BR682" s="808" t="str">
        <f t="shared" si="163"/>
        <v/>
      </c>
      <c r="BS682" s="793"/>
      <c r="BT682" s="794"/>
      <c r="BU682" s="794"/>
      <c r="BV682" s="794"/>
      <c r="BW682" s="794"/>
      <c r="BX682" s="794"/>
      <c r="BY682" s="794"/>
      <c r="BZ682" s="794"/>
      <c r="CA682" s="794"/>
      <c r="CB682" s="794"/>
      <c r="CC682" s="794"/>
      <c r="CD682" s="794"/>
      <c r="CE682" s="794"/>
      <c r="CF682" s="794"/>
      <c r="CG682" s="794"/>
      <c r="CH682" s="794"/>
      <c r="CI682" s="794"/>
      <c r="CJ682" s="794"/>
      <c r="CK682" s="794"/>
      <c r="CL682" s="794"/>
      <c r="CM682" s="794"/>
      <c r="CN682" s="794"/>
      <c r="CO682" s="794"/>
      <c r="CP682" s="794"/>
      <c r="CQ682" s="794"/>
      <c r="CR682" s="794"/>
      <c r="CS682" s="794"/>
      <c r="CT682" s="794"/>
      <c r="CU682" s="794"/>
      <c r="CV682" s="794"/>
      <c r="CW682" s="794"/>
      <c r="CX682" s="794"/>
      <c r="CY682" s="794"/>
      <c r="CZ682" s="794"/>
      <c r="DA682" s="794"/>
      <c r="DB682" s="794"/>
      <c r="DC682" s="794"/>
      <c r="DD682" s="794"/>
      <c r="DE682" s="794"/>
      <c r="DF682" s="794"/>
      <c r="DG682" s="794"/>
      <c r="DH682" s="794"/>
      <c r="DI682" s="794"/>
      <c r="DJ682" s="794"/>
      <c r="DK682" s="794"/>
      <c r="DL682" s="794"/>
      <c r="DM682" s="794"/>
      <c r="DN682" s="794"/>
      <c r="DO682" s="794"/>
      <c r="DP682" s="794"/>
      <c r="DQ682" s="794"/>
      <c r="DR682" s="812" t="str">
        <f t="shared" si="169"/>
        <v/>
      </c>
      <c r="DS682" s="806" t="str">
        <f t="shared" si="170"/>
        <v/>
      </c>
      <c r="DT682" s="807" t="str">
        <f t="shared" si="171"/>
        <v/>
      </c>
      <c r="DU682" s="807" t="str">
        <f t="shared" si="172"/>
        <v/>
      </c>
      <c r="DV682" s="808" t="str">
        <f t="shared" si="173"/>
        <v/>
      </c>
      <c r="DW682" s="793"/>
      <c r="DX682" s="794"/>
      <c r="DY682" s="794"/>
      <c r="DZ682" s="797"/>
      <c r="EA682" s="797"/>
      <c r="EB682" s="797"/>
      <c r="EC682" s="797"/>
      <c r="ED682" s="797"/>
      <c r="EE682" s="797"/>
      <c r="EF682" s="797"/>
      <c r="EG682" s="797"/>
      <c r="EH682" s="797"/>
      <c r="EI682" s="797"/>
      <c r="EJ682" s="797"/>
      <c r="EK682" s="797"/>
      <c r="EL682" s="797"/>
      <c r="EM682" s="794"/>
      <c r="EN682" s="794"/>
      <c r="EO682" s="794"/>
      <c r="EP682" s="794"/>
      <c r="EQ682" s="794"/>
      <c r="ER682" s="794"/>
      <c r="ES682" s="794"/>
      <c r="ET682" s="794"/>
      <c r="EU682" s="794"/>
      <c r="EV682" s="794"/>
      <c r="EW682" s="794"/>
      <c r="EX682" s="794"/>
      <c r="EY682" s="794"/>
      <c r="EZ682" s="797"/>
      <c r="FA682" s="794"/>
      <c r="FB682" s="794"/>
      <c r="FC682" s="794"/>
      <c r="FD682" s="794"/>
      <c r="FE682" s="794"/>
      <c r="FF682" s="794"/>
      <c r="FG682" s="794"/>
      <c r="FH682" s="794"/>
      <c r="FI682" s="794"/>
      <c r="FJ682" s="794"/>
      <c r="FK682" s="794"/>
      <c r="FL682" s="794"/>
      <c r="FM682" s="794"/>
      <c r="FN682" s="794"/>
      <c r="FO682" s="794"/>
      <c r="FP682" s="794"/>
      <c r="FQ682" s="794"/>
      <c r="FR682" s="794"/>
      <c r="FS682" s="794"/>
      <c r="FT682" s="794"/>
      <c r="FU682" s="794"/>
      <c r="FV682" s="812" t="str">
        <f t="shared" si="164"/>
        <v/>
      </c>
      <c r="FW682" s="806" t="str">
        <f t="shared" si="165"/>
        <v/>
      </c>
      <c r="FX682" s="807" t="str">
        <f t="shared" si="166"/>
        <v/>
      </c>
      <c r="FY682" s="807" t="str">
        <f t="shared" si="167"/>
        <v/>
      </c>
      <c r="FZ682" s="808" t="str">
        <f t="shared" si="168"/>
        <v/>
      </c>
    </row>
    <row r="683" spans="14:182" x14ac:dyDescent="0.2">
      <c r="N683" s="804">
        <f>SUM(AirVision!A682)</f>
        <v>0</v>
      </c>
      <c r="O683" s="793"/>
      <c r="P683" s="794"/>
      <c r="Q683" s="794"/>
      <c r="R683" s="794"/>
      <c r="S683" s="794"/>
      <c r="T683" s="794"/>
      <c r="U683" s="794"/>
      <c r="V683" s="794"/>
      <c r="W683" s="794"/>
      <c r="X683" s="794"/>
      <c r="Y683" s="794"/>
      <c r="Z683" s="794"/>
      <c r="AA683" s="794"/>
      <c r="AB683" s="794"/>
      <c r="AC683" s="794"/>
      <c r="AD683" s="794"/>
      <c r="AE683" s="794"/>
      <c r="AF683" s="794"/>
      <c r="AG683" s="794"/>
      <c r="AH683" s="794"/>
      <c r="AI683" s="794"/>
      <c r="AJ683" s="794"/>
      <c r="AK683" s="794"/>
      <c r="AL683" s="794"/>
      <c r="AM683" s="794"/>
      <c r="AN683" s="794"/>
      <c r="AO683" s="794"/>
      <c r="AP683" s="794"/>
      <c r="AQ683" s="794"/>
      <c r="AR683" s="794"/>
      <c r="AS683" s="794"/>
      <c r="AT683" s="794"/>
      <c r="AU683" s="794"/>
      <c r="AV683" s="794"/>
      <c r="AW683" s="794"/>
      <c r="AX683" s="794"/>
      <c r="AY683" s="794"/>
      <c r="AZ683" s="794"/>
      <c r="BA683" s="794"/>
      <c r="BB683" s="794"/>
      <c r="BC683" s="794"/>
      <c r="BD683" s="794"/>
      <c r="BE683" s="794"/>
      <c r="BF683" s="794"/>
      <c r="BG683" s="794"/>
      <c r="BH683" s="794"/>
      <c r="BI683" s="794"/>
      <c r="BJ683" s="794"/>
      <c r="BK683" s="794"/>
      <c r="BL683" s="794"/>
      <c r="BM683" s="794"/>
      <c r="BN683" s="812" t="str">
        <f t="shared" si="159"/>
        <v/>
      </c>
      <c r="BO683" s="806" t="str">
        <f t="shared" si="160"/>
        <v/>
      </c>
      <c r="BP683" s="807" t="str">
        <f t="shared" si="161"/>
        <v/>
      </c>
      <c r="BQ683" s="807" t="str">
        <f t="shared" si="162"/>
        <v/>
      </c>
      <c r="BR683" s="808" t="str">
        <f t="shared" si="163"/>
        <v/>
      </c>
      <c r="BS683" s="793"/>
      <c r="BT683" s="794"/>
      <c r="BU683" s="794"/>
      <c r="BV683" s="794"/>
      <c r="BW683" s="794"/>
      <c r="BX683" s="794"/>
      <c r="BY683" s="794"/>
      <c r="BZ683" s="794"/>
      <c r="CA683" s="794"/>
      <c r="CB683" s="794"/>
      <c r="CC683" s="794"/>
      <c r="CD683" s="794"/>
      <c r="CE683" s="794"/>
      <c r="CF683" s="794"/>
      <c r="CG683" s="794"/>
      <c r="CH683" s="794"/>
      <c r="CI683" s="794"/>
      <c r="CJ683" s="794"/>
      <c r="CK683" s="794"/>
      <c r="CL683" s="794"/>
      <c r="CM683" s="794"/>
      <c r="CN683" s="794"/>
      <c r="CO683" s="794"/>
      <c r="CP683" s="794"/>
      <c r="CQ683" s="794"/>
      <c r="CR683" s="794"/>
      <c r="CS683" s="794"/>
      <c r="CT683" s="794"/>
      <c r="CU683" s="794"/>
      <c r="CV683" s="794"/>
      <c r="CW683" s="794"/>
      <c r="CX683" s="794"/>
      <c r="CY683" s="794"/>
      <c r="CZ683" s="794"/>
      <c r="DA683" s="794"/>
      <c r="DB683" s="794"/>
      <c r="DC683" s="794"/>
      <c r="DD683" s="794"/>
      <c r="DE683" s="794"/>
      <c r="DF683" s="794"/>
      <c r="DG683" s="794"/>
      <c r="DH683" s="794"/>
      <c r="DI683" s="794"/>
      <c r="DJ683" s="794"/>
      <c r="DK683" s="794"/>
      <c r="DL683" s="794"/>
      <c r="DM683" s="794"/>
      <c r="DN683" s="794"/>
      <c r="DO683" s="794"/>
      <c r="DP683" s="794"/>
      <c r="DQ683" s="794"/>
      <c r="DR683" s="812" t="str">
        <f t="shared" si="169"/>
        <v/>
      </c>
      <c r="DS683" s="806" t="str">
        <f t="shared" si="170"/>
        <v/>
      </c>
      <c r="DT683" s="807" t="str">
        <f t="shared" si="171"/>
        <v/>
      </c>
      <c r="DU683" s="807" t="str">
        <f t="shared" si="172"/>
        <v/>
      </c>
      <c r="DV683" s="808" t="str">
        <f t="shared" si="173"/>
        <v/>
      </c>
      <c r="DW683" s="793"/>
      <c r="DX683" s="794"/>
      <c r="DY683" s="794"/>
      <c r="DZ683" s="797"/>
      <c r="EA683" s="797"/>
      <c r="EB683" s="797"/>
      <c r="EC683" s="797"/>
      <c r="ED683" s="797"/>
      <c r="EE683" s="797"/>
      <c r="EF683" s="797"/>
      <c r="EG683" s="797"/>
      <c r="EH683" s="797"/>
      <c r="EI683" s="797"/>
      <c r="EJ683" s="797"/>
      <c r="EK683" s="797"/>
      <c r="EL683" s="797"/>
      <c r="EM683" s="794"/>
      <c r="EN683" s="794"/>
      <c r="EO683" s="794"/>
      <c r="EP683" s="794"/>
      <c r="EQ683" s="794"/>
      <c r="ER683" s="794"/>
      <c r="ES683" s="794"/>
      <c r="ET683" s="794"/>
      <c r="EU683" s="794"/>
      <c r="EV683" s="794"/>
      <c r="EW683" s="794"/>
      <c r="EX683" s="794"/>
      <c r="EY683" s="794"/>
      <c r="EZ683" s="797"/>
      <c r="FA683" s="794"/>
      <c r="FB683" s="794"/>
      <c r="FC683" s="794"/>
      <c r="FD683" s="794"/>
      <c r="FE683" s="794"/>
      <c r="FF683" s="794"/>
      <c r="FG683" s="794"/>
      <c r="FH683" s="794"/>
      <c r="FI683" s="794"/>
      <c r="FJ683" s="794"/>
      <c r="FK683" s="794"/>
      <c r="FL683" s="794"/>
      <c r="FM683" s="794"/>
      <c r="FN683" s="794"/>
      <c r="FO683" s="794"/>
      <c r="FP683" s="794"/>
      <c r="FQ683" s="794"/>
      <c r="FR683" s="794"/>
      <c r="FS683" s="794"/>
      <c r="FT683" s="794"/>
      <c r="FU683" s="794"/>
      <c r="FV683" s="812" t="str">
        <f t="shared" si="164"/>
        <v/>
      </c>
      <c r="FW683" s="806" t="str">
        <f t="shared" si="165"/>
        <v/>
      </c>
      <c r="FX683" s="807" t="str">
        <f t="shared" si="166"/>
        <v/>
      </c>
      <c r="FY683" s="807" t="str">
        <f t="shared" si="167"/>
        <v/>
      </c>
      <c r="FZ683" s="808" t="str">
        <f t="shared" si="168"/>
        <v/>
      </c>
    </row>
    <row r="684" spans="14:182" x14ac:dyDescent="0.2">
      <c r="N684" s="804">
        <f>SUM(AirVision!A683)</f>
        <v>0</v>
      </c>
      <c r="O684" s="793"/>
      <c r="P684" s="794"/>
      <c r="Q684" s="794"/>
      <c r="R684" s="794"/>
      <c r="S684" s="794"/>
      <c r="T684" s="794"/>
      <c r="U684" s="794"/>
      <c r="V684" s="794"/>
      <c r="W684" s="794"/>
      <c r="X684" s="794"/>
      <c r="Y684" s="794"/>
      <c r="Z684" s="794"/>
      <c r="AA684" s="794"/>
      <c r="AB684" s="794"/>
      <c r="AC684" s="794"/>
      <c r="AD684" s="794"/>
      <c r="AE684" s="794"/>
      <c r="AF684" s="794"/>
      <c r="AG684" s="794"/>
      <c r="AH684" s="794"/>
      <c r="AI684" s="794"/>
      <c r="AJ684" s="794"/>
      <c r="AK684" s="794"/>
      <c r="AL684" s="794"/>
      <c r="AM684" s="794"/>
      <c r="AN684" s="794"/>
      <c r="AO684" s="794"/>
      <c r="AP684" s="794"/>
      <c r="AQ684" s="794"/>
      <c r="AR684" s="794"/>
      <c r="AS684" s="794"/>
      <c r="AT684" s="794"/>
      <c r="AU684" s="794"/>
      <c r="AV684" s="794"/>
      <c r="AW684" s="794"/>
      <c r="AX684" s="794"/>
      <c r="AY684" s="794"/>
      <c r="AZ684" s="794"/>
      <c r="BA684" s="794"/>
      <c r="BB684" s="794"/>
      <c r="BC684" s="794"/>
      <c r="BD684" s="794"/>
      <c r="BE684" s="794"/>
      <c r="BF684" s="794"/>
      <c r="BG684" s="794"/>
      <c r="BH684" s="794"/>
      <c r="BI684" s="794"/>
      <c r="BJ684" s="794"/>
      <c r="BK684" s="794"/>
      <c r="BL684" s="794"/>
      <c r="BM684" s="794"/>
      <c r="BN684" s="812" t="str">
        <f t="shared" si="159"/>
        <v/>
      </c>
      <c r="BO684" s="806" t="str">
        <f t="shared" si="160"/>
        <v/>
      </c>
      <c r="BP684" s="807" t="str">
        <f t="shared" si="161"/>
        <v/>
      </c>
      <c r="BQ684" s="807" t="str">
        <f t="shared" si="162"/>
        <v/>
      </c>
      <c r="BR684" s="808" t="str">
        <f t="shared" si="163"/>
        <v/>
      </c>
      <c r="BS684" s="793"/>
      <c r="BT684" s="794"/>
      <c r="BU684" s="794"/>
      <c r="BV684" s="794"/>
      <c r="BW684" s="794"/>
      <c r="BX684" s="794"/>
      <c r="BY684" s="794"/>
      <c r="BZ684" s="794"/>
      <c r="CA684" s="794"/>
      <c r="CB684" s="794"/>
      <c r="CC684" s="794"/>
      <c r="CD684" s="794"/>
      <c r="CE684" s="794"/>
      <c r="CF684" s="794"/>
      <c r="CG684" s="794"/>
      <c r="CH684" s="794"/>
      <c r="CI684" s="794"/>
      <c r="CJ684" s="794"/>
      <c r="CK684" s="794"/>
      <c r="CL684" s="794"/>
      <c r="CM684" s="794"/>
      <c r="CN684" s="794"/>
      <c r="CO684" s="794"/>
      <c r="CP684" s="794"/>
      <c r="CQ684" s="794"/>
      <c r="CR684" s="794"/>
      <c r="CS684" s="794"/>
      <c r="CT684" s="794"/>
      <c r="CU684" s="794"/>
      <c r="CV684" s="794"/>
      <c r="CW684" s="794"/>
      <c r="CX684" s="794"/>
      <c r="CY684" s="794"/>
      <c r="CZ684" s="794"/>
      <c r="DA684" s="794"/>
      <c r="DB684" s="794"/>
      <c r="DC684" s="794"/>
      <c r="DD684" s="794"/>
      <c r="DE684" s="794"/>
      <c r="DF684" s="794"/>
      <c r="DG684" s="794"/>
      <c r="DH684" s="794"/>
      <c r="DI684" s="794"/>
      <c r="DJ684" s="794"/>
      <c r="DK684" s="794"/>
      <c r="DL684" s="794"/>
      <c r="DM684" s="794"/>
      <c r="DN684" s="794"/>
      <c r="DO684" s="794"/>
      <c r="DP684" s="794"/>
      <c r="DQ684" s="794"/>
      <c r="DR684" s="812" t="str">
        <f t="shared" si="169"/>
        <v/>
      </c>
      <c r="DS684" s="806" t="str">
        <f t="shared" si="170"/>
        <v/>
      </c>
      <c r="DT684" s="807" t="str">
        <f t="shared" si="171"/>
        <v/>
      </c>
      <c r="DU684" s="807" t="str">
        <f t="shared" si="172"/>
        <v/>
      </c>
      <c r="DV684" s="808" t="str">
        <f t="shared" si="173"/>
        <v/>
      </c>
      <c r="DW684" s="793"/>
      <c r="DX684" s="794"/>
      <c r="DY684" s="794"/>
      <c r="DZ684" s="797"/>
      <c r="EA684" s="797"/>
      <c r="EB684" s="797"/>
      <c r="EC684" s="797"/>
      <c r="ED684" s="797"/>
      <c r="EE684" s="797"/>
      <c r="EF684" s="797"/>
      <c r="EG684" s="797"/>
      <c r="EH684" s="797"/>
      <c r="EI684" s="797"/>
      <c r="EJ684" s="797"/>
      <c r="EK684" s="797"/>
      <c r="EL684" s="797"/>
      <c r="EM684" s="794"/>
      <c r="EN684" s="794"/>
      <c r="EO684" s="794"/>
      <c r="EP684" s="794"/>
      <c r="EQ684" s="794"/>
      <c r="ER684" s="794"/>
      <c r="ES684" s="794"/>
      <c r="ET684" s="794"/>
      <c r="EU684" s="794"/>
      <c r="EV684" s="794"/>
      <c r="EW684" s="794"/>
      <c r="EX684" s="794"/>
      <c r="EY684" s="794"/>
      <c r="EZ684" s="797"/>
      <c r="FA684" s="794"/>
      <c r="FB684" s="794"/>
      <c r="FC684" s="794"/>
      <c r="FD684" s="794"/>
      <c r="FE684" s="794"/>
      <c r="FF684" s="794"/>
      <c r="FG684" s="794"/>
      <c r="FH684" s="794"/>
      <c r="FI684" s="794"/>
      <c r="FJ684" s="794"/>
      <c r="FK684" s="794"/>
      <c r="FL684" s="794"/>
      <c r="FM684" s="794"/>
      <c r="FN684" s="794"/>
      <c r="FO684" s="794"/>
      <c r="FP684" s="794"/>
      <c r="FQ684" s="794"/>
      <c r="FR684" s="794"/>
      <c r="FS684" s="794"/>
      <c r="FT684" s="794"/>
      <c r="FU684" s="794"/>
      <c r="FV684" s="812" t="str">
        <f t="shared" si="164"/>
        <v/>
      </c>
      <c r="FW684" s="806" t="str">
        <f t="shared" si="165"/>
        <v/>
      </c>
      <c r="FX684" s="807" t="str">
        <f t="shared" si="166"/>
        <v/>
      </c>
      <c r="FY684" s="807" t="str">
        <f t="shared" si="167"/>
        <v/>
      </c>
      <c r="FZ684" s="808" t="str">
        <f t="shared" si="168"/>
        <v/>
      </c>
    </row>
    <row r="685" spans="14:182" x14ac:dyDescent="0.2">
      <c r="N685" s="804">
        <f>SUM(AirVision!A684)</f>
        <v>0</v>
      </c>
      <c r="O685" s="793"/>
      <c r="P685" s="794"/>
      <c r="Q685" s="794"/>
      <c r="R685" s="794"/>
      <c r="S685" s="794"/>
      <c r="T685" s="794"/>
      <c r="U685" s="794"/>
      <c r="V685" s="794"/>
      <c r="W685" s="794"/>
      <c r="X685" s="794"/>
      <c r="Y685" s="794"/>
      <c r="Z685" s="794"/>
      <c r="AA685" s="794"/>
      <c r="AB685" s="794"/>
      <c r="AC685" s="794"/>
      <c r="AD685" s="794"/>
      <c r="AE685" s="794"/>
      <c r="AF685" s="794"/>
      <c r="AG685" s="794"/>
      <c r="AH685" s="794"/>
      <c r="AI685" s="794"/>
      <c r="AJ685" s="794"/>
      <c r="AK685" s="794"/>
      <c r="AL685" s="794"/>
      <c r="AM685" s="794"/>
      <c r="AN685" s="794"/>
      <c r="AO685" s="794"/>
      <c r="AP685" s="794"/>
      <c r="AQ685" s="794"/>
      <c r="AR685" s="794"/>
      <c r="AS685" s="794"/>
      <c r="AT685" s="794"/>
      <c r="AU685" s="794"/>
      <c r="AV685" s="794"/>
      <c r="AW685" s="794"/>
      <c r="AX685" s="794"/>
      <c r="AY685" s="794"/>
      <c r="AZ685" s="794"/>
      <c r="BA685" s="794"/>
      <c r="BB685" s="794"/>
      <c r="BC685" s="794"/>
      <c r="BD685" s="794"/>
      <c r="BE685" s="794"/>
      <c r="BF685" s="794"/>
      <c r="BG685" s="794"/>
      <c r="BH685" s="794"/>
      <c r="BI685" s="794"/>
      <c r="BJ685" s="794"/>
      <c r="BK685" s="794"/>
      <c r="BL685" s="794"/>
      <c r="BM685" s="794"/>
      <c r="BN685" s="812" t="str">
        <f t="shared" si="159"/>
        <v/>
      </c>
      <c r="BO685" s="806" t="str">
        <f t="shared" si="160"/>
        <v/>
      </c>
      <c r="BP685" s="807" t="str">
        <f t="shared" si="161"/>
        <v/>
      </c>
      <c r="BQ685" s="807" t="str">
        <f t="shared" si="162"/>
        <v/>
      </c>
      <c r="BR685" s="808" t="str">
        <f t="shared" si="163"/>
        <v/>
      </c>
      <c r="BS685" s="793"/>
      <c r="BT685" s="794"/>
      <c r="BU685" s="794"/>
      <c r="BV685" s="794"/>
      <c r="BW685" s="794"/>
      <c r="BX685" s="794"/>
      <c r="BY685" s="794"/>
      <c r="BZ685" s="794"/>
      <c r="CA685" s="794"/>
      <c r="CB685" s="794"/>
      <c r="CC685" s="794"/>
      <c r="CD685" s="794"/>
      <c r="CE685" s="794"/>
      <c r="CF685" s="794"/>
      <c r="CG685" s="794"/>
      <c r="CH685" s="794"/>
      <c r="CI685" s="794"/>
      <c r="CJ685" s="794"/>
      <c r="CK685" s="794"/>
      <c r="CL685" s="794"/>
      <c r="CM685" s="794"/>
      <c r="CN685" s="794"/>
      <c r="CO685" s="794"/>
      <c r="CP685" s="794"/>
      <c r="CQ685" s="794"/>
      <c r="CR685" s="794"/>
      <c r="CS685" s="794"/>
      <c r="CT685" s="794"/>
      <c r="CU685" s="794"/>
      <c r="CV685" s="794"/>
      <c r="CW685" s="794"/>
      <c r="CX685" s="794"/>
      <c r="CY685" s="794"/>
      <c r="CZ685" s="794"/>
      <c r="DA685" s="794"/>
      <c r="DB685" s="794"/>
      <c r="DC685" s="794"/>
      <c r="DD685" s="794"/>
      <c r="DE685" s="794"/>
      <c r="DF685" s="794"/>
      <c r="DG685" s="794"/>
      <c r="DH685" s="794"/>
      <c r="DI685" s="794"/>
      <c r="DJ685" s="794"/>
      <c r="DK685" s="794"/>
      <c r="DL685" s="794"/>
      <c r="DM685" s="794"/>
      <c r="DN685" s="794"/>
      <c r="DO685" s="794"/>
      <c r="DP685" s="794"/>
      <c r="DQ685" s="794"/>
      <c r="DR685" s="812" t="str">
        <f t="shared" si="169"/>
        <v/>
      </c>
      <c r="DS685" s="806" t="str">
        <f t="shared" si="170"/>
        <v/>
      </c>
      <c r="DT685" s="807" t="str">
        <f t="shared" si="171"/>
        <v/>
      </c>
      <c r="DU685" s="807" t="str">
        <f t="shared" si="172"/>
        <v/>
      </c>
      <c r="DV685" s="808" t="str">
        <f t="shared" si="173"/>
        <v/>
      </c>
      <c r="DW685" s="793"/>
      <c r="DX685" s="794"/>
      <c r="DY685" s="794"/>
      <c r="DZ685" s="797"/>
      <c r="EA685" s="797"/>
      <c r="EB685" s="797"/>
      <c r="EC685" s="797"/>
      <c r="ED685" s="797"/>
      <c r="EE685" s="797"/>
      <c r="EF685" s="797"/>
      <c r="EG685" s="797"/>
      <c r="EH685" s="797"/>
      <c r="EI685" s="797"/>
      <c r="EJ685" s="797"/>
      <c r="EK685" s="797"/>
      <c r="EL685" s="797"/>
      <c r="EM685" s="794"/>
      <c r="EN685" s="794"/>
      <c r="EO685" s="794"/>
      <c r="EP685" s="794"/>
      <c r="EQ685" s="794"/>
      <c r="ER685" s="794"/>
      <c r="ES685" s="794"/>
      <c r="ET685" s="794"/>
      <c r="EU685" s="794"/>
      <c r="EV685" s="794"/>
      <c r="EW685" s="794"/>
      <c r="EX685" s="794"/>
      <c r="EY685" s="794"/>
      <c r="EZ685" s="797"/>
      <c r="FA685" s="794"/>
      <c r="FB685" s="794"/>
      <c r="FC685" s="794"/>
      <c r="FD685" s="794"/>
      <c r="FE685" s="794"/>
      <c r="FF685" s="794"/>
      <c r="FG685" s="794"/>
      <c r="FH685" s="794"/>
      <c r="FI685" s="794"/>
      <c r="FJ685" s="794"/>
      <c r="FK685" s="794"/>
      <c r="FL685" s="794"/>
      <c r="FM685" s="794"/>
      <c r="FN685" s="794"/>
      <c r="FO685" s="794"/>
      <c r="FP685" s="794"/>
      <c r="FQ685" s="794"/>
      <c r="FR685" s="794"/>
      <c r="FS685" s="794"/>
      <c r="FT685" s="794"/>
      <c r="FU685" s="794"/>
      <c r="FV685" s="812" t="str">
        <f t="shared" si="164"/>
        <v/>
      </c>
      <c r="FW685" s="806" t="str">
        <f t="shared" si="165"/>
        <v/>
      </c>
      <c r="FX685" s="807" t="str">
        <f t="shared" si="166"/>
        <v/>
      </c>
      <c r="FY685" s="807" t="str">
        <f t="shared" si="167"/>
        <v/>
      </c>
      <c r="FZ685" s="808" t="str">
        <f t="shared" si="168"/>
        <v/>
      </c>
    </row>
    <row r="686" spans="14:182" x14ac:dyDescent="0.2">
      <c r="N686" s="804">
        <f>SUM(AirVision!A685)</f>
        <v>0</v>
      </c>
      <c r="O686" s="793"/>
      <c r="P686" s="794"/>
      <c r="Q686" s="794"/>
      <c r="R686" s="794"/>
      <c r="S686" s="794"/>
      <c r="T686" s="794"/>
      <c r="U686" s="794"/>
      <c r="V686" s="794"/>
      <c r="W686" s="794"/>
      <c r="X686" s="794"/>
      <c r="Y686" s="794"/>
      <c r="Z686" s="794"/>
      <c r="AA686" s="794"/>
      <c r="AB686" s="794"/>
      <c r="AC686" s="794"/>
      <c r="AD686" s="794"/>
      <c r="AE686" s="794"/>
      <c r="AF686" s="794"/>
      <c r="AG686" s="794"/>
      <c r="AH686" s="794"/>
      <c r="AI686" s="794"/>
      <c r="AJ686" s="794"/>
      <c r="AK686" s="794"/>
      <c r="AL686" s="794"/>
      <c r="AM686" s="794"/>
      <c r="AN686" s="794"/>
      <c r="AO686" s="794"/>
      <c r="AP686" s="794"/>
      <c r="AQ686" s="794"/>
      <c r="AR686" s="794"/>
      <c r="AS686" s="794"/>
      <c r="AT686" s="794"/>
      <c r="AU686" s="794"/>
      <c r="AV686" s="794"/>
      <c r="AW686" s="794"/>
      <c r="AX686" s="794"/>
      <c r="AY686" s="794"/>
      <c r="AZ686" s="794"/>
      <c r="BA686" s="794"/>
      <c r="BB686" s="794"/>
      <c r="BC686" s="794"/>
      <c r="BD686" s="794"/>
      <c r="BE686" s="794"/>
      <c r="BF686" s="794"/>
      <c r="BG686" s="794"/>
      <c r="BH686" s="794"/>
      <c r="BI686" s="794"/>
      <c r="BJ686" s="794"/>
      <c r="BK686" s="794"/>
      <c r="BL686" s="794"/>
      <c r="BM686" s="794"/>
      <c r="BN686" s="812" t="str">
        <f t="shared" si="159"/>
        <v/>
      </c>
      <c r="BO686" s="806" t="str">
        <f t="shared" si="160"/>
        <v/>
      </c>
      <c r="BP686" s="807" t="str">
        <f t="shared" si="161"/>
        <v/>
      </c>
      <c r="BQ686" s="807" t="str">
        <f t="shared" si="162"/>
        <v/>
      </c>
      <c r="BR686" s="808" t="str">
        <f t="shared" si="163"/>
        <v/>
      </c>
      <c r="BS686" s="793"/>
      <c r="BT686" s="794"/>
      <c r="BU686" s="794"/>
      <c r="BV686" s="794"/>
      <c r="BW686" s="794"/>
      <c r="BX686" s="794"/>
      <c r="BY686" s="794"/>
      <c r="BZ686" s="794"/>
      <c r="CA686" s="794"/>
      <c r="CB686" s="794"/>
      <c r="CC686" s="794"/>
      <c r="CD686" s="794"/>
      <c r="CE686" s="794"/>
      <c r="CF686" s="794"/>
      <c r="CG686" s="794"/>
      <c r="CH686" s="794"/>
      <c r="CI686" s="794"/>
      <c r="CJ686" s="794"/>
      <c r="CK686" s="794"/>
      <c r="CL686" s="794"/>
      <c r="CM686" s="794"/>
      <c r="CN686" s="794"/>
      <c r="CO686" s="794"/>
      <c r="CP686" s="794"/>
      <c r="CQ686" s="794"/>
      <c r="CR686" s="794"/>
      <c r="CS686" s="794"/>
      <c r="CT686" s="794"/>
      <c r="CU686" s="794"/>
      <c r="CV686" s="794"/>
      <c r="CW686" s="794"/>
      <c r="CX686" s="794"/>
      <c r="CY686" s="794"/>
      <c r="CZ686" s="794"/>
      <c r="DA686" s="794"/>
      <c r="DB686" s="794"/>
      <c r="DC686" s="794"/>
      <c r="DD686" s="794"/>
      <c r="DE686" s="794"/>
      <c r="DF686" s="794"/>
      <c r="DG686" s="794"/>
      <c r="DH686" s="794"/>
      <c r="DI686" s="794"/>
      <c r="DJ686" s="794"/>
      <c r="DK686" s="794"/>
      <c r="DL686" s="794"/>
      <c r="DM686" s="794"/>
      <c r="DN686" s="794"/>
      <c r="DO686" s="794"/>
      <c r="DP686" s="794"/>
      <c r="DQ686" s="794"/>
      <c r="DR686" s="812" t="str">
        <f t="shared" si="169"/>
        <v/>
      </c>
      <c r="DS686" s="806" t="str">
        <f t="shared" si="170"/>
        <v/>
      </c>
      <c r="DT686" s="807" t="str">
        <f t="shared" si="171"/>
        <v/>
      </c>
      <c r="DU686" s="807" t="str">
        <f t="shared" si="172"/>
        <v/>
      </c>
      <c r="DV686" s="808" t="str">
        <f t="shared" si="173"/>
        <v/>
      </c>
      <c r="DW686" s="793"/>
      <c r="DX686" s="794"/>
      <c r="DY686" s="794"/>
      <c r="DZ686" s="797"/>
      <c r="EA686" s="797"/>
      <c r="EB686" s="797"/>
      <c r="EC686" s="797"/>
      <c r="ED686" s="797"/>
      <c r="EE686" s="797"/>
      <c r="EF686" s="797"/>
      <c r="EG686" s="797"/>
      <c r="EH686" s="797"/>
      <c r="EI686" s="797"/>
      <c r="EJ686" s="797"/>
      <c r="EK686" s="797"/>
      <c r="EL686" s="797"/>
      <c r="EM686" s="794"/>
      <c r="EN686" s="794"/>
      <c r="EO686" s="794"/>
      <c r="EP686" s="794"/>
      <c r="EQ686" s="794"/>
      <c r="ER686" s="794"/>
      <c r="ES686" s="794"/>
      <c r="ET686" s="794"/>
      <c r="EU686" s="794"/>
      <c r="EV686" s="794"/>
      <c r="EW686" s="794"/>
      <c r="EX686" s="794"/>
      <c r="EY686" s="794"/>
      <c r="EZ686" s="797"/>
      <c r="FA686" s="794"/>
      <c r="FB686" s="794"/>
      <c r="FC686" s="794"/>
      <c r="FD686" s="794"/>
      <c r="FE686" s="794"/>
      <c r="FF686" s="794"/>
      <c r="FG686" s="794"/>
      <c r="FH686" s="794"/>
      <c r="FI686" s="794"/>
      <c r="FJ686" s="794"/>
      <c r="FK686" s="794"/>
      <c r="FL686" s="794"/>
      <c r="FM686" s="794"/>
      <c r="FN686" s="794"/>
      <c r="FO686" s="794"/>
      <c r="FP686" s="794"/>
      <c r="FQ686" s="794"/>
      <c r="FR686" s="794"/>
      <c r="FS686" s="794"/>
      <c r="FT686" s="794"/>
      <c r="FU686" s="794"/>
      <c r="FV686" s="812" t="str">
        <f t="shared" si="164"/>
        <v/>
      </c>
      <c r="FW686" s="806" t="str">
        <f t="shared" si="165"/>
        <v/>
      </c>
      <c r="FX686" s="807" t="str">
        <f t="shared" si="166"/>
        <v/>
      </c>
      <c r="FY686" s="807" t="str">
        <f t="shared" si="167"/>
        <v/>
      </c>
      <c r="FZ686" s="808" t="str">
        <f t="shared" si="168"/>
        <v/>
      </c>
    </row>
    <row r="687" spans="14:182" x14ac:dyDescent="0.2">
      <c r="N687" s="804">
        <f>SUM(AirVision!A686)</f>
        <v>0</v>
      </c>
      <c r="O687" s="793"/>
      <c r="P687" s="794"/>
      <c r="Q687" s="794"/>
      <c r="R687" s="794"/>
      <c r="S687" s="794"/>
      <c r="T687" s="794"/>
      <c r="U687" s="794"/>
      <c r="V687" s="794"/>
      <c r="W687" s="794"/>
      <c r="X687" s="794"/>
      <c r="Y687" s="794"/>
      <c r="Z687" s="794"/>
      <c r="AA687" s="794"/>
      <c r="AB687" s="794"/>
      <c r="AC687" s="794"/>
      <c r="AD687" s="794"/>
      <c r="AE687" s="794"/>
      <c r="AF687" s="794"/>
      <c r="AG687" s="794"/>
      <c r="AH687" s="794"/>
      <c r="AI687" s="794"/>
      <c r="AJ687" s="794"/>
      <c r="AK687" s="794"/>
      <c r="AL687" s="794"/>
      <c r="AM687" s="794"/>
      <c r="AN687" s="794"/>
      <c r="AO687" s="794"/>
      <c r="AP687" s="794"/>
      <c r="AQ687" s="794"/>
      <c r="AR687" s="794"/>
      <c r="AS687" s="794"/>
      <c r="AT687" s="794"/>
      <c r="AU687" s="794"/>
      <c r="AV687" s="794"/>
      <c r="AW687" s="794"/>
      <c r="AX687" s="794"/>
      <c r="AY687" s="794"/>
      <c r="AZ687" s="794"/>
      <c r="BA687" s="794"/>
      <c r="BB687" s="794"/>
      <c r="BC687" s="794"/>
      <c r="BD687" s="794"/>
      <c r="BE687" s="794"/>
      <c r="BF687" s="794"/>
      <c r="BG687" s="794"/>
      <c r="BH687" s="794"/>
      <c r="BI687" s="794"/>
      <c r="BJ687" s="794"/>
      <c r="BK687" s="794"/>
      <c r="BL687" s="794"/>
      <c r="BM687" s="794"/>
      <c r="BN687" s="812" t="str">
        <f t="shared" si="159"/>
        <v/>
      </c>
      <c r="BO687" s="806" t="str">
        <f t="shared" si="160"/>
        <v/>
      </c>
      <c r="BP687" s="807" t="str">
        <f t="shared" si="161"/>
        <v/>
      </c>
      <c r="BQ687" s="807" t="str">
        <f t="shared" si="162"/>
        <v/>
      </c>
      <c r="BR687" s="808" t="str">
        <f t="shared" si="163"/>
        <v/>
      </c>
      <c r="BS687" s="793"/>
      <c r="BT687" s="794"/>
      <c r="BU687" s="794"/>
      <c r="BV687" s="794"/>
      <c r="BW687" s="794"/>
      <c r="BX687" s="794"/>
      <c r="BY687" s="794"/>
      <c r="BZ687" s="794"/>
      <c r="CA687" s="794"/>
      <c r="CB687" s="794"/>
      <c r="CC687" s="794"/>
      <c r="CD687" s="794"/>
      <c r="CE687" s="794"/>
      <c r="CF687" s="794"/>
      <c r="CG687" s="794"/>
      <c r="CH687" s="794"/>
      <c r="CI687" s="794"/>
      <c r="CJ687" s="794"/>
      <c r="CK687" s="794"/>
      <c r="CL687" s="794"/>
      <c r="CM687" s="794"/>
      <c r="CN687" s="794"/>
      <c r="CO687" s="794"/>
      <c r="CP687" s="794"/>
      <c r="CQ687" s="794"/>
      <c r="CR687" s="794"/>
      <c r="CS687" s="794"/>
      <c r="CT687" s="794"/>
      <c r="CU687" s="794"/>
      <c r="CV687" s="794"/>
      <c r="CW687" s="794"/>
      <c r="CX687" s="794"/>
      <c r="CY687" s="794"/>
      <c r="CZ687" s="794"/>
      <c r="DA687" s="794"/>
      <c r="DB687" s="794"/>
      <c r="DC687" s="794"/>
      <c r="DD687" s="794"/>
      <c r="DE687" s="794"/>
      <c r="DF687" s="794"/>
      <c r="DG687" s="794"/>
      <c r="DH687" s="794"/>
      <c r="DI687" s="794"/>
      <c r="DJ687" s="794"/>
      <c r="DK687" s="794"/>
      <c r="DL687" s="794"/>
      <c r="DM687" s="794"/>
      <c r="DN687" s="794"/>
      <c r="DO687" s="794"/>
      <c r="DP687" s="794"/>
      <c r="DQ687" s="794"/>
      <c r="DR687" s="812" t="str">
        <f t="shared" si="169"/>
        <v/>
      </c>
      <c r="DS687" s="806" t="str">
        <f t="shared" si="170"/>
        <v/>
      </c>
      <c r="DT687" s="807" t="str">
        <f t="shared" si="171"/>
        <v/>
      </c>
      <c r="DU687" s="807" t="str">
        <f t="shared" si="172"/>
        <v/>
      </c>
      <c r="DV687" s="808" t="str">
        <f t="shared" si="173"/>
        <v/>
      </c>
      <c r="DW687" s="793"/>
      <c r="DX687" s="794"/>
      <c r="DY687" s="794"/>
      <c r="DZ687" s="797"/>
      <c r="EA687" s="797"/>
      <c r="EB687" s="797"/>
      <c r="EC687" s="797"/>
      <c r="ED687" s="797"/>
      <c r="EE687" s="797"/>
      <c r="EF687" s="797"/>
      <c r="EG687" s="797"/>
      <c r="EH687" s="797"/>
      <c r="EI687" s="797"/>
      <c r="EJ687" s="797"/>
      <c r="EK687" s="797"/>
      <c r="EL687" s="797"/>
      <c r="EM687" s="794"/>
      <c r="EN687" s="794"/>
      <c r="EO687" s="794"/>
      <c r="EP687" s="794"/>
      <c r="EQ687" s="794"/>
      <c r="ER687" s="794"/>
      <c r="ES687" s="794"/>
      <c r="ET687" s="794"/>
      <c r="EU687" s="794"/>
      <c r="EV687" s="794"/>
      <c r="EW687" s="794"/>
      <c r="EX687" s="794"/>
      <c r="EY687" s="794"/>
      <c r="EZ687" s="797"/>
      <c r="FA687" s="794"/>
      <c r="FB687" s="794"/>
      <c r="FC687" s="794"/>
      <c r="FD687" s="794"/>
      <c r="FE687" s="794"/>
      <c r="FF687" s="794"/>
      <c r="FG687" s="794"/>
      <c r="FH687" s="794"/>
      <c r="FI687" s="794"/>
      <c r="FJ687" s="794"/>
      <c r="FK687" s="794"/>
      <c r="FL687" s="794"/>
      <c r="FM687" s="794"/>
      <c r="FN687" s="794"/>
      <c r="FO687" s="794"/>
      <c r="FP687" s="794"/>
      <c r="FQ687" s="794"/>
      <c r="FR687" s="794"/>
      <c r="FS687" s="794"/>
      <c r="FT687" s="794"/>
      <c r="FU687" s="794"/>
      <c r="FV687" s="812" t="str">
        <f t="shared" si="164"/>
        <v/>
      </c>
      <c r="FW687" s="806" t="str">
        <f t="shared" si="165"/>
        <v/>
      </c>
      <c r="FX687" s="807" t="str">
        <f t="shared" si="166"/>
        <v/>
      </c>
      <c r="FY687" s="807" t="str">
        <f t="shared" si="167"/>
        <v/>
      </c>
      <c r="FZ687" s="808" t="str">
        <f t="shared" si="168"/>
        <v/>
      </c>
    </row>
    <row r="688" spans="14:182" x14ac:dyDescent="0.2">
      <c r="N688" s="804">
        <f>SUM(AirVision!A687)</f>
        <v>0</v>
      </c>
      <c r="O688" s="793"/>
      <c r="P688" s="794"/>
      <c r="Q688" s="794"/>
      <c r="R688" s="794"/>
      <c r="S688" s="794"/>
      <c r="T688" s="794"/>
      <c r="U688" s="794"/>
      <c r="V688" s="794"/>
      <c r="W688" s="794"/>
      <c r="X688" s="794"/>
      <c r="Y688" s="794"/>
      <c r="Z688" s="794"/>
      <c r="AA688" s="794"/>
      <c r="AB688" s="794"/>
      <c r="AC688" s="794"/>
      <c r="AD688" s="794"/>
      <c r="AE688" s="794"/>
      <c r="AF688" s="794"/>
      <c r="AG688" s="794"/>
      <c r="AH688" s="794"/>
      <c r="AI688" s="794"/>
      <c r="AJ688" s="794"/>
      <c r="AK688" s="794"/>
      <c r="AL688" s="794"/>
      <c r="AM688" s="794"/>
      <c r="AN688" s="794"/>
      <c r="AO688" s="794"/>
      <c r="AP688" s="794"/>
      <c r="AQ688" s="794"/>
      <c r="AR688" s="794"/>
      <c r="AS688" s="794"/>
      <c r="AT688" s="794"/>
      <c r="AU688" s="794"/>
      <c r="AV688" s="794"/>
      <c r="AW688" s="794"/>
      <c r="AX688" s="794"/>
      <c r="AY688" s="794"/>
      <c r="AZ688" s="794"/>
      <c r="BA688" s="794"/>
      <c r="BB688" s="794"/>
      <c r="BC688" s="794"/>
      <c r="BD688" s="794"/>
      <c r="BE688" s="794"/>
      <c r="BF688" s="794"/>
      <c r="BG688" s="794"/>
      <c r="BH688" s="794"/>
      <c r="BI688" s="794"/>
      <c r="BJ688" s="794"/>
      <c r="BK688" s="794"/>
      <c r="BL688" s="794"/>
      <c r="BM688" s="794"/>
      <c r="BN688" s="812" t="str">
        <f t="shared" si="159"/>
        <v/>
      </c>
      <c r="BO688" s="806" t="str">
        <f t="shared" si="160"/>
        <v/>
      </c>
      <c r="BP688" s="807" t="str">
        <f t="shared" si="161"/>
        <v/>
      </c>
      <c r="BQ688" s="807" t="str">
        <f t="shared" si="162"/>
        <v/>
      </c>
      <c r="BR688" s="808" t="str">
        <f t="shared" si="163"/>
        <v/>
      </c>
      <c r="BS688" s="793"/>
      <c r="BT688" s="794"/>
      <c r="BU688" s="794"/>
      <c r="BV688" s="794"/>
      <c r="BW688" s="794"/>
      <c r="BX688" s="794"/>
      <c r="BY688" s="794"/>
      <c r="BZ688" s="794"/>
      <c r="CA688" s="794"/>
      <c r="CB688" s="794"/>
      <c r="CC688" s="794"/>
      <c r="CD688" s="794"/>
      <c r="CE688" s="794"/>
      <c r="CF688" s="794"/>
      <c r="CG688" s="794"/>
      <c r="CH688" s="794"/>
      <c r="CI688" s="794"/>
      <c r="CJ688" s="794"/>
      <c r="CK688" s="794"/>
      <c r="CL688" s="794"/>
      <c r="CM688" s="794"/>
      <c r="CN688" s="794"/>
      <c r="CO688" s="794"/>
      <c r="CP688" s="794"/>
      <c r="CQ688" s="794"/>
      <c r="CR688" s="794"/>
      <c r="CS688" s="794"/>
      <c r="CT688" s="794"/>
      <c r="CU688" s="794"/>
      <c r="CV688" s="794"/>
      <c r="CW688" s="794"/>
      <c r="CX688" s="794"/>
      <c r="CY688" s="794"/>
      <c r="CZ688" s="794"/>
      <c r="DA688" s="794"/>
      <c r="DB688" s="794"/>
      <c r="DC688" s="794"/>
      <c r="DD688" s="794"/>
      <c r="DE688" s="794"/>
      <c r="DF688" s="794"/>
      <c r="DG688" s="794"/>
      <c r="DH688" s="794"/>
      <c r="DI688" s="794"/>
      <c r="DJ688" s="794"/>
      <c r="DK688" s="794"/>
      <c r="DL688" s="794"/>
      <c r="DM688" s="794"/>
      <c r="DN688" s="794"/>
      <c r="DO688" s="794"/>
      <c r="DP688" s="794"/>
      <c r="DQ688" s="794"/>
      <c r="DR688" s="812" t="str">
        <f t="shared" si="169"/>
        <v/>
      </c>
      <c r="DS688" s="806" t="str">
        <f t="shared" si="170"/>
        <v/>
      </c>
      <c r="DT688" s="807" t="str">
        <f t="shared" si="171"/>
        <v/>
      </c>
      <c r="DU688" s="807" t="str">
        <f t="shared" si="172"/>
        <v/>
      </c>
      <c r="DV688" s="808" t="str">
        <f t="shared" si="173"/>
        <v/>
      </c>
      <c r="DW688" s="793"/>
      <c r="DX688" s="794"/>
      <c r="DY688" s="794"/>
      <c r="DZ688" s="797"/>
      <c r="EA688" s="797"/>
      <c r="EB688" s="797"/>
      <c r="EC688" s="797"/>
      <c r="ED688" s="797"/>
      <c r="EE688" s="797"/>
      <c r="EF688" s="797"/>
      <c r="EG688" s="797"/>
      <c r="EH688" s="797"/>
      <c r="EI688" s="797"/>
      <c r="EJ688" s="797"/>
      <c r="EK688" s="797"/>
      <c r="EL688" s="797"/>
      <c r="EM688" s="794"/>
      <c r="EN688" s="794"/>
      <c r="EO688" s="794"/>
      <c r="EP688" s="794"/>
      <c r="EQ688" s="794"/>
      <c r="ER688" s="794"/>
      <c r="ES688" s="794"/>
      <c r="ET688" s="794"/>
      <c r="EU688" s="794"/>
      <c r="EV688" s="794"/>
      <c r="EW688" s="794"/>
      <c r="EX688" s="794"/>
      <c r="EY688" s="794"/>
      <c r="EZ688" s="797"/>
      <c r="FA688" s="794"/>
      <c r="FB688" s="794"/>
      <c r="FC688" s="794"/>
      <c r="FD688" s="794"/>
      <c r="FE688" s="794"/>
      <c r="FF688" s="794"/>
      <c r="FG688" s="794"/>
      <c r="FH688" s="794"/>
      <c r="FI688" s="794"/>
      <c r="FJ688" s="794"/>
      <c r="FK688" s="794"/>
      <c r="FL688" s="794"/>
      <c r="FM688" s="794"/>
      <c r="FN688" s="794"/>
      <c r="FO688" s="794"/>
      <c r="FP688" s="794"/>
      <c r="FQ688" s="794"/>
      <c r="FR688" s="794"/>
      <c r="FS688" s="794"/>
      <c r="FT688" s="794"/>
      <c r="FU688" s="794"/>
      <c r="FV688" s="812" t="str">
        <f t="shared" si="164"/>
        <v/>
      </c>
      <c r="FW688" s="806" t="str">
        <f t="shared" si="165"/>
        <v/>
      </c>
      <c r="FX688" s="807" t="str">
        <f t="shared" si="166"/>
        <v/>
      </c>
      <c r="FY688" s="807" t="str">
        <f t="shared" si="167"/>
        <v/>
      </c>
      <c r="FZ688" s="808" t="str">
        <f t="shared" si="168"/>
        <v/>
      </c>
    </row>
    <row r="689" spans="14:182" x14ac:dyDescent="0.2">
      <c r="N689" s="804">
        <f>SUM(AirVision!A688)</f>
        <v>0</v>
      </c>
      <c r="O689" s="793"/>
      <c r="P689" s="794"/>
      <c r="Q689" s="794"/>
      <c r="R689" s="794"/>
      <c r="S689" s="794"/>
      <c r="T689" s="794"/>
      <c r="U689" s="794"/>
      <c r="V689" s="794"/>
      <c r="W689" s="794"/>
      <c r="X689" s="794"/>
      <c r="Y689" s="794"/>
      <c r="Z689" s="794"/>
      <c r="AA689" s="794"/>
      <c r="AB689" s="794"/>
      <c r="AC689" s="794"/>
      <c r="AD689" s="794"/>
      <c r="AE689" s="794"/>
      <c r="AF689" s="794"/>
      <c r="AG689" s="794"/>
      <c r="AH689" s="794"/>
      <c r="AI689" s="794"/>
      <c r="AJ689" s="794"/>
      <c r="AK689" s="794"/>
      <c r="AL689" s="794"/>
      <c r="AM689" s="794"/>
      <c r="AN689" s="794"/>
      <c r="AO689" s="794"/>
      <c r="AP689" s="794"/>
      <c r="AQ689" s="794"/>
      <c r="AR689" s="794"/>
      <c r="AS689" s="794"/>
      <c r="AT689" s="794"/>
      <c r="AU689" s="794"/>
      <c r="AV689" s="794"/>
      <c r="AW689" s="794"/>
      <c r="AX689" s="794"/>
      <c r="AY689" s="794"/>
      <c r="AZ689" s="794"/>
      <c r="BA689" s="794"/>
      <c r="BB689" s="794"/>
      <c r="BC689" s="794"/>
      <c r="BD689" s="794"/>
      <c r="BE689" s="794"/>
      <c r="BF689" s="794"/>
      <c r="BG689" s="794"/>
      <c r="BH689" s="794"/>
      <c r="BI689" s="794"/>
      <c r="BJ689" s="794"/>
      <c r="BK689" s="794"/>
      <c r="BL689" s="794"/>
      <c r="BM689" s="794"/>
      <c r="BN689" s="812" t="str">
        <f t="shared" si="159"/>
        <v/>
      </c>
      <c r="BO689" s="806" t="str">
        <f t="shared" si="160"/>
        <v/>
      </c>
      <c r="BP689" s="807" t="str">
        <f t="shared" si="161"/>
        <v/>
      </c>
      <c r="BQ689" s="807" t="str">
        <f t="shared" si="162"/>
        <v/>
      </c>
      <c r="BR689" s="808" t="str">
        <f t="shared" si="163"/>
        <v/>
      </c>
      <c r="BS689" s="793"/>
      <c r="BT689" s="794"/>
      <c r="BU689" s="794"/>
      <c r="BV689" s="794"/>
      <c r="BW689" s="794"/>
      <c r="BX689" s="794"/>
      <c r="BY689" s="794"/>
      <c r="BZ689" s="794"/>
      <c r="CA689" s="794"/>
      <c r="CB689" s="794"/>
      <c r="CC689" s="794"/>
      <c r="CD689" s="794"/>
      <c r="CE689" s="794"/>
      <c r="CF689" s="794"/>
      <c r="CG689" s="794"/>
      <c r="CH689" s="794"/>
      <c r="CI689" s="794"/>
      <c r="CJ689" s="794"/>
      <c r="CK689" s="794"/>
      <c r="CL689" s="794"/>
      <c r="CM689" s="794"/>
      <c r="CN689" s="794"/>
      <c r="CO689" s="794"/>
      <c r="CP689" s="794"/>
      <c r="CQ689" s="794"/>
      <c r="CR689" s="794"/>
      <c r="CS689" s="794"/>
      <c r="CT689" s="794"/>
      <c r="CU689" s="794"/>
      <c r="CV689" s="794"/>
      <c r="CW689" s="794"/>
      <c r="CX689" s="794"/>
      <c r="CY689" s="794"/>
      <c r="CZ689" s="794"/>
      <c r="DA689" s="794"/>
      <c r="DB689" s="794"/>
      <c r="DC689" s="794"/>
      <c r="DD689" s="794"/>
      <c r="DE689" s="794"/>
      <c r="DF689" s="794"/>
      <c r="DG689" s="794"/>
      <c r="DH689" s="794"/>
      <c r="DI689" s="794"/>
      <c r="DJ689" s="794"/>
      <c r="DK689" s="794"/>
      <c r="DL689" s="794"/>
      <c r="DM689" s="794"/>
      <c r="DN689" s="794"/>
      <c r="DO689" s="794"/>
      <c r="DP689" s="794"/>
      <c r="DQ689" s="794"/>
      <c r="DR689" s="812" t="str">
        <f t="shared" si="169"/>
        <v/>
      </c>
      <c r="DS689" s="806" t="str">
        <f t="shared" si="170"/>
        <v/>
      </c>
      <c r="DT689" s="807" t="str">
        <f t="shared" si="171"/>
        <v/>
      </c>
      <c r="DU689" s="807" t="str">
        <f t="shared" si="172"/>
        <v/>
      </c>
      <c r="DV689" s="808" t="str">
        <f t="shared" si="173"/>
        <v/>
      </c>
      <c r="DW689" s="793"/>
      <c r="DX689" s="794"/>
      <c r="DY689" s="794"/>
      <c r="DZ689" s="797"/>
      <c r="EA689" s="797"/>
      <c r="EB689" s="797"/>
      <c r="EC689" s="797"/>
      <c r="ED689" s="797"/>
      <c r="EE689" s="797"/>
      <c r="EF689" s="797"/>
      <c r="EG689" s="797"/>
      <c r="EH689" s="797"/>
      <c r="EI689" s="797"/>
      <c r="EJ689" s="797"/>
      <c r="EK689" s="797"/>
      <c r="EL689" s="797"/>
      <c r="EM689" s="794"/>
      <c r="EN689" s="794"/>
      <c r="EO689" s="794"/>
      <c r="EP689" s="794"/>
      <c r="EQ689" s="794"/>
      <c r="ER689" s="794"/>
      <c r="ES689" s="794"/>
      <c r="ET689" s="794"/>
      <c r="EU689" s="794"/>
      <c r="EV689" s="794"/>
      <c r="EW689" s="794"/>
      <c r="EX689" s="794"/>
      <c r="EY689" s="794"/>
      <c r="EZ689" s="797"/>
      <c r="FA689" s="794"/>
      <c r="FB689" s="794"/>
      <c r="FC689" s="794"/>
      <c r="FD689" s="794"/>
      <c r="FE689" s="794"/>
      <c r="FF689" s="794"/>
      <c r="FG689" s="794"/>
      <c r="FH689" s="794"/>
      <c r="FI689" s="794"/>
      <c r="FJ689" s="794"/>
      <c r="FK689" s="794"/>
      <c r="FL689" s="794"/>
      <c r="FM689" s="794"/>
      <c r="FN689" s="794"/>
      <c r="FO689" s="794"/>
      <c r="FP689" s="794"/>
      <c r="FQ689" s="794"/>
      <c r="FR689" s="794"/>
      <c r="FS689" s="794"/>
      <c r="FT689" s="794"/>
      <c r="FU689" s="794"/>
      <c r="FV689" s="812" t="str">
        <f t="shared" si="164"/>
        <v/>
      </c>
      <c r="FW689" s="806" t="str">
        <f t="shared" si="165"/>
        <v/>
      </c>
      <c r="FX689" s="807" t="str">
        <f t="shared" si="166"/>
        <v/>
      </c>
      <c r="FY689" s="807" t="str">
        <f t="shared" si="167"/>
        <v/>
      </c>
      <c r="FZ689" s="808" t="str">
        <f t="shared" si="168"/>
        <v/>
      </c>
    </row>
    <row r="690" spans="14:182" x14ac:dyDescent="0.2">
      <c r="N690" s="804">
        <f>SUM(AirVision!A689)</f>
        <v>0</v>
      </c>
      <c r="O690" s="793"/>
      <c r="P690" s="794"/>
      <c r="Q690" s="794"/>
      <c r="R690" s="794"/>
      <c r="S690" s="794"/>
      <c r="T690" s="794"/>
      <c r="U690" s="794"/>
      <c r="V690" s="794"/>
      <c r="W690" s="794"/>
      <c r="X690" s="794"/>
      <c r="Y690" s="794"/>
      <c r="Z690" s="794"/>
      <c r="AA690" s="794"/>
      <c r="AB690" s="794"/>
      <c r="AC690" s="794"/>
      <c r="AD690" s="794"/>
      <c r="AE690" s="794"/>
      <c r="AF690" s="794"/>
      <c r="AG690" s="794"/>
      <c r="AH690" s="794"/>
      <c r="AI690" s="794"/>
      <c r="AJ690" s="794"/>
      <c r="AK690" s="794"/>
      <c r="AL690" s="794"/>
      <c r="AM690" s="794"/>
      <c r="AN690" s="794"/>
      <c r="AO690" s="794"/>
      <c r="AP690" s="794"/>
      <c r="AQ690" s="794"/>
      <c r="AR690" s="794"/>
      <c r="AS690" s="794"/>
      <c r="AT690" s="794"/>
      <c r="AU690" s="794"/>
      <c r="AV690" s="794"/>
      <c r="AW690" s="794"/>
      <c r="AX690" s="794"/>
      <c r="AY690" s="794"/>
      <c r="AZ690" s="794"/>
      <c r="BA690" s="794"/>
      <c r="BB690" s="794"/>
      <c r="BC690" s="794"/>
      <c r="BD690" s="794"/>
      <c r="BE690" s="794"/>
      <c r="BF690" s="794"/>
      <c r="BG690" s="794"/>
      <c r="BH690" s="794"/>
      <c r="BI690" s="794"/>
      <c r="BJ690" s="794"/>
      <c r="BK690" s="794"/>
      <c r="BL690" s="794"/>
      <c r="BM690" s="794"/>
      <c r="BN690" s="812" t="str">
        <f t="shared" si="159"/>
        <v/>
      </c>
      <c r="BO690" s="806" t="str">
        <f t="shared" si="160"/>
        <v/>
      </c>
      <c r="BP690" s="807" t="str">
        <f t="shared" si="161"/>
        <v/>
      </c>
      <c r="BQ690" s="807" t="str">
        <f t="shared" si="162"/>
        <v/>
      </c>
      <c r="BR690" s="808" t="str">
        <f t="shared" si="163"/>
        <v/>
      </c>
      <c r="BS690" s="793"/>
      <c r="BT690" s="794"/>
      <c r="BU690" s="794"/>
      <c r="BV690" s="794"/>
      <c r="BW690" s="794"/>
      <c r="BX690" s="794"/>
      <c r="BY690" s="794"/>
      <c r="BZ690" s="794"/>
      <c r="CA690" s="794"/>
      <c r="CB690" s="794"/>
      <c r="CC690" s="794"/>
      <c r="CD690" s="794"/>
      <c r="CE690" s="794"/>
      <c r="CF690" s="794"/>
      <c r="CG690" s="794"/>
      <c r="CH690" s="794"/>
      <c r="CI690" s="794"/>
      <c r="CJ690" s="794"/>
      <c r="CK690" s="794"/>
      <c r="CL690" s="794"/>
      <c r="CM690" s="794"/>
      <c r="CN690" s="794"/>
      <c r="CO690" s="794"/>
      <c r="CP690" s="794"/>
      <c r="CQ690" s="794"/>
      <c r="CR690" s="794"/>
      <c r="CS690" s="794"/>
      <c r="CT690" s="794"/>
      <c r="CU690" s="794"/>
      <c r="CV690" s="794"/>
      <c r="CW690" s="794"/>
      <c r="CX690" s="794"/>
      <c r="CY690" s="794"/>
      <c r="CZ690" s="794"/>
      <c r="DA690" s="794"/>
      <c r="DB690" s="794"/>
      <c r="DC690" s="794"/>
      <c r="DD690" s="794"/>
      <c r="DE690" s="794"/>
      <c r="DF690" s="794"/>
      <c r="DG690" s="794"/>
      <c r="DH690" s="794"/>
      <c r="DI690" s="794"/>
      <c r="DJ690" s="794"/>
      <c r="DK690" s="794"/>
      <c r="DL690" s="794"/>
      <c r="DM690" s="794"/>
      <c r="DN690" s="794"/>
      <c r="DO690" s="794"/>
      <c r="DP690" s="794"/>
      <c r="DQ690" s="794"/>
      <c r="DR690" s="812" t="str">
        <f t="shared" si="169"/>
        <v/>
      </c>
      <c r="DS690" s="806" t="str">
        <f t="shared" si="170"/>
        <v/>
      </c>
      <c r="DT690" s="807" t="str">
        <f t="shared" si="171"/>
        <v/>
      </c>
      <c r="DU690" s="807" t="str">
        <f t="shared" si="172"/>
        <v/>
      </c>
      <c r="DV690" s="808" t="str">
        <f t="shared" si="173"/>
        <v/>
      </c>
      <c r="DW690" s="793"/>
      <c r="DX690" s="794"/>
      <c r="DY690" s="794"/>
      <c r="DZ690" s="797"/>
      <c r="EA690" s="797"/>
      <c r="EB690" s="797"/>
      <c r="EC690" s="797"/>
      <c r="ED690" s="797"/>
      <c r="EE690" s="797"/>
      <c r="EF690" s="797"/>
      <c r="EG690" s="797"/>
      <c r="EH690" s="797"/>
      <c r="EI690" s="797"/>
      <c r="EJ690" s="797"/>
      <c r="EK690" s="797"/>
      <c r="EL690" s="797"/>
      <c r="EM690" s="794"/>
      <c r="EN690" s="794"/>
      <c r="EO690" s="794"/>
      <c r="EP690" s="794"/>
      <c r="EQ690" s="794"/>
      <c r="ER690" s="794"/>
      <c r="ES690" s="794"/>
      <c r="ET690" s="794"/>
      <c r="EU690" s="794"/>
      <c r="EV690" s="794"/>
      <c r="EW690" s="794"/>
      <c r="EX690" s="794"/>
      <c r="EY690" s="794"/>
      <c r="EZ690" s="797"/>
      <c r="FA690" s="794"/>
      <c r="FB690" s="794"/>
      <c r="FC690" s="794"/>
      <c r="FD690" s="794"/>
      <c r="FE690" s="794"/>
      <c r="FF690" s="794"/>
      <c r="FG690" s="794"/>
      <c r="FH690" s="794"/>
      <c r="FI690" s="794"/>
      <c r="FJ690" s="794"/>
      <c r="FK690" s="794"/>
      <c r="FL690" s="794"/>
      <c r="FM690" s="794"/>
      <c r="FN690" s="794"/>
      <c r="FO690" s="794"/>
      <c r="FP690" s="794"/>
      <c r="FQ690" s="794"/>
      <c r="FR690" s="794"/>
      <c r="FS690" s="794"/>
      <c r="FT690" s="794"/>
      <c r="FU690" s="794"/>
      <c r="FV690" s="812" t="str">
        <f t="shared" si="164"/>
        <v/>
      </c>
      <c r="FW690" s="806" t="str">
        <f t="shared" si="165"/>
        <v/>
      </c>
      <c r="FX690" s="807" t="str">
        <f t="shared" si="166"/>
        <v/>
      </c>
      <c r="FY690" s="807" t="str">
        <f t="shared" si="167"/>
        <v/>
      </c>
      <c r="FZ690" s="808" t="str">
        <f t="shared" si="168"/>
        <v/>
      </c>
    </row>
    <row r="691" spans="14:182" x14ac:dyDescent="0.2">
      <c r="N691" s="804">
        <f>SUM(AirVision!A690)</f>
        <v>0</v>
      </c>
      <c r="O691" s="793"/>
      <c r="P691" s="794"/>
      <c r="Q691" s="794"/>
      <c r="R691" s="794"/>
      <c r="S691" s="794"/>
      <c r="T691" s="794"/>
      <c r="U691" s="794"/>
      <c r="V691" s="794"/>
      <c r="W691" s="794"/>
      <c r="X691" s="794"/>
      <c r="Y691" s="794"/>
      <c r="Z691" s="794"/>
      <c r="AA691" s="794"/>
      <c r="AB691" s="794"/>
      <c r="AC691" s="794"/>
      <c r="AD691" s="794"/>
      <c r="AE691" s="794"/>
      <c r="AF691" s="794"/>
      <c r="AG691" s="794"/>
      <c r="AH691" s="794"/>
      <c r="AI691" s="794"/>
      <c r="AJ691" s="794"/>
      <c r="AK691" s="794"/>
      <c r="AL691" s="794"/>
      <c r="AM691" s="794"/>
      <c r="AN691" s="794"/>
      <c r="AO691" s="794"/>
      <c r="AP691" s="794"/>
      <c r="AQ691" s="794"/>
      <c r="AR691" s="794"/>
      <c r="AS691" s="794"/>
      <c r="AT691" s="794"/>
      <c r="AU691" s="794"/>
      <c r="AV691" s="794"/>
      <c r="AW691" s="794"/>
      <c r="AX691" s="794"/>
      <c r="AY691" s="794"/>
      <c r="AZ691" s="794"/>
      <c r="BA691" s="794"/>
      <c r="BB691" s="794"/>
      <c r="BC691" s="794"/>
      <c r="BD691" s="794"/>
      <c r="BE691" s="794"/>
      <c r="BF691" s="794"/>
      <c r="BG691" s="794"/>
      <c r="BH691" s="794"/>
      <c r="BI691" s="794"/>
      <c r="BJ691" s="794"/>
      <c r="BK691" s="794"/>
      <c r="BL691" s="794"/>
      <c r="BM691" s="794"/>
      <c r="BN691" s="812" t="str">
        <f t="shared" si="159"/>
        <v/>
      </c>
      <c r="BO691" s="806" t="str">
        <f t="shared" si="160"/>
        <v/>
      </c>
      <c r="BP691" s="807" t="str">
        <f t="shared" si="161"/>
        <v/>
      </c>
      <c r="BQ691" s="807" t="str">
        <f t="shared" si="162"/>
        <v/>
      </c>
      <c r="BR691" s="808" t="str">
        <f t="shared" si="163"/>
        <v/>
      </c>
      <c r="BS691" s="793"/>
      <c r="BT691" s="794"/>
      <c r="BU691" s="794"/>
      <c r="BV691" s="794"/>
      <c r="BW691" s="794"/>
      <c r="BX691" s="794"/>
      <c r="BY691" s="794"/>
      <c r="BZ691" s="794"/>
      <c r="CA691" s="794"/>
      <c r="CB691" s="794"/>
      <c r="CC691" s="794"/>
      <c r="CD691" s="794"/>
      <c r="CE691" s="794"/>
      <c r="CF691" s="794"/>
      <c r="CG691" s="794"/>
      <c r="CH691" s="794"/>
      <c r="CI691" s="794"/>
      <c r="CJ691" s="794"/>
      <c r="CK691" s="794"/>
      <c r="CL691" s="794"/>
      <c r="CM691" s="794"/>
      <c r="CN691" s="794"/>
      <c r="CO691" s="794"/>
      <c r="CP691" s="794"/>
      <c r="CQ691" s="794"/>
      <c r="CR691" s="794"/>
      <c r="CS691" s="794"/>
      <c r="CT691" s="794"/>
      <c r="CU691" s="794"/>
      <c r="CV691" s="794"/>
      <c r="CW691" s="794"/>
      <c r="CX691" s="794"/>
      <c r="CY691" s="794"/>
      <c r="CZ691" s="794"/>
      <c r="DA691" s="794"/>
      <c r="DB691" s="794"/>
      <c r="DC691" s="794"/>
      <c r="DD691" s="794"/>
      <c r="DE691" s="794"/>
      <c r="DF691" s="794"/>
      <c r="DG691" s="794"/>
      <c r="DH691" s="794"/>
      <c r="DI691" s="794"/>
      <c r="DJ691" s="794"/>
      <c r="DK691" s="794"/>
      <c r="DL691" s="794"/>
      <c r="DM691" s="794"/>
      <c r="DN691" s="794"/>
      <c r="DO691" s="794"/>
      <c r="DP691" s="794"/>
      <c r="DQ691" s="794"/>
      <c r="DR691" s="812" t="str">
        <f t="shared" si="169"/>
        <v/>
      </c>
      <c r="DS691" s="806" t="str">
        <f t="shared" si="170"/>
        <v/>
      </c>
      <c r="DT691" s="807" t="str">
        <f t="shared" si="171"/>
        <v/>
      </c>
      <c r="DU691" s="807" t="str">
        <f t="shared" si="172"/>
        <v/>
      </c>
      <c r="DV691" s="808" t="str">
        <f t="shared" si="173"/>
        <v/>
      </c>
      <c r="DW691" s="793"/>
      <c r="DX691" s="794"/>
      <c r="DY691" s="794"/>
      <c r="DZ691" s="797"/>
      <c r="EA691" s="797"/>
      <c r="EB691" s="797"/>
      <c r="EC691" s="797"/>
      <c r="ED691" s="797"/>
      <c r="EE691" s="797"/>
      <c r="EF691" s="797"/>
      <c r="EG691" s="797"/>
      <c r="EH691" s="797"/>
      <c r="EI691" s="797"/>
      <c r="EJ691" s="797"/>
      <c r="EK691" s="797"/>
      <c r="EL691" s="797"/>
      <c r="EM691" s="794"/>
      <c r="EN691" s="794"/>
      <c r="EO691" s="794"/>
      <c r="EP691" s="794"/>
      <c r="EQ691" s="794"/>
      <c r="ER691" s="794"/>
      <c r="ES691" s="794"/>
      <c r="ET691" s="794"/>
      <c r="EU691" s="794"/>
      <c r="EV691" s="794"/>
      <c r="EW691" s="794"/>
      <c r="EX691" s="794"/>
      <c r="EY691" s="794"/>
      <c r="EZ691" s="797"/>
      <c r="FA691" s="794"/>
      <c r="FB691" s="794"/>
      <c r="FC691" s="794"/>
      <c r="FD691" s="794"/>
      <c r="FE691" s="794"/>
      <c r="FF691" s="794"/>
      <c r="FG691" s="794"/>
      <c r="FH691" s="794"/>
      <c r="FI691" s="794"/>
      <c r="FJ691" s="794"/>
      <c r="FK691" s="794"/>
      <c r="FL691" s="794"/>
      <c r="FM691" s="794"/>
      <c r="FN691" s="794"/>
      <c r="FO691" s="794"/>
      <c r="FP691" s="794"/>
      <c r="FQ691" s="794"/>
      <c r="FR691" s="794"/>
      <c r="FS691" s="794"/>
      <c r="FT691" s="794"/>
      <c r="FU691" s="794"/>
      <c r="FV691" s="812" t="str">
        <f t="shared" si="164"/>
        <v/>
      </c>
      <c r="FW691" s="806" t="str">
        <f t="shared" si="165"/>
        <v/>
      </c>
      <c r="FX691" s="807" t="str">
        <f t="shared" si="166"/>
        <v/>
      </c>
      <c r="FY691" s="807" t="str">
        <f t="shared" si="167"/>
        <v/>
      </c>
      <c r="FZ691" s="808" t="str">
        <f t="shared" si="168"/>
        <v/>
      </c>
    </row>
    <row r="692" spans="14:182" x14ac:dyDescent="0.2">
      <c r="N692" s="804">
        <f>SUM(AirVision!A691)</f>
        <v>0</v>
      </c>
      <c r="O692" s="793"/>
      <c r="P692" s="794"/>
      <c r="Q692" s="794"/>
      <c r="R692" s="794"/>
      <c r="S692" s="794"/>
      <c r="T692" s="794"/>
      <c r="U692" s="794"/>
      <c r="V692" s="794"/>
      <c r="W692" s="794"/>
      <c r="X692" s="794"/>
      <c r="Y692" s="794"/>
      <c r="Z692" s="794"/>
      <c r="AA692" s="794"/>
      <c r="AB692" s="794"/>
      <c r="AC692" s="794"/>
      <c r="AD692" s="794"/>
      <c r="AE692" s="794"/>
      <c r="AF692" s="794"/>
      <c r="AG692" s="794"/>
      <c r="AH692" s="794"/>
      <c r="AI692" s="794"/>
      <c r="AJ692" s="794"/>
      <c r="AK692" s="794"/>
      <c r="AL692" s="794"/>
      <c r="AM692" s="794"/>
      <c r="AN692" s="794"/>
      <c r="AO692" s="794"/>
      <c r="AP692" s="794"/>
      <c r="AQ692" s="794"/>
      <c r="AR692" s="794"/>
      <c r="AS692" s="794"/>
      <c r="AT692" s="794"/>
      <c r="AU692" s="794"/>
      <c r="AV692" s="794"/>
      <c r="AW692" s="794"/>
      <c r="AX692" s="794"/>
      <c r="AY692" s="794"/>
      <c r="AZ692" s="794"/>
      <c r="BA692" s="794"/>
      <c r="BB692" s="794"/>
      <c r="BC692" s="794"/>
      <c r="BD692" s="794"/>
      <c r="BE692" s="794"/>
      <c r="BF692" s="794"/>
      <c r="BG692" s="794"/>
      <c r="BH692" s="794"/>
      <c r="BI692" s="794"/>
      <c r="BJ692" s="794"/>
      <c r="BK692" s="794"/>
      <c r="BL692" s="794"/>
      <c r="BM692" s="794"/>
      <c r="BN692" s="812" t="str">
        <f t="shared" si="159"/>
        <v/>
      </c>
      <c r="BO692" s="806" t="str">
        <f t="shared" si="160"/>
        <v/>
      </c>
      <c r="BP692" s="807" t="str">
        <f t="shared" si="161"/>
        <v/>
      </c>
      <c r="BQ692" s="807" t="str">
        <f t="shared" si="162"/>
        <v/>
      </c>
      <c r="BR692" s="808" t="str">
        <f t="shared" si="163"/>
        <v/>
      </c>
      <c r="BS692" s="793"/>
      <c r="BT692" s="794"/>
      <c r="BU692" s="794"/>
      <c r="BV692" s="794"/>
      <c r="BW692" s="794"/>
      <c r="BX692" s="794"/>
      <c r="BY692" s="794"/>
      <c r="BZ692" s="794"/>
      <c r="CA692" s="794"/>
      <c r="CB692" s="794"/>
      <c r="CC692" s="794"/>
      <c r="CD692" s="794"/>
      <c r="CE692" s="794"/>
      <c r="CF692" s="794"/>
      <c r="CG692" s="794"/>
      <c r="CH692" s="794"/>
      <c r="CI692" s="794"/>
      <c r="CJ692" s="794"/>
      <c r="CK692" s="794"/>
      <c r="CL692" s="794"/>
      <c r="CM692" s="794"/>
      <c r="CN692" s="794"/>
      <c r="CO692" s="794"/>
      <c r="CP692" s="794"/>
      <c r="CQ692" s="794"/>
      <c r="CR692" s="794"/>
      <c r="CS692" s="794"/>
      <c r="CT692" s="794"/>
      <c r="CU692" s="794"/>
      <c r="CV692" s="794"/>
      <c r="CW692" s="794"/>
      <c r="CX692" s="794"/>
      <c r="CY692" s="794"/>
      <c r="CZ692" s="794"/>
      <c r="DA692" s="794"/>
      <c r="DB692" s="794"/>
      <c r="DC692" s="794"/>
      <c r="DD692" s="794"/>
      <c r="DE692" s="794"/>
      <c r="DF692" s="794"/>
      <c r="DG692" s="794"/>
      <c r="DH692" s="794"/>
      <c r="DI692" s="794"/>
      <c r="DJ692" s="794"/>
      <c r="DK692" s="794"/>
      <c r="DL692" s="794"/>
      <c r="DM692" s="794"/>
      <c r="DN692" s="794"/>
      <c r="DO692" s="794"/>
      <c r="DP692" s="794"/>
      <c r="DQ692" s="794"/>
      <c r="DR692" s="812" t="str">
        <f t="shared" si="169"/>
        <v/>
      </c>
      <c r="DS692" s="806" t="str">
        <f t="shared" si="170"/>
        <v/>
      </c>
      <c r="DT692" s="807" t="str">
        <f t="shared" si="171"/>
        <v/>
      </c>
      <c r="DU692" s="807" t="str">
        <f t="shared" si="172"/>
        <v/>
      </c>
      <c r="DV692" s="808" t="str">
        <f t="shared" si="173"/>
        <v/>
      </c>
      <c r="DW692" s="793"/>
      <c r="DX692" s="794"/>
      <c r="DY692" s="794"/>
      <c r="DZ692" s="797"/>
      <c r="EA692" s="797"/>
      <c r="EB692" s="797"/>
      <c r="EC692" s="797"/>
      <c r="ED692" s="797"/>
      <c r="EE692" s="797"/>
      <c r="EF692" s="797"/>
      <c r="EG692" s="797"/>
      <c r="EH692" s="797"/>
      <c r="EI692" s="797"/>
      <c r="EJ692" s="797"/>
      <c r="EK692" s="797"/>
      <c r="EL692" s="797"/>
      <c r="EM692" s="794"/>
      <c r="EN692" s="794"/>
      <c r="EO692" s="794"/>
      <c r="EP692" s="794"/>
      <c r="EQ692" s="794"/>
      <c r="ER692" s="794"/>
      <c r="ES692" s="794"/>
      <c r="ET692" s="794"/>
      <c r="EU692" s="794"/>
      <c r="EV692" s="794"/>
      <c r="EW692" s="794"/>
      <c r="EX692" s="794"/>
      <c r="EY692" s="794"/>
      <c r="EZ692" s="797"/>
      <c r="FA692" s="794"/>
      <c r="FB692" s="794"/>
      <c r="FC692" s="794"/>
      <c r="FD692" s="794"/>
      <c r="FE692" s="794"/>
      <c r="FF692" s="794"/>
      <c r="FG692" s="794"/>
      <c r="FH692" s="794"/>
      <c r="FI692" s="794"/>
      <c r="FJ692" s="794"/>
      <c r="FK692" s="794"/>
      <c r="FL692" s="794"/>
      <c r="FM692" s="794"/>
      <c r="FN692" s="794"/>
      <c r="FO692" s="794"/>
      <c r="FP692" s="794"/>
      <c r="FQ692" s="794"/>
      <c r="FR692" s="794"/>
      <c r="FS692" s="794"/>
      <c r="FT692" s="794"/>
      <c r="FU692" s="794"/>
      <c r="FV692" s="812" t="str">
        <f t="shared" si="164"/>
        <v/>
      </c>
      <c r="FW692" s="806" t="str">
        <f t="shared" si="165"/>
        <v/>
      </c>
      <c r="FX692" s="807" t="str">
        <f t="shared" si="166"/>
        <v/>
      </c>
      <c r="FY692" s="807" t="str">
        <f t="shared" si="167"/>
        <v/>
      </c>
      <c r="FZ692" s="808" t="str">
        <f t="shared" si="168"/>
        <v/>
      </c>
    </row>
    <row r="693" spans="14:182" x14ac:dyDescent="0.2">
      <c r="N693" s="804">
        <f>SUM(AirVision!A692)</f>
        <v>0</v>
      </c>
      <c r="O693" s="793"/>
      <c r="P693" s="794"/>
      <c r="Q693" s="794"/>
      <c r="R693" s="794"/>
      <c r="S693" s="794"/>
      <c r="T693" s="794"/>
      <c r="U693" s="794"/>
      <c r="V693" s="794"/>
      <c r="W693" s="794"/>
      <c r="X693" s="794"/>
      <c r="Y693" s="794"/>
      <c r="Z693" s="794"/>
      <c r="AA693" s="794"/>
      <c r="AB693" s="794"/>
      <c r="AC693" s="794"/>
      <c r="AD693" s="794"/>
      <c r="AE693" s="794"/>
      <c r="AF693" s="794"/>
      <c r="AG693" s="794"/>
      <c r="AH693" s="794"/>
      <c r="AI693" s="794"/>
      <c r="AJ693" s="794"/>
      <c r="AK693" s="794"/>
      <c r="AL693" s="794"/>
      <c r="AM693" s="794"/>
      <c r="AN693" s="794"/>
      <c r="AO693" s="794"/>
      <c r="AP693" s="794"/>
      <c r="AQ693" s="794"/>
      <c r="AR693" s="794"/>
      <c r="AS693" s="794"/>
      <c r="AT693" s="794"/>
      <c r="AU693" s="794"/>
      <c r="AV693" s="794"/>
      <c r="AW693" s="794"/>
      <c r="AX693" s="794"/>
      <c r="AY693" s="794"/>
      <c r="AZ693" s="794"/>
      <c r="BA693" s="794"/>
      <c r="BB693" s="794"/>
      <c r="BC693" s="794"/>
      <c r="BD693" s="794"/>
      <c r="BE693" s="794"/>
      <c r="BF693" s="794"/>
      <c r="BG693" s="794"/>
      <c r="BH693" s="794"/>
      <c r="BI693" s="794"/>
      <c r="BJ693" s="794"/>
      <c r="BK693" s="794"/>
      <c r="BL693" s="794"/>
      <c r="BM693" s="794"/>
      <c r="BN693" s="812" t="str">
        <f t="shared" si="159"/>
        <v/>
      </c>
      <c r="BO693" s="806" t="str">
        <f t="shared" si="160"/>
        <v/>
      </c>
      <c r="BP693" s="807" t="str">
        <f t="shared" si="161"/>
        <v/>
      </c>
      <c r="BQ693" s="807" t="str">
        <f t="shared" si="162"/>
        <v/>
      </c>
      <c r="BR693" s="808" t="str">
        <f t="shared" si="163"/>
        <v/>
      </c>
      <c r="BS693" s="793"/>
      <c r="BT693" s="794"/>
      <c r="BU693" s="794"/>
      <c r="BV693" s="794"/>
      <c r="BW693" s="794"/>
      <c r="BX693" s="794"/>
      <c r="BY693" s="794"/>
      <c r="BZ693" s="794"/>
      <c r="CA693" s="794"/>
      <c r="CB693" s="794"/>
      <c r="CC693" s="794"/>
      <c r="CD693" s="794"/>
      <c r="CE693" s="794"/>
      <c r="CF693" s="794"/>
      <c r="CG693" s="794"/>
      <c r="CH693" s="794"/>
      <c r="CI693" s="794"/>
      <c r="CJ693" s="794"/>
      <c r="CK693" s="794"/>
      <c r="CL693" s="794"/>
      <c r="CM693" s="794"/>
      <c r="CN693" s="794"/>
      <c r="CO693" s="794"/>
      <c r="CP693" s="794"/>
      <c r="CQ693" s="794"/>
      <c r="CR693" s="794"/>
      <c r="CS693" s="794"/>
      <c r="CT693" s="794"/>
      <c r="CU693" s="794"/>
      <c r="CV693" s="794"/>
      <c r="CW693" s="794"/>
      <c r="CX693" s="794"/>
      <c r="CY693" s="794"/>
      <c r="CZ693" s="794"/>
      <c r="DA693" s="794"/>
      <c r="DB693" s="794"/>
      <c r="DC693" s="794"/>
      <c r="DD693" s="794"/>
      <c r="DE693" s="794"/>
      <c r="DF693" s="794"/>
      <c r="DG693" s="794"/>
      <c r="DH693" s="794"/>
      <c r="DI693" s="794"/>
      <c r="DJ693" s="794"/>
      <c r="DK693" s="794"/>
      <c r="DL693" s="794"/>
      <c r="DM693" s="794"/>
      <c r="DN693" s="794"/>
      <c r="DO693" s="794"/>
      <c r="DP693" s="794"/>
      <c r="DQ693" s="794"/>
      <c r="DR693" s="812" t="str">
        <f t="shared" si="169"/>
        <v/>
      </c>
      <c r="DS693" s="806" t="str">
        <f t="shared" si="170"/>
        <v/>
      </c>
      <c r="DT693" s="807" t="str">
        <f t="shared" si="171"/>
        <v/>
      </c>
      <c r="DU693" s="807" t="str">
        <f t="shared" si="172"/>
        <v/>
      </c>
      <c r="DV693" s="808" t="str">
        <f t="shared" si="173"/>
        <v/>
      </c>
      <c r="DW693" s="793"/>
      <c r="DX693" s="794"/>
      <c r="DY693" s="794"/>
      <c r="DZ693" s="797"/>
      <c r="EA693" s="797"/>
      <c r="EB693" s="797"/>
      <c r="EC693" s="797"/>
      <c r="ED693" s="797"/>
      <c r="EE693" s="797"/>
      <c r="EF693" s="797"/>
      <c r="EG693" s="797"/>
      <c r="EH693" s="797"/>
      <c r="EI693" s="797"/>
      <c r="EJ693" s="797"/>
      <c r="EK693" s="797"/>
      <c r="EL693" s="797"/>
      <c r="EM693" s="794"/>
      <c r="EN693" s="794"/>
      <c r="EO693" s="794"/>
      <c r="EP693" s="794"/>
      <c r="EQ693" s="794"/>
      <c r="ER693" s="794"/>
      <c r="ES693" s="794"/>
      <c r="ET693" s="794"/>
      <c r="EU693" s="794"/>
      <c r="EV693" s="794"/>
      <c r="EW693" s="794"/>
      <c r="EX693" s="794"/>
      <c r="EY693" s="794"/>
      <c r="EZ693" s="797"/>
      <c r="FA693" s="794"/>
      <c r="FB693" s="794"/>
      <c r="FC693" s="794"/>
      <c r="FD693" s="794"/>
      <c r="FE693" s="794"/>
      <c r="FF693" s="794"/>
      <c r="FG693" s="794"/>
      <c r="FH693" s="794"/>
      <c r="FI693" s="794"/>
      <c r="FJ693" s="794"/>
      <c r="FK693" s="794"/>
      <c r="FL693" s="794"/>
      <c r="FM693" s="794"/>
      <c r="FN693" s="794"/>
      <c r="FO693" s="794"/>
      <c r="FP693" s="794"/>
      <c r="FQ693" s="794"/>
      <c r="FR693" s="794"/>
      <c r="FS693" s="794"/>
      <c r="FT693" s="794"/>
      <c r="FU693" s="794"/>
      <c r="FV693" s="812" t="str">
        <f t="shared" si="164"/>
        <v/>
      </c>
      <c r="FW693" s="806" t="str">
        <f t="shared" si="165"/>
        <v/>
      </c>
      <c r="FX693" s="807" t="str">
        <f t="shared" si="166"/>
        <v/>
      </c>
      <c r="FY693" s="807" t="str">
        <f t="shared" si="167"/>
        <v/>
      </c>
      <c r="FZ693" s="808" t="str">
        <f t="shared" si="168"/>
        <v/>
      </c>
    </row>
    <row r="694" spans="14:182" x14ac:dyDescent="0.2">
      <c r="N694" s="804">
        <f>SUM(AirVision!A693)</f>
        <v>0</v>
      </c>
      <c r="O694" s="793"/>
      <c r="P694" s="794"/>
      <c r="Q694" s="794"/>
      <c r="R694" s="794"/>
      <c r="S694" s="794"/>
      <c r="T694" s="794"/>
      <c r="U694" s="794"/>
      <c r="V694" s="794"/>
      <c r="W694" s="794"/>
      <c r="X694" s="794"/>
      <c r="Y694" s="794"/>
      <c r="Z694" s="794"/>
      <c r="AA694" s="794"/>
      <c r="AB694" s="794"/>
      <c r="AC694" s="794"/>
      <c r="AD694" s="794"/>
      <c r="AE694" s="794"/>
      <c r="AF694" s="794"/>
      <c r="AG694" s="794"/>
      <c r="AH694" s="794"/>
      <c r="AI694" s="794"/>
      <c r="AJ694" s="794"/>
      <c r="AK694" s="794"/>
      <c r="AL694" s="794"/>
      <c r="AM694" s="794"/>
      <c r="AN694" s="794"/>
      <c r="AO694" s="794"/>
      <c r="AP694" s="794"/>
      <c r="AQ694" s="794"/>
      <c r="AR694" s="794"/>
      <c r="AS694" s="794"/>
      <c r="AT694" s="794"/>
      <c r="AU694" s="794"/>
      <c r="AV694" s="794"/>
      <c r="AW694" s="794"/>
      <c r="AX694" s="794"/>
      <c r="AY694" s="794"/>
      <c r="AZ694" s="794"/>
      <c r="BA694" s="794"/>
      <c r="BB694" s="794"/>
      <c r="BC694" s="794"/>
      <c r="BD694" s="794"/>
      <c r="BE694" s="794"/>
      <c r="BF694" s="794"/>
      <c r="BG694" s="794"/>
      <c r="BH694" s="794"/>
      <c r="BI694" s="794"/>
      <c r="BJ694" s="794"/>
      <c r="BK694" s="794"/>
      <c r="BL694" s="794"/>
      <c r="BM694" s="794"/>
      <c r="BN694" s="812" t="str">
        <f t="shared" si="159"/>
        <v/>
      </c>
      <c r="BO694" s="806" t="str">
        <f t="shared" si="160"/>
        <v/>
      </c>
      <c r="BP694" s="807" t="str">
        <f t="shared" si="161"/>
        <v/>
      </c>
      <c r="BQ694" s="807" t="str">
        <f t="shared" si="162"/>
        <v/>
      </c>
      <c r="BR694" s="808" t="str">
        <f t="shared" si="163"/>
        <v/>
      </c>
      <c r="BS694" s="793"/>
      <c r="BT694" s="794"/>
      <c r="BU694" s="794"/>
      <c r="BV694" s="794"/>
      <c r="BW694" s="794"/>
      <c r="BX694" s="794"/>
      <c r="BY694" s="794"/>
      <c r="BZ694" s="794"/>
      <c r="CA694" s="794"/>
      <c r="CB694" s="794"/>
      <c r="CC694" s="794"/>
      <c r="CD694" s="794"/>
      <c r="CE694" s="794"/>
      <c r="CF694" s="794"/>
      <c r="CG694" s="794"/>
      <c r="CH694" s="794"/>
      <c r="CI694" s="794"/>
      <c r="CJ694" s="794"/>
      <c r="CK694" s="794"/>
      <c r="CL694" s="794"/>
      <c r="CM694" s="794"/>
      <c r="CN694" s="794"/>
      <c r="CO694" s="794"/>
      <c r="CP694" s="794"/>
      <c r="CQ694" s="794"/>
      <c r="CR694" s="794"/>
      <c r="CS694" s="794"/>
      <c r="CT694" s="794"/>
      <c r="CU694" s="794"/>
      <c r="CV694" s="794"/>
      <c r="CW694" s="794"/>
      <c r="CX694" s="794"/>
      <c r="CY694" s="794"/>
      <c r="CZ694" s="794"/>
      <c r="DA694" s="794"/>
      <c r="DB694" s="794"/>
      <c r="DC694" s="794"/>
      <c r="DD694" s="794"/>
      <c r="DE694" s="794"/>
      <c r="DF694" s="794"/>
      <c r="DG694" s="794"/>
      <c r="DH694" s="794"/>
      <c r="DI694" s="794"/>
      <c r="DJ694" s="794"/>
      <c r="DK694" s="794"/>
      <c r="DL694" s="794"/>
      <c r="DM694" s="794"/>
      <c r="DN694" s="794"/>
      <c r="DO694" s="794"/>
      <c r="DP694" s="794"/>
      <c r="DQ694" s="794"/>
      <c r="DR694" s="812" t="str">
        <f t="shared" si="169"/>
        <v/>
      </c>
      <c r="DS694" s="806" t="str">
        <f t="shared" si="170"/>
        <v/>
      </c>
      <c r="DT694" s="807" t="str">
        <f t="shared" si="171"/>
        <v/>
      </c>
      <c r="DU694" s="807" t="str">
        <f t="shared" si="172"/>
        <v/>
      </c>
      <c r="DV694" s="808" t="str">
        <f t="shared" si="173"/>
        <v/>
      </c>
      <c r="DW694" s="793"/>
      <c r="DX694" s="794"/>
      <c r="DY694" s="794"/>
      <c r="DZ694" s="797"/>
      <c r="EA694" s="797"/>
      <c r="EB694" s="797"/>
      <c r="EC694" s="797"/>
      <c r="ED694" s="797"/>
      <c r="EE694" s="797"/>
      <c r="EF694" s="797"/>
      <c r="EG694" s="797"/>
      <c r="EH694" s="797"/>
      <c r="EI694" s="797"/>
      <c r="EJ694" s="797"/>
      <c r="EK694" s="797"/>
      <c r="EL694" s="797"/>
      <c r="EM694" s="794"/>
      <c r="EN694" s="794"/>
      <c r="EO694" s="794"/>
      <c r="EP694" s="794"/>
      <c r="EQ694" s="794"/>
      <c r="ER694" s="794"/>
      <c r="ES694" s="794"/>
      <c r="ET694" s="794"/>
      <c r="EU694" s="794"/>
      <c r="EV694" s="794"/>
      <c r="EW694" s="794"/>
      <c r="EX694" s="794"/>
      <c r="EY694" s="794"/>
      <c r="EZ694" s="797"/>
      <c r="FA694" s="794"/>
      <c r="FB694" s="794"/>
      <c r="FC694" s="794"/>
      <c r="FD694" s="794"/>
      <c r="FE694" s="794"/>
      <c r="FF694" s="794"/>
      <c r="FG694" s="794"/>
      <c r="FH694" s="794"/>
      <c r="FI694" s="794"/>
      <c r="FJ694" s="794"/>
      <c r="FK694" s="794"/>
      <c r="FL694" s="794"/>
      <c r="FM694" s="794"/>
      <c r="FN694" s="794"/>
      <c r="FO694" s="794"/>
      <c r="FP694" s="794"/>
      <c r="FQ694" s="794"/>
      <c r="FR694" s="794"/>
      <c r="FS694" s="794"/>
      <c r="FT694" s="794"/>
      <c r="FU694" s="794"/>
      <c r="FV694" s="812" t="str">
        <f t="shared" si="164"/>
        <v/>
      </c>
      <c r="FW694" s="806" t="str">
        <f t="shared" si="165"/>
        <v/>
      </c>
      <c r="FX694" s="807" t="str">
        <f t="shared" si="166"/>
        <v/>
      </c>
      <c r="FY694" s="807" t="str">
        <f t="shared" si="167"/>
        <v/>
      </c>
      <c r="FZ694" s="808" t="str">
        <f t="shared" si="168"/>
        <v/>
      </c>
    </row>
    <row r="695" spans="14:182" x14ac:dyDescent="0.2">
      <c r="N695" s="804">
        <f>SUM(AirVision!A694)</f>
        <v>0</v>
      </c>
      <c r="O695" s="793"/>
      <c r="P695" s="794"/>
      <c r="Q695" s="794"/>
      <c r="R695" s="794"/>
      <c r="S695" s="794"/>
      <c r="T695" s="794"/>
      <c r="U695" s="794"/>
      <c r="V695" s="794"/>
      <c r="W695" s="794"/>
      <c r="X695" s="794"/>
      <c r="Y695" s="794"/>
      <c r="Z695" s="794"/>
      <c r="AA695" s="794"/>
      <c r="AB695" s="794"/>
      <c r="AC695" s="794"/>
      <c r="AD695" s="794"/>
      <c r="AE695" s="794"/>
      <c r="AF695" s="794"/>
      <c r="AG695" s="794"/>
      <c r="AH695" s="794"/>
      <c r="AI695" s="794"/>
      <c r="AJ695" s="794"/>
      <c r="AK695" s="794"/>
      <c r="AL695" s="794"/>
      <c r="AM695" s="794"/>
      <c r="AN695" s="794"/>
      <c r="AO695" s="794"/>
      <c r="AP695" s="794"/>
      <c r="AQ695" s="794"/>
      <c r="AR695" s="794"/>
      <c r="AS695" s="794"/>
      <c r="AT695" s="794"/>
      <c r="AU695" s="794"/>
      <c r="AV695" s="794"/>
      <c r="AW695" s="794"/>
      <c r="AX695" s="794"/>
      <c r="AY695" s="794"/>
      <c r="AZ695" s="794"/>
      <c r="BA695" s="794"/>
      <c r="BB695" s="794"/>
      <c r="BC695" s="794"/>
      <c r="BD695" s="794"/>
      <c r="BE695" s="794"/>
      <c r="BF695" s="794"/>
      <c r="BG695" s="794"/>
      <c r="BH695" s="794"/>
      <c r="BI695" s="794"/>
      <c r="BJ695" s="794"/>
      <c r="BK695" s="794"/>
      <c r="BL695" s="794"/>
      <c r="BM695" s="794"/>
      <c r="BN695" s="812" t="str">
        <f t="shared" si="159"/>
        <v/>
      </c>
      <c r="BO695" s="806" t="str">
        <f t="shared" si="160"/>
        <v/>
      </c>
      <c r="BP695" s="807" t="str">
        <f t="shared" si="161"/>
        <v/>
      </c>
      <c r="BQ695" s="807" t="str">
        <f t="shared" si="162"/>
        <v/>
      </c>
      <c r="BR695" s="808" t="str">
        <f t="shared" si="163"/>
        <v/>
      </c>
      <c r="BS695" s="793"/>
      <c r="BT695" s="794"/>
      <c r="BU695" s="794"/>
      <c r="BV695" s="794"/>
      <c r="BW695" s="794"/>
      <c r="BX695" s="794"/>
      <c r="BY695" s="794"/>
      <c r="BZ695" s="794"/>
      <c r="CA695" s="794"/>
      <c r="CB695" s="794"/>
      <c r="CC695" s="794"/>
      <c r="CD695" s="794"/>
      <c r="CE695" s="794"/>
      <c r="CF695" s="794"/>
      <c r="CG695" s="794"/>
      <c r="CH695" s="794"/>
      <c r="CI695" s="794"/>
      <c r="CJ695" s="794"/>
      <c r="CK695" s="794"/>
      <c r="CL695" s="794"/>
      <c r="CM695" s="794"/>
      <c r="CN695" s="794"/>
      <c r="CO695" s="794"/>
      <c r="CP695" s="794"/>
      <c r="CQ695" s="794"/>
      <c r="CR695" s="794"/>
      <c r="CS695" s="794"/>
      <c r="CT695" s="794"/>
      <c r="CU695" s="794"/>
      <c r="CV695" s="794"/>
      <c r="CW695" s="794"/>
      <c r="CX695" s="794"/>
      <c r="CY695" s="794"/>
      <c r="CZ695" s="794"/>
      <c r="DA695" s="794"/>
      <c r="DB695" s="794"/>
      <c r="DC695" s="794"/>
      <c r="DD695" s="794"/>
      <c r="DE695" s="794"/>
      <c r="DF695" s="794"/>
      <c r="DG695" s="794"/>
      <c r="DH695" s="794"/>
      <c r="DI695" s="794"/>
      <c r="DJ695" s="794"/>
      <c r="DK695" s="794"/>
      <c r="DL695" s="794"/>
      <c r="DM695" s="794"/>
      <c r="DN695" s="794"/>
      <c r="DO695" s="794"/>
      <c r="DP695" s="794"/>
      <c r="DQ695" s="794"/>
      <c r="DR695" s="812" t="str">
        <f t="shared" si="169"/>
        <v/>
      </c>
      <c r="DS695" s="806" t="str">
        <f t="shared" si="170"/>
        <v/>
      </c>
      <c r="DT695" s="807" t="str">
        <f t="shared" si="171"/>
        <v/>
      </c>
      <c r="DU695" s="807" t="str">
        <f t="shared" si="172"/>
        <v/>
      </c>
      <c r="DV695" s="808" t="str">
        <f t="shared" si="173"/>
        <v/>
      </c>
      <c r="DW695" s="793"/>
      <c r="DX695" s="794"/>
      <c r="DY695" s="794"/>
      <c r="DZ695" s="797"/>
      <c r="EA695" s="797"/>
      <c r="EB695" s="797"/>
      <c r="EC695" s="797"/>
      <c r="ED695" s="797"/>
      <c r="EE695" s="797"/>
      <c r="EF695" s="797"/>
      <c r="EG695" s="797"/>
      <c r="EH695" s="797"/>
      <c r="EI695" s="797"/>
      <c r="EJ695" s="797"/>
      <c r="EK695" s="797"/>
      <c r="EL695" s="797"/>
      <c r="EM695" s="794"/>
      <c r="EN695" s="794"/>
      <c r="EO695" s="794"/>
      <c r="EP695" s="794"/>
      <c r="EQ695" s="794"/>
      <c r="ER695" s="794"/>
      <c r="ES695" s="794"/>
      <c r="ET695" s="794"/>
      <c r="EU695" s="794"/>
      <c r="EV695" s="794"/>
      <c r="EW695" s="794"/>
      <c r="EX695" s="794"/>
      <c r="EY695" s="794"/>
      <c r="EZ695" s="797"/>
      <c r="FA695" s="794"/>
      <c r="FB695" s="794"/>
      <c r="FC695" s="794"/>
      <c r="FD695" s="794"/>
      <c r="FE695" s="794"/>
      <c r="FF695" s="794"/>
      <c r="FG695" s="794"/>
      <c r="FH695" s="794"/>
      <c r="FI695" s="794"/>
      <c r="FJ695" s="794"/>
      <c r="FK695" s="794"/>
      <c r="FL695" s="794"/>
      <c r="FM695" s="794"/>
      <c r="FN695" s="794"/>
      <c r="FO695" s="794"/>
      <c r="FP695" s="794"/>
      <c r="FQ695" s="794"/>
      <c r="FR695" s="794"/>
      <c r="FS695" s="794"/>
      <c r="FT695" s="794"/>
      <c r="FU695" s="794"/>
      <c r="FV695" s="812" t="str">
        <f t="shared" si="164"/>
        <v/>
      </c>
      <c r="FW695" s="806" t="str">
        <f t="shared" si="165"/>
        <v/>
      </c>
      <c r="FX695" s="807" t="str">
        <f t="shared" si="166"/>
        <v/>
      </c>
      <c r="FY695" s="807" t="str">
        <f t="shared" si="167"/>
        <v/>
      </c>
      <c r="FZ695" s="808" t="str">
        <f t="shared" si="168"/>
        <v/>
      </c>
    </row>
    <row r="696" spans="14:182" x14ac:dyDescent="0.2">
      <c r="N696" s="804">
        <f>SUM(AirVision!A695)</f>
        <v>0</v>
      </c>
      <c r="O696" s="793"/>
      <c r="P696" s="794"/>
      <c r="Q696" s="794"/>
      <c r="R696" s="794"/>
      <c r="S696" s="794"/>
      <c r="T696" s="794"/>
      <c r="U696" s="794"/>
      <c r="V696" s="794"/>
      <c r="W696" s="794"/>
      <c r="X696" s="794"/>
      <c r="Y696" s="794"/>
      <c r="Z696" s="794"/>
      <c r="AA696" s="794"/>
      <c r="AB696" s="794"/>
      <c r="AC696" s="794"/>
      <c r="AD696" s="794"/>
      <c r="AE696" s="794"/>
      <c r="AF696" s="794"/>
      <c r="AG696" s="794"/>
      <c r="AH696" s="794"/>
      <c r="AI696" s="794"/>
      <c r="AJ696" s="794"/>
      <c r="AK696" s="794"/>
      <c r="AL696" s="794"/>
      <c r="AM696" s="794"/>
      <c r="AN696" s="794"/>
      <c r="AO696" s="794"/>
      <c r="AP696" s="794"/>
      <c r="AQ696" s="794"/>
      <c r="AR696" s="794"/>
      <c r="AS696" s="794"/>
      <c r="AT696" s="794"/>
      <c r="AU696" s="794"/>
      <c r="AV696" s="794"/>
      <c r="AW696" s="794"/>
      <c r="AX696" s="794"/>
      <c r="AY696" s="794"/>
      <c r="AZ696" s="794"/>
      <c r="BA696" s="794"/>
      <c r="BB696" s="794"/>
      <c r="BC696" s="794"/>
      <c r="BD696" s="794"/>
      <c r="BE696" s="794"/>
      <c r="BF696" s="794"/>
      <c r="BG696" s="794"/>
      <c r="BH696" s="794"/>
      <c r="BI696" s="794"/>
      <c r="BJ696" s="794"/>
      <c r="BK696" s="794"/>
      <c r="BL696" s="794"/>
      <c r="BM696" s="794"/>
      <c r="BN696" s="812" t="str">
        <f t="shared" si="159"/>
        <v/>
      </c>
      <c r="BO696" s="806" t="str">
        <f t="shared" si="160"/>
        <v/>
      </c>
      <c r="BP696" s="807" t="str">
        <f t="shared" si="161"/>
        <v/>
      </c>
      <c r="BQ696" s="807" t="str">
        <f t="shared" si="162"/>
        <v/>
      </c>
      <c r="BR696" s="808" t="str">
        <f t="shared" si="163"/>
        <v/>
      </c>
      <c r="BS696" s="793"/>
      <c r="BT696" s="794"/>
      <c r="BU696" s="794"/>
      <c r="BV696" s="794"/>
      <c r="BW696" s="794"/>
      <c r="BX696" s="794"/>
      <c r="BY696" s="794"/>
      <c r="BZ696" s="794"/>
      <c r="CA696" s="794"/>
      <c r="CB696" s="794"/>
      <c r="CC696" s="794"/>
      <c r="CD696" s="794"/>
      <c r="CE696" s="794"/>
      <c r="CF696" s="794"/>
      <c r="CG696" s="794"/>
      <c r="CH696" s="794"/>
      <c r="CI696" s="794"/>
      <c r="CJ696" s="794"/>
      <c r="CK696" s="794"/>
      <c r="CL696" s="794"/>
      <c r="CM696" s="794"/>
      <c r="CN696" s="794"/>
      <c r="CO696" s="794"/>
      <c r="CP696" s="794"/>
      <c r="CQ696" s="794"/>
      <c r="CR696" s="794"/>
      <c r="CS696" s="794"/>
      <c r="CT696" s="794"/>
      <c r="CU696" s="794"/>
      <c r="CV696" s="794"/>
      <c r="CW696" s="794"/>
      <c r="CX696" s="794"/>
      <c r="CY696" s="794"/>
      <c r="CZ696" s="794"/>
      <c r="DA696" s="794"/>
      <c r="DB696" s="794"/>
      <c r="DC696" s="794"/>
      <c r="DD696" s="794"/>
      <c r="DE696" s="794"/>
      <c r="DF696" s="794"/>
      <c r="DG696" s="794"/>
      <c r="DH696" s="794"/>
      <c r="DI696" s="794"/>
      <c r="DJ696" s="794"/>
      <c r="DK696" s="794"/>
      <c r="DL696" s="794"/>
      <c r="DM696" s="794"/>
      <c r="DN696" s="794"/>
      <c r="DO696" s="794"/>
      <c r="DP696" s="794"/>
      <c r="DQ696" s="794"/>
      <c r="DR696" s="812" t="str">
        <f t="shared" si="169"/>
        <v/>
      </c>
      <c r="DS696" s="806" t="str">
        <f t="shared" si="170"/>
        <v/>
      </c>
      <c r="DT696" s="807" t="str">
        <f t="shared" si="171"/>
        <v/>
      </c>
      <c r="DU696" s="807" t="str">
        <f t="shared" si="172"/>
        <v/>
      </c>
      <c r="DV696" s="808" t="str">
        <f t="shared" si="173"/>
        <v/>
      </c>
      <c r="DW696" s="793"/>
      <c r="DX696" s="794"/>
      <c r="DY696" s="794"/>
      <c r="DZ696" s="797"/>
      <c r="EA696" s="797"/>
      <c r="EB696" s="797"/>
      <c r="EC696" s="797"/>
      <c r="ED696" s="797"/>
      <c r="EE696" s="797"/>
      <c r="EF696" s="797"/>
      <c r="EG696" s="797"/>
      <c r="EH696" s="797"/>
      <c r="EI696" s="797"/>
      <c r="EJ696" s="797"/>
      <c r="EK696" s="797"/>
      <c r="EL696" s="797"/>
      <c r="EM696" s="794"/>
      <c r="EN696" s="794"/>
      <c r="EO696" s="794"/>
      <c r="EP696" s="794"/>
      <c r="EQ696" s="794"/>
      <c r="ER696" s="794"/>
      <c r="ES696" s="794"/>
      <c r="ET696" s="794"/>
      <c r="EU696" s="794"/>
      <c r="EV696" s="794"/>
      <c r="EW696" s="794"/>
      <c r="EX696" s="794"/>
      <c r="EY696" s="794"/>
      <c r="EZ696" s="797"/>
      <c r="FA696" s="794"/>
      <c r="FB696" s="794"/>
      <c r="FC696" s="794"/>
      <c r="FD696" s="794"/>
      <c r="FE696" s="794"/>
      <c r="FF696" s="794"/>
      <c r="FG696" s="794"/>
      <c r="FH696" s="794"/>
      <c r="FI696" s="794"/>
      <c r="FJ696" s="794"/>
      <c r="FK696" s="794"/>
      <c r="FL696" s="794"/>
      <c r="FM696" s="794"/>
      <c r="FN696" s="794"/>
      <c r="FO696" s="794"/>
      <c r="FP696" s="794"/>
      <c r="FQ696" s="794"/>
      <c r="FR696" s="794"/>
      <c r="FS696" s="794"/>
      <c r="FT696" s="794"/>
      <c r="FU696" s="794"/>
      <c r="FV696" s="812" t="str">
        <f t="shared" si="164"/>
        <v/>
      </c>
      <c r="FW696" s="806" t="str">
        <f t="shared" si="165"/>
        <v/>
      </c>
      <c r="FX696" s="807" t="str">
        <f t="shared" si="166"/>
        <v/>
      </c>
      <c r="FY696" s="807" t="str">
        <f t="shared" si="167"/>
        <v/>
      </c>
      <c r="FZ696" s="808" t="str">
        <f t="shared" si="168"/>
        <v/>
      </c>
    </row>
    <row r="697" spans="14:182" x14ac:dyDescent="0.2">
      <c r="N697" s="804">
        <f>SUM(AirVision!A696)</f>
        <v>0</v>
      </c>
      <c r="O697" s="793"/>
      <c r="P697" s="794"/>
      <c r="Q697" s="794"/>
      <c r="R697" s="794"/>
      <c r="S697" s="794"/>
      <c r="T697" s="794"/>
      <c r="U697" s="794"/>
      <c r="V697" s="794"/>
      <c r="W697" s="794"/>
      <c r="X697" s="794"/>
      <c r="Y697" s="794"/>
      <c r="Z697" s="794"/>
      <c r="AA697" s="794"/>
      <c r="AB697" s="794"/>
      <c r="AC697" s="794"/>
      <c r="AD697" s="794"/>
      <c r="AE697" s="794"/>
      <c r="AF697" s="794"/>
      <c r="AG697" s="794"/>
      <c r="AH697" s="794"/>
      <c r="AI697" s="794"/>
      <c r="AJ697" s="794"/>
      <c r="AK697" s="794"/>
      <c r="AL697" s="794"/>
      <c r="AM697" s="794"/>
      <c r="AN697" s="794"/>
      <c r="AO697" s="794"/>
      <c r="AP697" s="794"/>
      <c r="AQ697" s="794"/>
      <c r="AR697" s="794"/>
      <c r="AS697" s="794"/>
      <c r="AT697" s="794"/>
      <c r="AU697" s="794"/>
      <c r="AV697" s="794"/>
      <c r="AW697" s="794"/>
      <c r="AX697" s="794"/>
      <c r="AY697" s="794"/>
      <c r="AZ697" s="794"/>
      <c r="BA697" s="794"/>
      <c r="BB697" s="794"/>
      <c r="BC697" s="794"/>
      <c r="BD697" s="794"/>
      <c r="BE697" s="794"/>
      <c r="BF697" s="794"/>
      <c r="BG697" s="794"/>
      <c r="BH697" s="794"/>
      <c r="BI697" s="794"/>
      <c r="BJ697" s="794"/>
      <c r="BK697" s="794"/>
      <c r="BL697" s="794"/>
      <c r="BM697" s="794"/>
      <c r="BN697" s="812" t="str">
        <f t="shared" si="159"/>
        <v/>
      </c>
      <c r="BO697" s="806" t="str">
        <f t="shared" si="160"/>
        <v/>
      </c>
      <c r="BP697" s="807" t="str">
        <f t="shared" si="161"/>
        <v/>
      </c>
      <c r="BQ697" s="807" t="str">
        <f t="shared" si="162"/>
        <v/>
      </c>
      <c r="BR697" s="808" t="str">
        <f t="shared" si="163"/>
        <v/>
      </c>
      <c r="BS697" s="793"/>
      <c r="BT697" s="794"/>
      <c r="BU697" s="794"/>
      <c r="BV697" s="794"/>
      <c r="BW697" s="794"/>
      <c r="BX697" s="794"/>
      <c r="BY697" s="794"/>
      <c r="BZ697" s="794"/>
      <c r="CA697" s="794"/>
      <c r="CB697" s="794"/>
      <c r="CC697" s="794"/>
      <c r="CD697" s="794"/>
      <c r="CE697" s="794"/>
      <c r="CF697" s="794"/>
      <c r="CG697" s="794"/>
      <c r="CH697" s="794"/>
      <c r="CI697" s="794"/>
      <c r="CJ697" s="794"/>
      <c r="CK697" s="794"/>
      <c r="CL697" s="794"/>
      <c r="CM697" s="794"/>
      <c r="CN697" s="794"/>
      <c r="CO697" s="794"/>
      <c r="CP697" s="794"/>
      <c r="CQ697" s="794"/>
      <c r="CR697" s="794"/>
      <c r="CS697" s="794"/>
      <c r="CT697" s="794"/>
      <c r="CU697" s="794"/>
      <c r="CV697" s="794"/>
      <c r="CW697" s="794"/>
      <c r="CX697" s="794"/>
      <c r="CY697" s="794"/>
      <c r="CZ697" s="794"/>
      <c r="DA697" s="794"/>
      <c r="DB697" s="794"/>
      <c r="DC697" s="794"/>
      <c r="DD697" s="794"/>
      <c r="DE697" s="794"/>
      <c r="DF697" s="794"/>
      <c r="DG697" s="794"/>
      <c r="DH697" s="794"/>
      <c r="DI697" s="794"/>
      <c r="DJ697" s="794"/>
      <c r="DK697" s="794"/>
      <c r="DL697" s="794"/>
      <c r="DM697" s="794"/>
      <c r="DN697" s="794"/>
      <c r="DO697" s="794"/>
      <c r="DP697" s="794"/>
      <c r="DQ697" s="794"/>
      <c r="DR697" s="812" t="str">
        <f t="shared" si="169"/>
        <v/>
      </c>
      <c r="DS697" s="806" t="str">
        <f t="shared" si="170"/>
        <v/>
      </c>
      <c r="DT697" s="807" t="str">
        <f t="shared" si="171"/>
        <v/>
      </c>
      <c r="DU697" s="807" t="str">
        <f t="shared" si="172"/>
        <v/>
      </c>
      <c r="DV697" s="808" t="str">
        <f t="shared" si="173"/>
        <v/>
      </c>
      <c r="DW697" s="793"/>
      <c r="DX697" s="794"/>
      <c r="DY697" s="794"/>
      <c r="DZ697" s="797"/>
      <c r="EA697" s="797"/>
      <c r="EB697" s="797"/>
      <c r="EC697" s="797"/>
      <c r="ED697" s="797"/>
      <c r="EE697" s="797"/>
      <c r="EF697" s="797"/>
      <c r="EG697" s="797"/>
      <c r="EH697" s="797"/>
      <c r="EI697" s="797"/>
      <c r="EJ697" s="797"/>
      <c r="EK697" s="797"/>
      <c r="EL697" s="797"/>
      <c r="EM697" s="794"/>
      <c r="EN697" s="794"/>
      <c r="EO697" s="794"/>
      <c r="EP697" s="794"/>
      <c r="EQ697" s="794"/>
      <c r="ER697" s="794"/>
      <c r="ES697" s="794"/>
      <c r="ET697" s="794"/>
      <c r="EU697" s="794"/>
      <c r="EV697" s="794"/>
      <c r="EW697" s="794"/>
      <c r="EX697" s="794"/>
      <c r="EY697" s="794"/>
      <c r="EZ697" s="797"/>
      <c r="FA697" s="794"/>
      <c r="FB697" s="794"/>
      <c r="FC697" s="794"/>
      <c r="FD697" s="794"/>
      <c r="FE697" s="794"/>
      <c r="FF697" s="794"/>
      <c r="FG697" s="794"/>
      <c r="FH697" s="794"/>
      <c r="FI697" s="794"/>
      <c r="FJ697" s="794"/>
      <c r="FK697" s="794"/>
      <c r="FL697" s="794"/>
      <c r="FM697" s="794"/>
      <c r="FN697" s="794"/>
      <c r="FO697" s="794"/>
      <c r="FP697" s="794"/>
      <c r="FQ697" s="794"/>
      <c r="FR697" s="794"/>
      <c r="FS697" s="794"/>
      <c r="FT697" s="794"/>
      <c r="FU697" s="794"/>
      <c r="FV697" s="812" t="str">
        <f t="shared" si="164"/>
        <v/>
      </c>
      <c r="FW697" s="806" t="str">
        <f t="shared" si="165"/>
        <v/>
      </c>
      <c r="FX697" s="807" t="str">
        <f t="shared" si="166"/>
        <v/>
      </c>
      <c r="FY697" s="807" t="str">
        <f t="shared" si="167"/>
        <v/>
      </c>
      <c r="FZ697" s="808" t="str">
        <f t="shared" si="168"/>
        <v/>
      </c>
    </row>
    <row r="698" spans="14:182" x14ac:dyDescent="0.2">
      <c r="N698" s="804">
        <f>SUM(AirVision!A697)</f>
        <v>0</v>
      </c>
      <c r="O698" s="793"/>
      <c r="P698" s="794"/>
      <c r="Q698" s="794"/>
      <c r="R698" s="794"/>
      <c r="S698" s="794"/>
      <c r="T698" s="794"/>
      <c r="U698" s="794"/>
      <c r="V698" s="794"/>
      <c r="W698" s="794"/>
      <c r="X698" s="794"/>
      <c r="Y698" s="794"/>
      <c r="Z698" s="794"/>
      <c r="AA698" s="794"/>
      <c r="AB698" s="794"/>
      <c r="AC698" s="794"/>
      <c r="AD698" s="794"/>
      <c r="AE698" s="794"/>
      <c r="AF698" s="794"/>
      <c r="AG698" s="794"/>
      <c r="AH698" s="794"/>
      <c r="AI698" s="794"/>
      <c r="AJ698" s="794"/>
      <c r="AK698" s="794"/>
      <c r="AL698" s="794"/>
      <c r="AM698" s="794"/>
      <c r="AN698" s="794"/>
      <c r="AO698" s="794"/>
      <c r="AP698" s="794"/>
      <c r="AQ698" s="794"/>
      <c r="AR698" s="794"/>
      <c r="AS698" s="794"/>
      <c r="AT698" s="794"/>
      <c r="AU698" s="794"/>
      <c r="AV698" s="794"/>
      <c r="AW698" s="794"/>
      <c r="AX698" s="794"/>
      <c r="AY698" s="794"/>
      <c r="AZ698" s="794"/>
      <c r="BA698" s="794"/>
      <c r="BB698" s="794"/>
      <c r="BC698" s="794"/>
      <c r="BD698" s="794"/>
      <c r="BE698" s="794"/>
      <c r="BF698" s="794"/>
      <c r="BG698" s="794"/>
      <c r="BH698" s="794"/>
      <c r="BI698" s="794"/>
      <c r="BJ698" s="794"/>
      <c r="BK698" s="794"/>
      <c r="BL698" s="794"/>
      <c r="BM698" s="794"/>
      <c r="BN698" s="812" t="str">
        <f t="shared" si="159"/>
        <v/>
      </c>
      <c r="BO698" s="806" t="str">
        <f t="shared" si="160"/>
        <v/>
      </c>
      <c r="BP698" s="807" t="str">
        <f t="shared" si="161"/>
        <v/>
      </c>
      <c r="BQ698" s="807" t="str">
        <f t="shared" si="162"/>
        <v/>
      </c>
      <c r="BR698" s="808" t="str">
        <f t="shared" si="163"/>
        <v/>
      </c>
      <c r="BS698" s="793"/>
      <c r="BT698" s="794"/>
      <c r="BU698" s="794"/>
      <c r="BV698" s="794"/>
      <c r="BW698" s="794"/>
      <c r="BX698" s="794"/>
      <c r="BY698" s="794"/>
      <c r="BZ698" s="794"/>
      <c r="CA698" s="794"/>
      <c r="CB698" s="794"/>
      <c r="CC698" s="794"/>
      <c r="CD698" s="794"/>
      <c r="CE698" s="794"/>
      <c r="CF698" s="794"/>
      <c r="CG698" s="794"/>
      <c r="CH698" s="794"/>
      <c r="CI698" s="794"/>
      <c r="CJ698" s="794"/>
      <c r="CK698" s="794"/>
      <c r="CL698" s="794"/>
      <c r="CM698" s="794"/>
      <c r="CN698" s="794"/>
      <c r="CO698" s="794"/>
      <c r="CP698" s="794"/>
      <c r="CQ698" s="794"/>
      <c r="CR698" s="794"/>
      <c r="CS698" s="794"/>
      <c r="CT698" s="794"/>
      <c r="CU698" s="794"/>
      <c r="CV698" s="794"/>
      <c r="CW698" s="794"/>
      <c r="CX698" s="794"/>
      <c r="CY698" s="794"/>
      <c r="CZ698" s="794"/>
      <c r="DA698" s="794"/>
      <c r="DB698" s="794"/>
      <c r="DC698" s="794"/>
      <c r="DD698" s="794"/>
      <c r="DE698" s="794"/>
      <c r="DF698" s="794"/>
      <c r="DG698" s="794"/>
      <c r="DH698" s="794"/>
      <c r="DI698" s="794"/>
      <c r="DJ698" s="794"/>
      <c r="DK698" s="794"/>
      <c r="DL698" s="794"/>
      <c r="DM698" s="794"/>
      <c r="DN698" s="794"/>
      <c r="DO698" s="794"/>
      <c r="DP698" s="794"/>
      <c r="DQ698" s="794"/>
      <c r="DR698" s="812" t="str">
        <f t="shared" si="169"/>
        <v/>
      </c>
      <c r="DS698" s="806" t="str">
        <f t="shared" si="170"/>
        <v/>
      </c>
      <c r="DT698" s="807" t="str">
        <f t="shared" si="171"/>
        <v/>
      </c>
      <c r="DU698" s="807" t="str">
        <f t="shared" si="172"/>
        <v/>
      </c>
      <c r="DV698" s="808" t="str">
        <f t="shared" si="173"/>
        <v/>
      </c>
      <c r="DW698" s="793"/>
      <c r="DX698" s="794"/>
      <c r="DY698" s="794"/>
      <c r="DZ698" s="797"/>
      <c r="EA698" s="797"/>
      <c r="EB698" s="797"/>
      <c r="EC698" s="797"/>
      <c r="ED698" s="797"/>
      <c r="EE698" s="797"/>
      <c r="EF698" s="797"/>
      <c r="EG698" s="797"/>
      <c r="EH698" s="797"/>
      <c r="EI698" s="797"/>
      <c r="EJ698" s="797"/>
      <c r="EK698" s="797"/>
      <c r="EL698" s="797"/>
      <c r="EM698" s="794"/>
      <c r="EN698" s="794"/>
      <c r="EO698" s="794"/>
      <c r="EP698" s="794"/>
      <c r="EQ698" s="794"/>
      <c r="ER698" s="794"/>
      <c r="ES698" s="794"/>
      <c r="ET698" s="794"/>
      <c r="EU698" s="794"/>
      <c r="EV698" s="794"/>
      <c r="EW698" s="794"/>
      <c r="EX698" s="794"/>
      <c r="EY698" s="794"/>
      <c r="EZ698" s="797"/>
      <c r="FA698" s="794"/>
      <c r="FB698" s="794"/>
      <c r="FC698" s="794"/>
      <c r="FD698" s="794"/>
      <c r="FE698" s="794"/>
      <c r="FF698" s="794"/>
      <c r="FG698" s="794"/>
      <c r="FH698" s="794"/>
      <c r="FI698" s="794"/>
      <c r="FJ698" s="794"/>
      <c r="FK698" s="794"/>
      <c r="FL698" s="794"/>
      <c r="FM698" s="794"/>
      <c r="FN698" s="794"/>
      <c r="FO698" s="794"/>
      <c r="FP698" s="794"/>
      <c r="FQ698" s="794"/>
      <c r="FR698" s="794"/>
      <c r="FS698" s="794"/>
      <c r="FT698" s="794"/>
      <c r="FU698" s="794"/>
      <c r="FV698" s="812" t="str">
        <f t="shared" si="164"/>
        <v/>
      </c>
      <c r="FW698" s="806" t="str">
        <f t="shared" si="165"/>
        <v/>
      </c>
      <c r="FX698" s="807" t="str">
        <f t="shared" si="166"/>
        <v/>
      </c>
      <c r="FY698" s="807" t="str">
        <f t="shared" si="167"/>
        <v/>
      </c>
      <c r="FZ698" s="808" t="str">
        <f t="shared" si="168"/>
        <v/>
      </c>
    </row>
    <row r="699" spans="14:182" x14ac:dyDescent="0.2">
      <c r="N699" s="804">
        <f>SUM(AirVision!A698)</f>
        <v>0</v>
      </c>
      <c r="O699" s="793"/>
      <c r="P699" s="794"/>
      <c r="Q699" s="794"/>
      <c r="R699" s="794"/>
      <c r="S699" s="794"/>
      <c r="T699" s="794"/>
      <c r="U699" s="794"/>
      <c r="V699" s="794"/>
      <c r="W699" s="794"/>
      <c r="X699" s="794"/>
      <c r="Y699" s="794"/>
      <c r="Z699" s="794"/>
      <c r="AA699" s="794"/>
      <c r="AB699" s="794"/>
      <c r="AC699" s="794"/>
      <c r="AD699" s="794"/>
      <c r="AE699" s="794"/>
      <c r="AF699" s="794"/>
      <c r="AG699" s="794"/>
      <c r="AH699" s="794"/>
      <c r="AI699" s="794"/>
      <c r="AJ699" s="794"/>
      <c r="AK699" s="794"/>
      <c r="AL699" s="794"/>
      <c r="AM699" s="794"/>
      <c r="AN699" s="794"/>
      <c r="AO699" s="794"/>
      <c r="AP699" s="794"/>
      <c r="AQ699" s="794"/>
      <c r="AR699" s="794"/>
      <c r="AS699" s="794"/>
      <c r="AT699" s="794"/>
      <c r="AU699" s="794"/>
      <c r="AV699" s="794"/>
      <c r="AW699" s="794"/>
      <c r="AX699" s="794"/>
      <c r="AY699" s="794"/>
      <c r="AZ699" s="794"/>
      <c r="BA699" s="794"/>
      <c r="BB699" s="794"/>
      <c r="BC699" s="794"/>
      <c r="BD699" s="794"/>
      <c r="BE699" s="794"/>
      <c r="BF699" s="794"/>
      <c r="BG699" s="794"/>
      <c r="BH699" s="794"/>
      <c r="BI699" s="794"/>
      <c r="BJ699" s="794"/>
      <c r="BK699" s="794"/>
      <c r="BL699" s="794"/>
      <c r="BM699" s="794"/>
      <c r="BN699" s="812" t="str">
        <f t="shared" si="159"/>
        <v/>
      </c>
      <c r="BO699" s="806" t="str">
        <f t="shared" si="160"/>
        <v/>
      </c>
      <c r="BP699" s="807" t="str">
        <f t="shared" si="161"/>
        <v/>
      </c>
      <c r="BQ699" s="807" t="str">
        <f t="shared" si="162"/>
        <v/>
      </c>
      <c r="BR699" s="808" t="str">
        <f t="shared" si="163"/>
        <v/>
      </c>
      <c r="BS699" s="793"/>
      <c r="BT699" s="794"/>
      <c r="BU699" s="794"/>
      <c r="BV699" s="794"/>
      <c r="BW699" s="794"/>
      <c r="BX699" s="794"/>
      <c r="BY699" s="794"/>
      <c r="BZ699" s="794"/>
      <c r="CA699" s="794"/>
      <c r="CB699" s="794"/>
      <c r="CC699" s="794"/>
      <c r="CD699" s="794"/>
      <c r="CE699" s="794"/>
      <c r="CF699" s="794"/>
      <c r="CG699" s="794"/>
      <c r="CH699" s="794"/>
      <c r="CI699" s="794"/>
      <c r="CJ699" s="794"/>
      <c r="CK699" s="794"/>
      <c r="CL699" s="794"/>
      <c r="CM699" s="794"/>
      <c r="CN699" s="794"/>
      <c r="CO699" s="794"/>
      <c r="CP699" s="794"/>
      <c r="CQ699" s="794"/>
      <c r="CR699" s="794"/>
      <c r="CS699" s="794"/>
      <c r="CT699" s="794"/>
      <c r="CU699" s="794"/>
      <c r="CV699" s="794"/>
      <c r="CW699" s="794"/>
      <c r="CX699" s="794"/>
      <c r="CY699" s="794"/>
      <c r="CZ699" s="794"/>
      <c r="DA699" s="794"/>
      <c r="DB699" s="794"/>
      <c r="DC699" s="794"/>
      <c r="DD699" s="794"/>
      <c r="DE699" s="794"/>
      <c r="DF699" s="794"/>
      <c r="DG699" s="794"/>
      <c r="DH699" s="794"/>
      <c r="DI699" s="794"/>
      <c r="DJ699" s="794"/>
      <c r="DK699" s="794"/>
      <c r="DL699" s="794"/>
      <c r="DM699" s="794"/>
      <c r="DN699" s="794"/>
      <c r="DO699" s="794"/>
      <c r="DP699" s="794"/>
      <c r="DQ699" s="794"/>
      <c r="DR699" s="812" t="str">
        <f t="shared" si="169"/>
        <v/>
      </c>
      <c r="DS699" s="806" t="str">
        <f t="shared" si="170"/>
        <v/>
      </c>
      <c r="DT699" s="807" t="str">
        <f t="shared" si="171"/>
        <v/>
      </c>
      <c r="DU699" s="807" t="str">
        <f t="shared" si="172"/>
        <v/>
      </c>
      <c r="DV699" s="808" t="str">
        <f t="shared" si="173"/>
        <v/>
      </c>
      <c r="DW699" s="793"/>
      <c r="DX699" s="794"/>
      <c r="DY699" s="794"/>
      <c r="DZ699" s="797"/>
      <c r="EA699" s="797"/>
      <c r="EB699" s="797"/>
      <c r="EC699" s="797"/>
      <c r="ED699" s="797"/>
      <c r="EE699" s="797"/>
      <c r="EF699" s="797"/>
      <c r="EG699" s="797"/>
      <c r="EH699" s="797"/>
      <c r="EI699" s="797"/>
      <c r="EJ699" s="797"/>
      <c r="EK699" s="797"/>
      <c r="EL699" s="797"/>
      <c r="EM699" s="794"/>
      <c r="EN699" s="794"/>
      <c r="EO699" s="794"/>
      <c r="EP699" s="794"/>
      <c r="EQ699" s="794"/>
      <c r="ER699" s="794"/>
      <c r="ES699" s="794"/>
      <c r="ET699" s="794"/>
      <c r="EU699" s="794"/>
      <c r="EV699" s="794"/>
      <c r="EW699" s="794"/>
      <c r="EX699" s="794"/>
      <c r="EY699" s="794"/>
      <c r="EZ699" s="797"/>
      <c r="FA699" s="794"/>
      <c r="FB699" s="794"/>
      <c r="FC699" s="794"/>
      <c r="FD699" s="794"/>
      <c r="FE699" s="794"/>
      <c r="FF699" s="794"/>
      <c r="FG699" s="794"/>
      <c r="FH699" s="794"/>
      <c r="FI699" s="794"/>
      <c r="FJ699" s="794"/>
      <c r="FK699" s="794"/>
      <c r="FL699" s="794"/>
      <c r="FM699" s="794"/>
      <c r="FN699" s="794"/>
      <c r="FO699" s="794"/>
      <c r="FP699" s="794"/>
      <c r="FQ699" s="794"/>
      <c r="FR699" s="794"/>
      <c r="FS699" s="794"/>
      <c r="FT699" s="794"/>
      <c r="FU699" s="794"/>
      <c r="FV699" s="812" t="str">
        <f t="shared" si="164"/>
        <v/>
      </c>
      <c r="FW699" s="806" t="str">
        <f t="shared" si="165"/>
        <v/>
      </c>
      <c r="FX699" s="807" t="str">
        <f t="shared" si="166"/>
        <v/>
      </c>
      <c r="FY699" s="807" t="str">
        <f t="shared" si="167"/>
        <v/>
      </c>
      <c r="FZ699" s="808" t="str">
        <f t="shared" si="168"/>
        <v/>
      </c>
    </row>
    <row r="700" spans="14:182" x14ac:dyDescent="0.2">
      <c r="N700" s="804">
        <f>SUM(AirVision!A699)</f>
        <v>0</v>
      </c>
      <c r="O700" s="793"/>
      <c r="P700" s="794"/>
      <c r="Q700" s="794"/>
      <c r="R700" s="794"/>
      <c r="S700" s="794"/>
      <c r="T700" s="794"/>
      <c r="U700" s="794"/>
      <c r="V700" s="794"/>
      <c r="W700" s="794"/>
      <c r="X700" s="794"/>
      <c r="Y700" s="794"/>
      <c r="Z700" s="794"/>
      <c r="AA700" s="794"/>
      <c r="AB700" s="794"/>
      <c r="AC700" s="794"/>
      <c r="AD700" s="794"/>
      <c r="AE700" s="794"/>
      <c r="AF700" s="794"/>
      <c r="AG700" s="794"/>
      <c r="AH700" s="794"/>
      <c r="AI700" s="794"/>
      <c r="AJ700" s="794"/>
      <c r="AK700" s="794"/>
      <c r="AL700" s="794"/>
      <c r="AM700" s="794"/>
      <c r="AN700" s="794"/>
      <c r="AO700" s="794"/>
      <c r="AP700" s="794"/>
      <c r="AQ700" s="794"/>
      <c r="AR700" s="794"/>
      <c r="AS700" s="794"/>
      <c r="AT700" s="794"/>
      <c r="AU700" s="794"/>
      <c r="AV700" s="794"/>
      <c r="AW700" s="794"/>
      <c r="AX700" s="794"/>
      <c r="AY700" s="794"/>
      <c r="AZ700" s="794"/>
      <c r="BA700" s="794"/>
      <c r="BB700" s="794"/>
      <c r="BC700" s="794"/>
      <c r="BD700" s="794"/>
      <c r="BE700" s="794"/>
      <c r="BF700" s="794"/>
      <c r="BG700" s="794"/>
      <c r="BH700" s="794"/>
      <c r="BI700" s="794"/>
      <c r="BJ700" s="794"/>
      <c r="BK700" s="794"/>
      <c r="BL700" s="794"/>
      <c r="BM700" s="794"/>
      <c r="BN700" s="812" t="str">
        <f t="shared" si="159"/>
        <v/>
      </c>
      <c r="BO700" s="806" t="str">
        <f t="shared" si="160"/>
        <v/>
      </c>
      <c r="BP700" s="807" t="str">
        <f t="shared" si="161"/>
        <v/>
      </c>
      <c r="BQ700" s="807" t="str">
        <f t="shared" si="162"/>
        <v/>
      </c>
      <c r="BR700" s="808" t="str">
        <f t="shared" si="163"/>
        <v/>
      </c>
      <c r="BS700" s="793"/>
      <c r="BT700" s="794"/>
      <c r="BU700" s="794"/>
      <c r="BV700" s="794"/>
      <c r="BW700" s="794"/>
      <c r="BX700" s="794"/>
      <c r="BY700" s="794"/>
      <c r="BZ700" s="794"/>
      <c r="CA700" s="794"/>
      <c r="CB700" s="794"/>
      <c r="CC700" s="794"/>
      <c r="CD700" s="794"/>
      <c r="CE700" s="794"/>
      <c r="CF700" s="794"/>
      <c r="CG700" s="794"/>
      <c r="CH700" s="794"/>
      <c r="CI700" s="794"/>
      <c r="CJ700" s="794"/>
      <c r="CK700" s="794"/>
      <c r="CL700" s="794"/>
      <c r="CM700" s="794"/>
      <c r="CN700" s="794"/>
      <c r="CO700" s="794"/>
      <c r="CP700" s="794"/>
      <c r="CQ700" s="794"/>
      <c r="CR700" s="794"/>
      <c r="CS700" s="794"/>
      <c r="CT700" s="794"/>
      <c r="CU700" s="794"/>
      <c r="CV700" s="794"/>
      <c r="CW700" s="794"/>
      <c r="CX700" s="794"/>
      <c r="CY700" s="794"/>
      <c r="CZ700" s="794"/>
      <c r="DA700" s="794"/>
      <c r="DB700" s="794"/>
      <c r="DC700" s="794"/>
      <c r="DD700" s="794"/>
      <c r="DE700" s="794"/>
      <c r="DF700" s="794"/>
      <c r="DG700" s="794"/>
      <c r="DH700" s="794"/>
      <c r="DI700" s="794"/>
      <c r="DJ700" s="794"/>
      <c r="DK700" s="794"/>
      <c r="DL700" s="794"/>
      <c r="DM700" s="794"/>
      <c r="DN700" s="794"/>
      <c r="DO700" s="794"/>
      <c r="DP700" s="794"/>
      <c r="DQ700" s="794"/>
      <c r="DR700" s="812" t="str">
        <f t="shared" si="169"/>
        <v/>
      </c>
      <c r="DS700" s="806" t="str">
        <f t="shared" si="170"/>
        <v/>
      </c>
      <c r="DT700" s="807" t="str">
        <f t="shared" si="171"/>
        <v/>
      </c>
      <c r="DU700" s="807" t="str">
        <f t="shared" si="172"/>
        <v/>
      </c>
      <c r="DV700" s="808" t="str">
        <f t="shared" si="173"/>
        <v/>
      </c>
      <c r="DW700" s="793"/>
      <c r="DX700" s="794"/>
      <c r="DY700" s="794"/>
      <c r="DZ700" s="797"/>
      <c r="EA700" s="797"/>
      <c r="EB700" s="797"/>
      <c r="EC700" s="797"/>
      <c r="ED700" s="797"/>
      <c r="EE700" s="797"/>
      <c r="EF700" s="797"/>
      <c r="EG700" s="797"/>
      <c r="EH700" s="797"/>
      <c r="EI700" s="797"/>
      <c r="EJ700" s="797"/>
      <c r="EK700" s="797"/>
      <c r="EL700" s="797"/>
      <c r="EM700" s="794"/>
      <c r="EN700" s="794"/>
      <c r="EO700" s="794"/>
      <c r="EP700" s="794"/>
      <c r="EQ700" s="794"/>
      <c r="ER700" s="794"/>
      <c r="ES700" s="794"/>
      <c r="ET700" s="794"/>
      <c r="EU700" s="794"/>
      <c r="EV700" s="794"/>
      <c r="EW700" s="794"/>
      <c r="EX700" s="794"/>
      <c r="EY700" s="794"/>
      <c r="EZ700" s="797"/>
      <c r="FA700" s="794"/>
      <c r="FB700" s="794"/>
      <c r="FC700" s="794"/>
      <c r="FD700" s="794"/>
      <c r="FE700" s="794"/>
      <c r="FF700" s="794"/>
      <c r="FG700" s="794"/>
      <c r="FH700" s="794"/>
      <c r="FI700" s="794"/>
      <c r="FJ700" s="794"/>
      <c r="FK700" s="794"/>
      <c r="FL700" s="794"/>
      <c r="FM700" s="794"/>
      <c r="FN700" s="794"/>
      <c r="FO700" s="794"/>
      <c r="FP700" s="794"/>
      <c r="FQ700" s="794"/>
      <c r="FR700" s="794"/>
      <c r="FS700" s="794"/>
      <c r="FT700" s="794"/>
      <c r="FU700" s="794"/>
      <c r="FV700" s="812" t="str">
        <f t="shared" si="164"/>
        <v/>
      </c>
      <c r="FW700" s="806" t="str">
        <f t="shared" si="165"/>
        <v/>
      </c>
      <c r="FX700" s="807" t="str">
        <f t="shared" si="166"/>
        <v/>
      </c>
      <c r="FY700" s="807" t="str">
        <f t="shared" si="167"/>
        <v/>
      </c>
      <c r="FZ700" s="808" t="str">
        <f t="shared" si="168"/>
        <v/>
      </c>
    </row>
    <row r="701" spans="14:182" x14ac:dyDescent="0.2">
      <c r="N701" s="804">
        <f>SUM(AirVision!A700)</f>
        <v>0</v>
      </c>
      <c r="O701" s="793"/>
      <c r="P701" s="794"/>
      <c r="Q701" s="794"/>
      <c r="R701" s="794"/>
      <c r="S701" s="794"/>
      <c r="T701" s="794"/>
      <c r="U701" s="794"/>
      <c r="V701" s="794"/>
      <c r="W701" s="794"/>
      <c r="X701" s="794"/>
      <c r="Y701" s="794"/>
      <c r="Z701" s="794"/>
      <c r="AA701" s="794"/>
      <c r="AB701" s="794"/>
      <c r="AC701" s="794"/>
      <c r="AD701" s="794"/>
      <c r="AE701" s="794"/>
      <c r="AF701" s="794"/>
      <c r="AG701" s="794"/>
      <c r="AH701" s="794"/>
      <c r="AI701" s="794"/>
      <c r="AJ701" s="794"/>
      <c r="AK701" s="794"/>
      <c r="AL701" s="794"/>
      <c r="AM701" s="794"/>
      <c r="AN701" s="794"/>
      <c r="AO701" s="794"/>
      <c r="AP701" s="794"/>
      <c r="AQ701" s="794"/>
      <c r="AR701" s="794"/>
      <c r="AS701" s="794"/>
      <c r="AT701" s="794"/>
      <c r="AU701" s="794"/>
      <c r="AV701" s="794"/>
      <c r="AW701" s="794"/>
      <c r="AX701" s="794"/>
      <c r="AY701" s="794"/>
      <c r="AZ701" s="794"/>
      <c r="BA701" s="794"/>
      <c r="BB701" s="794"/>
      <c r="BC701" s="794"/>
      <c r="BD701" s="794"/>
      <c r="BE701" s="794"/>
      <c r="BF701" s="794"/>
      <c r="BG701" s="794"/>
      <c r="BH701" s="794"/>
      <c r="BI701" s="794"/>
      <c r="BJ701" s="794"/>
      <c r="BK701" s="794"/>
      <c r="BL701" s="794"/>
      <c r="BM701" s="794"/>
      <c r="BN701" s="812" t="str">
        <f t="shared" si="159"/>
        <v/>
      </c>
      <c r="BO701" s="806" t="str">
        <f t="shared" si="160"/>
        <v/>
      </c>
      <c r="BP701" s="807" t="str">
        <f t="shared" si="161"/>
        <v/>
      </c>
      <c r="BQ701" s="807" t="str">
        <f t="shared" si="162"/>
        <v/>
      </c>
      <c r="BR701" s="808" t="str">
        <f t="shared" si="163"/>
        <v/>
      </c>
      <c r="BS701" s="793"/>
      <c r="BT701" s="794"/>
      <c r="BU701" s="794"/>
      <c r="BV701" s="794"/>
      <c r="BW701" s="794"/>
      <c r="BX701" s="794"/>
      <c r="BY701" s="794"/>
      <c r="BZ701" s="794"/>
      <c r="CA701" s="794"/>
      <c r="CB701" s="794"/>
      <c r="CC701" s="794"/>
      <c r="CD701" s="794"/>
      <c r="CE701" s="794"/>
      <c r="CF701" s="794"/>
      <c r="CG701" s="794"/>
      <c r="CH701" s="794"/>
      <c r="CI701" s="794"/>
      <c r="CJ701" s="794"/>
      <c r="CK701" s="794"/>
      <c r="CL701" s="794"/>
      <c r="CM701" s="794"/>
      <c r="CN701" s="794"/>
      <c r="CO701" s="794"/>
      <c r="CP701" s="794"/>
      <c r="CQ701" s="794"/>
      <c r="CR701" s="794"/>
      <c r="CS701" s="794"/>
      <c r="CT701" s="794"/>
      <c r="CU701" s="794"/>
      <c r="CV701" s="794"/>
      <c r="CW701" s="794"/>
      <c r="CX701" s="794"/>
      <c r="CY701" s="794"/>
      <c r="CZ701" s="794"/>
      <c r="DA701" s="794"/>
      <c r="DB701" s="794"/>
      <c r="DC701" s="794"/>
      <c r="DD701" s="794"/>
      <c r="DE701" s="794"/>
      <c r="DF701" s="794"/>
      <c r="DG701" s="794"/>
      <c r="DH701" s="794"/>
      <c r="DI701" s="794"/>
      <c r="DJ701" s="794"/>
      <c r="DK701" s="794"/>
      <c r="DL701" s="794"/>
      <c r="DM701" s="794"/>
      <c r="DN701" s="794"/>
      <c r="DO701" s="794"/>
      <c r="DP701" s="794"/>
      <c r="DQ701" s="794"/>
      <c r="DR701" s="812" t="str">
        <f t="shared" si="169"/>
        <v/>
      </c>
      <c r="DS701" s="806" t="str">
        <f t="shared" si="170"/>
        <v/>
      </c>
      <c r="DT701" s="807" t="str">
        <f t="shared" si="171"/>
        <v/>
      </c>
      <c r="DU701" s="807" t="str">
        <f t="shared" si="172"/>
        <v/>
      </c>
      <c r="DV701" s="808" t="str">
        <f t="shared" si="173"/>
        <v/>
      </c>
      <c r="DW701" s="793"/>
      <c r="DX701" s="794"/>
      <c r="DY701" s="794"/>
      <c r="DZ701" s="797"/>
      <c r="EA701" s="797"/>
      <c r="EB701" s="797"/>
      <c r="EC701" s="797"/>
      <c r="ED701" s="797"/>
      <c r="EE701" s="797"/>
      <c r="EF701" s="797"/>
      <c r="EG701" s="797"/>
      <c r="EH701" s="797"/>
      <c r="EI701" s="797"/>
      <c r="EJ701" s="797"/>
      <c r="EK701" s="797"/>
      <c r="EL701" s="797"/>
      <c r="EM701" s="794"/>
      <c r="EN701" s="794"/>
      <c r="EO701" s="794"/>
      <c r="EP701" s="794"/>
      <c r="EQ701" s="794"/>
      <c r="ER701" s="794"/>
      <c r="ES701" s="794"/>
      <c r="ET701" s="794"/>
      <c r="EU701" s="794"/>
      <c r="EV701" s="794"/>
      <c r="EW701" s="794"/>
      <c r="EX701" s="794"/>
      <c r="EY701" s="794"/>
      <c r="EZ701" s="797"/>
      <c r="FA701" s="794"/>
      <c r="FB701" s="794"/>
      <c r="FC701" s="794"/>
      <c r="FD701" s="794"/>
      <c r="FE701" s="794"/>
      <c r="FF701" s="794"/>
      <c r="FG701" s="794"/>
      <c r="FH701" s="794"/>
      <c r="FI701" s="794"/>
      <c r="FJ701" s="794"/>
      <c r="FK701" s="794"/>
      <c r="FL701" s="794"/>
      <c r="FM701" s="794"/>
      <c r="FN701" s="794"/>
      <c r="FO701" s="794"/>
      <c r="FP701" s="794"/>
      <c r="FQ701" s="794"/>
      <c r="FR701" s="794"/>
      <c r="FS701" s="794"/>
      <c r="FT701" s="794"/>
      <c r="FU701" s="794"/>
      <c r="FV701" s="812" t="str">
        <f t="shared" si="164"/>
        <v/>
      </c>
      <c r="FW701" s="806" t="str">
        <f t="shared" si="165"/>
        <v/>
      </c>
      <c r="FX701" s="807" t="str">
        <f t="shared" si="166"/>
        <v/>
      </c>
      <c r="FY701" s="807" t="str">
        <f t="shared" si="167"/>
        <v/>
      </c>
      <c r="FZ701" s="808" t="str">
        <f t="shared" si="168"/>
        <v/>
      </c>
    </row>
    <row r="702" spans="14:182" x14ac:dyDescent="0.2">
      <c r="N702" s="804">
        <f>SUM(AirVision!A701)</f>
        <v>0</v>
      </c>
      <c r="O702" s="793"/>
      <c r="P702" s="794"/>
      <c r="Q702" s="794"/>
      <c r="R702" s="794"/>
      <c r="S702" s="794"/>
      <c r="T702" s="794"/>
      <c r="U702" s="794"/>
      <c r="V702" s="794"/>
      <c r="W702" s="794"/>
      <c r="X702" s="794"/>
      <c r="Y702" s="794"/>
      <c r="Z702" s="794"/>
      <c r="AA702" s="794"/>
      <c r="AB702" s="794"/>
      <c r="AC702" s="794"/>
      <c r="AD702" s="794"/>
      <c r="AE702" s="794"/>
      <c r="AF702" s="794"/>
      <c r="AG702" s="794"/>
      <c r="AH702" s="794"/>
      <c r="AI702" s="794"/>
      <c r="AJ702" s="794"/>
      <c r="AK702" s="794"/>
      <c r="AL702" s="794"/>
      <c r="AM702" s="794"/>
      <c r="AN702" s="794"/>
      <c r="AO702" s="794"/>
      <c r="AP702" s="794"/>
      <c r="AQ702" s="794"/>
      <c r="AR702" s="794"/>
      <c r="AS702" s="794"/>
      <c r="AT702" s="794"/>
      <c r="AU702" s="794"/>
      <c r="AV702" s="794"/>
      <c r="AW702" s="794"/>
      <c r="AX702" s="794"/>
      <c r="AY702" s="794"/>
      <c r="AZ702" s="794"/>
      <c r="BA702" s="794"/>
      <c r="BB702" s="794"/>
      <c r="BC702" s="794"/>
      <c r="BD702" s="794"/>
      <c r="BE702" s="794"/>
      <c r="BF702" s="794"/>
      <c r="BG702" s="794"/>
      <c r="BH702" s="794"/>
      <c r="BI702" s="794"/>
      <c r="BJ702" s="794"/>
      <c r="BK702" s="794"/>
      <c r="BL702" s="794"/>
      <c r="BM702" s="794"/>
      <c r="BN702" s="812" t="str">
        <f t="shared" si="159"/>
        <v/>
      </c>
      <c r="BO702" s="806" t="str">
        <f t="shared" si="160"/>
        <v/>
      </c>
      <c r="BP702" s="807" t="str">
        <f t="shared" si="161"/>
        <v/>
      </c>
      <c r="BQ702" s="807" t="str">
        <f t="shared" si="162"/>
        <v/>
      </c>
      <c r="BR702" s="808" t="str">
        <f t="shared" si="163"/>
        <v/>
      </c>
      <c r="BS702" s="793"/>
      <c r="BT702" s="794"/>
      <c r="BU702" s="794"/>
      <c r="BV702" s="794"/>
      <c r="BW702" s="794"/>
      <c r="BX702" s="794"/>
      <c r="BY702" s="794"/>
      <c r="BZ702" s="794"/>
      <c r="CA702" s="794"/>
      <c r="CB702" s="794"/>
      <c r="CC702" s="794"/>
      <c r="CD702" s="794"/>
      <c r="CE702" s="794"/>
      <c r="CF702" s="794"/>
      <c r="CG702" s="794"/>
      <c r="CH702" s="794"/>
      <c r="CI702" s="794"/>
      <c r="CJ702" s="794"/>
      <c r="CK702" s="794"/>
      <c r="CL702" s="794"/>
      <c r="CM702" s="794"/>
      <c r="CN702" s="794"/>
      <c r="CO702" s="794"/>
      <c r="CP702" s="794"/>
      <c r="CQ702" s="794"/>
      <c r="CR702" s="794"/>
      <c r="CS702" s="794"/>
      <c r="CT702" s="794"/>
      <c r="CU702" s="794"/>
      <c r="CV702" s="794"/>
      <c r="CW702" s="794"/>
      <c r="CX702" s="794"/>
      <c r="CY702" s="794"/>
      <c r="CZ702" s="794"/>
      <c r="DA702" s="794"/>
      <c r="DB702" s="794"/>
      <c r="DC702" s="794"/>
      <c r="DD702" s="794"/>
      <c r="DE702" s="794"/>
      <c r="DF702" s="794"/>
      <c r="DG702" s="794"/>
      <c r="DH702" s="794"/>
      <c r="DI702" s="794"/>
      <c r="DJ702" s="794"/>
      <c r="DK702" s="794"/>
      <c r="DL702" s="794"/>
      <c r="DM702" s="794"/>
      <c r="DN702" s="794"/>
      <c r="DO702" s="794"/>
      <c r="DP702" s="794"/>
      <c r="DQ702" s="794"/>
      <c r="DR702" s="812" t="str">
        <f t="shared" si="169"/>
        <v/>
      </c>
      <c r="DS702" s="806" t="str">
        <f t="shared" si="170"/>
        <v/>
      </c>
      <c r="DT702" s="807" t="str">
        <f t="shared" si="171"/>
        <v/>
      </c>
      <c r="DU702" s="807" t="str">
        <f t="shared" si="172"/>
        <v/>
      </c>
      <c r="DV702" s="808" t="str">
        <f t="shared" si="173"/>
        <v/>
      </c>
      <c r="DW702" s="793"/>
      <c r="DX702" s="794"/>
      <c r="DY702" s="794"/>
      <c r="DZ702" s="797"/>
      <c r="EA702" s="797"/>
      <c r="EB702" s="797"/>
      <c r="EC702" s="797"/>
      <c r="ED702" s="797"/>
      <c r="EE702" s="797"/>
      <c r="EF702" s="797"/>
      <c r="EG702" s="797"/>
      <c r="EH702" s="797"/>
      <c r="EI702" s="797"/>
      <c r="EJ702" s="797"/>
      <c r="EK702" s="797"/>
      <c r="EL702" s="797"/>
      <c r="EM702" s="794"/>
      <c r="EN702" s="794"/>
      <c r="EO702" s="794"/>
      <c r="EP702" s="794"/>
      <c r="EQ702" s="794"/>
      <c r="ER702" s="794"/>
      <c r="ES702" s="794"/>
      <c r="ET702" s="794"/>
      <c r="EU702" s="794"/>
      <c r="EV702" s="794"/>
      <c r="EW702" s="794"/>
      <c r="EX702" s="794"/>
      <c r="EY702" s="794"/>
      <c r="EZ702" s="797"/>
      <c r="FA702" s="794"/>
      <c r="FB702" s="794"/>
      <c r="FC702" s="794"/>
      <c r="FD702" s="794"/>
      <c r="FE702" s="794"/>
      <c r="FF702" s="794"/>
      <c r="FG702" s="794"/>
      <c r="FH702" s="794"/>
      <c r="FI702" s="794"/>
      <c r="FJ702" s="794"/>
      <c r="FK702" s="794"/>
      <c r="FL702" s="794"/>
      <c r="FM702" s="794"/>
      <c r="FN702" s="794"/>
      <c r="FO702" s="794"/>
      <c r="FP702" s="794"/>
      <c r="FQ702" s="794"/>
      <c r="FR702" s="794"/>
      <c r="FS702" s="794"/>
      <c r="FT702" s="794"/>
      <c r="FU702" s="794"/>
      <c r="FV702" s="812" t="str">
        <f t="shared" si="164"/>
        <v/>
      </c>
      <c r="FW702" s="806" t="str">
        <f t="shared" si="165"/>
        <v/>
      </c>
      <c r="FX702" s="807" t="str">
        <f t="shared" si="166"/>
        <v/>
      </c>
      <c r="FY702" s="807" t="str">
        <f t="shared" si="167"/>
        <v/>
      </c>
      <c r="FZ702" s="808" t="str">
        <f t="shared" si="168"/>
        <v/>
      </c>
    </row>
    <row r="703" spans="14:182" x14ac:dyDescent="0.2">
      <c r="N703" s="804">
        <f>SUM(AirVision!A702)</f>
        <v>0</v>
      </c>
      <c r="O703" s="793"/>
      <c r="P703" s="794"/>
      <c r="Q703" s="794"/>
      <c r="R703" s="794"/>
      <c r="S703" s="794"/>
      <c r="T703" s="794"/>
      <c r="U703" s="794"/>
      <c r="V703" s="794"/>
      <c r="W703" s="794"/>
      <c r="X703" s="794"/>
      <c r="Y703" s="794"/>
      <c r="Z703" s="794"/>
      <c r="AA703" s="794"/>
      <c r="AB703" s="794"/>
      <c r="AC703" s="794"/>
      <c r="AD703" s="794"/>
      <c r="AE703" s="794"/>
      <c r="AF703" s="794"/>
      <c r="AG703" s="794"/>
      <c r="AH703" s="794"/>
      <c r="AI703" s="794"/>
      <c r="AJ703" s="794"/>
      <c r="AK703" s="794"/>
      <c r="AL703" s="794"/>
      <c r="AM703" s="794"/>
      <c r="AN703" s="794"/>
      <c r="AO703" s="794"/>
      <c r="AP703" s="794"/>
      <c r="AQ703" s="794"/>
      <c r="AR703" s="794"/>
      <c r="AS703" s="794"/>
      <c r="AT703" s="794"/>
      <c r="AU703" s="794"/>
      <c r="AV703" s="794"/>
      <c r="AW703" s="794"/>
      <c r="AX703" s="794"/>
      <c r="AY703" s="794"/>
      <c r="AZ703" s="794"/>
      <c r="BA703" s="794"/>
      <c r="BB703" s="794"/>
      <c r="BC703" s="794"/>
      <c r="BD703" s="794"/>
      <c r="BE703" s="794"/>
      <c r="BF703" s="794"/>
      <c r="BG703" s="794"/>
      <c r="BH703" s="794"/>
      <c r="BI703" s="794"/>
      <c r="BJ703" s="794"/>
      <c r="BK703" s="794"/>
      <c r="BL703" s="794"/>
      <c r="BM703" s="794"/>
      <c r="BN703" s="812" t="str">
        <f t="shared" si="159"/>
        <v/>
      </c>
      <c r="BO703" s="806" t="str">
        <f t="shared" si="160"/>
        <v/>
      </c>
      <c r="BP703" s="807" t="str">
        <f t="shared" si="161"/>
        <v/>
      </c>
      <c r="BQ703" s="807" t="str">
        <f t="shared" si="162"/>
        <v/>
      </c>
      <c r="BR703" s="808" t="str">
        <f t="shared" si="163"/>
        <v/>
      </c>
      <c r="BS703" s="793"/>
      <c r="BT703" s="794"/>
      <c r="BU703" s="794"/>
      <c r="BV703" s="794"/>
      <c r="BW703" s="794"/>
      <c r="BX703" s="794"/>
      <c r="BY703" s="794"/>
      <c r="BZ703" s="794"/>
      <c r="CA703" s="794"/>
      <c r="CB703" s="794"/>
      <c r="CC703" s="794"/>
      <c r="CD703" s="794"/>
      <c r="CE703" s="794"/>
      <c r="CF703" s="794"/>
      <c r="CG703" s="794"/>
      <c r="CH703" s="794"/>
      <c r="CI703" s="794"/>
      <c r="CJ703" s="794"/>
      <c r="CK703" s="794"/>
      <c r="CL703" s="794"/>
      <c r="CM703" s="794"/>
      <c r="CN703" s="794"/>
      <c r="CO703" s="794"/>
      <c r="CP703" s="794"/>
      <c r="CQ703" s="794"/>
      <c r="CR703" s="794"/>
      <c r="CS703" s="794"/>
      <c r="CT703" s="794"/>
      <c r="CU703" s="794"/>
      <c r="CV703" s="794"/>
      <c r="CW703" s="794"/>
      <c r="CX703" s="794"/>
      <c r="CY703" s="794"/>
      <c r="CZ703" s="794"/>
      <c r="DA703" s="794"/>
      <c r="DB703" s="794"/>
      <c r="DC703" s="794"/>
      <c r="DD703" s="794"/>
      <c r="DE703" s="794"/>
      <c r="DF703" s="794"/>
      <c r="DG703" s="794"/>
      <c r="DH703" s="794"/>
      <c r="DI703" s="794"/>
      <c r="DJ703" s="794"/>
      <c r="DK703" s="794"/>
      <c r="DL703" s="794"/>
      <c r="DM703" s="794"/>
      <c r="DN703" s="794"/>
      <c r="DO703" s="794"/>
      <c r="DP703" s="794"/>
      <c r="DQ703" s="794"/>
      <c r="DR703" s="812" t="str">
        <f t="shared" si="169"/>
        <v/>
      </c>
      <c r="DS703" s="806" t="str">
        <f t="shared" si="170"/>
        <v/>
      </c>
      <c r="DT703" s="807" t="str">
        <f t="shared" si="171"/>
        <v/>
      </c>
      <c r="DU703" s="807" t="str">
        <f t="shared" si="172"/>
        <v/>
      </c>
      <c r="DV703" s="808" t="str">
        <f t="shared" si="173"/>
        <v/>
      </c>
      <c r="DW703" s="793"/>
      <c r="DX703" s="794"/>
      <c r="DY703" s="794"/>
      <c r="DZ703" s="797"/>
      <c r="EA703" s="797"/>
      <c r="EB703" s="797"/>
      <c r="EC703" s="797"/>
      <c r="ED703" s="797"/>
      <c r="EE703" s="797"/>
      <c r="EF703" s="797"/>
      <c r="EG703" s="797"/>
      <c r="EH703" s="797"/>
      <c r="EI703" s="797"/>
      <c r="EJ703" s="797"/>
      <c r="EK703" s="797"/>
      <c r="EL703" s="797"/>
      <c r="EM703" s="794"/>
      <c r="EN703" s="794"/>
      <c r="EO703" s="794"/>
      <c r="EP703" s="794"/>
      <c r="EQ703" s="794"/>
      <c r="ER703" s="794"/>
      <c r="ES703" s="794"/>
      <c r="ET703" s="794"/>
      <c r="EU703" s="794"/>
      <c r="EV703" s="794"/>
      <c r="EW703" s="794"/>
      <c r="EX703" s="794"/>
      <c r="EY703" s="794"/>
      <c r="EZ703" s="797"/>
      <c r="FA703" s="794"/>
      <c r="FB703" s="794"/>
      <c r="FC703" s="794"/>
      <c r="FD703" s="794"/>
      <c r="FE703" s="794"/>
      <c r="FF703" s="794"/>
      <c r="FG703" s="794"/>
      <c r="FH703" s="794"/>
      <c r="FI703" s="794"/>
      <c r="FJ703" s="794"/>
      <c r="FK703" s="794"/>
      <c r="FL703" s="794"/>
      <c r="FM703" s="794"/>
      <c r="FN703" s="794"/>
      <c r="FO703" s="794"/>
      <c r="FP703" s="794"/>
      <c r="FQ703" s="794"/>
      <c r="FR703" s="794"/>
      <c r="FS703" s="794"/>
      <c r="FT703" s="794"/>
      <c r="FU703" s="794"/>
      <c r="FV703" s="812" t="str">
        <f t="shared" si="164"/>
        <v/>
      </c>
      <c r="FW703" s="806" t="str">
        <f t="shared" si="165"/>
        <v/>
      </c>
      <c r="FX703" s="807" t="str">
        <f t="shared" si="166"/>
        <v/>
      </c>
      <c r="FY703" s="807" t="str">
        <f t="shared" si="167"/>
        <v/>
      </c>
      <c r="FZ703" s="808" t="str">
        <f t="shared" si="168"/>
        <v/>
      </c>
    </row>
    <row r="704" spans="14:182" x14ac:dyDescent="0.2">
      <c r="N704" s="804">
        <f>SUM(AirVision!A703)</f>
        <v>0</v>
      </c>
      <c r="O704" s="793"/>
      <c r="P704" s="794"/>
      <c r="Q704" s="794"/>
      <c r="R704" s="794"/>
      <c r="S704" s="794"/>
      <c r="T704" s="794"/>
      <c r="U704" s="794"/>
      <c r="V704" s="794"/>
      <c r="W704" s="794"/>
      <c r="X704" s="794"/>
      <c r="Y704" s="794"/>
      <c r="Z704" s="794"/>
      <c r="AA704" s="794"/>
      <c r="AB704" s="794"/>
      <c r="AC704" s="794"/>
      <c r="AD704" s="794"/>
      <c r="AE704" s="794"/>
      <c r="AF704" s="794"/>
      <c r="AG704" s="794"/>
      <c r="AH704" s="794"/>
      <c r="AI704" s="794"/>
      <c r="AJ704" s="794"/>
      <c r="AK704" s="794"/>
      <c r="AL704" s="794"/>
      <c r="AM704" s="794"/>
      <c r="AN704" s="794"/>
      <c r="AO704" s="794"/>
      <c r="AP704" s="794"/>
      <c r="AQ704" s="794"/>
      <c r="AR704" s="794"/>
      <c r="AS704" s="794"/>
      <c r="AT704" s="794"/>
      <c r="AU704" s="794"/>
      <c r="AV704" s="794"/>
      <c r="AW704" s="794"/>
      <c r="AX704" s="794"/>
      <c r="AY704" s="794"/>
      <c r="AZ704" s="794"/>
      <c r="BA704" s="794"/>
      <c r="BB704" s="794"/>
      <c r="BC704" s="794"/>
      <c r="BD704" s="794"/>
      <c r="BE704" s="794"/>
      <c r="BF704" s="794"/>
      <c r="BG704" s="794"/>
      <c r="BH704" s="794"/>
      <c r="BI704" s="794"/>
      <c r="BJ704" s="794"/>
      <c r="BK704" s="794"/>
      <c r="BL704" s="794"/>
      <c r="BM704" s="794"/>
      <c r="BN704" s="812" t="str">
        <f t="shared" si="159"/>
        <v/>
      </c>
      <c r="BO704" s="806" t="str">
        <f t="shared" si="160"/>
        <v/>
      </c>
      <c r="BP704" s="807" t="str">
        <f t="shared" si="161"/>
        <v/>
      </c>
      <c r="BQ704" s="807" t="str">
        <f t="shared" si="162"/>
        <v/>
      </c>
      <c r="BR704" s="808" t="str">
        <f t="shared" si="163"/>
        <v/>
      </c>
      <c r="BS704" s="793"/>
      <c r="BT704" s="794"/>
      <c r="BU704" s="794"/>
      <c r="BV704" s="794"/>
      <c r="BW704" s="794"/>
      <c r="BX704" s="794"/>
      <c r="BY704" s="794"/>
      <c r="BZ704" s="794"/>
      <c r="CA704" s="794"/>
      <c r="CB704" s="794"/>
      <c r="CC704" s="794"/>
      <c r="CD704" s="794"/>
      <c r="CE704" s="794"/>
      <c r="CF704" s="794"/>
      <c r="CG704" s="794"/>
      <c r="CH704" s="794"/>
      <c r="CI704" s="794"/>
      <c r="CJ704" s="794"/>
      <c r="CK704" s="794"/>
      <c r="CL704" s="794"/>
      <c r="CM704" s="794"/>
      <c r="CN704" s="794"/>
      <c r="CO704" s="794"/>
      <c r="CP704" s="794"/>
      <c r="CQ704" s="794"/>
      <c r="CR704" s="794"/>
      <c r="CS704" s="794"/>
      <c r="CT704" s="794"/>
      <c r="CU704" s="794"/>
      <c r="CV704" s="794"/>
      <c r="CW704" s="794"/>
      <c r="CX704" s="794"/>
      <c r="CY704" s="794"/>
      <c r="CZ704" s="794"/>
      <c r="DA704" s="794"/>
      <c r="DB704" s="794"/>
      <c r="DC704" s="794"/>
      <c r="DD704" s="794"/>
      <c r="DE704" s="794"/>
      <c r="DF704" s="794"/>
      <c r="DG704" s="794"/>
      <c r="DH704" s="794"/>
      <c r="DI704" s="794"/>
      <c r="DJ704" s="794"/>
      <c r="DK704" s="794"/>
      <c r="DL704" s="794"/>
      <c r="DM704" s="794"/>
      <c r="DN704" s="794"/>
      <c r="DO704" s="794"/>
      <c r="DP704" s="794"/>
      <c r="DQ704" s="794"/>
      <c r="DR704" s="812" t="str">
        <f t="shared" si="169"/>
        <v/>
      </c>
      <c r="DS704" s="806" t="str">
        <f t="shared" si="170"/>
        <v/>
      </c>
      <c r="DT704" s="807" t="str">
        <f t="shared" si="171"/>
        <v/>
      </c>
      <c r="DU704" s="807" t="str">
        <f t="shared" si="172"/>
        <v/>
      </c>
      <c r="DV704" s="808" t="str">
        <f t="shared" si="173"/>
        <v/>
      </c>
      <c r="DW704" s="793"/>
      <c r="DX704" s="794"/>
      <c r="DY704" s="794"/>
      <c r="DZ704" s="797"/>
      <c r="EA704" s="797"/>
      <c r="EB704" s="797"/>
      <c r="EC704" s="797"/>
      <c r="ED704" s="797"/>
      <c r="EE704" s="797"/>
      <c r="EF704" s="797"/>
      <c r="EG704" s="797"/>
      <c r="EH704" s="797"/>
      <c r="EI704" s="797"/>
      <c r="EJ704" s="797"/>
      <c r="EK704" s="797"/>
      <c r="EL704" s="797"/>
      <c r="EM704" s="794"/>
      <c r="EN704" s="794"/>
      <c r="EO704" s="794"/>
      <c r="EP704" s="794"/>
      <c r="EQ704" s="794"/>
      <c r="ER704" s="794"/>
      <c r="ES704" s="794"/>
      <c r="ET704" s="794"/>
      <c r="EU704" s="794"/>
      <c r="EV704" s="794"/>
      <c r="EW704" s="794"/>
      <c r="EX704" s="794"/>
      <c r="EY704" s="794"/>
      <c r="EZ704" s="797"/>
      <c r="FA704" s="794"/>
      <c r="FB704" s="794"/>
      <c r="FC704" s="794"/>
      <c r="FD704" s="794"/>
      <c r="FE704" s="794"/>
      <c r="FF704" s="794"/>
      <c r="FG704" s="794"/>
      <c r="FH704" s="794"/>
      <c r="FI704" s="794"/>
      <c r="FJ704" s="794"/>
      <c r="FK704" s="794"/>
      <c r="FL704" s="794"/>
      <c r="FM704" s="794"/>
      <c r="FN704" s="794"/>
      <c r="FO704" s="794"/>
      <c r="FP704" s="794"/>
      <c r="FQ704" s="794"/>
      <c r="FR704" s="794"/>
      <c r="FS704" s="794"/>
      <c r="FT704" s="794"/>
      <c r="FU704" s="794"/>
      <c r="FV704" s="812" t="str">
        <f t="shared" si="164"/>
        <v/>
      </c>
      <c r="FW704" s="806" t="str">
        <f t="shared" si="165"/>
        <v/>
      </c>
      <c r="FX704" s="807" t="str">
        <f t="shared" si="166"/>
        <v/>
      </c>
      <c r="FY704" s="807" t="str">
        <f t="shared" si="167"/>
        <v/>
      </c>
      <c r="FZ704" s="808" t="str">
        <f t="shared" si="168"/>
        <v/>
      </c>
    </row>
    <row r="705" spans="14:182" x14ac:dyDescent="0.2">
      <c r="N705" s="804">
        <f>SUM(AirVision!A704)</f>
        <v>0</v>
      </c>
      <c r="O705" s="793"/>
      <c r="P705" s="794"/>
      <c r="Q705" s="794"/>
      <c r="R705" s="794"/>
      <c r="S705" s="794"/>
      <c r="T705" s="794"/>
      <c r="U705" s="794"/>
      <c r="V705" s="794"/>
      <c r="W705" s="794"/>
      <c r="X705" s="794"/>
      <c r="Y705" s="794"/>
      <c r="Z705" s="794"/>
      <c r="AA705" s="794"/>
      <c r="AB705" s="794"/>
      <c r="AC705" s="794"/>
      <c r="AD705" s="794"/>
      <c r="AE705" s="794"/>
      <c r="AF705" s="794"/>
      <c r="AG705" s="794"/>
      <c r="AH705" s="794"/>
      <c r="AI705" s="794"/>
      <c r="AJ705" s="794"/>
      <c r="AK705" s="794"/>
      <c r="AL705" s="794"/>
      <c r="AM705" s="794"/>
      <c r="AN705" s="794"/>
      <c r="AO705" s="794"/>
      <c r="AP705" s="794"/>
      <c r="AQ705" s="794"/>
      <c r="AR705" s="794"/>
      <c r="AS705" s="794"/>
      <c r="AT705" s="794"/>
      <c r="AU705" s="794"/>
      <c r="AV705" s="794"/>
      <c r="AW705" s="794"/>
      <c r="AX705" s="794"/>
      <c r="AY705" s="794"/>
      <c r="AZ705" s="794"/>
      <c r="BA705" s="794"/>
      <c r="BB705" s="794"/>
      <c r="BC705" s="794"/>
      <c r="BD705" s="794"/>
      <c r="BE705" s="794"/>
      <c r="BF705" s="794"/>
      <c r="BG705" s="794"/>
      <c r="BH705" s="794"/>
      <c r="BI705" s="794"/>
      <c r="BJ705" s="794"/>
      <c r="BK705" s="794"/>
      <c r="BL705" s="794"/>
      <c r="BM705" s="794"/>
      <c r="BN705" s="812" t="str">
        <f t="shared" si="159"/>
        <v/>
      </c>
      <c r="BO705" s="806" t="str">
        <f t="shared" si="160"/>
        <v/>
      </c>
      <c r="BP705" s="807" t="str">
        <f t="shared" si="161"/>
        <v/>
      </c>
      <c r="BQ705" s="807" t="str">
        <f t="shared" si="162"/>
        <v/>
      </c>
      <c r="BR705" s="808" t="str">
        <f t="shared" si="163"/>
        <v/>
      </c>
      <c r="BS705" s="793"/>
      <c r="BT705" s="794"/>
      <c r="BU705" s="794"/>
      <c r="BV705" s="794"/>
      <c r="BW705" s="794"/>
      <c r="BX705" s="794"/>
      <c r="BY705" s="794"/>
      <c r="BZ705" s="794"/>
      <c r="CA705" s="794"/>
      <c r="CB705" s="794"/>
      <c r="CC705" s="794"/>
      <c r="CD705" s="794"/>
      <c r="CE705" s="794"/>
      <c r="CF705" s="794"/>
      <c r="CG705" s="794"/>
      <c r="CH705" s="794"/>
      <c r="CI705" s="794"/>
      <c r="CJ705" s="794"/>
      <c r="CK705" s="794"/>
      <c r="CL705" s="794"/>
      <c r="CM705" s="794"/>
      <c r="CN705" s="794"/>
      <c r="CO705" s="794"/>
      <c r="CP705" s="794"/>
      <c r="CQ705" s="794"/>
      <c r="CR705" s="794"/>
      <c r="CS705" s="794"/>
      <c r="CT705" s="794"/>
      <c r="CU705" s="794"/>
      <c r="CV705" s="794"/>
      <c r="CW705" s="794"/>
      <c r="CX705" s="794"/>
      <c r="CY705" s="794"/>
      <c r="CZ705" s="794"/>
      <c r="DA705" s="794"/>
      <c r="DB705" s="794"/>
      <c r="DC705" s="794"/>
      <c r="DD705" s="794"/>
      <c r="DE705" s="794"/>
      <c r="DF705" s="794"/>
      <c r="DG705" s="794"/>
      <c r="DH705" s="794"/>
      <c r="DI705" s="794"/>
      <c r="DJ705" s="794"/>
      <c r="DK705" s="794"/>
      <c r="DL705" s="794"/>
      <c r="DM705" s="794"/>
      <c r="DN705" s="794"/>
      <c r="DO705" s="794"/>
      <c r="DP705" s="794"/>
      <c r="DQ705" s="794"/>
      <c r="DR705" s="812" t="str">
        <f t="shared" si="169"/>
        <v/>
      </c>
      <c r="DS705" s="806" t="str">
        <f t="shared" si="170"/>
        <v/>
      </c>
      <c r="DT705" s="807" t="str">
        <f t="shared" si="171"/>
        <v/>
      </c>
      <c r="DU705" s="807" t="str">
        <f t="shared" si="172"/>
        <v/>
      </c>
      <c r="DV705" s="808" t="str">
        <f t="shared" si="173"/>
        <v/>
      </c>
      <c r="DW705" s="793"/>
      <c r="DX705" s="794"/>
      <c r="DY705" s="794"/>
      <c r="DZ705" s="797"/>
      <c r="EA705" s="797"/>
      <c r="EB705" s="797"/>
      <c r="EC705" s="797"/>
      <c r="ED705" s="797"/>
      <c r="EE705" s="797"/>
      <c r="EF705" s="797"/>
      <c r="EG705" s="797"/>
      <c r="EH705" s="797"/>
      <c r="EI705" s="797"/>
      <c r="EJ705" s="797"/>
      <c r="EK705" s="797"/>
      <c r="EL705" s="797"/>
      <c r="EM705" s="794"/>
      <c r="EN705" s="794"/>
      <c r="EO705" s="794"/>
      <c r="EP705" s="794"/>
      <c r="EQ705" s="794"/>
      <c r="ER705" s="794"/>
      <c r="ES705" s="794"/>
      <c r="ET705" s="794"/>
      <c r="EU705" s="794"/>
      <c r="EV705" s="794"/>
      <c r="EW705" s="794"/>
      <c r="EX705" s="794"/>
      <c r="EY705" s="794"/>
      <c r="EZ705" s="797"/>
      <c r="FA705" s="794"/>
      <c r="FB705" s="794"/>
      <c r="FC705" s="794"/>
      <c r="FD705" s="794"/>
      <c r="FE705" s="794"/>
      <c r="FF705" s="794"/>
      <c r="FG705" s="794"/>
      <c r="FH705" s="794"/>
      <c r="FI705" s="794"/>
      <c r="FJ705" s="794"/>
      <c r="FK705" s="794"/>
      <c r="FL705" s="794"/>
      <c r="FM705" s="794"/>
      <c r="FN705" s="794"/>
      <c r="FO705" s="794"/>
      <c r="FP705" s="794"/>
      <c r="FQ705" s="794"/>
      <c r="FR705" s="794"/>
      <c r="FS705" s="794"/>
      <c r="FT705" s="794"/>
      <c r="FU705" s="794"/>
      <c r="FV705" s="812" t="str">
        <f t="shared" si="164"/>
        <v/>
      </c>
      <c r="FW705" s="806" t="str">
        <f t="shared" si="165"/>
        <v/>
      </c>
      <c r="FX705" s="807" t="str">
        <f t="shared" si="166"/>
        <v/>
      </c>
      <c r="FY705" s="807" t="str">
        <f t="shared" si="167"/>
        <v/>
      </c>
      <c r="FZ705" s="808" t="str">
        <f t="shared" si="168"/>
        <v/>
      </c>
    </row>
    <row r="706" spans="14:182" x14ac:dyDescent="0.2">
      <c r="N706" s="804">
        <f>SUM(AirVision!A705)</f>
        <v>0</v>
      </c>
      <c r="O706" s="793"/>
      <c r="P706" s="794"/>
      <c r="Q706" s="794"/>
      <c r="R706" s="794"/>
      <c r="S706" s="794"/>
      <c r="T706" s="794"/>
      <c r="U706" s="794"/>
      <c r="V706" s="794"/>
      <c r="W706" s="794"/>
      <c r="X706" s="794"/>
      <c r="Y706" s="794"/>
      <c r="Z706" s="794"/>
      <c r="AA706" s="794"/>
      <c r="AB706" s="794"/>
      <c r="AC706" s="794"/>
      <c r="AD706" s="794"/>
      <c r="AE706" s="794"/>
      <c r="AF706" s="794"/>
      <c r="AG706" s="794"/>
      <c r="AH706" s="794"/>
      <c r="AI706" s="794"/>
      <c r="AJ706" s="794"/>
      <c r="AK706" s="794"/>
      <c r="AL706" s="794"/>
      <c r="AM706" s="794"/>
      <c r="AN706" s="794"/>
      <c r="AO706" s="794"/>
      <c r="AP706" s="794"/>
      <c r="AQ706" s="794"/>
      <c r="AR706" s="794"/>
      <c r="AS706" s="794"/>
      <c r="AT706" s="794"/>
      <c r="AU706" s="794"/>
      <c r="AV706" s="794"/>
      <c r="AW706" s="794"/>
      <c r="AX706" s="794"/>
      <c r="AY706" s="794"/>
      <c r="AZ706" s="794"/>
      <c r="BA706" s="794"/>
      <c r="BB706" s="794"/>
      <c r="BC706" s="794"/>
      <c r="BD706" s="794"/>
      <c r="BE706" s="794"/>
      <c r="BF706" s="794"/>
      <c r="BG706" s="794"/>
      <c r="BH706" s="794"/>
      <c r="BI706" s="794"/>
      <c r="BJ706" s="794"/>
      <c r="BK706" s="794"/>
      <c r="BL706" s="794"/>
      <c r="BM706" s="794"/>
      <c r="BN706" s="812" t="str">
        <f t="shared" si="159"/>
        <v/>
      </c>
      <c r="BO706" s="806" t="str">
        <f t="shared" si="160"/>
        <v/>
      </c>
      <c r="BP706" s="807" t="str">
        <f t="shared" si="161"/>
        <v/>
      </c>
      <c r="BQ706" s="807" t="str">
        <f t="shared" si="162"/>
        <v/>
      </c>
      <c r="BR706" s="808" t="str">
        <f t="shared" si="163"/>
        <v/>
      </c>
      <c r="BS706" s="793"/>
      <c r="BT706" s="794"/>
      <c r="BU706" s="794"/>
      <c r="BV706" s="794"/>
      <c r="BW706" s="794"/>
      <c r="BX706" s="794"/>
      <c r="BY706" s="794"/>
      <c r="BZ706" s="794"/>
      <c r="CA706" s="794"/>
      <c r="CB706" s="794"/>
      <c r="CC706" s="794"/>
      <c r="CD706" s="794"/>
      <c r="CE706" s="794"/>
      <c r="CF706" s="794"/>
      <c r="CG706" s="794"/>
      <c r="CH706" s="794"/>
      <c r="CI706" s="794"/>
      <c r="CJ706" s="794"/>
      <c r="CK706" s="794"/>
      <c r="CL706" s="794"/>
      <c r="CM706" s="794"/>
      <c r="CN706" s="794"/>
      <c r="CO706" s="794"/>
      <c r="CP706" s="794"/>
      <c r="CQ706" s="794"/>
      <c r="CR706" s="794"/>
      <c r="CS706" s="794"/>
      <c r="CT706" s="794"/>
      <c r="CU706" s="794"/>
      <c r="CV706" s="794"/>
      <c r="CW706" s="794"/>
      <c r="CX706" s="794"/>
      <c r="CY706" s="794"/>
      <c r="CZ706" s="794"/>
      <c r="DA706" s="794"/>
      <c r="DB706" s="794"/>
      <c r="DC706" s="794"/>
      <c r="DD706" s="794"/>
      <c r="DE706" s="794"/>
      <c r="DF706" s="794"/>
      <c r="DG706" s="794"/>
      <c r="DH706" s="794"/>
      <c r="DI706" s="794"/>
      <c r="DJ706" s="794"/>
      <c r="DK706" s="794"/>
      <c r="DL706" s="794"/>
      <c r="DM706" s="794"/>
      <c r="DN706" s="794"/>
      <c r="DO706" s="794"/>
      <c r="DP706" s="794"/>
      <c r="DQ706" s="794"/>
      <c r="DR706" s="812" t="str">
        <f t="shared" si="169"/>
        <v/>
      </c>
      <c r="DS706" s="806" t="str">
        <f t="shared" si="170"/>
        <v/>
      </c>
      <c r="DT706" s="807" t="str">
        <f t="shared" si="171"/>
        <v/>
      </c>
      <c r="DU706" s="807" t="str">
        <f t="shared" si="172"/>
        <v/>
      </c>
      <c r="DV706" s="808" t="str">
        <f t="shared" si="173"/>
        <v/>
      </c>
      <c r="DW706" s="793"/>
      <c r="DX706" s="794"/>
      <c r="DY706" s="794"/>
      <c r="DZ706" s="797"/>
      <c r="EA706" s="797"/>
      <c r="EB706" s="797"/>
      <c r="EC706" s="797"/>
      <c r="ED706" s="797"/>
      <c r="EE706" s="797"/>
      <c r="EF706" s="797"/>
      <c r="EG706" s="797"/>
      <c r="EH706" s="797"/>
      <c r="EI706" s="797"/>
      <c r="EJ706" s="797"/>
      <c r="EK706" s="797"/>
      <c r="EL706" s="797"/>
      <c r="EM706" s="794"/>
      <c r="EN706" s="794"/>
      <c r="EO706" s="794"/>
      <c r="EP706" s="794"/>
      <c r="EQ706" s="794"/>
      <c r="ER706" s="794"/>
      <c r="ES706" s="794"/>
      <c r="ET706" s="794"/>
      <c r="EU706" s="794"/>
      <c r="EV706" s="794"/>
      <c r="EW706" s="794"/>
      <c r="EX706" s="794"/>
      <c r="EY706" s="794"/>
      <c r="EZ706" s="797"/>
      <c r="FA706" s="794"/>
      <c r="FB706" s="794"/>
      <c r="FC706" s="794"/>
      <c r="FD706" s="794"/>
      <c r="FE706" s="794"/>
      <c r="FF706" s="794"/>
      <c r="FG706" s="794"/>
      <c r="FH706" s="794"/>
      <c r="FI706" s="794"/>
      <c r="FJ706" s="794"/>
      <c r="FK706" s="794"/>
      <c r="FL706" s="794"/>
      <c r="FM706" s="794"/>
      <c r="FN706" s="794"/>
      <c r="FO706" s="794"/>
      <c r="FP706" s="794"/>
      <c r="FQ706" s="794"/>
      <c r="FR706" s="794"/>
      <c r="FS706" s="794"/>
      <c r="FT706" s="794"/>
      <c r="FU706" s="794"/>
      <c r="FV706" s="812" t="str">
        <f t="shared" si="164"/>
        <v/>
      </c>
      <c r="FW706" s="806" t="str">
        <f t="shared" si="165"/>
        <v/>
      </c>
      <c r="FX706" s="807" t="str">
        <f t="shared" si="166"/>
        <v/>
      </c>
      <c r="FY706" s="807" t="str">
        <f t="shared" si="167"/>
        <v/>
      </c>
      <c r="FZ706" s="808" t="str">
        <f t="shared" si="168"/>
        <v/>
      </c>
    </row>
    <row r="707" spans="14:182" x14ac:dyDescent="0.2">
      <c r="N707" s="804">
        <f>SUM(AirVision!A706)</f>
        <v>0</v>
      </c>
      <c r="O707" s="793"/>
      <c r="P707" s="794"/>
      <c r="Q707" s="794"/>
      <c r="R707" s="794"/>
      <c r="S707" s="794"/>
      <c r="T707" s="794"/>
      <c r="U707" s="794"/>
      <c r="V707" s="794"/>
      <c r="W707" s="794"/>
      <c r="X707" s="794"/>
      <c r="Y707" s="794"/>
      <c r="Z707" s="794"/>
      <c r="AA707" s="794"/>
      <c r="AB707" s="794"/>
      <c r="AC707" s="794"/>
      <c r="AD707" s="794"/>
      <c r="AE707" s="794"/>
      <c r="AF707" s="794"/>
      <c r="AG707" s="794"/>
      <c r="AH707" s="794"/>
      <c r="AI707" s="794"/>
      <c r="AJ707" s="794"/>
      <c r="AK707" s="794"/>
      <c r="AL707" s="794"/>
      <c r="AM707" s="794"/>
      <c r="AN707" s="794"/>
      <c r="AO707" s="794"/>
      <c r="AP707" s="794"/>
      <c r="AQ707" s="794"/>
      <c r="AR707" s="794"/>
      <c r="AS707" s="794"/>
      <c r="AT707" s="794"/>
      <c r="AU707" s="794"/>
      <c r="AV707" s="794"/>
      <c r="AW707" s="794"/>
      <c r="AX707" s="794"/>
      <c r="AY707" s="794"/>
      <c r="AZ707" s="794"/>
      <c r="BA707" s="794"/>
      <c r="BB707" s="794"/>
      <c r="BC707" s="794"/>
      <c r="BD707" s="794"/>
      <c r="BE707" s="794"/>
      <c r="BF707" s="794"/>
      <c r="BG707" s="794"/>
      <c r="BH707" s="794"/>
      <c r="BI707" s="794"/>
      <c r="BJ707" s="794"/>
      <c r="BK707" s="794"/>
      <c r="BL707" s="794"/>
      <c r="BM707" s="794"/>
      <c r="BN707" s="812" t="str">
        <f t="shared" si="159"/>
        <v/>
      </c>
      <c r="BO707" s="806" t="str">
        <f t="shared" si="160"/>
        <v/>
      </c>
      <c r="BP707" s="807" t="str">
        <f t="shared" si="161"/>
        <v/>
      </c>
      <c r="BQ707" s="807" t="str">
        <f t="shared" si="162"/>
        <v/>
      </c>
      <c r="BR707" s="808" t="str">
        <f t="shared" si="163"/>
        <v/>
      </c>
      <c r="BS707" s="793"/>
      <c r="BT707" s="794"/>
      <c r="BU707" s="794"/>
      <c r="BV707" s="794"/>
      <c r="BW707" s="794"/>
      <c r="BX707" s="794"/>
      <c r="BY707" s="794"/>
      <c r="BZ707" s="794"/>
      <c r="CA707" s="794"/>
      <c r="CB707" s="794"/>
      <c r="CC707" s="794"/>
      <c r="CD707" s="794"/>
      <c r="CE707" s="794"/>
      <c r="CF707" s="794"/>
      <c r="CG707" s="794"/>
      <c r="CH707" s="794"/>
      <c r="CI707" s="794"/>
      <c r="CJ707" s="794"/>
      <c r="CK707" s="794"/>
      <c r="CL707" s="794"/>
      <c r="CM707" s="794"/>
      <c r="CN707" s="794"/>
      <c r="CO707" s="794"/>
      <c r="CP707" s="794"/>
      <c r="CQ707" s="794"/>
      <c r="CR707" s="794"/>
      <c r="CS707" s="794"/>
      <c r="CT707" s="794"/>
      <c r="CU707" s="794"/>
      <c r="CV707" s="794"/>
      <c r="CW707" s="794"/>
      <c r="CX707" s="794"/>
      <c r="CY707" s="794"/>
      <c r="CZ707" s="794"/>
      <c r="DA707" s="794"/>
      <c r="DB707" s="794"/>
      <c r="DC707" s="794"/>
      <c r="DD707" s="794"/>
      <c r="DE707" s="794"/>
      <c r="DF707" s="794"/>
      <c r="DG707" s="794"/>
      <c r="DH707" s="794"/>
      <c r="DI707" s="794"/>
      <c r="DJ707" s="794"/>
      <c r="DK707" s="794"/>
      <c r="DL707" s="794"/>
      <c r="DM707" s="794"/>
      <c r="DN707" s="794"/>
      <c r="DO707" s="794"/>
      <c r="DP707" s="794"/>
      <c r="DQ707" s="794"/>
      <c r="DR707" s="812" t="str">
        <f t="shared" si="169"/>
        <v/>
      </c>
      <c r="DS707" s="806" t="str">
        <f t="shared" si="170"/>
        <v/>
      </c>
      <c r="DT707" s="807" t="str">
        <f t="shared" si="171"/>
        <v/>
      </c>
      <c r="DU707" s="807" t="str">
        <f t="shared" si="172"/>
        <v/>
      </c>
      <c r="DV707" s="808" t="str">
        <f t="shared" si="173"/>
        <v/>
      </c>
      <c r="DW707" s="793"/>
      <c r="DX707" s="794"/>
      <c r="DY707" s="794"/>
      <c r="DZ707" s="797"/>
      <c r="EA707" s="797"/>
      <c r="EB707" s="797"/>
      <c r="EC707" s="797"/>
      <c r="ED707" s="797"/>
      <c r="EE707" s="797"/>
      <c r="EF707" s="797"/>
      <c r="EG707" s="797"/>
      <c r="EH707" s="797"/>
      <c r="EI707" s="797"/>
      <c r="EJ707" s="797"/>
      <c r="EK707" s="797"/>
      <c r="EL707" s="797"/>
      <c r="EM707" s="794"/>
      <c r="EN707" s="794"/>
      <c r="EO707" s="794"/>
      <c r="EP707" s="794"/>
      <c r="EQ707" s="794"/>
      <c r="ER707" s="794"/>
      <c r="ES707" s="794"/>
      <c r="ET707" s="794"/>
      <c r="EU707" s="794"/>
      <c r="EV707" s="794"/>
      <c r="EW707" s="794"/>
      <c r="EX707" s="794"/>
      <c r="EY707" s="794"/>
      <c r="EZ707" s="797"/>
      <c r="FA707" s="794"/>
      <c r="FB707" s="794"/>
      <c r="FC707" s="794"/>
      <c r="FD707" s="794"/>
      <c r="FE707" s="794"/>
      <c r="FF707" s="794"/>
      <c r="FG707" s="794"/>
      <c r="FH707" s="794"/>
      <c r="FI707" s="794"/>
      <c r="FJ707" s="794"/>
      <c r="FK707" s="794"/>
      <c r="FL707" s="794"/>
      <c r="FM707" s="794"/>
      <c r="FN707" s="794"/>
      <c r="FO707" s="794"/>
      <c r="FP707" s="794"/>
      <c r="FQ707" s="794"/>
      <c r="FR707" s="794"/>
      <c r="FS707" s="794"/>
      <c r="FT707" s="794"/>
      <c r="FU707" s="794"/>
      <c r="FV707" s="812" t="str">
        <f t="shared" si="164"/>
        <v/>
      </c>
      <c r="FW707" s="806" t="str">
        <f t="shared" si="165"/>
        <v/>
      </c>
      <c r="FX707" s="807" t="str">
        <f t="shared" si="166"/>
        <v/>
      </c>
      <c r="FY707" s="807" t="str">
        <f t="shared" si="167"/>
        <v/>
      </c>
      <c r="FZ707" s="808" t="str">
        <f t="shared" si="168"/>
        <v/>
      </c>
    </row>
    <row r="708" spans="14:182" x14ac:dyDescent="0.2">
      <c r="N708" s="804">
        <f>SUM(AirVision!A707)</f>
        <v>0</v>
      </c>
      <c r="O708" s="793"/>
      <c r="P708" s="794"/>
      <c r="Q708" s="794"/>
      <c r="R708" s="794"/>
      <c r="S708" s="794"/>
      <c r="T708" s="794"/>
      <c r="U708" s="794"/>
      <c r="V708" s="794"/>
      <c r="W708" s="794"/>
      <c r="X708" s="794"/>
      <c r="Y708" s="794"/>
      <c r="Z708" s="794"/>
      <c r="AA708" s="794"/>
      <c r="AB708" s="794"/>
      <c r="AC708" s="794"/>
      <c r="AD708" s="794"/>
      <c r="AE708" s="794"/>
      <c r="AF708" s="794"/>
      <c r="AG708" s="794"/>
      <c r="AH708" s="794"/>
      <c r="AI708" s="794"/>
      <c r="AJ708" s="794"/>
      <c r="AK708" s="794"/>
      <c r="AL708" s="794"/>
      <c r="AM708" s="794"/>
      <c r="AN708" s="794"/>
      <c r="AO708" s="794"/>
      <c r="AP708" s="794"/>
      <c r="AQ708" s="794"/>
      <c r="AR708" s="794"/>
      <c r="AS708" s="794"/>
      <c r="AT708" s="794"/>
      <c r="AU708" s="794"/>
      <c r="AV708" s="794"/>
      <c r="AW708" s="794"/>
      <c r="AX708" s="794"/>
      <c r="AY708" s="794"/>
      <c r="AZ708" s="794"/>
      <c r="BA708" s="794"/>
      <c r="BB708" s="794"/>
      <c r="BC708" s="794"/>
      <c r="BD708" s="794"/>
      <c r="BE708" s="794"/>
      <c r="BF708" s="794"/>
      <c r="BG708" s="794"/>
      <c r="BH708" s="794"/>
      <c r="BI708" s="794"/>
      <c r="BJ708" s="794"/>
      <c r="BK708" s="794"/>
      <c r="BL708" s="794"/>
      <c r="BM708" s="794"/>
      <c r="BN708" s="812" t="str">
        <f t="shared" si="159"/>
        <v/>
      </c>
      <c r="BO708" s="806" t="str">
        <f t="shared" si="160"/>
        <v/>
      </c>
      <c r="BP708" s="807" t="str">
        <f t="shared" si="161"/>
        <v/>
      </c>
      <c r="BQ708" s="807" t="str">
        <f t="shared" si="162"/>
        <v/>
      </c>
      <c r="BR708" s="808" t="str">
        <f t="shared" si="163"/>
        <v/>
      </c>
      <c r="BS708" s="793"/>
      <c r="BT708" s="794"/>
      <c r="BU708" s="794"/>
      <c r="BV708" s="794"/>
      <c r="BW708" s="794"/>
      <c r="BX708" s="794"/>
      <c r="BY708" s="794"/>
      <c r="BZ708" s="794"/>
      <c r="CA708" s="794"/>
      <c r="CB708" s="794"/>
      <c r="CC708" s="794"/>
      <c r="CD708" s="794"/>
      <c r="CE708" s="794"/>
      <c r="CF708" s="794"/>
      <c r="CG708" s="794"/>
      <c r="CH708" s="794"/>
      <c r="CI708" s="794"/>
      <c r="CJ708" s="794"/>
      <c r="CK708" s="794"/>
      <c r="CL708" s="794"/>
      <c r="CM708" s="794"/>
      <c r="CN708" s="794"/>
      <c r="CO708" s="794"/>
      <c r="CP708" s="794"/>
      <c r="CQ708" s="794"/>
      <c r="CR708" s="794"/>
      <c r="CS708" s="794"/>
      <c r="CT708" s="794"/>
      <c r="CU708" s="794"/>
      <c r="CV708" s="794"/>
      <c r="CW708" s="794"/>
      <c r="CX708" s="794"/>
      <c r="CY708" s="794"/>
      <c r="CZ708" s="794"/>
      <c r="DA708" s="794"/>
      <c r="DB708" s="794"/>
      <c r="DC708" s="794"/>
      <c r="DD708" s="794"/>
      <c r="DE708" s="794"/>
      <c r="DF708" s="794"/>
      <c r="DG708" s="794"/>
      <c r="DH708" s="794"/>
      <c r="DI708" s="794"/>
      <c r="DJ708" s="794"/>
      <c r="DK708" s="794"/>
      <c r="DL708" s="794"/>
      <c r="DM708" s="794"/>
      <c r="DN708" s="794"/>
      <c r="DO708" s="794"/>
      <c r="DP708" s="794"/>
      <c r="DQ708" s="794"/>
      <c r="DR708" s="812" t="str">
        <f t="shared" si="169"/>
        <v/>
      </c>
      <c r="DS708" s="806" t="str">
        <f t="shared" si="170"/>
        <v/>
      </c>
      <c r="DT708" s="807" t="str">
        <f t="shared" si="171"/>
        <v/>
      </c>
      <c r="DU708" s="807" t="str">
        <f t="shared" si="172"/>
        <v/>
      </c>
      <c r="DV708" s="808" t="str">
        <f t="shared" si="173"/>
        <v/>
      </c>
      <c r="DW708" s="793"/>
      <c r="DX708" s="794"/>
      <c r="DY708" s="794"/>
      <c r="DZ708" s="797"/>
      <c r="EA708" s="797"/>
      <c r="EB708" s="797"/>
      <c r="EC708" s="797"/>
      <c r="ED708" s="797"/>
      <c r="EE708" s="797"/>
      <c r="EF708" s="797"/>
      <c r="EG708" s="797"/>
      <c r="EH708" s="797"/>
      <c r="EI708" s="797"/>
      <c r="EJ708" s="797"/>
      <c r="EK708" s="797"/>
      <c r="EL708" s="797"/>
      <c r="EM708" s="794"/>
      <c r="EN708" s="794"/>
      <c r="EO708" s="794"/>
      <c r="EP708" s="794"/>
      <c r="EQ708" s="794"/>
      <c r="ER708" s="794"/>
      <c r="ES708" s="794"/>
      <c r="ET708" s="794"/>
      <c r="EU708" s="794"/>
      <c r="EV708" s="794"/>
      <c r="EW708" s="794"/>
      <c r="EX708" s="794"/>
      <c r="EY708" s="794"/>
      <c r="EZ708" s="797"/>
      <c r="FA708" s="794"/>
      <c r="FB708" s="794"/>
      <c r="FC708" s="794"/>
      <c r="FD708" s="794"/>
      <c r="FE708" s="794"/>
      <c r="FF708" s="794"/>
      <c r="FG708" s="794"/>
      <c r="FH708" s="794"/>
      <c r="FI708" s="794"/>
      <c r="FJ708" s="794"/>
      <c r="FK708" s="794"/>
      <c r="FL708" s="794"/>
      <c r="FM708" s="794"/>
      <c r="FN708" s="794"/>
      <c r="FO708" s="794"/>
      <c r="FP708" s="794"/>
      <c r="FQ708" s="794"/>
      <c r="FR708" s="794"/>
      <c r="FS708" s="794"/>
      <c r="FT708" s="794"/>
      <c r="FU708" s="794"/>
      <c r="FV708" s="812" t="str">
        <f t="shared" si="164"/>
        <v/>
      </c>
      <c r="FW708" s="806" t="str">
        <f t="shared" si="165"/>
        <v/>
      </c>
      <c r="FX708" s="807" t="str">
        <f t="shared" si="166"/>
        <v/>
      </c>
      <c r="FY708" s="807" t="str">
        <f t="shared" si="167"/>
        <v/>
      </c>
      <c r="FZ708" s="808" t="str">
        <f t="shared" si="168"/>
        <v/>
      </c>
    </row>
    <row r="709" spans="14:182" x14ac:dyDescent="0.2">
      <c r="N709" s="804">
        <f>SUM(AirVision!A708)</f>
        <v>0</v>
      </c>
      <c r="O709" s="793"/>
      <c r="P709" s="794"/>
      <c r="Q709" s="794"/>
      <c r="R709" s="794"/>
      <c r="S709" s="794"/>
      <c r="T709" s="794"/>
      <c r="U709" s="794"/>
      <c r="V709" s="794"/>
      <c r="W709" s="794"/>
      <c r="X709" s="794"/>
      <c r="Y709" s="794"/>
      <c r="Z709" s="794"/>
      <c r="AA709" s="794"/>
      <c r="AB709" s="794"/>
      <c r="AC709" s="794"/>
      <c r="AD709" s="794"/>
      <c r="AE709" s="794"/>
      <c r="AF709" s="794"/>
      <c r="AG709" s="794"/>
      <c r="AH709" s="794"/>
      <c r="AI709" s="794"/>
      <c r="AJ709" s="794"/>
      <c r="AK709" s="794"/>
      <c r="AL709" s="794"/>
      <c r="AM709" s="794"/>
      <c r="AN709" s="794"/>
      <c r="AO709" s="794"/>
      <c r="AP709" s="794"/>
      <c r="AQ709" s="794"/>
      <c r="AR709" s="794"/>
      <c r="AS709" s="794"/>
      <c r="AT709" s="794"/>
      <c r="AU709" s="794"/>
      <c r="AV709" s="794"/>
      <c r="AW709" s="794"/>
      <c r="AX709" s="794"/>
      <c r="AY709" s="794"/>
      <c r="AZ709" s="794"/>
      <c r="BA709" s="794"/>
      <c r="BB709" s="794"/>
      <c r="BC709" s="794"/>
      <c r="BD709" s="794"/>
      <c r="BE709" s="794"/>
      <c r="BF709" s="794"/>
      <c r="BG709" s="794"/>
      <c r="BH709" s="794"/>
      <c r="BI709" s="794"/>
      <c r="BJ709" s="794"/>
      <c r="BK709" s="794"/>
      <c r="BL709" s="794"/>
      <c r="BM709" s="794"/>
      <c r="BN709" s="812" t="str">
        <f t="shared" si="159"/>
        <v/>
      </c>
      <c r="BO709" s="806" t="str">
        <f t="shared" si="160"/>
        <v/>
      </c>
      <c r="BP709" s="807" t="str">
        <f t="shared" si="161"/>
        <v/>
      </c>
      <c r="BQ709" s="807" t="str">
        <f t="shared" si="162"/>
        <v/>
      </c>
      <c r="BR709" s="808" t="str">
        <f t="shared" si="163"/>
        <v/>
      </c>
      <c r="BS709" s="793"/>
      <c r="BT709" s="794"/>
      <c r="BU709" s="794"/>
      <c r="BV709" s="794"/>
      <c r="BW709" s="794"/>
      <c r="BX709" s="794"/>
      <c r="BY709" s="794"/>
      <c r="BZ709" s="794"/>
      <c r="CA709" s="794"/>
      <c r="CB709" s="794"/>
      <c r="CC709" s="794"/>
      <c r="CD709" s="794"/>
      <c r="CE709" s="794"/>
      <c r="CF709" s="794"/>
      <c r="CG709" s="794"/>
      <c r="CH709" s="794"/>
      <c r="CI709" s="794"/>
      <c r="CJ709" s="794"/>
      <c r="CK709" s="794"/>
      <c r="CL709" s="794"/>
      <c r="CM709" s="794"/>
      <c r="CN709" s="794"/>
      <c r="CO709" s="794"/>
      <c r="CP709" s="794"/>
      <c r="CQ709" s="794"/>
      <c r="CR709" s="794"/>
      <c r="CS709" s="794"/>
      <c r="CT709" s="794"/>
      <c r="CU709" s="794"/>
      <c r="CV709" s="794"/>
      <c r="CW709" s="794"/>
      <c r="CX709" s="794"/>
      <c r="CY709" s="794"/>
      <c r="CZ709" s="794"/>
      <c r="DA709" s="794"/>
      <c r="DB709" s="794"/>
      <c r="DC709" s="794"/>
      <c r="DD709" s="794"/>
      <c r="DE709" s="794"/>
      <c r="DF709" s="794"/>
      <c r="DG709" s="794"/>
      <c r="DH709" s="794"/>
      <c r="DI709" s="794"/>
      <c r="DJ709" s="794"/>
      <c r="DK709" s="794"/>
      <c r="DL709" s="794"/>
      <c r="DM709" s="794"/>
      <c r="DN709" s="794"/>
      <c r="DO709" s="794"/>
      <c r="DP709" s="794"/>
      <c r="DQ709" s="794"/>
      <c r="DR709" s="812" t="str">
        <f t="shared" si="169"/>
        <v/>
      </c>
      <c r="DS709" s="806" t="str">
        <f t="shared" si="170"/>
        <v/>
      </c>
      <c r="DT709" s="807" t="str">
        <f t="shared" si="171"/>
        <v/>
      </c>
      <c r="DU709" s="807" t="str">
        <f t="shared" si="172"/>
        <v/>
      </c>
      <c r="DV709" s="808" t="str">
        <f t="shared" si="173"/>
        <v/>
      </c>
      <c r="DW709" s="793"/>
      <c r="DX709" s="794"/>
      <c r="DY709" s="794"/>
      <c r="DZ709" s="797"/>
      <c r="EA709" s="797"/>
      <c r="EB709" s="797"/>
      <c r="EC709" s="797"/>
      <c r="ED709" s="797"/>
      <c r="EE709" s="797"/>
      <c r="EF709" s="797"/>
      <c r="EG709" s="797"/>
      <c r="EH709" s="797"/>
      <c r="EI709" s="797"/>
      <c r="EJ709" s="797"/>
      <c r="EK709" s="797"/>
      <c r="EL709" s="797"/>
      <c r="EM709" s="794"/>
      <c r="EN709" s="794"/>
      <c r="EO709" s="794"/>
      <c r="EP709" s="794"/>
      <c r="EQ709" s="794"/>
      <c r="ER709" s="794"/>
      <c r="ES709" s="794"/>
      <c r="ET709" s="794"/>
      <c r="EU709" s="794"/>
      <c r="EV709" s="794"/>
      <c r="EW709" s="794"/>
      <c r="EX709" s="794"/>
      <c r="EY709" s="794"/>
      <c r="EZ709" s="797"/>
      <c r="FA709" s="794"/>
      <c r="FB709" s="794"/>
      <c r="FC709" s="794"/>
      <c r="FD709" s="794"/>
      <c r="FE709" s="794"/>
      <c r="FF709" s="794"/>
      <c r="FG709" s="794"/>
      <c r="FH709" s="794"/>
      <c r="FI709" s="794"/>
      <c r="FJ709" s="794"/>
      <c r="FK709" s="794"/>
      <c r="FL709" s="794"/>
      <c r="FM709" s="794"/>
      <c r="FN709" s="794"/>
      <c r="FO709" s="794"/>
      <c r="FP709" s="794"/>
      <c r="FQ709" s="794"/>
      <c r="FR709" s="794"/>
      <c r="FS709" s="794"/>
      <c r="FT709" s="794"/>
      <c r="FU709" s="794"/>
      <c r="FV709" s="812" t="str">
        <f t="shared" si="164"/>
        <v/>
      </c>
      <c r="FW709" s="806" t="str">
        <f t="shared" si="165"/>
        <v/>
      </c>
      <c r="FX709" s="807" t="str">
        <f t="shared" si="166"/>
        <v/>
      </c>
      <c r="FY709" s="807" t="str">
        <f t="shared" si="167"/>
        <v/>
      </c>
      <c r="FZ709" s="808" t="str">
        <f t="shared" si="168"/>
        <v/>
      </c>
    </row>
    <row r="710" spans="14:182" x14ac:dyDescent="0.2">
      <c r="N710" s="804">
        <f>SUM(AirVision!A709)</f>
        <v>0</v>
      </c>
      <c r="O710" s="793"/>
      <c r="P710" s="794"/>
      <c r="Q710" s="794"/>
      <c r="R710" s="794"/>
      <c r="S710" s="794"/>
      <c r="T710" s="794"/>
      <c r="U710" s="794"/>
      <c r="V710" s="794"/>
      <c r="W710" s="794"/>
      <c r="X710" s="794"/>
      <c r="Y710" s="794"/>
      <c r="Z710" s="794"/>
      <c r="AA710" s="794"/>
      <c r="AB710" s="794"/>
      <c r="AC710" s="794"/>
      <c r="AD710" s="794"/>
      <c r="AE710" s="794"/>
      <c r="AF710" s="794"/>
      <c r="AG710" s="794"/>
      <c r="AH710" s="794"/>
      <c r="AI710" s="794"/>
      <c r="AJ710" s="794"/>
      <c r="AK710" s="794"/>
      <c r="AL710" s="794"/>
      <c r="AM710" s="794"/>
      <c r="AN710" s="794"/>
      <c r="AO710" s="794"/>
      <c r="AP710" s="794"/>
      <c r="AQ710" s="794"/>
      <c r="AR710" s="794"/>
      <c r="AS710" s="794"/>
      <c r="AT710" s="794"/>
      <c r="AU710" s="794"/>
      <c r="AV710" s="794"/>
      <c r="AW710" s="794"/>
      <c r="AX710" s="794"/>
      <c r="AY710" s="794"/>
      <c r="AZ710" s="794"/>
      <c r="BA710" s="794"/>
      <c r="BB710" s="794"/>
      <c r="BC710" s="794"/>
      <c r="BD710" s="794"/>
      <c r="BE710" s="794"/>
      <c r="BF710" s="794"/>
      <c r="BG710" s="794"/>
      <c r="BH710" s="794"/>
      <c r="BI710" s="794"/>
      <c r="BJ710" s="794"/>
      <c r="BK710" s="794"/>
      <c r="BL710" s="794"/>
      <c r="BM710" s="794"/>
      <c r="BN710" s="812" t="str">
        <f t="shared" ref="BN710:BN748" si="174">IF(ISNUMBER(R710),R710*2.237,"")</f>
        <v/>
      </c>
      <c r="BO710" s="806" t="str">
        <f t="shared" ref="BO710:BO748" si="175">IF(ISNUMBER(S710),S710*2.237,"")</f>
        <v/>
      </c>
      <c r="BP710" s="807" t="str">
        <f t="shared" ref="BP710:BP748" si="176">IF(ISNUMBER(X710),CONVERT(X710,"C","F"),"")</f>
        <v/>
      </c>
      <c r="BQ710" s="807" t="str">
        <f t="shared" ref="BQ710:BQ748" si="177">IF(ISNUMBER(Y710),CONVERT(Y710,"C","F"),"")</f>
        <v/>
      </c>
      <c r="BR710" s="808" t="str">
        <f t="shared" ref="BR710:BR748" si="178">IF(ISNUMBER(Z710),CONVERT(Z710,"C","F"),"")</f>
        <v/>
      </c>
      <c r="BS710" s="793"/>
      <c r="BT710" s="794"/>
      <c r="BU710" s="794"/>
      <c r="BV710" s="794"/>
      <c r="BW710" s="794"/>
      <c r="BX710" s="794"/>
      <c r="BY710" s="794"/>
      <c r="BZ710" s="794"/>
      <c r="CA710" s="794"/>
      <c r="CB710" s="794"/>
      <c r="CC710" s="794"/>
      <c r="CD710" s="794"/>
      <c r="CE710" s="794"/>
      <c r="CF710" s="794"/>
      <c r="CG710" s="794"/>
      <c r="CH710" s="794"/>
      <c r="CI710" s="794"/>
      <c r="CJ710" s="794"/>
      <c r="CK710" s="794"/>
      <c r="CL710" s="794"/>
      <c r="CM710" s="794"/>
      <c r="CN710" s="794"/>
      <c r="CO710" s="794"/>
      <c r="CP710" s="794"/>
      <c r="CQ710" s="794"/>
      <c r="CR710" s="794"/>
      <c r="CS710" s="794"/>
      <c r="CT710" s="794"/>
      <c r="CU710" s="794"/>
      <c r="CV710" s="794"/>
      <c r="CW710" s="794"/>
      <c r="CX710" s="794"/>
      <c r="CY710" s="794"/>
      <c r="CZ710" s="794"/>
      <c r="DA710" s="794"/>
      <c r="DB710" s="794"/>
      <c r="DC710" s="794"/>
      <c r="DD710" s="794"/>
      <c r="DE710" s="794"/>
      <c r="DF710" s="794"/>
      <c r="DG710" s="794"/>
      <c r="DH710" s="794"/>
      <c r="DI710" s="794"/>
      <c r="DJ710" s="794"/>
      <c r="DK710" s="794"/>
      <c r="DL710" s="794"/>
      <c r="DM710" s="794"/>
      <c r="DN710" s="794"/>
      <c r="DO710" s="794"/>
      <c r="DP710" s="794"/>
      <c r="DQ710" s="794"/>
      <c r="DR710" s="812" t="str">
        <f t="shared" si="169"/>
        <v/>
      </c>
      <c r="DS710" s="806" t="str">
        <f t="shared" si="170"/>
        <v/>
      </c>
      <c r="DT710" s="807" t="str">
        <f t="shared" si="171"/>
        <v/>
      </c>
      <c r="DU710" s="807" t="str">
        <f t="shared" si="172"/>
        <v/>
      </c>
      <c r="DV710" s="808" t="str">
        <f t="shared" si="173"/>
        <v/>
      </c>
      <c r="DW710" s="793"/>
      <c r="DX710" s="794"/>
      <c r="DY710" s="794"/>
      <c r="DZ710" s="797"/>
      <c r="EA710" s="797"/>
      <c r="EB710" s="797"/>
      <c r="EC710" s="797"/>
      <c r="ED710" s="797"/>
      <c r="EE710" s="797"/>
      <c r="EF710" s="797"/>
      <c r="EG710" s="797"/>
      <c r="EH710" s="797"/>
      <c r="EI710" s="797"/>
      <c r="EJ710" s="797"/>
      <c r="EK710" s="797"/>
      <c r="EL710" s="797"/>
      <c r="EM710" s="794"/>
      <c r="EN710" s="794"/>
      <c r="EO710" s="794"/>
      <c r="EP710" s="794"/>
      <c r="EQ710" s="794"/>
      <c r="ER710" s="794"/>
      <c r="ES710" s="794"/>
      <c r="ET710" s="794"/>
      <c r="EU710" s="794"/>
      <c r="EV710" s="794"/>
      <c r="EW710" s="794"/>
      <c r="EX710" s="794"/>
      <c r="EY710" s="794"/>
      <c r="EZ710" s="797"/>
      <c r="FA710" s="794"/>
      <c r="FB710" s="794"/>
      <c r="FC710" s="794"/>
      <c r="FD710" s="794"/>
      <c r="FE710" s="794"/>
      <c r="FF710" s="794"/>
      <c r="FG710" s="794"/>
      <c r="FH710" s="794"/>
      <c r="FI710" s="794"/>
      <c r="FJ710" s="794"/>
      <c r="FK710" s="794"/>
      <c r="FL710" s="794"/>
      <c r="FM710" s="794"/>
      <c r="FN710" s="794"/>
      <c r="FO710" s="794"/>
      <c r="FP710" s="794"/>
      <c r="FQ710" s="794"/>
      <c r="FR710" s="794"/>
      <c r="FS710" s="794"/>
      <c r="FT710" s="794"/>
      <c r="FU710" s="794"/>
      <c r="FV710" s="812" t="str">
        <f t="shared" ref="FV710:FV748" si="179">IF(ISNUMBER(DZ710),DZ710*2.237,"")</f>
        <v/>
      </c>
      <c r="FW710" s="806" t="str">
        <f t="shared" ref="FW710:FW748" si="180">IF(ISNUMBER(EA710),EA710*2.237,"")</f>
        <v/>
      </c>
      <c r="FX710" s="807" t="str">
        <f t="shared" ref="FX710:FX748" si="181">IF(ISNUMBER(EF710),CONVERT(EF710,"C","F"),"")</f>
        <v/>
      </c>
      <c r="FY710" s="807" t="str">
        <f t="shared" ref="FY710:FY748" si="182">IF(ISNUMBER(EG710),CONVERT(EG710,"C","F"),"")</f>
        <v/>
      </c>
      <c r="FZ710" s="808" t="str">
        <f t="shared" ref="FZ710:FZ748" si="183">IF(ISNUMBER(EH710),CONVERT(EH710,"C","F"),"")</f>
        <v/>
      </c>
    </row>
    <row r="711" spans="14:182" x14ac:dyDescent="0.2">
      <c r="N711" s="804">
        <f>SUM(AirVision!A710)</f>
        <v>0</v>
      </c>
      <c r="O711" s="793"/>
      <c r="P711" s="794"/>
      <c r="Q711" s="794"/>
      <c r="R711" s="794"/>
      <c r="S711" s="794"/>
      <c r="T711" s="794"/>
      <c r="U711" s="794"/>
      <c r="V711" s="794"/>
      <c r="W711" s="794"/>
      <c r="X711" s="794"/>
      <c r="Y711" s="794"/>
      <c r="Z711" s="794"/>
      <c r="AA711" s="794"/>
      <c r="AB711" s="794"/>
      <c r="AC711" s="794"/>
      <c r="AD711" s="794"/>
      <c r="AE711" s="794"/>
      <c r="AF711" s="794"/>
      <c r="AG711" s="794"/>
      <c r="AH711" s="794"/>
      <c r="AI711" s="794"/>
      <c r="AJ711" s="794"/>
      <c r="AK711" s="794"/>
      <c r="AL711" s="794"/>
      <c r="AM711" s="794"/>
      <c r="AN711" s="794"/>
      <c r="AO711" s="794"/>
      <c r="AP711" s="794"/>
      <c r="AQ711" s="794"/>
      <c r="AR711" s="794"/>
      <c r="AS711" s="794"/>
      <c r="AT711" s="794"/>
      <c r="AU711" s="794"/>
      <c r="AV711" s="794"/>
      <c r="AW711" s="794"/>
      <c r="AX711" s="794"/>
      <c r="AY711" s="794"/>
      <c r="AZ711" s="794"/>
      <c r="BA711" s="794"/>
      <c r="BB711" s="794"/>
      <c r="BC711" s="794"/>
      <c r="BD711" s="794"/>
      <c r="BE711" s="794"/>
      <c r="BF711" s="794"/>
      <c r="BG711" s="794"/>
      <c r="BH711" s="794"/>
      <c r="BI711" s="794"/>
      <c r="BJ711" s="794"/>
      <c r="BK711" s="794"/>
      <c r="BL711" s="794"/>
      <c r="BM711" s="794"/>
      <c r="BN711" s="812" t="str">
        <f t="shared" si="174"/>
        <v/>
      </c>
      <c r="BO711" s="806" t="str">
        <f t="shared" si="175"/>
        <v/>
      </c>
      <c r="BP711" s="807" t="str">
        <f t="shared" si="176"/>
        <v/>
      </c>
      <c r="BQ711" s="807" t="str">
        <f t="shared" si="177"/>
        <v/>
      </c>
      <c r="BR711" s="808" t="str">
        <f t="shared" si="178"/>
        <v/>
      </c>
      <c r="BS711" s="793"/>
      <c r="BT711" s="794"/>
      <c r="BU711" s="794"/>
      <c r="BV711" s="794"/>
      <c r="BW711" s="794"/>
      <c r="BX711" s="794"/>
      <c r="BY711" s="794"/>
      <c r="BZ711" s="794"/>
      <c r="CA711" s="794"/>
      <c r="CB711" s="794"/>
      <c r="CC711" s="794"/>
      <c r="CD711" s="794"/>
      <c r="CE711" s="794"/>
      <c r="CF711" s="794"/>
      <c r="CG711" s="794"/>
      <c r="CH711" s="794"/>
      <c r="CI711" s="794"/>
      <c r="CJ711" s="794"/>
      <c r="CK711" s="794"/>
      <c r="CL711" s="794"/>
      <c r="CM711" s="794"/>
      <c r="CN711" s="794"/>
      <c r="CO711" s="794"/>
      <c r="CP711" s="794"/>
      <c r="CQ711" s="794"/>
      <c r="CR711" s="794"/>
      <c r="CS711" s="794"/>
      <c r="CT711" s="794"/>
      <c r="CU711" s="794"/>
      <c r="CV711" s="794"/>
      <c r="CW711" s="794"/>
      <c r="CX711" s="794"/>
      <c r="CY711" s="794"/>
      <c r="CZ711" s="794"/>
      <c r="DA711" s="794"/>
      <c r="DB711" s="794"/>
      <c r="DC711" s="794"/>
      <c r="DD711" s="794"/>
      <c r="DE711" s="794"/>
      <c r="DF711" s="794"/>
      <c r="DG711" s="794"/>
      <c r="DH711" s="794"/>
      <c r="DI711" s="794"/>
      <c r="DJ711" s="794"/>
      <c r="DK711" s="794"/>
      <c r="DL711" s="794"/>
      <c r="DM711" s="794"/>
      <c r="DN711" s="794"/>
      <c r="DO711" s="794"/>
      <c r="DP711" s="794"/>
      <c r="DQ711" s="794"/>
      <c r="DR711" s="812" t="str">
        <f t="shared" si="169"/>
        <v/>
      </c>
      <c r="DS711" s="806" t="str">
        <f t="shared" si="170"/>
        <v/>
      </c>
      <c r="DT711" s="807" t="str">
        <f t="shared" si="171"/>
        <v/>
      </c>
      <c r="DU711" s="807" t="str">
        <f t="shared" si="172"/>
        <v/>
      </c>
      <c r="DV711" s="808" t="str">
        <f t="shared" si="173"/>
        <v/>
      </c>
      <c r="DW711" s="793"/>
      <c r="DX711" s="794"/>
      <c r="DY711" s="794"/>
      <c r="DZ711" s="797"/>
      <c r="EA711" s="797"/>
      <c r="EB711" s="797"/>
      <c r="EC711" s="797"/>
      <c r="ED711" s="797"/>
      <c r="EE711" s="797"/>
      <c r="EF711" s="797"/>
      <c r="EG711" s="797"/>
      <c r="EH711" s="797"/>
      <c r="EI711" s="797"/>
      <c r="EJ711" s="797"/>
      <c r="EK711" s="797"/>
      <c r="EL711" s="797"/>
      <c r="EM711" s="794"/>
      <c r="EN711" s="794"/>
      <c r="EO711" s="794"/>
      <c r="EP711" s="794"/>
      <c r="EQ711" s="794"/>
      <c r="ER711" s="794"/>
      <c r="ES711" s="794"/>
      <c r="ET711" s="794"/>
      <c r="EU711" s="794"/>
      <c r="EV711" s="794"/>
      <c r="EW711" s="794"/>
      <c r="EX711" s="794"/>
      <c r="EY711" s="794"/>
      <c r="EZ711" s="797"/>
      <c r="FA711" s="794"/>
      <c r="FB711" s="794"/>
      <c r="FC711" s="794"/>
      <c r="FD711" s="794"/>
      <c r="FE711" s="794"/>
      <c r="FF711" s="794"/>
      <c r="FG711" s="794"/>
      <c r="FH711" s="794"/>
      <c r="FI711" s="794"/>
      <c r="FJ711" s="794"/>
      <c r="FK711" s="794"/>
      <c r="FL711" s="794"/>
      <c r="FM711" s="794"/>
      <c r="FN711" s="794"/>
      <c r="FO711" s="794"/>
      <c r="FP711" s="794"/>
      <c r="FQ711" s="794"/>
      <c r="FR711" s="794"/>
      <c r="FS711" s="794"/>
      <c r="FT711" s="794"/>
      <c r="FU711" s="794"/>
      <c r="FV711" s="812" t="str">
        <f t="shared" si="179"/>
        <v/>
      </c>
      <c r="FW711" s="806" t="str">
        <f t="shared" si="180"/>
        <v/>
      </c>
      <c r="FX711" s="807" t="str">
        <f t="shared" si="181"/>
        <v/>
      </c>
      <c r="FY711" s="807" t="str">
        <f t="shared" si="182"/>
        <v/>
      </c>
      <c r="FZ711" s="808" t="str">
        <f t="shared" si="183"/>
        <v/>
      </c>
    </row>
    <row r="712" spans="14:182" x14ac:dyDescent="0.2">
      <c r="N712" s="804">
        <f>SUM(AirVision!A711)</f>
        <v>0</v>
      </c>
      <c r="O712" s="793"/>
      <c r="P712" s="794"/>
      <c r="Q712" s="794"/>
      <c r="R712" s="794"/>
      <c r="S712" s="794"/>
      <c r="T712" s="794"/>
      <c r="U712" s="794"/>
      <c r="V712" s="794"/>
      <c r="W712" s="794"/>
      <c r="X712" s="794"/>
      <c r="Y712" s="794"/>
      <c r="Z712" s="794"/>
      <c r="AA712" s="794"/>
      <c r="AB712" s="794"/>
      <c r="AC712" s="794"/>
      <c r="AD712" s="794"/>
      <c r="AE712" s="794"/>
      <c r="AF712" s="794"/>
      <c r="AG712" s="794"/>
      <c r="AH712" s="794"/>
      <c r="AI712" s="794"/>
      <c r="AJ712" s="794"/>
      <c r="AK712" s="794"/>
      <c r="AL712" s="794"/>
      <c r="AM712" s="794"/>
      <c r="AN712" s="794"/>
      <c r="AO712" s="794"/>
      <c r="AP712" s="794"/>
      <c r="AQ712" s="794"/>
      <c r="AR712" s="794"/>
      <c r="AS712" s="794"/>
      <c r="AT712" s="794"/>
      <c r="AU712" s="794"/>
      <c r="AV712" s="794"/>
      <c r="AW712" s="794"/>
      <c r="AX712" s="794"/>
      <c r="AY712" s="794"/>
      <c r="AZ712" s="794"/>
      <c r="BA712" s="794"/>
      <c r="BB712" s="794"/>
      <c r="BC712" s="794"/>
      <c r="BD712" s="794"/>
      <c r="BE712" s="794"/>
      <c r="BF712" s="794"/>
      <c r="BG712" s="794"/>
      <c r="BH712" s="794"/>
      <c r="BI712" s="794"/>
      <c r="BJ712" s="794"/>
      <c r="BK712" s="794"/>
      <c r="BL712" s="794"/>
      <c r="BM712" s="794"/>
      <c r="BN712" s="812" t="str">
        <f t="shared" si="174"/>
        <v/>
      </c>
      <c r="BO712" s="806" t="str">
        <f t="shared" si="175"/>
        <v/>
      </c>
      <c r="BP712" s="807" t="str">
        <f t="shared" si="176"/>
        <v/>
      </c>
      <c r="BQ712" s="807" t="str">
        <f t="shared" si="177"/>
        <v/>
      </c>
      <c r="BR712" s="808" t="str">
        <f t="shared" si="178"/>
        <v/>
      </c>
      <c r="BS712" s="793"/>
      <c r="BT712" s="794"/>
      <c r="BU712" s="794"/>
      <c r="BV712" s="794"/>
      <c r="BW712" s="794"/>
      <c r="BX712" s="794"/>
      <c r="BY712" s="794"/>
      <c r="BZ712" s="794"/>
      <c r="CA712" s="794"/>
      <c r="CB712" s="794"/>
      <c r="CC712" s="794"/>
      <c r="CD712" s="794"/>
      <c r="CE712" s="794"/>
      <c r="CF712" s="794"/>
      <c r="CG712" s="794"/>
      <c r="CH712" s="794"/>
      <c r="CI712" s="794"/>
      <c r="CJ712" s="794"/>
      <c r="CK712" s="794"/>
      <c r="CL712" s="794"/>
      <c r="CM712" s="794"/>
      <c r="CN712" s="794"/>
      <c r="CO712" s="794"/>
      <c r="CP712" s="794"/>
      <c r="CQ712" s="794"/>
      <c r="CR712" s="794"/>
      <c r="CS712" s="794"/>
      <c r="CT712" s="794"/>
      <c r="CU712" s="794"/>
      <c r="CV712" s="794"/>
      <c r="CW712" s="794"/>
      <c r="CX712" s="794"/>
      <c r="CY712" s="794"/>
      <c r="CZ712" s="794"/>
      <c r="DA712" s="794"/>
      <c r="DB712" s="794"/>
      <c r="DC712" s="794"/>
      <c r="DD712" s="794"/>
      <c r="DE712" s="794"/>
      <c r="DF712" s="794"/>
      <c r="DG712" s="794"/>
      <c r="DH712" s="794"/>
      <c r="DI712" s="794"/>
      <c r="DJ712" s="794"/>
      <c r="DK712" s="794"/>
      <c r="DL712" s="794"/>
      <c r="DM712" s="794"/>
      <c r="DN712" s="794"/>
      <c r="DO712" s="794"/>
      <c r="DP712" s="794"/>
      <c r="DQ712" s="794"/>
      <c r="DR712" s="812" t="str">
        <f t="shared" si="169"/>
        <v/>
      </c>
      <c r="DS712" s="806" t="str">
        <f t="shared" si="170"/>
        <v/>
      </c>
      <c r="DT712" s="807" t="str">
        <f t="shared" si="171"/>
        <v/>
      </c>
      <c r="DU712" s="807" t="str">
        <f t="shared" si="172"/>
        <v/>
      </c>
      <c r="DV712" s="808" t="str">
        <f t="shared" si="173"/>
        <v/>
      </c>
      <c r="DW712" s="793"/>
      <c r="DX712" s="794"/>
      <c r="DY712" s="794"/>
      <c r="DZ712" s="797"/>
      <c r="EA712" s="797"/>
      <c r="EB712" s="797"/>
      <c r="EC712" s="797"/>
      <c r="ED712" s="797"/>
      <c r="EE712" s="797"/>
      <c r="EF712" s="797"/>
      <c r="EG712" s="797"/>
      <c r="EH712" s="797"/>
      <c r="EI712" s="797"/>
      <c r="EJ712" s="797"/>
      <c r="EK712" s="797"/>
      <c r="EL712" s="797"/>
      <c r="EM712" s="794"/>
      <c r="EN712" s="794"/>
      <c r="EO712" s="794"/>
      <c r="EP712" s="794"/>
      <c r="EQ712" s="794"/>
      <c r="ER712" s="794"/>
      <c r="ES712" s="794"/>
      <c r="ET712" s="794"/>
      <c r="EU712" s="794"/>
      <c r="EV712" s="794"/>
      <c r="EW712" s="794"/>
      <c r="EX712" s="794"/>
      <c r="EY712" s="794"/>
      <c r="EZ712" s="797"/>
      <c r="FA712" s="794"/>
      <c r="FB712" s="794"/>
      <c r="FC712" s="794"/>
      <c r="FD712" s="794"/>
      <c r="FE712" s="794"/>
      <c r="FF712" s="794"/>
      <c r="FG712" s="794"/>
      <c r="FH712" s="794"/>
      <c r="FI712" s="794"/>
      <c r="FJ712" s="794"/>
      <c r="FK712" s="794"/>
      <c r="FL712" s="794"/>
      <c r="FM712" s="794"/>
      <c r="FN712" s="794"/>
      <c r="FO712" s="794"/>
      <c r="FP712" s="794"/>
      <c r="FQ712" s="794"/>
      <c r="FR712" s="794"/>
      <c r="FS712" s="794"/>
      <c r="FT712" s="794"/>
      <c r="FU712" s="794"/>
      <c r="FV712" s="812" t="str">
        <f t="shared" si="179"/>
        <v/>
      </c>
      <c r="FW712" s="806" t="str">
        <f t="shared" si="180"/>
        <v/>
      </c>
      <c r="FX712" s="807" t="str">
        <f t="shared" si="181"/>
        <v/>
      </c>
      <c r="FY712" s="807" t="str">
        <f t="shared" si="182"/>
        <v/>
      </c>
      <c r="FZ712" s="808" t="str">
        <f t="shared" si="183"/>
        <v/>
      </c>
    </row>
    <row r="713" spans="14:182" x14ac:dyDescent="0.2">
      <c r="N713" s="804">
        <f>SUM(AirVision!A712)</f>
        <v>0</v>
      </c>
      <c r="O713" s="793"/>
      <c r="P713" s="794"/>
      <c r="Q713" s="794"/>
      <c r="R713" s="794"/>
      <c r="S713" s="794"/>
      <c r="T713" s="794"/>
      <c r="U713" s="794"/>
      <c r="V713" s="794"/>
      <c r="W713" s="794"/>
      <c r="X713" s="794"/>
      <c r="Y713" s="794"/>
      <c r="Z713" s="794"/>
      <c r="AA713" s="794"/>
      <c r="AB713" s="794"/>
      <c r="AC713" s="794"/>
      <c r="AD713" s="794"/>
      <c r="AE713" s="794"/>
      <c r="AF713" s="794"/>
      <c r="AG713" s="794"/>
      <c r="AH713" s="794"/>
      <c r="AI713" s="794"/>
      <c r="AJ713" s="794"/>
      <c r="AK713" s="794"/>
      <c r="AL713" s="794"/>
      <c r="AM713" s="794"/>
      <c r="AN713" s="794"/>
      <c r="AO713" s="794"/>
      <c r="AP713" s="794"/>
      <c r="AQ713" s="794"/>
      <c r="AR713" s="794"/>
      <c r="AS713" s="794"/>
      <c r="AT713" s="794"/>
      <c r="AU713" s="794"/>
      <c r="AV713" s="794"/>
      <c r="AW713" s="794"/>
      <c r="AX713" s="794"/>
      <c r="AY713" s="794"/>
      <c r="AZ713" s="794"/>
      <c r="BA713" s="794"/>
      <c r="BB713" s="794"/>
      <c r="BC713" s="794"/>
      <c r="BD713" s="794"/>
      <c r="BE713" s="794"/>
      <c r="BF713" s="794"/>
      <c r="BG713" s="794"/>
      <c r="BH713" s="794"/>
      <c r="BI713" s="794"/>
      <c r="BJ713" s="794"/>
      <c r="BK713" s="794"/>
      <c r="BL713" s="794"/>
      <c r="BM713" s="794"/>
      <c r="BN713" s="812" t="str">
        <f t="shared" si="174"/>
        <v/>
      </c>
      <c r="BO713" s="806" t="str">
        <f t="shared" si="175"/>
        <v/>
      </c>
      <c r="BP713" s="807" t="str">
        <f t="shared" si="176"/>
        <v/>
      </c>
      <c r="BQ713" s="807" t="str">
        <f t="shared" si="177"/>
        <v/>
      </c>
      <c r="BR713" s="808" t="str">
        <f t="shared" si="178"/>
        <v/>
      </c>
      <c r="BS713" s="793"/>
      <c r="BT713" s="794"/>
      <c r="BU713" s="794"/>
      <c r="BV713" s="794"/>
      <c r="BW713" s="794"/>
      <c r="BX713" s="794"/>
      <c r="BY713" s="794"/>
      <c r="BZ713" s="794"/>
      <c r="CA713" s="794"/>
      <c r="CB713" s="794"/>
      <c r="CC713" s="794"/>
      <c r="CD713" s="794"/>
      <c r="CE713" s="794"/>
      <c r="CF713" s="794"/>
      <c r="CG713" s="794"/>
      <c r="CH713" s="794"/>
      <c r="CI713" s="794"/>
      <c r="CJ713" s="794"/>
      <c r="CK713" s="794"/>
      <c r="CL713" s="794"/>
      <c r="CM713" s="794"/>
      <c r="CN713" s="794"/>
      <c r="CO713" s="794"/>
      <c r="CP713" s="794"/>
      <c r="CQ713" s="794"/>
      <c r="CR713" s="794"/>
      <c r="CS713" s="794"/>
      <c r="CT713" s="794"/>
      <c r="CU713" s="794"/>
      <c r="CV713" s="794"/>
      <c r="CW713" s="794"/>
      <c r="CX713" s="794"/>
      <c r="CY713" s="794"/>
      <c r="CZ713" s="794"/>
      <c r="DA713" s="794"/>
      <c r="DB713" s="794"/>
      <c r="DC713" s="794"/>
      <c r="DD713" s="794"/>
      <c r="DE713" s="794"/>
      <c r="DF713" s="794"/>
      <c r="DG713" s="794"/>
      <c r="DH713" s="794"/>
      <c r="DI713" s="794"/>
      <c r="DJ713" s="794"/>
      <c r="DK713" s="794"/>
      <c r="DL713" s="794"/>
      <c r="DM713" s="794"/>
      <c r="DN713" s="794"/>
      <c r="DO713" s="794"/>
      <c r="DP713" s="794"/>
      <c r="DQ713" s="794"/>
      <c r="DR713" s="812" t="str">
        <f t="shared" si="169"/>
        <v/>
      </c>
      <c r="DS713" s="806" t="str">
        <f t="shared" si="170"/>
        <v/>
      </c>
      <c r="DT713" s="807" t="str">
        <f t="shared" si="171"/>
        <v/>
      </c>
      <c r="DU713" s="807" t="str">
        <f t="shared" si="172"/>
        <v/>
      </c>
      <c r="DV713" s="808" t="str">
        <f t="shared" si="173"/>
        <v/>
      </c>
      <c r="DW713" s="793"/>
      <c r="DX713" s="794"/>
      <c r="DY713" s="794"/>
      <c r="DZ713" s="797"/>
      <c r="EA713" s="797"/>
      <c r="EB713" s="797"/>
      <c r="EC713" s="797"/>
      <c r="ED713" s="797"/>
      <c r="EE713" s="797"/>
      <c r="EF713" s="797"/>
      <c r="EG713" s="797"/>
      <c r="EH713" s="797"/>
      <c r="EI713" s="797"/>
      <c r="EJ713" s="797"/>
      <c r="EK713" s="797"/>
      <c r="EL713" s="797"/>
      <c r="EM713" s="794"/>
      <c r="EN713" s="794"/>
      <c r="EO713" s="794"/>
      <c r="EP713" s="794"/>
      <c r="EQ713" s="794"/>
      <c r="ER713" s="794"/>
      <c r="ES713" s="794"/>
      <c r="ET713" s="794"/>
      <c r="EU713" s="794"/>
      <c r="EV713" s="794"/>
      <c r="EW713" s="794"/>
      <c r="EX713" s="794"/>
      <c r="EY713" s="794"/>
      <c r="EZ713" s="797"/>
      <c r="FA713" s="794"/>
      <c r="FB713" s="794"/>
      <c r="FC713" s="794"/>
      <c r="FD713" s="794"/>
      <c r="FE713" s="794"/>
      <c r="FF713" s="794"/>
      <c r="FG713" s="794"/>
      <c r="FH713" s="794"/>
      <c r="FI713" s="794"/>
      <c r="FJ713" s="794"/>
      <c r="FK713" s="794"/>
      <c r="FL713" s="794"/>
      <c r="FM713" s="794"/>
      <c r="FN713" s="794"/>
      <c r="FO713" s="794"/>
      <c r="FP713" s="794"/>
      <c r="FQ713" s="794"/>
      <c r="FR713" s="794"/>
      <c r="FS713" s="794"/>
      <c r="FT713" s="794"/>
      <c r="FU713" s="794"/>
      <c r="FV713" s="812" t="str">
        <f t="shared" si="179"/>
        <v/>
      </c>
      <c r="FW713" s="806" t="str">
        <f t="shared" si="180"/>
        <v/>
      </c>
      <c r="FX713" s="807" t="str">
        <f t="shared" si="181"/>
        <v/>
      </c>
      <c r="FY713" s="807" t="str">
        <f t="shared" si="182"/>
        <v/>
      </c>
      <c r="FZ713" s="808" t="str">
        <f t="shared" si="183"/>
        <v/>
      </c>
    </row>
    <row r="714" spans="14:182" x14ac:dyDescent="0.2">
      <c r="N714" s="804">
        <f>SUM(AirVision!A713)</f>
        <v>0</v>
      </c>
      <c r="O714" s="793"/>
      <c r="P714" s="794"/>
      <c r="Q714" s="794"/>
      <c r="R714" s="794"/>
      <c r="S714" s="794"/>
      <c r="T714" s="794"/>
      <c r="U714" s="794"/>
      <c r="V714" s="794"/>
      <c r="W714" s="794"/>
      <c r="X714" s="794"/>
      <c r="Y714" s="794"/>
      <c r="Z714" s="794"/>
      <c r="AA714" s="794"/>
      <c r="AB714" s="794"/>
      <c r="AC714" s="794"/>
      <c r="AD714" s="794"/>
      <c r="AE714" s="794"/>
      <c r="AF714" s="794"/>
      <c r="AG714" s="794"/>
      <c r="AH714" s="794"/>
      <c r="AI714" s="794"/>
      <c r="AJ714" s="794"/>
      <c r="AK714" s="794"/>
      <c r="AL714" s="794"/>
      <c r="AM714" s="794"/>
      <c r="AN714" s="794"/>
      <c r="AO714" s="794"/>
      <c r="AP714" s="794"/>
      <c r="AQ714" s="794"/>
      <c r="AR714" s="794"/>
      <c r="AS714" s="794"/>
      <c r="AT714" s="794"/>
      <c r="AU714" s="794"/>
      <c r="AV714" s="794"/>
      <c r="AW714" s="794"/>
      <c r="AX714" s="794"/>
      <c r="AY714" s="794"/>
      <c r="AZ714" s="794"/>
      <c r="BA714" s="794"/>
      <c r="BB714" s="794"/>
      <c r="BC714" s="794"/>
      <c r="BD714" s="794"/>
      <c r="BE714" s="794"/>
      <c r="BF714" s="794"/>
      <c r="BG714" s="794"/>
      <c r="BH714" s="794"/>
      <c r="BI714" s="794"/>
      <c r="BJ714" s="794"/>
      <c r="BK714" s="794"/>
      <c r="BL714" s="794"/>
      <c r="BM714" s="794"/>
      <c r="BN714" s="812" t="str">
        <f t="shared" si="174"/>
        <v/>
      </c>
      <c r="BO714" s="806" t="str">
        <f t="shared" si="175"/>
        <v/>
      </c>
      <c r="BP714" s="807" t="str">
        <f t="shared" si="176"/>
        <v/>
      </c>
      <c r="BQ714" s="807" t="str">
        <f t="shared" si="177"/>
        <v/>
      </c>
      <c r="BR714" s="808" t="str">
        <f t="shared" si="178"/>
        <v/>
      </c>
      <c r="BS714" s="793"/>
      <c r="BT714" s="794"/>
      <c r="BU714" s="794"/>
      <c r="BV714" s="794"/>
      <c r="BW714" s="794"/>
      <c r="BX714" s="794"/>
      <c r="BY714" s="794"/>
      <c r="BZ714" s="794"/>
      <c r="CA714" s="794"/>
      <c r="CB714" s="794"/>
      <c r="CC714" s="794"/>
      <c r="CD714" s="794"/>
      <c r="CE714" s="794"/>
      <c r="CF714" s="794"/>
      <c r="CG714" s="794"/>
      <c r="CH714" s="794"/>
      <c r="CI714" s="794"/>
      <c r="CJ714" s="794"/>
      <c r="CK714" s="794"/>
      <c r="CL714" s="794"/>
      <c r="CM714" s="794"/>
      <c r="CN714" s="794"/>
      <c r="CO714" s="794"/>
      <c r="CP714" s="794"/>
      <c r="CQ714" s="794"/>
      <c r="CR714" s="794"/>
      <c r="CS714" s="794"/>
      <c r="CT714" s="794"/>
      <c r="CU714" s="794"/>
      <c r="CV714" s="794"/>
      <c r="CW714" s="794"/>
      <c r="CX714" s="794"/>
      <c r="CY714" s="794"/>
      <c r="CZ714" s="794"/>
      <c r="DA714" s="794"/>
      <c r="DB714" s="794"/>
      <c r="DC714" s="794"/>
      <c r="DD714" s="794"/>
      <c r="DE714" s="794"/>
      <c r="DF714" s="794"/>
      <c r="DG714" s="794"/>
      <c r="DH714" s="794"/>
      <c r="DI714" s="794"/>
      <c r="DJ714" s="794"/>
      <c r="DK714" s="794"/>
      <c r="DL714" s="794"/>
      <c r="DM714" s="794"/>
      <c r="DN714" s="794"/>
      <c r="DO714" s="794"/>
      <c r="DP714" s="794"/>
      <c r="DQ714" s="794"/>
      <c r="DR714" s="812" t="str">
        <f t="shared" si="169"/>
        <v/>
      </c>
      <c r="DS714" s="806" t="str">
        <f t="shared" si="170"/>
        <v/>
      </c>
      <c r="DT714" s="807" t="str">
        <f t="shared" si="171"/>
        <v/>
      </c>
      <c r="DU714" s="807" t="str">
        <f t="shared" si="172"/>
        <v/>
      </c>
      <c r="DV714" s="808" t="str">
        <f t="shared" si="173"/>
        <v/>
      </c>
      <c r="DW714" s="793"/>
      <c r="DX714" s="794"/>
      <c r="DY714" s="794"/>
      <c r="DZ714" s="797"/>
      <c r="EA714" s="797"/>
      <c r="EB714" s="797"/>
      <c r="EC714" s="797"/>
      <c r="ED714" s="797"/>
      <c r="EE714" s="797"/>
      <c r="EF714" s="797"/>
      <c r="EG714" s="797"/>
      <c r="EH714" s="797"/>
      <c r="EI714" s="797"/>
      <c r="EJ714" s="797"/>
      <c r="EK714" s="797"/>
      <c r="EL714" s="797"/>
      <c r="EM714" s="794"/>
      <c r="EN714" s="794"/>
      <c r="EO714" s="794"/>
      <c r="EP714" s="794"/>
      <c r="EQ714" s="794"/>
      <c r="ER714" s="794"/>
      <c r="ES714" s="794"/>
      <c r="ET714" s="794"/>
      <c r="EU714" s="794"/>
      <c r="EV714" s="794"/>
      <c r="EW714" s="794"/>
      <c r="EX714" s="794"/>
      <c r="EY714" s="794"/>
      <c r="EZ714" s="797"/>
      <c r="FA714" s="794"/>
      <c r="FB714" s="794"/>
      <c r="FC714" s="794"/>
      <c r="FD714" s="794"/>
      <c r="FE714" s="794"/>
      <c r="FF714" s="794"/>
      <c r="FG714" s="794"/>
      <c r="FH714" s="794"/>
      <c r="FI714" s="794"/>
      <c r="FJ714" s="794"/>
      <c r="FK714" s="794"/>
      <c r="FL714" s="794"/>
      <c r="FM714" s="794"/>
      <c r="FN714" s="794"/>
      <c r="FO714" s="794"/>
      <c r="FP714" s="794"/>
      <c r="FQ714" s="794"/>
      <c r="FR714" s="794"/>
      <c r="FS714" s="794"/>
      <c r="FT714" s="794"/>
      <c r="FU714" s="794"/>
      <c r="FV714" s="812" t="str">
        <f t="shared" si="179"/>
        <v/>
      </c>
      <c r="FW714" s="806" t="str">
        <f t="shared" si="180"/>
        <v/>
      </c>
      <c r="FX714" s="807" t="str">
        <f t="shared" si="181"/>
        <v/>
      </c>
      <c r="FY714" s="807" t="str">
        <f t="shared" si="182"/>
        <v/>
      </c>
      <c r="FZ714" s="808" t="str">
        <f t="shared" si="183"/>
        <v/>
      </c>
    </row>
    <row r="715" spans="14:182" x14ac:dyDescent="0.2">
      <c r="N715" s="804">
        <f>SUM(AirVision!A714)</f>
        <v>0</v>
      </c>
      <c r="O715" s="793"/>
      <c r="P715" s="794"/>
      <c r="Q715" s="794"/>
      <c r="R715" s="794"/>
      <c r="S715" s="794"/>
      <c r="T715" s="794"/>
      <c r="U715" s="794"/>
      <c r="V715" s="794"/>
      <c r="W715" s="794"/>
      <c r="X715" s="794"/>
      <c r="Y715" s="794"/>
      <c r="Z715" s="794"/>
      <c r="AA715" s="794"/>
      <c r="AB715" s="794"/>
      <c r="AC715" s="794"/>
      <c r="AD715" s="794"/>
      <c r="AE715" s="794"/>
      <c r="AF715" s="794"/>
      <c r="AG715" s="794"/>
      <c r="AH715" s="794"/>
      <c r="AI715" s="794"/>
      <c r="AJ715" s="794"/>
      <c r="AK715" s="794"/>
      <c r="AL715" s="794"/>
      <c r="AM715" s="794"/>
      <c r="AN715" s="794"/>
      <c r="AO715" s="794"/>
      <c r="AP715" s="794"/>
      <c r="AQ715" s="794"/>
      <c r="AR715" s="794"/>
      <c r="AS715" s="794"/>
      <c r="AT715" s="794"/>
      <c r="AU715" s="794"/>
      <c r="AV715" s="794"/>
      <c r="AW715" s="794"/>
      <c r="AX715" s="794"/>
      <c r="AY715" s="794"/>
      <c r="AZ715" s="794"/>
      <c r="BA715" s="794"/>
      <c r="BB715" s="794"/>
      <c r="BC715" s="794"/>
      <c r="BD715" s="794"/>
      <c r="BE715" s="794"/>
      <c r="BF715" s="794"/>
      <c r="BG715" s="794"/>
      <c r="BH715" s="794"/>
      <c r="BI715" s="794"/>
      <c r="BJ715" s="794"/>
      <c r="BK715" s="794"/>
      <c r="BL715" s="794"/>
      <c r="BM715" s="794"/>
      <c r="BN715" s="812" t="str">
        <f t="shared" si="174"/>
        <v/>
      </c>
      <c r="BO715" s="806" t="str">
        <f t="shared" si="175"/>
        <v/>
      </c>
      <c r="BP715" s="807" t="str">
        <f t="shared" si="176"/>
        <v/>
      </c>
      <c r="BQ715" s="807" t="str">
        <f t="shared" si="177"/>
        <v/>
      </c>
      <c r="BR715" s="808" t="str">
        <f t="shared" si="178"/>
        <v/>
      </c>
      <c r="BS715" s="793"/>
      <c r="BT715" s="794"/>
      <c r="BU715" s="794"/>
      <c r="BV715" s="794"/>
      <c r="BW715" s="794"/>
      <c r="BX715" s="794"/>
      <c r="BY715" s="794"/>
      <c r="BZ715" s="794"/>
      <c r="CA715" s="794"/>
      <c r="CB715" s="794"/>
      <c r="CC715" s="794"/>
      <c r="CD715" s="794"/>
      <c r="CE715" s="794"/>
      <c r="CF715" s="794"/>
      <c r="CG715" s="794"/>
      <c r="CH715" s="794"/>
      <c r="CI715" s="794"/>
      <c r="CJ715" s="794"/>
      <c r="CK715" s="794"/>
      <c r="CL715" s="794"/>
      <c r="CM715" s="794"/>
      <c r="CN715" s="794"/>
      <c r="CO715" s="794"/>
      <c r="CP715" s="794"/>
      <c r="CQ715" s="794"/>
      <c r="CR715" s="794"/>
      <c r="CS715" s="794"/>
      <c r="CT715" s="794"/>
      <c r="CU715" s="794"/>
      <c r="CV715" s="794"/>
      <c r="CW715" s="794"/>
      <c r="CX715" s="794"/>
      <c r="CY715" s="794"/>
      <c r="CZ715" s="794"/>
      <c r="DA715" s="794"/>
      <c r="DB715" s="794"/>
      <c r="DC715" s="794"/>
      <c r="DD715" s="794"/>
      <c r="DE715" s="794"/>
      <c r="DF715" s="794"/>
      <c r="DG715" s="794"/>
      <c r="DH715" s="794"/>
      <c r="DI715" s="794"/>
      <c r="DJ715" s="794"/>
      <c r="DK715" s="794"/>
      <c r="DL715" s="794"/>
      <c r="DM715" s="794"/>
      <c r="DN715" s="794"/>
      <c r="DO715" s="794"/>
      <c r="DP715" s="794"/>
      <c r="DQ715" s="794"/>
      <c r="DR715" s="812" t="str">
        <f t="shared" si="169"/>
        <v/>
      </c>
      <c r="DS715" s="806" t="str">
        <f t="shared" si="170"/>
        <v/>
      </c>
      <c r="DT715" s="807" t="str">
        <f t="shared" si="171"/>
        <v/>
      </c>
      <c r="DU715" s="807" t="str">
        <f t="shared" si="172"/>
        <v/>
      </c>
      <c r="DV715" s="808" t="str">
        <f t="shared" si="173"/>
        <v/>
      </c>
      <c r="DW715" s="793"/>
      <c r="DX715" s="794"/>
      <c r="DY715" s="794"/>
      <c r="DZ715" s="797"/>
      <c r="EA715" s="797"/>
      <c r="EB715" s="797"/>
      <c r="EC715" s="797"/>
      <c r="ED715" s="797"/>
      <c r="EE715" s="797"/>
      <c r="EF715" s="797"/>
      <c r="EG715" s="797"/>
      <c r="EH715" s="797"/>
      <c r="EI715" s="797"/>
      <c r="EJ715" s="797"/>
      <c r="EK715" s="797"/>
      <c r="EL715" s="797"/>
      <c r="EM715" s="794"/>
      <c r="EN715" s="794"/>
      <c r="EO715" s="794"/>
      <c r="EP715" s="794"/>
      <c r="EQ715" s="794"/>
      <c r="ER715" s="794"/>
      <c r="ES715" s="794"/>
      <c r="ET715" s="794"/>
      <c r="EU715" s="794"/>
      <c r="EV715" s="794"/>
      <c r="EW715" s="794"/>
      <c r="EX715" s="794"/>
      <c r="EY715" s="794"/>
      <c r="EZ715" s="797"/>
      <c r="FA715" s="794"/>
      <c r="FB715" s="794"/>
      <c r="FC715" s="794"/>
      <c r="FD715" s="794"/>
      <c r="FE715" s="794"/>
      <c r="FF715" s="794"/>
      <c r="FG715" s="794"/>
      <c r="FH715" s="794"/>
      <c r="FI715" s="794"/>
      <c r="FJ715" s="794"/>
      <c r="FK715" s="794"/>
      <c r="FL715" s="794"/>
      <c r="FM715" s="794"/>
      <c r="FN715" s="794"/>
      <c r="FO715" s="794"/>
      <c r="FP715" s="794"/>
      <c r="FQ715" s="794"/>
      <c r="FR715" s="794"/>
      <c r="FS715" s="794"/>
      <c r="FT715" s="794"/>
      <c r="FU715" s="794"/>
      <c r="FV715" s="812" t="str">
        <f t="shared" si="179"/>
        <v/>
      </c>
      <c r="FW715" s="806" t="str">
        <f t="shared" si="180"/>
        <v/>
      </c>
      <c r="FX715" s="807" t="str">
        <f t="shared" si="181"/>
        <v/>
      </c>
      <c r="FY715" s="807" t="str">
        <f t="shared" si="182"/>
        <v/>
      </c>
      <c r="FZ715" s="808" t="str">
        <f t="shared" si="183"/>
        <v/>
      </c>
    </row>
    <row r="716" spans="14:182" x14ac:dyDescent="0.2">
      <c r="N716" s="804">
        <f>SUM(AirVision!A715)</f>
        <v>0</v>
      </c>
      <c r="O716" s="793"/>
      <c r="P716" s="794"/>
      <c r="Q716" s="794"/>
      <c r="R716" s="794"/>
      <c r="S716" s="794"/>
      <c r="T716" s="794"/>
      <c r="U716" s="794"/>
      <c r="V716" s="794"/>
      <c r="W716" s="794"/>
      <c r="X716" s="794"/>
      <c r="Y716" s="794"/>
      <c r="Z716" s="794"/>
      <c r="AA716" s="794"/>
      <c r="AB716" s="794"/>
      <c r="AC716" s="794"/>
      <c r="AD716" s="794"/>
      <c r="AE716" s="794"/>
      <c r="AF716" s="794"/>
      <c r="AG716" s="794"/>
      <c r="AH716" s="794"/>
      <c r="AI716" s="794"/>
      <c r="AJ716" s="794"/>
      <c r="AK716" s="794"/>
      <c r="AL716" s="794"/>
      <c r="AM716" s="794"/>
      <c r="AN716" s="794"/>
      <c r="AO716" s="794"/>
      <c r="AP716" s="794"/>
      <c r="AQ716" s="794"/>
      <c r="AR716" s="794"/>
      <c r="AS716" s="794"/>
      <c r="AT716" s="794"/>
      <c r="AU716" s="794"/>
      <c r="AV716" s="794"/>
      <c r="AW716" s="794"/>
      <c r="AX716" s="794"/>
      <c r="AY716" s="794"/>
      <c r="AZ716" s="794"/>
      <c r="BA716" s="794"/>
      <c r="BB716" s="794"/>
      <c r="BC716" s="794"/>
      <c r="BD716" s="794"/>
      <c r="BE716" s="794"/>
      <c r="BF716" s="794"/>
      <c r="BG716" s="794"/>
      <c r="BH716" s="794"/>
      <c r="BI716" s="794"/>
      <c r="BJ716" s="794"/>
      <c r="BK716" s="794"/>
      <c r="BL716" s="794"/>
      <c r="BM716" s="794"/>
      <c r="BN716" s="812" t="str">
        <f t="shared" si="174"/>
        <v/>
      </c>
      <c r="BO716" s="806" t="str">
        <f t="shared" si="175"/>
        <v/>
      </c>
      <c r="BP716" s="807" t="str">
        <f t="shared" si="176"/>
        <v/>
      </c>
      <c r="BQ716" s="807" t="str">
        <f t="shared" si="177"/>
        <v/>
      </c>
      <c r="BR716" s="808" t="str">
        <f t="shared" si="178"/>
        <v/>
      </c>
      <c r="BS716" s="793"/>
      <c r="BT716" s="794"/>
      <c r="BU716" s="794"/>
      <c r="BV716" s="794"/>
      <c r="BW716" s="794"/>
      <c r="BX716" s="794"/>
      <c r="BY716" s="794"/>
      <c r="BZ716" s="794"/>
      <c r="CA716" s="794"/>
      <c r="CB716" s="794"/>
      <c r="CC716" s="794"/>
      <c r="CD716" s="794"/>
      <c r="CE716" s="794"/>
      <c r="CF716" s="794"/>
      <c r="CG716" s="794"/>
      <c r="CH716" s="794"/>
      <c r="CI716" s="794"/>
      <c r="CJ716" s="794"/>
      <c r="CK716" s="794"/>
      <c r="CL716" s="794"/>
      <c r="CM716" s="794"/>
      <c r="CN716" s="794"/>
      <c r="CO716" s="794"/>
      <c r="CP716" s="794"/>
      <c r="CQ716" s="794"/>
      <c r="CR716" s="794"/>
      <c r="CS716" s="794"/>
      <c r="CT716" s="794"/>
      <c r="CU716" s="794"/>
      <c r="CV716" s="794"/>
      <c r="CW716" s="794"/>
      <c r="CX716" s="794"/>
      <c r="CY716" s="794"/>
      <c r="CZ716" s="794"/>
      <c r="DA716" s="794"/>
      <c r="DB716" s="794"/>
      <c r="DC716" s="794"/>
      <c r="DD716" s="794"/>
      <c r="DE716" s="794"/>
      <c r="DF716" s="794"/>
      <c r="DG716" s="794"/>
      <c r="DH716" s="794"/>
      <c r="DI716" s="794"/>
      <c r="DJ716" s="794"/>
      <c r="DK716" s="794"/>
      <c r="DL716" s="794"/>
      <c r="DM716" s="794"/>
      <c r="DN716" s="794"/>
      <c r="DO716" s="794"/>
      <c r="DP716" s="794"/>
      <c r="DQ716" s="794"/>
      <c r="DR716" s="812" t="str">
        <f t="shared" si="169"/>
        <v/>
      </c>
      <c r="DS716" s="806" t="str">
        <f t="shared" si="170"/>
        <v/>
      </c>
      <c r="DT716" s="807" t="str">
        <f t="shared" si="171"/>
        <v/>
      </c>
      <c r="DU716" s="807" t="str">
        <f t="shared" si="172"/>
        <v/>
      </c>
      <c r="DV716" s="808" t="str">
        <f t="shared" si="173"/>
        <v/>
      </c>
      <c r="DW716" s="793"/>
      <c r="DX716" s="794"/>
      <c r="DY716" s="794"/>
      <c r="DZ716" s="797"/>
      <c r="EA716" s="797"/>
      <c r="EB716" s="797"/>
      <c r="EC716" s="797"/>
      <c r="ED716" s="797"/>
      <c r="EE716" s="797"/>
      <c r="EF716" s="797"/>
      <c r="EG716" s="797"/>
      <c r="EH716" s="797"/>
      <c r="EI716" s="797"/>
      <c r="EJ716" s="797"/>
      <c r="EK716" s="797"/>
      <c r="EL716" s="797"/>
      <c r="EM716" s="794"/>
      <c r="EN716" s="794"/>
      <c r="EO716" s="794"/>
      <c r="EP716" s="794"/>
      <c r="EQ716" s="794"/>
      <c r="ER716" s="794"/>
      <c r="ES716" s="794"/>
      <c r="ET716" s="794"/>
      <c r="EU716" s="794"/>
      <c r="EV716" s="794"/>
      <c r="EW716" s="794"/>
      <c r="EX716" s="794"/>
      <c r="EY716" s="794"/>
      <c r="EZ716" s="797"/>
      <c r="FA716" s="794"/>
      <c r="FB716" s="794"/>
      <c r="FC716" s="794"/>
      <c r="FD716" s="794"/>
      <c r="FE716" s="794"/>
      <c r="FF716" s="794"/>
      <c r="FG716" s="794"/>
      <c r="FH716" s="794"/>
      <c r="FI716" s="794"/>
      <c r="FJ716" s="794"/>
      <c r="FK716" s="794"/>
      <c r="FL716" s="794"/>
      <c r="FM716" s="794"/>
      <c r="FN716" s="794"/>
      <c r="FO716" s="794"/>
      <c r="FP716" s="794"/>
      <c r="FQ716" s="794"/>
      <c r="FR716" s="794"/>
      <c r="FS716" s="794"/>
      <c r="FT716" s="794"/>
      <c r="FU716" s="794"/>
      <c r="FV716" s="812" t="str">
        <f t="shared" si="179"/>
        <v/>
      </c>
      <c r="FW716" s="806" t="str">
        <f t="shared" si="180"/>
        <v/>
      </c>
      <c r="FX716" s="807" t="str">
        <f t="shared" si="181"/>
        <v/>
      </c>
      <c r="FY716" s="807" t="str">
        <f t="shared" si="182"/>
        <v/>
      </c>
      <c r="FZ716" s="808" t="str">
        <f t="shared" si="183"/>
        <v/>
      </c>
    </row>
    <row r="717" spans="14:182" x14ac:dyDescent="0.2">
      <c r="N717" s="804">
        <f>SUM(AirVision!A716)</f>
        <v>0</v>
      </c>
      <c r="O717" s="793"/>
      <c r="P717" s="794"/>
      <c r="Q717" s="794"/>
      <c r="R717" s="794"/>
      <c r="S717" s="794"/>
      <c r="T717" s="794"/>
      <c r="U717" s="794"/>
      <c r="V717" s="794"/>
      <c r="W717" s="794"/>
      <c r="X717" s="794"/>
      <c r="Y717" s="794"/>
      <c r="Z717" s="794"/>
      <c r="AA717" s="794"/>
      <c r="AB717" s="794"/>
      <c r="AC717" s="794"/>
      <c r="AD717" s="794"/>
      <c r="AE717" s="794"/>
      <c r="AF717" s="794"/>
      <c r="AG717" s="794"/>
      <c r="AH717" s="794"/>
      <c r="AI717" s="794"/>
      <c r="AJ717" s="794"/>
      <c r="AK717" s="794"/>
      <c r="AL717" s="794"/>
      <c r="AM717" s="794"/>
      <c r="AN717" s="794"/>
      <c r="AO717" s="794"/>
      <c r="AP717" s="794"/>
      <c r="AQ717" s="794"/>
      <c r="AR717" s="794"/>
      <c r="AS717" s="794"/>
      <c r="AT717" s="794"/>
      <c r="AU717" s="794"/>
      <c r="AV717" s="794"/>
      <c r="AW717" s="794"/>
      <c r="AX717" s="794"/>
      <c r="AY717" s="794"/>
      <c r="AZ717" s="794"/>
      <c r="BA717" s="794"/>
      <c r="BB717" s="794"/>
      <c r="BC717" s="794"/>
      <c r="BD717" s="794"/>
      <c r="BE717" s="794"/>
      <c r="BF717" s="794"/>
      <c r="BG717" s="794"/>
      <c r="BH717" s="794"/>
      <c r="BI717" s="794"/>
      <c r="BJ717" s="794"/>
      <c r="BK717" s="794"/>
      <c r="BL717" s="794"/>
      <c r="BM717" s="794"/>
      <c r="BN717" s="812" t="str">
        <f t="shared" si="174"/>
        <v/>
      </c>
      <c r="BO717" s="806" t="str">
        <f t="shared" si="175"/>
        <v/>
      </c>
      <c r="BP717" s="807" t="str">
        <f t="shared" si="176"/>
        <v/>
      </c>
      <c r="BQ717" s="807" t="str">
        <f t="shared" si="177"/>
        <v/>
      </c>
      <c r="BR717" s="808" t="str">
        <f t="shared" si="178"/>
        <v/>
      </c>
      <c r="BS717" s="793"/>
      <c r="BT717" s="794"/>
      <c r="BU717" s="794"/>
      <c r="BV717" s="794"/>
      <c r="BW717" s="794"/>
      <c r="BX717" s="794"/>
      <c r="BY717" s="794"/>
      <c r="BZ717" s="794"/>
      <c r="CA717" s="794"/>
      <c r="CB717" s="794"/>
      <c r="CC717" s="794"/>
      <c r="CD717" s="794"/>
      <c r="CE717" s="794"/>
      <c r="CF717" s="794"/>
      <c r="CG717" s="794"/>
      <c r="CH717" s="794"/>
      <c r="CI717" s="794"/>
      <c r="CJ717" s="794"/>
      <c r="CK717" s="794"/>
      <c r="CL717" s="794"/>
      <c r="CM717" s="794"/>
      <c r="CN717" s="794"/>
      <c r="CO717" s="794"/>
      <c r="CP717" s="794"/>
      <c r="CQ717" s="794"/>
      <c r="CR717" s="794"/>
      <c r="CS717" s="794"/>
      <c r="CT717" s="794"/>
      <c r="CU717" s="794"/>
      <c r="CV717" s="794"/>
      <c r="CW717" s="794"/>
      <c r="CX717" s="794"/>
      <c r="CY717" s="794"/>
      <c r="CZ717" s="794"/>
      <c r="DA717" s="794"/>
      <c r="DB717" s="794"/>
      <c r="DC717" s="794"/>
      <c r="DD717" s="794"/>
      <c r="DE717" s="794"/>
      <c r="DF717" s="794"/>
      <c r="DG717" s="794"/>
      <c r="DH717" s="794"/>
      <c r="DI717" s="794"/>
      <c r="DJ717" s="794"/>
      <c r="DK717" s="794"/>
      <c r="DL717" s="794"/>
      <c r="DM717" s="794"/>
      <c r="DN717" s="794"/>
      <c r="DO717" s="794"/>
      <c r="DP717" s="794"/>
      <c r="DQ717" s="794"/>
      <c r="DR717" s="812" t="str">
        <f t="shared" si="169"/>
        <v/>
      </c>
      <c r="DS717" s="806" t="str">
        <f t="shared" si="170"/>
        <v/>
      </c>
      <c r="DT717" s="807" t="str">
        <f t="shared" si="171"/>
        <v/>
      </c>
      <c r="DU717" s="807" t="str">
        <f t="shared" si="172"/>
        <v/>
      </c>
      <c r="DV717" s="808" t="str">
        <f t="shared" si="173"/>
        <v/>
      </c>
      <c r="DW717" s="793"/>
      <c r="DX717" s="794"/>
      <c r="DY717" s="794"/>
      <c r="DZ717" s="797"/>
      <c r="EA717" s="797"/>
      <c r="EB717" s="797"/>
      <c r="EC717" s="797"/>
      <c r="ED717" s="797"/>
      <c r="EE717" s="797"/>
      <c r="EF717" s="797"/>
      <c r="EG717" s="797"/>
      <c r="EH717" s="797"/>
      <c r="EI717" s="797"/>
      <c r="EJ717" s="797"/>
      <c r="EK717" s="797"/>
      <c r="EL717" s="797"/>
      <c r="EM717" s="794"/>
      <c r="EN717" s="794"/>
      <c r="EO717" s="794"/>
      <c r="EP717" s="794"/>
      <c r="EQ717" s="794"/>
      <c r="ER717" s="794"/>
      <c r="ES717" s="794"/>
      <c r="ET717" s="794"/>
      <c r="EU717" s="794"/>
      <c r="EV717" s="794"/>
      <c r="EW717" s="794"/>
      <c r="EX717" s="794"/>
      <c r="EY717" s="794"/>
      <c r="EZ717" s="797"/>
      <c r="FA717" s="794"/>
      <c r="FB717" s="794"/>
      <c r="FC717" s="794"/>
      <c r="FD717" s="794"/>
      <c r="FE717" s="794"/>
      <c r="FF717" s="794"/>
      <c r="FG717" s="794"/>
      <c r="FH717" s="794"/>
      <c r="FI717" s="794"/>
      <c r="FJ717" s="794"/>
      <c r="FK717" s="794"/>
      <c r="FL717" s="794"/>
      <c r="FM717" s="794"/>
      <c r="FN717" s="794"/>
      <c r="FO717" s="794"/>
      <c r="FP717" s="794"/>
      <c r="FQ717" s="794"/>
      <c r="FR717" s="794"/>
      <c r="FS717" s="794"/>
      <c r="FT717" s="794"/>
      <c r="FU717" s="794"/>
      <c r="FV717" s="812" t="str">
        <f t="shared" si="179"/>
        <v/>
      </c>
      <c r="FW717" s="806" t="str">
        <f t="shared" si="180"/>
        <v/>
      </c>
      <c r="FX717" s="807" t="str">
        <f t="shared" si="181"/>
        <v/>
      </c>
      <c r="FY717" s="807" t="str">
        <f t="shared" si="182"/>
        <v/>
      </c>
      <c r="FZ717" s="808" t="str">
        <f t="shared" si="183"/>
        <v/>
      </c>
    </row>
    <row r="718" spans="14:182" x14ac:dyDescent="0.2">
      <c r="N718" s="804">
        <f>SUM(AirVision!A717)</f>
        <v>0</v>
      </c>
      <c r="O718" s="793"/>
      <c r="P718" s="794"/>
      <c r="Q718" s="794"/>
      <c r="R718" s="794"/>
      <c r="S718" s="794"/>
      <c r="T718" s="794"/>
      <c r="U718" s="794"/>
      <c r="V718" s="794"/>
      <c r="W718" s="794"/>
      <c r="X718" s="794"/>
      <c r="Y718" s="794"/>
      <c r="Z718" s="794"/>
      <c r="AA718" s="794"/>
      <c r="AB718" s="794"/>
      <c r="AC718" s="794"/>
      <c r="AD718" s="794"/>
      <c r="AE718" s="794"/>
      <c r="AF718" s="794"/>
      <c r="AG718" s="794"/>
      <c r="AH718" s="794"/>
      <c r="AI718" s="794"/>
      <c r="AJ718" s="794"/>
      <c r="AK718" s="794"/>
      <c r="AL718" s="794"/>
      <c r="AM718" s="794"/>
      <c r="AN718" s="794"/>
      <c r="AO718" s="794"/>
      <c r="AP718" s="794"/>
      <c r="AQ718" s="794"/>
      <c r="AR718" s="794"/>
      <c r="AS718" s="794"/>
      <c r="AT718" s="794"/>
      <c r="AU718" s="794"/>
      <c r="AV718" s="794"/>
      <c r="AW718" s="794"/>
      <c r="AX718" s="794"/>
      <c r="AY718" s="794"/>
      <c r="AZ718" s="794"/>
      <c r="BA718" s="794"/>
      <c r="BB718" s="794"/>
      <c r="BC718" s="794"/>
      <c r="BD718" s="794"/>
      <c r="BE718" s="794"/>
      <c r="BF718" s="794"/>
      <c r="BG718" s="794"/>
      <c r="BH718" s="794"/>
      <c r="BI718" s="794"/>
      <c r="BJ718" s="794"/>
      <c r="BK718" s="794"/>
      <c r="BL718" s="794"/>
      <c r="BM718" s="794"/>
      <c r="BN718" s="812" t="str">
        <f t="shared" si="174"/>
        <v/>
      </c>
      <c r="BO718" s="806" t="str">
        <f t="shared" si="175"/>
        <v/>
      </c>
      <c r="BP718" s="807" t="str">
        <f t="shared" si="176"/>
        <v/>
      </c>
      <c r="BQ718" s="807" t="str">
        <f t="shared" si="177"/>
        <v/>
      </c>
      <c r="BR718" s="808" t="str">
        <f t="shared" si="178"/>
        <v/>
      </c>
      <c r="BS718" s="793"/>
      <c r="BT718" s="794"/>
      <c r="BU718" s="794"/>
      <c r="BV718" s="794"/>
      <c r="BW718" s="794"/>
      <c r="BX718" s="794"/>
      <c r="BY718" s="794"/>
      <c r="BZ718" s="794"/>
      <c r="CA718" s="794"/>
      <c r="CB718" s="794"/>
      <c r="CC718" s="794"/>
      <c r="CD718" s="794"/>
      <c r="CE718" s="794"/>
      <c r="CF718" s="794"/>
      <c r="CG718" s="794"/>
      <c r="CH718" s="794"/>
      <c r="CI718" s="794"/>
      <c r="CJ718" s="794"/>
      <c r="CK718" s="794"/>
      <c r="CL718" s="794"/>
      <c r="CM718" s="794"/>
      <c r="CN718" s="794"/>
      <c r="CO718" s="794"/>
      <c r="CP718" s="794"/>
      <c r="CQ718" s="794"/>
      <c r="CR718" s="794"/>
      <c r="CS718" s="794"/>
      <c r="CT718" s="794"/>
      <c r="CU718" s="794"/>
      <c r="CV718" s="794"/>
      <c r="CW718" s="794"/>
      <c r="CX718" s="794"/>
      <c r="CY718" s="794"/>
      <c r="CZ718" s="794"/>
      <c r="DA718" s="794"/>
      <c r="DB718" s="794"/>
      <c r="DC718" s="794"/>
      <c r="DD718" s="794"/>
      <c r="DE718" s="794"/>
      <c r="DF718" s="794"/>
      <c r="DG718" s="794"/>
      <c r="DH718" s="794"/>
      <c r="DI718" s="794"/>
      <c r="DJ718" s="794"/>
      <c r="DK718" s="794"/>
      <c r="DL718" s="794"/>
      <c r="DM718" s="794"/>
      <c r="DN718" s="794"/>
      <c r="DO718" s="794"/>
      <c r="DP718" s="794"/>
      <c r="DQ718" s="794"/>
      <c r="DR718" s="812" t="str">
        <f t="shared" si="169"/>
        <v/>
      </c>
      <c r="DS718" s="806" t="str">
        <f t="shared" si="170"/>
        <v/>
      </c>
      <c r="DT718" s="807" t="str">
        <f t="shared" si="171"/>
        <v/>
      </c>
      <c r="DU718" s="807" t="str">
        <f t="shared" si="172"/>
        <v/>
      </c>
      <c r="DV718" s="808" t="str">
        <f t="shared" si="173"/>
        <v/>
      </c>
      <c r="DW718" s="793"/>
      <c r="DX718" s="794"/>
      <c r="DY718" s="794"/>
      <c r="DZ718" s="797"/>
      <c r="EA718" s="797"/>
      <c r="EB718" s="797"/>
      <c r="EC718" s="797"/>
      <c r="ED718" s="797"/>
      <c r="EE718" s="797"/>
      <c r="EF718" s="797"/>
      <c r="EG718" s="797"/>
      <c r="EH718" s="797"/>
      <c r="EI718" s="797"/>
      <c r="EJ718" s="797"/>
      <c r="EK718" s="797"/>
      <c r="EL718" s="797"/>
      <c r="EM718" s="794"/>
      <c r="EN718" s="794"/>
      <c r="EO718" s="794"/>
      <c r="EP718" s="794"/>
      <c r="EQ718" s="794"/>
      <c r="ER718" s="794"/>
      <c r="ES718" s="794"/>
      <c r="ET718" s="794"/>
      <c r="EU718" s="794"/>
      <c r="EV718" s="794"/>
      <c r="EW718" s="794"/>
      <c r="EX718" s="794"/>
      <c r="EY718" s="794"/>
      <c r="EZ718" s="797"/>
      <c r="FA718" s="794"/>
      <c r="FB718" s="794"/>
      <c r="FC718" s="794"/>
      <c r="FD718" s="794"/>
      <c r="FE718" s="794"/>
      <c r="FF718" s="794"/>
      <c r="FG718" s="794"/>
      <c r="FH718" s="794"/>
      <c r="FI718" s="794"/>
      <c r="FJ718" s="794"/>
      <c r="FK718" s="794"/>
      <c r="FL718" s="794"/>
      <c r="FM718" s="794"/>
      <c r="FN718" s="794"/>
      <c r="FO718" s="794"/>
      <c r="FP718" s="794"/>
      <c r="FQ718" s="794"/>
      <c r="FR718" s="794"/>
      <c r="FS718" s="794"/>
      <c r="FT718" s="794"/>
      <c r="FU718" s="794"/>
      <c r="FV718" s="812" t="str">
        <f t="shared" si="179"/>
        <v/>
      </c>
      <c r="FW718" s="806" t="str">
        <f t="shared" si="180"/>
        <v/>
      </c>
      <c r="FX718" s="807" t="str">
        <f t="shared" si="181"/>
        <v/>
      </c>
      <c r="FY718" s="807" t="str">
        <f t="shared" si="182"/>
        <v/>
      </c>
      <c r="FZ718" s="808" t="str">
        <f t="shared" si="183"/>
        <v/>
      </c>
    </row>
    <row r="719" spans="14:182" x14ac:dyDescent="0.2">
      <c r="N719" s="804">
        <f>SUM(AirVision!A718)</f>
        <v>0</v>
      </c>
      <c r="O719" s="793"/>
      <c r="P719" s="794"/>
      <c r="Q719" s="794"/>
      <c r="R719" s="794"/>
      <c r="S719" s="794"/>
      <c r="T719" s="794"/>
      <c r="U719" s="794"/>
      <c r="V719" s="794"/>
      <c r="W719" s="794"/>
      <c r="X719" s="794"/>
      <c r="Y719" s="794"/>
      <c r="Z719" s="794"/>
      <c r="AA719" s="794"/>
      <c r="AB719" s="794"/>
      <c r="AC719" s="794"/>
      <c r="AD719" s="794"/>
      <c r="AE719" s="794"/>
      <c r="AF719" s="794"/>
      <c r="AG719" s="794"/>
      <c r="AH719" s="794"/>
      <c r="AI719" s="794"/>
      <c r="AJ719" s="794"/>
      <c r="AK719" s="794"/>
      <c r="AL719" s="794"/>
      <c r="AM719" s="794"/>
      <c r="AN719" s="794"/>
      <c r="AO719" s="794"/>
      <c r="AP719" s="794"/>
      <c r="AQ719" s="794"/>
      <c r="AR719" s="794"/>
      <c r="AS719" s="794"/>
      <c r="AT719" s="794"/>
      <c r="AU719" s="794"/>
      <c r="AV719" s="794"/>
      <c r="AW719" s="794"/>
      <c r="AX719" s="794"/>
      <c r="AY719" s="794"/>
      <c r="AZ719" s="794"/>
      <c r="BA719" s="794"/>
      <c r="BB719" s="794"/>
      <c r="BC719" s="794"/>
      <c r="BD719" s="794"/>
      <c r="BE719" s="794"/>
      <c r="BF719" s="794"/>
      <c r="BG719" s="794"/>
      <c r="BH719" s="794"/>
      <c r="BI719" s="794"/>
      <c r="BJ719" s="794"/>
      <c r="BK719" s="794"/>
      <c r="BL719" s="794"/>
      <c r="BM719" s="794"/>
      <c r="BN719" s="812" t="str">
        <f t="shared" si="174"/>
        <v/>
      </c>
      <c r="BO719" s="806" t="str">
        <f t="shared" si="175"/>
        <v/>
      </c>
      <c r="BP719" s="807" t="str">
        <f t="shared" si="176"/>
        <v/>
      </c>
      <c r="BQ719" s="807" t="str">
        <f t="shared" si="177"/>
        <v/>
      </c>
      <c r="BR719" s="808" t="str">
        <f t="shared" si="178"/>
        <v/>
      </c>
      <c r="BS719" s="793"/>
      <c r="BT719" s="794"/>
      <c r="BU719" s="794"/>
      <c r="BV719" s="794"/>
      <c r="BW719" s="794"/>
      <c r="BX719" s="794"/>
      <c r="BY719" s="794"/>
      <c r="BZ719" s="794"/>
      <c r="CA719" s="794"/>
      <c r="CB719" s="794"/>
      <c r="CC719" s="794"/>
      <c r="CD719" s="794"/>
      <c r="CE719" s="794"/>
      <c r="CF719" s="794"/>
      <c r="CG719" s="794"/>
      <c r="CH719" s="794"/>
      <c r="CI719" s="794"/>
      <c r="CJ719" s="794"/>
      <c r="CK719" s="794"/>
      <c r="CL719" s="794"/>
      <c r="CM719" s="794"/>
      <c r="CN719" s="794"/>
      <c r="CO719" s="794"/>
      <c r="CP719" s="794"/>
      <c r="CQ719" s="794"/>
      <c r="CR719" s="794"/>
      <c r="CS719" s="794"/>
      <c r="CT719" s="794"/>
      <c r="CU719" s="794"/>
      <c r="CV719" s="794"/>
      <c r="CW719" s="794"/>
      <c r="CX719" s="794"/>
      <c r="CY719" s="794"/>
      <c r="CZ719" s="794"/>
      <c r="DA719" s="794"/>
      <c r="DB719" s="794"/>
      <c r="DC719" s="794"/>
      <c r="DD719" s="794"/>
      <c r="DE719" s="794"/>
      <c r="DF719" s="794"/>
      <c r="DG719" s="794"/>
      <c r="DH719" s="794"/>
      <c r="DI719" s="794"/>
      <c r="DJ719" s="794"/>
      <c r="DK719" s="794"/>
      <c r="DL719" s="794"/>
      <c r="DM719" s="794"/>
      <c r="DN719" s="794"/>
      <c r="DO719" s="794"/>
      <c r="DP719" s="794"/>
      <c r="DQ719" s="794"/>
      <c r="DR719" s="812" t="str">
        <f t="shared" si="169"/>
        <v/>
      </c>
      <c r="DS719" s="806" t="str">
        <f t="shared" si="170"/>
        <v/>
      </c>
      <c r="DT719" s="807" t="str">
        <f t="shared" si="171"/>
        <v/>
      </c>
      <c r="DU719" s="807" t="str">
        <f t="shared" si="172"/>
        <v/>
      </c>
      <c r="DV719" s="808" t="str">
        <f t="shared" si="173"/>
        <v/>
      </c>
      <c r="DW719" s="793"/>
      <c r="DX719" s="794"/>
      <c r="DY719" s="794"/>
      <c r="DZ719" s="797"/>
      <c r="EA719" s="797"/>
      <c r="EB719" s="797"/>
      <c r="EC719" s="797"/>
      <c r="ED719" s="797"/>
      <c r="EE719" s="797"/>
      <c r="EF719" s="797"/>
      <c r="EG719" s="797"/>
      <c r="EH719" s="797"/>
      <c r="EI719" s="797"/>
      <c r="EJ719" s="797"/>
      <c r="EK719" s="797"/>
      <c r="EL719" s="797"/>
      <c r="EM719" s="794"/>
      <c r="EN719" s="794"/>
      <c r="EO719" s="794"/>
      <c r="EP719" s="794"/>
      <c r="EQ719" s="794"/>
      <c r="ER719" s="794"/>
      <c r="ES719" s="794"/>
      <c r="ET719" s="794"/>
      <c r="EU719" s="794"/>
      <c r="EV719" s="794"/>
      <c r="EW719" s="794"/>
      <c r="EX719" s="794"/>
      <c r="EY719" s="794"/>
      <c r="EZ719" s="797"/>
      <c r="FA719" s="794"/>
      <c r="FB719" s="794"/>
      <c r="FC719" s="794"/>
      <c r="FD719" s="794"/>
      <c r="FE719" s="794"/>
      <c r="FF719" s="794"/>
      <c r="FG719" s="794"/>
      <c r="FH719" s="794"/>
      <c r="FI719" s="794"/>
      <c r="FJ719" s="794"/>
      <c r="FK719" s="794"/>
      <c r="FL719" s="794"/>
      <c r="FM719" s="794"/>
      <c r="FN719" s="794"/>
      <c r="FO719" s="794"/>
      <c r="FP719" s="794"/>
      <c r="FQ719" s="794"/>
      <c r="FR719" s="794"/>
      <c r="FS719" s="794"/>
      <c r="FT719" s="794"/>
      <c r="FU719" s="794"/>
      <c r="FV719" s="812" t="str">
        <f t="shared" si="179"/>
        <v/>
      </c>
      <c r="FW719" s="806" t="str">
        <f t="shared" si="180"/>
        <v/>
      </c>
      <c r="FX719" s="807" t="str">
        <f t="shared" si="181"/>
        <v/>
      </c>
      <c r="FY719" s="807" t="str">
        <f t="shared" si="182"/>
        <v/>
      </c>
      <c r="FZ719" s="808" t="str">
        <f t="shared" si="183"/>
        <v/>
      </c>
    </row>
    <row r="720" spans="14:182" x14ac:dyDescent="0.2">
      <c r="N720" s="804">
        <f>SUM(AirVision!A719)</f>
        <v>0</v>
      </c>
      <c r="O720" s="793"/>
      <c r="P720" s="794"/>
      <c r="Q720" s="794"/>
      <c r="R720" s="794"/>
      <c r="S720" s="794"/>
      <c r="T720" s="794"/>
      <c r="U720" s="794"/>
      <c r="V720" s="794"/>
      <c r="W720" s="794"/>
      <c r="X720" s="794"/>
      <c r="Y720" s="794"/>
      <c r="Z720" s="794"/>
      <c r="AA720" s="794"/>
      <c r="AB720" s="794"/>
      <c r="AC720" s="794"/>
      <c r="AD720" s="794"/>
      <c r="AE720" s="794"/>
      <c r="AF720" s="794"/>
      <c r="AG720" s="794"/>
      <c r="AH720" s="794"/>
      <c r="AI720" s="794"/>
      <c r="AJ720" s="794"/>
      <c r="AK720" s="794"/>
      <c r="AL720" s="794"/>
      <c r="AM720" s="794"/>
      <c r="AN720" s="794"/>
      <c r="AO720" s="794"/>
      <c r="AP720" s="794"/>
      <c r="AQ720" s="794"/>
      <c r="AR720" s="794"/>
      <c r="AS720" s="794"/>
      <c r="AT720" s="794"/>
      <c r="AU720" s="794"/>
      <c r="AV720" s="794"/>
      <c r="AW720" s="794"/>
      <c r="AX720" s="794"/>
      <c r="AY720" s="794"/>
      <c r="AZ720" s="794"/>
      <c r="BA720" s="794"/>
      <c r="BB720" s="794"/>
      <c r="BC720" s="794"/>
      <c r="BD720" s="794"/>
      <c r="BE720" s="794"/>
      <c r="BF720" s="794"/>
      <c r="BG720" s="794"/>
      <c r="BH720" s="794"/>
      <c r="BI720" s="794"/>
      <c r="BJ720" s="794"/>
      <c r="BK720" s="794"/>
      <c r="BL720" s="794"/>
      <c r="BM720" s="794"/>
      <c r="BN720" s="812" t="str">
        <f t="shared" si="174"/>
        <v/>
      </c>
      <c r="BO720" s="806" t="str">
        <f t="shared" si="175"/>
        <v/>
      </c>
      <c r="BP720" s="807" t="str">
        <f t="shared" si="176"/>
        <v/>
      </c>
      <c r="BQ720" s="807" t="str">
        <f t="shared" si="177"/>
        <v/>
      </c>
      <c r="BR720" s="808" t="str">
        <f t="shared" si="178"/>
        <v/>
      </c>
      <c r="BS720" s="793"/>
      <c r="BT720" s="794"/>
      <c r="BU720" s="794"/>
      <c r="BV720" s="794"/>
      <c r="BW720" s="794"/>
      <c r="BX720" s="794"/>
      <c r="BY720" s="794"/>
      <c r="BZ720" s="794"/>
      <c r="CA720" s="794"/>
      <c r="CB720" s="794"/>
      <c r="CC720" s="794"/>
      <c r="CD720" s="794"/>
      <c r="CE720" s="794"/>
      <c r="CF720" s="794"/>
      <c r="CG720" s="794"/>
      <c r="CH720" s="794"/>
      <c r="CI720" s="794"/>
      <c r="CJ720" s="794"/>
      <c r="CK720" s="794"/>
      <c r="CL720" s="794"/>
      <c r="CM720" s="794"/>
      <c r="CN720" s="794"/>
      <c r="CO720" s="794"/>
      <c r="CP720" s="794"/>
      <c r="CQ720" s="794"/>
      <c r="CR720" s="794"/>
      <c r="CS720" s="794"/>
      <c r="CT720" s="794"/>
      <c r="CU720" s="794"/>
      <c r="CV720" s="794"/>
      <c r="CW720" s="794"/>
      <c r="CX720" s="794"/>
      <c r="CY720" s="794"/>
      <c r="CZ720" s="794"/>
      <c r="DA720" s="794"/>
      <c r="DB720" s="794"/>
      <c r="DC720" s="794"/>
      <c r="DD720" s="794"/>
      <c r="DE720" s="794"/>
      <c r="DF720" s="794"/>
      <c r="DG720" s="794"/>
      <c r="DH720" s="794"/>
      <c r="DI720" s="794"/>
      <c r="DJ720" s="794"/>
      <c r="DK720" s="794"/>
      <c r="DL720" s="794"/>
      <c r="DM720" s="794"/>
      <c r="DN720" s="794"/>
      <c r="DO720" s="794"/>
      <c r="DP720" s="794"/>
      <c r="DQ720" s="794"/>
      <c r="DR720" s="812" t="str">
        <f t="shared" si="169"/>
        <v/>
      </c>
      <c r="DS720" s="806" t="str">
        <f t="shared" si="170"/>
        <v/>
      </c>
      <c r="DT720" s="807" t="str">
        <f t="shared" si="171"/>
        <v/>
      </c>
      <c r="DU720" s="807" t="str">
        <f t="shared" si="172"/>
        <v/>
      </c>
      <c r="DV720" s="808" t="str">
        <f t="shared" si="173"/>
        <v/>
      </c>
      <c r="DW720" s="793"/>
      <c r="DX720" s="794"/>
      <c r="DY720" s="794"/>
      <c r="DZ720" s="797"/>
      <c r="EA720" s="797"/>
      <c r="EB720" s="797"/>
      <c r="EC720" s="797"/>
      <c r="ED720" s="797"/>
      <c r="EE720" s="797"/>
      <c r="EF720" s="797"/>
      <c r="EG720" s="797"/>
      <c r="EH720" s="797"/>
      <c r="EI720" s="797"/>
      <c r="EJ720" s="797"/>
      <c r="EK720" s="797"/>
      <c r="EL720" s="797"/>
      <c r="EM720" s="794"/>
      <c r="EN720" s="794"/>
      <c r="EO720" s="794"/>
      <c r="EP720" s="794"/>
      <c r="EQ720" s="794"/>
      <c r="ER720" s="794"/>
      <c r="ES720" s="794"/>
      <c r="ET720" s="794"/>
      <c r="EU720" s="794"/>
      <c r="EV720" s="794"/>
      <c r="EW720" s="794"/>
      <c r="EX720" s="794"/>
      <c r="EY720" s="794"/>
      <c r="EZ720" s="797"/>
      <c r="FA720" s="794"/>
      <c r="FB720" s="794"/>
      <c r="FC720" s="794"/>
      <c r="FD720" s="794"/>
      <c r="FE720" s="794"/>
      <c r="FF720" s="794"/>
      <c r="FG720" s="794"/>
      <c r="FH720" s="794"/>
      <c r="FI720" s="794"/>
      <c r="FJ720" s="794"/>
      <c r="FK720" s="794"/>
      <c r="FL720" s="794"/>
      <c r="FM720" s="794"/>
      <c r="FN720" s="794"/>
      <c r="FO720" s="794"/>
      <c r="FP720" s="794"/>
      <c r="FQ720" s="794"/>
      <c r="FR720" s="794"/>
      <c r="FS720" s="794"/>
      <c r="FT720" s="794"/>
      <c r="FU720" s="794"/>
      <c r="FV720" s="812" t="str">
        <f t="shared" si="179"/>
        <v/>
      </c>
      <c r="FW720" s="806" t="str">
        <f t="shared" si="180"/>
        <v/>
      </c>
      <c r="FX720" s="807" t="str">
        <f t="shared" si="181"/>
        <v/>
      </c>
      <c r="FY720" s="807" t="str">
        <f t="shared" si="182"/>
        <v/>
      </c>
      <c r="FZ720" s="808" t="str">
        <f t="shared" si="183"/>
        <v/>
      </c>
    </row>
    <row r="721" spans="14:182" x14ac:dyDescent="0.2">
      <c r="N721" s="804">
        <f>SUM(AirVision!A720)</f>
        <v>0</v>
      </c>
      <c r="O721" s="793"/>
      <c r="P721" s="794"/>
      <c r="Q721" s="794"/>
      <c r="R721" s="794"/>
      <c r="S721" s="794"/>
      <c r="T721" s="794"/>
      <c r="U721" s="794"/>
      <c r="V721" s="794"/>
      <c r="W721" s="794"/>
      <c r="X721" s="794"/>
      <c r="Y721" s="794"/>
      <c r="Z721" s="794"/>
      <c r="AA721" s="794"/>
      <c r="AB721" s="794"/>
      <c r="AC721" s="794"/>
      <c r="AD721" s="794"/>
      <c r="AE721" s="794"/>
      <c r="AF721" s="794"/>
      <c r="AG721" s="794"/>
      <c r="AH721" s="794"/>
      <c r="AI721" s="794"/>
      <c r="AJ721" s="794"/>
      <c r="AK721" s="794"/>
      <c r="AL721" s="794"/>
      <c r="AM721" s="794"/>
      <c r="AN721" s="794"/>
      <c r="AO721" s="794"/>
      <c r="AP721" s="794"/>
      <c r="AQ721" s="794"/>
      <c r="AR721" s="794"/>
      <c r="AS721" s="794"/>
      <c r="AT721" s="794"/>
      <c r="AU721" s="794"/>
      <c r="AV721" s="794"/>
      <c r="AW721" s="794"/>
      <c r="AX721" s="794"/>
      <c r="AY721" s="794"/>
      <c r="AZ721" s="794"/>
      <c r="BA721" s="794"/>
      <c r="BB721" s="794"/>
      <c r="BC721" s="794"/>
      <c r="BD721" s="794"/>
      <c r="BE721" s="794"/>
      <c r="BF721" s="794"/>
      <c r="BG721" s="794"/>
      <c r="BH721" s="794"/>
      <c r="BI721" s="794"/>
      <c r="BJ721" s="794"/>
      <c r="BK721" s="794"/>
      <c r="BL721" s="794"/>
      <c r="BM721" s="794"/>
      <c r="BN721" s="812" t="str">
        <f t="shared" si="174"/>
        <v/>
      </c>
      <c r="BO721" s="806" t="str">
        <f t="shared" si="175"/>
        <v/>
      </c>
      <c r="BP721" s="807" t="str">
        <f t="shared" si="176"/>
        <v/>
      </c>
      <c r="BQ721" s="807" t="str">
        <f t="shared" si="177"/>
        <v/>
      </c>
      <c r="BR721" s="808" t="str">
        <f t="shared" si="178"/>
        <v/>
      </c>
      <c r="BS721" s="793"/>
      <c r="BT721" s="794"/>
      <c r="BU721" s="794"/>
      <c r="BV721" s="794"/>
      <c r="BW721" s="794"/>
      <c r="BX721" s="794"/>
      <c r="BY721" s="794"/>
      <c r="BZ721" s="794"/>
      <c r="CA721" s="794"/>
      <c r="CB721" s="794"/>
      <c r="CC721" s="794"/>
      <c r="CD721" s="794"/>
      <c r="CE721" s="794"/>
      <c r="CF721" s="794"/>
      <c r="CG721" s="794"/>
      <c r="CH721" s="794"/>
      <c r="CI721" s="794"/>
      <c r="CJ721" s="794"/>
      <c r="CK721" s="794"/>
      <c r="CL721" s="794"/>
      <c r="CM721" s="794"/>
      <c r="CN721" s="794"/>
      <c r="CO721" s="794"/>
      <c r="CP721" s="794"/>
      <c r="CQ721" s="794"/>
      <c r="CR721" s="794"/>
      <c r="CS721" s="794"/>
      <c r="CT721" s="794"/>
      <c r="CU721" s="794"/>
      <c r="CV721" s="794"/>
      <c r="CW721" s="794"/>
      <c r="CX721" s="794"/>
      <c r="CY721" s="794"/>
      <c r="CZ721" s="794"/>
      <c r="DA721" s="794"/>
      <c r="DB721" s="794"/>
      <c r="DC721" s="794"/>
      <c r="DD721" s="794"/>
      <c r="DE721" s="794"/>
      <c r="DF721" s="794"/>
      <c r="DG721" s="794"/>
      <c r="DH721" s="794"/>
      <c r="DI721" s="794"/>
      <c r="DJ721" s="794"/>
      <c r="DK721" s="794"/>
      <c r="DL721" s="794"/>
      <c r="DM721" s="794"/>
      <c r="DN721" s="794"/>
      <c r="DO721" s="794"/>
      <c r="DP721" s="794"/>
      <c r="DQ721" s="794"/>
      <c r="DR721" s="812" t="str">
        <f t="shared" si="169"/>
        <v/>
      </c>
      <c r="DS721" s="806" t="str">
        <f t="shared" si="170"/>
        <v/>
      </c>
      <c r="DT721" s="807" t="str">
        <f t="shared" si="171"/>
        <v/>
      </c>
      <c r="DU721" s="807" t="str">
        <f t="shared" si="172"/>
        <v/>
      </c>
      <c r="DV721" s="808" t="str">
        <f t="shared" si="173"/>
        <v/>
      </c>
      <c r="DW721" s="793"/>
      <c r="DX721" s="794"/>
      <c r="DY721" s="794"/>
      <c r="DZ721" s="797"/>
      <c r="EA721" s="797"/>
      <c r="EB721" s="797"/>
      <c r="EC721" s="797"/>
      <c r="ED721" s="797"/>
      <c r="EE721" s="797"/>
      <c r="EF721" s="797"/>
      <c r="EG721" s="797"/>
      <c r="EH721" s="797"/>
      <c r="EI721" s="797"/>
      <c r="EJ721" s="797"/>
      <c r="EK721" s="797"/>
      <c r="EL721" s="797"/>
      <c r="EM721" s="794"/>
      <c r="EN721" s="794"/>
      <c r="EO721" s="794"/>
      <c r="EP721" s="794"/>
      <c r="EQ721" s="794"/>
      <c r="ER721" s="794"/>
      <c r="ES721" s="794"/>
      <c r="ET721" s="794"/>
      <c r="EU721" s="794"/>
      <c r="EV721" s="794"/>
      <c r="EW721" s="794"/>
      <c r="EX721" s="794"/>
      <c r="EY721" s="794"/>
      <c r="EZ721" s="797"/>
      <c r="FA721" s="794"/>
      <c r="FB721" s="794"/>
      <c r="FC721" s="794"/>
      <c r="FD721" s="794"/>
      <c r="FE721" s="794"/>
      <c r="FF721" s="794"/>
      <c r="FG721" s="794"/>
      <c r="FH721" s="794"/>
      <c r="FI721" s="794"/>
      <c r="FJ721" s="794"/>
      <c r="FK721" s="794"/>
      <c r="FL721" s="794"/>
      <c r="FM721" s="794"/>
      <c r="FN721" s="794"/>
      <c r="FO721" s="794"/>
      <c r="FP721" s="794"/>
      <c r="FQ721" s="794"/>
      <c r="FR721" s="794"/>
      <c r="FS721" s="794"/>
      <c r="FT721" s="794"/>
      <c r="FU721" s="794"/>
      <c r="FV721" s="812" t="str">
        <f t="shared" si="179"/>
        <v/>
      </c>
      <c r="FW721" s="806" t="str">
        <f t="shared" si="180"/>
        <v/>
      </c>
      <c r="FX721" s="807" t="str">
        <f t="shared" si="181"/>
        <v/>
      </c>
      <c r="FY721" s="807" t="str">
        <f t="shared" si="182"/>
        <v/>
      </c>
      <c r="FZ721" s="808" t="str">
        <f t="shared" si="183"/>
        <v/>
      </c>
    </row>
    <row r="722" spans="14:182" x14ac:dyDescent="0.2">
      <c r="N722" s="804">
        <f>SUM(AirVision!A721)</f>
        <v>0</v>
      </c>
      <c r="O722" s="793"/>
      <c r="P722" s="794"/>
      <c r="Q722" s="794"/>
      <c r="R722" s="794"/>
      <c r="S722" s="794"/>
      <c r="T722" s="794"/>
      <c r="U722" s="794"/>
      <c r="V722" s="794"/>
      <c r="W722" s="794"/>
      <c r="X722" s="794"/>
      <c r="Y722" s="794"/>
      <c r="Z722" s="794"/>
      <c r="AA722" s="794"/>
      <c r="AB722" s="794"/>
      <c r="AC722" s="794"/>
      <c r="AD722" s="794"/>
      <c r="AE722" s="794"/>
      <c r="AF722" s="794"/>
      <c r="AG722" s="794"/>
      <c r="AH722" s="794"/>
      <c r="AI722" s="794"/>
      <c r="AJ722" s="794"/>
      <c r="AK722" s="794"/>
      <c r="AL722" s="794"/>
      <c r="AM722" s="794"/>
      <c r="AN722" s="794"/>
      <c r="AO722" s="794"/>
      <c r="AP722" s="794"/>
      <c r="AQ722" s="794"/>
      <c r="AR722" s="794"/>
      <c r="AS722" s="794"/>
      <c r="AT722" s="794"/>
      <c r="AU722" s="794"/>
      <c r="AV722" s="794"/>
      <c r="AW722" s="794"/>
      <c r="AX722" s="794"/>
      <c r="AY722" s="794"/>
      <c r="AZ722" s="794"/>
      <c r="BA722" s="794"/>
      <c r="BB722" s="794"/>
      <c r="BC722" s="794"/>
      <c r="BD722" s="794"/>
      <c r="BE722" s="794"/>
      <c r="BF722" s="794"/>
      <c r="BG722" s="794"/>
      <c r="BH722" s="794"/>
      <c r="BI722" s="794"/>
      <c r="BJ722" s="794"/>
      <c r="BK722" s="794"/>
      <c r="BL722" s="794"/>
      <c r="BM722" s="794"/>
      <c r="BN722" s="812" t="str">
        <f t="shared" si="174"/>
        <v/>
      </c>
      <c r="BO722" s="806" t="str">
        <f t="shared" si="175"/>
        <v/>
      </c>
      <c r="BP722" s="807" t="str">
        <f t="shared" si="176"/>
        <v/>
      </c>
      <c r="BQ722" s="807" t="str">
        <f t="shared" si="177"/>
        <v/>
      </c>
      <c r="BR722" s="808" t="str">
        <f t="shared" si="178"/>
        <v/>
      </c>
      <c r="BS722" s="793"/>
      <c r="BT722" s="794"/>
      <c r="BU722" s="794"/>
      <c r="BV722" s="794"/>
      <c r="BW722" s="794"/>
      <c r="BX722" s="794"/>
      <c r="BY722" s="794"/>
      <c r="BZ722" s="794"/>
      <c r="CA722" s="794"/>
      <c r="CB722" s="794"/>
      <c r="CC722" s="794"/>
      <c r="CD722" s="794"/>
      <c r="CE722" s="794"/>
      <c r="CF722" s="794"/>
      <c r="CG722" s="794"/>
      <c r="CH722" s="794"/>
      <c r="CI722" s="794"/>
      <c r="CJ722" s="794"/>
      <c r="CK722" s="794"/>
      <c r="CL722" s="794"/>
      <c r="CM722" s="794"/>
      <c r="CN722" s="794"/>
      <c r="CO722" s="794"/>
      <c r="CP722" s="794"/>
      <c r="CQ722" s="794"/>
      <c r="CR722" s="794"/>
      <c r="CS722" s="794"/>
      <c r="CT722" s="794"/>
      <c r="CU722" s="794"/>
      <c r="CV722" s="794"/>
      <c r="CW722" s="794"/>
      <c r="CX722" s="794"/>
      <c r="CY722" s="794"/>
      <c r="CZ722" s="794"/>
      <c r="DA722" s="794"/>
      <c r="DB722" s="794"/>
      <c r="DC722" s="794"/>
      <c r="DD722" s="794"/>
      <c r="DE722" s="794"/>
      <c r="DF722" s="794"/>
      <c r="DG722" s="794"/>
      <c r="DH722" s="794"/>
      <c r="DI722" s="794"/>
      <c r="DJ722" s="794"/>
      <c r="DK722" s="794"/>
      <c r="DL722" s="794"/>
      <c r="DM722" s="794"/>
      <c r="DN722" s="794"/>
      <c r="DO722" s="794"/>
      <c r="DP722" s="794"/>
      <c r="DQ722" s="794"/>
      <c r="DR722" s="812" t="str">
        <f t="shared" si="169"/>
        <v/>
      </c>
      <c r="DS722" s="806" t="str">
        <f t="shared" si="170"/>
        <v/>
      </c>
      <c r="DT722" s="807" t="str">
        <f t="shared" si="171"/>
        <v/>
      </c>
      <c r="DU722" s="807" t="str">
        <f t="shared" si="172"/>
        <v/>
      </c>
      <c r="DV722" s="808" t="str">
        <f t="shared" si="173"/>
        <v/>
      </c>
      <c r="DW722" s="793"/>
      <c r="DX722" s="794"/>
      <c r="DY722" s="794"/>
      <c r="DZ722" s="797"/>
      <c r="EA722" s="797"/>
      <c r="EB722" s="797"/>
      <c r="EC722" s="797"/>
      <c r="ED722" s="797"/>
      <c r="EE722" s="797"/>
      <c r="EF722" s="797"/>
      <c r="EG722" s="797"/>
      <c r="EH722" s="797"/>
      <c r="EI722" s="797"/>
      <c r="EJ722" s="797"/>
      <c r="EK722" s="797"/>
      <c r="EL722" s="797"/>
      <c r="EM722" s="794"/>
      <c r="EN722" s="794"/>
      <c r="EO722" s="794"/>
      <c r="EP722" s="794"/>
      <c r="EQ722" s="794"/>
      <c r="ER722" s="794"/>
      <c r="ES722" s="794"/>
      <c r="ET722" s="794"/>
      <c r="EU722" s="794"/>
      <c r="EV722" s="794"/>
      <c r="EW722" s="794"/>
      <c r="EX722" s="794"/>
      <c r="EY722" s="794"/>
      <c r="EZ722" s="797"/>
      <c r="FA722" s="794"/>
      <c r="FB722" s="794"/>
      <c r="FC722" s="794"/>
      <c r="FD722" s="794"/>
      <c r="FE722" s="794"/>
      <c r="FF722" s="794"/>
      <c r="FG722" s="794"/>
      <c r="FH722" s="794"/>
      <c r="FI722" s="794"/>
      <c r="FJ722" s="794"/>
      <c r="FK722" s="794"/>
      <c r="FL722" s="794"/>
      <c r="FM722" s="794"/>
      <c r="FN722" s="794"/>
      <c r="FO722" s="794"/>
      <c r="FP722" s="794"/>
      <c r="FQ722" s="794"/>
      <c r="FR722" s="794"/>
      <c r="FS722" s="794"/>
      <c r="FT722" s="794"/>
      <c r="FU722" s="794"/>
      <c r="FV722" s="812" t="str">
        <f t="shared" si="179"/>
        <v/>
      </c>
      <c r="FW722" s="806" t="str">
        <f t="shared" si="180"/>
        <v/>
      </c>
      <c r="FX722" s="807" t="str">
        <f t="shared" si="181"/>
        <v/>
      </c>
      <c r="FY722" s="807" t="str">
        <f t="shared" si="182"/>
        <v/>
      </c>
      <c r="FZ722" s="808" t="str">
        <f t="shared" si="183"/>
        <v/>
      </c>
    </row>
    <row r="723" spans="14:182" x14ac:dyDescent="0.2">
      <c r="N723" s="804">
        <f>SUM(AirVision!A722)</f>
        <v>0</v>
      </c>
      <c r="O723" s="793"/>
      <c r="P723" s="794"/>
      <c r="Q723" s="794"/>
      <c r="R723" s="794"/>
      <c r="S723" s="794"/>
      <c r="T723" s="794"/>
      <c r="U723" s="794"/>
      <c r="V723" s="794"/>
      <c r="W723" s="794"/>
      <c r="X723" s="794"/>
      <c r="Y723" s="794"/>
      <c r="Z723" s="794"/>
      <c r="AA723" s="794"/>
      <c r="AB723" s="794"/>
      <c r="AC723" s="794"/>
      <c r="AD723" s="794"/>
      <c r="AE723" s="794"/>
      <c r="AF723" s="794"/>
      <c r="AG723" s="794"/>
      <c r="AH723" s="794"/>
      <c r="AI723" s="794"/>
      <c r="AJ723" s="794"/>
      <c r="AK723" s="794"/>
      <c r="AL723" s="794"/>
      <c r="AM723" s="794"/>
      <c r="AN723" s="794"/>
      <c r="AO723" s="794"/>
      <c r="AP723" s="794"/>
      <c r="AQ723" s="794"/>
      <c r="AR723" s="794"/>
      <c r="AS723" s="794"/>
      <c r="AT723" s="794"/>
      <c r="AU723" s="794"/>
      <c r="AV723" s="794"/>
      <c r="AW723" s="794"/>
      <c r="AX723" s="794"/>
      <c r="AY723" s="794"/>
      <c r="AZ723" s="794"/>
      <c r="BA723" s="794"/>
      <c r="BB723" s="794"/>
      <c r="BC723" s="794"/>
      <c r="BD723" s="794"/>
      <c r="BE723" s="794"/>
      <c r="BF723" s="794"/>
      <c r="BG723" s="794"/>
      <c r="BH723" s="794"/>
      <c r="BI723" s="794"/>
      <c r="BJ723" s="794"/>
      <c r="BK723" s="794"/>
      <c r="BL723" s="794"/>
      <c r="BM723" s="794"/>
      <c r="BN723" s="812" t="str">
        <f t="shared" si="174"/>
        <v/>
      </c>
      <c r="BO723" s="806" t="str">
        <f t="shared" si="175"/>
        <v/>
      </c>
      <c r="BP723" s="807" t="str">
        <f t="shared" si="176"/>
        <v/>
      </c>
      <c r="BQ723" s="807" t="str">
        <f t="shared" si="177"/>
        <v/>
      </c>
      <c r="BR723" s="808" t="str">
        <f t="shared" si="178"/>
        <v/>
      </c>
      <c r="BS723" s="793"/>
      <c r="BT723" s="794"/>
      <c r="BU723" s="794"/>
      <c r="BV723" s="794"/>
      <c r="BW723" s="794"/>
      <c r="BX723" s="794"/>
      <c r="BY723" s="794"/>
      <c r="BZ723" s="794"/>
      <c r="CA723" s="794"/>
      <c r="CB723" s="794"/>
      <c r="CC723" s="794"/>
      <c r="CD723" s="794"/>
      <c r="CE723" s="794"/>
      <c r="CF723" s="794"/>
      <c r="CG723" s="794"/>
      <c r="CH723" s="794"/>
      <c r="CI723" s="794"/>
      <c r="CJ723" s="794"/>
      <c r="CK723" s="794"/>
      <c r="CL723" s="794"/>
      <c r="CM723" s="794"/>
      <c r="CN723" s="794"/>
      <c r="CO723" s="794"/>
      <c r="CP723" s="794"/>
      <c r="CQ723" s="794"/>
      <c r="CR723" s="794"/>
      <c r="CS723" s="794"/>
      <c r="CT723" s="794"/>
      <c r="CU723" s="794"/>
      <c r="CV723" s="794"/>
      <c r="CW723" s="794"/>
      <c r="CX723" s="794"/>
      <c r="CY723" s="794"/>
      <c r="CZ723" s="794"/>
      <c r="DA723" s="794"/>
      <c r="DB723" s="794"/>
      <c r="DC723" s="794"/>
      <c r="DD723" s="794"/>
      <c r="DE723" s="794"/>
      <c r="DF723" s="794"/>
      <c r="DG723" s="794"/>
      <c r="DH723" s="794"/>
      <c r="DI723" s="794"/>
      <c r="DJ723" s="794"/>
      <c r="DK723" s="794"/>
      <c r="DL723" s="794"/>
      <c r="DM723" s="794"/>
      <c r="DN723" s="794"/>
      <c r="DO723" s="794"/>
      <c r="DP723" s="794"/>
      <c r="DQ723" s="794"/>
      <c r="DR723" s="812" t="str">
        <f t="shared" si="169"/>
        <v/>
      </c>
      <c r="DS723" s="806" t="str">
        <f t="shared" si="170"/>
        <v/>
      </c>
      <c r="DT723" s="807" t="str">
        <f t="shared" si="171"/>
        <v/>
      </c>
      <c r="DU723" s="807" t="str">
        <f t="shared" si="172"/>
        <v/>
      </c>
      <c r="DV723" s="808" t="str">
        <f t="shared" si="173"/>
        <v/>
      </c>
      <c r="DW723" s="793"/>
      <c r="DX723" s="794"/>
      <c r="DY723" s="794"/>
      <c r="DZ723" s="797"/>
      <c r="EA723" s="797"/>
      <c r="EB723" s="797"/>
      <c r="EC723" s="797"/>
      <c r="ED723" s="797"/>
      <c r="EE723" s="797"/>
      <c r="EF723" s="797"/>
      <c r="EG723" s="797"/>
      <c r="EH723" s="797"/>
      <c r="EI723" s="797"/>
      <c r="EJ723" s="797"/>
      <c r="EK723" s="797"/>
      <c r="EL723" s="797"/>
      <c r="EM723" s="794"/>
      <c r="EN723" s="794"/>
      <c r="EO723" s="794"/>
      <c r="EP723" s="794"/>
      <c r="EQ723" s="794"/>
      <c r="ER723" s="794"/>
      <c r="ES723" s="794"/>
      <c r="ET723" s="794"/>
      <c r="EU723" s="794"/>
      <c r="EV723" s="794"/>
      <c r="EW723" s="794"/>
      <c r="EX723" s="794"/>
      <c r="EY723" s="794"/>
      <c r="EZ723" s="797"/>
      <c r="FA723" s="794"/>
      <c r="FB723" s="794"/>
      <c r="FC723" s="794"/>
      <c r="FD723" s="794"/>
      <c r="FE723" s="794"/>
      <c r="FF723" s="794"/>
      <c r="FG723" s="794"/>
      <c r="FH723" s="794"/>
      <c r="FI723" s="794"/>
      <c r="FJ723" s="794"/>
      <c r="FK723" s="794"/>
      <c r="FL723" s="794"/>
      <c r="FM723" s="794"/>
      <c r="FN723" s="794"/>
      <c r="FO723" s="794"/>
      <c r="FP723" s="794"/>
      <c r="FQ723" s="794"/>
      <c r="FR723" s="794"/>
      <c r="FS723" s="794"/>
      <c r="FT723" s="794"/>
      <c r="FU723" s="794"/>
      <c r="FV723" s="812" t="str">
        <f t="shared" si="179"/>
        <v/>
      </c>
      <c r="FW723" s="806" t="str">
        <f t="shared" si="180"/>
        <v/>
      </c>
      <c r="FX723" s="807" t="str">
        <f t="shared" si="181"/>
        <v/>
      </c>
      <c r="FY723" s="807" t="str">
        <f t="shared" si="182"/>
        <v/>
      </c>
      <c r="FZ723" s="808" t="str">
        <f t="shared" si="183"/>
        <v/>
      </c>
    </row>
    <row r="724" spans="14:182" x14ac:dyDescent="0.2">
      <c r="N724" s="804">
        <f>SUM(AirVision!A723)</f>
        <v>0</v>
      </c>
      <c r="O724" s="793"/>
      <c r="P724" s="794"/>
      <c r="Q724" s="794"/>
      <c r="R724" s="794"/>
      <c r="S724" s="794"/>
      <c r="T724" s="794"/>
      <c r="U724" s="794"/>
      <c r="V724" s="794"/>
      <c r="W724" s="794"/>
      <c r="X724" s="794"/>
      <c r="Y724" s="794"/>
      <c r="Z724" s="794"/>
      <c r="AA724" s="794"/>
      <c r="AB724" s="794"/>
      <c r="AC724" s="794"/>
      <c r="AD724" s="794"/>
      <c r="AE724" s="794"/>
      <c r="AF724" s="794"/>
      <c r="AG724" s="794"/>
      <c r="AH724" s="794"/>
      <c r="AI724" s="794"/>
      <c r="AJ724" s="794"/>
      <c r="AK724" s="794"/>
      <c r="AL724" s="794"/>
      <c r="AM724" s="794"/>
      <c r="AN724" s="794"/>
      <c r="AO724" s="794"/>
      <c r="AP724" s="794"/>
      <c r="AQ724" s="794"/>
      <c r="AR724" s="794"/>
      <c r="AS724" s="794"/>
      <c r="AT724" s="794"/>
      <c r="AU724" s="794"/>
      <c r="AV724" s="794"/>
      <c r="AW724" s="794"/>
      <c r="AX724" s="794"/>
      <c r="AY724" s="794"/>
      <c r="AZ724" s="794"/>
      <c r="BA724" s="794"/>
      <c r="BB724" s="794"/>
      <c r="BC724" s="794"/>
      <c r="BD724" s="794"/>
      <c r="BE724" s="794"/>
      <c r="BF724" s="794"/>
      <c r="BG724" s="794"/>
      <c r="BH724" s="794"/>
      <c r="BI724" s="794"/>
      <c r="BJ724" s="794"/>
      <c r="BK724" s="794"/>
      <c r="BL724" s="794"/>
      <c r="BM724" s="794"/>
      <c r="BN724" s="812" t="str">
        <f t="shared" si="174"/>
        <v/>
      </c>
      <c r="BO724" s="806" t="str">
        <f t="shared" si="175"/>
        <v/>
      </c>
      <c r="BP724" s="807" t="str">
        <f t="shared" si="176"/>
        <v/>
      </c>
      <c r="BQ724" s="807" t="str">
        <f t="shared" si="177"/>
        <v/>
      </c>
      <c r="BR724" s="808" t="str">
        <f t="shared" si="178"/>
        <v/>
      </c>
      <c r="BS724" s="793"/>
      <c r="BT724" s="794"/>
      <c r="BU724" s="794"/>
      <c r="BV724" s="794"/>
      <c r="BW724" s="794"/>
      <c r="BX724" s="794"/>
      <c r="BY724" s="794"/>
      <c r="BZ724" s="794"/>
      <c r="CA724" s="794"/>
      <c r="CB724" s="794"/>
      <c r="CC724" s="794"/>
      <c r="CD724" s="794"/>
      <c r="CE724" s="794"/>
      <c r="CF724" s="794"/>
      <c r="CG724" s="794"/>
      <c r="CH724" s="794"/>
      <c r="CI724" s="794"/>
      <c r="CJ724" s="794"/>
      <c r="CK724" s="794"/>
      <c r="CL724" s="794"/>
      <c r="CM724" s="794"/>
      <c r="CN724" s="794"/>
      <c r="CO724" s="794"/>
      <c r="CP724" s="794"/>
      <c r="CQ724" s="794"/>
      <c r="CR724" s="794"/>
      <c r="CS724" s="794"/>
      <c r="CT724" s="794"/>
      <c r="CU724" s="794"/>
      <c r="CV724" s="794"/>
      <c r="CW724" s="794"/>
      <c r="CX724" s="794"/>
      <c r="CY724" s="794"/>
      <c r="CZ724" s="794"/>
      <c r="DA724" s="794"/>
      <c r="DB724" s="794"/>
      <c r="DC724" s="794"/>
      <c r="DD724" s="794"/>
      <c r="DE724" s="794"/>
      <c r="DF724" s="794"/>
      <c r="DG724" s="794"/>
      <c r="DH724" s="794"/>
      <c r="DI724" s="794"/>
      <c r="DJ724" s="794"/>
      <c r="DK724" s="794"/>
      <c r="DL724" s="794"/>
      <c r="DM724" s="794"/>
      <c r="DN724" s="794"/>
      <c r="DO724" s="794"/>
      <c r="DP724" s="794"/>
      <c r="DQ724" s="794"/>
      <c r="DR724" s="812" t="str">
        <f t="shared" si="169"/>
        <v/>
      </c>
      <c r="DS724" s="806" t="str">
        <f t="shared" si="170"/>
        <v/>
      </c>
      <c r="DT724" s="807" t="str">
        <f t="shared" si="171"/>
        <v/>
      </c>
      <c r="DU724" s="807" t="str">
        <f t="shared" si="172"/>
        <v/>
      </c>
      <c r="DV724" s="808" t="str">
        <f t="shared" si="173"/>
        <v/>
      </c>
      <c r="DW724" s="793"/>
      <c r="DX724" s="794"/>
      <c r="DY724" s="794"/>
      <c r="DZ724" s="797"/>
      <c r="EA724" s="797"/>
      <c r="EB724" s="797"/>
      <c r="EC724" s="797"/>
      <c r="ED724" s="797"/>
      <c r="EE724" s="797"/>
      <c r="EF724" s="797"/>
      <c r="EG724" s="797"/>
      <c r="EH724" s="797"/>
      <c r="EI724" s="797"/>
      <c r="EJ724" s="797"/>
      <c r="EK724" s="797"/>
      <c r="EL724" s="797"/>
      <c r="EM724" s="794"/>
      <c r="EN724" s="794"/>
      <c r="EO724" s="794"/>
      <c r="EP724" s="794"/>
      <c r="EQ724" s="794"/>
      <c r="ER724" s="794"/>
      <c r="ES724" s="794"/>
      <c r="ET724" s="794"/>
      <c r="EU724" s="794"/>
      <c r="EV724" s="794"/>
      <c r="EW724" s="794"/>
      <c r="EX724" s="794"/>
      <c r="EY724" s="794"/>
      <c r="EZ724" s="797"/>
      <c r="FA724" s="794"/>
      <c r="FB724" s="794"/>
      <c r="FC724" s="794"/>
      <c r="FD724" s="794"/>
      <c r="FE724" s="794"/>
      <c r="FF724" s="794"/>
      <c r="FG724" s="794"/>
      <c r="FH724" s="794"/>
      <c r="FI724" s="794"/>
      <c r="FJ724" s="794"/>
      <c r="FK724" s="794"/>
      <c r="FL724" s="794"/>
      <c r="FM724" s="794"/>
      <c r="FN724" s="794"/>
      <c r="FO724" s="794"/>
      <c r="FP724" s="794"/>
      <c r="FQ724" s="794"/>
      <c r="FR724" s="794"/>
      <c r="FS724" s="794"/>
      <c r="FT724" s="794"/>
      <c r="FU724" s="794"/>
      <c r="FV724" s="812" t="str">
        <f t="shared" si="179"/>
        <v/>
      </c>
      <c r="FW724" s="806" t="str">
        <f t="shared" si="180"/>
        <v/>
      </c>
      <c r="FX724" s="807" t="str">
        <f t="shared" si="181"/>
        <v/>
      </c>
      <c r="FY724" s="807" t="str">
        <f t="shared" si="182"/>
        <v/>
      </c>
      <c r="FZ724" s="808" t="str">
        <f t="shared" si="183"/>
        <v/>
      </c>
    </row>
    <row r="725" spans="14:182" x14ac:dyDescent="0.2">
      <c r="N725" s="804">
        <f>IF(ISNUMBER(AirVision!A724),SUM(AirVision!A724),"")</f>
        <v>0</v>
      </c>
      <c r="O725" s="793"/>
      <c r="P725" s="794"/>
      <c r="Q725" s="794"/>
      <c r="R725" s="794"/>
      <c r="S725" s="794"/>
      <c r="T725" s="794"/>
      <c r="U725" s="794"/>
      <c r="V725" s="794"/>
      <c r="W725" s="794"/>
      <c r="X725" s="794"/>
      <c r="Y725" s="794"/>
      <c r="Z725" s="794"/>
      <c r="AA725" s="794"/>
      <c r="AB725" s="794"/>
      <c r="AC725" s="794"/>
      <c r="AD725" s="794"/>
      <c r="AE725" s="794"/>
      <c r="AF725" s="794"/>
      <c r="AG725" s="794"/>
      <c r="AH725" s="794"/>
      <c r="AI725" s="794"/>
      <c r="AJ725" s="794"/>
      <c r="AK725" s="794"/>
      <c r="AL725" s="794"/>
      <c r="AM725" s="794"/>
      <c r="AN725" s="794"/>
      <c r="AO725" s="794"/>
      <c r="AP725" s="794"/>
      <c r="AQ725" s="794"/>
      <c r="AR725" s="794"/>
      <c r="AS725" s="794"/>
      <c r="AT725" s="794"/>
      <c r="AU725" s="794"/>
      <c r="AV725" s="794"/>
      <c r="AW725" s="794"/>
      <c r="AX725" s="794"/>
      <c r="AY725" s="794"/>
      <c r="AZ725" s="794"/>
      <c r="BA725" s="794"/>
      <c r="BB725" s="794"/>
      <c r="BC725" s="794"/>
      <c r="BD725" s="794"/>
      <c r="BE725" s="794"/>
      <c r="BF725" s="794"/>
      <c r="BG725" s="794"/>
      <c r="BH725" s="794"/>
      <c r="BI725" s="794"/>
      <c r="BJ725" s="794"/>
      <c r="BK725" s="794"/>
      <c r="BL725" s="794"/>
      <c r="BM725" s="794"/>
      <c r="BN725" s="812" t="str">
        <f t="shared" si="174"/>
        <v/>
      </c>
      <c r="BO725" s="806" t="str">
        <f t="shared" si="175"/>
        <v/>
      </c>
      <c r="BP725" s="807" t="str">
        <f t="shared" si="176"/>
        <v/>
      </c>
      <c r="BQ725" s="807" t="str">
        <f t="shared" si="177"/>
        <v/>
      </c>
      <c r="BR725" s="808" t="str">
        <f t="shared" si="178"/>
        <v/>
      </c>
      <c r="BS725" s="793"/>
      <c r="BT725" s="794"/>
      <c r="BU725" s="794"/>
      <c r="BV725" s="794"/>
      <c r="BW725" s="794"/>
      <c r="BX725" s="794"/>
      <c r="BY725" s="794"/>
      <c r="BZ725" s="794"/>
      <c r="CA725" s="794"/>
      <c r="CB725" s="794"/>
      <c r="CC725" s="794"/>
      <c r="CD725" s="794"/>
      <c r="CE725" s="794"/>
      <c r="CF725" s="794"/>
      <c r="CG725" s="794"/>
      <c r="CH725" s="794"/>
      <c r="CI725" s="794"/>
      <c r="CJ725" s="794"/>
      <c r="CK725" s="794"/>
      <c r="CL725" s="794"/>
      <c r="CM725" s="794"/>
      <c r="CN725" s="794"/>
      <c r="CO725" s="794"/>
      <c r="CP725" s="794"/>
      <c r="CQ725" s="794"/>
      <c r="CR725" s="794"/>
      <c r="CS725" s="794"/>
      <c r="CT725" s="794"/>
      <c r="CU725" s="794"/>
      <c r="CV725" s="794"/>
      <c r="CW725" s="794"/>
      <c r="CX725" s="794"/>
      <c r="CY725" s="794"/>
      <c r="CZ725" s="794"/>
      <c r="DA725" s="794"/>
      <c r="DB725" s="794"/>
      <c r="DC725" s="794"/>
      <c r="DD725" s="794"/>
      <c r="DE725" s="794"/>
      <c r="DF725" s="794"/>
      <c r="DG725" s="794"/>
      <c r="DH725" s="794"/>
      <c r="DI725" s="794"/>
      <c r="DJ725" s="794"/>
      <c r="DK725" s="794"/>
      <c r="DL725" s="794"/>
      <c r="DM725" s="794"/>
      <c r="DN725" s="794"/>
      <c r="DO725" s="794"/>
      <c r="DP725" s="794"/>
      <c r="DQ725" s="794"/>
      <c r="DR725" s="812" t="str">
        <f t="shared" si="169"/>
        <v/>
      </c>
      <c r="DS725" s="806" t="str">
        <f t="shared" si="170"/>
        <v/>
      </c>
      <c r="DT725" s="807" t="str">
        <f t="shared" si="171"/>
        <v/>
      </c>
      <c r="DU725" s="807" t="str">
        <f t="shared" si="172"/>
        <v/>
      </c>
      <c r="DV725" s="808" t="str">
        <f t="shared" si="173"/>
        <v/>
      </c>
      <c r="DW725" s="793"/>
      <c r="DX725" s="794"/>
      <c r="DY725" s="794"/>
      <c r="DZ725" s="794"/>
      <c r="EA725" s="794"/>
      <c r="EB725" s="794"/>
      <c r="EC725" s="794"/>
      <c r="ED725" s="794"/>
      <c r="EE725" s="794"/>
      <c r="EF725" s="794"/>
      <c r="EG725" s="794"/>
      <c r="EH725" s="794"/>
      <c r="EI725" s="794"/>
      <c r="EJ725" s="794"/>
      <c r="EK725" s="794"/>
      <c r="EL725" s="794"/>
      <c r="EM725" s="794"/>
      <c r="EN725" s="794"/>
      <c r="EO725" s="794"/>
      <c r="EP725" s="794"/>
      <c r="EQ725" s="794"/>
      <c r="ER725" s="794"/>
      <c r="ES725" s="794"/>
      <c r="ET725" s="794"/>
      <c r="EU725" s="794"/>
      <c r="EV725" s="794"/>
      <c r="EW725" s="794"/>
      <c r="EX725" s="794"/>
      <c r="EY725" s="794"/>
      <c r="EZ725" s="794"/>
      <c r="FA725" s="794"/>
      <c r="FB725" s="794"/>
      <c r="FC725" s="794"/>
      <c r="FD725" s="794"/>
      <c r="FE725" s="794"/>
      <c r="FF725" s="794"/>
      <c r="FG725" s="794"/>
      <c r="FH725" s="794"/>
      <c r="FI725" s="794"/>
      <c r="FJ725" s="794"/>
      <c r="FK725" s="794"/>
      <c r="FL725" s="794"/>
      <c r="FM725" s="794"/>
      <c r="FN725" s="794"/>
      <c r="FO725" s="794"/>
      <c r="FP725" s="794"/>
      <c r="FQ725" s="794"/>
      <c r="FR725" s="794"/>
      <c r="FS725" s="794"/>
      <c r="FT725" s="794"/>
      <c r="FU725" s="794"/>
      <c r="FV725" s="812" t="str">
        <f t="shared" si="179"/>
        <v/>
      </c>
      <c r="FW725" s="806" t="str">
        <f t="shared" si="180"/>
        <v/>
      </c>
      <c r="FX725" s="807" t="str">
        <f t="shared" si="181"/>
        <v/>
      </c>
      <c r="FY725" s="807" t="str">
        <f t="shared" si="182"/>
        <v/>
      </c>
      <c r="FZ725" s="808" t="str">
        <f t="shared" si="183"/>
        <v/>
      </c>
    </row>
    <row r="726" spans="14:182" x14ac:dyDescent="0.2">
      <c r="N726" s="804">
        <f>IF(ISNUMBER(AirVision!A725),SUM(AirVision!A725),"")</f>
        <v>0</v>
      </c>
      <c r="O726" s="793"/>
      <c r="P726" s="794"/>
      <c r="Q726" s="794"/>
      <c r="R726" s="794"/>
      <c r="S726" s="794"/>
      <c r="T726" s="794"/>
      <c r="U726" s="794"/>
      <c r="V726" s="794"/>
      <c r="W726" s="794"/>
      <c r="X726" s="794"/>
      <c r="Y726" s="794"/>
      <c r="Z726" s="794"/>
      <c r="AA726" s="794"/>
      <c r="AB726" s="794"/>
      <c r="AC726" s="794"/>
      <c r="AD726" s="794"/>
      <c r="AE726" s="794"/>
      <c r="AF726" s="794"/>
      <c r="AG726" s="794"/>
      <c r="AH726" s="794"/>
      <c r="AI726" s="794"/>
      <c r="AJ726" s="794"/>
      <c r="AK726" s="794"/>
      <c r="AL726" s="794"/>
      <c r="AM726" s="794"/>
      <c r="AN726" s="794"/>
      <c r="AO726" s="794"/>
      <c r="AP726" s="794"/>
      <c r="AQ726" s="794"/>
      <c r="AR726" s="794"/>
      <c r="AS726" s="794"/>
      <c r="AT726" s="794"/>
      <c r="AU726" s="794"/>
      <c r="AV726" s="794"/>
      <c r="AW726" s="794"/>
      <c r="AX726" s="794"/>
      <c r="AY726" s="794"/>
      <c r="AZ726" s="794"/>
      <c r="BA726" s="794"/>
      <c r="BB726" s="794"/>
      <c r="BC726" s="794"/>
      <c r="BD726" s="794"/>
      <c r="BE726" s="794"/>
      <c r="BF726" s="794"/>
      <c r="BG726" s="794"/>
      <c r="BH726" s="794"/>
      <c r="BI726" s="794"/>
      <c r="BJ726" s="794"/>
      <c r="BK726" s="794"/>
      <c r="BL726" s="794"/>
      <c r="BM726" s="794"/>
      <c r="BN726" s="812" t="str">
        <f t="shared" si="174"/>
        <v/>
      </c>
      <c r="BO726" s="806" t="str">
        <f t="shared" si="175"/>
        <v/>
      </c>
      <c r="BP726" s="807" t="str">
        <f t="shared" si="176"/>
        <v/>
      </c>
      <c r="BQ726" s="807" t="str">
        <f t="shared" si="177"/>
        <v/>
      </c>
      <c r="BR726" s="808" t="str">
        <f t="shared" si="178"/>
        <v/>
      </c>
      <c r="BS726" s="793"/>
      <c r="BT726" s="794"/>
      <c r="BU726" s="794"/>
      <c r="BV726" s="794"/>
      <c r="BW726" s="794"/>
      <c r="BX726" s="794"/>
      <c r="BY726" s="794"/>
      <c r="BZ726" s="794"/>
      <c r="CA726" s="794"/>
      <c r="CB726" s="794"/>
      <c r="CC726" s="794"/>
      <c r="CD726" s="794"/>
      <c r="CE726" s="794"/>
      <c r="CF726" s="794"/>
      <c r="CG726" s="794"/>
      <c r="CH726" s="794"/>
      <c r="CI726" s="794"/>
      <c r="CJ726" s="794"/>
      <c r="CK726" s="794"/>
      <c r="CL726" s="794"/>
      <c r="CM726" s="794"/>
      <c r="CN726" s="794"/>
      <c r="CO726" s="794"/>
      <c r="CP726" s="794"/>
      <c r="CQ726" s="794"/>
      <c r="CR726" s="794"/>
      <c r="CS726" s="794"/>
      <c r="CT726" s="794"/>
      <c r="CU726" s="794"/>
      <c r="CV726" s="794"/>
      <c r="CW726" s="794"/>
      <c r="CX726" s="794"/>
      <c r="CY726" s="794"/>
      <c r="CZ726" s="794"/>
      <c r="DA726" s="794"/>
      <c r="DB726" s="794"/>
      <c r="DC726" s="794"/>
      <c r="DD726" s="794"/>
      <c r="DE726" s="794"/>
      <c r="DF726" s="794"/>
      <c r="DG726" s="794"/>
      <c r="DH726" s="794"/>
      <c r="DI726" s="794"/>
      <c r="DJ726" s="794"/>
      <c r="DK726" s="794"/>
      <c r="DL726" s="794"/>
      <c r="DM726" s="794"/>
      <c r="DN726" s="794"/>
      <c r="DO726" s="794"/>
      <c r="DP726" s="794"/>
      <c r="DQ726" s="794"/>
      <c r="DR726" s="812" t="str">
        <f t="shared" si="169"/>
        <v/>
      </c>
      <c r="DS726" s="806" t="str">
        <f t="shared" si="170"/>
        <v/>
      </c>
      <c r="DT726" s="807" t="str">
        <f t="shared" si="171"/>
        <v/>
      </c>
      <c r="DU726" s="807" t="str">
        <f t="shared" si="172"/>
        <v/>
      </c>
      <c r="DV726" s="808" t="str">
        <f t="shared" si="173"/>
        <v/>
      </c>
      <c r="DW726" s="793"/>
      <c r="DX726" s="794"/>
      <c r="DY726" s="794"/>
      <c r="DZ726" s="794"/>
      <c r="EA726" s="794"/>
      <c r="EB726" s="794"/>
      <c r="EC726" s="794"/>
      <c r="ED726" s="794"/>
      <c r="EE726" s="794"/>
      <c r="EF726" s="794"/>
      <c r="EG726" s="794"/>
      <c r="EH726" s="794"/>
      <c r="EI726" s="794"/>
      <c r="EJ726" s="794"/>
      <c r="EK726" s="794"/>
      <c r="EL726" s="794"/>
      <c r="EM726" s="794"/>
      <c r="EN726" s="794"/>
      <c r="EO726" s="794"/>
      <c r="EP726" s="794"/>
      <c r="EQ726" s="794"/>
      <c r="ER726" s="794"/>
      <c r="ES726" s="794"/>
      <c r="ET726" s="794"/>
      <c r="EU726" s="794"/>
      <c r="EV726" s="794"/>
      <c r="EW726" s="794"/>
      <c r="EX726" s="794"/>
      <c r="EY726" s="794"/>
      <c r="EZ726" s="794"/>
      <c r="FA726" s="794"/>
      <c r="FB726" s="794"/>
      <c r="FC726" s="794"/>
      <c r="FD726" s="794"/>
      <c r="FE726" s="794"/>
      <c r="FF726" s="794"/>
      <c r="FG726" s="794"/>
      <c r="FH726" s="794"/>
      <c r="FI726" s="794"/>
      <c r="FJ726" s="794"/>
      <c r="FK726" s="794"/>
      <c r="FL726" s="794"/>
      <c r="FM726" s="794"/>
      <c r="FN726" s="794"/>
      <c r="FO726" s="794"/>
      <c r="FP726" s="794"/>
      <c r="FQ726" s="794"/>
      <c r="FR726" s="794"/>
      <c r="FS726" s="794"/>
      <c r="FT726" s="794"/>
      <c r="FU726" s="794"/>
      <c r="FV726" s="812" t="str">
        <f t="shared" si="179"/>
        <v/>
      </c>
      <c r="FW726" s="806" t="str">
        <f t="shared" si="180"/>
        <v/>
      </c>
      <c r="FX726" s="807" t="str">
        <f t="shared" si="181"/>
        <v/>
      </c>
      <c r="FY726" s="807" t="str">
        <f t="shared" si="182"/>
        <v/>
      </c>
      <c r="FZ726" s="808" t="str">
        <f t="shared" si="183"/>
        <v/>
      </c>
    </row>
    <row r="727" spans="14:182" x14ac:dyDescent="0.2">
      <c r="N727" s="804">
        <f>IF(ISNUMBER(AirVision!A726),SUM(AirVision!A726),"")</f>
        <v>0</v>
      </c>
      <c r="O727" s="793"/>
      <c r="P727" s="794"/>
      <c r="Q727" s="794"/>
      <c r="R727" s="794"/>
      <c r="S727" s="794"/>
      <c r="T727" s="794"/>
      <c r="U727" s="794"/>
      <c r="V727" s="794"/>
      <c r="W727" s="794"/>
      <c r="X727" s="794"/>
      <c r="Y727" s="794"/>
      <c r="Z727" s="794"/>
      <c r="AA727" s="794"/>
      <c r="AB727" s="794"/>
      <c r="AC727" s="794"/>
      <c r="AD727" s="794"/>
      <c r="AE727" s="794"/>
      <c r="AF727" s="794"/>
      <c r="AG727" s="794"/>
      <c r="AH727" s="794"/>
      <c r="AI727" s="794"/>
      <c r="AJ727" s="794"/>
      <c r="AK727" s="794"/>
      <c r="AL727" s="794"/>
      <c r="AM727" s="794"/>
      <c r="AN727" s="794"/>
      <c r="AO727" s="794"/>
      <c r="AP727" s="794"/>
      <c r="AQ727" s="794"/>
      <c r="AR727" s="794"/>
      <c r="AS727" s="794"/>
      <c r="AT727" s="794"/>
      <c r="AU727" s="794"/>
      <c r="AV727" s="794"/>
      <c r="AW727" s="794"/>
      <c r="AX727" s="794"/>
      <c r="AY727" s="794"/>
      <c r="AZ727" s="794"/>
      <c r="BA727" s="794"/>
      <c r="BB727" s="794"/>
      <c r="BC727" s="794"/>
      <c r="BD727" s="794"/>
      <c r="BE727" s="794"/>
      <c r="BF727" s="794"/>
      <c r="BG727" s="794"/>
      <c r="BH727" s="794"/>
      <c r="BI727" s="794"/>
      <c r="BJ727" s="794"/>
      <c r="BK727" s="794"/>
      <c r="BL727" s="794"/>
      <c r="BM727" s="794"/>
      <c r="BN727" s="812" t="str">
        <f t="shared" si="174"/>
        <v/>
      </c>
      <c r="BO727" s="806" t="str">
        <f t="shared" si="175"/>
        <v/>
      </c>
      <c r="BP727" s="807" t="str">
        <f t="shared" si="176"/>
        <v/>
      </c>
      <c r="BQ727" s="807" t="str">
        <f t="shared" si="177"/>
        <v/>
      </c>
      <c r="BR727" s="808" t="str">
        <f t="shared" si="178"/>
        <v/>
      </c>
      <c r="BS727" s="793"/>
      <c r="BT727" s="794"/>
      <c r="BU727" s="794"/>
      <c r="BV727" s="794"/>
      <c r="BW727" s="794"/>
      <c r="BX727" s="794"/>
      <c r="BY727" s="794"/>
      <c r="BZ727" s="794"/>
      <c r="CA727" s="794"/>
      <c r="CB727" s="794"/>
      <c r="CC727" s="794"/>
      <c r="CD727" s="794"/>
      <c r="CE727" s="794"/>
      <c r="CF727" s="794"/>
      <c r="CG727" s="794"/>
      <c r="CH727" s="794"/>
      <c r="CI727" s="794"/>
      <c r="CJ727" s="794"/>
      <c r="CK727" s="794"/>
      <c r="CL727" s="794"/>
      <c r="CM727" s="794"/>
      <c r="CN727" s="794"/>
      <c r="CO727" s="794"/>
      <c r="CP727" s="794"/>
      <c r="CQ727" s="794"/>
      <c r="CR727" s="794"/>
      <c r="CS727" s="794"/>
      <c r="CT727" s="794"/>
      <c r="CU727" s="794"/>
      <c r="CV727" s="794"/>
      <c r="CW727" s="794"/>
      <c r="CX727" s="794"/>
      <c r="CY727" s="794"/>
      <c r="CZ727" s="794"/>
      <c r="DA727" s="794"/>
      <c r="DB727" s="794"/>
      <c r="DC727" s="794"/>
      <c r="DD727" s="794"/>
      <c r="DE727" s="794"/>
      <c r="DF727" s="794"/>
      <c r="DG727" s="794"/>
      <c r="DH727" s="794"/>
      <c r="DI727" s="794"/>
      <c r="DJ727" s="794"/>
      <c r="DK727" s="794"/>
      <c r="DL727" s="794"/>
      <c r="DM727" s="794"/>
      <c r="DN727" s="794"/>
      <c r="DO727" s="794"/>
      <c r="DP727" s="794"/>
      <c r="DQ727" s="794"/>
      <c r="DR727" s="812" t="str">
        <f t="shared" si="169"/>
        <v/>
      </c>
      <c r="DS727" s="806" t="str">
        <f t="shared" si="170"/>
        <v/>
      </c>
      <c r="DT727" s="807" t="str">
        <f t="shared" si="171"/>
        <v/>
      </c>
      <c r="DU727" s="807" t="str">
        <f t="shared" si="172"/>
        <v/>
      </c>
      <c r="DV727" s="808" t="str">
        <f t="shared" si="173"/>
        <v/>
      </c>
      <c r="DW727" s="793"/>
      <c r="DX727" s="794"/>
      <c r="DY727" s="794"/>
      <c r="DZ727" s="794"/>
      <c r="EA727" s="794"/>
      <c r="EB727" s="794"/>
      <c r="EC727" s="794"/>
      <c r="ED727" s="794"/>
      <c r="EE727" s="794"/>
      <c r="EF727" s="794"/>
      <c r="EG727" s="794"/>
      <c r="EH727" s="794"/>
      <c r="EI727" s="794"/>
      <c r="EJ727" s="794"/>
      <c r="EK727" s="794"/>
      <c r="EL727" s="794"/>
      <c r="EM727" s="794"/>
      <c r="EN727" s="794"/>
      <c r="EO727" s="794"/>
      <c r="EP727" s="794"/>
      <c r="EQ727" s="794"/>
      <c r="ER727" s="794"/>
      <c r="ES727" s="794"/>
      <c r="ET727" s="794"/>
      <c r="EU727" s="794"/>
      <c r="EV727" s="794"/>
      <c r="EW727" s="794"/>
      <c r="EX727" s="794"/>
      <c r="EY727" s="794"/>
      <c r="EZ727" s="794"/>
      <c r="FA727" s="794"/>
      <c r="FB727" s="794"/>
      <c r="FC727" s="794"/>
      <c r="FD727" s="794"/>
      <c r="FE727" s="794"/>
      <c r="FF727" s="794"/>
      <c r="FG727" s="794"/>
      <c r="FH727" s="794"/>
      <c r="FI727" s="794"/>
      <c r="FJ727" s="794"/>
      <c r="FK727" s="794"/>
      <c r="FL727" s="794"/>
      <c r="FM727" s="794"/>
      <c r="FN727" s="794"/>
      <c r="FO727" s="794"/>
      <c r="FP727" s="794"/>
      <c r="FQ727" s="794"/>
      <c r="FR727" s="794"/>
      <c r="FS727" s="794"/>
      <c r="FT727" s="794"/>
      <c r="FU727" s="794"/>
      <c r="FV727" s="812" t="str">
        <f t="shared" si="179"/>
        <v/>
      </c>
      <c r="FW727" s="806" t="str">
        <f t="shared" si="180"/>
        <v/>
      </c>
      <c r="FX727" s="807" t="str">
        <f t="shared" si="181"/>
        <v/>
      </c>
      <c r="FY727" s="807" t="str">
        <f t="shared" si="182"/>
        <v/>
      </c>
      <c r="FZ727" s="808" t="str">
        <f t="shared" si="183"/>
        <v/>
      </c>
    </row>
    <row r="728" spans="14:182" x14ac:dyDescent="0.2">
      <c r="N728" s="804">
        <f>IF(ISNUMBER(AirVision!A727),SUM(AirVision!A727),"")</f>
        <v>0</v>
      </c>
      <c r="O728" s="793"/>
      <c r="P728" s="794"/>
      <c r="Q728" s="794"/>
      <c r="R728" s="794"/>
      <c r="S728" s="794"/>
      <c r="T728" s="794"/>
      <c r="U728" s="794"/>
      <c r="V728" s="794"/>
      <c r="W728" s="794"/>
      <c r="X728" s="794"/>
      <c r="Y728" s="794"/>
      <c r="Z728" s="794"/>
      <c r="AA728" s="794"/>
      <c r="AB728" s="794"/>
      <c r="AC728" s="794"/>
      <c r="AD728" s="794"/>
      <c r="AE728" s="794"/>
      <c r="AF728" s="794"/>
      <c r="AG728" s="794"/>
      <c r="AH728" s="794"/>
      <c r="AI728" s="794"/>
      <c r="AJ728" s="794"/>
      <c r="AK728" s="794"/>
      <c r="AL728" s="794"/>
      <c r="AM728" s="794"/>
      <c r="AN728" s="794"/>
      <c r="AO728" s="794"/>
      <c r="AP728" s="794"/>
      <c r="AQ728" s="794"/>
      <c r="AR728" s="794"/>
      <c r="AS728" s="794"/>
      <c r="AT728" s="794"/>
      <c r="AU728" s="794"/>
      <c r="AV728" s="794"/>
      <c r="AW728" s="794"/>
      <c r="AX728" s="794"/>
      <c r="AY728" s="794"/>
      <c r="AZ728" s="794"/>
      <c r="BA728" s="794"/>
      <c r="BB728" s="794"/>
      <c r="BC728" s="794"/>
      <c r="BD728" s="794"/>
      <c r="BE728" s="794"/>
      <c r="BF728" s="794"/>
      <c r="BG728" s="794"/>
      <c r="BH728" s="794"/>
      <c r="BI728" s="794"/>
      <c r="BJ728" s="794"/>
      <c r="BK728" s="794"/>
      <c r="BL728" s="794"/>
      <c r="BM728" s="794"/>
      <c r="BN728" s="812" t="str">
        <f t="shared" si="174"/>
        <v/>
      </c>
      <c r="BO728" s="806" t="str">
        <f t="shared" si="175"/>
        <v/>
      </c>
      <c r="BP728" s="807" t="str">
        <f t="shared" si="176"/>
        <v/>
      </c>
      <c r="BQ728" s="807" t="str">
        <f t="shared" si="177"/>
        <v/>
      </c>
      <c r="BR728" s="808" t="str">
        <f t="shared" si="178"/>
        <v/>
      </c>
      <c r="BS728" s="793"/>
      <c r="BT728" s="794"/>
      <c r="BU728" s="794"/>
      <c r="BV728" s="794"/>
      <c r="BW728" s="794"/>
      <c r="BX728" s="794"/>
      <c r="BY728" s="794"/>
      <c r="BZ728" s="794"/>
      <c r="CA728" s="794"/>
      <c r="CB728" s="794"/>
      <c r="CC728" s="794"/>
      <c r="CD728" s="794"/>
      <c r="CE728" s="794"/>
      <c r="CF728" s="794"/>
      <c r="CG728" s="794"/>
      <c r="CH728" s="794"/>
      <c r="CI728" s="794"/>
      <c r="CJ728" s="794"/>
      <c r="CK728" s="794"/>
      <c r="CL728" s="794"/>
      <c r="CM728" s="794"/>
      <c r="CN728" s="794"/>
      <c r="CO728" s="794"/>
      <c r="CP728" s="794"/>
      <c r="CQ728" s="794"/>
      <c r="CR728" s="794"/>
      <c r="CS728" s="794"/>
      <c r="CT728" s="794"/>
      <c r="CU728" s="794"/>
      <c r="CV728" s="794"/>
      <c r="CW728" s="794"/>
      <c r="CX728" s="794"/>
      <c r="CY728" s="794"/>
      <c r="CZ728" s="794"/>
      <c r="DA728" s="794"/>
      <c r="DB728" s="794"/>
      <c r="DC728" s="794"/>
      <c r="DD728" s="794"/>
      <c r="DE728" s="794"/>
      <c r="DF728" s="794"/>
      <c r="DG728" s="794"/>
      <c r="DH728" s="794"/>
      <c r="DI728" s="794"/>
      <c r="DJ728" s="794"/>
      <c r="DK728" s="794"/>
      <c r="DL728" s="794"/>
      <c r="DM728" s="794"/>
      <c r="DN728" s="794"/>
      <c r="DO728" s="794"/>
      <c r="DP728" s="794"/>
      <c r="DQ728" s="794"/>
      <c r="DR728" s="812" t="str">
        <f t="shared" ref="DR728:DR748" si="184">IF(ISNUMBER(BV728),BV728*2.237,"")</f>
        <v/>
      </c>
      <c r="DS728" s="806" t="str">
        <f t="shared" ref="DS728:DS748" si="185">IF(ISNUMBER(BW728),BW728*2.237,"")</f>
        <v/>
      </c>
      <c r="DT728" s="807" t="str">
        <f t="shared" ref="DT728:DT748" si="186">IF(ISNUMBER(CB728),CONVERT(CB728,"C","F"),"")</f>
        <v/>
      </c>
      <c r="DU728" s="807" t="str">
        <f t="shared" ref="DU728:DU748" si="187">IF(ISNUMBER(CC728),CONVERT(CC728,"C","F"),"")</f>
        <v/>
      </c>
      <c r="DV728" s="808" t="str">
        <f t="shared" ref="DV728:DV748" si="188">IF(ISNUMBER(CD728),CONVERT(CD728,"C","F"),"")</f>
        <v/>
      </c>
      <c r="DW728" s="793"/>
      <c r="DX728" s="794"/>
      <c r="DY728" s="794"/>
      <c r="DZ728" s="794"/>
      <c r="EA728" s="794"/>
      <c r="EB728" s="794"/>
      <c r="EC728" s="794"/>
      <c r="ED728" s="794"/>
      <c r="EE728" s="794"/>
      <c r="EF728" s="794"/>
      <c r="EG728" s="794"/>
      <c r="EH728" s="794"/>
      <c r="EI728" s="794"/>
      <c r="EJ728" s="794"/>
      <c r="EK728" s="794"/>
      <c r="EL728" s="794"/>
      <c r="EM728" s="794"/>
      <c r="EN728" s="794"/>
      <c r="EO728" s="794"/>
      <c r="EP728" s="794"/>
      <c r="EQ728" s="794"/>
      <c r="ER728" s="794"/>
      <c r="ES728" s="794"/>
      <c r="ET728" s="794"/>
      <c r="EU728" s="794"/>
      <c r="EV728" s="794"/>
      <c r="EW728" s="794"/>
      <c r="EX728" s="794"/>
      <c r="EY728" s="794"/>
      <c r="EZ728" s="794"/>
      <c r="FA728" s="794"/>
      <c r="FB728" s="794"/>
      <c r="FC728" s="794"/>
      <c r="FD728" s="794"/>
      <c r="FE728" s="794"/>
      <c r="FF728" s="794"/>
      <c r="FG728" s="794"/>
      <c r="FH728" s="794"/>
      <c r="FI728" s="794"/>
      <c r="FJ728" s="794"/>
      <c r="FK728" s="794"/>
      <c r="FL728" s="794"/>
      <c r="FM728" s="794"/>
      <c r="FN728" s="794"/>
      <c r="FO728" s="794"/>
      <c r="FP728" s="794"/>
      <c r="FQ728" s="794"/>
      <c r="FR728" s="794"/>
      <c r="FS728" s="794"/>
      <c r="FT728" s="794"/>
      <c r="FU728" s="794"/>
      <c r="FV728" s="812" t="str">
        <f t="shared" si="179"/>
        <v/>
      </c>
      <c r="FW728" s="806" t="str">
        <f t="shared" si="180"/>
        <v/>
      </c>
      <c r="FX728" s="807" t="str">
        <f t="shared" si="181"/>
        <v/>
      </c>
      <c r="FY728" s="807" t="str">
        <f t="shared" si="182"/>
        <v/>
      </c>
      <c r="FZ728" s="808" t="str">
        <f t="shared" si="183"/>
        <v/>
      </c>
    </row>
    <row r="729" spans="14:182" x14ac:dyDescent="0.2">
      <c r="N729" s="804">
        <f>IF(ISNUMBER(AirVision!A728),SUM(AirVision!A728),"")</f>
        <v>0</v>
      </c>
      <c r="O729" s="793"/>
      <c r="P729" s="794"/>
      <c r="Q729" s="794"/>
      <c r="R729" s="794"/>
      <c r="S729" s="794"/>
      <c r="T729" s="794"/>
      <c r="U729" s="794"/>
      <c r="V729" s="794"/>
      <c r="W729" s="794"/>
      <c r="X729" s="794"/>
      <c r="Y729" s="794"/>
      <c r="Z729" s="794"/>
      <c r="AA729" s="794"/>
      <c r="AB729" s="794"/>
      <c r="AC729" s="794"/>
      <c r="AD729" s="794"/>
      <c r="AE729" s="794"/>
      <c r="AF729" s="794"/>
      <c r="AG729" s="794"/>
      <c r="AH729" s="794"/>
      <c r="AI729" s="794"/>
      <c r="AJ729" s="794"/>
      <c r="AK729" s="794"/>
      <c r="AL729" s="794"/>
      <c r="AM729" s="794"/>
      <c r="AN729" s="794"/>
      <c r="AO729" s="794"/>
      <c r="AP729" s="794"/>
      <c r="AQ729" s="794"/>
      <c r="AR729" s="794"/>
      <c r="AS729" s="794"/>
      <c r="AT729" s="794"/>
      <c r="AU729" s="794"/>
      <c r="AV729" s="794"/>
      <c r="AW729" s="794"/>
      <c r="AX729" s="794"/>
      <c r="AY729" s="794"/>
      <c r="AZ729" s="794"/>
      <c r="BA729" s="794"/>
      <c r="BB729" s="794"/>
      <c r="BC729" s="794"/>
      <c r="BD729" s="794"/>
      <c r="BE729" s="794"/>
      <c r="BF729" s="794"/>
      <c r="BG729" s="794"/>
      <c r="BH729" s="794"/>
      <c r="BI729" s="794"/>
      <c r="BJ729" s="794"/>
      <c r="BK729" s="794"/>
      <c r="BL729" s="794"/>
      <c r="BM729" s="794"/>
      <c r="BN729" s="812" t="str">
        <f t="shared" si="174"/>
        <v/>
      </c>
      <c r="BO729" s="806" t="str">
        <f t="shared" si="175"/>
        <v/>
      </c>
      <c r="BP729" s="807" t="str">
        <f t="shared" si="176"/>
        <v/>
      </c>
      <c r="BQ729" s="807" t="str">
        <f t="shared" si="177"/>
        <v/>
      </c>
      <c r="BR729" s="808" t="str">
        <f t="shared" si="178"/>
        <v/>
      </c>
      <c r="BS729" s="793"/>
      <c r="BT729" s="794"/>
      <c r="BU729" s="794"/>
      <c r="BV729" s="794"/>
      <c r="BW729" s="794"/>
      <c r="BX729" s="794"/>
      <c r="BY729" s="794"/>
      <c r="BZ729" s="794"/>
      <c r="CA729" s="794"/>
      <c r="CB729" s="794"/>
      <c r="CC729" s="794"/>
      <c r="CD729" s="794"/>
      <c r="CE729" s="794"/>
      <c r="CF729" s="794"/>
      <c r="CG729" s="794"/>
      <c r="CH729" s="794"/>
      <c r="CI729" s="794"/>
      <c r="CJ729" s="794"/>
      <c r="CK729" s="794"/>
      <c r="CL729" s="794"/>
      <c r="CM729" s="794"/>
      <c r="CN729" s="794"/>
      <c r="CO729" s="794"/>
      <c r="CP729" s="794"/>
      <c r="CQ729" s="794"/>
      <c r="CR729" s="794"/>
      <c r="CS729" s="794"/>
      <c r="CT729" s="794"/>
      <c r="CU729" s="794"/>
      <c r="CV729" s="794"/>
      <c r="CW729" s="794"/>
      <c r="CX729" s="794"/>
      <c r="CY729" s="794"/>
      <c r="CZ729" s="794"/>
      <c r="DA729" s="794"/>
      <c r="DB729" s="794"/>
      <c r="DC729" s="794"/>
      <c r="DD729" s="794"/>
      <c r="DE729" s="794"/>
      <c r="DF729" s="794"/>
      <c r="DG729" s="794"/>
      <c r="DH729" s="794"/>
      <c r="DI729" s="794"/>
      <c r="DJ729" s="794"/>
      <c r="DK729" s="794"/>
      <c r="DL729" s="794"/>
      <c r="DM729" s="794"/>
      <c r="DN729" s="794"/>
      <c r="DO729" s="794"/>
      <c r="DP729" s="794"/>
      <c r="DQ729" s="794"/>
      <c r="DR729" s="812" t="str">
        <f t="shared" si="184"/>
        <v/>
      </c>
      <c r="DS729" s="806" t="str">
        <f t="shared" si="185"/>
        <v/>
      </c>
      <c r="DT729" s="807" t="str">
        <f t="shared" si="186"/>
        <v/>
      </c>
      <c r="DU729" s="807" t="str">
        <f t="shared" si="187"/>
        <v/>
      </c>
      <c r="DV729" s="808" t="str">
        <f t="shared" si="188"/>
        <v/>
      </c>
      <c r="DW729" s="793"/>
      <c r="DX729" s="794"/>
      <c r="DY729" s="794"/>
      <c r="DZ729" s="794"/>
      <c r="EA729" s="794"/>
      <c r="EB729" s="794"/>
      <c r="EC729" s="794"/>
      <c r="ED729" s="794"/>
      <c r="EE729" s="794"/>
      <c r="EF729" s="794"/>
      <c r="EG729" s="794"/>
      <c r="EH729" s="794"/>
      <c r="EI729" s="794"/>
      <c r="EJ729" s="794"/>
      <c r="EK729" s="794"/>
      <c r="EL729" s="794"/>
      <c r="EM729" s="794"/>
      <c r="EN729" s="794"/>
      <c r="EO729" s="794"/>
      <c r="EP729" s="794"/>
      <c r="EQ729" s="794"/>
      <c r="ER729" s="794"/>
      <c r="ES729" s="794"/>
      <c r="ET729" s="794"/>
      <c r="EU729" s="794"/>
      <c r="EV729" s="794"/>
      <c r="EW729" s="794"/>
      <c r="EX729" s="794"/>
      <c r="EY729" s="794"/>
      <c r="EZ729" s="794"/>
      <c r="FA729" s="794"/>
      <c r="FB729" s="794"/>
      <c r="FC729" s="794"/>
      <c r="FD729" s="794"/>
      <c r="FE729" s="794"/>
      <c r="FF729" s="794"/>
      <c r="FG729" s="794"/>
      <c r="FH729" s="794"/>
      <c r="FI729" s="794"/>
      <c r="FJ729" s="794"/>
      <c r="FK729" s="794"/>
      <c r="FL729" s="794"/>
      <c r="FM729" s="794"/>
      <c r="FN729" s="794"/>
      <c r="FO729" s="794"/>
      <c r="FP729" s="794"/>
      <c r="FQ729" s="794"/>
      <c r="FR729" s="794"/>
      <c r="FS729" s="794"/>
      <c r="FT729" s="794"/>
      <c r="FU729" s="794"/>
      <c r="FV729" s="812" t="str">
        <f t="shared" si="179"/>
        <v/>
      </c>
      <c r="FW729" s="806" t="str">
        <f t="shared" si="180"/>
        <v/>
      </c>
      <c r="FX729" s="807" t="str">
        <f t="shared" si="181"/>
        <v/>
      </c>
      <c r="FY729" s="807" t="str">
        <f t="shared" si="182"/>
        <v/>
      </c>
      <c r="FZ729" s="808" t="str">
        <f t="shared" si="183"/>
        <v/>
      </c>
    </row>
    <row r="730" spans="14:182" x14ac:dyDescent="0.2">
      <c r="N730" s="804">
        <f>IF(ISNUMBER(AirVision!A729),SUM(AirVision!A729),"")</f>
        <v>0</v>
      </c>
      <c r="O730" s="793"/>
      <c r="P730" s="794"/>
      <c r="Q730" s="794"/>
      <c r="R730" s="794"/>
      <c r="S730" s="794"/>
      <c r="T730" s="794"/>
      <c r="U730" s="794"/>
      <c r="V730" s="794"/>
      <c r="W730" s="794"/>
      <c r="X730" s="794"/>
      <c r="Y730" s="794"/>
      <c r="Z730" s="794"/>
      <c r="AA730" s="794"/>
      <c r="AB730" s="794"/>
      <c r="AC730" s="794"/>
      <c r="AD730" s="794"/>
      <c r="AE730" s="794"/>
      <c r="AF730" s="794"/>
      <c r="AG730" s="794"/>
      <c r="AH730" s="794"/>
      <c r="AI730" s="794"/>
      <c r="AJ730" s="794"/>
      <c r="AK730" s="794"/>
      <c r="AL730" s="794"/>
      <c r="AM730" s="794"/>
      <c r="AN730" s="794"/>
      <c r="AO730" s="794"/>
      <c r="AP730" s="794"/>
      <c r="AQ730" s="794"/>
      <c r="AR730" s="794"/>
      <c r="AS730" s="794"/>
      <c r="AT730" s="794"/>
      <c r="AU730" s="794"/>
      <c r="AV730" s="794"/>
      <c r="AW730" s="794"/>
      <c r="AX730" s="794"/>
      <c r="AY730" s="794"/>
      <c r="AZ730" s="794"/>
      <c r="BA730" s="794"/>
      <c r="BB730" s="794"/>
      <c r="BC730" s="794"/>
      <c r="BD730" s="794"/>
      <c r="BE730" s="794"/>
      <c r="BF730" s="794"/>
      <c r="BG730" s="794"/>
      <c r="BH730" s="794"/>
      <c r="BI730" s="794"/>
      <c r="BJ730" s="794"/>
      <c r="BK730" s="794"/>
      <c r="BL730" s="794"/>
      <c r="BM730" s="794"/>
      <c r="BN730" s="812" t="str">
        <f t="shared" si="174"/>
        <v/>
      </c>
      <c r="BO730" s="806" t="str">
        <f t="shared" si="175"/>
        <v/>
      </c>
      <c r="BP730" s="807" t="str">
        <f t="shared" si="176"/>
        <v/>
      </c>
      <c r="BQ730" s="807" t="str">
        <f t="shared" si="177"/>
        <v/>
      </c>
      <c r="BR730" s="808" t="str">
        <f t="shared" si="178"/>
        <v/>
      </c>
      <c r="BS730" s="793"/>
      <c r="BT730" s="794"/>
      <c r="BU730" s="794"/>
      <c r="BV730" s="794"/>
      <c r="BW730" s="794"/>
      <c r="BX730" s="794"/>
      <c r="BY730" s="794"/>
      <c r="BZ730" s="794"/>
      <c r="CA730" s="794"/>
      <c r="CB730" s="794"/>
      <c r="CC730" s="794"/>
      <c r="CD730" s="794"/>
      <c r="CE730" s="794"/>
      <c r="CF730" s="794"/>
      <c r="CG730" s="794"/>
      <c r="CH730" s="794"/>
      <c r="CI730" s="794"/>
      <c r="CJ730" s="794"/>
      <c r="CK730" s="794"/>
      <c r="CL730" s="794"/>
      <c r="CM730" s="794"/>
      <c r="CN730" s="794"/>
      <c r="CO730" s="794"/>
      <c r="CP730" s="794"/>
      <c r="CQ730" s="794"/>
      <c r="CR730" s="794"/>
      <c r="CS730" s="794"/>
      <c r="CT730" s="794"/>
      <c r="CU730" s="794"/>
      <c r="CV730" s="794"/>
      <c r="CW730" s="794"/>
      <c r="CX730" s="794"/>
      <c r="CY730" s="794"/>
      <c r="CZ730" s="794"/>
      <c r="DA730" s="794"/>
      <c r="DB730" s="794"/>
      <c r="DC730" s="794"/>
      <c r="DD730" s="794"/>
      <c r="DE730" s="794"/>
      <c r="DF730" s="794"/>
      <c r="DG730" s="794"/>
      <c r="DH730" s="794"/>
      <c r="DI730" s="794"/>
      <c r="DJ730" s="794"/>
      <c r="DK730" s="794"/>
      <c r="DL730" s="794"/>
      <c r="DM730" s="794"/>
      <c r="DN730" s="794"/>
      <c r="DO730" s="794"/>
      <c r="DP730" s="794"/>
      <c r="DQ730" s="794"/>
      <c r="DR730" s="812" t="str">
        <f t="shared" si="184"/>
        <v/>
      </c>
      <c r="DS730" s="806" t="str">
        <f t="shared" si="185"/>
        <v/>
      </c>
      <c r="DT730" s="807" t="str">
        <f t="shared" si="186"/>
        <v/>
      </c>
      <c r="DU730" s="807" t="str">
        <f t="shared" si="187"/>
        <v/>
      </c>
      <c r="DV730" s="808" t="str">
        <f t="shared" si="188"/>
        <v/>
      </c>
      <c r="DW730" s="793"/>
      <c r="DX730" s="794"/>
      <c r="DY730" s="794"/>
      <c r="DZ730" s="794"/>
      <c r="EA730" s="794"/>
      <c r="EB730" s="794"/>
      <c r="EC730" s="794"/>
      <c r="ED730" s="794"/>
      <c r="EE730" s="794"/>
      <c r="EF730" s="794"/>
      <c r="EG730" s="794"/>
      <c r="EH730" s="794"/>
      <c r="EI730" s="794"/>
      <c r="EJ730" s="794"/>
      <c r="EK730" s="794"/>
      <c r="EL730" s="794"/>
      <c r="EM730" s="794"/>
      <c r="EN730" s="794"/>
      <c r="EO730" s="794"/>
      <c r="EP730" s="794"/>
      <c r="EQ730" s="794"/>
      <c r="ER730" s="794"/>
      <c r="ES730" s="794"/>
      <c r="ET730" s="794"/>
      <c r="EU730" s="794"/>
      <c r="EV730" s="794"/>
      <c r="EW730" s="794"/>
      <c r="EX730" s="794"/>
      <c r="EY730" s="794"/>
      <c r="EZ730" s="794"/>
      <c r="FA730" s="794"/>
      <c r="FB730" s="794"/>
      <c r="FC730" s="794"/>
      <c r="FD730" s="794"/>
      <c r="FE730" s="794"/>
      <c r="FF730" s="794"/>
      <c r="FG730" s="794"/>
      <c r="FH730" s="794"/>
      <c r="FI730" s="794"/>
      <c r="FJ730" s="794"/>
      <c r="FK730" s="794"/>
      <c r="FL730" s="794"/>
      <c r="FM730" s="794"/>
      <c r="FN730" s="794"/>
      <c r="FO730" s="794"/>
      <c r="FP730" s="794"/>
      <c r="FQ730" s="794"/>
      <c r="FR730" s="794"/>
      <c r="FS730" s="794"/>
      <c r="FT730" s="794"/>
      <c r="FU730" s="794"/>
      <c r="FV730" s="812" t="str">
        <f t="shared" si="179"/>
        <v/>
      </c>
      <c r="FW730" s="806" t="str">
        <f t="shared" si="180"/>
        <v/>
      </c>
      <c r="FX730" s="807" t="str">
        <f t="shared" si="181"/>
        <v/>
      </c>
      <c r="FY730" s="807" t="str">
        <f t="shared" si="182"/>
        <v/>
      </c>
      <c r="FZ730" s="808" t="str">
        <f t="shared" si="183"/>
        <v/>
      </c>
    </row>
    <row r="731" spans="14:182" x14ac:dyDescent="0.2">
      <c r="N731" s="804">
        <f>IF(ISNUMBER(AirVision!A730),SUM(AirVision!A730),"")</f>
        <v>0</v>
      </c>
      <c r="O731" s="793"/>
      <c r="P731" s="794"/>
      <c r="Q731" s="794"/>
      <c r="R731" s="794"/>
      <c r="S731" s="794"/>
      <c r="T731" s="794"/>
      <c r="U731" s="794"/>
      <c r="V731" s="794"/>
      <c r="W731" s="794"/>
      <c r="X731" s="794"/>
      <c r="Y731" s="794"/>
      <c r="Z731" s="794"/>
      <c r="AA731" s="794"/>
      <c r="AB731" s="794"/>
      <c r="AC731" s="794"/>
      <c r="AD731" s="794"/>
      <c r="AE731" s="794"/>
      <c r="AF731" s="794"/>
      <c r="AG731" s="794"/>
      <c r="AH731" s="794"/>
      <c r="AI731" s="794"/>
      <c r="AJ731" s="794"/>
      <c r="AK731" s="794"/>
      <c r="AL731" s="794"/>
      <c r="AM731" s="794"/>
      <c r="AN731" s="794"/>
      <c r="AO731" s="794"/>
      <c r="AP731" s="794"/>
      <c r="AQ731" s="794"/>
      <c r="AR731" s="794"/>
      <c r="AS731" s="794"/>
      <c r="AT731" s="794"/>
      <c r="AU731" s="794"/>
      <c r="AV731" s="794"/>
      <c r="AW731" s="794"/>
      <c r="AX731" s="794"/>
      <c r="AY731" s="794"/>
      <c r="AZ731" s="794"/>
      <c r="BA731" s="794"/>
      <c r="BB731" s="794"/>
      <c r="BC731" s="794"/>
      <c r="BD731" s="794"/>
      <c r="BE731" s="794"/>
      <c r="BF731" s="794"/>
      <c r="BG731" s="794"/>
      <c r="BH731" s="794"/>
      <c r="BI731" s="794"/>
      <c r="BJ731" s="794"/>
      <c r="BK731" s="794"/>
      <c r="BL731" s="794"/>
      <c r="BM731" s="794"/>
      <c r="BN731" s="812" t="str">
        <f t="shared" si="174"/>
        <v/>
      </c>
      <c r="BO731" s="806" t="str">
        <f t="shared" si="175"/>
        <v/>
      </c>
      <c r="BP731" s="807" t="str">
        <f t="shared" si="176"/>
        <v/>
      </c>
      <c r="BQ731" s="807" t="str">
        <f t="shared" si="177"/>
        <v/>
      </c>
      <c r="BR731" s="808" t="str">
        <f t="shared" si="178"/>
        <v/>
      </c>
      <c r="BS731" s="793"/>
      <c r="BT731" s="794"/>
      <c r="BU731" s="794"/>
      <c r="BV731" s="794"/>
      <c r="BW731" s="794"/>
      <c r="BX731" s="794"/>
      <c r="BY731" s="794"/>
      <c r="BZ731" s="794"/>
      <c r="CA731" s="794"/>
      <c r="CB731" s="794"/>
      <c r="CC731" s="794"/>
      <c r="CD731" s="794"/>
      <c r="CE731" s="794"/>
      <c r="CF731" s="794"/>
      <c r="CG731" s="794"/>
      <c r="CH731" s="794"/>
      <c r="CI731" s="794"/>
      <c r="CJ731" s="794"/>
      <c r="CK731" s="794"/>
      <c r="CL731" s="794"/>
      <c r="CM731" s="794"/>
      <c r="CN731" s="794"/>
      <c r="CO731" s="794"/>
      <c r="CP731" s="794"/>
      <c r="CQ731" s="794"/>
      <c r="CR731" s="794"/>
      <c r="CS731" s="794"/>
      <c r="CT731" s="794"/>
      <c r="CU731" s="794"/>
      <c r="CV731" s="794"/>
      <c r="CW731" s="794"/>
      <c r="CX731" s="794"/>
      <c r="CY731" s="794"/>
      <c r="CZ731" s="794"/>
      <c r="DA731" s="794"/>
      <c r="DB731" s="794"/>
      <c r="DC731" s="794"/>
      <c r="DD731" s="794"/>
      <c r="DE731" s="794"/>
      <c r="DF731" s="794"/>
      <c r="DG731" s="794"/>
      <c r="DH731" s="794"/>
      <c r="DI731" s="794"/>
      <c r="DJ731" s="794"/>
      <c r="DK731" s="794"/>
      <c r="DL731" s="794"/>
      <c r="DM731" s="794"/>
      <c r="DN731" s="794"/>
      <c r="DO731" s="794"/>
      <c r="DP731" s="794"/>
      <c r="DQ731" s="794"/>
      <c r="DR731" s="812" t="str">
        <f t="shared" si="184"/>
        <v/>
      </c>
      <c r="DS731" s="806" t="str">
        <f t="shared" si="185"/>
        <v/>
      </c>
      <c r="DT731" s="807" t="str">
        <f t="shared" si="186"/>
        <v/>
      </c>
      <c r="DU731" s="807" t="str">
        <f t="shared" si="187"/>
        <v/>
      </c>
      <c r="DV731" s="808" t="str">
        <f t="shared" si="188"/>
        <v/>
      </c>
      <c r="DW731" s="793"/>
      <c r="DX731" s="794"/>
      <c r="DY731" s="794"/>
      <c r="DZ731" s="794"/>
      <c r="EA731" s="794"/>
      <c r="EB731" s="794"/>
      <c r="EC731" s="794"/>
      <c r="ED731" s="794"/>
      <c r="EE731" s="794"/>
      <c r="EF731" s="794"/>
      <c r="EG731" s="794"/>
      <c r="EH731" s="794"/>
      <c r="EI731" s="794"/>
      <c r="EJ731" s="794"/>
      <c r="EK731" s="794"/>
      <c r="EL731" s="794"/>
      <c r="EM731" s="794"/>
      <c r="EN731" s="794"/>
      <c r="EO731" s="794"/>
      <c r="EP731" s="794"/>
      <c r="EQ731" s="794"/>
      <c r="ER731" s="794"/>
      <c r="ES731" s="794"/>
      <c r="ET731" s="794"/>
      <c r="EU731" s="794"/>
      <c r="EV731" s="794"/>
      <c r="EW731" s="794"/>
      <c r="EX731" s="794"/>
      <c r="EY731" s="794"/>
      <c r="EZ731" s="794"/>
      <c r="FA731" s="794"/>
      <c r="FB731" s="794"/>
      <c r="FC731" s="794"/>
      <c r="FD731" s="794"/>
      <c r="FE731" s="794"/>
      <c r="FF731" s="794"/>
      <c r="FG731" s="794"/>
      <c r="FH731" s="794"/>
      <c r="FI731" s="794"/>
      <c r="FJ731" s="794"/>
      <c r="FK731" s="794"/>
      <c r="FL731" s="794"/>
      <c r="FM731" s="794"/>
      <c r="FN731" s="794"/>
      <c r="FO731" s="794"/>
      <c r="FP731" s="794"/>
      <c r="FQ731" s="794"/>
      <c r="FR731" s="794"/>
      <c r="FS731" s="794"/>
      <c r="FT731" s="794"/>
      <c r="FU731" s="794"/>
      <c r="FV731" s="812" t="str">
        <f t="shared" si="179"/>
        <v/>
      </c>
      <c r="FW731" s="806" t="str">
        <f t="shared" si="180"/>
        <v/>
      </c>
      <c r="FX731" s="807" t="str">
        <f t="shared" si="181"/>
        <v/>
      </c>
      <c r="FY731" s="807" t="str">
        <f t="shared" si="182"/>
        <v/>
      </c>
      <c r="FZ731" s="808" t="str">
        <f t="shared" si="183"/>
        <v/>
      </c>
    </row>
    <row r="732" spans="14:182" x14ac:dyDescent="0.2">
      <c r="N732" s="804">
        <f>IF(ISNUMBER(AirVision!A731),SUM(AirVision!A731),"")</f>
        <v>0</v>
      </c>
      <c r="O732" s="793"/>
      <c r="P732" s="794"/>
      <c r="Q732" s="794"/>
      <c r="R732" s="794"/>
      <c r="S732" s="794"/>
      <c r="T732" s="794"/>
      <c r="U732" s="794"/>
      <c r="V732" s="794"/>
      <c r="W732" s="794"/>
      <c r="X732" s="794"/>
      <c r="Y732" s="794"/>
      <c r="Z732" s="794"/>
      <c r="AA732" s="794"/>
      <c r="AB732" s="794"/>
      <c r="AC732" s="794"/>
      <c r="AD732" s="794"/>
      <c r="AE732" s="794"/>
      <c r="AF732" s="794"/>
      <c r="AG732" s="794"/>
      <c r="AH732" s="794"/>
      <c r="AI732" s="794"/>
      <c r="AJ732" s="794"/>
      <c r="AK732" s="794"/>
      <c r="AL732" s="794"/>
      <c r="AM732" s="794"/>
      <c r="AN732" s="794"/>
      <c r="AO732" s="794"/>
      <c r="AP732" s="794"/>
      <c r="AQ732" s="794"/>
      <c r="AR732" s="794"/>
      <c r="AS732" s="794"/>
      <c r="AT732" s="794"/>
      <c r="AU732" s="794"/>
      <c r="AV732" s="794"/>
      <c r="AW732" s="794"/>
      <c r="AX732" s="794"/>
      <c r="AY732" s="794"/>
      <c r="AZ732" s="794"/>
      <c r="BA732" s="794"/>
      <c r="BB732" s="794"/>
      <c r="BC732" s="794"/>
      <c r="BD732" s="794"/>
      <c r="BE732" s="794"/>
      <c r="BF732" s="794"/>
      <c r="BG732" s="794"/>
      <c r="BH732" s="794"/>
      <c r="BI732" s="794"/>
      <c r="BJ732" s="794"/>
      <c r="BK732" s="794"/>
      <c r="BL732" s="794"/>
      <c r="BM732" s="794"/>
      <c r="BN732" s="812" t="str">
        <f t="shared" si="174"/>
        <v/>
      </c>
      <c r="BO732" s="806" t="str">
        <f t="shared" si="175"/>
        <v/>
      </c>
      <c r="BP732" s="807" t="str">
        <f t="shared" si="176"/>
        <v/>
      </c>
      <c r="BQ732" s="807" t="str">
        <f t="shared" si="177"/>
        <v/>
      </c>
      <c r="BR732" s="808" t="str">
        <f t="shared" si="178"/>
        <v/>
      </c>
      <c r="BS732" s="793"/>
      <c r="BT732" s="794"/>
      <c r="BU732" s="794"/>
      <c r="BV732" s="794"/>
      <c r="BW732" s="794"/>
      <c r="BX732" s="794"/>
      <c r="BY732" s="794"/>
      <c r="BZ732" s="794"/>
      <c r="CA732" s="794"/>
      <c r="CB732" s="794"/>
      <c r="CC732" s="794"/>
      <c r="CD732" s="794"/>
      <c r="CE732" s="794"/>
      <c r="CF732" s="794"/>
      <c r="CG732" s="794"/>
      <c r="CH732" s="794"/>
      <c r="CI732" s="794"/>
      <c r="CJ732" s="794"/>
      <c r="CK732" s="794"/>
      <c r="CL732" s="794"/>
      <c r="CM732" s="794"/>
      <c r="CN732" s="794"/>
      <c r="CO732" s="794"/>
      <c r="CP732" s="794"/>
      <c r="CQ732" s="794"/>
      <c r="CR732" s="794"/>
      <c r="CS732" s="794"/>
      <c r="CT732" s="794"/>
      <c r="CU732" s="794"/>
      <c r="CV732" s="794"/>
      <c r="CW732" s="794"/>
      <c r="CX732" s="794"/>
      <c r="CY732" s="794"/>
      <c r="CZ732" s="794"/>
      <c r="DA732" s="794"/>
      <c r="DB732" s="794"/>
      <c r="DC732" s="794"/>
      <c r="DD732" s="794"/>
      <c r="DE732" s="794"/>
      <c r="DF732" s="794"/>
      <c r="DG732" s="794"/>
      <c r="DH732" s="794"/>
      <c r="DI732" s="794"/>
      <c r="DJ732" s="794"/>
      <c r="DK732" s="794"/>
      <c r="DL732" s="794"/>
      <c r="DM732" s="794"/>
      <c r="DN732" s="794"/>
      <c r="DO732" s="794"/>
      <c r="DP732" s="794"/>
      <c r="DQ732" s="794"/>
      <c r="DR732" s="812" t="str">
        <f t="shared" si="184"/>
        <v/>
      </c>
      <c r="DS732" s="806" t="str">
        <f t="shared" si="185"/>
        <v/>
      </c>
      <c r="DT732" s="807" t="str">
        <f t="shared" si="186"/>
        <v/>
      </c>
      <c r="DU732" s="807" t="str">
        <f t="shared" si="187"/>
        <v/>
      </c>
      <c r="DV732" s="808" t="str">
        <f t="shared" si="188"/>
        <v/>
      </c>
      <c r="DW732" s="793"/>
      <c r="DX732" s="794"/>
      <c r="DY732" s="794"/>
      <c r="DZ732" s="794"/>
      <c r="EA732" s="794"/>
      <c r="EB732" s="794"/>
      <c r="EC732" s="794"/>
      <c r="ED732" s="794"/>
      <c r="EE732" s="794"/>
      <c r="EF732" s="794"/>
      <c r="EG732" s="794"/>
      <c r="EH732" s="794"/>
      <c r="EI732" s="794"/>
      <c r="EJ732" s="794"/>
      <c r="EK732" s="794"/>
      <c r="EL732" s="794"/>
      <c r="EM732" s="794"/>
      <c r="EN732" s="794"/>
      <c r="EO732" s="794"/>
      <c r="EP732" s="794"/>
      <c r="EQ732" s="794"/>
      <c r="ER732" s="794"/>
      <c r="ES732" s="794"/>
      <c r="ET732" s="794"/>
      <c r="EU732" s="794"/>
      <c r="EV732" s="794"/>
      <c r="EW732" s="794"/>
      <c r="EX732" s="794"/>
      <c r="EY732" s="794"/>
      <c r="EZ732" s="794"/>
      <c r="FA732" s="794"/>
      <c r="FB732" s="794"/>
      <c r="FC732" s="794"/>
      <c r="FD732" s="794"/>
      <c r="FE732" s="794"/>
      <c r="FF732" s="794"/>
      <c r="FG732" s="794"/>
      <c r="FH732" s="794"/>
      <c r="FI732" s="794"/>
      <c r="FJ732" s="794"/>
      <c r="FK732" s="794"/>
      <c r="FL732" s="794"/>
      <c r="FM732" s="794"/>
      <c r="FN732" s="794"/>
      <c r="FO732" s="794"/>
      <c r="FP732" s="794"/>
      <c r="FQ732" s="794"/>
      <c r="FR732" s="794"/>
      <c r="FS732" s="794"/>
      <c r="FT732" s="794"/>
      <c r="FU732" s="794"/>
      <c r="FV732" s="812" t="str">
        <f t="shared" si="179"/>
        <v/>
      </c>
      <c r="FW732" s="806" t="str">
        <f t="shared" si="180"/>
        <v/>
      </c>
      <c r="FX732" s="807" t="str">
        <f t="shared" si="181"/>
        <v/>
      </c>
      <c r="FY732" s="807" t="str">
        <f t="shared" si="182"/>
        <v/>
      </c>
      <c r="FZ732" s="808" t="str">
        <f t="shared" si="183"/>
        <v/>
      </c>
    </row>
    <row r="733" spans="14:182" x14ac:dyDescent="0.2">
      <c r="N733" s="804">
        <f>IF(ISNUMBER(AirVision!A732),SUM(AirVision!A732),"")</f>
        <v>0</v>
      </c>
      <c r="O733" s="793"/>
      <c r="P733" s="794"/>
      <c r="Q733" s="794"/>
      <c r="R733" s="794"/>
      <c r="S733" s="794"/>
      <c r="T733" s="794"/>
      <c r="U733" s="794"/>
      <c r="V733" s="794"/>
      <c r="W733" s="794"/>
      <c r="X733" s="794"/>
      <c r="Y733" s="794"/>
      <c r="Z733" s="794"/>
      <c r="AA733" s="794"/>
      <c r="AB733" s="794"/>
      <c r="AC733" s="794"/>
      <c r="AD733" s="794"/>
      <c r="AE733" s="794"/>
      <c r="AF733" s="794"/>
      <c r="AG733" s="794"/>
      <c r="AH733" s="794"/>
      <c r="AI733" s="794"/>
      <c r="AJ733" s="794"/>
      <c r="AK733" s="794"/>
      <c r="AL733" s="794"/>
      <c r="AM733" s="794"/>
      <c r="AN733" s="794"/>
      <c r="AO733" s="794"/>
      <c r="AP733" s="794"/>
      <c r="AQ733" s="794"/>
      <c r="AR733" s="794"/>
      <c r="AS733" s="794"/>
      <c r="AT733" s="794"/>
      <c r="AU733" s="794"/>
      <c r="AV733" s="794"/>
      <c r="AW733" s="794"/>
      <c r="AX733" s="794"/>
      <c r="AY733" s="794"/>
      <c r="AZ733" s="794"/>
      <c r="BA733" s="794"/>
      <c r="BB733" s="794"/>
      <c r="BC733" s="794"/>
      <c r="BD733" s="794"/>
      <c r="BE733" s="794"/>
      <c r="BF733" s="794"/>
      <c r="BG733" s="794"/>
      <c r="BH733" s="794"/>
      <c r="BI733" s="794"/>
      <c r="BJ733" s="794"/>
      <c r="BK733" s="794"/>
      <c r="BL733" s="794"/>
      <c r="BM733" s="794"/>
      <c r="BN733" s="812" t="str">
        <f t="shared" si="174"/>
        <v/>
      </c>
      <c r="BO733" s="806" t="str">
        <f t="shared" si="175"/>
        <v/>
      </c>
      <c r="BP733" s="807" t="str">
        <f t="shared" si="176"/>
        <v/>
      </c>
      <c r="BQ733" s="807" t="str">
        <f t="shared" si="177"/>
        <v/>
      </c>
      <c r="BR733" s="808" t="str">
        <f t="shared" si="178"/>
        <v/>
      </c>
      <c r="BS733" s="793"/>
      <c r="BT733" s="794"/>
      <c r="BU733" s="794"/>
      <c r="BV733" s="794"/>
      <c r="BW733" s="794"/>
      <c r="BX733" s="794"/>
      <c r="BY733" s="794"/>
      <c r="BZ733" s="794"/>
      <c r="CA733" s="794"/>
      <c r="CB733" s="794"/>
      <c r="CC733" s="794"/>
      <c r="CD733" s="794"/>
      <c r="CE733" s="794"/>
      <c r="CF733" s="794"/>
      <c r="CG733" s="794"/>
      <c r="CH733" s="794"/>
      <c r="CI733" s="794"/>
      <c r="CJ733" s="794"/>
      <c r="CK733" s="794"/>
      <c r="CL733" s="794"/>
      <c r="CM733" s="794"/>
      <c r="CN733" s="794"/>
      <c r="CO733" s="794"/>
      <c r="CP733" s="794"/>
      <c r="CQ733" s="794"/>
      <c r="CR733" s="794"/>
      <c r="CS733" s="794"/>
      <c r="CT733" s="794"/>
      <c r="CU733" s="794"/>
      <c r="CV733" s="794"/>
      <c r="CW733" s="794"/>
      <c r="CX733" s="794"/>
      <c r="CY733" s="794"/>
      <c r="CZ733" s="794"/>
      <c r="DA733" s="794"/>
      <c r="DB733" s="794"/>
      <c r="DC733" s="794"/>
      <c r="DD733" s="794"/>
      <c r="DE733" s="794"/>
      <c r="DF733" s="794"/>
      <c r="DG733" s="794"/>
      <c r="DH733" s="794"/>
      <c r="DI733" s="794"/>
      <c r="DJ733" s="794"/>
      <c r="DK733" s="794"/>
      <c r="DL733" s="794"/>
      <c r="DM733" s="794"/>
      <c r="DN733" s="794"/>
      <c r="DO733" s="794"/>
      <c r="DP733" s="794"/>
      <c r="DQ733" s="794"/>
      <c r="DR733" s="812" t="str">
        <f t="shared" si="184"/>
        <v/>
      </c>
      <c r="DS733" s="806" t="str">
        <f t="shared" si="185"/>
        <v/>
      </c>
      <c r="DT733" s="807" t="str">
        <f t="shared" si="186"/>
        <v/>
      </c>
      <c r="DU733" s="807" t="str">
        <f t="shared" si="187"/>
        <v/>
      </c>
      <c r="DV733" s="808" t="str">
        <f t="shared" si="188"/>
        <v/>
      </c>
      <c r="DW733" s="793"/>
      <c r="DX733" s="794"/>
      <c r="DY733" s="794"/>
      <c r="DZ733" s="794"/>
      <c r="EA733" s="794"/>
      <c r="EB733" s="794"/>
      <c r="EC733" s="794"/>
      <c r="ED733" s="794"/>
      <c r="EE733" s="794"/>
      <c r="EF733" s="794"/>
      <c r="EG733" s="794"/>
      <c r="EH733" s="794"/>
      <c r="EI733" s="794"/>
      <c r="EJ733" s="794"/>
      <c r="EK733" s="794"/>
      <c r="EL733" s="794"/>
      <c r="EM733" s="794"/>
      <c r="EN733" s="794"/>
      <c r="EO733" s="794"/>
      <c r="EP733" s="794"/>
      <c r="EQ733" s="794"/>
      <c r="ER733" s="794"/>
      <c r="ES733" s="794"/>
      <c r="ET733" s="794"/>
      <c r="EU733" s="794"/>
      <c r="EV733" s="794"/>
      <c r="EW733" s="794"/>
      <c r="EX733" s="794"/>
      <c r="EY733" s="794"/>
      <c r="EZ733" s="794"/>
      <c r="FA733" s="794"/>
      <c r="FB733" s="794"/>
      <c r="FC733" s="794"/>
      <c r="FD733" s="794"/>
      <c r="FE733" s="794"/>
      <c r="FF733" s="794"/>
      <c r="FG733" s="794"/>
      <c r="FH733" s="794"/>
      <c r="FI733" s="794"/>
      <c r="FJ733" s="794"/>
      <c r="FK733" s="794"/>
      <c r="FL733" s="794"/>
      <c r="FM733" s="794"/>
      <c r="FN733" s="794"/>
      <c r="FO733" s="794"/>
      <c r="FP733" s="794"/>
      <c r="FQ733" s="794"/>
      <c r="FR733" s="794"/>
      <c r="FS733" s="794"/>
      <c r="FT733" s="794"/>
      <c r="FU733" s="794"/>
      <c r="FV733" s="812" t="str">
        <f t="shared" si="179"/>
        <v/>
      </c>
      <c r="FW733" s="806" t="str">
        <f t="shared" si="180"/>
        <v/>
      </c>
      <c r="FX733" s="807" t="str">
        <f t="shared" si="181"/>
        <v/>
      </c>
      <c r="FY733" s="807" t="str">
        <f t="shared" si="182"/>
        <v/>
      </c>
      <c r="FZ733" s="808" t="str">
        <f t="shared" si="183"/>
        <v/>
      </c>
    </row>
    <row r="734" spans="14:182" x14ac:dyDescent="0.2">
      <c r="N734" s="804">
        <f>IF(ISNUMBER(AirVision!A733),SUM(AirVision!A733),"")</f>
        <v>0</v>
      </c>
      <c r="O734" s="793"/>
      <c r="P734" s="794"/>
      <c r="Q734" s="794"/>
      <c r="R734" s="794"/>
      <c r="S734" s="794"/>
      <c r="T734" s="794"/>
      <c r="U734" s="794"/>
      <c r="V734" s="794"/>
      <c r="W734" s="794"/>
      <c r="X734" s="794"/>
      <c r="Y734" s="794"/>
      <c r="Z734" s="794"/>
      <c r="AA734" s="794"/>
      <c r="AB734" s="794"/>
      <c r="AC734" s="794"/>
      <c r="AD734" s="794"/>
      <c r="AE734" s="794"/>
      <c r="AF734" s="794"/>
      <c r="AG734" s="794"/>
      <c r="AH734" s="794"/>
      <c r="AI734" s="794"/>
      <c r="AJ734" s="794"/>
      <c r="AK734" s="794"/>
      <c r="AL734" s="794"/>
      <c r="AM734" s="794"/>
      <c r="AN734" s="794"/>
      <c r="AO734" s="794"/>
      <c r="AP734" s="794"/>
      <c r="AQ734" s="794"/>
      <c r="AR734" s="794"/>
      <c r="AS734" s="794"/>
      <c r="AT734" s="794"/>
      <c r="AU734" s="794"/>
      <c r="AV734" s="794"/>
      <c r="AW734" s="794"/>
      <c r="AX734" s="794"/>
      <c r="AY734" s="794"/>
      <c r="AZ734" s="794"/>
      <c r="BA734" s="794"/>
      <c r="BB734" s="794"/>
      <c r="BC734" s="794"/>
      <c r="BD734" s="794"/>
      <c r="BE734" s="794"/>
      <c r="BF734" s="794"/>
      <c r="BG734" s="794"/>
      <c r="BH734" s="794"/>
      <c r="BI734" s="794"/>
      <c r="BJ734" s="794"/>
      <c r="BK734" s="794"/>
      <c r="BL734" s="794"/>
      <c r="BM734" s="794"/>
      <c r="BN734" s="812" t="str">
        <f t="shared" si="174"/>
        <v/>
      </c>
      <c r="BO734" s="806" t="str">
        <f t="shared" si="175"/>
        <v/>
      </c>
      <c r="BP734" s="807" t="str">
        <f t="shared" si="176"/>
        <v/>
      </c>
      <c r="BQ734" s="807" t="str">
        <f t="shared" si="177"/>
        <v/>
      </c>
      <c r="BR734" s="808" t="str">
        <f t="shared" si="178"/>
        <v/>
      </c>
      <c r="BS734" s="793"/>
      <c r="BT734" s="794"/>
      <c r="BU734" s="794"/>
      <c r="BV734" s="794"/>
      <c r="BW734" s="794"/>
      <c r="BX734" s="794"/>
      <c r="BY734" s="794"/>
      <c r="BZ734" s="794"/>
      <c r="CA734" s="794"/>
      <c r="CB734" s="794"/>
      <c r="CC734" s="794"/>
      <c r="CD734" s="794"/>
      <c r="CE734" s="794"/>
      <c r="CF734" s="794"/>
      <c r="CG734" s="794"/>
      <c r="CH734" s="794"/>
      <c r="CI734" s="794"/>
      <c r="CJ734" s="794"/>
      <c r="CK734" s="794"/>
      <c r="CL734" s="794"/>
      <c r="CM734" s="794"/>
      <c r="CN734" s="794"/>
      <c r="CO734" s="794"/>
      <c r="CP734" s="794"/>
      <c r="CQ734" s="794"/>
      <c r="CR734" s="794"/>
      <c r="CS734" s="794"/>
      <c r="CT734" s="794"/>
      <c r="CU734" s="794"/>
      <c r="CV734" s="794"/>
      <c r="CW734" s="794"/>
      <c r="CX734" s="794"/>
      <c r="CY734" s="794"/>
      <c r="CZ734" s="794"/>
      <c r="DA734" s="794"/>
      <c r="DB734" s="794"/>
      <c r="DC734" s="794"/>
      <c r="DD734" s="794"/>
      <c r="DE734" s="794"/>
      <c r="DF734" s="794"/>
      <c r="DG734" s="794"/>
      <c r="DH734" s="794"/>
      <c r="DI734" s="794"/>
      <c r="DJ734" s="794"/>
      <c r="DK734" s="794"/>
      <c r="DL734" s="794"/>
      <c r="DM734" s="794"/>
      <c r="DN734" s="794"/>
      <c r="DO734" s="794"/>
      <c r="DP734" s="794"/>
      <c r="DQ734" s="794"/>
      <c r="DR734" s="812" t="str">
        <f t="shared" si="184"/>
        <v/>
      </c>
      <c r="DS734" s="806" t="str">
        <f t="shared" si="185"/>
        <v/>
      </c>
      <c r="DT734" s="807" t="str">
        <f t="shared" si="186"/>
        <v/>
      </c>
      <c r="DU734" s="807" t="str">
        <f t="shared" si="187"/>
        <v/>
      </c>
      <c r="DV734" s="808" t="str">
        <f t="shared" si="188"/>
        <v/>
      </c>
      <c r="DW734" s="793"/>
      <c r="DX734" s="794"/>
      <c r="DY734" s="794"/>
      <c r="DZ734" s="794"/>
      <c r="EA734" s="794"/>
      <c r="EB734" s="794"/>
      <c r="EC734" s="794"/>
      <c r="ED734" s="794"/>
      <c r="EE734" s="794"/>
      <c r="EF734" s="794"/>
      <c r="EG734" s="794"/>
      <c r="EH734" s="794"/>
      <c r="EI734" s="794"/>
      <c r="EJ734" s="794"/>
      <c r="EK734" s="794"/>
      <c r="EL734" s="794"/>
      <c r="EM734" s="794"/>
      <c r="EN734" s="794"/>
      <c r="EO734" s="794"/>
      <c r="EP734" s="794"/>
      <c r="EQ734" s="794"/>
      <c r="ER734" s="794"/>
      <c r="ES734" s="794"/>
      <c r="ET734" s="794"/>
      <c r="EU734" s="794"/>
      <c r="EV734" s="794"/>
      <c r="EW734" s="794"/>
      <c r="EX734" s="794"/>
      <c r="EY734" s="794"/>
      <c r="EZ734" s="794"/>
      <c r="FA734" s="794"/>
      <c r="FB734" s="794"/>
      <c r="FC734" s="794"/>
      <c r="FD734" s="794"/>
      <c r="FE734" s="794"/>
      <c r="FF734" s="794"/>
      <c r="FG734" s="794"/>
      <c r="FH734" s="794"/>
      <c r="FI734" s="794"/>
      <c r="FJ734" s="794"/>
      <c r="FK734" s="794"/>
      <c r="FL734" s="794"/>
      <c r="FM734" s="794"/>
      <c r="FN734" s="794"/>
      <c r="FO734" s="794"/>
      <c r="FP734" s="794"/>
      <c r="FQ734" s="794"/>
      <c r="FR734" s="794"/>
      <c r="FS734" s="794"/>
      <c r="FT734" s="794"/>
      <c r="FU734" s="794"/>
      <c r="FV734" s="812" t="str">
        <f t="shared" si="179"/>
        <v/>
      </c>
      <c r="FW734" s="806" t="str">
        <f t="shared" si="180"/>
        <v/>
      </c>
      <c r="FX734" s="807" t="str">
        <f t="shared" si="181"/>
        <v/>
      </c>
      <c r="FY734" s="807" t="str">
        <f t="shared" si="182"/>
        <v/>
      </c>
      <c r="FZ734" s="808" t="str">
        <f t="shared" si="183"/>
        <v/>
      </c>
    </row>
    <row r="735" spans="14:182" x14ac:dyDescent="0.2">
      <c r="N735" s="804">
        <f>IF(ISNUMBER(AirVision!A734),SUM(AirVision!A734),"")</f>
        <v>0</v>
      </c>
      <c r="O735" s="793"/>
      <c r="P735" s="794"/>
      <c r="Q735" s="794"/>
      <c r="R735" s="794"/>
      <c r="S735" s="794"/>
      <c r="T735" s="794"/>
      <c r="U735" s="794"/>
      <c r="V735" s="794"/>
      <c r="W735" s="794"/>
      <c r="X735" s="794"/>
      <c r="Y735" s="794"/>
      <c r="Z735" s="794"/>
      <c r="AA735" s="794"/>
      <c r="AB735" s="794"/>
      <c r="AC735" s="794"/>
      <c r="AD735" s="794"/>
      <c r="AE735" s="794"/>
      <c r="AF735" s="794"/>
      <c r="AG735" s="794"/>
      <c r="AH735" s="794"/>
      <c r="AI735" s="794"/>
      <c r="AJ735" s="794"/>
      <c r="AK735" s="794"/>
      <c r="AL735" s="794"/>
      <c r="AM735" s="794"/>
      <c r="AN735" s="794"/>
      <c r="AO735" s="794"/>
      <c r="AP735" s="794"/>
      <c r="AQ735" s="794"/>
      <c r="AR735" s="794"/>
      <c r="AS735" s="794"/>
      <c r="AT735" s="794"/>
      <c r="AU735" s="794"/>
      <c r="AV735" s="794"/>
      <c r="AW735" s="794"/>
      <c r="AX735" s="794"/>
      <c r="AY735" s="794"/>
      <c r="AZ735" s="794"/>
      <c r="BA735" s="794"/>
      <c r="BB735" s="794"/>
      <c r="BC735" s="794"/>
      <c r="BD735" s="794"/>
      <c r="BE735" s="794"/>
      <c r="BF735" s="794"/>
      <c r="BG735" s="794"/>
      <c r="BH735" s="794"/>
      <c r="BI735" s="794"/>
      <c r="BJ735" s="794"/>
      <c r="BK735" s="794"/>
      <c r="BL735" s="794"/>
      <c r="BM735" s="794"/>
      <c r="BN735" s="812" t="str">
        <f t="shared" si="174"/>
        <v/>
      </c>
      <c r="BO735" s="806" t="str">
        <f t="shared" si="175"/>
        <v/>
      </c>
      <c r="BP735" s="807" t="str">
        <f t="shared" si="176"/>
        <v/>
      </c>
      <c r="BQ735" s="807" t="str">
        <f t="shared" si="177"/>
        <v/>
      </c>
      <c r="BR735" s="808" t="str">
        <f t="shared" si="178"/>
        <v/>
      </c>
      <c r="BS735" s="793"/>
      <c r="BT735" s="794"/>
      <c r="BU735" s="794"/>
      <c r="BV735" s="794"/>
      <c r="BW735" s="794"/>
      <c r="BX735" s="794"/>
      <c r="BY735" s="794"/>
      <c r="BZ735" s="794"/>
      <c r="CA735" s="794"/>
      <c r="CB735" s="794"/>
      <c r="CC735" s="794"/>
      <c r="CD735" s="794"/>
      <c r="CE735" s="794"/>
      <c r="CF735" s="794"/>
      <c r="CG735" s="794"/>
      <c r="CH735" s="794"/>
      <c r="CI735" s="794"/>
      <c r="CJ735" s="794"/>
      <c r="CK735" s="794"/>
      <c r="CL735" s="794"/>
      <c r="CM735" s="794"/>
      <c r="CN735" s="794"/>
      <c r="CO735" s="794"/>
      <c r="CP735" s="794"/>
      <c r="CQ735" s="794"/>
      <c r="CR735" s="794"/>
      <c r="CS735" s="794"/>
      <c r="CT735" s="794"/>
      <c r="CU735" s="794"/>
      <c r="CV735" s="794"/>
      <c r="CW735" s="794"/>
      <c r="CX735" s="794"/>
      <c r="CY735" s="794"/>
      <c r="CZ735" s="794"/>
      <c r="DA735" s="794"/>
      <c r="DB735" s="794"/>
      <c r="DC735" s="794"/>
      <c r="DD735" s="794"/>
      <c r="DE735" s="794"/>
      <c r="DF735" s="794"/>
      <c r="DG735" s="794"/>
      <c r="DH735" s="794"/>
      <c r="DI735" s="794"/>
      <c r="DJ735" s="794"/>
      <c r="DK735" s="794"/>
      <c r="DL735" s="794"/>
      <c r="DM735" s="794"/>
      <c r="DN735" s="794"/>
      <c r="DO735" s="794"/>
      <c r="DP735" s="794"/>
      <c r="DQ735" s="794"/>
      <c r="DR735" s="812" t="str">
        <f t="shared" si="184"/>
        <v/>
      </c>
      <c r="DS735" s="806" t="str">
        <f t="shared" si="185"/>
        <v/>
      </c>
      <c r="DT735" s="807" t="str">
        <f t="shared" si="186"/>
        <v/>
      </c>
      <c r="DU735" s="807" t="str">
        <f t="shared" si="187"/>
        <v/>
      </c>
      <c r="DV735" s="808" t="str">
        <f t="shared" si="188"/>
        <v/>
      </c>
      <c r="DW735" s="793"/>
      <c r="DX735" s="794"/>
      <c r="DY735" s="794"/>
      <c r="DZ735" s="794"/>
      <c r="EA735" s="794"/>
      <c r="EB735" s="794"/>
      <c r="EC735" s="794"/>
      <c r="ED735" s="794"/>
      <c r="EE735" s="794"/>
      <c r="EF735" s="794"/>
      <c r="EG735" s="794"/>
      <c r="EH735" s="794"/>
      <c r="EI735" s="794"/>
      <c r="EJ735" s="794"/>
      <c r="EK735" s="794"/>
      <c r="EL735" s="794"/>
      <c r="EM735" s="794"/>
      <c r="EN735" s="794"/>
      <c r="EO735" s="794"/>
      <c r="EP735" s="794"/>
      <c r="EQ735" s="794"/>
      <c r="ER735" s="794"/>
      <c r="ES735" s="794"/>
      <c r="ET735" s="794"/>
      <c r="EU735" s="794"/>
      <c r="EV735" s="794"/>
      <c r="EW735" s="794"/>
      <c r="EX735" s="794"/>
      <c r="EY735" s="794"/>
      <c r="EZ735" s="794"/>
      <c r="FA735" s="794"/>
      <c r="FB735" s="794"/>
      <c r="FC735" s="794"/>
      <c r="FD735" s="794"/>
      <c r="FE735" s="794"/>
      <c r="FF735" s="794"/>
      <c r="FG735" s="794"/>
      <c r="FH735" s="794"/>
      <c r="FI735" s="794"/>
      <c r="FJ735" s="794"/>
      <c r="FK735" s="794"/>
      <c r="FL735" s="794"/>
      <c r="FM735" s="794"/>
      <c r="FN735" s="794"/>
      <c r="FO735" s="794"/>
      <c r="FP735" s="794"/>
      <c r="FQ735" s="794"/>
      <c r="FR735" s="794"/>
      <c r="FS735" s="794"/>
      <c r="FT735" s="794"/>
      <c r="FU735" s="794"/>
      <c r="FV735" s="812" t="str">
        <f t="shared" si="179"/>
        <v/>
      </c>
      <c r="FW735" s="806" t="str">
        <f t="shared" si="180"/>
        <v/>
      </c>
      <c r="FX735" s="807" t="str">
        <f t="shared" si="181"/>
        <v/>
      </c>
      <c r="FY735" s="807" t="str">
        <f t="shared" si="182"/>
        <v/>
      </c>
      <c r="FZ735" s="808" t="str">
        <f t="shared" si="183"/>
        <v/>
      </c>
    </row>
    <row r="736" spans="14:182" x14ac:dyDescent="0.2">
      <c r="N736" s="804">
        <f>IF(ISNUMBER(AirVision!A735),SUM(AirVision!A735),"")</f>
        <v>0</v>
      </c>
      <c r="O736" s="793"/>
      <c r="P736" s="794"/>
      <c r="Q736" s="794"/>
      <c r="R736" s="794"/>
      <c r="S736" s="794"/>
      <c r="T736" s="794"/>
      <c r="U736" s="794"/>
      <c r="V736" s="794"/>
      <c r="W736" s="794"/>
      <c r="X736" s="794"/>
      <c r="Y736" s="794"/>
      <c r="Z736" s="794"/>
      <c r="AA736" s="794"/>
      <c r="AB736" s="794"/>
      <c r="AC736" s="794"/>
      <c r="AD736" s="794"/>
      <c r="AE736" s="794"/>
      <c r="AF736" s="794"/>
      <c r="AG736" s="794"/>
      <c r="AH736" s="794"/>
      <c r="AI736" s="794"/>
      <c r="AJ736" s="794"/>
      <c r="AK736" s="794"/>
      <c r="AL736" s="794"/>
      <c r="AM736" s="794"/>
      <c r="AN736" s="794"/>
      <c r="AO736" s="794"/>
      <c r="AP736" s="794"/>
      <c r="AQ736" s="794"/>
      <c r="AR736" s="794"/>
      <c r="AS736" s="794"/>
      <c r="AT736" s="794"/>
      <c r="AU736" s="794"/>
      <c r="AV736" s="794"/>
      <c r="AW736" s="794"/>
      <c r="AX736" s="794"/>
      <c r="AY736" s="794"/>
      <c r="AZ736" s="794"/>
      <c r="BA736" s="794"/>
      <c r="BB736" s="794"/>
      <c r="BC736" s="794"/>
      <c r="BD736" s="794"/>
      <c r="BE736" s="794"/>
      <c r="BF736" s="794"/>
      <c r="BG736" s="794"/>
      <c r="BH736" s="794"/>
      <c r="BI736" s="794"/>
      <c r="BJ736" s="794"/>
      <c r="BK736" s="794"/>
      <c r="BL736" s="794"/>
      <c r="BM736" s="794"/>
      <c r="BN736" s="812" t="str">
        <f t="shared" si="174"/>
        <v/>
      </c>
      <c r="BO736" s="806" t="str">
        <f t="shared" si="175"/>
        <v/>
      </c>
      <c r="BP736" s="807" t="str">
        <f t="shared" si="176"/>
        <v/>
      </c>
      <c r="BQ736" s="807" t="str">
        <f t="shared" si="177"/>
        <v/>
      </c>
      <c r="BR736" s="808" t="str">
        <f t="shared" si="178"/>
        <v/>
      </c>
      <c r="BS736" s="793"/>
      <c r="BT736" s="794"/>
      <c r="BU736" s="794"/>
      <c r="BV736" s="794"/>
      <c r="BW736" s="794"/>
      <c r="BX736" s="794"/>
      <c r="BY736" s="794"/>
      <c r="BZ736" s="794"/>
      <c r="CA736" s="794"/>
      <c r="CB736" s="794"/>
      <c r="CC736" s="794"/>
      <c r="CD736" s="794"/>
      <c r="CE736" s="794"/>
      <c r="CF736" s="794"/>
      <c r="CG736" s="794"/>
      <c r="CH736" s="794"/>
      <c r="CI736" s="794"/>
      <c r="CJ736" s="794"/>
      <c r="CK736" s="794"/>
      <c r="CL736" s="794"/>
      <c r="CM736" s="794"/>
      <c r="CN736" s="794"/>
      <c r="CO736" s="794"/>
      <c r="CP736" s="794"/>
      <c r="CQ736" s="794"/>
      <c r="CR736" s="794"/>
      <c r="CS736" s="794"/>
      <c r="CT736" s="794"/>
      <c r="CU736" s="794"/>
      <c r="CV736" s="794"/>
      <c r="CW736" s="794"/>
      <c r="CX736" s="794"/>
      <c r="CY736" s="794"/>
      <c r="CZ736" s="794"/>
      <c r="DA736" s="794"/>
      <c r="DB736" s="794"/>
      <c r="DC736" s="794"/>
      <c r="DD736" s="794"/>
      <c r="DE736" s="794"/>
      <c r="DF736" s="794"/>
      <c r="DG736" s="794"/>
      <c r="DH736" s="794"/>
      <c r="DI736" s="794"/>
      <c r="DJ736" s="794"/>
      <c r="DK736" s="794"/>
      <c r="DL736" s="794"/>
      <c r="DM736" s="794"/>
      <c r="DN736" s="794"/>
      <c r="DO736" s="794"/>
      <c r="DP736" s="794"/>
      <c r="DQ736" s="794"/>
      <c r="DR736" s="812" t="str">
        <f t="shared" si="184"/>
        <v/>
      </c>
      <c r="DS736" s="806" t="str">
        <f t="shared" si="185"/>
        <v/>
      </c>
      <c r="DT736" s="807" t="str">
        <f t="shared" si="186"/>
        <v/>
      </c>
      <c r="DU736" s="807" t="str">
        <f t="shared" si="187"/>
        <v/>
      </c>
      <c r="DV736" s="808" t="str">
        <f t="shared" si="188"/>
        <v/>
      </c>
      <c r="DW736" s="793"/>
      <c r="DX736" s="794"/>
      <c r="DY736" s="794"/>
      <c r="DZ736" s="794"/>
      <c r="EA736" s="794"/>
      <c r="EB736" s="794"/>
      <c r="EC736" s="794"/>
      <c r="ED736" s="794"/>
      <c r="EE736" s="794"/>
      <c r="EF736" s="794"/>
      <c r="EG736" s="794"/>
      <c r="EH736" s="794"/>
      <c r="EI736" s="794"/>
      <c r="EJ736" s="794"/>
      <c r="EK736" s="794"/>
      <c r="EL736" s="794"/>
      <c r="EM736" s="794"/>
      <c r="EN736" s="794"/>
      <c r="EO736" s="794"/>
      <c r="EP736" s="794"/>
      <c r="EQ736" s="794"/>
      <c r="ER736" s="794"/>
      <c r="ES736" s="794"/>
      <c r="ET736" s="794"/>
      <c r="EU736" s="794"/>
      <c r="EV736" s="794"/>
      <c r="EW736" s="794"/>
      <c r="EX736" s="794"/>
      <c r="EY736" s="794"/>
      <c r="EZ736" s="794"/>
      <c r="FA736" s="794"/>
      <c r="FB736" s="794"/>
      <c r="FC736" s="794"/>
      <c r="FD736" s="794"/>
      <c r="FE736" s="794"/>
      <c r="FF736" s="794"/>
      <c r="FG736" s="794"/>
      <c r="FH736" s="794"/>
      <c r="FI736" s="794"/>
      <c r="FJ736" s="794"/>
      <c r="FK736" s="794"/>
      <c r="FL736" s="794"/>
      <c r="FM736" s="794"/>
      <c r="FN736" s="794"/>
      <c r="FO736" s="794"/>
      <c r="FP736" s="794"/>
      <c r="FQ736" s="794"/>
      <c r="FR736" s="794"/>
      <c r="FS736" s="794"/>
      <c r="FT736" s="794"/>
      <c r="FU736" s="794"/>
      <c r="FV736" s="812" t="str">
        <f t="shared" si="179"/>
        <v/>
      </c>
      <c r="FW736" s="806" t="str">
        <f t="shared" si="180"/>
        <v/>
      </c>
      <c r="FX736" s="807" t="str">
        <f t="shared" si="181"/>
        <v/>
      </c>
      <c r="FY736" s="807" t="str">
        <f t="shared" si="182"/>
        <v/>
      </c>
      <c r="FZ736" s="808" t="str">
        <f t="shared" si="183"/>
        <v/>
      </c>
    </row>
    <row r="737" spans="14:182" x14ac:dyDescent="0.2">
      <c r="N737" s="804">
        <f>IF(ISNUMBER(AirVision!A736),SUM(AirVision!A736),"")</f>
        <v>0</v>
      </c>
      <c r="O737" s="793"/>
      <c r="P737" s="794"/>
      <c r="Q737" s="794"/>
      <c r="R737" s="794"/>
      <c r="S737" s="794"/>
      <c r="T737" s="794"/>
      <c r="U737" s="794"/>
      <c r="V737" s="794"/>
      <c r="W737" s="794"/>
      <c r="X737" s="794"/>
      <c r="Y737" s="794"/>
      <c r="Z737" s="794"/>
      <c r="AA737" s="794"/>
      <c r="AB737" s="794"/>
      <c r="AC737" s="794"/>
      <c r="AD737" s="794"/>
      <c r="AE737" s="794"/>
      <c r="AF737" s="794"/>
      <c r="AG737" s="794"/>
      <c r="AH737" s="794"/>
      <c r="AI737" s="794"/>
      <c r="AJ737" s="794"/>
      <c r="AK737" s="794"/>
      <c r="AL737" s="794"/>
      <c r="AM737" s="794"/>
      <c r="AN737" s="794"/>
      <c r="AO737" s="794"/>
      <c r="AP737" s="794"/>
      <c r="AQ737" s="794"/>
      <c r="AR737" s="794"/>
      <c r="AS737" s="794"/>
      <c r="AT737" s="794"/>
      <c r="AU737" s="794"/>
      <c r="AV737" s="794"/>
      <c r="AW737" s="794"/>
      <c r="AX737" s="794"/>
      <c r="AY737" s="794"/>
      <c r="AZ737" s="794"/>
      <c r="BA737" s="794"/>
      <c r="BB737" s="794"/>
      <c r="BC737" s="794"/>
      <c r="BD737" s="794"/>
      <c r="BE737" s="794"/>
      <c r="BF737" s="794"/>
      <c r="BG737" s="794"/>
      <c r="BH737" s="794"/>
      <c r="BI737" s="794"/>
      <c r="BJ737" s="794"/>
      <c r="BK737" s="794"/>
      <c r="BL737" s="794"/>
      <c r="BM737" s="794"/>
      <c r="BN737" s="812" t="str">
        <f t="shared" si="174"/>
        <v/>
      </c>
      <c r="BO737" s="806" t="str">
        <f t="shared" si="175"/>
        <v/>
      </c>
      <c r="BP737" s="807" t="str">
        <f t="shared" si="176"/>
        <v/>
      </c>
      <c r="BQ737" s="807" t="str">
        <f t="shared" si="177"/>
        <v/>
      </c>
      <c r="BR737" s="808" t="str">
        <f t="shared" si="178"/>
        <v/>
      </c>
      <c r="BS737" s="793"/>
      <c r="BT737" s="794"/>
      <c r="BU737" s="794"/>
      <c r="BV737" s="794"/>
      <c r="BW737" s="794"/>
      <c r="BX737" s="794"/>
      <c r="BY737" s="794"/>
      <c r="BZ737" s="794"/>
      <c r="CA737" s="794"/>
      <c r="CB737" s="794"/>
      <c r="CC737" s="794"/>
      <c r="CD737" s="794"/>
      <c r="CE737" s="794"/>
      <c r="CF737" s="794"/>
      <c r="CG737" s="794"/>
      <c r="CH737" s="794"/>
      <c r="CI737" s="794"/>
      <c r="CJ737" s="794"/>
      <c r="CK737" s="794"/>
      <c r="CL737" s="794"/>
      <c r="CM737" s="794"/>
      <c r="CN737" s="794"/>
      <c r="CO737" s="794"/>
      <c r="CP737" s="794"/>
      <c r="CQ737" s="794"/>
      <c r="CR737" s="794"/>
      <c r="CS737" s="794"/>
      <c r="CT737" s="794"/>
      <c r="CU737" s="794"/>
      <c r="CV737" s="794"/>
      <c r="CW737" s="794"/>
      <c r="CX737" s="794"/>
      <c r="CY737" s="794"/>
      <c r="CZ737" s="794"/>
      <c r="DA737" s="794"/>
      <c r="DB737" s="794"/>
      <c r="DC737" s="794"/>
      <c r="DD737" s="794"/>
      <c r="DE737" s="794"/>
      <c r="DF737" s="794"/>
      <c r="DG737" s="794"/>
      <c r="DH737" s="794"/>
      <c r="DI737" s="794"/>
      <c r="DJ737" s="794"/>
      <c r="DK737" s="794"/>
      <c r="DL737" s="794"/>
      <c r="DM737" s="794"/>
      <c r="DN737" s="794"/>
      <c r="DO737" s="794"/>
      <c r="DP737" s="794"/>
      <c r="DQ737" s="794"/>
      <c r="DR737" s="812" t="str">
        <f t="shared" si="184"/>
        <v/>
      </c>
      <c r="DS737" s="806" t="str">
        <f t="shared" si="185"/>
        <v/>
      </c>
      <c r="DT737" s="807" t="str">
        <f t="shared" si="186"/>
        <v/>
      </c>
      <c r="DU737" s="807" t="str">
        <f t="shared" si="187"/>
        <v/>
      </c>
      <c r="DV737" s="808" t="str">
        <f t="shared" si="188"/>
        <v/>
      </c>
      <c r="DW737" s="793"/>
      <c r="DX737" s="794"/>
      <c r="DY737" s="794"/>
      <c r="DZ737" s="794"/>
      <c r="EA737" s="794"/>
      <c r="EB737" s="794"/>
      <c r="EC737" s="794"/>
      <c r="ED737" s="794"/>
      <c r="EE737" s="794"/>
      <c r="EF737" s="794"/>
      <c r="EG737" s="794"/>
      <c r="EH737" s="794"/>
      <c r="EI737" s="794"/>
      <c r="EJ737" s="794"/>
      <c r="EK737" s="794"/>
      <c r="EL737" s="794"/>
      <c r="EM737" s="794"/>
      <c r="EN737" s="794"/>
      <c r="EO737" s="794"/>
      <c r="EP737" s="794"/>
      <c r="EQ737" s="794"/>
      <c r="ER737" s="794"/>
      <c r="ES737" s="794"/>
      <c r="ET737" s="794"/>
      <c r="EU737" s="794"/>
      <c r="EV737" s="794"/>
      <c r="EW737" s="794"/>
      <c r="EX737" s="794"/>
      <c r="EY737" s="794"/>
      <c r="EZ737" s="794"/>
      <c r="FA737" s="794"/>
      <c r="FB737" s="794"/>
      <c r="FC737" s="794"/>
      <c r="FD737" s="794"/>
      <c r="FE737" s="794"/>
      <c r="FF737" s="794"/>
      <c r="FG737" s="794"/>
      <c r="FH737" s="794"/>
      <c r="FI737" s="794"/>
      <c r="FJ737" s="794"/>
      <c r="FK737" s="794"/>
      <c r="FL737" s="794"/>
      <c r="FM737" s="794"/>
      <c r="FN737" s="794"/>
      <c r="FO737" s="794"/>
      <c r="FP737" s="794"/>
      <c r="FQ737" s="794"/>
      <c r="FR737" s="794"/>
      <c r="FS737" s="794"/>
      <c r="FT737" s="794"/>
      <c r="FU737" s="794"/>
      <c r="FV737" s="812" t="str">
        <f t="shared" si="179"/>
        <v/>
      </c>
      <c r="FW737" s="806" t="str">
        <f t="shared" si="180"/>
        <v/>
      </c>
      <c r="FX737" s="807" t="str">
        <f t="shared" si="181"/>
        <v/>
      </c>
      <c r="FY737" s="807" t="str">
        <f t="shared" si="182"/>
        <v/>
      </c>
      <c r="FZ737" s="808" t="str">
        <f t="shared" si="183"/>
        <v/>
      </c>
    </row>
    <row r="738" spans="14:182" x14ac:dyDescent="0.2">
      <c r="N738" s="804">
        <f>IF(ISNUMBER(AirVision!A737),SUM(AirVision!A737),"")</f>
        <v>0</v>
      </c>
      <c r="O738" s="793"/>
      <c r="P738" s="794"/>
      <c r="Q738" s="794"/>
      <c r="R738" s="794"/>
      <c r="S738" s="794"/>
      <c r="T738" s="794"/>
      <c r="U738" s="794"/>
      <c r="V738" s="794"/>
      <c r="W738" s="794"/>
      <c r="X738" s="794"/>
      <c r="Y738" s="794"/>
      <c r="Z738" s="794"/>
      <c r="AA738" s="794"/>
      <c r="AB738" s="794"/>
      <c r="AC738" s="794"/>
      <c r="AD738" s="794"/>
      <c r="AE738" s="794"/>
      <c r="AF738" s="794"/>
      <c r="AG738" s="794"/>
      <c r="AH738" s="794"/>
      <c r="AI738" s="794"/>
      <c r="AJ738" s="794"/>
      <c r="AK738" s="794"/>
      <c r="AL738" s="794"/>
      <c r="AM738" s="794"/>
      <c r="AN738" s="794"/>
      <c r="AO738" s="794"/>
      <c r="AP738" s="794"/>
      <c r="AQ738" s="794"/>
      <c r="AR738" s="794"/>
      <c r="AS738" s="794"/>
      <c r="AT738" s="794"/>
      <c r="AU738" s="794"/>
      <c r="AV738" s="794"/>
      <c r="AW738" s="794"/>
      <c r="AX738" s="794"/>
      <c r="AY738" s="794"/>
      <c r="AZ738" s="794"/>
      <c r="BA738" s="794"/>
      <c r="BB738" s="794"/>
      <c r="BC738" s="794"/>
      <c r="BD738" s="794"/>
      <c r="BE738" s="794"/>
      <c r="BF738" s="794"/>
      <c r="BG738" s="794"/>
      <c r="BH738" s="794"/>
      <c r="BI738" s="794"/>
      <c r="BJ738" s="794"/>
      <c r="BK738" s="794"/>
      <c r="BL738" s="794"/>
      <c r="BM738" s="794"/>
      <c r="BN738" s="812" t="str">
        <f t="shared" si="174"/>
        <v/>
      </c>
      <c r="BO738" s="806" t="str">
        <f t="shared" si="175"/>
        <v/>
      </c>
      <c r="BP738" s="807" t="str">
        <f t="shared" si="176"/>
        <v/>
      </c>
      <c r="BQ738" s="807" t="str">
        <f t="shared" si="177"/>
        <v/>
      </c>
      <c r="BR738" s="808" t="str">
        <f t="shared" si="178"/>
        <v/>
      </c>
      <c r="BS738" s="793"/>
      <c r="BT738" s="794"/>
      <c r="BU738" s="794"/>
      <c r="BV738" s="794"/>
      <c r="BW738" s="794"/>
      <c r="BX738" s="794"/>
      <c r="BY738" s="794"/>
      <c r="BZ738" s="794"/>
      <c r="CA738" s="794"/>
      <c r="CB738" s="794"/>
      <c r="CC738" s="794"/>
      <c r="CD738" s="794"/>
      <c r="CE738" s="794"/>
      <c r="CF738" s="794"/>
      <c r="CG738" s="794"/>
      <c r="CH738" s="794"/>
      <c r="CI738" s="794"/>
      <c r="CJ738" s="794"/>
      <c r="CK738" s="794"/>
      <c r="CL738" s="794"/>
      <c r="CM738" s="794"/>
      <c r="CN738" s="794"/>
      <c r="CO738" s="794"/>
      <c r="CP738" s="794"/>
      <c r="CQ738" s="794"/>
      <c r="CR738" s="794"/>
      <c r="CS738" s="794"/>
      <c r="CT738" s="794"/>
      <c r="CU738" s="794"/>
      <c r="CV738" s="794"/>
      <c r="CW738" s="794"/>
      <c r="CX738" s="794"/>
      <c r="CY738" s="794"/>
      <c r="CZ738" s="794"/>
      <c r="DA738" s="794"/>
      <c r="DB738" s="794"/>
      <c r="DC738" s="794"/>
      <c r="DD738" s="794"/>
      <c r="DE738" s="794"/>
      <c r="DF738" s="794"/>
      <c r="DG738" s="794"/>
      <c r="DH738" s="794"/>
      <c r="DI738" s="794"/>
      <c r="DJ738" s="794"/>
      <c r="DK738" s="794"/>
      <c r="DL738" s="794"/>
      <c r="DM738" s="794"/>
      <c r="DN738" s="794"/>
      <c r="DO738" s="794"/>
      <c r="DP738" s="794"/>
      <c r="DQ738" s="794"/>
      <c r="DR738" s="812" t="str">
        <f t="shared" si="184"/>
        <v/>
      </c>
      <c r="DS738" s="806" t="str">
        <f t="shared" si="185"/>
        <v/>
      </c>
      <c r="DT738" s="807" t="str">
        <f t="shared" si="186"/>
        <v/>
      </c>
      <c r="DU738" s="807" t="str">
        <f t="shared" si="187"/>
        <v/>
      </c>
      <c r="DV738" s="808" t="str">
        <f t="shared" si="188"/>
        <v/>
      </c>
      <c r="DW738" s="793"/>
      <c r="DX738" s="794"/>
      <c r="DY738" s="794"/>
      <c r="DZ738" s="794"/>
      <c r="EA738" s="794"/>
      <c r="EB738" s="794"/>
      <c r="EC738" s="794"/>
      <c r="ED738" s="794"/>
      <c r="EE738" s="794"/>
      <c r="EF738" s="794"/>
      <c r="EG738" s="794"/>
      <c r="EH738" s="794"/>
      <c r="EI738" s="794"/>
      <c r="EJ738" s="794"/>
      <c r="EK738" s="794"/>
      <c r="EL738" s="794"/>
      <c r="EM738" s="794"/>
      <c r="EN738" s="794"/>
      <c r="EO738" s="794"/>
      <c r="EP738" s="794"/>
      <c r="EQ738" s="794"/>
      <c r="ER738" s="794"/>
      <c r="ES738" s="794"/>
      <c r="ET738" s="794"/>
      <c r="EU738" s="794"/>
      <c r="EV738" s="794"/>
      <c r="EW738" s="794"/>
      <c r="EX738" s="794"/>
      <c r="EY738" s="794"/>
      <c r="EZ738" s="794"/>
      <c r="FA738" s="794"/>
      <c r="FB738" s="794"/>
      <c r="FC738" s="794"/>
      <c r="FD738" s="794"/>
      <c r="FE738" s="794"/>
      <c r="FF738" s="794"/>
      <c r="FG738" s="794"/>
      <c r="FH738" s="794"/>
      <c r="FI738" s="794"/>
      <c r="FJ738" s="794"/>
      <c r="FK738" s="794"/>
      <c r="FL738" s="794"/>
      <c r="FM738" s="794"/>
      <c r="FN738" s="794"/>
      <c r="FO738" s="794"/>
      <c r="FP738" s="794"/>
      <c r="FQ738" s="794"/>
      <c r="FR738" s="794"/>
      <c r="FS738" s="794"/>
      <c r="FT738" s="794"/>
      <c r="FU738" s="794"/>
      <c r="FV738" s="812" t="str">
        <f t="shared" si="179"/>
        <v/>
      </c>
      <c r="FW738" s="806" t="str">
        <f t="shared" si="180"/>
        <v/>
      </c>
      <c r="FX738" s="807" t="str">
        <f t="shared" si="181"/>
        <v/>
      </c>
      <c r="FY738" s="807" t="str">
        <f t="shared" si="182"/>
        <v/>
      </c>
      <c r="FZ738" s="808" t="str">
        <f t="shared" si="183"/>
        <v/>
      </c>
    </row>
    <row r="739" spans="14:182" x14ac:dyDescent="0.2">
      <c r="N739" s="804">
        <f>IF(ISNUMBER(AirVision!A738),SUM(AirVision!A738),"")</f>
        <v>0</v>
      </c>
      <c r="O739" s="793"/>
      <c r="P739" s="794"/>
      <c r="Q739" s="794"/>
      <c r="R739" s="794"/>
      <c r="S739" s="794"/>
      <c r="T739" s="794"/>
      <c r="U739" s="794"/>
      <c r="V739" s="794"/>
      <c r="W739" s="794"/>
      <c r="X739" s="794"/>
      <c r="Y739" s="794"/>
      <c r="Z739" s="794"/>
      <c r="AA739" s="794"/>
      <c r="AB739" s="794"/>
      <c r="AC739" s="794"/>
      <c r="AD739" s="794"/>
      <c r="AE739" s="794"/>
      <c r="AF739" s="794"/>
      <c r="AG739" s="794"/>
      <c r="AH739" s="794"/>
      <c r="AI739" s="794"/>
      <c r="AJ739" s="794"/>
      <c r="AK739" s="794"/>
      <c r="AL739" s="794"/>
      <c r="AM739" s="794"/>
      <c r="AN739" s="794"/>
      <c r="AO739" s="794"/>
      <c r="AP739" s="794"/>
      <c r="AQ739" s="794"/>
      <c r="AR739" s="794"/>
      <c r="AS739" s="794"/>
      <c r="AT739" s="794"/>
      <c r="AU739" s="794"/>
      <c r="AV739" s="794"/>
      <c r="AW739" s="794"/>
      <c r="AX739" s="794"/>
      <c r="AY739" s="794"/>
      <c r="AZ739" s="794"/>
      <c r="BA739" s="794"/>
      <c r="BB739" s="794"/>
      <c r="BC739" s="794"/>
      <c r="BD739" s="794"/>
      <c r="BE739" s="794"/>
      <c r="BF739" s="794"/>
      <c r="BG739" s="794"/>
      <c r="BH739" s="794"/>
      <c r="BI739" s="794"/>
      <c r="BJ739" s="794"/>
      <c r="BK739" s="794"/>
      <c r="BL739" s="794"/>
      <c r="BM739" s="794"/>
      <c r="BN739" s="812" t="str">
        <f t="shared" si="174"/>
        <v/>
      </c>
      <c r="BO739" s="806" t="str">
        <f t="shared" si="175"/>
        <v/>
      </c>
      <c r="BP739" s="807" t="str">
        <f t="shared" si="176"/>
        <v/>
      </c>
      <c r="BQ739" s="807" t="str">
        <f t="shared" si="177"/>
        <v/>
      </c>
      <c r="BR739" s="808" t="str">
        <f t="shared" si="178"/>
        <v/>
      </c>
      <c r="BS739" s="793"/>
      <c r="BT739" s="794"/>
      <c r="BU739" s="794"/>
      <c r="BV739" s="794"/>
      <c r="BW739" s="794"/>
      <c r="BX739" s="794"/>
      <c r="BY739" s="794"/>
      <c r="BZ739" s="794"/>
      <c r="CA739" s="794"/>
      <c r="CB739" s="794"/>
      <c r="CC739" s="794"/>
      <c r="CD739" s="794"/>
      <c r="CE739" s="794"/>
      <c r="CF739" s="794"/>
      <c r="CG739" s="794"/>
      <c r="CH739" s="794"/>
      <c r="CI739" s="794"/>
      <c r="CJ739" s="794"/>
      <c r="CK739" s="794"/>
      <c r="CL739" s="794"/>
      <c r="CM739" s="794"/>
      <c r="CN739" s="794"/>
      <c r="CO739" s="794"/>
      <c r="CP739" s="794"/>
      <c r="CQ739" s="794"/>
      <c r="CR739" s="794"/>
      <c r="CS739" s="794"/>
      <c r="CT739" s="794"/>
      <c r="CU739" s="794"/>
      <c r="CV739" s="794"/>
      <c r="CW739" s="794"/>
      <c r="CX739" s="794"/>
      <c r="CY739" s="794"/>
      <c r="CZ739" s="794"/>
      <c r="DA739" s="794"/>
      <c r="DB739" s="794"/>
      <c r="DC739" s="794"/>
      <c r="DD739" s="794"/>
      <c r="DE739" s="794"/>
      <c r="DF739" s="794"/>
      <c r="DG739" s="794"/>
      <c r="DH739" s="794"/>
      <c r="DI739" s="794"/>
      <c r="DJ739" s="794"/>
      <c r="DK739" s="794"/>
      <c r="DL739" s="794"/>
      <c r="DM739" s="794"/>
      <c r="DN739" s="794"/>
      <c r="DO739" s="794"/>
      <c r="DP739" s="794"/>
      <c r="DQ739" s="794"/>
      <c r="DR739" s="812" t="str">
        <f t="shared" si="184"/>
        <v/>
      </c>
      <c r="DS739" s="806" t="str">
        <f t="shared" si="185"/>
        <v/>
      </c>
      <c r="DT739" s="807" t="str">
        <f t="shared" si="186"/>
        <v/>
      </c>
      <c r="DU739" s="807" t="str">
        <f t="shared" si="187"/>
        <v/>
      </c>
      <c r="DV739" s="808" t="str">
        <f t="shared" si="188"/>
        <v/>
      </c>
      <c r="DW739" s="793"/>
      <c r="DX739" s="794"/>
      <c r="DY739" s="794"/>
      <c r="DZ739" s="794"/>
      <c r="EA739" s="794"/>
      <c r="EB739" s="794"/>
      <c r="EC739" s="794"/>
      <c r="ED739" s="794"/>
      <c r="EE739" s="794"/>
      <c r="EF739" s="794"/>
      <c r="EG739" s="794"/>
      <c r="EH739" s="794"/>
      <c r="EI739" s="794"/>
      <c r="EJ739" s="794"/>
      <c r="EK739" s="794"/>
      <c r="EL739" s="794"/>
      <c r="EM739" s="794"/>
      <c r="EN739" s="794"/>
      <c r="EO739" s="794"/>
      <c r="EP739" s="794"/>
      <c r="EQ739" s="794"/>
      <c r="ER739" s="794"/>
      <c r="ES739" s="794"/>
      <c r="ET739" s="794"/>
      <c r="EU739" s="794"/>
      <c r="EV739" s="794"/>
      <c r="EW739" s="794"/>
      <c r="EX739" s="794"/>
      <c r="EY739" s="794"/>
      <c r="EZ739" s="794"/>
      <c r="FA739" s="794"/>
      <c r="FB739" s="794"/>
      <c r="FC739" s="794"/>
      <c r="FD739" s="794"/>
      <c r="FE739" s="794"/>
      <c r="FF739" s="794"/>
      <c r="FG739" s="794"/>
      <c r="FH739" s="794"/>
      <c r="FI739" s="794"/>
      <c r="FJ739" s="794"/>
      <c r="FK739" s="794"/>
      <c r="FL739" s="794"/>
      <c r="FM739" s="794"/>
      <c r="FN739" s="794"/>
      <c r="FO739" s="794"/>
      <c r="FP739" s="794"/>
      <c r="FQ739" s="794"/>
      <c r="FR739" s="794"/>
      <c r="FS739" s="794"/>
      <c r="FT739" s="794"/>
      <c r="FU739" s="794"/>
      <c r="FV739" s="812" t="str">
        <f t="shared" si="179"/>
        <v/>
      </c>
      <c r="FW739" s="806" t="str">
        <f t="shared" si="180"/>
        <v/>
      </c>
      <c r="FX739" s="807" t="str">
        <f t="shared" si="181"/>
        <v/>
      </c>
      <c r="FY739" s="807" t="str">
        <f t="shared" si="182"/>
        <v/>
      </c>
      <c r="FZ739" s="808" t="str">
        <f t="shared" si="183"/>
        <v/>
      </c>
    </row>
    <row r="740" spans="14:182" x14ac:dyDescent="0.2">
      <c r="N740" s="804">
        <f>IF(ISNUMBER(AirVision!A739),SUM(AirVision!A739),"")</f>
        <v>0</v>
      </c>
      <c r="O740" s="793"/>
      <c r="P740" s="794"/>
      <c r="Q740" s="794"/>
      <c r="R740" s="794"/>
      <c r="S740" s="794"/>
      <c r="T740" s="794"/>
      <c r="U740" s="794"/>
      <c r="V740" s="794"/>
      <c r="W740" s="794"/>
      <c r="X740" s="794"/>
      <c r="Y740" s="794"/>
      <c r="Z740" s="794"/>
      <c r="AA740" s="794"/>
      <c r="AB740" s="794"/>
      <c r="AC740" s="794"/>
      <c r="AD740" s="794"/>
      <c r="AE740" s="794"/>
      <c r="AF740" s="794"/>
      <c r="AG740" s="794"/>
      <c r="AH740" s="794"/>
      <c r="AI740" s="794"/>
      <c r="AJ740" s="794"/>
      <c r="AK740" s="794"/>
      <c r="AL740" s="794"/>
      <c r="AM740" s="794"/>
      <c r="AN740" s="794"/>
      <c r="AO740" s="794"/>
      <c r="AP740" s="794"/>
      <c r="AQ740" s="794"/>
      <c r="AR740" s="794"/>
      <c r="AS740" s="794"/>
      <c r="AT740" s="794"/>
      <c r="AU740" s="794"/>
      <c r="AV740" s="794"/>
      <c r="AW740" s="794"/>
      <c r="AX740" s="794"/>
      <c r="AY740" s="794"/>
      <c r="AZ740" s="794"/>
      <c r="BA740" s="794"/>
      <c r="BB740" s="794"/>
      <c r="BC740" s="794"/>
      <c r="BD740" s="794"/>
      <c r="BE740" s="794"/>
      <c r="BF740" s="794"/>
      <c r="BG740" s="794"/>
      <c r="BH740" s="794"/>
      <c r="BI740" s="794"/>
      <c r="BJ740" s="794"/>
      <c r="BK740" s="794"/>
      <c r="BL740" s="794"/>
      <c r="BM740" s="794"/>
      <c r="BN740" s="812" t="str">
        <f t="shared" si="174"/>
        <v/>
      </c>
      <c r="BO740" s="806" t="str">
        <f t="shared" si="175"/>
        <v/>
      </c>
      <c r="BP740" s="807" t="str">
        <f t="shared" si="176"/>
        <v/>
      </c>
      <c r="BQ740" s="807" t="str">
        <f t="shared" si="177"/>
        <v/>
      </c>
      <c r="BR740" s="808" t="str">
        <f t="shared" si="178"/>
        <v/>
      </c>
      <c r="BS740" s="793"/>
      <c r="BT740" s="794"/>
      <c r="BU740" s="794"/>
      <c r="BV740" s="794"/>
      <c r="BW740" s="794"/>
      <c r="BX740" s="794"/>
      <c r="BY740" s="794"/>
      <c r="BZ740" s="794"/>
      <c r="CA740" s="794"/>
      <c r="CB740" s="794"/>
      <c r="CC740" s="794"/>
      <c r="CD740" s="794"/>
      <c r="CE740" s="794"/>
      <c r="CF740" s="794"/>
      <c r="CG740" s="794"/>
      <c r="CH740" s="794"/>
      <c r="CI740" s="794"/>
      <c r="CJ740" s="794"/>
      <c r="CK740" s="794"/>
      <c r="CL740" s="794"/>
      <c r="CM740" s="794"/>
      <c r="CN740" s="794"/>
      <c r="CO740" s="794"/>
      <c r="CP740" s="794"/>
      <c r="CQ740" s="794"/>
      <c r="CR740" s="794"/>
      <c r="CS740" s="794"/>
      <c r="CT740" s="794"/>
      <c r="CU740" s="794"/>
      <c r="CV740" s="794"/>
      <c r="CW740" s="794"/>
      <c r="CX740" s="794"/>
      <c r="CY740" s="794"/>
      <c r="CZ740" s="794"/>
      <c r="DA740" s="794"/>
      <c r="DB740" s="794"/>
      <c r="DC740" s="794"/>
      <c r="DD740" s="794"/>
      <c r="DE740" s="794"/>
      <c r="DF740" s="794"/>
      <c r="DG740" s="794"/>
      <c r="DH740" s="794"/>
      <c r="DI740" s="794"/>
      <c r="DJ740" s="794"/>
      <c r="DK740" s="794"/>
      <c r="DL740" s="794"/>
      <c r="DM740" s="794"/>
      <c r="DN740" s="794"/>
      <c r="DO740" s="794"/>
      <c r="DP740" s="794"/>
      <c r="DQ740" s="794"/>
      <c r="DR740" s="812" t="str">
        <f t="shared" si="184"/>
        <v/>
      </c>
      <c r="DS740" s="806" t="str">
        <f t="shared" si="185"/>
        <v/>
      </c>
      <c r="DT740" s="807" t="str">
        <f t="shared" si="186"/>
        <v/>
      </c>
      <c r="DU740" s="807" t="str">
        <f t="shared" si="187"/>
        <v/>
      </c>
      <c r="DV740" s="808" t="str">
        <f t="shared" si="188"/>
        <v/>
      </c>
      <c r="DW740" s="793"/>
      <c r="DX740" s="794"/>
      <c r="DY740" s="794"/>
      <c r="DZ740" s="794"/>
      <c r="EA740" s="794"/>
      <c r="EB740" s="794"/>
      <c r="EC740" s="794"/>
      <c r="ED740" s="794"/>
      <c r="EE740" s="794"/>
      <c r="EF740" s="794"/>
      <c r="EG740" s="794"/>
      <c r="EH740" s="794"/>
      <c r="EI740" s="794"/>
      <c r="EJ740" s="794"/>
      <c r="EK740" s="794"/>
      <c r="EL740" s="794"/>
      <c r="EM740" s="794"/>
      <c r="EN740" s="794"/>
      <c r="EO740" s="794"/>
      <c r="EP740" s="794"/>
      <c r="EQ740" s="794"/>
      <c r="ER740" s="794"/>
      <c r="ES740" s="794"/>
      <c r="ET740" s="794"/>
      <c r="EU740" s="794"/>
      <c r="EV740" s="794"/>
      <c r="EW740" s="794"/>
      <c r="EX740" s="794"/>
      <c r="EY740" s="794"/>
      <c r="EZ740" s="794"/>
      <c r="FA740" s="794"/>
      <c r="FB740" s="794"/>
      <c r="FC740" s="794"/>
      <c r="FD740" s="794"/>
      <c r="FE740" s="794"/>
      <c r="FF740" s="794"/>
      <c r="FG740" s="794"/>
      <c r="FH740" s="794"/>
      <c r="FI740" s="794"/>
      <c r="FJ740" s="794"/>
      <c r="FK740" s="794"/>
      <c r="FL740" s="794"/>
      <c r="FM740" s="794"/>
      <c r="FN740" s="794"/>
      <c r="FO740" s="794"/>
      <c r="FP740" s="794"/>
      <c r="FQ740" s="794"/>
      <c r="FR740" s="794"/>
      <c r="FS740" s="794"/>
      <c r="FT740" s="794"/>
      <c r="FU740" s="794"/>
      <c r="FV740" s="812" t="str">
        <f t="shared" si="179"/>
        <v/>
      </c>
      <c r="FW740" s="806" t="str">
        <f t="shared" si="180"/>
        <v/>
      </c>
      <c r="FX740" s="807" t="str">
        <f t="shared" si="181"/>
        <v/>
      </c>
      <c r="FY740" s="807" t="str">
        <f t="shared" si="182"/>
        <v/>
      </c>
      <c r="FZ740" s="808" t="str">
        <f t="shared" si="183"/>
        <v/>
      </c>
    </row>
    <row r="741" spans="14:182" x14ac:dyDescent="0.2">
      <c r="N741" s="804">
        <f>IF(ISNUMBER(AirVision!A740),SUM(AirVision!A740),"")</f>
        <v>0</v>
      </c>
      <c r="O741" s="793"/>
      <c r="P741" s="794"/>
      <c r="Q741" s="794"/>
      <c r="R741" s="794"/>
      <c r="S741" s="794"/>
      <c r="T741" s="794"/>
      <c r="U741" s="794"/>
      <c r="V741" s="794"/>
      <c r="W741" s="794"/>
      <c r="X741" s="794"/>
      <c r="Y741" s="794"/>
      <c r="Z741" s="794"/>
      <c r="AA741" s="794"/>
      <c r="AB741" s="794"/>
      <c r="AC741" s="794"/>
      <c r="AD741" s="794"/>
      <c r="AE741" s="794"/>
      <c r="AF741" s="794"/>
      <c r="AG741" s="794"/>
      <c r="AH741" s="794"/>
      <c r="AI741" s="794"/>
      <c r="AJ741" s="794"/>
      <c r="AK741" s="794"/>
      <c r="AL741" s="794"/>
      <c r="AM741" s="794"/>
      <c r="AN741" s="794"/>
      <c r="AO741" s="794"/>
      <c r="AP741" s="794"/>
      <c r="AQ741" s="794"/>
      <c r="AR741" s="794"/>
      <c r="AS741" s="794"/>
      <c r="AT741" s="794"/>
      <c r="AU741" s="794"/>
      <c r="AV741" s="794"/>
      <c r="AW741" s="794"/>
      <c r="AX741" s="794"/>
      <c r="AY741" s="794"/>
      <c r="AZ741" s="794"/>
      <c r="BA741" s="794"/>
      <c r="BB741" s="794"/>
      <c r="BC741" s="794"/>
      <c r="BD741" s="794"/>
      <c r="BE741" s="794"/>
      <c r="BF741" s="794"/>
      <c r="BG741" s="794"/>
      <c r="BH741" s="794"/>
      <c r="BI741" s="794"/>
      <c r="BJ741" s="794"/>
      <c r="BK741" s="794"/>
      <c r="BL741" s="794"/>
      <c r="BM741" s="794"/>
      <c r="BN741" s="812" t="str">
        <f t="shared" si="174"/>
        <v/>
      </c>
      <c r="BO741" s="806" t="str">
        <f t="shared" si="175"/>
        <v/>
      </c>
      <c r="BP741" s="807" t="str">
        <f t="shared" si="176"/>
        <v/>
      </c>
      <c r="BQ741" s="807" t="str">
        <f t="shared" si="177"/>
        <v/>
      </c>
      <c r="BR741" s="808" t="str">
        <f t="shared" si="178"/>
        <v/>
      </c>
      <c r="BS741" s="793"/>
      <c r="BT741" s="794"/>
      <c r="BU741" s="794"/>
      <c r="BV741" s="794"/>
      <c r="BW741" s="794"/>
      <c r="BX741" s="794"/>
      <c r="BY741" s="794"/>
      <c r="BZ741" s="794"/>
      <c r="CA741" s="794"/>
      <c r="CB741" s="794"/>
      <c r="CC741" s="794"/>
      <c r="CD741" s="794"/>
      <c r="CE741" s="794"/>
      <c r="CF741" s="794"/>
      <c r="CG741" s="794"/>
      <c r="CH741" s="794"/>
      <c r="CI741" s="794"/>
      <c r="CJ741" s="794"/>
      <c r="CK741" s="794"/>
      <c r="CL741" s="794"/>
      <c r="CM741" s="794"/>
      <c r="CN741" s="794"/>
      <c r="CO741" s="794"/>
      <c r="CP741" s="794"/>
      <c r="CQ741" s="794"/>
      <c r="CR741" s="794"/>
      <c r="CS741" s="794"/>
      <c r="CT741" s="794"/>
      <c r="CU741" s="794"/>
      <c r="CV741" s="794"/>
      <c r="CW741" s="794"/>
      <c r="CX741" s="794"/>
      <c r="CY741" s="794"/>
      <c r="CZ741" s="794"/>
      <c r="DA741" s="794"/>
      <c r="DB741" s="794"/>
      <c r="DC741" s="794"/>
      <c r="DD741" s="794"/>
      <c r="DE741" s="794"/>
      <c r="DF741" s="794"/>
      <c r="DG741" s="794"/>
      <c r="DH741" s="794"/>
      <c r="DI741" s="794"/>
      <c r="DJ741" s="794"/>
      <c r="DK741" s="794"/>
      <c r="DL741" s="794"/>
      <c r="DM741" s="794"/>
      <c r="DN741" s="794"/>
      <c r="DO741" s="794"/>
      <c r="DP741" s="794"/>
      <c r="DQ741" s="794"/>
      <c r="DR741" s="812" t="str">
        <f t="shared" si="184"/>
        <v/>
      </c>
      <c r="DS741" s="806" t="str">
        <f t="shared" si="185"/>
        <v/>
      </c>
      <c r="DT741" s="807" t="str">
        <f t="shared" si="186"/>
        <v/>
      </c>
      <c r="DU741" s="807" t="str">
        <f t="shared" si="187"/>
        <v/>
      </c>
      <c r="DV741" s="808" t="str">
        <f t="shared" si="188"/>
        <v/>
      </c>
      <c r="DW741" s="793"/>
      <c r="DX741" s="794"/>
      <c r="DY741" s="794"/>
      <c r="DZ741" s="794"/>
      <c r="EA741" s="794"/>
      <c r="EB741" s="794"/>
      <c r="EC741" s="794"/>
      <c r="ED741" s="794"/>
      <c r="EE741" s="794"/>
      <c r="EF741" s="794"/>
      <c r="EG741" s="794"/>
      <c r="EH741" s="794"/>
      <c r="EI741" s="794"/>
      <c r="EJ741" s="794"/>
      <c r="EK741" s="794"/>
      <c r="EL741" s="794"/>
      <c r="EM741" s="794"/>
      <c r="EN741" s="794"/>
      <c r="EO741" s="794"/>
      <c r="EP741" s="794"/>
      <c r="EQ741" s="794"/>
      <c r="ER741" s="794"/>
      <c r="ES741" s="794"/>
      <c r="ET741" s="794"/>
      <c r="EU741" s="794"/>
      <c r="EV741" s="794"/>
      <c r="EW741" s="794"/>
      <c r="EX741" s="794"/>
      <c r="EY741" s="794"/>
      <c r="EZ741" s="794"/>
      <c r="FA741" s="794"/>
      <c r="FB741" s="794"/>
      <c r="FC741" s="794"/>
      <c r="FD741" s="794"/>
      <c r="FE741" s="794"/>
      <c r="FF741" s="794"/>
      <c r="FG741" s="794"/>
      <c r="FH741" s="794"/>
      <c r="FI741" s="794"/>
      <c r="FJ741" s="794"/>
      <c r="FK741" s="794"/>
      <c r="FL741" s="794"/>
      <c r="FM741" s="794"/>
      <c r="FN741" s="794"/>
      <c r="FO741" s="794"/>
      <c r="FP741" s="794"/>
      <c r="FQ741" s="794"/>
      <c r="FR741" s="794"/>
      <c r="FS741" s="794"/>
      <c r="FT741" s="794"/>
      <c r="FU741" s="794"/>
      <c r="FV741" s="812" t="str">
        <f t="shared" si="179"/>
        <v/>
      </c>
      <c r="FW741" s="806" t="str">
        <f t="shared" si="180"/>
        <v/>
      </c>
      <c r="FX741" s="807" t="str">
        <f t="shared" si="181"/>
        <v/>
      </c>
      <c r="FY741" s="807" t="str">
        <f t="shared" si="182"/>
        <v/>
      </c>
      <c r="FZ741" s="808" t="str">
        <f t="shared" si="183"/>
        <v/>
      </c>
    </row>
    <row r="742" spans="14:182" x14ac:dyDescent="0.2">
      <c r="N742" s="804">
        <f>IF(ISNUMBER(AirVision!A741),SUM(AirVision!A741),"")</f>
        <v>0</v>
      </c>
      <c r="O742" s="793"/>
      <c r="P742" s="794"/>
      <c r="Q742" s="794"/>
      <c r="R742" s="794"/>
      <c r="S742" s="794"/>
      <c r="T742" s="794"/>
      <c r="U742" s="794"/>
      <c r="V742" s="794"/>
      <c r="W742" s="794"/>
      <c r="X742" s="794"/>
      <c r="Y742" s="794"/>
      <c r="Z742" s="794"/>
      <c r="AA742" s="794"/>
      <c r="AB742" s="794"/>
      <c r="AC742" s="794"/>
      <c r="AD742" s="794"/>
      <c r="AE742" s="794"/>
      <c r="AF742" s="794"/>
      <c r="AG742" s="794"/>
      <c r="AH742" s="794"/>
      <c r="AI742" s="794"/>
      <c r="AJ742" s="794"/>
      <c r="AK742" s="794"/>
      <c r="AL742" s="794"/>
      <c r="AM742" s="794"/>
      <c r="AN742" s="794"/>
      <c r="AO742" s="794"/>
      <c r="AP742" s="794"/>
      <c r="AQ742" s="794"/>
      <c r="AR742" s="794"/>
      <c r="AS742" s="794"/>
      <c r="AT742" s="794"/>
      <c r="AU742" s="794"/>
      <c r="AV742" s="794"/>
      <c r="AW742" s="794"/>
      <c r="AX742" s="794"/>
      <c r="AY742" s="794"/>
      <c r="AZ742" s="794"/>
      <c r="BA742" s="794"/>
      <c r="BB742" s="794"/>
      <c r="BC742" s="794"/>
      <c r="BD742" s="794"/>
      <c r="BE742" s="794"/>
      <c r="BF742" s="794"/>
      <c r="BG742" s="794"/>
      <c r="BH742" s="794"/>
      <c r="BI742" s="794"/>
      <c r="BJ742" s="794"/>
      <c r="BK742" s="794"/>
      <c r="BL742" s="794"/>
      <c r="BM742" s="794"/>
      <c r="BN742" s="812" t="str">
        <f t="shared" si="174"/>
        <v/>
      </c>
      <c r="BO742" s="806" t="str">
        <f t="shared" si="175"/>
        <v/>
      </c>
      <c r="BP742" s="807" t="str">
        <f t="shared" si="176"/>
        <v/>
      </c>
      <c r="BQ742" s="807" t="str">
        <f t="shared" si="177"/>
        <v/>
      </c>
      <c r="BR742" s="808" t="str">
        <f t="shared" si="178"/>
        <v/>
      </c>
      <c r="BS742" s="793"/>
      <c r="BT742" s="794"/>
      <c r="BU742" s="794"/>
      <c r="BV742" s="794"/>
      <c r="BW742" s="794"/>
      <c r="BX742" s="794"/>
      <c r="BY742" s="794"/>
      <c r="BZ742" s="794"/>
      <c r="CA742" s="794"/>
      <c r="CB742" s="794"/>
      <c r="CC742" s="794"/>
      <c r="CD742" s="794"/>
      <c r="CE742" s="794"/>
      <c r="CF742" s="794"/>
      <c r="CG742" s="794"/>
      <c r="CH742" s="794"/>
      <c r="CI742" s="794"/>
      <c r="CJ742" s="794"/>
      <c r="CK742" s="794"/>
      <c r="CL742" s="794"/>
      <c r="CM742" s="794"/>
      <c r="CN742" s="794"/>
      <c r="CO742" s="794"/>
      <c r="CP742" s="794"/>
      <c r="CQ742" s="794"/>
      <c r="CR742" s="794"/>
      <c r="CS742" s="794"/>
      <c r="CT742" s="794"/>
      <c r="CU742" s="794"/>
      <c r="CV742" s="794"/>
      <c r="CW742" s="794"/>
      <c r="CX742" s="794"/>
      <c r="CY742" s="794"/>
      <c r="CZ742" s="794"/>
      <c r="DA742" s="794"/>
      <c r="DB742" s="794"/>
      <c r="DC742" s="794"/>
      <c r="DD742" s="794"/>
      <c r="DE742" s="794"/>
      <c r="DF742" s="794"/>
      <c r="DG742" s="794"/>
      <c r="DH742" s="794"/>
      <c r="DI742" s="794"/>
      <c r="DJ742" s="794"/>
      <c r="DK742" s="794"/>
      <c r="DL742" s="794"/>
      <c r="DM742" s="794"/>
      <c r="DN742" s="794"/>
      <c r="DO742" s="794"/>
      <c r="DP742" s="794"/>
      <c r="DQ742" s="794"/>
      <c r="DR742" s="812" t="str">
        <f t="shared" si="184"/>
        <v/>
      </c>
      <c r="DS742" s="806" t="str">
        <f t="shared" si="185"/>
        <v/>
      </c>
      <c r="DT742" s="807" t="str">
        <f t="shared" si="186"/>
        <v/>
      </c>
      <c r="DU742" s="807" t="str">
        <f t="shared" si="187"/>
        <v/>
      </c>
      <c r="DV742" s="808" t="str">
        <f t="shared" si="188"/>
        <v/>
      </c>
      <c r="DW742" s="793"/>
      <c r="DX742" s="794"/>
      <c r="DY742" s="794"/>
      <c r="DZ742" s="794"/>
      <c r="EA742" s="794"/>
      <c r="EB742" s="794"/>
      <c r="EC742" s="794"/>
      <c r="ED742" s="794"/>
      <c r="EE742" s="794"/>
      <c r="EF742" s="794"/>
      <c r="EG742" s="794"/>
      <c r="EH742" s="794"/>
      <c r="EI742" s="794"/>
      <c r="EJ742" s="794"/>
      <c r="EK742" s="794"/>
      <c r="EL742" s="794"/>
      <c r="EM742" s="794"/>
      <c r="EN742" s="794"/>
      <c r="EO742" s="794"/>
      <c r="EP742" s="794"/>
      <c r="EQ742" s="794"/>
      <c r="ER742" s="794"/>
      <c r="ES742" s="794"/>
      <c r="ET742" s="794"/>
      <c r="EU742" s="794"/>
      <c r="EV742" s="794"/>
      <c r="EW742" s="794"/>
      <c r="EX742" s="794"/>
      <c r="EY742" s="794"/>
      <c r="EZ742" s="794"/>
      <c r="FA742" s="794"/>
      <c r="FB742" s="794"/>
      <c r="FC742" s="794"/>
      <c r="FD742" s="794"/>
      <c r="FE742" s="794"/>
      <c r="FF742" s="794"/>
      <c r="FG742" s="794"/>
      <c r="FH742" s="794"/>
      <c r="FI742" s="794"/>
      <c r="FJ742" s="794"/>
      <c r="FK742" s="794"/>
      <c r="FL742" s="794"/>
      <c r="FM742" s="794"/>
      <c r="FN742" s="794"/>
      <c r="FO742" s="794"/>
      <c r="FP742" s="794"/>
      <c r="FQ742" s="794"/>
      <c r="FR742" s="794"/>
      <c r="FS742" s="794"/>
      <c r="FT742" s="794"/>
      <c r="FU742" s="794"/>
      <c r="FV742" s="812" t="str">
        <f t="shared" si="179"/>
        <v/>
      </c>
      <c r="FW742" s="806" t="str">
        <f t="shared" si="180"/>
        <v/>
      </c>
      <c r="FX742" s="807" t="str">
        <f t="shared" si="181"/>
        <v/>
      </c>
      <c r="FY742" s="807" t="str">
        <f t="shared" si="182"/>
        <v/>
      </c>
      <c r="FZ742" s="808" t="str">
        <f t="shared" si="183"/>
        <v/>
      </c>
    </row>
    <row r="743" spans="14:182" x14ac:dyDescent="0.2">
      <c r="N743" s="804">
        <f>IF(ISNUMBER(AirVision!A742),SUM(AirVision!A742),"")</f>
        <v>0</v>
      </c>
      <c r="O743" s="793"/>
      <c r="P743" s="794"/>
      <c r="Q743" s="794"/>
      <c r="R743" s="794"/>
      <c r="S743" s="794"/>
      <c r="T743" s="794"/>
      <c r="U743" s="794"/>
      <c r="V743" s="794"/>
      <c r="W743" s="794"/>
      <c r="X743" s="794"/>
      <c r="Y743" s="794"/>
      <c r="Z743" s="794"/>
      <c r="AA743" s="794"/>
      <c r="AB743" s="794"/>
      <c r="AC743" s="794"/>
      <c r="AD743" s="794"/>
      <c r="AE743" s="794"/>
      <c r="AF743" s="794"/>
      <c r="AG743" s="794"/>
      <c r="AH743" s="794"/>
      <c r="AI743" s="794"/>
      <c r="AJ743" s="794"/>
      <c r="AK743" s="794"/>
      <c r="AL743" s="794"/>
      <c r="AM743" s="794"/>
      <c r="AN743" s="794"/>
      <c r="AO743" s="794"/>
      <c r="AP743" s="794"/>
      <c r="AQ743" s="794"/>
      <c r="AR743" s="794"/>
      <c r="AS743" s="794"/>
      <c r="AT743" s="794"/>
      <c r="AU743" s="794"/>
      <c r="AV743" s="794"/>
      <c r="AW743" s="794"/>
      <c r="AX743" s="794"/>
      <c r="AY743" s="794"/>
      <c r="AZ743" s="794"/>
      <c r="BA743" s="794"/>
      <c r="BB743" s="794"/>
      <c r="BC743" s="794"/>
      <c r="BD743" s="794"/>
      <c r="BE743" s="794"/>
      <c r="BF743" s="794"/>
      <c r="BG743" s="794"/>
      <c r="BH743" s="794"/>
      <c r="BI743" s="794"/>
      <c r="BJ743" s="794"/>
      <c r="BK743" s="794"/>
      <c r="BL743" s="794"/>
      <c r="BM743" s="794"/>
      <c r="BN743" s="812" t="str">
        <f t="shared" si="174"/>
        <v/>
      </c>
      <c r="BO743" s="806" t="str">
        <f t="shared" si="175"/>
        <v/>
      </c>
      <c r="BP743" s="807" t="str">
        <f t="shared" si="176"/>
        <v/>
      </c>
      <c r="BQ743" s="807" t="str">
        <f t="shared" si="177"/>
        <v/>
      </c>
      <c r="BR743" s="808" t="str">
        <f t="shared" si="178"/>
        <v/>
      </c>
      <c r="BS743" s="793"/>
      <c r="BT743" s="794"/>
      <c r="BU743" s="794"/>
      <c r="BV743" s="794"/>
      <c r="BW743" s="794"/>
      <c r="BX743" s="794"/>
      <c r="BY743" s="794"/>
      <c r="BZ743" s="794"/>
      <c r="CA743" s="794"/>
      <c r="CB743" s="794"/>
      <c r="CC743" s="794"/>
      <c r="CD743" s="794"/>
      <c r="CE743" s="794"/>
      <c r="CF743" s="794"/>
      <c r="CG743" s="794"/>
      <c r="CH743" s="794"/>
      <c r="CI743" s="794"/>
      <c r="CJ743" s="794"/>
      <c r="CK743" s="794"/>
      <c r="CL743" s="794"/>
      <c r="CM743" s="794"/>
      <c r="CN743" s="794"/>
      <c r="CO743" s="794"/>
      <c r="CP743" s="794"/>
      <c r="CQ743" s="794"/>
      <c r="CR743" s="794"/>
      <c r="CS743" s="794"/>
      <c r="CT743" s="794"/>
      <c r="CU743" s="794"/>
      <c r="CV743" s="794"/>
      <c r="CW743" s="794"/>
      <c r="CX743" s="794"/>
      <c r="CY743" s="794"/>
      <c r="CZ743" s="794"/>
      <c r="DA743" s="794"/>
      <c r="DB743" s="794"/>
      <c r="DC743" s="794"/>
      <c r="DD743" s="794"/>
      <c r="DE743" s="794"/>
      <c r="DF743" s="794"/>
      <c r="DG743" s="794"/>
      <c r="DH743" s="794"/>
      <c r="DI743" s="794"/>
      <c r="DJ743" s="794"/>
      <c r="DK743" s="794"/>
      <c r="DL743" s="794"/>
      <c r="DM743" s="794"/>
      <c r="DN743" s="794"/>
      <c r="DO743" s="794"/>
      <c r="DP743" s="794"/>
      <c r="DQ743" s="794"/>
      <c r="DR743" s="812" t="str">
        <f t="shared" si="184"/>
        <v/>
      </c>
      <c r="DS743" s="806" t="str">
        <f t="shared" si="185"/>
        <v/>
      </c>
      <c r="DT743" s="807" t="str">
        <f t="shared" si="186"/>
        <v/>
      </c>
      <c r="DU743" s="807" t="str">
        <f t="shared" si="187"/>
        <v/>
      </c>
      <c r="DV743" s="808" t="str">
        <f t="shared" si="188"/>
        <v/>
      </c>
      <c r="DW743" s="793"/>
      <c r="DX743" s="794"/>
      <c r="DY743" s="794"/>
      <c r="DZ743" s="794"/>
      <c r="EA743" s="794"/>
      <c r="EB743" s="794"/>
      <c r="EC743" s="794"/>
      <c r="ED743" s="794"/>
      <c r="EE743" s="794"/>
      <c r="EF743" s="794"/>
      <c r="EG743" s="794"/>
      <c r="EH743" s="794"/>
      <c r="EI743" s="794"/>
      <c r="EJ743" s="794"/>
      <c r="EK743" s="794"/>
      <c r="EL743" s="794"/>
      <c r="EM743" s="794"/>
      <c r="EN743" s="794"/>
      <c r="EO743" s="794"/>
      <c r="EP743" s="794"/>
      <c r="EQ743" s="794"/>
      <c r="ER743" s="794"/>
      <c r="ES743" s="794"/>
      <c r="ET743" s="794"/>
      <c r="EU743" s="794"/>
      <c r="EV743" s="794"/>
      <c r="EW743" s="794"/>
      <c r="EX743" s="794"/>
      <c r="EY743" s="794"/>
      <c r="EZ743" s="794"/>
      <c r="FA743" s="794"/>
      <c r="FB743" s="794"/>
      <c r="FC743" s="794"/>
      <c r="FD743" s="794"/>
      <c r="FE743" s="794"/>
      <c r="FF743" s="794"/>
      <c r="FG743" s="794"/>
      <c r="FH743" s="794"/>
      <c r="FI743" s="794"/>
      <c r="FJ743" s="794"/>
      <c r="FK743" s="794"/>
      <c r="FL743" s="794"/>
      <c r="FM743" s="794"/>
      <c r="FN743" s="794"/>
      <c r="FO743" s="794"/>
      <c r="FP743" s="794"/>
      <c r="FQ743" s="794"/>
      <c r="FR743" s="794"/>
      <c r="FS743" s="794"/>
      <c r="FT743" s="794"/>
      <c r="FU743" s="794"/>
      <c r="FV743" s="812" t="str">
        <f t="shared" si="179"/>
        <v/>
      </c>
      <c r="FW743" s="806" t="str">
        <f t="shared" si="180"/>
        <v/>
      </c>
      <c r="FX743" s="807" t="str">
        <f t="shared" si="181"/>
        <v/>
      </c>
      <c r="FY743" s="807" t="str">
        <f t="shared" si="182"/>
        <v/>
      </c>
      <c r="FZ743" s="808" t="str">
        <f t="shared" si="183"/>
        <v/>
      </c>
    </row>
    <row r="744" spans="14:182" x14ac:dyDescent="0.2">
      <c r="N744" s="804">
        <f>IF(ISNUMBER(AirVision!A743),SUM(AirVision!A743),"")</f>
        <v>0</v>
      </c>
      <c r="O744" s="793"/>
      <c r="P744" s="794"/>
      <c r="Q744" s="794"/>
      <c r="R744" s="794"/>
      <c r="S744" s="794"/>
      <c r="T744" s="794"/>
      <c r="U744" s="794"/>
      <c r="V744" s="794"/>
      <c r="W744" s="794"/>
      <c r="X744" s="794"/>
      <c r="Y744" s="794"/>
      <c r="Z744" s="794"/>
      <c r="AA744" s="794"/>
      <c r="AB744" s="794"/>
      <c r="AC744" s="794"/>
      <c r="AD744" s="794"/>
      <c r="AE744" s="794"/>
      <c r="AF744" s="794"/>
      <c r="AG744" s="794"/>
      <c r="AH744" s="794"/>
      <c r="AI744" s="794"/>
      <c r="AJ744" s="794"/>
      <c r="AK744" s="794"/>
      <c r="AL744" s="794"/>
      <c r="AM744" s="794"/>
      <c r="AN744" s="794"/>
      <c r="AO744" s="794"/>
      <c r="AP744" s="794"/>
      <c r="AQ744" s="794"/>
      <c r="AR744" s="794"/>
      <c r="AS744" s="794"/>
      <c r="AT744" s="794"/>
      <c r="AU744" s="794"/>
      <c r="AV744" s="794"/>
      <c r="AW744" s="794"/>
      <c r="AX744" s="794"/>
      <c r="AY744" s="794"/>
      <c r="AZ744" s="794"/>
      <c r="BA744" s="794"/>
      <c r="BB744" s="794"/>
      <c r="BC744" s="794"/>
      <c r="BD744" s="794"/>
      <c r="BE744" s="794"/>
      <c r="BF744" s="794"/>
      <c r="BG744" s="794"/>
      <c r="BH744" s="794"/>
      <c r="BI744" s="794"/>
      <c r="BJ744" s="794"/>
      <c r="BK744" s="794"/>
      <c r="BL744" s="794"/>
      <c r="BM744" s="794"/>
      <c r="BN744" s="812" t="str">
        <f t="shared" si="174"/>
        <v/>
      </c>
      <c r="BO744" s="806" t="str">
        <f t="shared" si="175"/>
        <v/>
      </c>
      <c r="BP744" s="807" t="str">
        <f t="shared" si="176"/>
        <v/>
      </c>
      <c r="BQ744" s="807" t="str">
        <f t="shared" si="177"/>
        <v/>
      </c>
      <c r="BR744" s="808" t="str">
        <f t="shared" si="178"/>
        <v/>
      </c>
      <c r="BS744" s="793"/>
      <c r="BT744" s="794"/>
      <c r="BU744" s="794"/>
      <c r="BV744" s="794"/>
      <c r="BW744" s="794"/>
      <c r="BX744" s="794"/>
      <c r="BY744" s="794"/>
      <c r="BZ744" s="794"/>
      <c r="CA744" s="794"/>
      <c r="CB744" s="794"/>
      <c r="CC744" s="794"/>
      <c r="CD744" s="794"/>
      <c r="CE744" s="794"/>
      <c r="CF744" s="794"/>
      <c r="CG744" s="794"/>
      <c r="CH744" s="794"/>
      <c r="CI744" s="794"/>
      <c r="CJ744" s="794"/>
      <c r="CK744" s="794"/>
      <c r="CL744" s="794"/>
      <c r="CM744" s="794"/>
      <c r="CN744" s="794"/>
      <c r="CO744" s="794"/>
      <c r="CP744" s="794"/>
      <c r="CQ744" s="794"/>
      <c r="CR744" s="794"/>
      <c r="CS744" s="794"/>
      <c r="CT744" s="794"/>
      <c r="CU744" s="794"/>
      <c r="CV744" s="794"/>
      <c r="CW744" s="794"/>
      <c r="CX744" s="794"/>
      <c r="CY744" s="794"/>
      <c r="CZ744" s="794"/>
      <c r="DA744" s="794"/>
      <c r="DB744" s="794"/>
      <c r="DC744" s="794"/>
      <c r="DD744" s="794"/>
      <c r="DE744" s="794"/>
      <c r="DF744" s="794"/>
      <c r="DG744" s="794"/>
      <c r="DH744" s="794"/>
      <c r="DI744" s="794"/>
      <c r="DJ744" s="794"/>
      <c r="DK744" s="794"/>
      <c r="DL744" s="794"/>
      <c r="DM744" s="794"/>
      <c r="DN744" s="794"/>
      <c r="DO744" s="794"/>
      <c r="DP744" s="794"/>
      <c r="DQ744" s="794"/>
      <c r="DR744" s="812" t="str">
        <f t="shared" si="184"/>
        <v/>
      </c>
      <c r="DS744" s="806" t="str">
        <f t="shared" si="185"/>
        <v/>
      </c>
      <c r="DT744" s="807" t="str">
        <f t="shared" si="186"/>
        <v/>
      </c>
      <c r="DU744" s="807" t="str">
        <f t="shared" si="187"/>
        <v/>
      </c>
      <c r="DV744" s="808" t="str">
        <f t="shared" si="188"/>
        <v/>
      </c>
      <c r="DW744" s="793"/>
      <c r="DX744" s="794"/>
      <c r="DY744" s="794"/>
      <c r="DZ744" s="794"/>
      <c r="EA744" s="794"/>
      <c r="EB744" s="794"/>
      <c r="EC744" s="794"/>
      <c r="ED744" s="794"/>
      <c r="EE744" s="794"/>
      <c r="EF744" s="794"/>
      <c r="EG744" s="794"/>
      <c r="EH744" s="794"/>
      <c r="EI744" s="794"/>
      <c r="EJ744" s="794"/>
      <c r="EK744" s="794"/>
      <c r="EL744" s="794"/>
      <c r="EM744" s="794"/>
      <c r="EN744" s="794"/>
      <c r="EO744" s="794"/>
      <c r="EP744" s="794"/>
      <c r="EQ744" s="794"/>
      <c r="ER744" s="794"/>
      <c r="ES744" s="794"/>
      <c r="ET744" s="794"/>
      <c r="EU744" s="794"/>
      <c r="EV744" s="794"/>
      <c r="EW744" s="794"/>
      <c r="EX744" s="794"/>
      <c r="EY744" s="794"/>
      <c r="EZ744" s="794"/>
      <c r="FA744" s="794"/>
      <c r="FB744" s="794"/>
      <c r="FC744" s="794"/>
      <c r="FD744" s="794"/>
      <c r="FE744" s="794"/>
      <c r="FF744" s="794"/>
      <c r="FG744" s="794"/>
      <c r="FH744" s="794"/>
      <c r="FI744" s="794"/>
      <c r="FJ744" s="794"/>
      <c r="FK744" s="794"/>
      <c r="FL744" s="794"/>
      <c r="FM744" s="794"/>
      <c r="FN744" s="794"/>
      <c r="FO744" s="794"/>
      <c r="FP744" s="794"/>
      <c r="FQ744" s="794"/>
      <c r="FR744" s="794"/>
      <c r="FS744" s="794"/>
      <c r="FT744" s="794"/>
      <c r="FU744" s="794"/>
      <c r="FV744" s="812" t="str">
        <f t="shared" si="179"/>
        <v/>
      </c>
      <c r="FW744" s="806" t="str">
        <f t="shared" si="180"/>
        <v/>
      </c>
      <c r="FX744" s="807" t="str">
        <f t="shared" si="181"/>
        <v/>
      </c>
      <c r="FY744" s="807" t="str">
        <f t="shared" si="182"/>
        <v/>
      </c>
      <c r="FZ744" s="808" t="str">
        <f t="shared" si="183"/>
        <v/>
      </c>
    </row>
    <row r="745" spans="14:182" x14ac:dyDescent="0.2">
      <c r="N745" s="804">
        <f>IF(ISNUMBER(AirVision!A744),SUM(AirVision!A744),"")</f>
        <v>0</v>
      </c>
      <c r="O745" s="793"/>
      <c r="P745" s="794"/>
      <c r="Q745" s="794"/>
      <c r="R745" s="794"/>
      <c r="S745" s="794"/>
      <c r="T745" s="794"/>
      <c r="U745" s="794"/>
      <c r="V745" s="794"/>
      <c r="W745" s="794"/>
      <c r="X745" s="794"/>
      <c r="Y745" s="794"/>
      <c r="Z745" s="794"/>
      <c r="AA745" s="794"/>
      <c r="AB745" s="794"/>
      <c r="AC745" s="794"/>
      <c r="AD745" s="794"/>
      <c r="AE745" s="794"/>
      <c r="AF745" s="794"/>
      <c r="AG745" s="794"/>
      <c r="AH745" s="794"/>
      <c r="AI745" s="794"/>
      <c r="AJ745" s="794"/>
      <c r="AK745" s="794"/>
      <c r="AL745" s="794"/>
      <c r="AM745" s="794"/>
      <c r="AN745" s="794"/>
      <c r="AO745" s="794"/>
      <c r="AP745" s="794"/>
      <c r="AQ745" s="794"/>
      <c r="AR745" s="794"/>
      <c r="AS745" s="794"/>
      <c r="AT745" s="794"/>
      <c r="AU745" s="794"/>
      <c r="AV745" s="794"/>
      <c r="AW745" s="794"/>
      <c r="AX745" s="794"/>
      <c r="AY745" s="794"/>
      <c r="AZ745" s="794"/>
      <c r="BA745" s="794"/>
      <c r="BB745" s="794"/>
      <c r="BC745" s="794"/>
      <c r="BD745" s="794"/>
      <c r="BE745" s="794"/>
      <c r="BF745" s="794"/>
      <c r="BG745" s="794"/>
      <c r="BH745" s="794"/>
      <c r="BI745" s="794"/>
      <c r="BJ745" s="794"/>
      <c r="BK745" s="794"/>
      <c r="BL745" s="794"/>
      <c r="BM745" s="794"/>
      <c r="BN745" s="812" t="str">
        <f t="shared" si="174"/>
        <v/>
      </c>
      <c r="BO745" s="806" t="str">
        <f t="shared" si="175"/>
        <v/>
      </c>
      <c r="BP745" s="807" t="str">
        <f t="shared" si="176"/>
        <v/>
      </c>
      <c r="BQ745" s="807" t="str">
        <f t="shared" si="177"/>
        <v/>
      </c>
      <c r="BR745" s="808" t="str">
        <f t="shared" si="178"/>
        <v/>
      </c>
      <c r="BS745" s="793"/>
      <c r="BT745" s="794"/>
      <c r="BU745" s="794"/>
      <c r="BV745" s="794"/>
      <c r="BW745" s="794"/>
      <c r="BX745" s="794"/>
      <c r="BY745" s="794"/>
      <c r="BZ745" s="794"/>
      <c r="CA745" s="794"/>
      <c r="CB745" s="794"/>
      <c r="CC745" s="794"/>
      <c r="CD745" s="794"/>
      <c r="CE745" s="794"/>
      <c r="CF745" s="794"/>
      <c r="CG745" s="794"/>
      <c r="CH745" s="794"/>
      <c r="CI745" s="794"/>
      <c r="CJ745" s="794"/>
      <c r="CK745" s="794"/>
      <c r="CL745" s="794"/>
      <c r="CM745" s="794"/>
      <c r="CN745" s="794"/>
      <c r="CO745" s="794"/>
      <c r="CP745" s="794"/>
      <c r="CQ745" s="794"/>
      <c r="CR745" s="794"/>
      <c r="CS745" s="794"/>
      <c r="CT745" s="794"/>
      <c r="CU745" s="794"/>
      <c r="CV745" s="794"/>
      <c r="CW745" s="794"/>
      <c r="CX745" s="794"/>
      <c r="CY745" s="794"/>
      <c r="CZ745" s="794"/>
      <c r="DA745" s="794"/>
      <c r="DB745" s="794"/>
      <c r="DC745" s="794"/>
      <c r="DD745" s="794"/>
      <c r="DE745" s="794"/>
      <c r="DF745" s="794"/>
      <c r="DG745" s="794"/>
      <c r="DH745" s="794"/>
      <c r="DI745" s="794"/>
      <c r="DJ745" s="794"/>
      <c r="DK745" s="794"/>
      <c r="DL745" s="794"/>
      <c r="DM745" s="794"/>
      <c r="DN745" s="794"/>
      <c r="DO745" s="794"/>
      <c r="DP745" s="794"/>
      <c r="DQ745" s="794"/>
      <c r="DR745" s="812" t="str">
        <f t="shared" si="184"/>
        <v/>
      </c>
      <c r="DS745" s="806" t="str">
        <f t="shared" si="185"/>
        <v/>
      </c>
      <c r="DT745" s="807" t="str">
        <f t="shared" si="186"/>
        <v/>
      </c>
      <c r="DU745" s="807" t="str">
        <f t="shared" si="187"/>
        <v/>
      </c>
      <c r="DV745" s="808" t="str">
        <f t="shared" si="188"/>
        <v/>
      </c>
      <c r="DW745" s="793"/>
      <c r="DX745" s="794"/>
      <c r="DY745" s="794"/>
      <c r="DZ745" s="794"/>
      <c r="EA745" s="794"/>
      <c r="EB745" s="794"/>
      <c r="EC745" s="794"/>
      <c r="ED745" s="794"/>
      <c r="EE745" s="794"/>
      <c r="EF745" s="794"/>
      <c r="EG745" s="794"/>
      <c r="EH745" s="794"/>
      <c r="EI745" s="794"/>
      <c r="EJ745" s="794"/>
      <c r="EK745" s="794"/>
      <c r="EL745" s="794"/>
      <c r="EM745" s="794"/>
      <c r="EN745" s="794"/>
      <c r="EO745" s="794"/>
      <c r="EP745" s="794"/>
      <c r="EQ745" s="794"/>
      <c r="ER745" s="794"/>
      <c r="ES745" s="794"/>
      <c r="ET745" s="794"/>
      <c r="EU745" s="794"/>
      <c r="EV745" s="794"/>
      <c r="EW745" s="794"/>
      <c r="EX745" s="794"/>
      <c r="EY745" s="794"/>
      <c r="EZ745" s="794"/>
      <c r="FA745" s="794"/>
      <c r="FB745" s="794"/>
      <c r="FC745" s="794"/>
      <c r="FD745" s="794"/>
      <c r="FE745" s="794"/>
      <c r="FF745" s="794"/>
      <c r="FG745" s="794"/>
      <c r="FH745" s="794"/>
      <c r="FI745" s="794"/>
      <c r="FJ745" s="794"/>
      <c r="FK745" s="794"/>
      <c r="FL745" s="794"/>
      <c r="FM745" s="794"/>
      <c r="FN745" s="794"/>
      <c r="FO745" s="794"/>
      <c r="FP745" s="794"/>
      <c r="FQ745" s="794"/>
      <c r="FR745" s="794"/>
      <c r="FS745" s="794"/>
      <c r="FT745" s="794"/>
      <c r="FU745" s="794"/>
      <c r="FV745" s="812" t="str">
        <f t="shared" si="179"/>
        <v/>
      </c>
      <c r="FW745" s="806" t="str">
        <f t="shared" si="180"/>
        <v/>
      </c>
      <c r="FX745" s="807" t="str">
        <f t="shared" si="181"/>
        <v/>
      </c>
      <c r="FY745" s="807" t="str">
        <f t="shared" si="182"/>
        <v/>
      </c>
      <c r="FZ745" s="808" t="str">
        <f t="shared" si="183"/>
        <v/>
      </c>
    </row>
    <row r="746" spans="14:182" x14ac:dyDescent="0.2">
      <c r="N746" s="804">
        <f>IF(ISNUMBER(AirVision!A745),SUM(AirVision!A745),"")</f>
        <v>0</v>
      </c>
      <c r="O746" s="793"/>
      <c r="P746" s="794"/>
      <c r="Q746" s="794"/>
      <c r="R746" s="794"/>
      <c r="S746" s="794"/>
      <c r="T746" s="794"/>
      <c r="U746" s="794"/>
      <c r="V746" s="794"/>
      <c r="W746" s="794"/>
      <c r="X746" s="794"/>
      <c r="Y746" s="794"/>
      <c r="Z746" s="794"/>
      <c r="AA746" s="794"/>
      <c r="AB746" s="794"/>
      <c r="AC746" s="794"/>
      <c r="AD746" s="794"/>
      <c r="AE746" s="794"/>
      <c r="AF746" s="794"/>
      <c r="AG746" s="794"/>
      <c r="AH746" s="794"/>
      <c r="AI746" s="794"/>
      <c r="AJ746" s="794"/>
      <c r="AK746" s="794"/>
      <c r="AL746" s="794"/>
      <c r="AM746" s="794"/>
      <c r="AN746" s="794"/>
      <c r="AO746" s="794"/>
      <c r="AP746" s="794"/>
      <c r="AQ746" s="794"/>
      <c r="AR746" s="794"/>
      <c r="AS746" s="794"/>
      <c r="AT746" s="794"/>
      <c r="AU746" s="794"/>
      <c r="AV746" s="794"/>
      <c r="AW746" s="794"/>
      <c r="AX746" s="794"/>
      <c r="AY746" s="794"/>
      <c r="AZ746" s="794"/>
      <c r="BA746" s="794"/>
      <c r="BB746" s="794"/>
      <c r="BC746" s="794"/>
      <c r="BD746" s="794"/>
      <c r="BE746" s="794"/>
      <c r="BF746" s="794"/>
      <c r="BG746" s="794"/>
      <c r="BH746" s="794"/>
      <c r="BI746" s="794"/>
      <c r="BJ746" s="794"/>
      <c r="BK746" s="794"/>
      <c r="BL746" s="794"/>
      <c r="BM746" s="794"/>
      <c r="BN746" s="812" t="str">
        <f t="shared" si="174"/>
        <v/>
      </c>
      <c r="BO746" s="806" t="str">
        <f t="shared" si="175"/>
        <v/>
      </c>
      <c r="BP746" s="807" t="str">
        <f t="shared" si="176"/>
        <v/>
      </c>
      <c r="BQ746" s="807" t="str">
        <f t="shared" si="177"/>
        <v/>
      </c>
      <c r="BR746" s="808" t="str">
        <f t="shared" si="178"/>
        <v/>
      </c>
      <c r="BS746" s="793"/>
      <c r="BT746" s="794"/>
      <c r="BU746" s="794"/>
      <c r="BV746" s="794"/>
      <c r="BW746" s="794"/>
      <c r="BX746" s="794"/>
      <c r="BY746" s="794"/>
      <c r="BZ746" s="794"/>
      <c r="CA746" s="794"/>
      <c r="CB746" s="794"/>
      <c r="CC746" s="794"/>
      <c r="CD746" s="794"/>
      <c r="CE746" s="794"/>
      <c r="CF746" s="794"/>
      <c r="CG746" s="794"/>
      <c r="CH746" s="794"/>
      <c r="CI746" s="794"/>
      <c r="CJ746" s="794"/>
      <c r="CK746" s="794"/>
      <c r="CL746" s="794"/>
      <c r="CM746" s="794"/>
      <c r="CN746" s="794"/>
      <c r="CO746" s="794"/>
      <c r="CP746" s="794"/>
      <c r="CQ746" s="794"/>
      <c r="CR746" s="794"/>
      <c r="CS746" s="794"/>
      <c r="CT746" s="794"/>
      <c r="CU746" s="794"/>
      <c r="CV746" s="794"/>
      <c r="CW746" s="794"/>
      <c r="CX746" s="794"/>
      <c r="CY746" s="794"/>
      <c r="CZ746" s="794"/>
      <c r="DA746" s="794"/>
      <c r="DB746" s="794"/>
      <c r="DC746" s="794"/>
      <c r="DD746" s="794"/>
      <c r="DE746" s="794"/>
      <c r="DF746" s="794"/>
      <c r="DG746" s="794"/>
      <c r="DH746" s="794"/>
      <c r="DI746" s="794"/>
      <c r="DJ746" s="794"/>
      <c r="DK746" s="794"/>
      <c r="DL746" s="794"/>
      <c r="DM746" s="794"/>
      <c r="DN746" s="794"/>
      <c r="DO746" s="794"/>
      <c r="DP746" s="794"/>
      <c r="DQ746" s="794"/>
      <c r="DR746" s="812" t="str">
        <f t="shared" si="184"/>
        <v/>
      </c>
      <c r="DS746" s="806" t="str">
        <f t="shared" si="185"/>
        <v/>
      </c>
      <c r="DT746" s="807" t="str">
        <f t="shared" si="186"/>
        <v/>
      </c>
      <c r="DU746" s="807" t="str">
        <f t="shared" si="187"/>
        <v/>
      </c>
      <c r="DV746" s="808" t="str">
        <f t="shared" si="188"/>
        <v/>
      </c>
      <c r="DW746" s="793"/>
      <c r="DX746" s="794"/>
      <c r="DY746" s="794"/>
      <c r="DZ746" s="794"/>
      <c r="EA746" s="794"/>
      <c r="EB746" s="794"/>
      <c r="EC746" s="794"/>
      <c r="ED746" s="794"/>
      <c r="EE746" s="794"/>
      <c r="EF746" s="794"/>
      <c r="EG746" s="794"/>
      <c r="EH746" s="794"/>
      <c r="EI746" s="794"/>
      <c r="EJ746" s="794"/>
      <c r="EK746" s="794"/>
      <c r="EL746" s="794"/>
      <c r="EM746" s="794"/>
      <c r="EN746" s="794"/>
      <c r="EO746" s="794"/>
      <c r="EP746" s="794"/>
      <c r="EQ746" s="794"/>
      <c r="ER746" s="794"/>
      <c r="ES746" s="794"/>
      <c r="ET746" s="794"/>
      <c r="EU746" s="794"/>
      <c r="EV746" s="794"/>
      <c r="EW746" s="794"/>
      <c r="EX746" s="794"/>
      <c r="EY746" s="794"/>
      <c r="EZ746" s="794"/>
      <c r="FA746" s="794"/>
      <c r="FB746" s="794"/>
      <c r="FC746" s="794"/>
      <c r="FD746" s="794"/>
      <c r="FE746" s="794"/>
      <c r="FF746" s="794"/>
      <c r="FG746" s="794"/>
      <c r="FH746" s="794"/>
      <c r="FI746" s="794"/>
      <c r="FJ746" s="794"/>
      <c r="FK746" s="794"/>
      <c r="FL746" s="794"/>
      <c r="FM746" s="794"/>
      <c r="FN746" s="794"/>
      <c r="FO746" s="794"/>
      <c r="FP746" s="794"/>
      <c r="FQ746" s="794"/>
      <c r="FR746" s="794"/>
      <c r="FS746" s="794"/>
      <c r="FT746" s="794"/>
      <c r="FU746" s="794"/>
      <c r="FV746" s="812" t="str">
        <f t="shared" si="179"/>
        <v/>
      </c>
      <c r="FW746" s="806" t="str">
        <f t="shared" si="180"/>
        <v/>
      </c>
      <c r="FX746" s="807" t="str">
        <f t="shared" si="181"/>
        <v/>
      </c>
      <c r="FY746" s="807" t="str">
        <f t="shared" si="182"/>
        <v/>
      </c>
      <c r="FZ746" s="808" t="str">
        <f t="shared" si="183"/>
        <v/>
      </c>
    </row>
    <row r="747" spans="14:182" x14ac:dyDescent="0.2">
      <c r="N747" s="804">
        <f>IF(ISNUMBER(AirVision!A746),SUM(AirVision!A746),"")</f>
        <v>0</v>
      </c>
      <c r="O747" s="793"/>
      <c r="P747" s="794"/>
      <c r="Q747" s="794"/>
      <c r="R747" s="794"/>
      <c r="S747" s="794"/>
      <c r="T747" s="794"/>
      <c r="U747" s="794"/>
      <c r="V747" s="794"/>
      <c r="W747" s="794"/>
      <c r="X747" s="794"/>
      <c r="Y747" s="794"/>
      <c r="Z747" s="794"/>
      <c r="AA747" s="794"/>
      <c r="AB747" s="794"/>
      <c r="AC747" s="794"/>
      <c r="AD747" s="794"/>
      <c r="AE747" s="794"/>
      <c r="AF747" s="794"/>
      <c r="AG747" s="794"/>
      <c r="AH747" s="794"/>
      <c r="AI747" s="794"/>
      <c r="AJ747" s="794"/>
      <c r="AK747" s="794"/>
      <c r="AL747" s="794"/>
      <c r="AM747" s="794"/>
      <c r="AN747" s="794"/>
      <c r="AO747" s="794"/>
      <c r="AP747" s="794"/>
      <c r="AQ747" s="794"/>
      <c r="AR747" s="794"/>
      <c r="AS747" s="794"/>
      <c r="AT747" s="794"/>
      <c r="AU747" s="794"/>
      <c r="AV747" s="794"/>
      <c r="AW747" s="794"/>
      <c r="AX747" s="794"/>
      <c r="AY747" s="794"/>
      <c r="AZ747" s="794"/>
      <c r="BA747" s="794"/>
      <c r="BB747" s="794"/>
      <c r="BC747" s="794"/>
      <c r="BD747" s="794"/>
      <c r="BE747" s="794"/>
      <c r="BF747" s="794"/>
      <c r="BG747" s="794"/>
      <c r="BH747" s="794"/>
      <c r="BI747" s="794"/>
      <c r="BJ747" s="794"/>
      <c r="BK747" s="794"/>
      <c r="BL747" s="794"/>
      <c r="BM747" s="794"/>
      <c r="BN747" s="812" t="str">
        <f t="shared" si="174"/>
        <v/>
      </c>
      <c r="BO747" s="806" t="str">
        <f t="shared" si="175"/>
        <v/>
      </c>
      <c r="BP747" s="807" t="str">
        <f t="shared" si="176"/>
        <v/>
      </c>
      <c r="BQ747" s="807" t="str">
        <f t="shared" si="177"/>
        <v/>
      </c>
      <c r="BR747" s="808" t="str">
        <f t="shared" si="178"/>
        <v/>
      </c>
      <c r="BS747" s="793"/>
      <c r="BT747" s="794"/>
      <c r="BU747" s="794"/>
      <c r="BV747" s="794"/>
      <c r="BW747" s="794"/>
      <c r="BX747" s="794"/>
      <c r="BY747" s="794"/>
      <c r="BZ747" s="794"/>
      <c r="CA747" s="794"/>
      <c r="CB747" s="794"/>
      <c r="CC747" s="794"/>
      <c r="CD747" s="794"/>
      <c r="CE747" s="794"/>
      <c r="CF747" s="794"/>
      <c r="CG747" s="794"/>
      <c r="CH747" s="794"/>
      <c r="CI747" s="794"/>
      <c r="CJ747" s="794"/>
      <c r="CK747" s="794"/>
      <c r="CL747" s="794"/>
      <c r="CM747" s="794"/>
      <c r="CN747" s="794"/>
      <c r="CO747" s="794"/>
      <c r="CP747" s="794"/>
      <c r="CQ747" s="794"/>
      <c r="CR747" s="794"/>
      <c r="CS747" s="794"/>
      <c r="CT747" s="794"/>
      <c r="CU747" s="794"/>
      <c r="CV747" s="794"/>
      <c r="CW747" s="794"/>
      <c r="CX747" s="794"/>
      <c r="CY747" s="794"/>
      <c r="CZ747" s="794"/>
      <c r="DA747" s="794"/>
      <c r="DB747" s="794"/>
      <c r="DC747" s="794"/>
      <c r="DD747" s="794"/>
      <c r="DE747" s="794"/>
      <c r="DF747" s="794"/>
      <c r="DG747" s="794"/>
      <c r="DH747" s="794"/>
      <c r="DI747" s="794"/>
      <c r="DJ747" s="794"/>
      <c r="DK747" s="794"/>
      <c r="DL747" s="794"/>
      <c r="DM747" s="794"/>
      <c r="DN747" s="794"/>
      <c r="DO747" s="794"/>
      <c r="DP747" s="794"/>
      <c r="DQ747" s="794"/>
      <c r="DR747" s="812" t="str">
        <f t="shared" si="184"/>
        <v/>
      </c>
      <c r="DS747" s="806" t="str">
        <f t="shared" si="185"/>
        <v/>
      </c>
      <c r="DT747" s="807" t="str">
        <f t="shared" si="186"/>
        <v/>
      </c>
      <c r="DU747" s="807" t="str">
        <f t="shared" si="187"/>
        <v/>
      </c>
      <c r="DV747" s="808" t="str">
        <f t="shared" si="188"/>
        <v/>
      </c>
      <c r="DW747" s="793"/>
      <c r="DX747" s="794"/>
      <c r="DY747" s="794"/>
      <c r="DZ747" s="794"/>
      <c r="EA747" s="794"/>
      <c r="EB747" s="794"/>
      <c r="EC747" s="794"/>
      <c r="ED747" s="794"/>
      <c r="EE747" s="794"/>
      <c r="EF747" s="794"/>
      <c r="EG747" s="794"/>
      <c r="EH747" s="794"/>
      <c r="EI747" s="794"/>
      <c r="EJ747" s="794"/>
      <c r="EK747" s="794"/>
      <c r="EL747" s="794"/>
      <c r="EM747" s="794"/>
      <c r="EN747" s="794"/>
      <c r="EO747" s="794"/>
      <c r="EP747" s="794"/>
      <c r="EQ747" s="794"/>
      <c r="ER747" s="794"/>
      <c r="ES747" s="794"/>
      <c r="ET747" s="794"/>
      <c r="EU747" s="794"/>
      <c r="EV747" s="794"/>
      <c r="EW747" s="794"/>
      <c r="EX747" s="794"/>
      <c r="EY747" s="794"/>
      <c r="EZ747" s="794"/>
      <c r="FA747" s="794"/>
      <c r="FB747" s="794"/>
      <c r="FC747" s="794"/>
      <c r="FD747" s="794"/>
      <c r="FE747" s="794"/>
      <c r="FF747" s="794"/>
      <c r="FG747" s="794"/>
      <c r="FH747" s="794"/>
      <c r="FI747" s="794"/>
      <c r="FJ747" s="794"/>
      <c r="FK747" s="794"/>
      <c r="FL747" s="794"/>
      <c r="FM747" s="794"/>
      <c r="FN747" s="794"/>
      <c r="FO747" s="794"/>
      <c r="FP747" s="794"/>
      <c r="FQ747" s="794"/>
      <c r="FR747" s="794"/>
      <c r="FS747" s="794"/>
      <c r="FT747" s="794"/>
      <c r="FU747" s="794"/>
      <c r="FV747" s="812" t="str">
        <f t="shared" si="179"/>
        <v/>
      </c>
      <c r="FW747" s="806" t="str">
        <f t="shared" si="180"/>
        <v/>
      </c>
      <c r="FX747" s="807" t="str">
        <f t="shared" si="181"/>
        <v/>
      </c>
      <c r="FY747" s="807" t="str">
        <f t="shared" si="182"/>
        <v/>
      </c>
      <c r="FZ747" s="808" t="str">
        <f t="shared" si="183"/>
        <v/>
      </c>
    </row>
    <row r="748" spans="14:182" x14ac:dyDescent="0.2">
      <c r="N748" s="805">
        <f>IF(ISNUMBER(AirVision!A747),SUM(AirVision!A747),"")</f>
        <v>0</v>
      </c>
      <c r="O748" s="802"/>
      <c r="P748" s="803"/>
      <c r="Q748" s="803"/>
      <c r="R748" s="803"/>
      <c r="S748" s="803"/>
      <c r="T748" s="803"/>
      <c r="U748" s="803"/>
      <c r="V748" s="803"/>
      <c r="W748" s="803"/>
      <c r="X748" s="803"/>
      <c r="Y748" s="803"/>
      <c r="Z748" s="803"/>
      <c r="AA748" s="803"/>
      <c r="AB748" s="803"/>
      <c r="AC748" s="803"/>
      <c r="AD748" s="803"/>
      <c r="AE748" s="803"/>
      <c r="AF748" s="803"/>
      <c r="AG748" s="803"/>
      <c r="AH748" s="803"/>
      <c r="AI748" s="803"/>
      <c r="AJ748" s="803"/>
      <c r="AK748" s="803"/>
      <c r="AL748" s="803"/>
      <c r="AM748" s="803"/>
      <c r="AN748" s="803"/>
      <c r="AO748" s="803"/>
      <c r="AP748" s="803"/>
      <c r="AQ748" s="803"/>
      <c r="AR748" s="803"/>
      <c r="AS748" s="803"/>
      <c r="AT748" s="803"/>
      <c r="AU748" s="803"/>
      <c r="AV748" s="803"/>
      <c r="AW748" s="803"/>
      <c r="AX748" s="803"/>
      <c r="AY748" s="803"/>
      <c r="AZ748" s="803"/>
      <c r="BA748" s="803"/>
      <c r="BB748" s="803"/>
      <c r="BC748" s="803"/>
      <c r="BD748" s="803"/>
      <c r="BE748" s="803"/>
      <c r="BF748" s="803"/>
      <c r="BG748" s="803"/>
      <c r="BH748" s="803"/>
      <c r="BI748" s="803"/>
      <c r="BJ748" s="803"/>
      <c r="BK748" s="803"/>
      <c r="BL748" s="803"/>
      <c r="BM748" s="803"/>
      <c r="BN748" s="813" t="str">
        <f t="shared" si="174"/>
        <v/>
      </c>
      <c r="BO748" s="809" t="str">
        <f t="shared" si="175"/>
        <v/>
      </c>
      <c r="BP748" s="810" t="str">
        <f t="shared" si="176"/>
        <v/>
      </c>
      <c r="BQ748" s="810" t="str">
        <f t="shared" si="177"/>
        <v/>
      </c>
      <c r="BR748" s="811" t="str">
        <f t="shared" si="178"/>
        <v/>
      </c>
      <c r="BS748" s="802"/>
      <c r="BT748" s="803"/>
      <c r="BU748" s="803"/>
      <c r="BV748" s="803"/>
      <c r="BW748" s="803"/>
      <c r="BX748" s="803"/>
      <c r="BY748" s="803"/>
      <c r="BZ748" s="803"/>
      <c r="CA748" s="803"/>
      <c r="CB748" s="803"/>
      <c r="CC748" s="803"/>
      <c r="CD748" s="803"/>
      <c r="CE748" s="803"/>
      <c r="CF748" s="803"/>
      <c r="CG748" s="803"/>
      <c r="CH748" s="803"/>
      <c r="CI748" s="803"/>
      <c r="CJ748" s="803"/>
      <c r="CK748" s="803"/>
      <c r="CL748" s="803"/>
      <c r="CM748" s="803"/>
      <c r="CN748" s="803"/>
      <c r="CO748" s="803"/>
      <c r="CP748" s="803"/>
      <c r="CQ748" s="803"/>
      <c r="CR748" s="803"/>
      <c r="CS748" s="803"/>
      <c r="CT748" s="803"/>
      <c r="CU748" s="803"/>
      <c r="CV748" s="803"/>
      <c r="CW748" s="803"/>
      <c r="CX748" s="803"/>
      <c r="CY748" s="803"/>
      <c r="CZ748" s="803"/>
      <c r="DA748" s="803"/>
      <c r="DB748" s="803"/>
      <c r="DC748" s="803"/>
      <c r="DD748" s="803"/>
      <c r="DE748" s="803"/>
      <c r="DF748" s="803"/>
      <c r="DG748" s="803"/>
      <c r="DH748" s="803"/>
      <c r="DI748" s="803"/>
      <c r="DJ748" s="803"/>
      <c r="DK748" s="803"/>
      <c r="DL748" s="803"/>
      <c r="DM748" s="803"/>
      <c r="DN748" s="803"/>
      <c r="DO748" s="803"/>
      <c r="DP748" s="803"/>
      <c r="DQ748" s="803"/>
      <c r="DR748" s="813" t="str">
        <f t="shared" si="184"/>
        <v/>
      </c>
      <c r="DS748" s="809" t="str">
        <f t="shared" si="185"/>
        <v/>
      </c>
      <c r="DT748" s="810" t="str">
        <f t="shared" si="186"/>
        <v/>
      </c>
      <c r="DU748" s="810" t="str">
        <f t="shared" si="187"/>
        <v/>
      </c>
      <c r="DV748" s="811" t="str">
        <f t="shared" si="188"/>
        <v/>
      </c>
      <c r="DW748" s="802"/>
      <c r="DX748" s="803"/>
      <c r="DY748" s="803"/>
      <c r="DZ748" s="803"/>
      <c r="EA748" s="803"/>
      <c r="EB748" s="803"/>
      <c r="EC748" s="803"/>
      <c r="ED748" s="803"/>
      <c r="EE748" s="803"/>
      <c r="EF748" s="803"/>
      <c r="EG748" s="803"/>
      <c r="EH748" s="803"/>
      <c r="EI748" s="803"/>
      <c r="EJ748" s="803"/>
      <c r="EK748" s="803"/>
      <c r="EL748" s="803"/>
      <c r="EM748" s="803"/>
      <c r="EN748" s="803"/>
      <c r="EO748" s="803"/>
      <c r="EP748" s="803"/>
      <c r="EQ748" s="803"/>
      <c r="ER748" s="803"/>
      <c r="ES748" s="803"/>
      <c r="ET748" s="803"/>
      <c r="EU748" s="803"/>
      <c r="EV748" s="803"/>
      <c r="EW748" s="803"/>
      <c r="EX748" s="803"/>
      <c r="EY748" s="803"/>
      <c r="EZ748" s="803"/>
      <c r="FA748" s="803"/>
      <c r="FB748" s="803"/>
      <c r="FC748" s="803"/>
      <c r="FD748" s="803"/>
      <c r="FE748" s="803"/>
      <c r="FF748" s="803"/>
      <c r="FG748" s="803"/>
      <c r="FH748" s="803"/>
      <c r="FI748" s="803"/>
      <c r="FJ748" s="803"/>
      <c r="FK748" s="803"/>
      <c r="FL748" s="803"/>
      <c r="FM748" s="803"/>
      <c r="FN748" s="803"/>
      <c r="FO748" s="803"/>
      <c r="FP748" s="803"/>
      <c r="FQ748" s="803"/>
      <c r="FR748" s="803"/>
      <c r="FS748" s="803"/>
      <c r="FT748" s="803"/>
      <c r="FU748" s="803"/>
      <c r="FV748" s="813" t="str">
        <f t="shared" si="179"/>
        <v/>
      </c>
      <c r="FW748" s="809" t="str">
        <f t="shared" si="180"/>
        <v/>
      </c>
      <c r="FX748" s="810" t="str">
        <f t="shared" si="181"/>
        <v/>
      </c>
      <c r="FY748" s="810" t="str">
        <f t="shared" si="182"/>
        <v/>
      </c>
      <c r="FZ748" s="811" t="str">
        <f t="shared" si="183"/>
        <v/>
      </c>
    </row>
    <row r="749" spans="14:182" x14ac:dyDescent="0.2">
      <c r="N749" s="782"/>
    </row>
    <row r="750" spans="14:182" x14ac:dyDescent="0.2">
      <c r="N750" s="782"/>
    </row>
    <row r="751" spans="14:182" x14ac:dyDescent="0.2">
      <c r="N751" s="782"/>
    </row>
    <row r="752" spans="14:182" x14ac:dyDescent="0.2">
      <c r="N752" s="782"/>
    </row>
    <row r="753" spans="14:14" x14ac:dyDescent="0.2">
      <c r="N753" s="782"/>
    </row>
    <row r="754" spans="14:14" x14ac:dyDescent="0.2">
      <c r="N754" s="782"/>
    </row>
    <row r="755" spans="14:14" x14ac:dyDescent="0.2">
      <c r="N755" s="782"/>
    </row>
    <row r="756" spans="14:14" x14ac:dyDescent="0.2">
      <c r="N756" s="782"/>
    </row>
    <row r="757" spans="14:14" x14ac:dyDescent="0.2">
      <c r="N757" s="782"/>
    </row>
    <row r="758" spans="14:14" x14ac:dyDescent="0.2">
      <c r="N758" s="782"/>
    </row>
    <row r="759" spans="14:14" x14ac:dyDescent="0.2">
      <c r="N759" s="782"/>
    </row>
    <row r="760" spans="14:14" x14ac:dyDescent="0.2">
      <c r="N760" s="782"/>
    </row>
    <row r="761" spans="14:14" x14ac:dyDescent="0.2">
      <c r="N761" s="782"/>
    </row>
    <row r="762" spans="14:14" x14ac:dyDescent="0.2">
      <c r="N762" s="782"/>
    </row>
    <row r="763" spans="14:14" x14ac:dyDescent="0.2">
      <c r="N763" s="782"/>
    </row>
    <row r="764" spans="14:14" x14ac:dyDescent="0.2">
      <c r="N764" s="782"/>
    </row>
    <row r="765" spans="14:14" x14ac:dyDescent="0.2">
      <c r="N765" s="782"/>
    </row>
    <row r="766" spans="14:14" x14ac:dyDescent="0.2">
      <c r="N766" s="782"/>
    </row>
    <row r="767" spans="14:14" x14ac:dyDescent="0.2">
      <c r="N767" s="782"/>
    </row>
    <row r="768" spans="14:14" x14ac:dyDescent="0.2">
      <c r="N768" s="782"/>
    </row>
    <row r="769" spans="14:14" x14ac:dyDescent="0.2">
      <c r="N769" s="782"/>
    </row>
    <row r="770" spans="14:14" x14ac:dyDescent="0.2">
      <c r="N770" s="782"/>
    </row>
    <row r="771" spans="14:14" x14ac:dyDescent="0.2">
      <c r="N771" s="782"/>
    </row>
    <row r="772" spans="14:14" x14ac:dyDescent="0.2">
      <c r="N772" s="782"/>
    </row>
    <row r="773" spans="14:14" x14ac:dyDescent="0.2">
      <c r="N773" s="782"/>
    </row>
    <row r="774" spans="14:14" x14ac:dyDescent="0.2">
      <c r="N774" s="782"/>
    </row>
    <row r="775" spans="14:14" x14ac:dyDescent="0.2">
      <c r="N775" s="782"/>
    </row>
    <row r="776" spans="14:14" x14ac:dyDescent="0.2">
      <c r="N776" s="782"/>
    </row>
    <row r="777" spans="14:14" x14ac:dyDescent="0.2">
      <c r="N777" s="782"/>
    </row>
  </sheetData>
  <mergeCells count="23">
    <mergeCell ref="O1:BR1"/>
    <mergeCell ref="J72:L72"/>
    <mergeCell ref="J4:L4"/>
    <mergeCell ref="J38:L38"/>
    <mergeCell ref="A1:L1"/>
    <mergeCell ref="A2:L2"/>
    <mergeCell ref="R2:T2"/>
    <mergeCell ref="X2:Z2"/>
    <mergeCell ref="AA2:AC2"/>
    <mergeCell ref="BP2:BR2"/>
    <mergeCell ref="BN2:BO2"/>
    <mergeCell ref="BS1:DV1"/>
    <mergeCell ref="BV2:BX2"/>
    <mergeCell ref="CB2:CD2"/>
    <mergeCell ref="CE2:CG2"/>
    <mergeCell ref="DR2:DS2"/>
    <mergeCell ref="DT2:DV2"/>
    <mergeCell ref="DW1:FZ1"/>
    <mergeCell ref="DZ2:EB2"/>
    <mergeCell ref="EF2:EH2"/>
    <mergeCell ref="EI2:EK2"/>
    <mergeCell ref="FV2:FW2"/>
    <mergeCell ref="FX2:FZ2"/>
  </mergeCells>
  <pageMargins left="0.55000000000000004" right="0.55000000000000004" top="0.5" bottom="0.5" header="0.25" footer="0.25"/>
  <pageSetup scale="69" orientation="portrait" r:id="rId1"/>
  <headerFooter scaleWithDoc="0">
    <oddHeader xml:space="preserve">&amp;L&amp;"-,Bold"&amp;12Weather Data&amp;R&amp;"-,Bold"&amp;12[Tribe] Tribal Air Program </oddHeader>
    <oddFooter>&amp;L&amp;8&amp;A&amp;R&amp;"-,Italic"&amp;8Path-&amp;F-&amp;A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0"/>
  <sheetViews>
    <sheetView workbookViewId="0">
      <selection activeCell="P9" sqref="P9"/>
    </sheetView>
  </sheetViews>
  <sheetFormatPr defaultColWidth="9.140625" defaultRowHeight="12" x14ac:dyDescent="0.2"/>
  <cols>
    <col min="1" max="1" width="7.85546875" style="39" customWidth="1"/>
    <col min="2" max="2" width="6.140625" style="37" customWidth="1"/>
    <col min="3" max="3" width="6.85546875" style="40" customWidth="1"/>
    <col min="4" max="4" width="7.28515625" style="41" customWidth="1"/>
    <col min="5" max="5" width="7" style="42" customWidth="1"/>
    <col min="6" max="6" width="7" style="40" customWidth="1"/>
    <col min="7" max="7" width="7.28515625" style="43" customWidth="1"/>
    <col min="8" max="8" width="7.28515625" style="41" customWidth="1"/>
    <col min="9" max="9" width="7.140625" style="41" bestFit="1" customWidth="1"/>
    <col min="10" max="12" width="20.5703125" style="41" customWidth="1"/>
    <col min="13" max="13" width="19.7109375" style="60" customWidth="1"/>
    <col min="14" max="14" width="21.7109375" style="41" customWidth="1"/>
    <col min="15" max="16384" width="9.140625" style="41"/>
  </cols>
  <sheetData>
    <row r="1" spans="1:16" ht="15.75" x14ac:dyDescent="0.2">
      <c r="A1" s="1397">
        <f>SUM('Logs&amp;Info'!A1:J1)</f>
        <v>0</v>
      </c>
      <c r="B1" s="1397"/>
      <c r="C1" s="1397"/>
      <c r="D1" s="1397"/>
      <c r="E1" s="1397"/>
      <c r="F1" s="1397"/>
      <c r="G1" s="1397"/>
      <c r="H1" s="1397"/>
      <c r="I1" s="1397"/>
      <c r="J1" s="1397"/>
      <c r="K1" s="1397"/>
      <c r="L1" s="1397"/>
      <c r="M1" s="1397"/>
      <c r="N1" s="1397"/>
    </row>
    <row r="2" spans="1:16" x14ac:dyDescent="0.2">
      <c r="A2" s="1396" t="s">
        <v>1184</v>
      </c>
      <c r="B2" s="1396"/>
      <c r="C2" s="1396"/>
      <c r="D2" s="1396"/>
      <c r="E2" s="1396"/>
      <c r="F2" s="1396"/>
      <c r="G2" s="1396"/>
      <c r="H2" s="1396"/>
      <c r="I2" s="1396"/>
      <c r="J2" s="1396"/>
      <c r="K2" s="1396"/>
      <c r="L2" s="1396"/>
      <c r="M2" s="1396"/>
      <c r="N2" s="1396"/>
      <c r="P2" s="310" t="s">
        <v>674</v>
      </c>
    </row>
    <row r="3" spans="1:16" x14ac:dyDescent="0.2">
      <c r="A3" s="291"/>
      <c r="B3" s="291"/>
      <c r="C3" s="291"/>
      <c r="D3" s="291"/>
      <c r="E3" s="291"/>
      <c r="F3" s="291"/>
      <c r="G3" s="291"/>
      <c r="H3" s="291"/>
      <c r="I3" s="291"/>
      <c r="J3" s="291"/>
      <c r="K3" s="291"/>
      <c r="L3" s="291"/>
      <c r="M3" s="291"/>
      <c r="N3" s="291"/>
      <c r="P3" s="41" t="s">
        <v>675</v>
      </c>
    </row>
    <row r="4" spans="1:16" ht="36.75" thickBot="1" x14ac:dyDescent="0.25">
      <c r="A4" s="73" t="s">
        <v>2</v>
      </c>
      <c r="B4" s="74" t="s">
        <v>154</v>
      </c>
      <c r="C4" s="206" t="s">
        <v>1182</v>
      </c>
      <c r="D4" s="32" t="s">
        <v>1183</v>
      </c>
      <c r="E4" s="69" t="s">
        <v>1180</v>
      </c>
      <c r="F4" s="205" t="s">
        <v>1181</v>
      </c>
      <c r="G4" s="33" t="s">
        <v>577</v>
      </c>
      <c r="H4" s="1404" t="s">
        <v>657</v>
      </c>
      <c r="I4" s="1405"/>
      <c r="J4" s="1405"/>
      <c r="K4" s="1405"/>
      <c r="L4" s="1406"/>
      <c r="M4" s="71" t="s">
        <v>678</v>
      </c>
      <c r="N4" s="72" t="s">
        <v>679</v>
      </c>
    </row>
    <row r="5" spans="1:16" ht="12.75" thickTop="1" x14ac:dyDescent="0.2">
      <c r="A5" s="34">
        <f>SUM('PM2.5-FEM'!A8)</f>
        <v>0</v>
      </c>
      <c r="B5" s="58">
        <v>35</v>
      </c>
      <c r="C5" s="358"/>
      <c r="D5" s="358"/>
      <c r="E5" s="67" t="str">
        <f>IF(ISNUMBER('PM2.5-FEM'!$AD$8),'PM2.5-FEM'!$AD$8, "")</f>
        <v/>
      </c>
      <c r="F5" s="67">
        <f>SUM('PM2.5-FEM'!$AE$8)</f>
        <v>0</v>
      </c>
      <c r="G5" s="67" t="e">
        <f>AVERAGE('PM2.5-FEM'!$S$8:$S$31)*2.237</f>
        <v>#DIV/0!</v>
      </c>
    </row>
    <row r="6" spans="1:16" x14ac:dyDescent="0.2">
      <c r="A6" s="34">
        <f>SUM(A5)+1</f>
        <v>1</v>
      </c>
      <c r="B6" s="58">
        <v>35</v>
      </c>
      <c r="C6" s="358"/>
      <c r="D6" s="358"/>
      <c r="E6" s="67" t="str">
        <f>IF(ISNUMBER('PM2.5-FEM'!$AD$32),'PM2.5-FEM'!$AD$32, "")</f>
        <v/>
      </c>
      <c r="F6" s="67">
        <f>SUM('PM2.5-FEM'!$AE$32)</f>
        <v>0</v>
      </c>
      <c r="G6" s="67" t="e">
        <f>AVERAGE('PM2.5-FEM'!$S$32:$S$55)*2.237</f>
        <v>#DIV/0!</v>
      </c>
    </row>
    <row r="7" spans="1:16" x14ac:dyDescent="0.2">
      <c r="A7" s="34">
        <f t="shared" ref="A7:A34" si="0">SUM(A6)+1</f>
        <v>2</v>
      </c>
      <c r="B7" s="58">
        <v>35</v>
      </c>
      <c r="C7" s="358"/>
      <c r="D7" s="358"/>
      <c r="E7" s="67" t="str">
        <f>IF(ISNUMBER('PM2.5-FEM'!$AD$56),'PM2.5-FEM'!$AD$56, "")</f>
        <v/>
      </c>
      <c r="F7" s="67">
        <f>SUM('PM2.5-FEM'!$AE$56)</f>
        <v>0</v>
      </c>
      <c r="G7" s="67" t="e">
        <f>AVERAGE('PM2.5-FEM'!$S$56:$S$79)*2.237</f>
        <v>#DIV/0!</v>
      </c>
    </row>
    <row r="8" spans="1:16" x14ac:dyDescent="0.2">
      <c r="A8" s="34">
        <f t="shared" si="0"/>
        <v>3</v>
      </c>
      <c r="B8" s="58">
        <v>35</v>
      </c>
      <c r="C8" s="358"/>
      <c r="D8" s="358"/>
      <c r="E8" s="67" t="str">
        <f>IF(ISNUMBER('PM2.5-FEM'!$AD$80),'PM2.5-FEM'!$AD$80, "")</f>
        <v/>
      </c>
      <c r="F8" s="67">
        <f>SUM('PM2.5-FEM'!$AE$80)</f>
        <v>0</v>
      </c>
      <c r="G8" s="67" t="e">
        <f>AVERAGE('PM2.5-FEM'!$S$80:$S$103)*2.237</f>
        <v>#DIV/0!</v>
      </c>
    </row>
    <row r="9" spans="1:16" x14ac:dyDescent="0.2">
      <c r="A9" s="34">
        <f t="shared" si="0"/>
        <v>4</v>
      </c>
      <c r="B9" s="58">
        <v>35</v>
      </c>
      <c r="C9" s="358"/>
      <c r="D9" s="358"/>
      <c r="E9" s="67" t="str">
        <f>IF(ISNUMBER('PM2.5-FEM'!$AD$104),'PM2.5-FEM'!$AD$104, "")</f>
        <v/>
      </c>
      <c r="F9" s="67">
        <f>SUM('PM2.5-FEM'!$AE$104)</f>
        <v>0</v>
      </c>
      <c r="G9" s="67" t="e">
        <f>AVERAGE('PM2.5-FEM'!$S$104:$S$127)*2.237</f>
        <v>#DIV/0!</v>
      </c>
    </row>
    <row r="10" spans="1:16" x14ac:dyDescent="0.2">
      <c r="A10" s="34">
        <f t="shared" si="0"/>
        <v>5</v>
      </c>
      <c r="B10" s="58">
        <v>35</v>
      </c>
      <c r="C10" s="358"/>
      <c r="D10" s="358"/>
      <c r="E10" s="67" t="str">
        <f>IF(ISNUMBER('PM2.5-FEM'!$AD$128),'PM2.5-FEM'!$AD$128, "")</f>
        <v/>
      </c>
      <c r="F10" s="67">
        <f>SUM('PM2.5-FEM'!$AE$128)</f>
        <v>0</v>
      </c>
      <c r="G10" s="67" t="e">
        <f>AVERAGE('PM2.5-FEM'!$S$128:$S$151)*2.237</f>
        <v>#DIV/0!</v>
      </c>
    </row>
    <row r="11" spans="1:16" x14ac:dyDescent="0.2">
      <c r="A11" s="34">
        <f t="shared" si="0"/>
        <v>6</v>
      </c>
      <c r="B11" s="58">
        <v>35</v>
      </c>
      <c r="C11" s="358"/>
      <c r="D11" s="358"/>
      <c r="E11" s="67" t="str">
        <f>IF(ISNUMBER('PM2.5-FEM'!$AD$152),'PM2.5-FEM'!$AD$152, "")</f>
        <v/>
      </c>
      <c r="F11" s="67">
        <f>SUM('PM2.5-FEM'!$AE$152)</f>
        <v>0</v>
      </c>
      <c r="G11" s="67" t="e">
        <f>AVERAGE('PM2.5-FEM'!$S$152:$S$175)*2.237</f>
        <v>#DIV/0!</v>
      </c>
    </row>
    <row r="12" spans="1:16" x14ac:dyDescent="0.2">
      <c r="A12" s="34">
        <f t="shared" si="0"/>
        <v>7</v>
      </c>
      <c r="B12" s="58">
        <v>35</v>
      </c>
      <c r="C12" s="358"/>
      <c r="D12" s="358"/>
      <c r="E12" s="67" t="str">
        <f>IF(ISNUMBER('PM2.5-FEM'!$AD$176),'PM2.5-FEM'!$AD$176, "")</f>
        <v/>
      </c>
      <c r="F12" s="67">
        <f>SUM('PM2.5-FEM'!$AE$176)</f>
        <v>0</v>
      </c>
      <c r="G12" s="67" t="e">
        <f>AVERAGE('PM2.5-FEM'!$S$176:$S$199)*2.237</f>
        <v>#DIV/0!</v>
      </c>
    </row>
    <row r="13" spans="1:16" x14ac:dyDescent="0.2">
      <c r="A13" s="34">
        <f t="shared" si="0"/>
        <v>8</v>
      </c>
      <c r="B13" s="58">
        <v>35</v>
      </c>
      <c r="C13" s="358"/>
      <c r="D13" s="358"/>
      <c r="E13" s="67" t="str">
        <f>IF(ISNUMBER('PM2.5-FEM'!$AD$200),'PM2.5-FEM'!$AD$200, "")</f>
        <v/>
      </c>
      <c r="F13" s="67">
        <f>SUM('PM2.5-FEM'!$AE$200)</f>
        <v>0</v>
      </c>
      <c r="G13" s="67" t="e">
        <f>AVERAGE('PM2.5-FEM'!$S$200:$S$223)*2.237</f>
        <v>#DIV/0!</v>
      </c>
    </row>
    <row r="14" spans="1:16" x14ac:dyDescent="0.2">
      <c r="A14" s="34">
        <f t="shared" si="0"/>
        <v>9</v>
      </c>
      <c r="B14" s="58">
        <v>35</v>
      </c>
      <c r="C14" s="358"/>
      <c r="D14" s="358"/>
      <c r="E14" s="67" t="str">
        <f>IF(ISNUMBER('PM2.5-FEM'!$AD$224),'PM2.5-FEM'!$AD$224, "")</f>
        <v/>
      </c>
      <c r="F14" s="67">
        <f>SUM('PM2.5-FEM'!$AE$224)</f>
        <v>0</v>
      </c>
      <c r="G14" s="67" t="e">
        <f>AVERAGE('PM2.5-FEM'!$S$224:$S$247)*2.237</f>
        <v>#DIV/0!</v>
      </c>
    </row>
    <row r="15" spans="1:16" x14ac:dyDescent="0.2">
      <c r="A15" s="34">
        <f t="shared" si="0"/>
        <v>10</v>
      </c>
      <c r="B15" s="58">
        <v>35</v>
      </c>
      <c r="C15" s="358"/>
      <c r="D15" s="358"/>
      <c r="E15" s="67" t="str">
        <f>IF(ISNUMBER('PM2.5-FEM'!$AD$248),'PM2.5-FEM'!$AD$248, "")</f>
        <v/>
      </c>
      <c r="F15" s="67">
        <f>SUM('PM2.5-FEM'!$AE$248)</f>
        <v>0</v>
      </c>
      <c r="G15" s="67" t="e">
        <f>AVERAGE('PM2.5-FEM'!$S$248:$S$271)*2.237</f>
        <v>#DIV/0!</v>
      </c>
    </row>
    <row r="16" spans="1:16" x14ac:dyDescent="0.2">
      <c r="A16" s="34">
        <f t="shared" si="0"/>
        <v>11</v>
      </c>
      <c r="B16" s="58">
        <v>35</v>
      </c>
      <c r="C16" s="358"/>
      <c r="D16" s="358"/>
      <c r="E16" s="67" t="str">
        <f>IF(ISNUMBER('PM2.5-FEM'!$AD$272),'PM2.5-FEM'!$AD$272, "")</f>
        <v/>
      </c>
      <c r="F16" s="67">
        <f>SUM('PM2.5-FEM'!$AE$272)</f>
        <v>0</v>
      </c>
      <c r="G16" s="67" t="e">
        <f>AVERAGE('PM2.5-FEM'!$S$272:$S$295)*2.237</f>
        <v>#DIV/0!</v>
      </c>
    </row>
    <row r="17" spans="1:7" x14ac:dyDescent="0.2">
      <c r="A17" s="34">
        <f t="shared" si="0"/>
        <v>12</v>
      </c>
      <c r="B17" s="58">
        <v>35</v>
      </c>
      <c r="C17" s="358"/>
      <c r="D17" s="358"/>
      <c r="E17" s="67" t="str">
        <f>IF(ISNUMBER('PM2.5-FEM'!$AD$296),'PM2.5-FEM'!$AD$296, "")</f>
        <v/>
      </c>
      <c r="F17" s="67">
        <f>SUM('PM2.5-FEM'!$AE$296)</f>
        <v>0</v>
      </c>
      <c r="G17" s="67" t="e">
        <f>AVERAGE('PM2.5-FEM'!$S$296:$S$319)*2.237</f>
        <v>#DIV/0!</v>
      </c>
    </row>
    <row r="18" spans="1:7" x14ac:dyDescent="0.2">
      <c r="A18" s="34">
        <f t="shared" si="0"/>
        <v>13</v>
      </c>
      <c r="B18" s="58">
        <v>35</v>
      </c>
      <c r="C18" s="358"/>
      <c r="D18" s="358"/>
      <c r="E18" s="67" t="str">
        <f>IF(ISNUMBER('PM2.5-FEM'!$AD$320),'PM2.5-FEM'!$AD$320, "")</f>
        <v/>
      </c>
      <c r="F18" s="67">
        <f>SUM('PM2.5-FEM'!$AE$320)</f>
        <v>0</v>
      </c>
      <c r="G18" s="67" t="e">
        <f>AVERAGE('PM2.5-FEM'!$S$320:$S$343)*2.237</f>
        <v>#DIV/0!</v>
      </c>
    </row>
    <row r="19" spans="1:7" x14ac:dyDescent="0.2">
      <c r="A19" s="34">
        <f t="shared" si="0"/>
        <v>14</v>
      </c>
      <c r="B19" s="58">
        <v>35</v>
      </c>
      <c r="C19" s="358"/>
      <c r="D19" s="358"/>
      <c r="E19" s="67" t="str">
        <f>IF(ISNUMBER('PM2.5-FEM'!$AD$344),'PM2.5-FEM'!$AD$344, "")</f>
        <v/>
      </c>
      <c r="F19" s="67">
        <f>SUM('PM2.5-FEM'!$AE$344)</f>
        <v>0</v>
      </c>
      <c r="G19" s="67" t="e">
        <f>AVERAGE('PM2.5-FEM'!$S$344:$S$367)*2.237</f>
        <v>#DIV/0!</v>
      </c>
    </row>
    <row r="20" spans="1:7" x14ac:dyDescent="0.2">
      <c r="A20" s="34">
        <f t="shared" si="0"/>
        <v>15</v>
      </c>
      <c r="B20" s="58">
        <v>35</v>
      </c>
      <c r="C20" s="358"/>
      <c r="D20" s="358"/>
      <c r="E20" s="67" t="str">
        <f>IF(ISNUMBER('PM2.5-FEM'!$AD$368),'PM2.5-FEM'!$AD$368, "")</f>
        <v/>
      </c>
      <c r="F20" s="67">
        <f>SUM('PM2.5-FEM'!$AE$368)</f>
        <v>0</v>
      </c>
      <c r="G20" s="67" t="e">
        <f>AVERAGE('PM2.5-FEM'!$S$368:$S$391)*2.237</f>
        <v>#DIV/0!</v>
      </c>
    </row>
    <row r="21" spans="1:7" x14ac:dyDescent="0.2">
      <c r="A21" s="34">
        <f t="shared" si="0"/>
        <v>16</v>
      </c>
      <c r="B21" s="58">
        <v>35</v>
      </c>
      <c r="C21" s="358"/>
      <c r="D21" s="358"/>
      <c r="E21" s="67" t="str">
        <f>IF(ISNUMBER('PM2.5-FEM'!$AD$392),'PM2.5-FEM'!$AD$392, "")</f>
        <v/>
      </c>
      <c r="F21" s="67">
        <f>SUM('PM2.5-FEM'!$AE$392)</f>
        <v>0</v>
      </c>
      <c r="G21" s="67" t="e">
        <f>AVERAGE('PM2.5-FEM'!$S$392:$S$415)*2.237</f>
        <v>#DIV/0!</v>
      </c>
    </row>
    <row r="22" spans="1:7" x14ac:dyDescent="0.2">
      <c r="A22" s="34">
        <f t="shared" si="0"/>
        <v>17</v>
      </c>
      <c r="B22" s="58">
        <v>35</v>
      </c>
      <c r="C22" s="358"/>
      <c r="D22" s="358"/>
      <c r="E22" s="67" t="str">
        <f>IF(ISNUMBER('PM2.5-FEM'!$AD$416),'PM2.5-FEM'!$AD$416, "")</f>
        <v/>
      </c>
      <c r="F22" s="67">
        <f>SUM('PM2.5-FEM'!$AE$416)</f>
        <v>0</v>
      </c>
      <c r="G22" s="67" t="e">
        <f>AVERAGE('PM2.5-FEM'!$S$416:$S$439)*2.237</f>
        <v>#DIV/0!</v>
      </c>
    </row>
    <row r="23" spans="1:7" x14ac:dyDescent="0.2">
      <c r="A23" s="34">
        <f t="shared" si="0"/>
        <v>18</v>
      </c>
      <c r="B23" s="58">
        <v>35</v>
      </c>
      <c r="C23" s="358"/>
      <c r="D23" s="358"/>
      <c r="E23" s="67" t="str">
        <f>IF(ISNUMBER('PM2.5-FEM'!$AD$440),'PM2.5-FEM'!$AD$440, "")</f>
        <v/>
      </c>
      <c r="F23" s="67">
        <f>SUM('PM2.5-FEM'!$AE$440)</f>
        <v>0</v>
      </c>
      <c r="G23" s="67" t="e">
        <f>AVERAGE('PM2.5-FEM'!$S$440:$S$463)*2.237</f>
        <v>#DIV/0!</v>
      </c>
    </row>
    <row r="24" spans="1:7" x14ac:dyDescent="0.2">
      <c r="A24" s="34">
        <f t="shared" si="0"/>
        <v>19</v>
      </c>
      <c r="B24" s="58">
        <v>35</v>
      </c>
      <c r="C24" s="358"/>
      <c r="D24" s="358"/>
      <c r="E24" s="67" t="str">
        <f>IF(ISNUMBER('PM2.5-FEM'!$AD$464),'PM2.5-FEM'!$AD$464, "")</f>
        <v/>
      </c>
      <c r="F24" s="67">
        <f>SUM('PM2.5-FEM'!$AE$464)</f>
        <v>0</v>
      </c>
      <c r="G24" s="67" t="e">
        <f>AVERAGE('PM2.5-FEM'!$S$464:$S$487)*2.237</f>
        <v>#DIV/0!</v>
      </c>
    </row>
    <row r="25" spans="1:7" x14ac:dyDescent="0.2">
      <c r="A25" s="34">
        <f t="shared" si="0"/>
        <v>20</v>
      </c>
      <c r="B25" s="58">
        <v>35</v>
      </c>
      <c r="C25" s="358"/>
      <c r="D25" s="358"/>
      <c r="E25" s="67" t="str">
        <f>IF(ISNUMBER('PM2.5-FEM'!$AD$488),'PM2.5-FEM'!$AD$488, "")</f>
        <v/>
      </c>
      <c r="F25" s="67">
        <f>SUM('PM2.5-FEM'!$AE$488)</f>
        <v>0</v>
      </c>
      <c r="G25" s="67" t="e">
        <f>AVERAGE('PM2.5-FEM'!$S$488:$S$511)*2.237</f>
        <v>#DIV/0!</v>
      </c>
    </row>
    <row r="26" spans="1:7" x14ac:dyDescent="0.2">
      <c r="A26" s="34">
        <f t="shared" si="0"/>
        <v>21</v>
      </c>
      <c r="B26" s="58">
        <v>35</v>
      </c>
      <c r="C26" s="358"/>
      <c r="D26" s="358"/>
      <c r="E26" s="67" t="str">
        <f>IF(ISNUMBER('PM2.5-FEM'!$AD$512),'PM2.5-FEM'!$AD$512, "")</f>
        <v/>
      </c>
      <c r="F26" s="67">
        <f>SUM('PM2.5-FEM'!$AE$512)</f>
        <v>0</v>
      </c>
      <c r="G26" s="67" t="e">
        <f>AVERAGE('PM2.5-FEM'!$S$512:$S$535)*2.237</f>
        <v>#DIV/0!</v>
      </c>
    </row>
    <row r="27" spans="1:7" x14ac:dyDescent="0.2">
      <c r="A27" s="34">
        <f t="shared" si="0"/>
        <v>22</v>
      </c>
      <c r="B27" s="58">
        <v>35</v>
      </c>
      <c r="C27" s="358"/>
      <c r="D27" s="358"/>
      <c r="E27" s="67" t="str">
        <f>IF(ISNUMBER('PM2.5-FEM'!$AD$536),'PM2.5-FEM'!$AD$536, "")</f>
        <v/>
      </c>
      <c r="F27" s="67">
        <f>SUM('PM2.5-FEM'!$AE$536)</f>
        <v>0</v>
      </c>
      <c r="G27" s="67" t="e">
        <f>AVERAGE('PM2.5-FEM'!$S$536:$S$559)*2.237</f>
        <v>#DIV/0!</v>
      </c>
    </row>
    <row r="28" spans="1:7" x14ac:dyDescent="0.2">
      <c r="A28" s="34">
        <f t="shared" si="0"/>
        <v>23</v>
      </c>
      <c r="B28" s="58">
        <v>35</v>
      </c>
      <c r="C28" s="358"/>
      <c r="D28" s="358"/>
      <c r="E28" s="67" t="str">
        <f>IF(ISNUMBER('PM2.5-FEM'!$AD$560),'PM2.5-FEM'!$AD$560, "")</f>
        <v/>
      </c>
      <c r="F28" s="67">
        <f>SUM('PM2.5-FEM'!$AE$560)</f>
        <v>0</v>
      </c>
      <c r="G28" s="67" t="e">
        <f>AVERAGE('PM2.5-FEM'!$S$560:$S$583)*2.237</f>
        <v>#DIV/0!</v>
      </c>
    </row>
    <row r="29" spans="1:7" x14ac:dyDescent="0.2">
      <c r="A29" s="34">
        <f t="shared" si="0"/>
        <v>24</v>
      </c>
      <c r="B29" s="58">
        <v>35</v>
      </c>
      <c r="C29" s="358"/>
      <c r="D29" s="358"/>
      <c r="E29" s="67" t="str">
        <f>IF(ISNUMBER('PM2.5-FEM'!$AD$584),'PM2.5-FEM'!$AD$584, "")</f>
        <v/>
      </c>
      <c r="F29" s="67">
        <f>SUM('PM2.5-FEM'!$AE$584)</f>
        <v>0</v>
      </c>
      <c r="G29" s="67" t="e">
        <f>AVERAGE('PM2.5-FEM'!$S$584:$S$607)*2.237</f>
        <v>#DIV/0!</v>
      </c>
    </row>
    <row r="30" spans="1:7" x14ac:dyDescent="0.2">
      <c r="A30" s="34">
        <f t="shared" si="0"/>
        <v>25</v>
      </c>
      <c r="B30" s="58">
        <v>35</v>
      </c>
      <c r="C30" s="358"/>
      <c r="D30" s="358"/>
      <c r="E30" s="67" t="str">
        <f>IF(ISNUMBER('PM2.5-FEM'!$AD$608),'PM2.5-FEM'!$AD$608, "")</f>
        <v/>
      </c>
      <c r="F30" s="67">
        <f>SUM('PM2.5-FEM'!$AE$608)</f>
        <v>0</v>
      </c>
      <c r="G30" s="67" t="e">
        <f>AVERAGE('PM2.5-FEM'!$S$608:$S$631)*2.237</f>
        <v>#DIV/0!</v>
      </c>
    </row>
    <row r="31" spans="1:7" x14ac:dyDescent="0.2">
      <c r="A31" s="34">
        <f t="shared" si="0"/>
        <v>26</v>
      </c>
      <c r="B31" s="58">
        <v>35</v>
      </c>
      <c r="C31" s="358"/>
      <c r="D31" s="358"/>
      <c r="E31" s="67" t="str">
        <f>IF(ISNUMBER('PM2.5-FEM'!$AD$632),'PM2.5-FEM'!$AD$632, "")</f>
        <v/>
      </c>
      <c r="F31" s="67">
        <f>SUM('PM2.5-FEM'!$AE$632)</f>
        <v>0</v>
      </c>
      <c r="G31" s="67" t="e">
        <f>AVERAGE('PM2.5-FEM'!$S$632:$S$655)*2.237</f>
        <v>#DIV/0!</v>
      </c>
    </row>
    <row r="32" spans="1:7" x14ac:dyDescent="0.2">
      <c r="A32" s="34">
        <f t="shared" si="0"/>
        <v>27</v>
      </c>
      <c r="B32" s="58">
        <v>35</v>
      </c>
      <c r="C32" s="358"/>
      <c r="D32" s="358"/>
      <c r="E32" s="67" t="str">
        <f>IF(ISNUMBER('PM2.5-FEM'!$AD$656),'PM2.5-FEM'!$AD$656, "")</f>
        <v/>
      </c>
      <c r="F32" s="67">
        <f>SUM('PM2.5-FEM'!$AE$656)</f>
        <v>0</v>
      </c>
      <c r="G32" s="67" t="e">
        <f>AVERAGE('PM2.5-FEM'!$S$656:$S$679)*2.237</f>
        <v>#DIV/0!</v>
      </c>
    </row>
    <row r="33" spans="1:14" x14ac:dyDescent="0.2">
      <c r="A33" s="34">
        <f t="shared" si="0"/>
        <v>28</v>
      </c>
      <c r="B33" s="58">
        <v>35</v>
      </c>
      <c r="C33" s="358"/>
      <c r="D33" s="358"/>
      <c r="E33" s="67" t="str">
        <f>IF(ISNUMBER('PM2.5-FEM'!$AD$680),'PM2.5-FEM'!$AD$680, "")</f>
        <v/>
      </c>
      <c r="F33" s="67">
        <f>SUM('PM2.5-FEM'!$AE$680)</f>
        <v>0</v>
      </c>
      <c r="G33" s="67" t="e">
        <f>AVERAGE('PM2.5-FEM'!$S$680:$S$703)*2.237</f>
        <v>#DIV/0!</v>
      </c>
    </row>
    <row r="34" spans="1:14" x14ac:dyDescent="0.2">
      <c r="A34" s="34">
        <f t="shared" si="0"/>
        <v>29</v>
      </c>
      <c r="B34" s="58">
        <v>35</v>
      </c>
      <c r="C34" s="358"/>
      <c r="D34" s="358"/>
      <c r="E34" s="67" t="str">
        <f>IF(ISNUMBER('PM2.5-FEM'!$AD$704),'PM2.5-FEM'!$AD$704, "")</f>
        <v/>
      </c>
      <c r="F34" s="67">
        <f>SUM('PM2.5-FEM'!$AE$704)</f>
        <v>0</v>
      </c>
      <c r="G34" s="67" t="e">
        <f>AVERAGE('PM2.5-FEM'!$S$704:$S$727)*2.237</f>
        <v>#DIV/0!</v>
      </c>
    </row>
    <row r="35" spans="1:14" ht="12.75" thickBot="1" x14ac:dyDescent="0.25">
      <c r="A35" s="34">
        <f>IF(ISNUMBER(AirVision!A724),SUM(A34)+1,"")</f>
        <v>30</v>
      </c>
      <c r="B35" s="58">
        <v>35</v>
      </c>
      <c r="C35" s="358"/>
      <c r="D35" s="358"/>
      <c r="E35" s="67" t="str">
        <f>IF(ISNUMBER('PM2.5-FEM'!$AD$728),'PM2.5-FEM'!$AD$728, "")</f>
        <v/>
      </c>
      <c r="F35" s="67">
        <f>SUM('PM2.5-FEM'!$AE$728)</f>
        <v>0</v>
      </c>
      <c r="G35" s="67" t="e">
        <f>AVERAGE('PM2.5-FEM'!$S$728:$S$751)*2.237</f>
        <v>#DIV/0!</v>
      </c>
    </row>
    <row r="36" spans="1:14" ht="12.75" thickBot="1" x14ac:dyDescent="0.25">
      <c r="A36" s="1402" t="s">
        <v>184</v>
      </c>
      <c r="B36" s="1403"/>
      <c r="C36" s="359" t="e">
        <f>AVERAGE(C5:C35)</f>
        <v>#DIV/0!</v>
      </c>
      <c r="D36" s="360">
        <f>MAX(D5:D35)</f>
        <v>0</v>
      </c>
      <c r="E36" s="360" t="e">
        <f>AVERAGE(E5:E35)</f>
        <v>#DIV/0!</v>
      </c>
      <c r="F36" s="360">
        <f>MAX(F5:F35)</f>
        <v>0</v>
      </c>
      <c r="G36" s="70" t="e">
        <f>AVERAGE(G5:G35)</f>
        <v>#DIV/0!</v>
      </c>
      <c r="H36" s="1399" t="s">
        <v>658</v>
      </c>
      <c r="I36" s="1399"/>
      <c r="J36" s="1399"/>
      <c r="K36" s="1399"/>
      <c r="L36" s="1399"/>
      <c r="M36" s="1399"/>
      <c r="N36" s="1399"/>
    </row>
    <row r="38" spans="1:14" s="1" customFormat="1" ht="27" customHeight="1" x14ac:dyDescent="0.2">
      <c r="A38" s="75" t="s">
        <v>2</v>
      </c>
      <c r="B38" s="76" t="s">
        <v>154</v>
      </c>
      <c r="C38" s="62" t="s">
        <v>1182</v>
      </c>
      <c r="D38" s="63" t="s">
        <v>1183</v>
      </c>
      <c r="E38" s="64" t="s">
        <v>1180</v>
      </c>
      <c r="F38" s="65" t="s">
        <v>1181</v>
      </c>
      <c r="G38" s="66" t="s">
        <v>387</v>
      </c>
      <c r="H38" s="63" t="s">
        <v>676</v>
      </c>
      <c r="I38" s="65" t="s">
        <v>677</v>
      </c>
      <c r="J38" s="1407" t="s">
        <v>383</v>
      </c>
      <c r="K38" s="1408"/>
      <c r="L38" s="1409"/>
      <c r="M38" s="77" t="s">
        <v>680</v>
      </c>
      <c r="N38" s="78" t="s">
        <v>681</v>
      </c>
    </row>
    <row r="39" spans="1:14" ht="11.25" customHeight="1" x14ac:dyDescent="0.2">
      <c r="A39" s="34">
        <f>SUM('O3'!A7)</f>
        <v>0</v>
      </c>
      <c r="B39" s="35">
        <v>7.0000000000000007E-2</v>
      </c>
      <c r="C39" s="36"/>
      <c r="D39" s="36"/>
      <c r="E39" s="35" t="str">
        <f>IF(ISNUMBER('O3'!$AD$7),'O3'!$AD$7, "")</f>
        <v/>
      </c>
      <c r="F39" s="35">
        <f>SUM('O3'!AE7)</f>
        <v>0</v>
      </c>
      <c r="G39" s="67" t="e">
        <f>AVERAGE('O3'!AL7:AL30)</f>
        <v>#DIV/0!</v>
      </c>
      <c r="H39" s="36"/>
      <c r="I39" s="35">
        <f>MAX('O3'!$AC$7:$AC$30)</f>
        <v>0</v>
      </c>
      <c r="J39" s="61"/>
      <c r="K39" s="61"/>
      <c r="L39" s="61"/>
    </row>
    <row r="40" spans="1:14" ht="11.25" customHeight="1" x14ac:dyDescent="0.2">
      <c r="A40" s="34">
        <f>SUM(A39)+1</f>
        <v>1</v>
      </c>
      <c r="B40" s="35">
        <v>7.0000000000000007E-2</v>
      </c>
      <c r="C40" s="36"/>
      <c r="D40" s="36"/>
      <c r="E40" s="35" t="str">
        <f>IF(ISNUMBER('O3'!$AD$31),'O3'!$AD$31, "")</f>
        <v/>
      </c>
      <c r="F40" s="35">
        <f>SUM('O3'!AE31)</f>
        <v>0</v>
      </c>
      <c r="G40" s="67" t="e">
        <f>AVERAGE('O3'!AL31:AL54)</f>
        <v>#DIV/0!</v>
      </c>
      <c r="H40" s="36"/>
      <c r="I40" s="35">
        <f>MAX('O3'!$AC$31:$AC$54)</f>
        <v>0</v>
      </c>
    </row>
    <row r="41" spans="1:14" ht="11.25" customHeight="1" x14ac:dyDescent="0.2">
      <c r="A41" s="34">
        <f t="shared" ref="A41:A68" si="1">SUM(A40)+1</f>
        <v>2</v>
      </c>
      <c r="B41" s="35">
        <v>7.0000000000000007E-2</v>
      </c>
      <c r="C41" s="36"/>
      <c r="D41" s="36"/>
      <c r="E41" s="35" t="str">
        <f>IF(ISNUMBER('O3'!$AD$55),'O3'!$AD$55, "")</f>
        <v/>
      </c>
      <c r="F41" s="35">
        <f>SUM('O3'!AE55)</f>
        <v>0</v>
      </c>
      <c r="G41" s="67" t="e">
        <f>AVERAGE('O3'!AL55:AL78)</f>
        <v>#DIV/0!</v>
      </c>
      <c r="H41" s="36"/>
      <c r="I41" s="35">
        <f>MAX('O3'!$AC$55:$AC$78)</f>
        <v>0</v>
      </c>
    </row>
    <row r="42" spans="1:14" ht="11.25" customHeight="1" x14ac:dyDescent="0.2">
      <c r="A42" s="34">
        <f t="shared" si="1"/>
        <v>3</v>
      </c>
      <c r="B42" s="35">
        <v>7.0000000000000007E-2</v>
      </c>
      <c r="C42" s="36"/>
      <c r="D42" s="36"/>
      <c r="E42" s="35" t="str">
        <f>IF(ISNUMBER('O3'!$AD$79),'O3'!$AD$79, "")</f>
        <v/>
      </c>
      <c r="F42" s="35">
        <f>SUM('O3'!AE79)</f>
        <v>0</v>
      </c>
      <c r="G42" s="67" t="e">
        <f>AVERAGE('O3'!AL79:AL102)</f>
        <v>#DIV/0!</v>
      </c>
      <c r="H42" s="36"/>
      <c r="I42" s="35">
        <f>MAX('O3'!$AC$79:$AC$102)</f>
        <v>0</v>
      </c>
    </row>
    <row r="43" spans="1:14" ht="11.25" customHeight="1" x14ac:dyDescent="0.2">
      <c r="A43" s="34">
        <f t="shared" si="1"/>
        <v>4</v>
      </c>
      <c r="B43" s="35">
        <v>7.0000000000000007E-2</v>
      </c>
      <c r="C43" s="36"/>
      <c r="D43" s="36"/>
      <c r="E43" s="35" t="str">
        <f>IF(ISNUMBER('O3'!$AD$103),'O3'!$AD$103, "")</f>
        <v/>
      </c>
      <c r="F43" s="35">
        <f>SUM('O3'!AE103)</f>
        <v>0</v>
      </c>
      <c r="G43" s="67" t="e">
        <f>AVERAGE('O3'!AL103:AL126)</f>
        <v>#DIV/0!</v>
      </c>
      <c r="H43" s="36"/>
      <c r="I43" s="35">
        <f>MAX('O3'!$AC$103:$AC$126)</f>
        <v>0</v>
      </c>
    </row>
    <row r="44" spans="1:14" ht="11.25" customHeight="1" x14ac:dyDescent="0.2">
      <c r="A44" s="34">
        <f t="shared" si="1"/>
        <v>5</v>
      </c>
      <c r="B44" s="35">
        <v>7.0000000000000007E-2</v>
      </c>
      <c r="C44" s="36"/>
      <c r="D44" s="36"/>
      <c r="E44" s="35" t="str">
        <f>IF(ISNUMBER('O3'!$AD$127),'O3'!$AD$127, "")</f>
        <v/>
      </c>
      <c r="F44" s="35">
        <f>SUM('O3'!AE127)</f>
        <v>0</v>
      </c>
      <c r="G44" s="67" t="e">
        <f>AVERAGE('O3'!AL127:AL150)</f>
        <v>#DIV/0!</v>
      </c>
      <c r="H44" s="36"/>
      <c r="I44" s="35">
        <f>MAX('O3'!$AC$127:$AC$150)</f>
        <v>0</v>
      </c>
    </row>
    <row r="45" spans="1:14" ht="11.25" customHeight="1" x14ac:dyDescent="0.2">
      <c r="A45" s="34">
        <f t="shared" si="1"/>
        <v>6</v>
      </c>
      <c r="B45" s="35">
        <v>7.0000000000000007E-2</v>
      </c>
      <c r="C45" s="36"/>
      <c r="D45" s="36"/>
      <c r="E45" s="35" t="str">
        <f>IF(ISNUMBER('O3'!$AD$151),'O3'!$AD$151, "")</f>
        <v/>
      </c>
      <c r="F45" s="35">
        <f>SUM('O3'!AE151)</f>
        <v>0</v>
      </c>
      <c r="G45" s="67" t="e">
        <f>AVERAGE('O3'!AL151:AL174)</f>
        <v>#DIV/0!</v>
      </c>
      <c r="H45" s="36"/>
      <c r="I45" s="35">
        <f>MAX('O3'!$AC$151:$AC$174)</f>
        <v>0</v>
      </c>
    </row>
    <row r="46" spans="1:14" ht="11.25" customHeight="1" x14ac:dyDescent="0.2">
      <c r="A46" s="34">
        <f t="shared" si="1"/>
        <v>7</v>
      </c>
      <c r="B46" s="35">
        <v>7.0000000000000007E-2</v>
      </c>
      <c r="C46" s="36"/>
      <c r="D46" s="36"/>
      <c r="E46" s="35" t="str">
        <f>IF(ISNUMBER('O3'!$AD$175),'O3'!$AD$175, "")</f>
        <v/>
      </c>
      <c r="F46" s="35">
        <f>SUM('O3'!AE175)</f>
        <v>0</v>
      </c>
      <c r="G46" s="67" t="e">
        <f>AVERAGE('O3'!AL175:AL198)</f>
        <v>#DIV/0!</v>
      </c>
      <c r="H46" s="36"/>
      <c r="I46" s="35">
        <f>MAX('O3'!$AC$175:$AC$198)</f>
        <v>0</v>
      </c>
    </row>
    <row r="47" spans="1:14" ht="11.25" customHeight="1" x14ac:dyDescent="0.2">
      <c r="A47" s="34">
        <f t="shared" si="1"/>
        <v>8</v>
      </c>
      <c r="B47" s="35">
        <v>7.0000000000000007E-2</v>
      </c>
      <c r="C47" s="36"/>
      <c r="D47" s="36"/>
      <c r="E47" s="35" t="str">
        <f>IF(ISNUMBER('O3'!$AD$199),'O3'!$AD$199, "")</f>
        <v/>
      </c>
      <c r="F47" s="35">
        <f>SUM('O3'!AE199)</f>
        <v>0</v>
      </c>
      <c r="G47" s="67" t="e">
        <f>AVERAGE('O3'!AL199:AL222)</f>
        <v>#DIV/0!</v>
      </c>
      <c r="H47" s="36"/>
      <c r="I47" s="35">
        <f>MAX('O3'!$AC$199:$AC$222)</f>
        <v>0</v>
      </c>
    </row>
    <row r="48" spans="1:14" ht="11.25" customHeight="1" x14ac:dyDescent="0.2">
      <c r="A48" s="34">
        <f t="shared" si="1"/>
        <v>9</v>
      </c>
      <c r="B48" s="35">
        <v>7.0000000000000007E-2</v>
      </c>
      <c r="C48" s="36"/>
      <c r="D48" s="36"/>
      <c r="E48" s="35" t="str">
        <f>IF(ISNUMBER('O3'!$AD$223),'O3'!$AD$223, "")</f>
        <v/>
      </c>
      <c r="F48" s="35">
        <f>SUM('O3'!AE223)</f>
        <v>0</v>
      </c>
      <c r="G48" s="67" t="e">
        <f>AVERAGE('O3'!AL223:AL246)</f>
        <v>#DIV/0!</v>
      </c>
      <c r="H48" s="36"/>
      <c r="I48" s="35">
        <f>MAX('O3'!$AC$223:$AC$246)</f>
        <v>0</v>
      </c>
    </row>
    <row r="49" spans="1:9" ht="11.25" customHeight="1" x14ac:dyDescent="0.2">
      <c r="A49" s="34">
        <f t="shared" si="1"/>
        <v>10</v>
      </c>
      <c r="B49" s="35">
        <v>7.0000000000000007E-2</v>
      </c>
      <c r="C49" s="36"/>
      <c r="D49" s="36"/>
      <c r="E49" s="35" t="str">
        <f>IF(ISNUMBER('O3'!$AD$247),'O3'!$AD$247, "")</f>
        <v/>
      </c>
      <c r="F49" s="35">
        <f>SUM('O3'!AE247)</f>
        <v>0</v>
      </c>
      <c r="G49" s="67" t="e">
        <f>AVERAGE('O3'!AL247:AL270)</f>
        <v>#DIV/0!</v>
      </c>
      <c r="H49" s="36"/>
      <c r="I49" s="35">
        <f>MAX('O3'!$AC$247:$AC$270)</f>
        <v>0</v>
      </c>
    </row>
    <row r="50" spans="1:9" ht="11.25" customHeight="1" x14ac:dyDescent="0.2">
      <c r="A50" s="34">
        <f t="shared" si="1"/>
        <v>11</v>
      </c>
      <c r="B50" s="35">
        <v>7.0000000000000007E-2</v>
      </c>
      <c r="C50" s="36"/>
      <c r="D50" s="36"/>
      <c r="E50" s="35" t="str">
        <f>IF(ISNUMBER('O3'!$AD$271),'O3'!$AD$271, "")</f>
        <v/>
      </c>
      <c r="F50" s="35">
        <f>SUM('O3'!AE271)</f>
        <v>0</v>
      </c>
      <c r="G50" s="67" t="e">
        <f>AVERAGE('O3'!AL271:AL294)</f>
        <v>#DIV/0!</v>
      </c>
      <c r="H50" s="36"/>
      <c r="I50" s="35">
        <f>MAX('O3'!$AC$271:$AC$294)</f>
        <v>0</v>
      </c>
    </row>
    <row r="51" spans="1:9" ht="11.25" customHeight="1" x14ac:dyDescent="0.2">
      <c r="A51" s="34">
        <f t="shared" si="1"/>
        <v>12</v>
      </c>
      <c r="B51" s="35">
        <v>7.0000000000000007E-2</v>
      </c>
      <c r="C51" s="36"/>
      <c r="D51" s="36"/>
      <c r="E51" s="35" t="str">
        <f>IF(ISNUMBER('O3'!$AD$295),'O3'!$AD$295, "")</f>
        <v/>
      </c>
      <c r="F51" s="35">
        <f>SUM('O3'!AE295)</f>
        <v>0</v>
      </c>
      <c r="G51" s="67" t="e">
        <f>AVERAGE('O3'!AL295:AL318)</f>
        <v>#DIV/0!</v>
      </c>
      <c r="H51" s="36"/>
      <c r="I51" s="35">
        <f>MAX('O3'!$AC$295:$AC$318)</f>
        <v>0</v>
      </c>
    </row>
    <row r="52" spans="1:9" ht="11.25" customHeight="1" x14ac:dyDescent="0.2">
      <c r="A52" s="34">
        <f t="shared" si="1"/>
        <v>13</v>
      </c>
      <c r="B52" s="35">
        <v>7.0000000000000007E-2</v>
      </c>
      <c r="C52" s="36"/>
      <c r="D52" s="36"/>
      <c r="E52" s="35" t="str">
        <f>IF(ISNUMBER('O3'!$AD$319),'O3'!$AD$319, "")</f>
        <v/>
      </c>
      <c r="F52" s="35">
        <f>SUM('O3'!AE319)</f>
        <v>0</v>
      </c>
      <c r="G52" s="67" t="e">
        <f>AVERAGE('O3'!AL319:AL342)</f>
        <v>#DIV/0!</v>
      </c>
      <c r="H52" s="36"/>
      <c r="I52" s="35">
        <f>MAX('O3'!$AC$319:$AC$342)</f>
        <v>0</v>
      </c>
    </row>
    <row r="53" spans="1:9" ht="11.25" customHeight="1" x14ac:dyDescent="0.2">
      <c r="A53" s="34">
        <f t="shared" si="1"/>
        <v>14</v>
      </c>
      <c r="B53" s="35">
        <v>7.0000000000000007E-2</v>
      </c>
      <c r="C53" s="36"/>
      <c r="D53" s="36"/>
      <c r="E53" s="35" t="str">
        <f>IF(ISNUMBER('O3'!$AD$343),'O3'!$AD$343, "")</f>
        <v/>
      </c>
      <c r="F53" s="35">
        <f>SUM('O3'!AE343)</f>
        <v>0</v>
      </c>
      <c r="G53" s="67" t="e">
        <f>AVERAGE('O3'!AL343:AL366)</f>
        <v>#DIV/0!</v>
      </c>
      <c r="H53" s="36"/>
      <c r="I53" s="35">
        <f>MAX('O3'!$AC$343:$AC$366)</f>
        <v>0</v>
      </c>
    </row>
    <row r="54" spans="1:9" ht="11.25" customHeight="1" x14ac:dyDescent="0.2">
      <c r="A54" s="34">
        <f t="shared" si="1"/>
        <v>15</v>
      </c>
      <c r="B54" s="35">
        <v>7.0000000000000007E-2</v>
      </c>
      <c r="C54" s="36"/>
      <c r="D54" s="36"/>
      <c r="E54" s="35" t="str">
        <f>IF(ISNUMBER('O3'!$AD$367),'O3'!$AD$367, "")</f>
        <v/>
      </c>
      <c r="F54" s="35">
        <f>SUM('O3'!AE367)</f>
        <v>0</v>
      </c>
      <c r="G54" s="67" t="e">
        <f>AVERAGE('O3'!AL367:AL390)</f>
        <v>#DIV/0!</v>
      </c>
      <c r="H54" s="36"/>
      <c r="I54" s="35">
        <f>MAX('O3'!$AC$367:$AC$390)</f>
        <v>0</v>
      </c>
    </row>
    <row r="55" spans="1:9" ht="11.25" customHeight="1" x14ac:dyDescent="0.2">
      <c r="A55" s="34">
        <f t="shared" si="1"/>
        <v>16</v>
      </c>
      <c r="B55" s="35">
        <v>7.0000000000000007E-2</v>
      </c>
      <c r="C55" s="36"/>
      <c r="D55" s="36"/>
      <c r="E55" s="35" t="str">
        <f>IF(ISNUMBER('O3'!$AD$391),'O3'!$AD$391, "")</f>
        <v/>
      </c>
      <c r="F55" s="35">
        <f>SUM('O3'!AE391)</f>
        <v>0</v>
      </c>
      <c r="G55" s="67" t="e">
        <f>AVERAGE('O3'!AL391:AL414)</f>
        <v>#DIV/0!</v>
      </c>
      <c r="H55" s="36"/>
      <c r="I55" s="35">
        <f>MAX('O3'!$AC$391:$AC$414)</f>
        <v>0</v>
      </c>
    </row>
    <row r="56" spans="1:9" ht="11.25" customHeight="1" x14ac:dyDescent="0.2">
      <c r="A56" s="34">
        <f t="shared" si="1"/>
        <v>17</v>
      </c>
      <c r="B56" s="35">
        <v>7.0000000000000007E-2</v>
      </c>
      <c r="C56" s="36"/>
      <c r="D56" s="36"/>
      <c r="E56" s="35" t="str">
        <f>IF(ISNUMBER('O3'!$AD$415),'O3'!$AD$415, "")</f>
        <v/>
      </c>
      <c r="F56" s="35">
        <f>SUM('O3'!AE415)</f>
        <v>0</v>
      </c>
      <c r="G56" s="67" t="e">
        <f>AVERAGE('O3'!AL415:AL438)</f>
        <v>#DIV/0!</v>
      </c>
      <c r="H56" s="36"/>
      <c r="I56" s="35">
        <f>MAX('O3'!$AC$415:$AC$438)</f>
        <v>0</v>
      </c>
    </row>
    <row r="57" spans="1:9" ht="11.25" customHeight="1" x14ac:dyDescent="0.2">
      <c r="A57" s="34">
        <f t="shared" si="1"/>
        <v>18</v>
      </c>
      <c r="B57" s="35">
        <v>7.0000000000000007E-2</v>
      </c>
      <c r="C57" s="36"/>
      <c r="D57" s="36"/>
      <c r="E57" s="35" t="str">
        <f>IF(ISNUMBER('O3'!$AD$439),'O3'!$AD$439, "")</f>
        <v/>
      </c>
      <c r="F57" s="35">
        <f>SUM('O3'!AE439)</f>
        <v>0</v>
      </c>
      <c r="G57" s="67" t="e">
        <f>AVERAGE('O3'!AL439:AL462)</f>
        <v>#DIV/0!</v>
      </c>
      <c r="H57" s="36"/>
      <c r="I57" s="35">
        <f>MAX('O3'!$AC$439:$AC$462)</f>
        <v>0</v>
      </c>
    </row>
    <row r="58" spans="1:9" ht="11.25" customHeight="1" x14ac:dyDescent="0.2">
      <c r="A58" s="34">
        <f t="shared" si="1"/>
        <v>19</v>
      </c>
      <c r="B58" s="35">
        <v>7.0000000000000007E-2</v>
      </c>
      <c r="C58" s="36"/>
      <c r="D58" s="36"/>
      <c r="E58" s="35" t="str">
        <f>IF(ISNUMBER('O3'!$AD$463),'O3'!$AD$463, "")</f>
        <v/>
      </c>
      <c r="F58" s="35">
        <f>SUM('O3'!AE463)</f>
        <v>0</v>
      </c>
      <c r="G58" s="67" t="e">
        <f>AVERAGE('O3'!AL463:AL486)</f>
        <v>#DIV/0!</v>
      </c>
      <c r="H58" s="36"/>
      <c r="I58" s="35">
        <f>MAX('O3'!$AC$463:$AC$486)</f>
        <v>0</v>
      </c>
    </row>
    <row r="59" spans="1:9" ht="11.25" customHeight="1" x14ac:dyDescent="0.2">
      <c r="A59" s="34">
        <f t="shared" si="1"/>
        <v>20</v>
      </c>
      <c r="B59" s="35">
        <v>7.0000000000000007E-2</v>
      </c>
      <c r="C59" s="36"/>
      <c r="D59" s="36"/>
      <c r="E59" s="35" t="str">
        <f>IF(ISNUMBER('O3'!$AD$487),'O3'!$AD$487, "")</f>
        <v/>
      </c>
      <c r="F59" s="35">
        <f>SUM('O3'!AE487)</f>
        <v>0</v>
      </c>
      <c r="G59" s="67" t="e">
        <f>AVERAGE('O3'!AL487:AL510)</f>
        <v>#DIV/0!</v>
      </c>
      <c r="H59" s="36"/>
      <c r="I59" s="35">
        <f>MAX('O3'!$AC$487:$AC$510)</f>
        <v>0</v>
      </c>
    </row>
    <row r="60" spans="1:9" ht="11.25" customHeight="1" x14ac:dyDescent="0.2">
      <c r="A60" s="34">
        <f t="shared" si="1"/>
        <v>21</v>
      </c>
      <c r="B60" s="35">
        <v>7.0000000000000007E-2</v>
      </c>
      <c r="C60" s="36"/>
      <c r="D60" s="36"/>
      <c r="E60" s="35" t="str">
        <f>IF(ISNUMBER('O3'!$AD$511),'O3'!$AD$511, "")</f>
        <v/>
      </c>
      <c r="F60" s="35">
        <f>SUM('O3'!AE511)</f>
        <v>0</v>
      </c>
      <c r="G60" s="67" t="e">
        <f>AVERAGE('O3'!AL511:AL534)</f>
        <v>#DIV/0!</v>
      </c>
      <c r="H60" s="36"/>
      <c r="I60" s="35">
        <f>MAX('O3'!$AC$511:$AC$534)</f>
        <v>0</v>
      </c>
    </row>
    <row r="61" spans="1:9" ht="11.25" customHeight="1" x14ac:dyDescent="0.2">
      <c r="A61" s="34">
        <f t="shared" si="1"/>
        <v>22</v>
      </c>
      <c r="B61" s="35">
        <v>7.0000000000000007E-2</v>
      </c>
      <c r="C61" s="36"/>
      <c r="D61" s="36"/>
      <c r="E61" s="35" t="str">
        <f>IF(ISNUMBER('O3'!$AD$535),'O3'!$AD$535, "")</f>
        <v/>
      </c>
      <c r="F61" s="35">
        <f>SUM('O3'!AE535)</f>
        <v>0</v>
      </c>
      <c r="G61" s="67" t="e">
        <f>AVERAGE('O3'!AL535:AL558)</f>
        <v>#DIV/0!</v>
      </c>
      <c r="H61" s="36"/>
      <c r="I61" s="35">
        <f>MAX('O3'!$AC$535:$AC$558)</f>
        <v>0</v>
      </c>
    </row>
    <row r="62" spans="1:9" ht="11.25" customHeight="1" x14ac:dyDescent="0.2">
      <c r="A62" s="34">
        <f t="shared" si="1"/>
        <v>23</v>
      </c>
      <c r="B62" s="35">
        <v>7.0000000000000007E-2</v>
      </c>
      <c r="C62" s="36"/>
      <c r="D62" s="36"/>
      <c r="E62" s="35" t="str">
        <f>IF(ISNUMBER('O3'!$AD$559),'O3'!$AD$559, "")</f>
        <v/>
      </c>
      <c r="F62" s="35">
        <f>SUM('O3'!AE559)</f>
        <v>0</v>
      </c>
      <c r="G62" s="67" t="e">
        <f>AVERAGE('O3'!AL559:AL582)</f>
        <v>#DIV/0!</v>
      </c>
      <c r="H62" s="36"/>
      <c r="I62" s="35">
        <f>MAX('O3'!$AC$559:$AC$582)</f>
        <v>0</v>
      </c>
    </row>
    <row r="63" spans="1:9" ht="11.25" customHeight="1" x14ac:dyDescent="0.2">
      <c r="A63" s="34">
        <f t="shared" si="1"/>
        <v>24</v>
      </c>
      <c r="B63" s="35">
        <v>7.0000000000000007E-2</v>
      </c>
      <c r="C63" s="36"/>
      <c r="D63" s="36"/>
      <c r="E63" s="35" t="str">
        <f>IF(ISNUMBER('O3'!$AD$583),'O3'!$AD$583, "")</f>
        <v/>
      </c>
      <c r="F63" s="35">
        <f>SUM('O3'!AE583)</f>
        <v>0</v>
      </c>
      <c r="G63" s="67" t="e">
        <f>AVERAGE('O3'!AL583:AL606)</f>
        <v>#DIV/0!</v>
      </c>
      <c r="H63" s="36"/>
      <c r="I63" s="35">
        <f>MAX('O3'!$AC$583:$AC$606)</f>
        <v>0</v>
      </c>
    </row>
    <row r="64" spans="1:9" ht="11.25" customHeight="1" x14ac:dyDescent="0.2">
      <c r="A64" s="34">
        <f t="shared" si="1"/>
        <v>25</v>
      </c>
      <c r="B64" s="35">
        <v>7.0000000000000007E-2</v>
      </c>
      <c r="C64" s="36"/>
      <c r="D64" s="36"/>
      <c r="E64" s="35" t="str">
        <f>IF(ISNUMBER('O3'!$AD$607),'O3'!$AD$607, "")</f>
        <v/>
      </c>
      <c r="F64" s="35">
        <f>SUM('O3'!AE607)</f>
        <v>0</v>
      </c>
      <c r="G64" s="67" t="e">
        <f>AVERAGE('O3'!AL607:AL630)</f>
        <v>#DIV/0!</v>
      </c>
      <c r="H64" s="36"/>
      <c r="I64" s="35">
        <f>MAX('O3'!$AC$607:$AC$630)</f>
        <v>0</v>
      </c>
    </row>
    <row r="65" spans="1:14" ht="11.25" customHeight="1" x14ac:dyDescent="0.2">
      <c r="A65" s="34">
        <f t="shared" si="1"/>
        <v>26</v>
      </c>
      <c r="B65" s="35">
        <v>7.0000000000000007E-2</v>
      </c>
      <c r="C65" s="36"/>
      <c r="D65" s="36"/>
      <c r="E65" s="35" t="str">
        <f>IF(ISNUMBER('O3'!$AD$631),'O3'!$AD$631, "")</f>
        <v/>
      </c>
      <c r="F65" s="35">
        <f>SUM('O3'!AE631)</f>
        <v>0</v>
      </c>
      <c r="G65" s="67" t="e">
        <f>AVERAGE('O3'!AL631:AL654)</f>
        <v>#DIV/0!</v>
      </c>
      <c r="H65" s="36"/>
      <c r="I65" s="35">
        <f>MAX('O3'!$AC$631:$AC$654)</f>
        <v>0</v>
      </c>
    </row>
    <row r="66" spans="1:14" ht="11.25" customHeight="1" x14ac:dyDescent="0.2">
      <c r="A66" s="34">
        <f t="shared" si="1"/>
        <v>27</v>
      </c>
      <c r="B66" s="35">
        <v>7.0000000000000007E-2</v>
      </c>
      <c r="C66" s="36"/>
      <c r="D66" s="36"/>
      <c r="E66" s="35" t="str">
        <f>IF(ISNUMBER('O3'!$AD$655),'O3'!$AD$655, "")</f>
        <v/>
      </c>
      <c r="F66" s="35">
        <f>SUM('O3'!AE655)</f>
        <v>0</v>
      </c>
      <c r="G66" s="67" t="e">
        <f>AVERAGE('O3'!AL655:AL678)</f>
        <v>#DIV/0!</v>
      </c>
      <c r="H66" s="36"/>
      <c r="I66" s="35">
        <f>MAX('O3'!$AC$655:$AC$678)</f>
        <v>0</v>
      </c>
    </row>
    <row r="67" spans="1:14" ht="11.25" customHeight="1" x14ac:dyDescent="0.2">
      <c r="A67" s="34">
        <f t="shared" si="1"/>
        <v>28</v>
      </c>
      <c r="B67" s="35">
        <v>7.0000000000000007E-2</v>
      </c>
      <c r="C67" s="36"/>
      <c r="D67" s="36"/>
      <c r="E67" s="35" t="str">
        <f>IF(ISNUMBER('O3'!$AD$679),'O3'!$AD$679, "")</f>
        <v/>
      </c>
      <c r="F67" s="35">
        <f>SUM('O3'!AE679)</f>
        <v>0</v>
      </c>
      <c r="G67" s="67" t="e">
        <f>AVERAGE('O3'!AL679:AL702)</f>
        <v>#DIV/0!</v>
      </c>
      <c r="H67" s="36"/>
      <c r="I67" s="35">
        <f>MAX('O3'!$AC$679:$AC$702)</f>
        <v>0</v>
      </c>
    </row>
    <row r="68" spans="1:14" ht="11.25" customHeight="1" x14ac:dyDescent="0.2">
      <c r="A68" s="34">
        <f t="shared" si="1"/>
        <v>29</v>
      </c>
      <c r="B68" s="35">
        <v>7.0000000000000007E-2</v>
      </c>
      <c r="C68" s="36"/>
      <c r="D68" s="36"/>
      <c r="E68" s="35" t="str">
        <f>IF(ISNUMBER('O3'!$AD$703),'O3'!$AD$703, "")</f>
        <v/>
      </c>
      <c r="F68" s="35">
        <f>SUM('O3'!AE703)</f>
        <v>0</v>
      </c>
      <c r="G68" s="67" t="e">
        <f>AVERAGE('O3'!AL703:AL726)</f>
        <v>#DIV/0!</v>
      </c>
      <c r="H68" s="36"/>
      <c r="I68" s="35">
        <f>MAX('O3'!$AC$703:$AC$726)</f>
        <v>0</v>
      </c>
    </row>
    <row r="69" spans="1:14" ht="11.25" customHeight="1" thickBot="1" x14ac:dyDescent="0.25">
      <c r="A69" s="34">
        <f>IF(ISNUMBER(AirVision!A724),SUM(A68)+1,"")</f>
        <v>30</v>
      </c>
      <c r="B69" s="35">
        <v>7.0000000000000007E-2</v>
      </c>
      <c r="C69" s="37"/>
      <c r="D69" s="37"/>
      <c r="E69" s="35" t="str">
        <f>IF(ISNUMBER('O3'!$AD$727),'O3'!$AD$727, "")</f>
        <v/>
      </c>
      <c r="F69" s="35">
        <f>SUM('O3'!AE727)</f>
        <v>0</v>
      </c>
      <c r="G69" s="67" t="e">
        <f>AVERAGE('O3'!AL727:AL750)</f>
        <v>#DIV/0!</v>
      </c>
      <c r="H69" s="37"/>
      <c r="I69" s="35">
        <f>MAX('O3'!$AC$727:$AC$750)</f>
        <v>0</v>
      </c>
      <c r="J69" s="57"/>
      <c r="K69" s="57"/>
      <c r="L69" s="57"/>
    </row>
    <row r="70" spans="1:14" ht="12.75" thickBot="1" x14ac:dyDescent="0.25">
      <c r="A70" s="1400" t="s">
        <v>184</v>
      </c>
      <c r="B70" s="1401"/>
      <c r="C70" s="88" t="e">
        <f>AVERAGE(C39:C69)</f>
        <v>#DIV/0!</v>
      </c>
      <c r="D70" s="38">
        <f>MAX(D39:D69)</f>
        <v>0</v>
      </c>
      <c r="E70" s="38" t="e">
        <f>AVERAGE(E39:E69)</f>
        <v>#DIV/0!</v>
      </c>
      <c r="F70" s="38">
        <f>MAX(F39:F69)</f>
        <v>0</v>
      </c>
      <c r="G70" s="68" t="e">
        <f>AVERAGE(G39:G69)</f>
        <v>#DIV/0!</v>
      </c>
      <c r="H70" s="1398" t="s">
        <v>659</v>
      </c>
      <c r="I70" s="1399"/>
      <c r="J70" s="1399"/>
      <c r="K70" s="1399"/>
      <c r="L70" s="1399"/>
      <c r="M70" s="1399"/>
      <c r="N70" s="1399"/>
    </row>
  </sheetData>
  <mergeCells count="8">
    <mergeCell ref="A2:N2"/>
    <mergeCell ref="A1:N1"/>
    <mergeCell ref="H70:N70"/>
    <mergeCell ref="A70:B70"/>
    <mergeCell ref="A36:B36"/>
    <mergeCell ref="H4:L4"/>
    <mergeCell ref="H36:N36"/>
    <mergeCell ref="J38:L38"/>
  </mergeCells>
  <conditionalFormatting sqref="C39:F70">
    <cfRule type="cellIs" dxfId="14" priority="44" operator="lessThan">
      <formula>0.005</formula>
    </cfRule>
    <cfRule type="cellIs" dxfId="13" priority="45" operator="greaterThan">
      <formula>0.07</formula>
    </cfRule>
  </conditionalFormatting>
  <conditionalFormatting sqref="G5:G35">
    <cfRule type="cellIs" dxfId="12" priority="7" operator="lessThan">
      <formula>0</formula>
    </cfRule>
    <cfRule type="cellIs" dxfId="11" priority="8" operator="greaterThan">
      <formula>100</formula>
    </cfRule>
  </conditionalFormatting>
  <conditionalFormatting sqref="C5:F36">
    <cfRule type="cellIs" dxfId="10" priority="5" operator="lessThan">
      <formula>0</formula>
    </cfRule>
    <cfRule type="cellIs" dxfId="9" priority="6" operator="greaterThan">
      <formula>35</formula>
    </cfRule>
  </conditionalFormatting>
  <conditionalFormatting sqref="H39:H69">
    <cfRule type="cellIs" dxfId="8" priority="3" operator="lessThan">
      <formula>0.005</formula>
    </cfRule>
    <cfRule type="cellIs" dxfId="7" priority="4" operator="greaterThan">
      <formula>0.07</formula>
    </cfRule>
  </conditionalFormatting>
  <conditionalFormatting sqref="I39:I69">
    <cfRule type="cellIs" dxfId="6" priority="1" operator="lessThan">
      <formula>0.005</formula>
    </cfRule>
    <cfRule type="cellIs" dxfId="5" priority="2" operator="greaterThan">
      <formula>0.07</formula>
    </cfRule>
  </conditionalFormatting>
  <hyperlinks>
    <hyperlink ref="P2" r:id="rId1"/>
  </hyperlinks>
  <pageMargins left="0.55000000000000004" right="0.55000000000000004" top="0.5" bottom="0.5" header="0.25" footer="0.25"/>
  <pageSetup scale="56" orientation="portrait" r:id="rId2"/>
  <headerFooter scaleWithDoc="0">
    <oddHeader xml:space="preserve">&amp;L&amp;"-,Bold"&amp;12AMS data compared to (local) Airport data&amp;R&amp;"-,Bold"&amp;12[Tribe] Tribal Air Program </oddHeader>
    <oddFooter>&amp;R&amp;"-,Italic"&amp;8Path- &amp;F-&amp;A</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13</vt:i4>
      </vt:variant>
    </vt:vector>
  </HeadingPairs>
  <TitlesOfParts>
    <vt:vector size="25" baseType="lpstr">
      <vt:lpstr>Data Logbook</vt:lpstr>
      <vt:lpstr>Level 2 Review</vt:lpstr>
      <vt:lpstr>Logs&amp;Info</vt:lpstr>
      <vt:lpstr>PM2.5-FRM</vt:lpstr>
      <vt:lpstr>PM2.5-FEM</vt:lpstr>
      <vt:lpstr>O3</vt:lpstr>
      <vt:lpstr>AirVision</vt:lpstr>
      <vt:lpstr>Weather</vt:lpstr>
      <vt:lpstr>vs ARB</vt:lpstr>
      <vt:lpstr>vs lowcost</vt:lpstr>
      <vt:lpstr>vs Purple Air</vt:lpstr>
      <vt:lpstr>Flags&amp;Qualifiers</vt:lpstr>
      <vt:lpstr>AirVision!Print_Area</vt:lpstr>
      <vt:lpstr>'Flags&amp;Qualifiers'!Print_Area</vt:lpstr>
      <vt:lpstr>'Level 2 Review'!Print_Area</vt:lpstr>
      <vt:lpstr>'Logs&amp;Info'!Print_Area</vt:lpstr>
      <vt:lpstr>'O3'!Print_Area</vt:lpstr>
      <vt:lpstr>'PM2.5-FEM'!Print_Area</vt:lpstr>
      <vt:lpstr>'PM2.5-FRM'!Print_Area</vt:lpstr>
      <vt:lpstr>'vs ARB'!Print_Area</vt:lpstr>
      <vt:lpstr>'vs lowcost'!Print_Area</vt:lpstr>
      <vt:lpstr>'vs Purple Air'!Print_Area</vt:lpstr>
      <vt:lpstr>Weather!Print_Area</vt:lpstr>
      <vt:lpstr>'O3'!Print_Titles</vt:lpstr>
      <vt:lpstr>'PM2.5-FEM'!Print_Titles</vt:lpstr>
    </vt:vector>
  </TitlesOfParts>
  <Company>La Jolla Band of Luiseno Indians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Southard</dc:creator>
  <cp:lastModifiedBy>Jessica Southard</cp:lastModifiedBy>
  <cp:lastPrinted>2023-05-09T23:25:16Z</cp:lastPrinted>
  <dcterms:created xsi:type="dcterms:W3CDTF">2014-07-28T23:23:43Z</dcterms:created>
  <dcterms:modified xsi:type="dcterms:W3CDTF">2023-08-09T18:03:28Z</dcterms:modified>
</cp:coreProperties>
</file>